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esarev_Consulting\Desktop\ПДВ\"/>
    </mc:Choice>
  </mc:AlternateContent>
  <bookViews>
    <workbookView xWindow="0" yWindow="0" windowWidth="20490" windowHeight="9045"/>
  </bookViews>
  <sheets>
    <sheet name="ЗагальніРезультати" sheetId="10" r:id="rId1"/>
    <sheet name="АВисновки" sheetId="8" r:id="rId2"/>
    <sheet name="ВихідніДані" sheetId="5" r:id="rId3"/>
    <sheet name="СписМінфін" sheetId="2" r:id="rId4"/>
  </sheets>
  <externalReferences>
    <externalReference r:id="rId5"/>
    <externalReference r:id="rId6"/>
  </externalReferences>
  <definedNames>
    <definedName name="_xlnm._FilterDatabase" localSheetId="1" hidden="1">АВисновки!$A$5:$BO$967</definedName>
    <definedName name="_xlnm._FilterDatabase" localSheetId="2" hidden="1">ВихідніДані!$A$4:$BM$965</definedName>
    <definedName name="_xlnm._FilterDatabase" localSheetId="0" hidden="1">ЗагальніРезультати!$A$9:$BL$133</definedName>
    <definedName name="_xlnm._FilterDatabase" localSheetId="3" hidden="1">СписМінфін!$A$1:$D$116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15" i="10" l="1"/>
  <c r="P116" i="10"/>
  <c r="P117" i="10"/>
  <c r="P118" i="10"/>
  <c r="P119" i="10"/>
  <c r="P120" i="10"/>
  <c r="P121" i="10"/>
  <c r="P122" i="10"/>
  <c r="P123" i="10"/>
  <c r="P124" i="10"/>
  <c r="P125" i="10"/>
  <c r="P126" i="10"/>
  <c r="P127" i="10"/>
  <c r="P128" i="10"/>
  <c r="P129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P28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7" i="10"/>
  <c r="P48" i="10"/>
  <c r="P49" i="10"/>
  <c r="P50" i="10"/>
  <c r="P51" i="10"/>
  <c r="P52" i="10"/>
  <c r="P53" i="10"/>
  <c r="P54" i="10"/>
  <c r="P55" i="10"/>
  <c r="P56" i="10"/>
  <c r="P57" i="10"/>
  <c r="P58" i="10"/>
  <c r="P59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3" i="10"/>
  <c r="P74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95" i="10"/>
  <c r="P113" i="10"/>
  <c r="P130" i="10"/>
  <c r="P133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O127" i="10"/>
  <c r="O128" i="10"/>
  <c r="O129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56" i="10"/>
  <c r="O57" i="10"/>
  <c r="O58" i="10"/>
  <c r="O59" i="10"/>
  <c r="O60" i="10"/>
  <c r="O61" i="10"/>
  <c r="O62" i="10"/>
  <c r="O63" i="10"/>
  <c r="O64" i="10"/>
  <c r="O65" i="10"/>
  <c r="O66" i="10"/>
  <c r="O67" i="10"/>
  <c r="O68" i="10"/>
  <c r="O69" i="10"/>
  <c r="O70" i="10"/>
  <c r="O71" i="10"/>
  <c r="O72" i="10"/>
  <c r="O73" i="10"/>
  <c r="O74" i="10"/>
  <c r="O76" i="10"/>
  <c r="O77" i="10"/>
  <c r="O78" i="10"/>
  <c r="O79" i="10"/>
  <c r="O80" i="10"/>
  <c r="O81" i="10"/>
  <c r="O82" i="10"/>
  <c r="O83" i="10"/>
  <c r="O84" i="10"/>
  <c r="O85" i="10"/>
  <c r="O86" i="10"/>
  <c r="O87" i="10"/>
  <c r="O88" i="10"/>
  <c r="O89" i="10"/>
  <c r="O90" i="10"/>
  <c r="O91" i="10"/>
  <c r="O92" i="10"/>
  <c r="O93" i="10"/>
  <c r="O94" i="10"/>
  <c r="O96" i="10"/>
  <c r="O97" i="10"/>
  <c r="O98" i="10"/>
  <c r="O99" i="10"/>
  <c r="O100" i="10"/>
  <c r="O101" i="10"/>
  <c r="O102" i="10"/>
  <c r="O103" i="10"/>
  <c r="O104" i="10"/>
  <c r="O105" i="10"/>
  <c r="O106" i="10"/>
  <c r="O107" i="10"/>
  <c r="O108" i="10"/>
  <c r="O109" i="10"/>
  <c r="O110" i="10"/>
  <c r="O111" i="10"/>
  <c r="O112" i="10"/>
  <c r="O95" i="10"/>
  <c r="O113" i="10"/>
  <c r="O130" i="10"/>
  <c r="O133" i="10"/>
  <c r="P114" i="10"/>
  <c r="O114" i="10"/>
  <c r="BE4" i="5"/>
  <c r="M6" i="5"/>
  <c r="BB6" i="5"/>
  <c r="BD14" i="8"/>
  <c r="T67" i="8"/>
  <c r="G67" i="8"/>
  <c r="E67" i="8"/>
  <c r="B67" i="8"/>
  <c r="T124" i="8"/>
  <c r="G124" i="8"/>
  <c r="E124" i="8"/>
  <c r="B124" i="8"/>
  <c r="T205" i="8"/>
  <c r="G205" i="8"/>
  <c r="E205" i="8"/>
  <c r="B205" i="8"/>
  <c r="T298" i="8"/>
  <c r="G298" i="8"/>
  <c r="E298" i="8"/>
  <c r="B298" i="8"/>
  <c r="T6" i="8"/>
  <c r="G6" i="8"/>
  <c r="E6" i="8"/>
  <c r="B6" i="8"/>
  <c r="T7" i="8"/>
  <c r="G7" i="8"/>
  <c r="E7" i="8"/>
  <c r="B7" i="8"/>
  <c r="T8" i="8"/>
  <c r="G8" i="8"/>
  <c r="E8" i="8"/>
  <c r="B8" i="8"/>
  <c r="T9" i="8"/>
  <c r="G9" i="8"/>
  <c r="E9" i="8"/>
  <c r="B9" i="8"/>
  <c r="T10" i="8"/>
  <c r="G10" i="8"/>
  <c r="E10" i="8"/>
  <c r="B10" i="8"/>
  <c r="T11" i="8"/>
  <c r="G11" i="8"/>
  <c r="E11" i="8"/>
  <c r="B11" i="8"/>
  <c r="T12" i="8"/>
  <c r="G12" i="8"/>
  <c r="E12" i="8"/>
  <c r="B12" i="8"/>
  <c r="T13" i="8"/>
  <c r="G13" i="8"/>
  <c r="E13" i="8"/>
  <c r="B13" i="8"/>
  <c r="T14" i="8"/>
  <c r="G14" i="8"/>
  <c r="E14" i="8"/>
  <c r="B14" i="8"/>
  <c r="T15" i="8"/>
  <c r="G15" i="8"/>
  <c r="E15" i="8"/>
  <c r="B15" i="8"/>
  <c r="T16" i="8"/>
  <c r="G16" i="8"/>
  <c r="E16" i="8"/>
  <c r="B16" i="8"/>
  <c r="T17" i="8"/>
  <c r="G17" i="8"/>
  <c r="E17" i="8"/>
  <c r="B17" i="8"/>
  <c r="T18" i="8"/>
  <c r="G18" i="8"/>
  <c r="E18" i="8"/>
  <c r="B18" i="8"/>
  <c r="T19" i="8"/>
  <c r="G19" i="8"/>
  <c r="E19" i="8"/>
  <c r="B19" i="8"/>
  <c r="T20" i="8"/>
  <c r="G20" i="8"/>
  <c r="E20" i="8"/>
  <c r="B20" i="8"/>
  <c r="T21" i="8"/>
  <c r="G21" i="8"/>
  <c r="E21" i="8"/>
  <c r="B21" i="8"/>
  <c r="T22" i="8"/>
  <c r="G22" i="8"/>
  <c r="E22" i="8"/>
  <c r="B22" i="8"/>
  <c r="T23" i="8"/>
  <c r="G23" i="8"/>
  <c r="E23" i="8"/>
  <c r="B23" i="8"/>
  <c r="T24" i="8"/>
  <c r="G24" i="8"/>
  <c r="E24" i="8"/>
  <c r="B24" i="8"/>
  <c r="T25" i="8"/>
  <c r="G25" i="8"/>
  <c r="E25" i="8"/>
  <c r="B25" i="8"/>
  <c r="T26" i="8"/>
  <c r="G26" i="8"/>
  <c r="E26" i="8"/>
  <c r="B26" i="8"/>
  <c r="T27" i="8"/>
  <c r="G27" i="8"/>
  <c r="E27" i="8"/>
  <c r="B27" i="8"/>
  <c r="T28" i="8"/>
  <c r="G28" i="8"/>
  <c r="E28" i="8"/>
  <c r="B28" i="8"/>
  <c r="T29" i="8"/>
  <c r="G29" i="8"/>
  <c r="E29" i="8"/>
  <c r="B29" i="8"/>
  <c r="T30" i="8"/>
  <c r="G30" i="8"/>
  <c r="E30" i="8"/>
  <c r="B30" i="8"/>
  <c r="T31" i="8"/>
  <c r="G31" i="8"/>
  <c r="E31" i="8"/>
  <c r="B31" i="8"/>
  <c r="T32" i="8"/>
  <c r="G32" i="8"/>
  <c r="E32" i="8"/>
  <c r="B32" i="8"/>
  <c r="T33" i="8"/>
  <c r="G33" i="8"/>
  <c r="E33" i="8"/>
  <c r="B33" i="8"/>
  <c r="T34" i="8"/>
  <c r="G34" i="8"/>
  <c r="E34" i="8"/>
  <c r="B34" i="8"/>
  <c r="T35" i="8"/>
  <c r="G35" i="8"/>
  <c r="E35" i="8"/>
  <c r="B35" i="8"/>
  <c r="T36" i="8"/>
  <c r="G36" i="8"/>
  <c r="E36" i="8"/>
  <c r="B36" i="8"/>
  <c r="T37" i="8"/>
  <c r="G37" i="8"/>
  <c r="E37" i="8"/>
  <c r="B37" i="8"/>
  <c r="T38" i="8"/>
  <c r="G38" i="8"/>
  <c r="E38" i="8"/>
  <c r="B38" i="8"/>
  <c r="T39" i="8"/>
  <c r="G39" i="8"/>
  <c r="E39" i="8"/>
  <c r="B39" i="8"/>
  <c r="T40" i="8"/>
  <c r="G40" i="8"/>
  <c r="E40" i="8"/>
  <c r="B40" i="8"/>
  <c r="T41" i="8"/>
  <c r="G41" i="8"/>
  <c r="E41" i="8"/>
  <c r="B41" i="8"/>
  <c r="T42" i="8"/>
  <c r="G42" i="8"/>
  <c r="E42" i="8"/>
  <c r="B42" i="8"/>
  <c r="T43" i="8"/>
  <c r="G43" i="8"/>
  <c r="E43" i="8"/>
  <c r="B43" i="8"/>
  <c r="T44" i="8"/>
  <c r="G44" i="8"/>
  <c r="E44" i="8"/>
  <c r="B44" i="8"/>
  <c r="T45" i="8"/>
  <c r="G45" i="8"/>
  <c r="E45" i="8"/>
  <c r="B45" i="8"/>
  <c r="T46" i="8"/>
  <c r="G46" i="8"/>
  <c r="E46" i="8"/>
  <c r="B46" i="8"/>
  <c r="T47" i="8"/>
  <c r="G47" i="8"/>
  <c r="E47" i="8"/>
  <c r="B47" i="8"/>
  <c r="T48" i="8"/>
  <c r="G48" i="8"/>
  <c r="E48" i="8"/>
  <c r="B48" i="8"/>
  <c r="T49" i="8"/>
  <c r="G49" i="8"/>
  <c r="E49" i="8"/>
  <c r="B49" i="8"/>
  <c r="T50" i="8"/>
  <c r="G50" i="8"/>
  <c r="E50" i="8"/>
  <c r="B50" i="8"/>
  <c r="T51" i="8"/>
  <c r="G51" i="8"/>
  <c r="E51" i="8"/>
  <c r="B51" i="8"/>
  <c r="T52" i="8"/>
  <c r="G52" i="8"/>
  <c r="E52" i="8"/>
  <c r="B52" i="8"/>
  <c r="T53" i="8"/>
  <c r="G53" i="8"/>
  <c r="E53" i="8"/>
  <c r="B53" i="8"/>
  <c r="T54" i="8"/>
  <c r="G54" i="8"/>
  <c r="E54" i="8"/>
  <c r="B54" i="8"/>
  <c r="T55" i="8"/>
  <c r="G55" i="8"/>
  <c r="E55" i="8"/>
  <c r="B55" i="8"/>
  <c r="T56" i="8"/>
  <c r="G56" i="8"/>
  <c r="E56" i="8"/>
  <c r="B56" i="8"/>
  <c r="T57" i="8"/>
  <c r="G57" i="8"/>
  <c r="E57" i="8"/>
  <c r="B57" i="8"/>
  <c r="T58" i="8"/>
  <c r="G58" i="8"/>
  <c r="E58" i="8"/>
  <c r="B58" i="8"/>
  <c r="T59" i="8"/>
  <c r="G59" i="8"/>
  <c r="E59" i="8"/>
  <c r="B59" i="8"/>
  <c r="T60" i="8"/>
  <c r="G60" i="8"/>
  <c r="E60" i="8"/>
  <c r="B60" i="8"/>
  <c r="T61" i="8"/>
  <c r="G61" i="8"/>
  <c r="E61" i="8"/>
  <c r="B61" i="8"/>
  <c r="T62" i="8"/>
  <c r="G62" i="8"/>
  <c r="E62" i="8"/>
  <c r="B62" i="8"/>
  <c r="T63" i="8"/>
  <c r="G63" i="8"/>
  <c r="E63" i="8"/>
  <c r="B63" i="8"/>
  <c r="T64" i="8"/>
  <c r="G64" i="8"/>
  <c r="E64" i="8"/>
  <c r="B64" i="8"/>
  <c r="T65" i="8"/>
  <c r="G65" i="8"/>
  <c r="E65" i="8"/>
  <c r="B65" i="8"/>
  <c r="T66" i="8"/>
  <c r="G66" i="8"/>
  <c r="E66" i="8"/>
  <c r="B66" i="8"/>
  <c r="T68" i="8"/>
  <c r="G68" i="8"/>
  <c r="E68" i="8"/>
  <c r="B68" i="8"/>
  <c r="T69" i="8"/>
  <c r="G69" i="8"/>
  <c r="E69" i="8"/>
  <c r="B69" i="8"/>
  <c r="T70" i="8"/>
  <c r="G70" i="8"/>
  <c r="E70" i="8"/>
  <c r="B70" i="8"/>
  <c r="T71" i="8"/>
  <c r="G71" i="8"/>
  <c r="E71" i="8"/>
  <c r="B71" i="8"/>
  <c r="T72" i="8"/>
  <c r="G72" i="8"/>
  <c r="E72" i="8"/>
  <c r="B72" i="8"/>
  <c r="T73" i="8"/>
  <c r="G73" i="8"/>
  <c r="E73" i="8"/>
  <c r="B73" i="8"/>
  <c r="T74" i="8"/>
  <c r="G74" i="8"/>
  <c r="E74" i="8"/>
  <c r="B74" i="8"/>
  <c r="T75" i="8"/>
  <c r="G75" i="8"/>
  <c r="E75" i="8"/>
  <c r="B75" i="8"/>
  <c r="T76" i="8"/>
  <c r="G76" i="8"/>
  <c r="E76" i="8"/>
  <c r="B76" i="8"/>
  <c r="T77" i="8"/>
  <c r="G77" i="8"/>
  <c r="E77" i="8"/>
  <c r="B77" i="8"/>
  <c r="T78" i="8"/>
  <c r="G78" i="8"/>
  <c r="E78" i="8"/>
  <c r="B78" i="8"/>
  <c r="T79" i="8"/>
  <c r="G79" i="8"/>
  <c r="E79" i="8"/>
  <c r="B79" i="8"/>
  <c r="T80" i="8"/>
  <c r="G80" i="8"/>
  <c r="E80" i="8"/>
  <c r="B80" i="8"/>
  <c r="T81" i="8"/>
  <c r="G81" i="8"/>
  <c r="E81" i="8"/>
  <c r="B81" i="8"/>
  <c r="T82" i="8"/>
  <c r="G82" i="8"/>
  <c r="E82" i="8"/>
  <c r="B82" i="8"/>
  <c r="T83" i="8"/>
  <c r="G83" i="8"/>
  <c r="E83" i="8"/>
  <c r="B83" i="8"/>
  <c r="T84" i="8"/>
  <c r="G84" i="8"/>
  <c r="E84" i="8"/>
  <c r="B84" i="8"/>
  <c r="T85" i="8"/>
  <c r="G85" i="8"/>
  <c r="E85" i="8"/>
  <c r="B85" i="8"/>
  <c r="T86" i="8"/>
  <c r="G86" i="8"/>
  <c r="E86" i="8"/>
  <c r="B86" i="8"/>
  <c r="T87" i="8"/>
  <c r="G87" i="8"/>
  <c r="E87" i="8"/>
  <c r="B87" i="8"/>
  <c r="T88" i="8"/>
  <c r="G88" i="8"/>
  <c r="E88" i="8"/>
  <c r="B88" i="8"/>
  <c r="T89" i="8"/>
  <c r="G89" i="8"/>
  <c r="E89" i="8"/>
  <c r="B89" i="8"/>
  <c r="T90" i="8"/>
  <c r="G90" i="8"/>
  <c r="E90" i="8"/>
  <c r="B90" i="8"/>
  <c r="T91" i="8"/>
  <c r="G91" i="8"/>
  <c r="E91" i="8"/>
  <c r="B91" i="8"/>
  <c r="T92" i="8"/>
  <c r="G92" i="8"/>
  <c r="I92" i="8"/>
  <c r="E92" i="8"/>
  <c r="B92" i="8"/>
  <c r="T93" i="8"/>
  <c r="G93" i="8"/>
  <c r="I93" i="8"/>
  <c r="E93" i="8"/>
  <c r="B93" i="8"/>
  <c r="T94" i="8"/>
  <c r="G94" i="8"/>
  <c r="I94" i="8"/>
  <c r="E94" i="8"/>
  <c r="B94" i="8"/>
  <c r="T95" i="8"/>
  <c r="G95" i="8"/>
  <c r="I95" i="8"/>
  <c r="E95" i="8"/>
  <c r="B95" i="8"/>
  <c r="T96" i="8"/>
  <c r="G96" i="8"/>
  <c r="E96" i="8"/>
  <c r="B96" i="8"/>
  <c r="T97" i="8"/>
  <c r="G97" i="8"/>
  <c r="E97" i="8"/>
  <c r="B97" i="8"/>
  <c r="T98" i="8"/>
  <c r="G98" i="8"/>
  <c r="E98" i="8"/>
  <c r="B98" i="8"/>
  <c r="T99" i="8"/>
  <c r="G99" i="8"/>
  <c r="E99" i="8"/>
  <c r="B99" i="8"/>
  <c r="T100" i="8"/>
  <c r="G100" i="8"/>
  <c r="E100" i="8"/>
  <c r="B100" i="8"/>
  <c r="T101" i="8"/>
  <c r="G101" i="8"/>
  <c r="E101" i="8"/>
  <c r="B101" i="8"/>
  <c r="T102" i="8"/>
  <c r="G102" i="8"/>
  <c r="E102" i="8"/>
  <c r="B102" i="8"/>
  <c r="T103" i="8"/>
  <c r="G103" i="8"/>
  <c r="E103" i="8"/>
  <c r="B103" i="8"/>
  <c r="T104" i="8"/>
  <c r="G104" i="8"/>
  <c r="E104" i="8"/>
  <c r="B104" i="8"/>
  <c r="T105" i="8"/>
  <c r="G105" i="8"/>
  <c r="E105" i="8"/>
  <c r="B105" i="8"/>
  <c r="T106" i="8"/>
  <c r="G106" i="8"/>
  <c r="E106" i="8"/>
  <c r="B106" i="8"/>
  <c r="T107" i="8"/>
  <c r="G107" i="8"/>
  <c r="E107" i="8"/>
  <c r="B107" i="8"/>
  <c r="T108" i="8"/>
  <c r="G108" i="8"/>
  <c r="E108" i="8"/>
  <c r="B108" i="8"/>
  <c r="T109" i="8"/>
  <c r="G109" i="8"/>
  <c r="E109" i="8"/>
  <c r="B109" i="8"/>
  <c r="T110" i="8"/>
  <c r="G110" i="8"/>
  <c r="E110" i="8"/>
  <c r="B110" i="8"/>
  <c r="T111" i="8"/>
  <c r="G111" i="8"/>
  <c r="E111" i="8"/>
  <c r="B111" i="8"/>
  <c r="T112" i="8"/>
  <c r="G112" i="8"/>
  <c r="E112" i="8"/>
  <c r="B112" i="8"/>
  <c r="T113" i="8"/>
  <c r="G113" i="8"/>
  <c r="E113" i="8"/>
  <c r="B113" i="8"/>
  <c r="T114" i="8"/>
  <c r="G114" i="8"/>
  <c r="E114" i="8"/>
  <c r="B114" i="8"/>
  <c r="T115" i="8"/>
  <c r="G115" i="8"/>
  <c r="E115" i="8"/>
  <c r="B115" i="8"/>
  <c r="T116" i="8"/>
  <c r="G116" i="8"/>
  <c r="E116" i="8"/>
  <c r="B116" i="8"/>
  <c r="T117" i="8"/>
  <c r="G117" i="8"/>
  <c r="E117" i="8"/>
  <c r="B117" i="8"/>
  <c r="T118" i="8"/>
  <c r="G118" i="8"/>
  <c r="E118" i="8"/>
  <c r="B118" i="8"/>
  <c r="T119" i="8"/>
  <c r="G119" i="8"/>
  <c r="E119" i="8"/>
  <c r="B119" i="8"/>
  <c r="T120" i="8"/>
  <c r="G120" i="8"/>
  <c r="E120" i="8"/>
  <c r="B120" i="8"/>
  <c r="T121" i="8"/>
  <c r="G121" i="8"/>
  <c r="E121" i="8"/>
  <c r="B121" i="8"/>
  <c r="T122" i="8"/>
  <c r="G122" i="8"/>
  <c r="E122" i="8"/>
  <c r="B122" i="8"/>
  <c r="T123" i="8"/>
  <c r="G123" i="8"/>
  <c r="E123" i="8"/>
  <c r="B123" i="8"/>
  <c r="T125" i="8"/>
  <c r="G125" i="8"/>
  <c r="E125" i="8"/>
  <c r="B125" i="8"/>
  <c r="T126" i="8"/>
  <c r="G126" i="8"/>
  <c r="E126" i="8"/>
  <c r="B126" i="8"/>
  <c r="T127" i="8"/>
  <c r="G127" i="8"/>
  <c r="E127" i="8"/>
  <c r="B127" i="8"/>
  <c r="T128" i="8"/>
  <c r="G128" i="8"/>
  <c r="E128" i="8"/>
  <c r="B128" i="8"/>
  <c r="T129" i="8"/>
  <c r="G129" i="8"/>
  <c r="E129" i="8"/>
  <c r="B129" i="8"/>
  <c r="T130" i="8"/>
  <c r="G130" i="8"/>
  <c r="E130" i="8"/>
  <c r="B130" i="8"/>
  <c r="T131" i="8"/>
  <c r="G131" i="8"/>
  <c r="E131" i="8"/>
  <c r="B131" i="8"/>
  <c r="T132" i="8"/>
  <c r="G132" i="8"/>
  <c r="E132" i="8"/>
  <c r="B132" i="8"/>
  <c r="T133" i="8"/>
  <c r="G133" i="8"/>
  <c r="E133" i="8"/>
  <c r="B133" i="8"/>
  <c r="T134" i="8"/>
  <c r="G134" i="8"/>
  <c r="E134" i="8"/>
  <c r="B134" i="8"/>
  <c r="T135" i="8"/>
  <c r="G135" i="8"/>
  <c r="E135" i="8"/>
  <c r="B135" i="8"/>
  <c r="T136" i="8"/>
  <c r="G136" i="8"/>
  <c r="E136" i="8"/>
  <c r="B136" i="8"/>
  <c r="T137" i="8"/>
  <c r="G137" i="8"/>
  <c r="E137" i="8"/>
  <c r="B137" i="8"/>
  <c r="T138" i="8"/>
  <c r="G138" i="8"/>
  <c r="E138" i="8"/>
  <c r="B138" i="8"/>
  <c r="T139" i="8"/>
  <c r="G139" i="8"/>
  <c r="E139" i="8"/>
  <c r="B139" i="8"/>
  <c r="T140" i="8"/>
  <c r="G140" i="8"/>
  <c r="E140" i="8"/>
  <c r="B140" i="8"/>
  <c r="T141" i="8"/>
  <c r="G141" i="8"/>
  <c r="E141" i="8"/>
  <c r="B141" i="8"/>
  <c r="T142" i="8"/>
  <c r="G142" i="8"/>
  <c r="E142" i="8"/>
  <c r="B142" i="8"/>
  <c r="T143" i="8"/>
  <c r="G143" i="8"/>
  <c r="E143" i="8"/>
  <c r="B143" i="8"/>
  <c r="T144" i="8"/>
  <c r="G144" i="8"/>
  <c r="E144" i="8"/>
  <c r="B144" i="8"/>
  <c r="T145" i="8"/>
  <c r="G145" i="8"/>
  <c r="E145" i="8"/>
  <c r="B145" i="8"/>
  <c r="T146" i="8"/>
  <c r="G146" i="8"/>
  <c r="E146" i="8"/>
  <c r="B146" i="8"/>
  <c r="T147" i="8"/>
  <c r="G147" i="8"/>
  <c r="E147" i="8"/>
  <c r="B147" i="8"/>
  <c r="T148" i="8"/>
  <c r="G148" i="8"/>
  <c r="E148" i="8"/>
  <c r="B148" i="8"/>
  <c r="T149" i="8"/>
  <c r="G149" i="8"/>
  <c r="E149" i="8"/>
  <c r="B149" i="8"/>
  <c r="T150" i="8"/>
  <c r="G150" i="8"/>
  <c r="E150" i="8"/>
  <c r="B150" i="8"/>
  <c r="T151" i="8"/>
  <c r="G151" i="8"/>
  <c r="E151" i="8"/>
  <c r="B151" i="8"/>
  <c r="T152" i="8"/>
  <c r="G152" i="8"/>
  <c r="E152" i="8"/>
  <c r="B152" i="8"/>
  <c r="T153" i="8"/>
  <c r="G153" i="8"/>
  <c r="E153" i="8"/>
  <c r="B153" i="8"/>
  <c r="T154" i="8"/>
  <c r="G154" i="8"/>
  <c r="E154" i="8"/>
  <c r="B154" i="8"/>
  <c r="T155" i="8"/>
  <c r="G155" i="8"/>
  <c r="E155" i="8"/>
  <c r="B155" i="8"/>
  <c r="T156" i="8"/>
  <c r="G156" i="8"/>
  <c r="E156" i="8"/>
  <c r="B156" i="8"/>
  <c r="T157" i="8"/>
  <c r="G157" i="8"/>
  <c r="E157" i="8"/>
  <c r="B157" i="8"/>
  <c r="T158" i="8"/>
  <c r="G158" i="8"/>
  <c r="E158" i="8"/>
  <c r="B158" i="8"/>
  <c r="T159" i="8"/>
  <c r="G159" i="8"/>
  <c r="E159" i="8"/>
  <c r="B159" i="8"/>
  <c r="T160" i="8"/>
  <c r="G160" i="8"/>
  <c r="E160" i="8"/>
  <c r="B160" i="8"/>
  <c r="T161" i="8"/>
  <c r="G161" i="8"/>
  <c r="E161" i="8"/>
  <c r="B161" i="8"/>
  <c r="T162" i="8"/>
  <c r="G162" i="8"/>
  <c r="E162" i="8"/>
  <c r="B162" i="8"/>
  <c r="T163" i="8"/>
  <c r="G163" i="8"/>
  <c r="E163" i="8"/>
  <c r="B163" i="8"/>
  <c r="T164" i="8"/>
  <c r="G164" i="8"/>
  <c r="E164" i="8"/>
  <c r="B164" i="8"/>
  <c r="T165" i="8"/>
  <c r="G165" i="8"/>
  <c r="E165" i="8"/>
  <c r="B165" i="8"/>
  <c r="T166" i="8"/>
  <c r="G166" i="8"/>
  <c r="E166" i="8"/>
  <c r="B166" i="8"/>
  <c r="T167" i="8"/>
  <c r="G167" i="8"/>
  <c r="E167" i="8"/>
  <c r="B167" i="8"/>
  <c r="T168" i="8"/>
  <c r="G168" i="8"/>
  <c r="E168" i="8"/>
  <c r="B168" i="8"/>
  <c r="T169" i="8"/>
  <c r="G169" i="8"/>
  <c r="E169" i="8"/>
  <c r="B169" i="8"/>
  <c r="T170" i="8"/>
  <c r="G170" i="8"/>
  <c r="E170" i="8"/>
  <c r="B170" i="8"/>
  <c r="T171" i="8"/>
  <c r="G171" i="8"/>
  <c r="E171" i="8"/>
  <c r="B171" i="8"/>
  <c r="T172" i="8"/>
  <c r="G172" i="8"/>
  <c r="E172" i="8"/>
  <c r="B172" i="8"/>
  <c r="T173" i="8"/>
  <c r="G173" i="8"/>
  <c r="E173" i="8"/>
  <c r="B173" i="8"/>
  <c r="T174" i="8"/>
  <c r="G174" i="8"/>
  <c r="E174" i="8"/>
  <c r="B174" i="8"/>
  <c r="T175" i="8"/>
  <c r="G175" i="8"/>
  <c r="E175" i="8"/>
  <c r="B175" i="8"/>
  <c r="T176" i="8"/>
  <c r="G176" i="8"/>
  <c r="E176" i="8"/>
  <c r="B176" i="8"/>
  <c r="T177" i="8"/>
  <c r="G177" i="8"/>
  <c r="E177" i="8"/>
  <c r="B177" i="8"/>
  <c r="T178" i="8"/>
  <c r="G178" i="8"/>
  <c r="E178" i="8"/>
  <c r="B178" i="8"/>
  <c r="T179" i="8"/>
  <c r="G179" i="8"/>
  <c r="E179" i="8"/>
  <c r="B179" i="8"/>
  <c r="T180" i="8"/>
  <c r="G180" i="8"/>
  <c r="E180" i="8"/>
  <c r="B180" i="8"/>
  <c r="T181" i="8"/>
  <c r="G181" i="8"/>
  <c r="E181" i="8"/>
  <c r="B181" i="8"/>
  <c r="T182" i="8"/>
  <c r="G182" i="8"/>
  <c r="E182" i="8"/>
  <c r="B182" i="8"/>
  <c r="T183" i="8"/>
  <c r="G183" i="8"/>
  <c r="E183" i="8"/>
  <c r="B183" i="8"/>
  <c r="T184" i="8"/>
  <c r="G184" i="8"/>
  <c r="E184" i="8"/>
  <c r="B184" i="8"/>
  <c r="T185" i="8"/>
  <c r="G185" i="8"/>
  <c r="E185" i="8"/>
  <c r="B185" i="8"/>
  <c r="T186" i="8"/>
  <c r="G186" i="8"/>
  <c r="E186" i="8"/>
  <c r="B186" i="8"/>
  <c r="T187" i="8"/>
  <c r="G187" i="8"/>
  <c r="I187" i="8"/>
  <c r="E187" i="8"/>
  <c r="B187" i="8"/>
  <c r="T188" i="8"/>
  <c r="G188" i="8"/>
  <c r="I188" i="8"/>
  <c r="E188" i="8"/>
  <c r="B188" i="8"/>
  <c r="T189" i="8"/>
  <c r="G189" i="8"/>
  <c r="E189" i="8"/>
  <c r="B189" i="8"/>
  <c r="T190" i="8"/>
  <c r="G190" i="8"/>
  <c r="E190" i="8"/>
  <c r="B190" i="8"/>
  <c r="T191" i="8"/>
  <c r="G191" i="8"/>
  <c r="E191" i="8"/>
  <c r="B191" i="8"/>
  <c r="T192" i="8"/>
  <c r="G192" i="8"/>
  <c r="E192" i="8"/>
  <c r="B192" i="8"/>
  <c r="T193" i="8"/>
  <c r="G193" i="8"/>
  <c r="E193" i="8"/>
  <c r="B193" i="8"/>
  <c r="T194" i="8"/>
  <c r="G194" i="8"/>
  <c r="E194" i="8"/>
  <c r="B194" i="8"/>
  <c r="T195" i="8"/>
  <c r="G195" i="8"/>
  <c r="E195" i="8"/>
  <c r="B195" i="8"/>
  <c r="T196" i="8"/>
  <c r="G196" i="8"/>
  <c r="E196" i="8"/>
  <c r="B196" i="8"/>
  <c r="T197" i="8"/>
  <c r="G197" i="8"/>
  <c r="E197" i="8"/>
  <c r="B197" i="8"/>
  <c r="T198" i="8"/>
  <c r="G198" i="8"/>
  <c r="E198" i="8"/>
  <c r="B198" i="8"/>
  <c r="T199" i="8"/>
  <c r="G199" i="8"/>
  <c r="E199" i="8"/>
  <c r="B199" i="8"/>
  <c r="T200" i="8"/>
  <c r="G200" i="8"/>
  <c r="E200" i="8"/>
  <c r="B200" i="8"/>
  <c r="T201" i="8"/>
  <c r="G201" i="8"/>
  <c r="E201" i="8"/>
  <c r="B201" i="8"/>
  <c r="T202" i="8"/>
  <c r="G202" i="8"/>
  <c r="E202" i="8"/>
  <c r="B202" i="8"/>
  <c r="T203" i="8"/>
  <c r="G203" i="8"/>
  <c r="E203" i="8"/>
  <c r="B203" i="8"/>
  <c r="T204" i="8"/>
  <c r="G204" i="8"/>
  <c r="E204" i="8"/>
  <c r="B204" i="8"/>
  <c r="T206" i="8"/>
  <c r="G206" i="8"/>
  <c r="E206" i="8"/>
  <c r="B206" i="8"/>
  <c r="T207" i="8"/>
  <c r="G207" i="8"/>
  <c r="E207" i="8"/>
  <c r="B207" i="8"/>
  <c r="T208" i="8"/>
  <c r="G208" i="8"/>
  <c r="E208" i="8"/>
  <c r="B208" i="8"/>
  <c r="T209" i="8"/>
  <c r="G209" i="8"/>
  <c r="E209" i="8"/>
  <c r="B209" i="8"/>
  <c r="T210" i="8"/>
  <c r="G210" i="8"/>
  <c r="E210" i="8"/>
  <c r="B210" i="8"/>
  <c r="T211" i="8"/>
  <c r="G211" i="8"/>
  <c r="E211" i="8"/>
  <c r="B211" i="8"/>
  <c r="T212" i="8"/>
  <c r="G212" i="8"/>
  <c r="E212" i="8"/>
  <c r="B212" i="8"/>
  <c r="T213" i="8"/>
  <c r="G213" i="8"/>
  <c r="E213" i="8"/>
  <c r="B213" i="8"/>
  <c r="T214" i="8"/>
  <c r="G214" i="8"/>
  <c r="E214" i="8"/>
  <c r="B214" i="8"/>
  <c r="T215" i="8"/>
  <c r="G215" i="8"/>
  <c r="E215" i="8"/>
  <c r="B215" i="8"/>
  <c r="T216" i="8"/>
  <c r="G216" i="8"/>
  <c r="E216" i="8"/>
  <c r="B216" i="8"/>
  <c r="T217" i="8"/>
  <c r="G217" i="8"/>
  <c r="E217" i="8"/>
  <c r="B217" i="8"/>
  <c r="T218" i="8"/>
  <c r="G218" i="8"/>
  <c r="E218" i="8"/>
  <c r="B218" i="8"/>
  <c r="T219" i="8"/>
  <c r="G219" i="8"/>
  <c r="E219" i="8"/>
  <c r="B219" i="8"/>
  <c r="T220" i="8"/>
  <c r="G220" i="8"/>
  <c r="E220" i="8"/>
  <c r="B220" i="8"/>
  <c r="T221" i="8"/>
  <c r="G221" i="8"/>
  <c r="E221" i="8"/>
  <c r="B221" i="8"/>
  <c r="T222" i="8"/>
  <c r="G222" i="8"/>
  <c r="E222" i="8"/>
  <c r="B222" i="8"/>
  <c r="T223" i="8"/>
  <c r="G223" i="8"/>
  <c r="E223" i="8"/>
  <c r="B223" i="8"/>
  <c r="T224" i="8"/>
  <c r="G224" i="8"/>
  <c r="E224" i="8"/>
  <c r="B224" i="8"/>
  <c r="T225" i="8"/>
  <c r="G225" i="8"/>
  <c r="E225" i="8"/>
  <c r="B225" i="8"/>
  <c r="T226" i="8"/>
  <c r="G226" i="8"/>
  <c r="E226" i="8"/>
  <c r="B226" i="8"/>
  <c r="T227" i="8"/>
  <c r="G227" i="8"/>
  <c r="E227" i="8"/>
  <c r="B227" i="8"/>
  <c r="T228" i="8"/>
  <c r="G228" i="8"/>
  <c r="E228" i="8"/>
  <c r="B228" i="8"/>
  <c r="T229" i="8"/>
  <c r="G229" i="8"/>
  <c r="E229" i="8"/>
  <c r="B229" i="8"/>
  <c r="T230" i="8"/>
  <c r="G230" i="8"/>
  <c r="E230" i="8"/>
  <c r="B230" i="8"/>
  <c r="T231" i="8"/>
  <c r="G231" i="8"/>
  <c r="E231" i="8"/>
  <c r="B231" i="8"/>
  <c r="T232" i="8"/>
  <c r="G232" i="8"/>
  <c r="E232" i="8"/>
  <c r="B232" i="8"/>
  <c r="T233" i="8"/>
  <c r="G233" i="8"/>
  <c r="E233" i="8"/>
  <c r="B233" i="8"/>
  <c r="T234" i="8"/>
  <c r="G234" i="8"/>
  <c r="E234" i="8"/>
  <c r="B234" i="8"/>
  <c r="T235" i="8"/>
  <c r="G235" i="8"/>
  <c r="E235" i="8"/>
  <c r="B235" i="8"/>
  <c r="T236" i="8"/>
  <c r="G236" i="8"/>
  <c r="E236" i="8"/>
  <c r="B236" i="8"/>
  <c r="T237" i="8"/>
  <c r="G237" i="8"/>
  <c r="E237" i="8"/>
  <c r="B237" i="8"/>
  <c r="T238" i="8"/>
  <c r="G238" i="8"/>
  <c r="E238" i="8"/>
  <c r="B238" i="8"/>
  <c r="T239" i="8"/>
  <c r="G239" i="8"/>
  <c r="E239" i="8"/>
  <c r="B239" i="8"/>
  <c r="T240" i="8"/>
  <c r="G240" i="8"/>
  <c r="E240" i="8"/>
  <c r="B240" i="8"/>
  <c r="T241" i="8"/>
  <c r="G241" i="8"/>
  <c r="E241" i="8"/>
  <c r="B241" i="8"/>
  <c r="T242" i="8"/>
  <c r="G242" i="8"/>
  <c r="E242" i="8"/>
  <c r="B242" i="8"/>
  <c r="T243" i="8"/>
  <c r="G243" i="8"/>
  <c r="E243" i="8"/>
  <c r="B243" i="8"/>
  <c r="T244" i="8"/>
  <c r="G244" i="8"/>
  <c r="E244" i="8"/>
  <c r="B244" i="8"/>
  <c r="T245" i="8"/>
  <c r="G245" i="8"/>
  <c r="E245" i="8"/>
  <c r="B245" i="8"/>
  <c r="T246" i="8"/>
  <c r="G246" i="8"/>
  <c r="E246" i="8"/>
  <c r="B246" i="8"/>
  <c r="T247" i="8"/>
  <c r="G247" i="8"/>
  <c r="E247" i="8"/>
  <c r="B247" i="8"/>
  <c r="T248" i="8"/>
  <c r="G248" i="8"/>
  <c r="E248" i="8"/>
  <c r="B248" i="8"/>
  <c r="T249" i="8"/>
  <c r="G249" i="8"/>
  <c r="E249" i="8"/>
  <c r="B249" i="8"/>
  <c r="T250" i="8"/>
  <c r="G250" i="8"/>
  <c r="E250" i="8"/>
  <c r="B250" i="8"/>
  <c r="T251" i="8"/>
  <c r="G251" i="8"/>
  <c r="E251" i="8"/>
  <c r="B251" i="8"/>
  <c r="T252" i="8"/>
  <c r="G252" i="8"/>
  <c r="E252" i="8"/>
  <c r="B252" i="8"/>
  <c r="T253" i="8"/>
  <c r="G253" i="8"/>
  <c r="E253" i="8"/>
  <c r="B253" i="8"/>
  <c r="T254" i="8"/>
  <c r="G254" i="8"/>
  <c r="E254" i="8"/>
  <c r="B254" i="8"/>
  <c r="T255" i="8"/>
  <c r="G255" i="8"/>
  <c r="E255" i="8"/>
  <c r="B255" i="8"/>
  <c r="T256" i="8"/>
  <c r="G256" i="8"/>
  <c r="E256" i="8"/>
  <c r="B256" i="8"/>
  <c r="T257" i="8"/>
  <c r="G257" i="8"/>
  <c r="E257" i="8"/>
  <c r="B257" i="8"/>
  <c r="T258" i="8"/>
  <c r="G258" i="8"/>
  <c r="E258" i="8"/>
  <c r="B258" i="8"/>
  <c r="T259" i="8"/>
  <c r="G259" i="8"/>
  <c r="E259" i="8"/>
  <c r="B259" i="8"/>
  <c r="T260" i="8"/>
  <c r="G260" i="8"/>
  <c r="E260" i="8"/>
  <c r="B260" i="8"/>
  <c r="T261" i="8"/>
  <c r="G261" i="8"/>
  <c r="E261" i="8"/>
  <c r="B261" i="8"/>
  <c r="T262" i="8"/>
  <c r="G262" i="8"/>
  <c r="E262" i="8"/>
  <c r="B262" i="8"/>
  <c r="T263" i="8"/>
  <c r="G263" i="8"/>
  <c r="E263" i="8"/>
  <c r="B263" i="8"/>
  <c r="T264" i="8"/>
  <c r="G264" i="8"/>
  <c r="E264" i="8"/>
  <c r="B264" i="8"/>
  <c r="T265" i="8"/>
  <c r="G265" i="8"/>
  <c r="E265" i="8"/>
  <c r="B265" i="8"/>
  <c r="T266" i="8"/>
  <c r="G266" i="8"/>
  <c r="E266" i="8"/>
  <c r="B266" i="8"/>
  <c r="T267" i="8"/>
  <c r="G267" i="8"/>
  <c r="E267" i="8"/>
  <c r="B267" i="8"/>
  <c r="T268" i="8"/>
  <c r="G268" i="8"/>
  <c r="E268" i="8"/>
  <c r="B268" i="8"/>
  <c r="T269" i="8"/>
  <c r="G269" i="8"/>
  <c r="E269" i="8"/>
  <c r="B269" i="8"/>
  <c r="T270" i="8"/>
  <c r="G270" i="8"/>
  <c r="E270" i="8"/>
  <c r="B270" i="8"/>
  <c r="T271" i="8"/>
  <c r="G271" i="8"/>
  <c r="E271" i="8"/>
  <c r="B271" i="8"/>
  <c r="T272" i="8"/>
  <c r="G272" i="8"/>
  <c r="E272" i="8"/>
  <c r="B272" i="8"/>
  <c r="T273" i="8"/>
  <c r="G273" i="8"/>
  <c r="E273" i="8"/>
  <c r="B273" i="8"/>
  <c r="T274" i="8"/>
  <c r="G274" i="8"/>
  <c r="E274" i="8"/>
  <c r="B274" i="8"/>
  <c r="T275" i="8"/>
  <c r="G275" i="8"/>
  <c r="I275" i="8"/>
  <c r="E275" i="8"/>
  <c r="B275" i="8"/>
  <c r="T276" i="8"/>
  <c r="G276" i="8"/>
  <c r="I276" i="8"/>
  <c r="E276" i="8"/>
  <c r="B276" i="8"/>
  <c r="T277" i="8"/>
  <c r="G277" i="8"/>
  <c r="E277" i="8"/>
  <c r="B277" i="8"/>
  <c r="T278" i="8"/>
  <c r="G278" i="8"/>
  <c r="E278" i="8"/>
  <c r="B278" i="8"/>
  <c r="T279" i="8"/>
  <c r="G279" i="8"/>
  <c r="E279" i="8"/>
  <c r="B279" i="8"/>
  <c r="T280" i="8"/>
  <c r="G280" i="8"/>
  <c r="E280" i="8"/>
  <c r="B280" i="8"/>
  <c r="T281" i="8"/>
  <c r="G281" i="8"/>
  <c r="E281" i="8"/>
  <c r="B281" i="8"/>
  <c r="T282" i="8"/>
  <c r="G282" i="8"/>
  <c r="E282" i="8"/>
  <c r="B282" i="8"/>
  <c r="T283" i="8"/>
  <c r="G283" i="8"/>
  <c r="E283" i="8"/>
  <c r="B283" i="8"/>
  <c r="T284" i="8"/>
  <c r="G284" i="8"/>
  <c r="E284" i="8"/>
  <c r="B284" i="8"/>
  <c r="T285" i="8"/>
  <c r="G285" i="8"/>
  <c r="E285" i="8"/>
  <c r="B285" i="8"/>
  <c r="T286" i="8"/>
  <c r="G286" i="8"/>
  <c r="E286" i="8"/>
  <c r="B286" i="8"/>
  <c r="T287" i="8"/>
  <c r="G287" i="8"/>
  <c r="E287" i="8"/>
  <c r="B287" i="8"/>
  <c r="T288" i="8"/>
  <c r="G288" i="8"/>
  <c r="E288" i="8"/>
  <c r="B288" i="8"/>
  <c r="T289" i="8"/>
  <c r="G289" i="8"/>
  <c r="E289" i="8"/>
  <c r="B289" i="8"/>
  <c r="T290" i="8"/>
  <c r="G290" i="8"/>
  <c r="E290" i="8"/>
  <c r="B290" i="8"/>
  <c r="T291" i="8"/>
  <c r="G291" i="8"/>
  <c r="E291" i="8"/>
  <c r="B291" i="8"/>
  <c r="T292" i="8"/>
  <c r="G292" i="8"/>
  <c r="E292" i="8"/>
  <c r="B292" i="8"/>
  <c r="T293" i="8"/>
  <c r="G293" i="8"/>
  <c r="E293" i="8"/>
  <c r="B293" i="8"/>
  <c r="T294" i="8"/>
  <c r="G294" i="8"/>
  <c r="E294" i="8"/>
  <c r="B294" i="8"/>
  <c r="T295" i="8"/>
  <c r="G295" i="8"/>
  <c r="E295" i="8"/>
  <c r="B295" i="8"/>
  <c r="T296" i="8"/>
  <c r="G296" i="8"/>
  <c r="E296" i="8"/>
  <c r="B296" i="8"/>
  <c r="T297" i="8"/>
  <c r="G297" i="8"/>
  <c r="E297" i="8"/>
  <c r="B297" i="8"/>
  <c r="T299" i="8"/>
  <c r="G299" i="8"/>
  <c r="E299" i="8"/>
  <c r="B299" i="8"/>
  <c r="T300" i="8"/>
  <c r="G300" i="8"/>
  <c r="E300" i="8"/>
  <c r="B300" i="8"/>
  <c r="T301" i="8"/>
  <c r="G301" i="8"/>
  <c r="E301" i="8"/>
  <c r="B301" i="8"/>
  <c r="T302" i="8"/>
  <c r="G302" i="8"/>
  <c r="E302" i="8"/>
  <c r="B302" i="8"/>
  <c r="T303" i="8"/>
  <c r="G303" i="8"/>
  <c r="E303" i="8"/>
  <c r="B303" i="8"/>
  <c r="T304" i="8"/>
  <c r="G304" i="8"/>
  <c r="E304" i="8"/>
  <c r="B304" i="8"/>
  <c r="T305" i="8"/>
  <c r="G305" i="8"/>
  <c r="E305" i="8"/>
  <c r="B305" i="8"/>
  <c r="T306" i="8"/>
  <c r="G306" i="8"/>
  <c r="E306" i="8"/>
  <c r="B306" i="8"/>
  <c r="T307" i="8"/>
  <c r="G307" i="8"/>
  <c r="E307" i="8"/>
  <c r="B307" i="8"/>
  <c r="T308" i="8"/>
  <c r="G308" i="8"/>
  <c r="E308" i="8"/>
  <c r="B308" i="8"/>
  <c r="T309" i="8"/>
  <c r="G309" i="8"/>
  <c r="E309" i="8"/>
  <c r="B309" i="8"/>
  <c r="T310" i="8"/>
  <c r="G310" i="8"/>
  <c r="E310" i="8"/>
  <c r="B310" i="8"/>
  <c r="T311" i="8"/>
  <c r="G311" i="8"/>
  <c r="E311" i="8"/>
  <c r="B311" i="8"/>
  <c r="T312" i="8"/>
  <c r="G312" i="8"/>
  <c r="E312" i="8"/>
  <c r="B312" i="8"/>
  <c r="T313" i="8"/>
  <c r="G313" i="8"/>
  <c r="E313" i="8"/>
  <c r="B313" i="8"/>
  <c r="T314" i="8"/>
  <c r="G314" i="8"/>
  <c r="E314" i="8"/>
  <c r="B314" i="8"/>
  <c r="T315" i="8"/>
  <c r="G315" i="8"/>
  <c r="E315" i="8"/>
  <c r="B315" i="8"/>
  <c r="T316" i="8"/>
  <c r="G316" i="8"/>
  <c r="E316" i="8"/>
  <c r="B316" i="8"/>
  <c r="T317" i="8"/>
  <c r="G317" i="8"/>
  <c r="E317" i="8"/>
  <c r="B317" i="8"/>
  <c r="T318" i="8"/>
  <c r="G318" i="8"/>
  <c r="E318" i="8"/>
  <c r="B318" i="8"/>
  <c r="T319" i="8"/>
  <c r="G319" i="8"/>
  <c r="E319" i="8"/>
  <c r="B319" i="8"/>
  <c r="T320" i="8"/>
  <c r="G320" i="8"/>
  <c r="E320" i="8"/>
  <c r="B320" i="8"/>
  <c r="T321" i="8"/>
  <c r="G321" i="8"/>
  <c r="E321" i="8"/>
  <c r="B321" i="8"/>
  <c r="T322" i="8"/>
  <c r="G322" i="8"/>
  <c r="E322" i="8"/>
  <c r="B322" i="8"/>
  <c r="T323" i="8"/>
  <c r="G323" i="8"/>
  <c r="E323" i="8"/>
  <c r="B323" i="8"/>
  <c r="T324" i="8"/>
  <c r="G324" i="8"/>
  <c r="E324" i="8"/>
  <c r="B324" i="8"/>
  <c r="T325" i="8"/>
  <c r="G325" i="8"/>
  <c r="E325" i="8"/>
  <c r="B325" i="8"/>
  <c r="T326" i="8"/>
  <c r="G326" i="8"/>
  <c r="E326" i="8"/>
  <c r="B326" i="8"/>
  <c r="T327" i="8"/>
  <c r="G327" i="8"/>
  <c r="E327" i="8"/>
  <c r="B327" i="8"/>
  <c r="T328" i="8"/>
  <c r="G328" i="8"/>
  <c r="E328" i="8"/>
  <c r="B328" i="8"/>
  <c r="T329" i="8"/>
  <c r="G329" i="8"/>
  <c r="E329" i="8"/>
  <c r="B329" i="8"/>
  <c r="T330" i="8"/>
  <c r="G330" i="8"/>
  <c r="E330" i="8"/>
  <c r="B330" i="8"/>
  <c r="T331" i="8"/>
  <c r="G331" i="8"/>
  <c r="E331" i="8"/>
  <c r="B331" i="8"/>
  <c r="T332" i="8"/>
  <c r="G332" i="8"/>
  <c r="E332" i="8"/>
  <c r="B332" i="8"/>
  <c r="T333" i="8"/>
  <c r="G333" i="8"/>
  <c r="E333" i="8"/>
  <c r="B333" i="8"/>
  <c r="T334" i="8"/>
  <c r="G334" i="8"/>
  <c r="E334" i="8"/>
  <c r="B334" i="8"/>
  <c r="T335" i="8"/>
  <c r="G335" i="8"/>
  <c r="E335" i="8"/>
  <c r="B335" i="8"/>
  <c r="T336" i="8"/>
  <c r="G336" i="8"/>
  <c r="E336" i="8"/>
  <c r="B336" i="8"/>
  <c r="T337" i="8"/>
  <c r="G337" i="8"/>
  <c r="E337" i="8"/>
  <c r="B337" i="8"/>
  <c r="T338" i="8"/>
  <c r="G338" i="8"/>
  <c r="E338" i="8"/>
  <c r="B338" i="8"/>
  <c r="T339" i="8"/>
  <c r="G339" i="8"/>
  <c r="E339" i="8"/>
  <c r="B339" i="8"/>
  <c r="T340" i="8"/>
  <c r="G340" i="8"/>
  <c r="E340" i="8"/>
  <c r="B340" i="8"/>
  <c r="T341" i="8"/>
  <c r="G341" i="8"/>
  <c r="E341" i="8"/>
  <c r="B341" i="8"/>
  <c r="T342" i="8"/>
  <c r="G342" i="8"/>
  <c r="E342" i="8"/>
  <c r="B342" i="8"/>
  <c r="T343" i="8"/>
  <c r="G343" i="8"/>
  <c r="E343" i="8"/>
  <c r="B343" i="8"/>
  <c r="T344" i="8"/>
  <c r="G344" i="8"/>
  <c r="E344" i="8"/>
  <c r="B344" i="8"/>
  <c r="T345" i="8"/>
  <c r="G345" i="8"/>
  <c r="E345" i="8"/>
  <c r="B345" i="8"/>
  <c r="T346" i="8"/>
  <c r="G346" i="8"/>
  <c r="E346" i="8"/>
  <c r="B346" i="8"/>
  <c r="T347" i="8"/>
  <c r="G347" i="8"/>
  <c r="E347" i="8"/>
  <c r="B347" i="8"/>
  <c r="T348" i="8"/>
  <c r="G348" i="8"/>
  <c r="E348" i="8"/>
  <c r="B348" i="8"/>
  <c r="T349" i="8"/>
  <c r="G349" i="8"/>
  <c r="E349" i="8"/>
  <c r="B349" i="8"/>
  <c r="T350" i="8"/>
  <c r="G350" i="8"/>
  <c r="E350" i="8"/>
  <c r="B350" i="8"/>
  <c r="T351" i="8"/>
  <c r="G351" i="8"/>
  <c r="E351" i="8"/>
  <c r="B351" i="8"/>
  <c r="T352" i="8"/>
  <c r="G352" i="8"/>
  <c r="E352" i="8"/>
  <c r="B352" i="8"/>
  <c r="T353" i="8"/>
  <c r="G353" i="8"/>
  <c r="E353" i="8"/>
  <c r="B353" i="8"/>
  <c r="T354" i="8"/>
  <c r="G354" i="8"/>
  <c r="E354" i="8"/>
  <c r="B354" i="8"/>
  <c r="T355" i="8"/>
  <c r="G355" i="8"/>
  <c r="E355" i="8"/>
  <c r="B355" i="8"/>
  <c r="T356" i="8"/>
  <c r="G356" i="8"/>
  <c r="E356" i="8"/>
  <c r="B356" i="8"/>
  <c r="T357" i="8"/>
  <c r="G357" i="8"/>
  <c r="E357" i="8"/>
  <c r="B357" i="8"/>
  <c r="T358" i="8"/>
  <c r="G358" i="8"/>
  <c r="E358" i="8"/>
  <c r="B358" i="8"/>
  <c r="T359" i="8"/>
  <c r="G359" i="8"/>
  <c r="E359" i="8"/>
  <c r="B359" i="8"/>
  <c r="T360" i="8"/>
  <c r="G360" i="8"/>
  <c r="E360" i="8"/>
  <c r="B360" i="8"/>
  <c r="T361" i="8"/>
  <c r="G361" i="8"/>
  <c r="I361" i="8"/>
  <c r="E361" i="8"/>
  <c r="B361" i="8"/>
  <c r="T362" i="8"/>
  <c r="G362" i="8"/>
  <c r="I362" i="8"/>
  <c r="E362" i="8"/>
  <c r="B362" i="8"/>
  <c r="T363" i="8"/>
  <c r="G363" i="8"/>
  <c r="I363" i="8"/>
  <c r="E363" i="8"/>
  <c r="B363" i="8"/>
  <c r="T364" i="8"/>
  <c r="G364" i="8"/>
  <c r="E364" i="8"/>
  <c r="B364" i="8"/>
  <c r="T365" i="8"/>
  <c r="G365" i="8"/>
  <c r="E365" i="8"/>
  <c r="B365" i="8"/>
  <c r="T366" i="8"/>
  <c r="G366" i="8"/>
  <c r="E366" i="8"/>
  <c r="B366" i="8"/>
  <c r="T367" i="8"/>
  <c r="G367" i="8"/>
  <c r="E367" i="8"/>
  <c r="B367" i="8"/>
  <c r="T368" i="8"/>
  <c r="G368" i="8"/>
  <c r="E368" i="8"/>
  <c r="B368" i="8"/>
  <c r="T369" i="8"/>
  <c r="G369" i="8"/>
  <c r="E369" i="8"/>
  <c r="B369" i="8"/>
  <c r="T370" i="8"/>
  <c r="G370" i="8"/>
  <c r="E370" i="8"/>
  <c r="B370" i="8"/>
  <c r="T371" i="8"/>
  <c r="G371" i="8"/>
  <c r="E371" i="8"/>
  <c r="B371" i="8"/>
  <c r="T372" i="8"/>
  <c r="G372" i="8"/>
  <c r="E372" i="8"/>
  <c r="B372" i="8"/>
  <c r="T373" i="8"/>
  <c r="G373" i="8"/>
  <c r="E373" i="8"/>
  <c r="B373" i="8"/>
  <c r="T374" i="8"/>
  <c r="G374" i="8"/>
  <c r="E374" i="8"/>
  <c r="B374" i="8"/>
  <c r="T375" i="8"/>
  <c r="G375" i="8"/>
  <c r="E375" i="8"/>
  <c r="B375" i="8"/>
  <c r="T376" i="8"/>
  <c r="G376" i="8"/>
  <c r="E376" i="8"/>
  <c r="B376" i="8"/>
  <c r="T377" i="8"/>
  <c r="G377" i="8"/>
  <c r="E377" i="8"/>
  <c r="B377" i="8"/>
  <c r="T378" i="8"/>
  <c r="G378" i="8"/>
  <c r="E378" i="8"/>
  <c r="B378" i="8"/>
  <c r="T379" i="8"/>
  <c r="G379" i="8"/>
  <c r="E379" i="8"/>
  <c r="B379" i="8"/>
  <c r="T380" i="8"/>
  <c r="G380" i="8"/>
  <c r="E380" i="8"/>
  <c r="B380" i="8"/>
  <c r="T381" i="8"/>
  <c r="G381" i="8"/>
  <c r="E381" i="8"/>
  <c r="B381" i="8"/>
  <c r="T382" i="8"/>
  <c r="G382" i="8"/>
  <c r="E382" i="8"/>
  <c r="B382" i="8"/>
  <c r="T383" i="8"/>
  <c r="G383" i="8"/>
  <c r="E383" i="8"/>
  <c r="B383" i="8"/>
  <c r="T384" i="8"/>
  <c r="G384" i="8"/>
  <c r="E384" i="8"/>
  <c r="B384" i="8"/>
  <c r="T385" i="8"/>
  <c r="G385" i="8"/>
  <c r="E385" i="8"/>
  <c r="B385" i="8"/>
  <c r="T386" i="8"/>
  <c r="G386" i="8"/>
  <c r="E386" i="8"/>
  <c r="B386" i="8"/>
  <c r="T387" i="8"/>
  <c r="G387" i="8"/>
  <c r="E387" i="8"/>
  <c r="B387" i="8"/>
  <c r="T388" i="8"/>
  <c r="G388" i="8"/>
  <c r="E388" i="8"/>
  <c r="B388" i="8"/>
  <c r="T389" i="8"/>
  <c r="G389" i="8"/>
  <c r="E389" i="8"/>
  <c r="B389" i="8"/>
  <c r="T390" i="8"/>
  <c r="G390" i="8"/>
  <c r="E390" i="8"/>
  <c r="B390" i="8"/>
  <c r="T391" i="8"/>
  <c r="G391" i="8"/>
  <c r="E391" i="8"/>
  <c r="B391" i="8"/>
  <c r="T392" i="8"/>
  <c r="G392" i="8"/>
  <c r="E392" i="8"/>
  <c r="B392" i="8"/>
  <c r="T393" i="8"/>
  <c r="G393" i="8"/>
  <c r="E393" i="8"/>
  <c r="B393" i="8"/>
  <c r="T394" i="8"/>
  <c r="G394" i="8"/>
  <c r="E394" i="8"/>
  <c r="B394" i="8"/>
  <c r="T395" i="8"/>
  <c r="G395" i="8"/>
  <c r="E395" i="8"/>
  <c r="B395" i="8"/>
  <c r="T396" i="8"/>
  <c r="G396" i="8"/>
  <c r="E396" i="8"/>
  <c r="B396" i="8"/>
  <c r="T397" i="8"/>
  <c r="G397" i="8"/>
  <c r="E397" i="8"/>
  <c r="B397" i="8"/>
  <c r="T398" i="8"/>
  <c r="G398" i="8"/>
  <c r="E398" i="8"/>
  <c r="B398" i="8"/>
  <c r="T399" i="8"/>
  <c r="G399" i="8"/>
  <c r="E399" i="8"/>
  <c r="B399" i="8"/>
  <c r="T400" i="8"/>
  <c r="G400" i="8"/>
  <c r="E400" i="8"/>
  <c r="B400" i="8"/>
  <c r="T401" i="8"/>
  <c r="G401" i="8"/>
  <c r="E401" i="8"/>
  <c r="B401" i="8"/>
  <c r="T402" i="8"/>
  <c r="G402" i="8"/>
  <c r="E402" i="8"/>
  <c r="B402" i="8"/>
  <c r="T403" i="8"/>
  <c r="G403" i="8"/>
  <c r="E403" i="8"/>
  <c r="B403" i="8"/>
  <c r="T404" i="8"/>
  <c r="G404" i="8"/>
  <c r="E404" i="8"/>
  <c r="B404" i="8"/>
  <c r="T405" i="8"/>
  <c r="G405" i="8"/>
  <c r="E405" i="8"/>
  <c r="B405" i="8"/>
  <c r="T406" i="8"/>
  <c r="G406" i="8"/>
  <c r="E406" i="8"/>
  <c r="B406" i="8"/>
  <c r="T407" i="8"/>
  <c r="G407" i="8"/>
  <c r="E407" i="8"/>
  <c r="B407" i="8"/>
  <c r="T408" i="8"/>
  <c r="G408" i="8"/>
  <c r="E408" i="8"/>
  <c r="B408" i="8"/>
  <c r="T409" i="8"/>
  <c r="G409" i="8"/>
  <c r="E409" i="8"/>
  <c r="B409" i="8"/>
  <c r="T410" i="8"/>
  <c r="G410" i="8"/>
  <c r="E410" i="8"/>
  <c r="B410" i="8"/>
  <c r="T411" i="8"/>
  <c r="G411" i="8"/>
  <c r="E411" i="8"/>
  <c r="B411" i="8"/>
  <c r="T412" i="8"/>
  <c r="G412" i="8"/>
  <c r="E412" i="8"/>
  <c r="B412" i="8"/>
  <c r="T413" i="8"/>
  <c r="G413" i="8"/>
  <c r="E413" i="8"/>
  <c r="B413" i="8"/>
  <c r="T414" i="8"/>
  <c r="G414" i="8"/>
  <c r="E414" i="8"/>
  <c r="B414" i="8"/>
  <c r="T415" i="8"/>
  <c r="G415" i="8"/>
  <c r="E415" i="8"/>
  <c r="B415" i="8"/>
  <c r="T416" i="8"/>
  <c r="G416" i="8"/>
  <c r="E416" i="8"/>
  <c r="B416" i="8"/>
  <c r="T417" i="8"/>
  <c r="G417" i="8"/>
  <c r="E417" i="8"/>
  <c r="B417" i="8"/>
  <c r="T418" i="8"/>
  <c r="G418" i="8"/>
  <c r="E418" i="8"/>
  <c r="B418" i="8"/>
  <c r="T419" i="8"/>
  <c r="G419" i="8"/>
  <c r="E419" i="8"/>
  <c r="B419" i="8"/>
  <c r="T420" i="8"/>
  <c r="G420" i="8"/>
  <c r="E420" i="8"/>
  <c r="B420" i="8"/>
  <c r="T421" i="8"/>
  <c r="G421" i="8"/>
  <c r="E421" i="8"/>
  <c r="B421" i="8"/>
  <c r="T422" i="8"/>
  <c r="G422" i="8"/>
  <c r="E422" i="8"/>
  <c r="B422" i="8"/>
  <c r="T423" i="8"/>
  <c r="G423" i="8"/>
  <c r="E423" i="8"/>
  <c r="B423" i="8"/>
  <c r="T424" i="8"/>
  <c r="G424" i="8"/>
  <c r="E424" i="8"/>
  <c r="B424" i="8"/>
  <c r="T425" i="8"/>
  <c r="G425" i="8"/>
  <c r="E425" i="8"/>
  <c r="B425" i="8"/>
  <c r="T426" i="8"/>
  <c r="G426" i="8"/>
  <c r="E426" i="8"/>
  <c r="B426" i="8"/>
  <c r="T427" i="8"/>
  <c r="G427" i="8"/>
  <c r="E427" i="8"/>
  <c r="B427" i="8"/>
  <c r="T428" i="8"/>
  <c r="G428" i="8"/>
  <c r="E428" i="8"/>
  <c r="B428" i="8"/>
  <c r="T429" i="8"/>
  <c r="G429" i="8"/>
  <c r="E429" i="8"/>
  <c r="B429" i="8"/>
  <c r="T430" i="8"/>
  <c r="G430" i="8"/>
  <c r="E430" i="8"/>
  <c r="B430" i="8"/>
  <c r="T431" i="8"/>
  <c r="G431" i="8"/>
  <c r="E431" i="8"/>
  <c r="B431" i="8"/>
  <c r="T432" i="8"/>
  <c r="G432" i="8"/>
  <c r="E432" i="8"/>
  <c r="B432" i="8"/>
  <c r="T433" i="8"/>
  <c r="G433" i="8"/>
  <c r="E433" i="8"/>
  <c r="B433" i="8"/>
  <c r="T434" i="8"/>
  <c r="G434" i="8"/>
  <c r="E434" i="8"/>
  <c r="B434" i="8"/>
  <c r="T435" i="8"/>
  <c r="G435" i="8"/>
  <c r="E435" i="8"/>
  <c r="B435" i="8"/>
  <c r="T436" i="8"/>
  <c r="G436" i="8"/>
  <c r="E436" i="8"/>
  <c r="B436" i="8"/>
  <c r="T437" i="8"/>
  <c r="G437" i="8"/>
  <c r="E437" i="8"/>
  <c r="B437" i="8"/>
  <c r="T438" i="8"/>
  <c r="G438" i="8"/>
  <c r="E438" i="8"/>
  <c r="B438" i="8"/>
  <c r="T439" i="8"/>
  <c r="G439" i="8"/>
  <c r="E439" i="8"/>
  <c r="B439" i="8"/>
  <c r="T440" i="8"/>
  <c r="G440" i="8"/>
  <c r="E440" i="8"/>
  <c r="B440" i="8"/>
  <c r="T441" i="8"/>
  <c r="G441" i="8"/>
  <c r="E441" i="8"/>
  <c r="B441" i="8"/>
  <c r="T442" i="8"/>
  <c r="G442" i="8"/>
  <c r="E442" i="8"/>
  <c r="B442" i="8"/>
  <c r="T443" i="8"/>
  <c r="G443" i="8"/>
  <c r="I443" i="8"/>
  <c r="E443" i="8"/>
  <c r="B443" i="8"/>
  <c r="T444" i="8"/>
  <c r="G444" i="8"/>
  <c r="I444" i="8"/>
  <c r="E444" i="8"/>
  <c r="B444" i="8"/>
  <c r="T445" i="8"/>
  <c r="G445" i="8"/>
  <c r="E445" i="8"/>
  <c r="B445" i="8"/>
  <c r="T446" i="8"/>
  <c r="G446" i="8"/>
  <c r="E446" i="8"/>
  <c r="B446" i="8"/>
  <c r="T447" i="8"/>
  <c r="G447" i="8"/>
  <c r="E447" i="8"/>
  <c r="B447" i="8"/>
  <c r="T448" i="8"/>
  <c r="G448" i="8"/>
  <c r="E448" i="8"/>
  <c r="B448" i="8"/>
  <c r="T449" i="8"/>
  <c r="G449" i="8"/>
  <c r="E449" i="8"/>
  <c r="B449" i="8"/>
  <c r="T450" i="8"/>
  <c r="G450" i="8"/>
  <c r="E450" i="8"/>
  <c r="B450" i="8"/>
  <c r="T451" i="8"/>
  <c r="G451" i="8"/>
  <c r="E451" i="8"/>
  <c r="B451" i="8"/>
  <c r="T452" i="8"/>
  <c r="G452" i="8"/>
  <c r="E452" i="8"/>
  <c r="B452" i="8"/>
  <c r="T453" i="8"/>
  <c r="G453" i="8"/>
  <c r="E453" i="8"/>
  <c r="B453" i="8"/>
  <c r="T454" i="8"/>
  <c r="G454" i="8"/>
  <c r="E454" i="8"/>
  <c r="B454" i="8"/>
  <c r="T455" i="8"/>
  <c r="G455" i="8"/>
  <c r="E455" i="8"/>
  <c r="B455" i="8"/>
  <c r="T456" i="8"/>
  <c r="G456" i="8"/>
  <c r="E456" i="8"/>
  <c r="B456" i="8"/>
  <c r="T457" i="8"/>
  <c r="G457" i="8"/>
  <c r="E457" i="8"/>
  <c r="B457" i="8"/>
  <c r="T458" i="8"/>
  <c r="G458" i="8"/>
  <c r="E458" i="8"/>
  <c r="B458" i="8"/>
  <c r="T459" i="8"/>
  <c r="G459" i="8"/>
  <c r="E459" i="8"/>
  <c r="B459" i="8"/>
  <c r="T460" i="8"/>
  <c r="G460" i="8"/>
  <c r="E460" i="8"/>
  <c r="B460" i="8"/>
  <c r="T461" i="8"/>
  <c r="G461" i="8"/>
  <c r="E461" i="8"/>
  <c r="B461" i="8"/>
  <c r="T462" i="8"/>
  <c r="G462" i="8"/>
  <c r="E462" i="8"/>
  <c r="B462" i="8"/>
  <c r="T463" i="8"/>
  <c r="G463" i="8"/>
  <c r="E463" i="8"/>
  <c r="B463" i="8"/>
  <c r="T464" i="8"/>
  <c r="G464" i="8"/>
  <c r="E464" i="8"/>
  <c r="B464" i="8"/>
  <c r="T465" i="8"/>
  <c r="G465" i="8"/>
  <c r="E465" i="8"/>
  <c r="B465" i="8"/>
  <c r="T466" i="8"/>
  <c r="G466" i="8"/>
  <c r="E466" i="8"/>
  <c r="B466" i="8"/>
  <c r="T467" i="8"/>
  <c r="G467" i="8"/>
  <c r="E467" i="8"/>
  <c r="B467" i="8"/>
  <c r="T468" i="8"/>
  <c r="G468" i="8"/>
  <c r="E468" i="8"/>
  <c r="B468" i="8"/>
  <c r="T469" i="8"/>
  <c r="G469" i="8"/>
  <c r="E469" i="8"/>
  <c r="B469" i="8"/>
  <c r="T470" i="8"/>
  <c r="G470" i="8"/>
  <c r="E470" i="8"/>
  <c r="B470" i="8"/>
  <c r="T471" i="8"/>
  <c r="G471" i="8"/>
  <c r="E471" i="8"/>
  <c r="B471" i="8"/>
  <c r="T472" i="8"/>
  <c r="G472" i="8"/>
  <c r="E472" i="8"/>
  <c r="B472" i="8"/>
  <c r="T473" i="8"/>
  <c r="G473" i="8"/>
  <c r="E473" i="8"/>
  <c r="B473" i="8"/>
  <c r="T474" i="8"/>
  <c r="G474" i="8"/>
  <c r="E474" i="8"/>
  <c r="B474" i="8"/>
  <c r="T475" i="8"/>
  <c r="G475" i="8"/>
  <c r="E475" i="8"/>
  <c r="B475" i="8"/>
  <c r="T476" i="8"/>
  <c r="G476" i="8"/>
  <c r="E476" i="8"/>
  <c r="B476" i="8"/>
  <c r="T477" i="8"/>
  <c r="G477" i="8"/>
  <c r="E477" i="8"/>
  <c r="B477" i="8"/>
  <c r="T478" i="8"/>
  <c r="G478" i="8"/>
  <c r="E478" i="8"/>
  <c r="B478" i="8"/>
  <c r="T479" i="8"/>
  <c r="G479" i="8"/>
  <c r="E479" i="8"/>
  <c r="B479" i="8"/>
  <c r="T480" i="8"/>
  <c r="G480" i="8"/>
  <c r="E480" i="8"/>
  <c r="B480" i="8"/>
  <c r="T481" i="8"/>
  <c r="G481" i="8"/>
  <c r="E481" i="8"/>
  <c r="B481" i="8"/>
  <c r="T482" i="8"/>
  <c r="G482" i="8"/>
  <c r="E482" i="8"/>
  <c r="B482" i="8"/>
  <c r="T483" i="8"/>
  <c r="G483" i="8"/>
  <c r="E483" i="8"/>
  <c r="B483" i="8"/>
  <c r="T484" i="8"/>
  <c r="G484" i="8"/>
  <c r="E484" i="8"/>
  <c r="B484" i="8"/>
  <c r="T485" i="8"/>
  <c r="G485" i="8"/>
  <c r="E485" i="8"/>
  <c r="B485" i="8"/>
  <c r="T486" i="8"/>
  <c r="G486" i="8"/>
  <c r="E486" i="8"/>
  <c r="B486" i="8"/>
  <c r="T487" i="8"/>
  <c r="G487" i="8"/>
  <c r="E487" i="8"/>
  <c r="B487" i="8"/>
  <c r="T488" i="8"/>
  <c r="G488" i="8"/>
  <c r="E488" i="8"/>
  <c r="B488" i="8"/>
  <c r="T489" i="8"/>
  <c r="G489" i="8"/>
  <c r="E489" i="8"/>
  <c r="B489" i="8"/>
  <c r="T490" i="8"/>
  <c r="G490" i="8"/>
  <c r="E490" i="8"/>
  <c r="B490" i="8"/>
  <c r="T491" i="8"/>
  <c r="G491" i="8"/>
  <c r="E491" i="8"/>
  <c r="B491" i="8"/>
  <c r="T492" i="8"/>
  <c r="G492" i="8"/>
  <c r="E492" i="8"/>
  <c r="B492" i="8"/>
  <c r="T493" i="8"/>
  <c r="G493" i="8"/>
  <c r="E493" i="8"/>
  <c r="B493" i="8"/>
  <c r="T494" i="8"/>
  <c r="G494" i="8"/>
  <c r="E494" i="8"/>
  <c r="B494" i="8"/>
  <c r="T495" i="8"/>
  <c r="G495" i="8"/>
  <c r="E495" i="8"/>
  <c r="B495" i="8"/>
  <c r="T496" i="8"/>
  <c r="G496" i="8"/>
  <c r="E496" i="8"/>
  <c r="B496" i="8"/>
  <c r="T497" i="8"/>
  <c r="G497" i="8"/>
  <c r="E497" i="8"/>
  <c r="B497" i="8"/>
  <c r="T498" i="8"/>
  <c r="G498" i="8"/>
  <c r="E498" i="8"/>
  <c r="B498" i="8"/>
  <c r="T499" i="8"/>
  <c r="G499" i="8"/>
  <c r="E499" i="8"/>
  <c r="B499" i="8"/>
  <c r="T500" i="8"/>
  <c r="G500" i="8"/>
  <c r="E500" i="8"/>
  <c r="B500" i="8"/>
  <c r="T501" i="8"/>
  <c r="G501" i="8"/>
  <c r="E501" i="8"/>
  <c r="B501" i="8"/>
  <c r="T502" i="8"/>
  <c r="G502" i="8"/>
  <c r="E502" i="8"/>
  <c r="B502" i="8"/>
  <c r="T503" i="8"/>
  <c r="G503" i="8"/>
  <c r="E503" i="8"/>
  <c r="B503" i="8"/>
  <c r="T504" i="8"/>
  <c r="G504" i="8"/>
  <c r="E504" i="8"/>
  <c r="B504" i="8"/>
  <c r="T505" i="8"/>
  <c r="G505" i="8"/>
  <c r="E505" i="8"/>
  <c r="B505" i="8"/>
  <c r="T506" i="8"/>
  <c r="G506" i="8"/>
  <c r="E506" i="8"/>
  <c r="B506" i="8"/>
  <c r="T507" i="8"/>
  <c r="G507" i="8"/>
  <c r="E507" i="8"/>
  <c r="B507" i="8"/>
  <c r="T508" i="8"/>
  <c r="G508" i="8"/>
  <c r="E508" i="8"/>
  <c r="B508" i="8"/>
  <c r="T509" i="8"/>
  <c r="G509" i="8"/>
  <c r="E509" i="8"/>
  <c r="B509" i="8"/>
  <c r="T510" i="8"/>
  <c r="G510" i="8"/>
  <c r="E510" i="8"/>
  <c r="B510" i="8"/>
  <c r="T511" i="8"/>
  <c r="G511" i="8"/>
  <c r="E511" i="8"/>
  <c r="B511" i="8"/>
  <c r="T512" i="8"/>
  <c r="G512" i="8"/>
  <c r="E512" i="8"/>
  <c r="B512" i="8"/>
  <c r="T513" i="8"/>
  <c r="G513" i="8"/>
  <c r="E513" i="8"/>
  <c r="B513" i="8"/>
  <c r="T514" i="8"/>
  <c r="G514" i="8"/>
  <c r="E514" i="8"/>
  <c r="B514" i="8"/>
  <c r="T515" i="8"/>
  <c r="G515" i="8"/>
  <c r="E515" i="8"/>
  <c r="B515" i="8"/>
  <c r="T516" i="8"/>
  <c r="G516" i="8"/>
  <c r="E516" i="8"/>
  <c r="B516" i="8"/>
  <c r="T517" i="8"/>
  <c r="G517" i="8"/>
  <c r="E517" i="8"/>
  <c r="B517" i="8"/>
  <c r="T518" i="8"/>
  <c r="G518" i="8"/>
  <c r="E518" i="8"/>
  <c r="B518" i="8"/>
  <c r="T519" i="8"/>
  <c r="G519" i="8"/>
  <c r="E519" i="8"/>
  <c r="B519" i="8"/>
  <c r="T520" i="8"/>
  <c r="G520" i="8"/>
  <c r="E520" i="8"/>
  <c r="B520" i="8"/>
  <c r="T521" i="8"/>
  <c r="G521" i="8"/>
  <c r="E521" i="8"/>
  <c r="B521" i="8"/>
  <c r="T522" i="8"/>
  <c r="G522" i="8"/>
  <c r="E522" i="8"/>
  <c r="B522" i="8"/>
  <c r="T523" i="8"/>
  <c r="G523" i="8"/>
  <c r="E523" i="8"/>
  <c r="B523" i="8"/>
  <c r="T524" i="8"/>
  <c r="G524" i="8"/>
  <c r="E524" i="8"/>
  <c r="B524" i="8"/>
  <c r="T525" i="8"/>
  <c r="G525" i="8"/>
  <c r="I525" i="8"/>
  <c r="E525" i="8"/>
  <c r="B525" i="8"/>
  <c r="T526" i="8"/>
  <c r="G526" i="8"/>
  <c r="E526" i="8"/>
  <c r="B526" i="8"/>
  <c r="T527" i="8"/>
  <c r="G527" i="8"/>
  <c r="E527" i="8"/>
  <c r="B527" i="8"/>
  <c r="T528" i="8"/>
  <c r="G528" i="8"/>
  <c r="E528" i="8"/>
  <c r="B528" i="8"/>
  <c r="T529" i="8"/>
  <c r="G529" i="8"/>
  <c r="E529" i="8"/>
  <c r="B529" i="8"/>
  <c r="T530" i="8"/>
  <c r="G530" i="8"/>
  <c r="E530" i="8"/>
  <c r="B530" i="8"/>
  <c r="T531" i="8"/>
  <c r="G531" i="8"/>
  <c r="E531" i="8"/>
  <c r="B531" i="8"/>
  <c r="T532" i="8"/>
  <c r="G532" i="8"/>
  <c r="E532" i="8"/>
  <c r="B532" i="8"/>
  <c r="T533" i="8"/>
  <c r="G533" i="8"/>
  <c r="E533" i="8"/>
  <c r="B533" i="8"/>
  <c r="T534" i="8"/>
  <c r="G534" i="8"/>
  <c r="E534" i="8"/>
  <c r="B534" i="8"/>
  <c r="T535" i="8"/>
  <c r="G535" i="8"/>
  <c r="E535" i="8"/>
  <c r="B535" i="8"/>
  <c r="T536" i="8"/>
  <c r="G536" i="8"/>
  <c r="E536" i="8"/>
  <c r="B536" i="8"/>
  <c r="T537" i="8"/>
  <c r="G537" i="8"/>
  <c r="E537" i="8"/>
  <c r="B537" i="8"/>
  <c r="T538" i="8"/>
  <c r="G538" i="8"/>
  <c r="E538" i="8"/>
  <c r="B538" i="8"/>
  <c r="T539" i="8"/>
  <c r="G539" i="8"/>
  <c r="E539" i="8"/>
  <c r="B539" i="8"/>
  <c r="T540" i="8"/>
  <c r="G540" i="8"/>
  <c r="E540" i="8"/>
  <c r="B540" i="8"/>
  <c r="T541" i="8"/>
  <c r="G541" i="8"/>
  <c r="E541" i="8"/>
  <c r="B541" i="8"/>
  <c r="T542" i="8"/>
  <c r="G542" i="8"/>
  <c r="E542" i="8"/>
  <c r="B542" i="8"/>
  <c r="T543" i="8"/>
  <c r="G543" i="8"/>
  <c r="E543" i="8"/>
  <c r="B543" i="8"/>
  <c r="T544" i="8"/>
  <c r="G544" i="8"/>
  <c r="E544" i="8"/>
  <c r="B544" i="8"/>
  <c r="T545" i="8"/>
  <c r="G545" i="8"/>
  <c r="E545" i="8"/>
  <c r="B545" i="8"/>
  <c r="T546" i="8"/>
  <c r="G546" i="8"/>
  <c r="E546" i="8"/>
  <c r="B546" i="8"/>
  <c r="T547" i="8"/>
  <c r="G547" i="8"/>
  <c r="E547" i="8"/>
  <c r="B547" i="8"/>
  <c r="T548" i="8"/>
  <c r="G548" i="8"/>
  <c r="E548" i="8"/>
  <c r="B548" i="8"/>
  <c r="T549" i="8"/>
  <c r="G549" i="8"/>
  <c r="E549" i="8"/>
  <c r="B549" i="8"/>
  <c r="T550" i="8"/>
  <c r="G550" i="8"/>
  <c r="E550" i="8"/>
  <c r="B550" i="8"/>
  <c r="T551" i="8"/>
  <c r="G551" i="8"/>
  <c r="E551" i="8"/>
  <c r="B551" i="8"/>
  <c r="T552" i="8"/>
  <c r="G552" i="8"/>
  <c r="E552" i="8"/>
  <c r="B552" i="8"/>
  <c r="T553" i="8"/>
  <c r="G553" i="8"/>
  <c r="E553" i="8"/>
  <c r="B553" i="8"/>
  <c r="T554" i="8"/>
  <c r="G554" i="8"/>
  <c r="E554" i="8"/>
  <c r="B554" i="8"/>
  <c r="T555" i="8"/>
  <c r="G555" i="8"/>
  <c r="E555" i="8"/>
  <c r="B555" i="8"/>
  <c r="T556" i="8"/>
  <c r="G556" i="8"/>
  <c r="E556" i="8"/>
  <c r="B556" i="8"/>
  <c r="T557" i="8"/>
  <c r="G557" i="8"/>
  <c r="E557" i="8"/>
  <c r="B557" i="8"/>
  <c r="T558" i="8"/>
  <c r="G558" i="8"/>
  <c r="E558" i="8"/>
  <c r="B558" i="8"/>
  <c r="T559" i="8"/>
  <c r="G559" i="8"/>
  <c r="E559" i="8"/>
  <c r="B559" i="8"/>
  <c r="T560" i="8"/>
  <c r="G560" i="8"/>
  <c r="E560" i="8"/>
  <c r="B560" i="8"/>
  <c r="T561" i="8"/>
  <c r="G561" i="8"/>
  <c r="E561" i="8"/>
  <c r="B561" i="8"/>
  <c r="T562" i="8"/>
  <c r="G562" i="8"/>
  <c r="E562" i="8"/>
  <c r="B562" i="8"/>
  <c r="T563" i="8"/>
  <c r="G563" i="8"/>
  <c r="E563" i="8"/>
  <c r="B563" i="8"/>
  <c r="T564" i="8"/>
  <c r="G564" i="8"/>
  <c r="E564" i="8"/>
  <c r="B564" i="8"/>
  <c r="T565" i="8"/>
  <c r="G565" i="8"/>
  <c r="E565" i="8"/>
  <c r="B565" i="8"/>
  <c r="T566" i="8"/>
  <c r="G566" i="8"/>
  <c r="E566" i="8"/>
  <c r="B566" i="8"/>
  <c r="T567" i="8"/>
  <c r="G567" i="8"/>
  <c r="E567" i="8"/>
  <c r="B567" i="8"/>
  <c r="T568" i="8"/>
  <c r="G568" i="8"/>
  <c r="E568" i="8"/>
  <c r="B568" i="8"/>
  <c r="T569" i="8"/>
  <c r="G569" i="8"/>
  <c r="E569" i="8"/>
  <c r="B569" i="8"/>
  <c r="T570" i="8"/>
  <c r="G570" i="8"/>
  <c r="E570" i="8"/>
  <c r="B570" i="8"/>
  <c r="T571" i="8"/>
  <c r="G571" i="8"/>
  <c r="E571" i="8"/>
  <c r="B571" i="8"/>
  <c r="T572" i="8"/>
  <c r="G572" i="8"/>
  <c r="E572" i="8"/>
  <c r="B572" i="8"/>
  <c r="T573" i="8"/>
  <c r="G573" i="8"/>
  <c r="E573" i="8"/>
  <c r="B573" i="8"/>
  <c r="T574" i="8"/>
  <c r="G574" i="8"/>
  <c r="E574" i="8"/>
  <c r="B574" i="8"/>
  <c r="T575" i="8"/>
  <c r="G575" i="8"/>
  <c r="E575" i="8"/>
  <c r="B575" i="8"/>
  <c r="T576" i="8"/>
  <c r="G576" i="8"/>
  <c r="E576" i="8"/>
  <c r="B576" i="8"/>
  <c r="T577" i="8"/>
  <c r="G577" i="8"/>
  <c r="E577" i="8"/>
  <c r="B577" i="8"/>
  <c r="T578" i="8"/>
  <c r="G578" i="8"/>
  <c r="E578" i="8"/>
  <c r="B578" i="8"/>
  <c r="T579" i="8"/>
  <c r="G579" i="8"/>
  <c r="E579" i="8"/>
  <c r="B579" i="8"/>
  <c r="T580" i="8"/>
  <c r="G580" i="8"/>
  <c r="E580" i="8"/>
  <c r="B580" i="8"/>
  <c r="T581" i="8"/>
  <c r="G581" i="8"/>
  <c r="E581" i="8"/>
  <c r="B581" i="8"/>
  <c r="T582" i="8"/>
  <c r="G582" i="8"/>
  <c r="E582" i="8"/>
  <c r="B582" i="8"/>
  <c r="T583" i="8"/>
  <c r="G583" i="8"/>
  <c r="E583" i="8"/>
  <c r="B583" i="8"/>
  <c r="T584" i="8"/>
  <c r="G584" i="8"/>
  <c r="E584" i="8"/>
  <c r="B584" i="8"/>
  <c r="T585" i="8"/>
  <c r="G585" i="8"/>
  <c r="E585" i="8"/>
  <c r="B585" i="8"/>
  <c r="T586" i="8"/>
  <c r="G586" i="8"/>
  <c r="E586" i="8"/>
  <c r="B586" i="8"/>
  <c r="T587" i="8"/>
  <c r="G587" i="8"/>
  <c r="E587" i="8"/>
  <c r="B587" i="8"/>
  <c r="T588" i="8"/>
  <c r="G588" i="8"/>
  <c r="E588" i="8"/>
  <c r="B588" i="8"/>
  <c r="T589" i="8"/>
  <c r="G589" i="8"/>
  <c r="E589" i="8"/>
  <c r="B589" i="8"/>
  <c r="T590" i="8"/>
  <c r="G590" i="8"/>
  <c r="E590" i="8"/>
  <c r="B590" i="8"/>
  <c r="T591" i="8"/>
  <c r="G591" i="8"/>
  <c r="E591" i="8"/>
  <c r="B591" i="8"/>
  <c r="T592" i="8"/>
  <c r="G592" i="8"/>
  <c r="E592" i="8"/>
  <c r="B592" i="8"/>
  <c r="T593" i="8"/>
  <c r="G593" i="8"/>
  <c r="E593" i="8"/>
  <c r="B593" i="8"/>
  <c r="T594" i="8"/>
  <c r="G594" i="8"/>
  <c r="E594" i="8"/>
  <c r="B594" i="8"/>
  <c r="T595" i="8"/>
  <c r="G595" i="8"/>
  <c r="E595" i="8"/>
  <c r="B595" i="8"/>
  <c r="T596" i="8"/>
  <c r="G596" i="8"/>
  <c r="E596" i="8"/>
  <c r="B596" i="8"/>
  <c r="T597" i="8"/>
  <c r="G597" i="8"/>
  <c r="E597" i="8"/>
  <c r="B597" i="8"/>
  <c r="T598" i="8"/>
  <c r="G598" i="8"/>
  <c r="E598" i="8"/>
  <c r="B598" i="8"/>
  <c r="T599" i="8"/>
  <c r="G599" i="8"/>
  <c r="E599" i="8"/>
  <c r="B599" i="8"/>
  <c r="T600" i="8"/>
  <c r="G600" i="8"/>
  <c r="E600" i="8"/>
  <c r="B600" i="8"/>
  <c r="T601" i="8"/>
  <c r="G601" i="8"/>
  <c r="E601" i="8"/>
  <c r="B601" i="8"/>
  <c r="T602" i="8"/>
  <c r="G602" i="8"/>
  <c r="E602" i="8"/>
  <c r="B602" i="8"/>
  <c r="T603" i="8"/>
  <c r="G603" i="8"/>
  <c r="E603" i="8"/>
  <c r="B603" i="8"/>
  <c r="T604" i="8"/>
  <c r="G604" i="8"/>
  <c r="E604" i="8"/>
  <c r="B604" i="8"/>
  <c r="T605" i="8"/>
  <c r="G605" i="8"/>
  <c r="E605" i="8"/>
  <c r="B605" i="8"/>
  <c r="T606" i="8"/>
  <c r="G606" i="8"/>
  <c r="E606" i="8"/>
  <c r="B606" i="8"/>
  <c r="T607" i="8"/>
  <c r="G607" i="8"/>
  <c r="E607" i="8"/>
  <c r="B607" i="8"/>
  <c r="T608" i="8"/>
  <c r="G608" i="8"/>
  <c r="E608" i="8"/>
  <c r="B608" i="8"/>
  <c r="T609" i="8"/>
  <c r="G609" i="8"/>
  <c r="E609" i="8"/>
  <c r="B609" i="8"/>
  <c r="T610" i="8"/>
  <c r="G610" i="8"/>
  <c r="E610" i="8"/>
  <c r="B610" i="8"/>
  <c r="T611" i="8"/>
  <c r="G611" i="8"/>
  <c r="E611" i="8"/>
  <c r="B611" i="8"/>
  <c r="T612" i="8"/>
  <c r="G612" i="8"/>
  <c r="E612" i="8"/>
  <c r="B612" i="8"/>
  <c r="T613" i="8"/>
  <c r="G613" i="8"/>
  <c r="E613" i="8"/>
  <c r="B613" i="8"/>
  <c r="T614" i="8"/>
  <c r="G614" i="8"/>
  <c r="E614" i="8"/>
  <c r="B614" i="8"/>
  <c r="T615" i="8"/>
  <c r="G615" i="8"/>
  <c r="E615" i="8"/>
  <c r="B615" i="8"/>
  <c r="T616" i="8"/>
  <c r="G616" i="8"/>
  <c r="E616" i="8"/>
  <c r="B616" i="8"/>
  <c r="T617" i="8"/>
  <c r="G617" i="8"/>
  <c r="E617" i="8"/>
  <c r="B617" i="8"/>
  <c r="T618" i="8"/>
  <c r="G618" i="8"/>
  <c r="E618" i="8"/>
  <c r="B618" i="8"/>
  <c r="T619" i="8"/>
  <c r="G619" i="8"/>
  <c r="E619" i="8"/>
  <c r="B619" i="8"/>
  <c r="T620" i="8"/>
  <c r="G620" i="8"/>
  <c r="E620" i="8"/>
  <c r="B620" i="8"/>
  <c r="T621" i="8"/>
  <c r="G621" i="8"/>
  <c r="E621" i="8"/>
  <c r="B621" i="8"/>
  <c r="T622" i="8"/>
  <c r="G622" i="8"/>
  <c r="E622" i="8"/>
  <c r="B622" i="8"/>
  <c r="T623" i="8"/>
  <c r="G623" i="8"/>
  <c r="E623" i="8"/>
  <c r="B623" i="8"/>
  <c r="T624" i="8"/>
  <c r="G624" i="8"/>
  <c r="E624" i="8"/>
  <c r="B624" i="8"/>
  <c r="T625" i="8"/>
  <c r="G625" i="8"/>
  <c r="E625" i="8"/>
  <c r="B625" i="8"/>
  <c r="T626" i="8"/>
  <c r="G626" i="8"/>
  <c r="E626" i="8"/>
  <c r="B626" i="8"/>
  <c r="T627" i="8"/>
  <c r="G627" i="8"/>
  <c r="E627" i="8"/>
  <c r="B627" i="8"/>
  <c r="T628" i="8"/>
  <c r="G628" i="8"/>
  <c r="E628" i="8"/>
  <c r="B628" i="8"/>
  <c r="T629" i="8"/>
  <c r="G629" i="8"/>
  <c r="E629" i="8"/>
  <c r="B629" i="8"/>
  <c r="T630" i="8"/>
  <c r="G630" i="8"/>
  <c r="E630" i="8"/>
  <c r="B630" i="8"/>
  <c r="T631" i="8"/>
  <c r="G631" i="8"/>
  <c r="E631" i="8"/>
  <c r="B631" i="8"/>
  <c r="T632" i="8"/>
  <c r="G632" i="8"/>
  <c r="E632" i="8"/>
  <c r="B632" i="8"/>
  <c r="T633" i="8"/>
  <c r="G633" i="8"/>
  <c r="E633" i="8"/>
  <c r="B633" i="8"/>
  <c r="T634" i="8"/>
  <c r="G634" i="8"/>
  <c r="E634" i="8"/>
  <c r="B634" i="8"/>
  <c r="T635" i="8"/>
  <c r="G635" i="8"/>
  <c r="E635" i="8"/>
  <c r="B635" i="8"/>
  <c r="T636" i="8"/>
  <c r="G636" i="8"/>
  <c r="E636" i="8"/>
  <c r="B636" i="8"/>
  <c r="T637" i="8"/>
  <c r="G637" i="8"/>
  <c r="E637" i="8"/>
  <c r="B637" i="8"/>
  <c r="T638" i="8"/>
  <c r="G638" i="8"/>
  <c r="E638" i="8"/>
  <c r="B638" i="8"/>
  <c r="T639" i="8"/>
  <c r="G639" i="8"/>
  <c r="E639" i="8"/>
  <c r="B639" i="8"/>
  <c r="T640" i="8"/>
  <c r="G640" i="8"/>
  <c r="E640" i="8"/>
  <c r="B640" i="8"/>
  <c r="T641" i="8"/>
  <c r="G641" i="8"/>
  <c r="E641" i="8"/>
  <c r="B641" i="8"/>
  <c r="T642" i="8"/>
  <c r="G642" i="8"/>
  <c r="E642" i="8"/>
  <c r="B642" i="8"/>
  <c r="T643" i="8"/>
  <c r="G643" i="8"/>
  <c r="E643" i="8"/>
  <c r="B643" i="8"/>
  <c r="T644" i="8"/>
  <c r="G644" i="8"/>
  <c r="E644" i="8"/>
  <c r="B644" i="8"/>
  <c r="T645" i="8"/>
  <c r="G645" i="8"/>
  <c r="E645" i="8"/>
  <c r="B645" i="8"/>
  <c r="T646" i="8"/>
  <c r="G646" i="8"/>
  <c r="E646" i="8"/>
  <c r="B646" i="8"/>
  <c r="T647" i="8"/>
  <c r="G647" i="8"/>
  <c r="E647" i="8"/>
  <c r="B647" i="8"/>
  <c r="T648" i="8"/>
  <c r="G648" i="8"/>
  <c r="E648" i="8"/>
  <c r="B648" i="8"/>
  <c r="T649" i="8"/>
  <c r="G649" i="8"/>
  <c r="E649" i="8"/>
  <c r="B649" i="8"/>
  <c r="T650" i="8"/>
  <c r="G650" i="8"/>
  <c r="E650" i="8"/>
  <c r="B650" i="8"/>
  <c r="T651" i="8"/>
  <c r="G651" i="8"/>
  <c r="E651" i="8"/>
  <c r="B651" i="8"/>
  <c r="T652" i="8"/>
  <c r="G652" i="8"/>
  <c r="E652" i="8"/>
  <c r="B652" i="8"/>
  <c r="T653" i="8"/>
  <c r="G653" i="8"/>
  <c r="E653" i="8"/>
  <c r="B653" i="8"/>
  <c r="T654" i="8"/>
  <c r="G654" i="8"/>
  <c r="E654" i="8"/>
  <c r="B654" i="8"/>
  <c r="T655" i="8"/>
  <c r="G655" i="8"/>
  <c r="E655" i="8"/>
  <c r="B655" i="8"/>
  <c r="T656" i="8"/>
  <c r="G656" i="8"/>
  <c r="E656" i="8"/>
  <c r="B656" i="8"/>
  <c r="T657" i="8"/>
  <c r="G657" i="8"/>
  <c r="E657" i="8"/>
  <c r="B657" i="8"/>
  <c r="T658" i="8"/>
  <c r="G658" i="8"/>
  <c r="E658" i="8"/>
  <c r="B658" i="8"/>
  <c r="T659" i="8"/>
  <c r="G659" i="8"/>
  <c r="E659" i="8"/>
  <c r="B659" i="8"/>
  <c r="T660" i="8"/>
  <c r="G660" i="8"/>
  <c r="E660" i="8"/>
  <c r="B660" i="8"/>
  <c r="T661" i="8"/>
  <c r="G661" i="8"/>
  <c r="E661" i="8"/>
  <c r="B661" i="8"/>
  <c r="T662" i="8"/>
  <c r="G662" i="8"/>
  <c r="E662" i="8"/>
  <c r="B662" i="8"/>
  <c r="T663" i="8"/>
  <c r="G663" i="8"/>
  <c r="E663" i="8"/>
  <c r="B663" i="8"/>
  <c r="T664" i="8"/>
  <c r="G664" i="8"/>
  <c r="E664" i="8"/>
  <c r="B664" i="8"/>
  <c r="T665" i="8"/>
  <c r="G665" i="8"/>
  <c r="E665" i="8"/>
  <c r="B665" i="8"/>
  <c r="T666" i="8"/>
  <c r="G666" i="8"/>
  <c r="E666" i="8"/>
  <c r="B666" i="8"/>
  <c r="T667" i="8"/>
  <c r="G667" i="8"/>
  <c r="E667" i="8"/>
  <c r="B667" i="8"/>
  <c r="T668" i="8"/>
  <c r="G668" i="8"/>
  <c r="E668" i="8"/>
  <c r="B668" i="8"/>
  <c r="T669" i="8"/>
  <c r="G669" i="8"/>
  <c r="E669" i="8"/>
  <c r="B669" i="8"/>
  <c r="T670" i="8"/>
  <c r="G670" i="8"/>
  <c r="E670" i="8"/>
  <c r="B670" i="8"/>
  <c r="T671" i="8"/>
  <c r="G671" i="8"/>
  <c r="E671" i="8"/>
  <c r="B671" i="8"/>
  <c r="T672" i="8"/>
  <c r="G672" i="8"/>
  <c r="E672" i="8"/>
  <c r="B672" i="8"/>
  <c r="T673" i="8"/>
  <c r="G673" i="8"/>
  <c r="E673" i="8"/>
  <c r="B673" i="8"/>
  <c r="T674" i="8"/>
  <c r="G674" i="8"/>
  <c r="E674" i="8"/>
  <c r="B674" i="8"/>
  <c r="T675" i="8"/>
  <c r="G675" i="8"/>
  <c r="E675" i="8"/>
  <c r="B675" i="8"/>
  <c r="T676" i="8"/>
  <c r="G676" i="8"/>
  <c r="E676" i="8"/>
  <c r="B676" i="8"/>
  <c r="T677" i="8"/>
  <c r="G677" i="8"/>
  <c r="E677" i="8"/>
  <c r="B677" i="8"/>
  <c r="T678" i="8"/>
  <c r="G678" i="8"/>
  <c r="E678" i="8"/>
  <c r="B678" i="8"/>
  <c r="T679" i="8"/>
  <c r="G679" i="8"/>
  <c r="E679" i="8"/>
  <c r="B679" i="8"/>
  <c r="T680" i="8"/>
  <c r="G680" i="8"/>
  <c r="E680" i="8"/>
  <c r="B680" i="8"/>
  <c r="T681" i="8"/>
  <c r="G681" i="8"/>
  <c r="E681" i="8"/>
  <c r="B681" i="8"/>
  <c r="T682" i="8"/>
  <c r="G682" i="8"/>
  <c r="E682" i="8"/>
  <c r="B682" i="8"/>
  <c r="T683" i="8"/>
  <c r="G683" i="8"/>
  <c r="E683" i="8"/>
  <c r="B683" i="8"/>
  <c r="T684" i="8"/>
  <c r="G684" i="8"/>
  <c r="E684" i="8"/>
  <c r="B684" i="8"/>
  <c r="T685" i="8"/>
  <c r="G685" i="8"/>
  <c r="E685" i="8"/>
  <c r="B685" i="8"/>
  <c r="T686" i="8"/>
  <c r="G686" i="8"/>
  <c r="E686" i="8"/>
  <c r="B686" i="8"/>
  <c r="T687" i="8"/>
  <c r="G687" i="8"/>
  <c r="E687" i="8"/>
  <c r="B687" i="8"/>
  <c r="T688" i="8"/>
  <c r="G688" i="8"/>
  <c r="E688" i="8"/>
  <c r="B688" i="8"/>
  <c r="T689" i="8"/>
  <c r="G689" i="8"/>
  <c r="E689" i="8"/>
  <c r="B689" i="8"/>
  <c r="T690" i="8"/>
  <c r="G690" i="8"/>
  <c r="E690" i="8"/>
  <c r="B690" i="8"/>
  <c r="T691" i="8"/>
  <c r="G691" i="8"/>
  <c r="E691" i="8"/>
  <c r="B691" i="8"/>
  <c r="T692" i="8"/>
  <c r="G692" i="8"/>
  <c r="E692" i="8"/>
  <c r="B692" i="8"/>
  <c r="T693" i="8"/>
  <c r="G693" i="8"/>
  <c r="E693" i="8"/>
  <c r="B693" i="8"/>
  <c r="T694" i="8"/>
  <c r="G694" i="8"/>
  <c r="E694" i="8"/>
  <c r="B694" i="8"/>
  <c r="T695" i="8"/>
  <c r="G695" i="8"/>
  <c r="E695" i="8"/>
  <c r="B695" i="8"/>
  <c r="T696" i="8"/>
  <c r="G696" i="8"/>
  <c r="E696" i="8"/>
  <c r="B696" i="8"/>
  <c r="T697" i="8"/>
  <c r="G697" i="8"/>
  <c r="E697" i="8"/>
  <c r="B697" i="8"/>
  <c r="T698" i="8"/>
  <c r="G698" i="8"/>
  <c r="E698" i="8"/>
  <c r="B698" i="8"/>
  <c r="T699" i="8"/>
  <c r="G699" i="8"/>
  <c r="E699" i="8"/>
  <c r="B699" i="8"/>
  <c r="T700" i="8"/>
  <c r="G700" i="8"/>
  <c r="E700" i="8"/>
  <c r="B700" i="8"/>
  <c r="T701" i="8"/>
  <c r="G701" i="8"/>
  <c r="E701" i="8"/>
  <c r="B701" i="8"/>
  <c r="T702" i="8"/>
  <c r="G702" i="8"/>
  <c r="E702" i="8"/>
  <c r="B702" i="8"/>
  <c r="T703" i="8"/>
  <c r="G703" i="8"/>
  <c r="E703" i="8"/>
  <c r="B703" i="8"/>
  <c r="T704" i="8"/>
  <c r="G704" i="8"/>
  <c r="E704" i="8"/>
  <c r="B704" i="8"/>
  <c r="T705" i="8"/>
  <c r="G705" i="8"/>
  <c r="E705" i="8"/>
  <c r="B705" i="8"/>
  <c r="T706" i="8"/>
  <c r="G706" i="8"/>
  <c r="E706" i="8"/>
  <c r="B706" i="8"/>
  <c r="T707" i="8"/>
  <c r="G707" i="8"/>
  <c r="E707" i="8"/>
  <c r="B707" i="8"/>
  <c r="T708" i="8"/>
  <c r="G708" i="8"/>
  <c r="E708" i="8"/>
  <c r="B708" i="8"/>
  <c r="T709" i="8"/>
  <c r="G709" i="8"/>
  <c r="E709" i="8"/>
  <c r="B709" i="8"/>
  <c r="T710" i="8"/>
  <c r="G710" i="8"/>
  <c r="E710" i="8"/>
  <c r="B710" i="8"/>
  <c r="T711" i="8"/>
  <c r="G711" i="8"/>
  <c r="E711" i="8"/>
  <c r="B711" i="8"/>
  <c r="T712" i="8"/>
  <c r="G712" i="8"/>
  <c r="E712" i="8"/>
  <c r="B712" i="8"/>
  <c r="T713" i="8"/>
  <c r="G713" i="8"/>
  <c r="E713" i="8"/>
  <c r="B713" i="8"/>
  <c r="T714" i="8"/>
  <c r="G714" i="8"/>
  <c r="E714" i="8"/>
  <c r="B714" i="8"/>
  <c r="T715" i="8"/>
  <c r="G715" i="8"/>
  <c r="E715" i="8"/>
  <c r="B715" i="8"/>
  <c r="T716" i="8"/>
  <c r="G716" i="8"/>
  <c r="E716" i="8"/>
  <c r="B716" i="8"/>
  <c r="T717" i="8"/>
  <c r="G717" i="8"/>
  <c r="E717" i="8"/>
  <c r="B717" i="8"/>
  <c r="T718" i="8"/>
  <c r="G718" i="8"/>
  <c r="E718" i="8"/>
  <c r="B718" i="8"/>
  <c r="T719" i="8"/>
  <c r="G719" i="8"/>
  <c r="E719" i="8"/>
  <c r="B719" i="8"/>
  <c r="T720" i="8"/>
  <c r="G720" i="8"/>
  <c r="E720" i="8"/>
  <c r="B720" i="8"/>
  <c r="T721" i="8"/>
  <c r="G721" i="8"/>
  <c r="E721" i="8"/>
  <c r="B721" i="8"/>
  <c r="T722" i="8"/>
  <c r="G722" i="8"/>
  <c r="E722" i="8"/>
  <c r="B722" i="8"/>
  <c r="T723" i="8"/>
  <c r="G723" i="8"/>
  <c r="E723" i="8"/>
  <c r="B723" i="8"/>
  <c r="T724" i="8"/>
  <c r="G724" i="8"/>
  <c r="E724" i="8"/>
  <c r="B724" i="8"/>
  <c r="T725" i="8"/>
  <c r="G725" i="8"/>
  <c r="E725" i="8"/>
  <c r="B725" i="8"/>
  <c r="T726" i="8"/>
  <c r="G726" i="8"/>
  <c r="E726" i="8"/>
  <c r="B726" i="8"/>
  <c r="T727" i="8"/>
  <c r="G727" i="8"/>
  <c r="E727" i="8"/>
  <c r="B727" i="8"/>
  <c r="T728" i="8"/>
  <c r="G728" i="8"/>
  <c r="E728" i="8"/>
  <c r="B728" i="8"/>
  <c r="T729" i="8"/>
  <c r="G729" i="8"/>
  <c r="E729" i="8"/>
  <c r="B729" i="8"/>
  <c r="T730" i="8"/>
  <c r="G730" i="8"/>
  <c r="E730" i="8"/>
  <c r="B730" i="8"/>
  <c r="T731" i="8"/>
  <c r="G731" i="8"/>
  <c r="E731" i="8"/>
  <c r="B731" i="8"/>
  <c r="T732" i="8"/>
  <c r="G732" i="8"/>
  <c r="E732" i="8"/>
  <c r="B732" i="8"/>
  <c r="T733" i="8"/>
  <c r="G733" i="8"/>
  <c r="E733" i="8"/>
  <c r="B733" i="8"/>
  <c r="T734" i="8"/>
  <c r="G734" i="8"/>
  <c r="E734" i="8"/>
  <c r="B734" i="8"/>
  <c r="T735" i="8"/>
  <c r="G735" i="8"/>
  <c r="E735" i="8"/>
  <c r="B735" i="8"/>
  <c r="T736" i="8"/>
  <c r="G736" i="8"/>
  <c r="E736" i="8"/>
  <c r="B736" i="8"/>
  <c r="T737" i="8"/>
  <c r="G737" i="8"/>
  <c r="E737" i="8"/>
  <c r="B737" i="8"/>
  <c r="T738" i="8"/>
  <c r="G738" i="8"/>
  <c r="E738" i="8"/>
  <c r="B738" i="8"/>
  <c r="T739" i="8"/>
  <c r="G739" i="8"/>
  <c r="E739" i="8"/>
  <c r="B739" i="8"/>
  <c r="T740" i="8"/>
  <c r="G740" i="8"/>
  <c r="E740" i="8"/>
  <c r="B740" i="8"/>
  <c r="T741" i="8"/>
  <c r="G741" i="8"/>
  <c r="E741" i="8"/>
  <c r="B741" i="8"/>
  <c r="T742" i="8"/>
  <c r="G742" i="8"/>
  <c r="E742" i="8"/>
  <c r="B742" i="8"/>
  <c r="T743" i="8"/>
  <c r="G743" i="8"/>
  <c r="E743" i="8"/>
  <c r="B743" i="8"/>
  <c r="T744" i="8"/>
  <c r="G744" i="8"/>
  <c r="E744" i="8"/>
  <c r="B744" i="8"/>
  <c r="T745" i="8"/>
  <c r="G745" i="8"/>
  <c r="E745" i="8"/>
  <c r="B745" i="8"/>
  <c r="T746" i="8"/>
  <c r="G746" i="8"/>
  <c r="E746" i="8"/>
  <c r="B746" i="8"/>
  <c r="T747" i="8"/>
  <c r="G747" i="8"/>
  <c r="E747" i="8"/>
  <c r="B747" i="8"/>
  <c r="T748" i="8"/>
  <c r="G748" i="8"/>
  <c r="E748" i="8"/>
  <c r="B748" i="8"/>
  <c r="T749" i="8"/>
  <c r="G749" i="8"/>
  <c r="E749" i="8"/>
  <c r="B749" i="8"/>
  <c r="T750" i="8"/>
  <c r="G750" i="8"/>
  <c r="E750" i="8"/>
  <c r="B750" i="8"/>
  <c r="T751" i="8"/>
  <c r="G751" i="8"/>
  <c r="E751" i="8"/>
  <c r="B751" i="8"/>
  <c r="T752" i="8"/>
  <c r="G752" i="8"/>
  <c r="E752" i="8"/>
  <c r="B752" i="8"/>
  <c r="T753" i="8"/>
  <c r="G753" i="8"/>
  <c r="E753" i="8"/>
  <c r="B753" i="8"/>
  <c r="T754" i="8"/>
  <c r="G754" i="8"/>
  <c r="E754" i="8"/>
  <c r="B754" i="8"/>
  <c r="T755" i="8"/>
  <c r="G755" i="8"/>
  <c r="E755" i="8"/>
  <c r="B755" i="8"/>
  <c r="T756" i="8"/>
  <c r="G756" i="8"/>
  <c r="E756" i="8"/>
  <c r="B756" i="8"/>
  <c r="T757" i="8"/>
  <c r="G757" i="8"/>
  <c r="E757" i="8"/>
  <c r="B757" i="8"/>
  <c r="T758" i="8"/>
  <c r="G758" i="8"/>
  <c r="E758" i="8"/>
  <c r="B758" i="8"/>
  <c r="T759" i="8"/>
  <c r="G759" i="8"/>
  <c r="E759" i="8"/>
  <c r="B759" i="8"/>
  <c r="T760" i="8"/>
  <c r="G760" i="8"/>
  <c r="E760" i="8"/>
  <c r="B760" i="8"/>
  <c r="T761" i="8"/>
  <c r="G761" i="8"/>
  <c r="E761" i="8"/>
  <c r="B761" i="8"/>
  <c r="T762" i="8"/>
  <c r="G762" i="8"/>
  <c r="E762" i="8"/>
  <c r="B762" i="8"/>
  <c r="T763" i="8"/>
  <c r="G763" i="8"/>
  <c r="E763" i="8"/>
  <c r="B763" i="8"/>
  <c r="T764" i="8"/>
  <c r="G764" i="8"/>
  <c r="E764" i="8"/>
  <c r="B764" i="8"/>
  <c r="T765" i="8"/>
  <c r="G765" i="8"/>
  <c r="E765" i="8"/>
  <c r="B765" i="8"/>
  <c r="T766" i="8"/>
  <c r="G766" i="8"/>
  <c r="E766" i="8"/>
  <c r="B766" i="8"/>
  <c r="T767" i="8"/>
  <c r="G767" i="8"/>
  <c r="E767" i="8"/>
  <c r="B767" i="8"/>
  <c r="T768" i="8"/>
  <c r="G768" i="8"/>
  <c r="E768" i="8"/>
  <c r="B768" i="8"/>
  <c r="T769" i="8"/>
  <c r="G769" i="8"/>
  <c r="E769" i="8"/>
  <c r="B769" i="8"/>
  <c r="T770" i="8"/>
  <c r="G770" i="8"/>
  <c r="E770" i="8"/>
  <c r="B770" i="8"/>
  <c r="T771" i="8"/>
  <c r="G771" i="8"/>
  <c r="E771" i="8"/>
  <c r="B771" i="8"/>
  <c r="T772" i="8"/>
  <c r="G772" i="8"/>
  <c r="E772" i="8"/>
  <c r="B772" i="8"/>
  <c r="T773" i="8"/>
  <c r="G773" i="8"/>
  <c r="E773" i="8"/>
  <c r="B773" i="8"/>
  <c r="T774" i="8"/>
  <c r="G774" i="8"/>
  <c r="E774" i="8"/>
  <c r="B774" i="8"/>
  <c r="T775" i="8"/>
  <c r="G775" i="8"/>
  <c r="E775" i="8"/>
  <c r="B775" i="8"/>
  <c r="T776" i="8"/>
  <c r="G776" i="8"/>
  <c r="E776" i="8"/>
  <c r="B776" i="8"/>
  <c r="T777" i="8"/>
  <c r="G777" i="8"/>
  <c r="E777" i="8"/>
  <c r="B777" i="8"/>
  <c r="T778" i="8"/>
  <c r="G778" i="8"/>
  <c r="E778" i="8"/>
  <c r="B778" i="8"/>
  <c r="T779" i="8"/>
  <c r="G779" i="8"/>
  <c r="E779" i="8"/>
  <c r="B779" i="8"/>
  <c r="T780" i="8"/>
  <c r="G780" i="8"/>
  <c r="E780" i="8"/>
  <c r="B780" i="8"/>
  <c r="T781" i="8"/>
  <c r="G781" i="8"/>
  <c r="E781" i="8"/>
  <c r="B781" i="8"/>
  <c r="T782" i="8"/>
  <c r="G782" i="8"/>
  <c r="E782" i="8"/>
  <c r="B782" i="8"/>
  <c r="T783" i="8"/>
  <c r="G783" i="8"/>
  <c r="E783" i="8"/>
  <c r="B783" i="8"/>
  <c r="T784" i="8"/>
  <c r="G784" i="8"/>
  <c r="E784" i="8"/>
  <c r="B784" i="8"/>
  <c r="T785" i="8"/>
  <c r="G785" i="8"/>
  <c r="E785" i="8"/>
  <c r="B785" i="8"/>
  <c r="T786" i="8"/>
  <c r="G786" i="8"/>
  <c r="E786" i="8"/>
  <c r="B786" i="8"/>
  <c r="T787" i="8"/>
  <c r="G787" i="8"/>
  <c r="E787" i="8"/>
  <c r="B787" i="8"/>
  <c r="T788" i="8"/>
  <c r="G788" i="8"/>
  <c r="E788" i="8"/>
  <c r="B788" i="8"/>
  <c r="T789" i="8"/>
  <c r="G789" i="8"/>
  <c r="E789" i="8"/>
  <c r="B789" i="8"/>
  <c r="T790" i="8"/>
  <c r="G790" i="8"/>
  <c r="E790" i="8"/>
  <c r="B790" i="8"/>
  <c r="T791" i="8"/>
  <c r="G791" i="8"/>
  <c r="E791" i="8"/>
  <c r="B791" i="8"/>
  <c r="T792" i="8"/>
  <c r="G792" i="8"/>
  <c r="E792" i="8"/>
  <c r="B792" i="8"/>
  <c r="T793" i="8"/>
  <c r="G793" i="8"/>
  <c r="E793" i="8"/>
  <c r="B793" i="8"/>
  <c r="T794" i="8"/>
  <c r="G794" i="8"/>
  <c r="E794" i="8"/>
  <c r="B794" i="8"/>
  <c r="T795" i="8"/>
  <c r="G795" i="8"/>
  <c r="E795" i="8"/>
  <c r="B795" i="8"/>
  <c r="T796" i="8"/>
  <c r="G796" i="8"/>
  <c r="E796" i="8"/>
  <c r="B796" i="8"/>
  <c r="T797" i="8"/>
  <c r="G797" i="8"/>
  <c r="E797" i="8"/>
  <c r="B797" i="8"/>
  <c r="T798" i="8"/>
  <c r="G798" i="8"/>
  <c r="E798" i="8"/>
  <c r="B798" i="8"/>
  <c r="T799" i="8"/>
  <c r="G799" i="8"/>
  <c r="I799" i="8"/>
  <c r="E799" i="8"/>
  <c r="B799" i="8"/>
  <c r="T800" i="8"/>
  <c r="G800" i="8"/>
  <c r="I800" i="8"/>
  <c r="E800" i="8"/>
  <c r="B800" i="8"/>
  <c r="T801" i="8"/>
  <c r="G801" i="8"/>
  <c r="E801" i="8"/>
  <c r="B801" i="8"/>
  <c r="T802" i="8"/>
  <c r="G802" i="8"/>
  <c r="E802" i="8"/>
  <c r="B802" i="8"/>
  <c r="T803" i="8"/>
  <c r="G803" i="8"/>
  <c r="E803" i="8"/>
  <c r="B803" i="8"/>
  <c r="T804" i="8"/>
  <c r="G804" i="8"/>
  <c r="E804" i="8"/>
  <c r="B804" i="8"/>
  <c r="T805" i="8"/>
  <c r="G805" i="8"/>
  <c r="E805" i="8"/>
  <c r="B805" i="8"/>
  <c r="T806" i="8"/>
  <c r="G806" i="8"/>
  <c r="E806" i="8"/>
  <c r="B806" i="8"/>
  <c r="T807" i="8"/>
  <c r="G807" i="8"/>
  <c r="E807" i="8"/>
  <c r="B807" i="8"/>
  <c r="T808" i="8"/>
  <c r="G808" i="8"/>
  <c r="E808" i="8"/>
  <c r="B808" i="8"/>
  <c r="T809" i="8"/>
  <c r="G809" i="8"/>
  <c r="E809" i="8"/>
  <c r="B809" i="8"/>
  <c r="T810" i="8"/>
  <c r="G810" i="8"/>
  <c r="E810" i="8"/>
  <c r="B810" i="8"/>
  <c r="T811" i="8"/>
  <c r="G811" i="8"/>
  <c r="E811" i="8"/>
  <c r="B811" i="8"/>
  <c r="T812" i="8"/>
  <c r="G812" i="8"/>
  <c r="E812" i="8"/>
  <c r="B812" i="8"/>
  <c r="T813" i="8"/>
  <c r="G813" i="8"/>
  <c r="E813" i="8"/>
  <c r="B813" i="8"/>
  <c r="T814" i="8"/>
  <c r="G814" i="8"/>
  <c r="E814" i="8"/>
  <c r="B814" i="8"/>
  <c r="T815" i="8"/>
  <c r="G815" i="8"/>
  <c r="E815" i="8"/>
  <c r="B815" i="8"/>
  <c r="T816" i="8"/>
  <c r="G816" i="8"/>
  <c r="E816" i="8"/>
  <c r="B816" i="8"/>
  <c r="T817" i="8"/>
  <c r="G817" i="8"/>
  <c r="E817" i="8"/>
  <c r="B817" i="8"/>
  <c r="T818" i="8"/>
  <c r="G818" i="8"/>
  <c r="E818" i="8"/>
  <c r="B818" i="8"/>
  <c r="T819" i="8"/>
  <c r="G819" i="8"/>
  <c r="E819" i="8"/>
  <c r="B819" i="8"/>
  <c r="T820" i="8"/>
  <c r="G820" i="8"/>
  <c r="E820" i="8"/>
  <c r="B820" i="8"/>
  <c r="T821" i="8"/>
  <c r="G821" i="8"/>
  <c r="E821" i="8"/>
  <c r="B821" i="8"/>
  <c r="T822" i="8"/>
  <c r="G822" i="8"/>
  <c r="E822" i="8"/>
  <c r="B822" i="8"/>
  <c r="T823" i="8"/>
  <c r="G823" i="8"/>
  <c r="E823" i="8"/>
  <c r="B823" i="8"/>
  <c r="T824" i="8"/>
  <c r="G824" i="8"/>
  <c r="E824" i="8"/>
  <c r="B824" i="8"/>
  <c r="T825" i="8"/>
  <c r="G825" i="8"/>
  <c r="E825" i="8"/>
  <c r="B825" i="8"/>
  <c r="T826" i="8"/>
  <c r="G826" i="8"/>
  <c r="E826" i="8"/>
  <c r="B826" i="8"/>
  <c r="T827" i="8"/>
  <c r="G827" i="8"/>
  <c r="E827" i="8"/>
  <c r="B827" i="8"/>
  <c r="T828" i="8"/>
  <c r="G828" i="8"/>
  <c r="E828" i="8"/>
  <c r="B828" i="8"/>
  <c r="T829" i="8"/>
  <c r="G829" i="8"/>
  <c r="E829" i="8"/>
  <c r="B829" i="8"/>
  <c r="T830" i="8"/>
  <c r="G830" i="8"/>
  <c r="E830" i="8"/>
  <c r="B830" i="8"/>
  <c r="T831" i="8"/>
  <c r="G831" i="8"/>
  <c r="E831" i="8"/>
  <c r="B831" i="8"/>
  <c r="T832" i="8"/>
  <c r="G832" i="8"/>
  <c r="E832" i="8"/>
  <c r="B832" i="8"/>
  <c r="T833" i="8"/>
  <c r="G833" i="8"/>
  <c r="E833" i="8"/>
  <c r="B833" i="8"/>
  <c r="T834" i="8"/>
  <c r="G834" i="8"/>
  <c r="E834" i="8"/>
  <c r="B834" i="8"/>
  <c r="T835" i="8"/>
  <c r="G835" i="8"/>
  <c r="E835" i="8"/>
  <c r="B835" i="8"/>
  <c r="T836" i="8"/>
  <c r="G836" i="8"/>
  <c r="E836" i="8"/>
  <c r="B836" i="8"/>
  <c r="T837" i="8"/>
  <c r="G837" i="8"/>
  <c r="E837" i="8"/>
  <c r="B837" i="8"/>
  <c r="T838" i="8"/>
  <c r="G838" i="8"/>
  <c r="E838" i="8"/>
  <c r="B838" i="8"/>
  <c r="T839" i="8"/>
  <c r="G839" i="8"/>
  <c r="E839" i="8"/>
  <c r="B839" i="8"/>
  <c r="T840" i="8"/>
  <c r="G840" i="8"/>
  <c r="E840" i="8"/>
  <c r="B840" i="8"/>
  <c r="T841" i="8"/>
  <c r="G841" i="8"/>
  <c r="E841" i="8"/>
  <c r="B841" i="8"/>
  <c r="T842" i="8"/>
  <c r="G842" i="8"/>
  <c r="E842" i="8"/>
  <c r="B842" i="8"/>
  <c r="T843" i="8"/>
  <c r="G843" i="8"/>
  <c r="E843" i="8"/>
  <c r="B843" i="8"/>
  <c r="T844" i="8"/>
  <c r="G844" i="8"/>
  <c r="E844" i="8"/>
  <c r="B844" i="8"/>
  <c r="T845" i="8"/>
  <c r="G845" i="8"/>
  <c r="E845" i="8"/>
  <c r="B845" i="8"/>
  <c r="T846" i="8"/>
  <c r="G846" i="8"/>
  <c r="E846" i="8"/>
  <c r="B846" i="8"/>
  <c r="T847" i="8"/>
  <c r="G847" i="8"/>
  <c r="E847" i="8"/>
  <c r="B847" i="8"/>
  <c r="T848" i="8"/>
  <c r="G848" i="8"/>
  <c r="E848" i="8"/>
  <c r="B848" i="8"/>
  <c r="T849" i="8"/>
  <c r="G849" i="8"/>
  <c r="E849" i="8"/>
  <c r="B849" i="8"/>
  <c r="T850" i="8"/>
  <c r="G850" i="8"/>
  <c r="E850" i="8"/>
  <c r="B850" i="8"/>
  <c r="T851" i="8"/>
  <c r="G851" i="8"/>
  <c r="E851" i="8"/>
  <c r="B851" i="8"/>
  <c r="T852" i="8"/>
  <c r="G852" i="8"/>
  <c r="E852" i="8"/>
  <c r="B852" i="8"/>
  <c r="T853" i="8"/>
  <c r="G853" i="8"/>
  <c r="E853" i="8"/>
  <c r="B853" i="8"/>
  <c r="T854" i="8"/>
  <c r="G854" i="8"/>
  <c r="E854" i="8"/>
  <c r="B854" i="8"/>
  <c r="T855" i="8"/>
  <c r="G855" i="8"/>
  <c r="E855" i="8"/>
  <c r="B855" i="8"/>
  <c r="T856" i="8"/>
  <c r="G856" i="8"/>
  <c r="E856" i="8"/>
  <c r="B856" i="8"/>
  <c r="T857" i="8"/>
  <c r="G857" i="8"/>
  <c r="E857" i="8"/>
  <c r="B857" i="8"/>
  <c r="T858" i="8"/>
  <c r="G858" i="8"/>
  <c r="E858" i="8"/>
  <c r="B858" i="8"/>
  <c r="T859" i="8"/>
  <c r="G859" i="8"/>
  <c r="E859" i="8"/>
  <c r="B859" i="8"/>
  <c r="T860" i="8"/>
  <c r="G860" i="8"/>
  <c r="E860" i="8"/>
  <c r="B860" i="8"/>
  <c r="T861" i="8"/>
  <c r="G861" i="8"/>
  <c r="E861" i="8"/>
  <c r="B861" i="8"/>
  <c r="T862" i="8"/>
  <c r="G862" i="8"/>
  <c r="E862" i="8"/>
  <c r="B862" i="8"/>
  <c r="T863" i="8"/>
  <c r="G863" i="8"/>
  <c r="E863" i="8"/>
  <c r="B863" i="8"/>
  <c r="T864" i="8"/>
  <c r="G864" i="8"/>
  <c r="E864" i="8"/>
  <c r="B864" i="8"/>
  <c r="T865" i="8"/>
  <c r="G865" i="8"/>
  <c r="E865" i="8"/>
  <c r="B865" i="8"/>
  <c r="T866" i="8"/>
  <c r="G866" i="8"/>
  <c r="E866" i="8"/>
  <c r="B866" i="8"/>
  <c r="T867" i="8"/>
  <c r="G867" i="8"/>
  <c r="E867" i="8"/>
  <c r="B867" i="8"/>
  <c r="T868" i="8"/>
  <c r="G868" i="8"/>
  <c r="E868" i="8"/>
  <c r="B868" i="8"/>
  <c r="T869" i="8"/>
  <c r="G869" i="8"/>
  <c r="E869" i="8"/>
  <c r="B869" i="8"/>
  <c r="T870" i="8"/>
  <c r="G870" i="8"/>
  <c r="E870" i="8"/>
  <c r="B870" i="8"/>
  <c r="T871" i="8"/>
  <c r="G871" i="8"/>
  <c r="E871" i="8"/>
  <c r="B871" i="8"/>
  <c r="T872" i="8"/>
  <c r="G872" i="8"/>
  <c r="E872" i="8"/>
  <c r="B872" i="8"/>
  <c r="T873" i="8"/>
  <c r="G873" i="8"/>
  <c r="E873" i="8"/>
  <c r="B873" i="8"/>
  <c r="T874" i="8"/>
  <c r="G874" i="8"/>
  <c r="E874" i="8"/>
  <c r="B874" i="8"/>
  <c r="T875" i="8"/>
  <c r="G875" i="8"/>
  <c r="E875" i="8"/>
  <c r="B875" i="8"/>
  <c r="T876" i="8"/>
  <c r="G876" i="8"/>
  <c r="E876" i="8"/>
  <c r="B876" i="8"/>
  <c r="T877" i="8"/>
  <c r="G877" i="8"/>
  <c r="E877" i="8"/>
  <c r="B877" i="8"/>
  <c r="T878" i="8"/>
  <c r="G878" i="8"/>
  <c r="E878" i="8"/>
  <c r="B878" i="8"/>
  <c r="T879" i="8"/>
  <c r="G879" i="8"/>
  <c r="E879" i="8"/>
  <c r="B879" i="8"/>
  <c r="T880" i="8"/>
  <c r="G880" i="8"/>
  <c r="E880" i="8"/>
  <c r="B880" i="8"/>
  <c r="T881" i="8"/>
  <c r="G881" i="8"/>
  <c r="E881" i="8"/>
  <c r="B881" i="8"/>
  <c r="T882" i="8"/>
  <c r="G882" i="8"/>
  <c r="E882" i="8"/>
  <c r="B882" i="8"/>
  <c r="T883" i="8"/>
  <c r="G883" i="8"/>
  <c r="E883" i="8"/>
  <c r="B883" i="8"/>
  <c r="T884" i="8"/>
  <c r="G884" i="8"/>
  <c r="E884" i="8"/>
  <c r="B884" i="8"/>
  <c r="T885" i="8"/>
  <c r="G885" i="8"/>
  <c r="E885" i="8"/>
  <c r="B885" i="8"/>
  <c r="T886" i="8"/>
  <c r="G886" i="8"/>
  <c r="E886" i="8"/>
  <c r="B886" i="8"/>
  <c r="T887" i="8"/>
  <c r="G887" i="8"/>
  <c r="E887" i="8"/>
  <c r="B887" i="8"/>
  <c r="T888" i="8"/>
  <c r="G888" i="8"/>
  <c r="E888" i="8"/>
  <c r="B888" i="8"/>
  <c r="T889" i="8"/>
  <c r="G889" i="8"/>
  <c r="E889" i="8"/>
  <c r="B889" i="8"/>
  <c r="T890" i="8"/>
  <c r="G890" i="8"/>
  <c r="E890" i="8"/>
  <c r="B890" i="8"/>
  <c r="T891" i="8"/>
  <c r="G891" i="8"/>
  <c r="E891" i="8"/>
  <c r="B891" i="8"/>
  <c r="T892" i="8"/>
  <c r="G892" i="8"/>
  <c r="E892" i="8"/>
  <c r="B892" i="8"/>
  <c r="T893" i="8"/>
  <c r="G893" i="8"/>
  <c r="E893" i="8"/>
  <c r="B893" i="8"/>
  <c r="T894" i="8"/>
  <c r="G894" i="8"/>
  <c r="E894" i="8"/>
  <c r="B894" i="8"/>
  <c r="T895" i="8"/>
  <c r="G895" i="8"/>
  <c r="E895" i="8"/>
  <c r="B895" i="8"/>
  <c r="T896" i="8"/>
  <c r="G896" i="8"/>
  <c r="E896" i="8"/>
  <c r="B896" i="8"/>
  <c r="T897" i="8"/>
  <c r="G897" i="8"/>
  <c r="E897" i="8"/>
  <c r="B897" i="8"/>
  <c r="T898" i="8"/>
  <c r="G898" i="8"/>
  <c r="E898" i="8"/>
  <c r="B898" i="8"/>
  <c r="T899" i="8"/>
  <c r="G899" i="8"/>
  <c r="E899" i="8"/>
  <c r="B899" i="8"/>
  <c r="T900" i="8"/>
  <c r="G900" i="8"/>
  <c r="E900" i="8"/>
  <c r="B900" i="8"/>
  <c r="T901" i="8"/>
  <c r="G901" i="8"/>
  <c r="E901" i="8"/>
  <c r="B901" i="8"/>
  <c r="T902" i="8"/>
  <c r="G902" i="8"/>
  <c r="E902" i="8"/>
  <c r="B902" i="8"/>
  <c r="T903" i="8"/>
  <c r="G903" i="8"/>
  <c r="E903" i="8"/>
  <c r="B903" i="8"/>
  <c r="T904" i="8"/>
  <c r="G904" i="8"/>
  <c r="E904" i="8"/>
  <c r="B904" i="8"/>
  <c r="T905" i="8"/>
  <c r="G905" i="8"/>
  <c r="E905" i="8"/>
  <c r="B905" i="8"/>
  <c r="T906" i="8"/>
  <c r="G906" i="8"/>
  <c r="E906" i="8"/>
  <c r="B906" i="8"/>
  <c r="T907" i="8"/>
  <c r="G907" i="8"/>
  <c r="E907" i="8"/>
  <c r="B907" i="8"/>
  <c r="T908" i="8"/>
  <c r="G908" i="8"/>
  <c r="E908" i="8"/>
  <c r="B908" i="8"/>
  <c r="T909" i="8"/>
  <c r="G909" i="8"/>
  <c r="E909" i="8"/>
  <c r="B909" i="8"/>
  <c r="T910" i="8"/>
  <c r="G910" i="8"/>
  <c r="E910" i="8"/>
  <c r="B910" i="8"/>
  <c r="T911" i="8"/>
  <c r="G911" i="8"/>
  <c r="E911" i="8"/>
  <c r="B911" i="8"/>
  <c r="T912" i="8"/>
  <c r="G912" i="8"/>
  <c r="E912" i="8"/>
  <c r="B912" i="8"/>
  <c r="T913" i="8"/>
  <c r="G913" i="8"/>
  <c r="E913" i="8"/>
  <c r="B913" i="8"/>
  <c r="T914" i="8"/>
  <c r="G914" i="8"/>
  <c r="E914" i="8"/>
  <c r="B914" i="8"/>
  <c r="T915" i="8"/>
  <c r="G915" i="8"/>
  <c r="E915" i="8"/>
  <c r="B915" i="8"/>
  <c r="T916" i="8"/>
  <c r="G916" i="8"/>
  <c r="E916" i="8"/>
  <c r="B916" i="8"/>
  <c r="T917" i="8"/>
  <c r="G917" i="8"/>
  <c r="E917" i="8"/>
  <c r="B917" i="8"/>
  <c r="T918" i="8"/>
  <c r="G918" i="8"/>
  <c r="E918" i="8"/>
  <c r="B918" i="8"/>
  <c r="T919" i="8"/>
  <c r="G919" i="8"/>
  <c r="E919" i="8"/>
  <c r="B919" i="8"/>
  <c r="T920" i="8"/>
  <c r="G920" i="8"/>
  <c r="E920" i="8"/>
  <c r="B920" i="8"/>
  <c r="T921" i="8"/>
  <c r="G921" i="8"/>
  <c r="E921" i="8"/>
  <c r="B921" i="8"/>
  <c r="T922" i="8"/>
  <c r="G922" i="8"/>
  <c r="E922" i="8"/>
  <c r="B922" i="8"/>
  <c r="T923" i="8"/>
  <c r="G923" i="8"/>
  <c r="E923" i="8"/>
  <c r="B923" i="8"/>
  <c r="T924" i="8"/>
  <c r="G924" i="8"/>
  <c r="E924" i="8"/>
  <c r="B924" i="8"/>
  <c r="T925" i="8"/>
  <c r="G925" i="8"/>
  <c r="E925" i="8"/>
  <c r="B925" i="8"/>
  <c r="T926" i="8"/>
  <c r="G926" i="8"/>
  <c r="E926" i="8"/>
  <c r="B926" i="8"/>
  <c r="T927" i="8"/>
  <c r="G927" i="8"/>
  <c r="E927" i="8"/>
  <c r="B927" i="8"/>
  <c r="T928" i="8"/>
  <c r="G928" i="8"/>
  <c r="E928" i="8"/>
  <c r="B928" i="8"/>
  <c r="T929" i="8"/>
  <c r="G929" i="8"/>
  <c r="E929" i="8"/>
  <c r="B929" i="8"/>
  <c r="T930" i="8"/>
  <c r="G930" i="8"/>
  <c r="E930" i="8"/>
  <c r="B930" i="8"/>
  <c r="T931" i="8"/>
  <c r="G931" i="8"/>
  <c r="E931" i="8"/>
  <c r="B931" i="8"/>
  <c r="T932" i="8"/>
  <c r="G932" i="8"/>
  <c r="E932" i="8"/>
  <c r="B932" i="8"/>
  <c r="T933" i="8"/>
  <c r="G933" i="8"/>
  <c r="E933" i="8"/>
  <c r="B933" i="8"/>
  <c r="T934" i="8"/>
  <c r="G934" i="8"/>
  <c r="E934" i="8"/>
  <c r="B934" i="8"/>
  <c r="T935" i="8"/>
  <c r="G935" i="8"/>
  <c r="E935" i="8"/>
  <c r="B935" i="8"/>
  <c r="T936" i="8"/>
  <c r="G936" i="8"/>
  <c r="E936" i="8"/>
  <c r="B936" i="8"/>
  <c r="T937" i="8"/>
  <c r="G937" i="8"/>
  <c r="E937" i="8"/>
  <c r="B937" i="8"/>
  <c r="T938" i="8"/>
  <c r="G938" i="8"/>
  <c r="E938" i="8"/>
  <c r="B938" i="8"/>
  <c r="T939" i="8"/>
  <c r="G939" i="8"/>
  <c r="E939" i="8"/>
  <c r="B939" i="8"/>
  <c r="T940" i="8"/>
  <c r="G940" i="8"/>
  <c r="E940" i="8"/>
  <c r="B940" i="8"/>
  <c r="T941" i="8"/>
  <c r="G941" i="8"/>
  <c r="E941" i="8"/>
  <c r="B941" i="8"/>
  <c r="T942" i="8"/>
  <c r="G942" i="8"/>
  <c r="E942" i="8"/>
  <c r="B942" i="8"/>
  <c r="T943" i="8"/>
  <c r="G943" i="8"/>
  <c r="E943" i="8"/>
  <c r="B943" i="8"/>
  <c r="T944" i="8"/>
  <c r="G944" i="8"/>
  <c r="E944" i="8"/>
  <c r="B944" i="8"/>
  <c r="T945" i="8"/>
  <c r="G945" i="8"/>
  <c r="E945" i="8"/>
  <c r="B945" i="8"/>
  <c r="T946" i="8"/>
  <c r="G946" i="8"/>
  <c r="E946" i="8"/>
  <c r="B946" i="8"/>
  <c r="T947" i="8"/>
  <c r="G947" i="8"/>
  <c r="E947" i="8"/>
  <c r="B947" i="8"/>
  <c r="T948" i="8"/>
  <c r="G948" i="8"/>
  <c r="E948" i="8"/>
  <c r="B948" i="8"/>
  <c r="T949" i="8"/>
  <c r="G949" i="8"/>
  <c r="E949" i="8"/>
  <c r="B949" i="8"/>
  <c r="T950" i="8"/>
  <c r="G950" i="8"/>
  <c r="E950" i="8"/>
  <c r="B950" i="8"/>
  <c r="T951" i="8"/>
  <c r="G951" i="8"/>
  <c r="E951" i="8"/>
  <c r="B951" i="8"/>
  <c r="T952" i="8"/>
  <c r="G952" i="8"/>
  <c r="E952" i="8"/>
  <c r="B952" i="8"/>
  <c r="T953" i="8"/>
  <c r="G953" i="8"/>
  <c r="E953" i="8"/>
  <c r="B953" i="8"/>
  <c r="T954" i="8"/>
  <c r="G954" i="8"/>
  <c r="E954" i="8"/>
  <c r="B954" i="8"/>
  <c r="T955" i="8"/>
  <c r="G955" i="8"/>
  <c r="E955" i="8"/>
  <c r="B955" i="8"/>
  <c r="T956" i="8"/>
  <c r="G956" i="8"/>
  <c r="E956" i="8"/>
  <c r="B956" i="8"/>
  <c r="T957" i="8"/>
  <c r="G957" i="8"/>
  <c r="E957" i="8"/>
  <c r="B957" i="8"/>
  <c r="T958" i="8"/>
  <c r="G958" i="8"/>
  <c r="E958" i="8"/>
  <c r="B958" i="8"/>
  <c r="T959" i="8"/>
  <c r="G959" i="8"/>
  <c r="E959" i="8"/>
  <c r="B959" i="8"/>
  <c r="T960" i="8"/>
  <c r="G960" i="8"/>
  <c r="E960" i="8"/>
  <c r="B960" i="8"/>
  <c r="T961" i="8"/>
  <c r="G961" i="8"/>
  <c r="E961" i="8"/>
  <c r="B961" i="8"/>
  <c r="T962" i="8"/>
  <c r="G962" i="8"/>
  <c r="E962" i="8"/>
  <c r="B962" i="8"/>
  <c r="T963" i="8"/>
  <c r="G963" i="8"/>
  <c r="E963" i="8"/>
  <c r="B963" i="8"/>
  <c r="T964" i="8"/>
  <c r="G964" i="8"/>
  <c r="E964" i="8"/>
  <c r="B964" i="8"/>
  <c r="T965" i="8"/>
  <c r="G965" i="8"/>
  <c r="E965" i="8"/>
  <c r="B965" i="8"/>
  <c r="T966" i="8"/>
  <c r="G966" i="8"/>
  <c r="E966" i="8"/>
  <c r="B966" i="8"/>
  <c r="B5" i="8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K4" i="5"/>
  <c r="M5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4" i="5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I149" i="5"/>
  <c r="AI150" i="5"/>
  <c r="AI151" i="5"/>
  <c r="AI152" i="5"/>
  <c r="AI153" i="5"/>
  <c r="AI154" i="5"/>
  <c r="AI155" i="5"/>
  <c r="AI156" i="5"/>
  <c r="AI157" i="5"/>
  <c r="AI158" i="5"/>
  <c r="AI159" i="5"/>
  <c r="AI160" i="5"/>
  <c r="AI161" i="5"/>
  <c r="AI162" i="5"/>
  <c r="AI163" i="5"/>
  <c r="AI164" i="5"/>
  <c r="AI165" i="5"/>
  <c r="AI166" i="5"/>
  <c r="AI167" i="5"/>
  <c r="AI168" i="5"/>
  <c r="AI169" i="5"/>
  <c r="AI170" i="5"/>
  <c r="AI171" i="5"/>
  <c r="AI172" i="5"/>
  <c r="AI173" i="5"/>
  <c r="AI174" i="5"/>
  <c r="AI175" i="5"/>
  <c r="AI176" i="5"/>
  <c r="AI177" i="5"/>
  <c r="AI178" i="5"/>
  <c r="AI179" i="5"/>
  <c r="AI180" i="5"/>
  <c r="AI181" i="5"/>
  <c r="AI182" i="5"/>
  <c r="AI183" i="5"/>
  <c r="AI184" i="5"/>
  <c r="AI185" i="5"/>
  <c r="AI186" i="5"/>
  <c r="AI187" i="5"/>
  <c r="AI188" i="5"/>
  <c r="AI189" i="5"/>
  <c r="AI190" i="5"/>
  <c r="AI191" i="5"/>
  <c r="AI192" i="5"/>
  <c r="AI193" i="5"/>
  <c r="AI194" i="5"/>
  <c r="AI195" i="5"/>
  <c r="AI196" i="5"/>
  <c r="AI197" i="5"/>
  <c r="AI198" i="5"/>
  <c r="AI199" i="5"/>
  <c r="AI200" i="5"/>
  <c r="AI201" i="5"/>
  <c r="AI202" i="5"/>
  <c r="AI203" i="5"/>
  <c r="AI204" i="5"/>
  <c r="AI205" i="5"/>
  <c r="AI206" i="5"/>
  <c r="AI207" i="5"/>
  <c r="AI208" i="5"/>
  <c r="AI209" i="5"/>
  <c r="AI210" i="5"/>
  <c r="AI211" i="5"/>
  <c r="AI212" i="5"/>
  <c r="AI213" i="5"/>
  <c r="AI214" i="5"/>
  <c r="AI215" i="5"/>
  <c r="AI216" i="5"/>
  <c r="AI217" i="5"/>
  <c r="AI218" i="5"/>
  <c r="AI219" i="5"/>
  <c r="AI220" i="5"/>
  <c r="AI221" i="5"/>
  <c r="AI222" i="5"/>
  <c r="AI223" i="5"/>
  <c r="AI224" i="5"/>
  <c r="AI225" i="5"/>
  <c r="AI226" i="5"/>
  <c r="AI227" i="5"/>
  <c r="AI228" i="5"/>
  <c r="AI229" i="5"/>
  <c r="AI230" i="5"/>
  <c r="AI231" i="5"/>
  <c r="AI232" i="5"/>
  <c r="AI233" i="5"/>
  <c r="AI234" i="5"/>
  <c r="AI235" i="5"/>
  <c r="AI236" i="5"/>
  <c r="AI237" i="5"/>
  <c r="AI238" i="5"/>
  <c r="AI239" i="5"/>
  <c r="AI240" i="5"/>
  <c r="AI241" i="5"/>
  <c r="AI242" i="5"/>
  <c r="AI243" i="5"/>
  <c r="AI244" i="5"/>
  <c r="AI245" i="5"/>
  <c r="AI246" i="5"/>
  <c r="AI247" i="5"/>
  <c r="AI248" i="5"/>
  <c r="AI249" i="5"/>
  <c r="AI250" i="5"/>
  <c r="AI251" i="5"/>
  <c r="AI252" i="5"/>
  <c r="AI253" i="5"/>
  <c r="AI254" i="5"/>
  <c r="AI255" i="5"/>
  <c r="AI256" i="5"/>
  <c r="AI257" i="5"/>
  <c r="AI258" i="5"/>
  <c r="AI259" i="5"/>
  <c r="AI260" i="5"/>
  <c r="AI261" i="5"/>
  <c r="AI262" i="5"/>
  <c r="AI263" i="5"/>
  <c r="AI264" i="5"/>
  <c r="AI265" i="5"/>
  <c r="AI266" i="5"/>
  <c r="AI267" i="5"/>
  <c r="AI268" i="5"/>
  <c r="AI269" i="5"/>
  <c r="AI270" i="5"/>
  <c r="AI271" i="5"/>
  <c r="AI272" i="5"/>
  <c r="AI273" i="5"/>
  <c r="AI274" i="5"/>
  <c r="AI275" i="5"/>
  <c r="AI276" i="5"/>
  <c r="AI277" i="5"/>
  <c r="AI278" i="5"/>
  <c r="AI279" i="5"/>
  <c r="AI280" i="5"/>
  <c r="AI281" i="5"/>
  <c r="AI282" i="5"/>
  <c r="AI283" i="5"/>
  <c r="AI284" i="5"/>
  <c r="AI285" i="5"/>
  <c r="AI286" i="5"/>
  <c r="AI287" i="5"/>
  <c r="AI288" i="5"/>
  <c r="AI289" i="5"/>
  <c r="AI290" i="5"/>
  <c r="AI291" i="5"/>
  <c r="AI292" i="5"/>
  <c r="AI293" i="5"/>
  <c r="AI294" i="5"/>
  <c r="AI295" i="5"/>
  <c r="AI296" i="5"/>
  <c r="AI297" i="5"/>
  <c r="AI298" i="5"/>
  <c r="AI299" i="5"/>
  <c r="AI300" i="5"/>
  <c r="AI301" i="5"/>
  <c r="AI302" i="5"/>
  <c r="AI303" i="5"/>
  <c r="AI304" i="5"/>
  <c r="AI305" i="5"/>
  <c r="AI306" i="5"/>
  <c r="AI307" i="5"/>
  <c r="AI308" i="5"/>
  <c r="AI309" i="5"/>
  <c r="AI310" i="5"/>
  <c r="AI311" i="5"/>
  <c r="AI312" i="5"/>
  <c r="AI313" i="5"/>
  <c r="AI314" i="5"/>
  <c r="AI315" i="5"/>
  <c r="AI316" i="5"/>
  <c r="AI317" i="5"/>
  <c r="AI318" i="5"/>
  <c r="AI319" i="5"/>
  <c r="AI320" i="5"/>
  <c r="AI321" i="5"/>
  <c r="AI322" i="5"/>
  <c r="AI323" i="5"/>
  <c r="AI324" i="5"/>
  <c r="AI325" i="5"/>
  <c r="AI326" i="5"/>
  <c r="AI327" i="5"/>
  <c r="AI328" i="5"/>
  <c r="AI329" i="5"/>
  <c r="AI330" i="5"/>
  <c r="AI331" i="5"/>
  <c r="AI332" i="5"/>
  <c r="AI333" i="5"/>
  <c r="AI334" i="5"/>
  <c r="AI335" i="5"/>
  <c r="AI336" i="5"/>
  <c r="AI337" i="5"/>
  <c r="AI338" i="5"/>
  <c r="AI339" i="5"/>
  <c r="AI340" i="5"/>
  <c r="AI341" i="5"/>
  <c r="AI342" i="5"/>
  <c r="AI343" i="5"/>
  <c r="AI344" i="5"/>
  <c r="AI345" i="5"/>
  <c r="AI346" i="5"/>
  <c r="AI347" i="5"/>
  <c r="AI348" i="5"/>
  <c r="AI349" i="5"/>
  <c r="AI350" i="5"/>
  <c r="AI351" i="5"/>
  <c r="AI352" i="5"/>
  <c r="AI353" i="5"/>
  <c r="AI354" i="5"/>
  <c r="AI355" i="5"/>
  <c r="AI356" i="5"/>
  <c r="AI357" i="5"/>
  <c r="AI358" i="5"/>
  <c r="AI359" i="5"/>
  <c r="AI360" i="5"/>
  <c r="AI361" i="5"/>
  <c r="AI362" i="5"/>
  <c r="AI363" i="5"/>
  <c r="AI364" i="5"/>
  <c r="AI365" i="5"/>
  <c r="AI366" i="5"/>
  <c r="AI367" i="5"/>
  <c r="AI368" i="5"/>
  <c r="AI369" i="5"/>
  <c r="AI370" i="5"/>
  <c r="AI371" i="5"/>
  <c r="AI372" i="5"/>
  <c r="AI373" i="5"/>
  <c r="AI374" i="5"/>
  <c r="AI375" i="5"/>
  <c r="AI376" i="5"/>
  <c r="AI377" i="5"/>
  <c r="AI378" i="5"/>
  <c r="AI379" i="5"/>
  <c r="AI380" i="5"/>
  <c r="AI381" i="5"/>
  <c r="AI382" i="5"/>
  <c r="AI383" i="5"/>
  <c r="AI384" i="5"/>
  <c r="AI385" i="5"/>
  <c r="AI386" i="5"/>
  <c r="AI387" i="5"/>
  <c r="AI388" i="5"/>
  <c r="AI389" i="5"/>
  <c r="AI390" i="5"/>
  <c r="AI391" i="5"/>
  <c r="AI392" i="5"/>
  <c r="AI393" i="5"/>
  <c r="AI394" i="5"/>
  <c r="AI395" i="5"/>
  <c r="AI396" i="5"/>
  <c r="AI397" i="5"/>
  <c r="AI398" i="5"/>
  <c r="AI399" i="5"/>
  <c r="AI400" i="5"/>
  <c r="AI401" i="5"/>
  <c r="AI402" i="5"/>
  <c r="AI403" i="5"/>
  <c r="AI404" i="5"/>
  <c r="AI405" i="5"/>
  <c r="AI406" i="5"/>
  <c r="AI407" i="5"/>
  <c r="AI408" i="5"/>
  <c r="AI409" i="5"/>
  <c r="AI410" i="5"/>
  <c r="AI411" i="5"/>
  <c r="AI412" i="5"/>
  <c r="AI413" i="5"/>
  <c r="AI414" i="5"/>
  <c r="AI415" i="5"/>
  <c r="AI416" i="5"/>
  <c r="AI417" i="5"/>
  <c r="AI418" i="5"/>
  <c r="AI419" i="5"/>
  <c r="AI420" i="5"/>
  <c r="AI421" i="5"/>
  <c r="AI422" i="5"/>
  <c r="AI423" i="5"/>
  <c r="AI424" i="5"/>
  <c r="AI425" i="5"/>
  <c r="AI426" i="5"/>
  <c r="AI427" i="5"/>
  <c r="AI428" i="5"/>
  <c r="AI429" i="5"/>
  <c r="AI430" i="5"/>
  <c r="AI431" i="5"/>
  <c r="AI432" i="5"/>
  <c r="AI433" i="5"/>
  <c r="AI434" i="5"/>
  <c r="AI435" i="5"/>
  <c r="AI436" i="5"/>
  <c r="AI437" i="5"/>
  <c r="AI438" i="5"/>
  <c r="AI439" i="5"/>
  <c r="AI440" i="5"/>
  <c r="AI441" i="5"/>
  <c r="AI442" i="5"/>
  <c r="AI443" i="5"/>
  <c r="AI444" i="5"/>
  <c r="AI445" i="5"/>
  <c r="AI446" i="5"/>
  <c r="AI447" i="5"/>
  <c r="AI448" i="5"/>
  <c r="AI449" i="5"/>
  <c r="AI450" i="5"/>
  <c r="AI451" i="5"/>
  <c r="AI452" i="5"/>
  <c r="AI453" i="5"/>
  <c r="AI454" i="5"/>
  <c r="AI455" i="5"/>
  <c r="AI456" i="5"/>
  <c r="AI457" i="5"/>
  <c r="AI458" i="5"/>
  <c r="AI459" i="5"/>
  <c r="AI460" i="5"/>
  <c r="AI461" i="5"/>
  <c r="AI462" i="5"/>
  <c r="AI463" i="5"/>
  <c r="AI464" i="5"/>
  <c r="AI465" i="5"/>
  <c r="AI466" i="5"/>
  <c r="AI467" i="5"/>
  <c r="AI468" i="5"/>
  <c r="AI469" i="5"/>
  <c r="AI470" i="5"/>
  <c r="AI471" i="5"/>
  <c r="AI472" i="5"/>
  <c r="AI473" i="5"/>
  <c r="AI474" i="5"/>
  <c r="AI475" i="5"/>
  <c r="AI476" i="5"/>
  <c r="AI477" i="5"/>
  <c r="AI478" i="5"/>
  <c r="AI479" i="5"/>
  <c r="AI480" i="5"/>
  <c r="AI481" i="5"/>
  <c r="AI482" i="5"/>
  <c r="AI483" i="5"/>
  <c r="AI484" i="5"/>
  <c r="AI485" i="5"/>
  <c r="AI486" i="5"/>
  <c r="AI487" i="5"/>
  <c r="AI488" i="5"/>
  <c r="AI489" i="5"/>
  <c r="AI490" i="5"/>
  <c r="AI491" i="5"/>
  <c r="AI492" i="5"/>
  <c r="AI493" i="5"/>
  <c r="AI494" i="5"/>
  <c r="AI495" i="5"/>
  <c r="AI496" i="5"/>
  <c r="AI497" i="5"/>
  <c r="AI498" i="5"/>
  <c r="AI499" i="5"/>
  <c r="AI500" i="5"/>
  <c r="AI501" i="5"/>
  <c r="AI502" i="5"/>
  <c r="AI503" i="5"/>
  <c r="AI504" i="5"/>
  <c r="AI505" i="5"/>
  <c r="AI506" i="5"/>
  <c r="AI507" i="5"/>
  <c r="AI508" i="5"/>
  <c r="AI509" i="5"/>
  <c r="AI510" i="5"/>
  <c r="AI511" i="5"/>
  <c r="AI512" i="5"/>
  <c r="AI513" i="5"/>
  <c r="AI514" i="5"/>
  <c r="AI515" i="5"/>
  <c r="AI516" i="5"/>
  <c r="AI517" i="5"/>
  <c r="AI518" i="5"/>
  <c r="AI519" i="5"/>
  <c r="AI520" i="5"/>
  <c r="AI521" i="5"/>
  <c r="AI522" i="5"/>
  <c r="AI523" i="5"/>
  <c r="AI524" i="5"/>
  <c r="AI525" i="5"/>
  <c r="AI526" i="5"/>
  <c r="AI527" i="5"/>
  <c r="AI528" i="5"/>
  <c r="AI529" i="5"/>
  <c r="AI530" i="5"/>
  <c r="AI531" i="5"/>
  <c r="AI532" i="5"/>
  <c r="AI533" i="5"/>
  <c r="AI534" i="5"/>
  <c r="AI535" i="5"/>
  <c r="AI536" i="5"/>
  <c r="AI537" i="5"/>
  <c r="AI538" i="5"/>
  <c r="AI539" i="5"/>
  <c r="AI540" i="5"/>
  <c r="AI541" i="5"/>
  <c r="AI542" i="5"/>
  <c r="AI543" i="5"/>
  <c r="AI544" i="5"/>
  <c r="AI545" i="5"/>
  <c r="AI546" i="5"/>
  <c r="AI547" i="5"/>
  <c r="AI548" i="5"/>
  <c r="AI549" i="5"/>
  <c r="AI550" i="5"/>
  <c r="AI551" i="5"/>
  <c r="AI552" i="5"/>
  <c r="AI553" i="5"/>
  <c r="AI554" i="5"/>
  <c r="AI555" i="5"/>
  <c r="AI556" i="5"/>
  <c r="AI557" i="5"/>
  <c r="AI558" i="5"/>
  <c r="AI559" i="5"/>
  <c r="AI560" i="5"/>
  <c r="AI561" i="5"/>
  <c r="AI562" i="5"/>
  <c r="AI563" i="5"/>
  <c r="AI564" i="5"/>
  <c r="AI565" i="5"/>
  <c r="AI566" i="5"/>
  <c r="AI567" i="5"/>
  <c r="AI568" i="5"/>
  <c r="AI569" i="5"/>
  <c r="AI570" i="5"/>
  <c r="AI571" i="5"/>
  <c r="AI572" i="5"/>
  <c r="AI573" i="5"/>
  <c r="AI574" i="5"/>
  <c r="AI575" i="5"/>
  <c r="AI576" i="5"/>
  <c r="AI577" i="5"/>
  <c r="AI578" i="5"/>
  <c r="AI579" i="5"/>
  <c r="AI580" i="5"/>
  <c r="AI581" i="5"/>
  <c r="AI582" i="5"/>
  <c r="AI583" i="5"/>
  <c r="AI584" i="5"/>
  <c r="AI585" i="5"/>
  <c r="AI586" i="5"/>
  <c r="AI587" i="5"/>
  <c r="AI588" i="5"/>
  <c r="AI589" i="5"/>
  <c r="AI590" i="5"/>
  <c r="AI591" i="5"/>
  <c r="AI592" i="5"/>
  <c r="AI593" i="5"/>
  <c r="AI594" i="5"/>
  <c r="AI595" i="5"/>
  <c r="AI596" i="5"/>
  <c r="AI597" i="5"/>
  <c r="AI598" i="5"/>
  <c r="AI599" i="5"/>
  <c r="AI600" i="5"/>
  <c r="AI601" i="5"/>
  <c r="AI602" i="5"/>
  <c r="AI603" i="5"/>
  <c r="AI604" i="5"/>
  <c r="AI605" i="5"/>
  <c r="AI606" i="5"/>
  <c r="AI607" i="5"/>
  <c r="AI608" i="5"/>
  <c r="AI609" i="5"/>
  <c r="AI610" i="5"/>
  <c r="AI611" i="5"/>
  <c r="AI612" i="5"/>
  <c r="AI613" i="5"/>
  <c r="AI614" i="5"/>
  <c r="AI615" i="5"/>
  <c r="AI616" i="5"/>
  <c r="AI617" i="5"/>
  <c r="AI618" i="5"/>
  <c r="AI619" i="5"/>
  <c r="AI620" i="5"/>
  <c r="AI621" i="5"/>
  <c r="AI622" i="5"/>
  <c r="AI623" i="5"/>
  <c r="AI624" i="5"/>
  <c r="AI625" i="5"/>
  <c r="AI626" i="5"/>
  <c r="AI627" i="5"/>
  <c r="AI628" i="5"/>
  <c r="AI629" i="5"/>
  <c r="AI630" i="5"/>
  <c r="AI631" i="5"/>
  <c r="AI632" i="5"/>
  <c r="AI633" i="5"/>
  <c r="AI634" i="5"/>
  <c r="AI635" i="5"/>
  <c r="AI636" i="5"/>
  <c r="AI637" i="5"/>
  <c r="AI638" i="5"/>
  <c r="AI639" i="5"/>
  <c r="AI640" i="5"/>
  <c r="AI641" i="5"/>
  <c r="AI642" i="5"/>
  <c r="AI643" i="5"/>
  <c r="AI644" i="5"/>
  <c r="AI645" i="5"/>
  <c r="AI646" i="5"/>
  <c r="AI647" i="5"/>
  <c r="AI648" i="5"/>
  <c r="AI649" i="5"/>
  <c r="AI650" i="5"/>
  <c r="AI651" i="5"/>
  <c r="AI652" i="5"/>
  <c r="AI653" i="5"/>
  <c r="AI654" i="5"/>
  <c r="AI655" i="5"/>
  <c r="AI656" i="5"/>
  <c r="AI657" i="5"/>
  <c r="AI658" i="5"/>
  <c r="AI659" i="5"/>
  <c r="AI660" i="5"/>
  <c r="AI661" i="5"/>
  <c r="AI662" i="5"/>
  <c r="AI663" i="5"/>
  <c r="AI664" i="5"/>
  <c r="AI665" i="5"/>
  <c r="AI666" i="5"/>
  <c r="AI667" i="5"/>
  <c r="AI668" i="5"/>
  <c r="AI669" i="5"/>
  <c r="AI670" i="5"/>
  <c r="AI671" i="5"/>
  <c r="AI672" i="5"/>
  <c r="AI673" i="5"/>
  <c r="AI674" i="5"/>
  <c r="AI675" i="5"/>
  <c r="AI676" i="5"/>
  <c r="AI677" i="5"/>
  <c r="AI678" i="5"/>
  <c r="AI679" i="5"/>
  <c r="AI680" i="5"/>
  <c r="AI681" i="5"/>
  <c r="AI682" i="5"/>
  <c r="AI683" i="5"/>
  <c r="AI684" i="5"/>
  <c r="AI685" i="5"/>
  <c r="AI686" i="5"/>
  <c r="AI687" i="5"/>
  <c r="AI688" i="5"/>
  <c r="AI689" i="5"/>
  <c r="AI690" i="5"/>
  <c r="AI691" i="5"/>
  <c r="AI692" i="5"/>
  <c r="AI693" i="5"/>
  <c r="AI694" i="5"/>
  <c r="AI695" i="5"/>
  <c r="AI696" i="5"/>
  <c r="AI697" i="5"/>
  <c r="AI698" i="5"/>
  <c r="AI699" i="5"/>
  <c r="AI700" i="5"/>
  <c r="AI701" i="5"/>
  <c r="AI702" i="5"/>
  <c r="AI703" i="5"/>
  <c r="AI704" i="5"/>
  <c r="AI705" i="5"/>
  <c r="AI706" i="5"/>
  <c r="AI707" i="5"/>
  <c r="AI708" i="5"/>
  <c r="AI709" i="5"/>
  <c r="AI710" i="5"/>
  <c r="AI711" i="5"/>
  <c r="AI712" i="5"/>
  <c r="AI713" i="5"/>
  <c r="AI714" i="5"/>
  <c r="AI715" i="5"/>
  <c r="AI716" i="5"/>
  <c r="AI717" i="5"/>
  <c r="AI718" i="5"/>
  <c r="AI719" i="5"/>
  <c r="AI720" i="5"/>
  <c r="AI721" i="5"/>
  <c r="AI722" i="5"/>
  <c r="AI723" i="5"/>
  <c r="AI724" i="5"/>
  <c r="AI725" i="5"/>
  <c r="AI726" i="5"/>
  <c r="AI727" i="5"/>
  <c r="AI728" i="5"/>
  <c r="AI729" i="5"/>
  <c r="AI730" i="5"/>
  <c r="AI731" i="5"/>
  <c r="AI732" i="5"/>
  <c r="AI733" i="5"/>
  <c r="AI734" i="5"/>
  <c r="AI735" i="5"/>
  <c r="AI736" i="5"/>
  <c r="AI737" i="5"/>
  <c r="AI738" i="5"/>
  <c r="AI739" i="5"/>
  <c r="AI740" i="5"/>
  <c r="AI741" i="5"/>
  <c r="AI742" i="5"/>
  <c r="AI743" i="5"/>
  <c r="AI744" i="5"/>
  <c r="AI745" i="5"/>
  <c r="AI746" i="5"/>
  <c r="AI747" i="5"/>
  <c r="AI748" i="5"/>
  <c r="AI749" i="5"/>
  <c r="AI750" i="5"/>
  <c r="AI751" i="5"/>
  <c r="AI752" i="5"/>
  <c r="AI753" i="5"/>
  <c r="AI754" i="5"/>
  <c r="AI755" i="5"/>
  <c r="AI756" i="5"/>
  <c r="AI757" i="5"/>
  <c r="AI758" i="5"/>
  <c r="AI759" i="5"/>
  <c r="AI760" i="5"/>
  <c r="AI761" i="5"/>
  <c r="AI762" i="5"/>
  <c r="AI763" i="5"/>
  <c r="AI764" i="5"/>
  <c r="AI765" i="5"/>
  <c r="AI766" i="5"/>
  <c r="AI767" i="5"/>
  <c r="AI768" i="5"/>
  <c r="AI769" i="5"/>
  <c r="AI770" i="5"/>
  <c r="AI771" i="5"/>
  <c r="AI772" i="5"/>
  <c r="AI773" i="5"/>
  <c r="AI774" i="5"/>
  <c r="AI775" i="5"/>
  <c r="AI776" i="5"/>
  <c r="AI777" i="5"/>
  <c r="AI778" i="5"/>
  <c r="AI779" i="5"/>
  <c r="AI780" i="5"/>
  <c r="AI781" i="5"/>
  <c r="AI782" i="5"/>
  <c r="AI783" i="5"/>
  <c r="AI784" i="5"/>
  <c r="AI785" i="5"/>
  <c r="AI786" i="5"/>
  <c r="AI787" i="5"/>
  <c r="AI788" i="5"/>
  <c r="AI789" i="5"/>
  <c r="AI790" i="5"/>
  <c r="AI791" i="5"/>
  <c r="AI792" i="5"/>
  <c r="AI793" i="5"/>
  <c r="AI794" i="5"/>
  <c r="AI795" i="5"/>
  <c r="AI796" i="5"/>
  <c r="AI797" i="5"/>
  <c r="AI798" i="5"/>
  <c r="AI799" i="5"/>
  <c r="AI800" i="5"/>
  <c r="AI801" i="5"/>
  <c r="AI802" i="5"/>
  <c r="AI803" i="5"/>
  <c r="AI804" i="5"/>
  <c r="AI805" i="5"/>
  <c r="AI806" i="5"/>
  <c r="AI807" i="5"/>
  <c r="AI808" i="5"/>
  <c r="AI809" i="5"/>
  <c r="AI810" i="5"/>
  <c r="AI811" i="5"/>
  <c r="AI812" i="5"/>
  <c r="AI813" i="5"/>
  <c r="AI814" i="5"/>
  <c r="AI815" i="5"/>
  <c r="AI816" i="5"/>
  <c r="AI817" i="5"/>
  <c r="AI818" i="5"/>
  <c r="AI819" i="5"/>
  <c r="AI820" i="5"/>
  <c r="AI821" i="5"/>
  <c r="AI822" i="5"/>
  <c r="AI823" i="5"/>
  <c r="AI824" i="5"/>
  <c r="AI825" i="5"/>
  <c r="AI826" i="5"/>
  <c r="AI827" i="5"/>
  <c r="AI828" i="5"/>
  <c r="AI829" i="5"/>
  <c r="AI830" i="5"/>
  <c r="AI831" i="5"/>
  <c r="AI832" i="5"/>
  <c r="AI833" i="5"/>
  <c r="AI834" i="5"/>
  <c r="AI835" i="5"/>
  <c r="AI836" i="5"/>
  <c r="AI837" i="5"/>
  <c r="AI838" i="5"/>
  <c r="AI839" i="5"/>
  <c r="AI840" i="5"/>
  <c r="AI841" i="5"/>
  <c r="AI842" i="5"/>
  <c r="AI843" i="5"/>
  <c r="AI844" i="5"/>
  <c r="AI845" i="5"/>
  <c r="AI846" i="5"/>
  <c r="AI847" i="5"/>
  <c r="AI848" i="5"/>
  <c r="AI849" i="5"/>
  <c r="AI850" i="5"/>
  <c r="AI851" i="5"/>
  <c r="AI852" i="5"/>
  <c r="AI853" i="5"/>
  <c r="AI854" i="5"/>
  <c r="AI855" i="5"/>
  <c r="AI856" i="5"/>
  <c r="AI857" i="5"/>
  <c r="AI858" i="5"/>
  <c r="AI859" i="5"/>
  <c r="AI860" i="5"/>
  <c r="AI861" i="5"/>
  <c r="AI862" i="5"/>
  <c r="AI863" i="5"/>
  <c r="AI864" i="5"/>
  <c r="AI865" i="5"/>
  <c r="AI866" i="5"/>
  <c r="AI867" i="5"/>
  <c r="AI868" i="5"/>
  <c r="AI869" i="5"/>
  <c r="AI870" i="5"/>
  <c r="AI871" i="5"/>
  <c r="AI872" i="5"/>
  <c r="AI873" i="5"/>
  <c r="AI874" i="5"/>
  <c r="AI875" i="5"/>
  <c r="AI876" i="5"/>
  <c r="AI877" i="5"/>
  <c r="AI878" i="5"/>
  <c r="AI879" i="5"/>
  <c r="AI880" i="5"/>
  <c r="AI881" i="5"/>
  <c r="AI882" i="5"/>
  <c r="AI883" i="5"/>
  <c r="AI884" i="5"/>
  <c r="AI885" i="5"/>
  <c r="AI886" i="5"/>
  <c r="AI887" i="5"/>
  <c r="AI888" i="5"/>
  <c r="AI889" i="5"/>
  <c r="AI890" i="5"/>
  <c r="AI891" i="5"/>
  <c r="AI892" i="5"/>
  <c r="AI893" i="5"/>
  <c r="AI894" i="5"/>
  <c r="AI895" i="5"/>
  <c r="AI896" i="5"/>
  <c r="AI897" i="5"/>
  <c r="AI898" i="5"/>
  <c r="AI899" i="5"/>
  <c r="AI900" i="5"/>
  <c r="AI901" i="5"/>
  <c r="AI902" i="5"/>
  <c r="AI903" i="5"/>
  <c r="AI904" i="5"/>
  <c r="AI905" i="5"/>
  <c r="AI906" i="5"/>
  <c r="AI907" i="5"/>
  <c r="AI908" i="5"/>
  <c r="AI909" i="5"/>
  <c r="AI910" i="5"/>
  <c r="AI911" i="5"/>
  <c r="AI912" i="5"/>
  <c r="AI913" i="5"/>
  <c r="AI914" i="5"/>
  <c r="AI915" i="5"/>
  <c r="AI916" i="5"/>
  <c r="AI917" i="5"/>
  <c r="AI918" i="5"/>
  <c r="AI919" i="5"/>
  <c r="AI920" i="5"/>
  <c r="AI921" i="5"/>
  <c r="AI922" i="5"/>
  <c r="AI923" i="5"/>
  <c r="AI924" i="5"/>
  <c r="AI925" i="5"/>
  <c r="AI926" i="5"/>
  <c r="AI927" i="5"/>
  <c r="AI928" i="5"/>
  <c r="AI929" i="5"/>
  <c r="AI930" i="5"/>
  <c r="AI931" i="5"/>
  <c r="AI932" i="5"/>
  <c r="AI933" i="5"/>
  <c r="AI934" i="5"/>
  <c r="AI935" i="5"/>
  <c r="AI936" i="5"/>
  <c r="AI937" i="5"/>
  <c r="AI938" i="5"/>
  <c r="AI939" i="5"/>
  <c r="AI940" i="5"/>
  <c r="AI941" i="5"/>
  <c r="AI942" i="5"/>
  <c r="AI943" i="5"/>
  <c r="AI944" i="5"/>
  <c r="AI945" i="5"/>
  <c r="AI946" i="5"/>
  <c r="AI947" i="5"/>
  <c r="AI948" i="5"/>
  <c r="AI949" i="5"/>
  <c r="AI950" i="5"/>
  <c r="AI951" i="5"/>
  <c r="AI952" i="5"/>
  <c r="AI953" i="5"/>
  <c r="AI954" i="5"/>
  <c r="AI955" i="5"/>
  <c r="AI956" i="5"/>
  <c r="AI957" i="5"/>
  <c r="AI958" i="5"/>
  <c r="AI959" i="5"/>
  <c r="AI960" i="5"/>
  <c r="AI961" i="5"/>
  <c r="AI962" i="5"/>
  <c r="AI963" i="5"/>
  <c r="AI964" i="5"/>
  <c r="AI965" i="5"/>
  <c r="AI4" i="5"/>
  <c r="AK4" i="5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88" i="8"/>
  <c r="D589" i="8"/>
  <c r="D590" i="8"/>
  <c r="D591" i="8"/>
  <c r="D592" i="8"/>
  <c r="D593" i="8"/>
  <c r="D594" i="8"/>
  <c r="D595" i="8"/>
  <c r="D596" i="8"/>
  <c r="D597" i="8"/>
  <c r="D598" i="8"/>
  <c r="D599" i="8"/>
  <c r="D600" i="8"/>
  <c r="D601" i="8"/>
  <c r="D602" i="8"/>
  <c r="D603" i="8"/>
  <c r="D604" i="8"/>
  <c r="D605" i="8"/>
  <c r="D606" i="8"/>
  <c r="D607" i="8"/>
  <c r="D608" i="8"/>
  <c r="D609" i="8"/>
  <c r="D610" i="8"/>
  <c r="D611" i="8"/>
  <c r="D612" i="8"/>
  <c r="D613" i="8"/>
  <c r="D614" i="8"/>
  <c r="D615" i="8"/>
  <c r="D616" i="8"/>
  <c r="D617" i="8"/>
  <c r="D618" i="8"/>
  <c r="D619" i="8"/>
  <c r="D620" i="8"/>
  <c r="D621" i="8"/>
  <c r="D622" i="8"/>
  <c r="D623" i="8"/>
  <c r="D624" i="8"/>
  <c r="D625" i="8"/>
  <c r="D626" i="8"/>
  <c r="D627" i="8"/>
  <c r="D628" i="8"/>
  <c r="D629" i="8"/>
  <c r="D630" i="8"/>
  <c r="D631" i="8"/>
  <c r="D632" i="8"/>
  <c r="D633" i="8"/>
  <c r="D634" i="8"/>
  <c r="D635" i="8"/>
  <c r="D636" i="8"/>
  <c r="D637" i="8"/>
  <c r="D638" i="8"/>
  <c r="D639" i="8"/>
  <c r="D640" i="8"/>
  <c r="D641" i="8"/>
  <c r="D642" i="8"/>
  <c r="D643" i="8"/>
  <c r="D644" i="8"/>
  <c r="D645" i="8"/>
  <c r="D646" i="8"/>
  <c r="D647" i="8"/>
  <c r="D648" i="8"/>
  <c r="D649" i="8"/>
  <c r="D650" i="8"/>
  <c r="D651" i="8"/>
  <c r="D652" i="8"/>
  <c r="D653" i="8"/>
  <c r="D654" i="8"/>
  <c r="D655" i="8"/>
  <c r="D656" i="8"/>
  <c r="D657" i="8"/>
  <c r="D658" i="8"/>
  <c r="D659" i="8"/>
  <c r="D660" i="8"/>
  <c r="D661" i="8"/>
  <c r="D662" i="8"/>
  <c r="D663" i="8"/>
  <c r="D664" i="8"/>
  <c r="D665" i="8"/>
  <c r="D666" i="8"/>
  <c r="D667" i="8"/>
  <c r="D668" i="8"/>
  <c r="D669" i="8"/>
  <c r="D670" i="8"/>
  <c r="D671" i="8"/>
  <c r="D672" i="8"/>
  <c r="D673" i="8"/>
  <c r="D674" i="8"/>
  <c r="D675" i="8"/>
  <c r="D676" i="8"/>
  <c r="D677" i="8"/>
  <c r="D678" i="8"/>
  <c r="D679" i="8"/>
  <c r="D680" i="8"/>
  <c r="D681" i="8"/>
  <c r="D682" i="8"/>
  <c r="D683" i="8"/>
  <c r="D684" i="8"/>
  <c r="D685" i="8"/>
  <c r="D686" i="8"/>
  <c r="D687" i="8"/>
  <c r="D688" i="8"/>
  <c r="D689" i="8"/>
  <c r="D690" i="8"/>
  <c r="D691" i="8"/>
  <c r="D692" i="8"/>
  <c r="D693" i="8"/>
  <c r="D694" i="8"/>
  <c r="D695" i="8"/>
  <c r="D696" i="8"/>
  <c r="D697" i="8"/>
  <c r="D698" i="8"/>
  <c r="D699" i="8"/>
  <c r="D700" i="8"/>
  <c r="D701" i="8"/>
  <c r="D702" i="8"/>
  <c r="D703" i="8"/>
  <c r="D704" i="8"/>
  <c r="D705" i="8"/>
  <c r="D706" i="8"/>
  <c r="D707" i="8"/>
  <c r="D708" i="8"/>
  <c r="D709" i="8"/>
  <c r="D710" i="8"/>
  <c r="D711" i="8"/>
  <c r="D712" i="8"/>
  <c r="D713" i="8"/>
  <c r="D714" i="8"/>
  <c r="D715" i="8"/>
  <c r="D716" i="8"/>
  <c r="D717" i="8"/>
  <c r="D718" i="8"/>
  <c r="D719" i="8"/>
  <c r="D720" i="8"/>
  <c r="D721" i="8"/>
  <c r="D722" i="8"/>
  <c r="D723" i="8"/>
  <c r="D724" i="8"/>
  <c r="D725" i="8"/>
  <c r="D726" i="8"/>
  <c r="D727" i="8"/>
  <c r="D728" i="8"/>
  <c r="D729" i="8"/>
  <c r="D730" i="8"/>
  <c r="D731" i="8"/>
  <c r="D732" i="8"/>
  <c r="D733" i="8"/>
  <c r="D734" i="8"/>
  <c r="D735" i="8"/>
  <c r="D736" i="8"/>
  <c r="D737" i="8"/>
  <c r="D738" i="8"/>
  <c r="D739" i="8"/>
  <c r="D740" i="8"/>
  <c r="D741" i="8"/>
  <c r="D742" i="8"/>
  <c r="D743" i="8"/>
  <c r="D744" i="8"/>
  <c r="D745" i="8"/>
  <c r="D746" i="8"/>
  <c r="D747" i="8"/>
  <c r="D748" i="8"/>
  <c r="D749" i="8"/>
  <c r="D750" i="8"/>
  <c r="D751" i="8"/>
  <c r="D752" i="8"/>
  <c r="D753" i="8"/>
  <c r="D754" i="8"/>
  <c r="D755" i="8"/>
  <c r="D756" i="8"/>
  <c r="D757" i="8"/>
  <c r="D758" i="8"/>
  <c r="D759" i="8"/>
  <c r="D760" i="8"/>
  <c r="D761" i="8"/>
  <c r="D762" i="8"/>
  <c r="D763" i="8"/>
  <c r="D764" i="8"/>
  <c r="D765" i="8"/>
  <c r="D766" i="8"/>
  <c r="D767" i="8"/>
  <c r="D768" i="8"/>
  <c r="D769" i="8"/>
  <c r="D770" i="8"/>
  <c r="D771" i="8"/>
  <c r="D772" i="8"/>
  <c r="D773" i="8"/>
  <c r="D774" i="8"/>
  <c r="D775" i="8"/>
  <c r="D776" i="8"/>
  <c r="D777" i="8"/>
  <c r="D778" i="8"/>
  <c r="D779" i="8"/>
  <c r="D780" i="8"/>
  <c r="D781" i="8"/>
  <c r="D782" i="8"/>
  <c r="D783" i="8"/>
  <c r="D784" i="8"/>
  <c r="D785" i="8"/>
  <c r="D786" i="8"/>
  <c r="D787" i="8"/>
  <c r="D788" i="8"/>
  <c r="D789" i="8"/>
  <c r="D790" i="8"/>
  <c r="D791" i="8"/>
  <c r="D792" i="8"/>
  <c r="D793" i="8"/>
  <c r="D794" i="8"/>
  <c r="D795" i="8"/>
  <c r="D796" i="8"/>
  <c r="D797" i="8"/>
  <c r="D798" i="8"/>
  <c r="D799" i="8"/>
  <c r="D800" i="8"/>
  <c r="D801" i="8"/>
  <c r="D802" i="8"/>
  <c r="D803" i="8"/>
  <c r="D804" i="8"/>
  <c r="D805" i="8"/>
  <c r="D806" i="8"/>
  <c r="D807" i="8"/>
  <c r="D808" i="8"/>
  <c r="D809" i="8"/>
  <c r="D810" i="8"/>
  <c r="D811" i="8"/>
  <c r="D812" i="8"/>
  <c r="D813" i="8"/>
  <c r="D814" i="8"/>
  <c r="D815" i="8"/>
  <c r="D816" i="8"/>
  <c r="D817" i="8"/>
  <c r="D818" i="8"/>
  <c r="D819" i="8"/>
  <c r="D820" i="8"/>
  <c r="D821" i="8"/>
  <c r="D822" i="8"/>
  <c r="D823" i="8"/>
  <c r="D824" i="8"/>
  <c r="D825" i="8"/>
  <c r="D826" i="8"/>
  <c r="D827" i="8"/>
  <c r="D828" i="8"/>
  <c r="D829" i="8"/>
  <c r="D830" i="8"/>
  <c r="D831" i="8"/>
  <c r="D832" i="8"/>
  <c r="D833" i="8"/>
  <c r="D834" i="8"/>
  <c r="D835" i="8"/>
  <c r="D836" i="8"/>
  <c r="D837" i="8"/>
  <c r="D838" i="8"/>
  <c r="D839" i="8"/>
  <c r="D840" i="8"/>
  <c r="D841" i="8"/>
  <c r="D842" i="8"/>
  <c r="D843" i="8"/>
  <c r="D844" i="8"/>
  <c r="D845" i="8"/>
  <c r="D846" i="8"/>
  <c r="D847" i="8"/>
  <c r="D848" i="8"/>
  <c r="D849" i="8"/>
  <c r="D850" i="8"/>
  <c r="D851" i="8"/>
  <c r="D852" i="8"/>
  <c r="D853" i="8"/>
  <c r="D854" i="8"/>
  <c r="D855" i="8"/>
  <c r="D856" i="8"/>
  <c r="D857" i="8"/>
  <c r="D858" i="8"/>
  <c r="D859" i="8"/>
  <c r="D860" i="8"/>
  <c r="D861" i="8"/>
  <c r="D862" i="8"/>
  <c r="D863" i="8"/>
  <c r="D864" i="8"/>
  <c r="D865" i="8"/>
  <c r="D866" i="8"/>
  <c r="D867" i="8"/>
  <c r="D868" i="8"/>
  <c r="D869" i="8"/>
  <c r="D870" i="8"/>
  <c r="D871" i="8"/>
  <c r="D872" i="8"/>
  <c r="D873" i="8"/>
  <c r="D874" i="8"/>
  <c r="D875" i="8"/>
  <c r="D876" i="8"/>
  <c r="D877" i="8"/>
  <c r="D878" i="8"/>
  <c r="D879" i="8"/>
  <c r="D880" i="8"/>
  <c r="D881" i="8"/>
  <c r="D882" i="8"/>
  <c r="D883" i="8"/>
  <c r="D884" i="8"/>
  <c r="D885" i="8"/>
  <c r="D886" i="8"/>
  <c r="D887" i="8"/>
  <c r="D888" i="8"/>
  <c r="D889" i="8"/>
  <c r="D890" i="8"/>
  <c r="D891" i="8"/>
  <c r="D892" i="8"/>
  <c r="D893" i="8"/>
  <c r="D894" i="8"/>
  <c r="D895" i="8"/>
  <c r="D896" i="8"/>
  <c r="D897" i="8"/>
  <c r="D898" i="8"/>
  <c r="D899" i="8"/>
  <c r="D900" i="8"/>
  <c r="D901" i="8"/>
  <c r="D902" i="8"/>
  <c r="D903" i="8"/>
  <c r="D904" i="8"/>
  <c r="D905" i="8"/>
  <c r="D906" i="8"/>
  <c r="D907" i="8"/>
  <c r="D908" i="8"/>
  <c r="D909" i="8"/>
  <c r="D910" i="8"/>
  <c r="D911" i="8"/>
  <c r="D912" i="8"/>
  <c r="D913" i="8"/>
  <c r="D914" i="8"/>
  <c r="D915" i="8"/>
  <c r="D916" i="8"/>
  <c r="D917" i="8"/>
  <c r="D918" i="8"/>
  <c r="D919" i="8"/>
  <c r="D920" i="8"/>
  <c r="D921" i="8"/>
  <c r="D922" i="8"/>
  <c r="D923" i="8"/>
  <c r="D924" i="8"/>
  <c r="D925" i="8"/>
  <c r="D926" i="8"/>
  <c r="D927" i="8"/>
  <c r="D928" i="8"/>
  <c r="D929" i="8"/>
  <c r="D930" i="8"/>
  <c r="D931" i="8"/>
  <c r="D932" i="8"/>
  <c r="D933" i="8"/>
  <c r="D934" i="8"/>
  <c r="D935" i="8"/>
  <c r="D936" i="8"/>
  <c r="D937" i="8"/>
  <c r="D938" i="8"/>
  <c r="D939" i="8"/>
  <c r="D940" i="8"/>
  <c r="D941" i="8"/>
  <c r="D942" i="8"/>
  <c r="D943" i="8"/>
  <c r="D944" i="8"/>
  <c r="D945" i="8"/>
  <c r="D946" i="8"/>
  <c r="D947" i="8"/>
  <c r="D948" i="8"/>
  <c r="D949" i="8"/>
  <c r="D950" i="8"/>
  <c r="D951" i="8"/>
  <c r="D952" i="8"/>
  <c r="D953" i="8"/>
  <c r="D954" i="8"/>
  <c r="D955" i="8"/>
  <c r="D956" i="8"/>
  <c r="D957" i="8"/>
  <c r="D958" i="8"/>
  <c r="D959" i="8"/>
  <c r="D960" i="8"/>
  <c r="D961" i="8"/>
  <c r="D962" i="8"/>
  <c r="D963" i="8"/>
  <c r="D964" i="8"/>
  <c r="D965" i="8"/>
  <c r="D966" i="8"/>
  <c r="BB115" i="10"/>
  <c r="BC115" i="10"/>
  <c r="BD115" i="10"/>
  <c r="BE115" i="10"/>
  <c r="BF115" i="10"/>
  <c r="BG115" i="10"/>
  <c r="BH115" i="10"/>
  <c r="BI115" i="10"/>
  <c r="BJ115" i="10"/>
  <c r="BK115" i="10"/>
  <c r="BL115" i="10"/>
  <c r="BB116" i="10"/>
  <c r="BC116" i="10"/>
  <c r="BD116" i="10"/>
  <c r="BE116" i="10"/>
  <c r="BF116" i="10"/>
  <c r="BG116" i="10"/>
  <c r="BH116" i="10"/>
  <c r="BI116" i="10"/>
  <c r="BJ116" i="10"/>
  <c r="BK116" i="10"/>
  <c r="BL116" i="10"/>
  <c r="BB117" i="10"/>
  <c r="BC117" i="10"/>
  <c r="BD117" i="10"/>
  <c r="BE117" i="10"/>
  <c r="BF117" i="10"/>
  <c r="BG117" i="10"/>
  <c r="BH117" i="10"/>
  <c r="BI117" i="10"/>
  <c r="BJ117" i="10"/>
  <c r="BK117" i="10"/>
  <c r="BL117" i="10"/>
  <c r="BB118" i="10"/>
  <c r="BC118" i="10"/>
  <c r="BD118" i="10"/>
  <c r="BE118" i="10"/>
  <c r="BF118" i="10"/>
  <c r="BG118" i="10"/>
  <c r="BH118" i="10"/>
  <c r="BI118" i="10"/>
  <c r="BJ118" i="10"/>
  <c r="BK118" i="10"/>
  <c r="BL118" i="10"/>
  <c r="BB119" i="10"/>
  <c r="BC119" i="10"/>
  <c r="BD119" i="10"/>
  <c r="BE119" i="10"/>
  <c r="BF119" i="10"/>
  <c r="BG119" i="10"/>
  <c r="BH119" i="10"/>
  <c r="BI119" i="10"/>
  <c r="BJ119" i="10"/>
  <c r="BK119" i="10"/>
  <c r="BL119" i="10"/>
  <c r="BB120" i="10"/>
  <c r="BC120" i="10"/>
  <c r="BD120" i="10"/>
  <c r="BE120" i="10"/>
  <c r="BF120" i="10"/>
  <c r="BG120" i="10"/>
  <c r="BH120" i="10"/>
  <c r="BI120" i="10"/>
  <c r="BJ120" i="10"/>
  <c r="BK120" i="10"/>
  <c r="BL120" i="10"/>
  <c r="BB121" i="10"/>
  <c r="BC121" i="10"/>
  <c r="BD121" i="10"/>
  <c r="BE121" i="10"/>
  <c r="BF121" i="10"/>
  <c r="BG121" i="10"/>
  <c r="BH121" i="10"/>
  <c r="BI121" i="10"/>
  <c r="BJ121" i="10"/>
  <c r="BK121" i="10"/>
  <c r="BL121" i="10"/>
  <c r="BB122" i="10"/>
  <c r="BC122" i="10"/>
  <c r="BD122" i="10"/>
  <c r="BE122" i="10"/>
  <c r="BF122" i="10"/>
  <c r="BG122" i="10"/>
  <c r="BH122" i="10"/>
  <c r="BI122" i="10"/>
  <c r="BJ122" i="10"/>
  <c r="BK122" i="10"/>
  <c r="BL122" i="10"/>
  <c r="BB123" i="10"/>
  <c r="BC123" i="10"/>
  <c r="BD123" i="10"/>
  <c r="BE123" i="10"/>
  <c r="BF123" i="10"/>
  <c r="BG123" i="10"/>
  <c r="BH123" i="10"/>
  <c r="BI123" i="10"/>
  <c r="BJ123" i="10"/>
  <c r="BK123" i="10"/>
  <c r="BL123" i="10"/>
  <c r="BB124" i="10"/>
  <c r="BC124" i="10"/>
  <c r="BD124" i="10"/>
  <c r="BE124" i="10"/>
  <c r="BF124" i="10"/>
  <c r="BG124" i="10"/>
  <c r="BH124" i="10"/>
  <c r="BI124" i="10"/>
  <c r="BJ124" i="10"/>
  <c r="BK124" i="10"/>
  <c r="BL124" i="10"/>
  <c r="BB125" i="10"/>
  <c r="BC125" i="10"/>
  <c r="BD125" i="10"/>
  <c r="BE125" i="10"/>
  <c r="BF125" i="10"/>
  <c r="BG125" i="10"/>
  <c r="BH125" i="10"/>
  <c r="BI125" i="10"/>
  <c r="BJ125" i="10"/>
  <c r="BK125" i="10"/>
  <c r="BL125" i="10"/>
  <c r="BB126" i="10"/>
  <c r="BC126" i="10"/>
  <c r="BD126" i="10"/>
  <c r="BE126" i="10"/>
  <c r="BF126" i="10"/>
  <c r="BG126" i="10"/>
  <c r="BH126" i="10"/>
  <c r="BI126" i="10"/>
  <c r="BJ126" i="10"/>
  <c r="BK126" i="10"/>
  <c r="BL126" i="10"/>
  <c r="BB127" i="10"/>
  <c r="BC127" i="10"/>
  <c r="BD127" i="10"/>
  <c r="BE127" i="10"/>
  <c r="BF127" i="10"/>
  <c r="BG127" i="10"/>
  <c r="BH127" i="10"/>
  <c r="BI127" i="10"/>
  <c r="BJ127" i="10"/>
  <c r="BK127" i="10"/>
  <c r="BL127" i="10"/>
  <c r="BB128" i="10"/>
  <c r="BC128" i="10"/>
  <c r="BD128" i="10"/>
  <c r="BE128" i="10"/>
  <c r="BF128" i="10"/>
  <c r="BG128" i="10"/>
  <c r="BH128" i="10"/>
  <c r="BI128" i="10"/>
  <c r="BJ128" i="10"/>
  <c r="BK128" i="10"/>
  <c r="BL128" i="10"/>
  <c r="BB129" i="10"/>
  <c r="BB11" i="10"/>
  <c r="BC11" i="10"/>
  <c r="BD11" i="10"/>
  <c r="BE11" i="10"/>
  <c r="BF11" i="10"/>
  <c r="BG11" i="10"/>
  <c r="BH11" i="10"/>
  <c r="BI11" i="10"/>
  <c r="BJ11" i="10"/>
  <c r="BK11" i="10"/>
  <c r="BL11" i="10"/>
  <c r="BB12" i="10"/>
  <c r="BC12" i="10"/>
  <c r="BD12" i="10"/>
  <c r="BE12" i="10"/>
  <c r="BF12" i="10"/>
  <c r="BG12" i="10"/>
  <c r="BH12" i="10"/>
  <c r="BI12" i="10"/>
  <c r="BJ12" i="10"/>
  <c r="BK12" i="10"/>
  <c r="BL12" i="10"/>
  <c r="BB13" i="10"/>
  <c r="BC13" i="10"/>
  <c r="BD13" i="10"/>
  <c r="BE13" i="10"/>
  <c r="BF13" i="10"/>
  <c r="BG13" i="10"/>
  <c r="BH13" i="10"/>
  <c r="BI13" i="10"/>
  <c r="BJ13" i="10"/>
  <c r="BK13" i="10"/>
  <c r="BL13" i="10"/>
  <c r="BB14" i="10"/>
  <c r="BC14" i="10"/>
  <c r="BD14" i="10"/>
  <c r="BE14" i="10"/>
  <c r="BF14" i="10"/>
  <c r="BG14" i="10"/>
  <c r="BH14" i="10"/>
  <c r="BI14" i="10"/>
  <c r="BJ14" i="10"/>
  <c r="BK14" i="10"/>
  <c r="BL14" i="10"/>
  <c r="BB15" i="10"/>
  <c r="BC15" i="10"/>
  <c r="BD15" i="10"/>
  <c r="BE15" i="10"/>
  <c r="BF15" i="10"/>
  <c r="BG15" i="10"/>
  <c r="BH15" i="10"/>
  <c r="BI15" i="10"/>
  <c r="BJ15" i="10"/>
  <c r="BK15" i="10"/>
  <c r="BL15" i="10"/>
  <c r="BB16" i="10"/>
  <c r="BC16" i="10"/>
  <c r="BD16" i="10"/>
  <c r="BE16" i="10"/>
  <c r="BF16" i="10"/>
  <c r="BG16" i="10"/>
  <c r="BH16" i="10"/>
  <c r="BI16" i="10"/>
  <c r="BJ16" i="10"/>
  <c r="BK16" i="10"/>
  <c r="BL16" i="10"/>
  <c r="BB17" i="10"/>
  <c r="BC17" i="10"/>
  <c r="BD17" i="10"/>
  <c r="BE17" i="10"/>
  <c r="BF17" i="10"/>
  <c r="BG17" i="10"/>
  <c r="BH17" i="10"/>
  <c r="BI17" i="10"/>
  <c r="BJ17" i="10"/>
  <c r="BK17" i="10"/>
  <c r="BL17" i="10"/>
  <c r="BB18" i="10"/>
  <c r="BC18" i="10"/>
  <c r="BD18" i="10"/>
  <c r="BE18" i="10"/>
  <c r="BF18" i="10"/>
  <c r="BG18" i="10"/>
  <c r="BH18" i="10"/>
  <c r="BI18" i="10"/>
  <c r="BJ18" i="10"/>
  <c r="BK18" i="10"/>
  <c r="BL18" i="10"/>
  <c r="BB19" i="10"/>
  <c r="BC19" i="10"/>
  <c r="BD19" i="10"/>
  <c r="BE19" i="10"/>
  <c r="BF19" i="10"/>
  <c r="BG19" i="10"/>
  <c r="BH19" i="10"/>
  <c r="BI19" i="10"/>
  <c r="BJ19" i="10"/>
  <c r="BK19" i="10"/>
  <c r="BL19" i="10"/>
  <c r="BB20" i="10"/>
  <c r="BC20" i="10"/>
  <c r="BD20" i="10"/>
  <c r="BE20" i="10"/>
  <c r="BF20" i="10"/>
  <c r="BG20" i="10"/>
  <c r="BH20" i="10"/>
  <c r="BI20" i="10"/>
  <c r="BJ20" i="10"/>
  <c r="BK20" i="10"/>
  <c r="BL20" i="10"/>
  <c r="BB21" i="10"/>
  <c r="BC21" i="10"/>
  <c r="BD21" i="10"/>
  <c r="BE21" i="10"/>
  <c r="BF21" i="10"/>
  <c r="BG21" i="10"/>
  <c r="BH21" i="10"/>
  <c r="BI21" i="10"/>
  <c r="BJ21" i="10"/>
  <c r="BK21" i="10"/>
  <c r="BL21" i="10"/>
  <c r="BB22" i="10"/>
  <c r="BC22" i="10"/>
  <c r="BD22" i="10"/>
  <c r="BE22" i="10"/>
  <c r="BF22" i="10"/>
  <c r="BG22" i="10"/>
  <c r="BH22" i="10"/>
  <c r="BI22" i="10"/>
  <c r="BJ22" i="10"/>
  <c r="BK22" i="10"/>
  <c r="BL22" i="10"/>
  <c r="BB23" i="10"/>
  <c r="BC23" i="10"/>
  <c r="BD23" i="10"/>
  <c r="BE23" i="10"/>
  <c r="BF23" i="10"/>
  <c r="BG23" i="10"/>
  <c r="BH23" i="10"/>
  <c r="BI23" i="10"/>
  <c r="BJ23" i="10"/>
  <c r="BK23" i="10"/>
  <c r="BL23" i="10"/>
  <c r="BB24" i="10"/>
  <c r="BC24" i="10"/>
  <c r="BD24" i="10"/>
  <c r="BE24" i="10"/>
  <c r="BF24" i="10"/>
  <c r="BG24" i="10"/>
  <c r="BH24" i="10"/>
  <c r="BI24" i="10"/>
  <c r="BJ24" i="10"/>
  <c r="BK24" i="10"/>
  <c r="BL24" i="10"/>
  <c r="BB25" i="10"/>
  <c r="BC25" i="10"/>
  <c r="BD25" i="10"/>
  <c r="BE25" i="10"/>
  <c r="BF25" i="10"/>
  <c r="BG25" i="10"/>
  <c r="BH25" i="10"/>
  <c r="BI25" i="10"/>
  <c r="BJ25" i="10"/>
  <c r="BK25" i="10"/>
  <c r="BL25" i="10"/>
  <c r="BB26" i="10"/>
  <c r="BC26" i="10"/>
  <c r="BD26" i="10"/>
  <c r="BE26" i="10"/>
  <c r="BF26" i="10"/>
  <c r="BG26" i="10"/>
  <c r="BH26" i="10"/>
  <c r="BI26" i="10"/>
  <c r="BJ26" i="10"/>
  <c r="BK26" i="10"/>
  <c r="BL26" i="10"/>
  <c r="BB27" i="10"/>
  <c r="BC27" i="10"/>
  <c r="BD27" i="10"/>
  <c r="BE27" i="10"/>
  <c r="BF27" i="10"/>
  <c r="BG27" i="10"/>
  <c r="BH27" i="10"/>
  <c r="BI27" i="10"/>
  <c r="BJ27" i="10"/>
  <c r="BK27" i="10"/>
  <c r="BL27" i="10"/>
  <c r="BB28" i="10"/>
  <c r="BC28" i="10"/>
  <c r="BD28" i="10"/>
  <c r="BE28" i="10"/>
  <c r="BF28" i="10"/>
  <c r="BG28" i="10"/>
  <c r="BH28" i="10"/>
  <c r="BI28" i="10"/>
  <c r="BJ28" i="10"/>
  <c r="BK28" i="10"/>
  <c r="BL28" i="10"/>
  <c r="BB29" i="10"/>
  <c r="BC29" i="10"/>
  <c r="BD29" i="10"/>
  <c r="BE29" i="10"/>
  <c r="BF29" i="10"/>
  <c r="BG29" i="10"/>
  <c r="BH29" i="10"/>
  <c r="BI29" i="10"/>
  <c r="BJ29" i="10"/>
  <c r="BK29" i="10"/>
  <c r="BL29" i="10"/>
  <c r="BB30" i="10"/>
  <c r="BC30" i="10"/>
  <c r="BD30" i="10"/>
  <c r="BE30" i="10"/>
  <c r="BF30" i="10"/>
  <c r="BG30" i="10"/>
  <c r="BH30" i="10"/>
  <c r="BI30" i="10"/>
  <c r="BJ30" i="10"/>
  <c r="BK30" i="10"/>
  <c r="BL30" i="10"/>
  <c r="BB31" i="10"/>
  <c r="BC31" i="10"/>
  <c r="BD31" i="10"/>
  <c r="BE31" i="10"/>
  <c r="BF31" i="10"/>
  <c r="BG31" i="10"/>
  <c r="BH31" i="10"/>
  <c r="BI31" i="10"/>
  <c r="BJ31" i="10"/>
  <c r="BK31" i="10"/>
  <c r="BL31" i="10"/>
  <c r="BB32" i="10"/>
  <c r="BC32" i="10"/>
  <c r="BD32" i="10"/>
  <c r="BE32" i="10"/>
  <c r="BF32" i="10"/>
  <c r="BG32" i="10"/>
  <c r="BH32" i="10"/>
  <c r="BI32" i="10"/>
  <c r="BJ32" i="10"/>
  <c r="BK32" i="10"/>
  <c r="BL32" i="10"/>
  <c r="BB33" i="10"/>
  <c r="BC33" i="10"/>
  <c r="BD33" i="10"/>
  <c r="BE33" i="10"/>
  <c r="BF33" i="10"/>
  <c r="BG33" i="10"/>
  <c r="BH33" i="10"/>
  <c r="BI33" i="10"/>
  <c r="BJ33" i="10"/>
  <c r="BK33" i="10"/>
  <c r="BL33" i="10"/>
  <c r="BB34" i="10"/>
  <c r="BC34" i="10"/>
  <c r="BD34" i="10"/>
  <c r="BE34" i="10"/>
  <c r="BF34" i="10"/>
  <c r="BG34" i="10"/>
  <c r="BH34" i="10"/>
  <c r="BI34" i="10"/>
  <c r="BJ34" i="10"/>
  <c r="BK34" i="10"/>
  <c r="BL34" i="10"/>
  <c r="BB35" i="10"/>
  <c r="BC35" i="10"/>
  <c r="BD35" i="10"/>
  <c r="BE35" i="10"/>
  <c r="BF35" i="10"/>
  <c r="BG35" i="10"/>
  <c r="BH35" i="10"/>
  <c r="BI35" i="10"/>
  <c r="BJ35" i="10"/>
  <c r="BK35" i="10"/>
  <c r="BL35" i="10"/>
  <c r="BB36" i="10"/>
  <c r="BC36" i="10"/>
  <c r="BD36" i="10"/>
  <c r="BE36" i="10"/>
  <c r="BF36" i="10"/>
  <c r="BG36" i="10"/>
  <c r="BH36" i="10"/>
  <c r="BI36" i="10"/>
  <c r="BJ36" i="10"/>
  <c r="BK36" i="10"/>
  <c r="BL36" i="10"/>
  <c r="BB37" i="10"/>
  <c r="BC37" i="10"/>
  <c r="BD37" i="10"/>
  <c r="BE37" i="10"/>
  <c r="BF37" i="10"/>
  <c r="BG37" i="10"/>
  <c r="BH37" i="10"/>
  <c r="BI37" i="10"/>
  <c r="BJ37" i="10"/>
  <c r="BK37" i="10"/>
  <c r="BL37" i="10"/>
  <c r="BB38" i="10"/>
  <c r="BC38" i="10"/>
  <c r="BD38" i="10"/>
  <c r="BE38" i="10"/>
  <c r="BF38" i="10"/>
  <c r="BG38" i="10"/>
  <c r="BH38" i="10"/>
  <c r="BI38" i="10"/>
  <c r="BJ38" i="10"/>
  <c r="BK38" i="10"/>
  <c r="BL38" i="10"/>
  <c r="BB39" i="10"/>
  <c r="BC39" i="10"/>
  <c r="BD39" i="10"/>
  <c r="BE39" i="10"/>
  <c r="BF39" i="10"/>
  <c r="BG39" i="10"/>
  <c r="BH39" i="10"/>
  <c r="BI39" i="10"/>
  <c r="BJ39" i="10"/>
  <c r="BK39" i="10"/>
  <c r="BL39" i="10"/>
  <c r="BB40" i="10"/>
  <c r="BC40" i="10"/>
  <c r="BD40" i="10"/>
  <c r="BE40" i="10"/>
  <c r="BF40" i="10"/>
  <c r="BG40" i="10"/>
  <c r="BH40" i="10"/>
  <c r="BI40" i="10"/>
  <c r="BJ40" i="10"/>
  <c r="BK40" i="10"/>
  <c r="BL40" i="10"/>
  <c r="BB41" i="10"/>
  <c r="BC41" i="10"/>
  <c r="BD41" i="10"/>
  <c r="BE41" i="10"/>
  <c r="BF41" i="10"/>
  <c r="BG41" i="10"/>
  <c r="BH41" i="10"/>
  <c r="BI41" i="10"/>
  <c r="BJ41" i="10"/>
  <c r="BK41" i="10"/>
  <c r="BL41" i="10"/>
  <c r="BB42" i="10"/>
  <c r="BC42" i="10"/>
  <c r="BD42" i="10"/>
  <c r="BE42" i="10"/>
  <c r="BF42" i="10"/>
  <c r="BG42" i="10"/>
  <c r="BH42" i="10"/>
  <c r="BI42" i="10"/>
  <c r="BJ42" i="10"/>
  <c r="BK42" i="10"/>
  <c r="BL42" i="10"/>
  <c r="BB43" i="10"/>
  <c r="BC43" i="10"/>
  <c r="BD43" i="10"/>
  <c r="BE43" i="10"/>
  <c r="BF43" i="10"/>
  <c r="BG43" i="10"/>
  <c r="BH43" i="10"/>
  <c r="BI43" i="10"/>
  <c r="BJ43" i="10"/>
  <c r="BK43" i="10"/>
  <c r="BL43" i="10"/>
  <c r="BB44" i="10"/>
  <c r="BC44" i="10"/>
  <c r="BD44" i="10"/>
  <c r="BE44" i="10"/>
  <c r="BF44" i="10"/>
  <c r="BG44" i="10"/>
  <c r="BH44" i="10"/>
  <c r="BI44" i="10"/>
  <c r="BJ44" i="10"/>
  <c r="BK44" i="10"/>
  <c r="BL44" i="10"/>
  <c r="BB45" i="10"/>
  <c r="BC45" i="10"/>
  <c r="BD45" i="10"/>
  <c r="BE45" i="10"/>
  <c r="BF45" i="10"/>
  <c r="BG45" i="10"/>
  <c r="BH45" i="10"/>
  <c r="BI45" i="10"/>
  <c r="BJ45" i="10"/>
  <c r="BK45" i="10"/>
  <c r="BL45" i="10"/>
  <c r="BB46" i="10"/>
  <c r="BC46" i="10"/>
  <c r="BD46" i="10"/>
  <c r="BE46" i="10"/>
  <c r="BF46" i="10"/>
  <c r="BG46" i="10"/>
  <c r="BH46" i="10"/>
  <c r="BI46" i="10"/>
  <c r="BJ46" i="10"/>
  <c r="BK46" i="10"/>
  <c r="BL46" i="10"/>
  <c r="BB47" i="10"/>
  <c r="BC47" i="10"/>
  <c r="BD47" i="10"/>
  <c r="BE47" i="10"/>
  <c r="BF47" i="10"/>
  <c r="BG47" i="10"/>
  <c r="BH47" i="10"/>
  <c r="BI47" i="10"/>
  <c r="BJ47" i="10"/>
  <c r="BK47" i="10"/>
  <c r="BL47" i="10"/>
  <c r="BB48" i="10"/>
  <c r="BC48" i="10"/>
  <c r="BD48" i="10"/>
  <c r="BE48" i="10"/>
  <c r="BF48" i="10"/>
  <c r="BG48" i="10"/>
  <c r="BH48" i="10"/>
  <c r="BI48" i="10"/>
  <c r="BJ48" i="10"/>
  <c r="BK48" i="10"/>
  <c r="BL48" i="10"/>
  <c r="BB49" i="10"/>
  <c r="BC49" i="10"/>
  <c r="BD49" i="10"/>
  <c r="BE49" i="10"/>
  <c r="BF49" i="10"/>
  <c r="BG49" i="10"/>
  <c r="BH49" i="10"/>
  <c r="BI49" i="10"/>
  <c r="BJ49" i="10"/>
  <c r="BK49" i="10"/>
  <c r="BL49" i="10"/>
  <c r="BB50" i="10"/>
  <c r="BC50" i="10"/>
  <c r="BD50" i="10"/>
  <c r="BE50" i="10"/>
  <c r="BF50" i="10"/>
  <c r="BG50" i="10"/>
  <c r="BH50" i="10"/>
  <c r="BI50" i="10"/>
  <c r="BJ50" i="10"/>
  <c r="BK50" i="10"/>
  <c r="BL50" i="10"/>
  <c r="BB51" i="10"/>
  <c r="BC51" i="10"/>
  <c r="BD51" i="10"/>
  <c r="BE51" i="10"/>
  <c r="BF51" i="10"/>
  <c r="BG51" i="10"/>
  <c r="BH51" i="10"/>
  <c r="BI51" i="10"/>
  <c r="BJ51" i="10"/>
  <c r="BK51" i="10"/>
  <c r="BL51" i="10"/>
  <c r="BB52" i="10"/>
  <c r="BC52" i="10"/>
  <c r="BD52" i="10"/>
  <c r="BE52" i="10"/>
  <c r="BF52" i="10"/>
  <c r="BG52" i="10"/>
  <c r="BH52" i="10"/>
  <c r="BI52" i="10"/>
  <c r="BJ52" i="10"/>
  <c r="BK52" i="10"/>
  <c r="BL52" i="10"/>
  <c r="BB53" i="10"/>
  <c r="BC53" i="10"/>
  <c r="BD53" i="10"/>
  <c r="BE53" i="10"/>
  <c r="BF53" i="10"/>
  <c r="BG53" i="10"/>
  <c r="BH53" i="10"/>
  <c r="BI53" i="10"/>
  <c r="BJ53" i="10"/>
  <c r="BK53" i="10"/>
  <c r="BL53" i="10"/>
  <c r="BB54" i="10"/>
  <c r="BC54" i="10"/>
  <c r="BD54" i="10"/>
  <c r="BE54" i="10"/>
  <c r="BF54" i="10"/>
  <c r="BG54" i="10"/>
  <c r="BH54" i="10"/>
  <c r="BI54" i="10"/>
  <c r="BJ54" i="10"/>
  <c r="BK54" i="10"/>
  <c r="BL54" i="10"/>
  <c r="BB55" i="10"/>
  <c r="BC55" i="10"/>
  <c r="BD55" i="10"/>
  <c r="BE55" i="10"/>
  <c r="BF55" i="10"/>
  <c r="BG55" i="10"/>
  <c r="BH55" i="10"/>
  <c r="BI55" i="10"/>
  <c r="BJ55" i="10"/>
  <c r="BK55" i="10"/>
  <c r="BL55" i="10"/>
  <c r="BB56" i="10"/>
  <c r="BC56" i="10"/>
  <c r="BD56" i="10"/>
  <c r="BE56" i="10"/>
  <c r="BF56" i="10"/>
  <c r="BG56" i="10"/>
  <c r="BH56" i="10"/>
  <c r="BI56" i="10"/>
  <c r="BJ56" i="10"/>
  <c r="BK56" i="10"/>
  <c r="BL56" i="10"/>
  <c r="BB57" i="10"/>
  <c r="BC57" i="10"/>
  <c r="BD57" i="10"/>
  <c r="BE57" i="10"/>
  <c r="BF57" i="10"/>
  <c r="BG57" i="10"/>
  <c r="BH57" i="10"/>
  <c r="BI57" i="10"/>
  <c r="BJ57" i="10"/>
  <c r="BK57" i="10"/>
  <c r="BL57" i="10"/>
  <c r="BB58" i="10"/>
  <c r="BC58" i="10"/>
  <c r="BD58" i="10"/>
  <c r="BE58" i="10"/>
  <c r="BF58" i="10"/>
  <c r="BG58" i="10"/>
  <c r="BH58" i="10"/>
  <c r="BI58" i="10"/>
  <c r="BJ58" i="10"/>
  <c r="BK58" i="10"/>
  <c r="BL58" i="10"/>
  <c r="BB59" i="10"/>
  <c r="BC59" i="10"/>
  <c r="BD59" i="10"/>
  <c r="BE59" i="10"/>
  <c r="BF59" i="10"/>
  <c r="BG59" i="10"/>
  <c r="BH59" i="10"/>
  <c r="BI59" i="10"/>
  <c r="BJ59" i="10"/>
  <c r="BK59" i="10"/>
  <c r="BL59" i="10"/>
  <c r="BB60" i="10"/>
  <c r="BC60" i="10"/>
  <c r="BD60" i="10"/>
  <c r="BE60" i="10"/>
  <c r="BF60" i="10"/>
  <c r="BG60" i="10"/>
  <c r="BH60" i="10"/>
  <c r="BI60" i="10"/>
  <c r="BJ60" i="10"/>
  <c r="BK60" i="10"/>
  <c r="BL60" i="10"/>
  <c r="BB61" i="10"/>
  <c r="BC61" i="10"/>
  <c r="BD61" i="10"/>
  <c r="BE61" i="10"/>
  <c r="BF61" i="10"/>
  <c r="BG61" i="10"/>
  <c r="BH61" i="10"/>
  <c r="BI61" i="10"/>
  <c r="BJ61" i="10"/>
  <c r="BK61" i="10"/>
  <c r="BL61" i="10"/>
  <c r="BB62" i="10"/>
  <c r="BC62" i="10"/>
  <c r="BD62" i="10"/>
  <c r="BE62" i="10"/>
  <c r="BF62" i="10"/>
  <c r="BG62" i="10"/>
  <c r="BH62" i="10"/>
  <c r="BI62" i="10"/>
  <c r="BJ62" i="10"/>
  <c r="BK62" i="10"/>
  <c r="BL62" i="10"/>
  <c r="BB63" i="10"/>
  <c r="BC63" i="10"/>
  <c r="BD63" i="10"/>
  <c r="BE63" i="10"/>
  <c r="BF63" i="10"/>
  <c r="BG63" i="10"/>
  <c r="BH63" i="10"/>
  <c r="BI63" i="10"/>
  <c r="BJ63" i="10"/>
  <c r="BK63" i="10"/>
  <c r="BL63" i="10"/>
  <c r="BB64" i="10"/>
  <c r="BC64" i="10"/>
  <c r="BD64" i="10"/>
  <c r="BE64" i="10"/>
  <c r="BF64" i="10"/>
  <c r="BG64" i="10"/>
  <c r="BH64" i="10"/>
  <c r="BI64" i="10"/>
  <c r="BJ64" i="10"/>
  <c r="BK64" i="10"/>
  <c r="BL64" i="10"/>
  <c r="BB65" i="10"/>
  <c r="BC65" i="10"/>
  <c r="BD65" i="10"/>
  <c r="BE65" i="10"/>
  <c r="BF65" i="10"/>
  <c r="BG65" i="10"/>
  <c r="BH65" i="10"/>
  <c r="BI65" i="10"/>
  <c r="BJ65" i="10"/>
  <c r="BK65" i="10"/>
  <c r="BL65" i="10"/>
  <c r="BB66" i="10"/>
  <c r="BC66" i="10"/>
  <c r="BD66" i="10"/>
  <c r="BE66" i="10"/>
  <c r="BF66" i="10"/>
  <c r="BG66" i="10"/>
  <c r="BH66" i="10"/>
  <c r="BI66" i="10"/>
  <c r="BJ66" i="10"/>
  <c r="BK66" i="10"/>
  <c r="BL66" i="10"/>
  <c r="BB67" i="10"/>
  <c r="BC67" i="10"/>
  <c r="BD67" i="10"/>
  <c r="BE67" i="10"/>
  <c r="BF67" i="10"/>
  <c r="BG67" i="10"/>
  <c r="BH67" i="10"/>
  <c r="BI67" i="10"/>
  <c r="BJ67" i="10"/>
  <c r="BK67" i="10"/>
  <c r="BL67" i="10"/>
  <c r="BB68" i="10"/>
  <c r="BC68" i="10"/>
  <c r="BD68" i="10"/>
  <c r="BE68" i="10"/>
  <c r="BF68" i="10"/>
  <c r="BG68" i="10"/>
  <c r="BH68" i="10"/>
  <c r="BI68" i="10"/>
  <c r="BJ68" i="10"/>
  <c r="BK68" i="10"/>
  <c r="BL68" i="10"/>
  <c r="BB69" i="10"/>
  <c r="BC69" i="10"/>
  <c r="BD69" i="10"/>
  <c r="BE69" i="10"/>
  <c r="BF69" i="10"/>
  <c r="BG69" i="10"/>
  <c r="BH69" i="10"/>
  <c r="BI69" i="10"/>
  <c r="BJ69" i="10"/>
  <c r="BK69" i="10"/>
  <c r="BL69" i="10"/>
  <c r="BB70" i="10"/>
  <c r="BC70" i="10"/>
  <c r="BD70" i="10"/>
  <c r="BE70" i="10"/>
  <c r="BF70" i="10"/>
  <c r="BG70" i="10"/>
  <c r="BH70" i="10"/>
  <c r="BI70" i="10"/>
  <c r="BJ70" i="10"/>
  <c r="BK70" i="10"/>
  <c r="BL70" i="10"/>
  <c r="BB71" i="10"/>
  <c r="BC71" i="10"/>
  <c r="BD71" i="10"/>
  <c r="BE71" i="10"/>
  <c r="BF71" i="10"/>
  <c r="BG71" i="10"/>
  <c r="BH71" i="10"/>
  <c r="BI71" i="10"/>
  <c r="BJ71" i="10"/>
  <c r="BK71" i="10"/>
  <c r="BL71" i="10"/>
  <c r="BB72" i="10"/>
  <c r="BC72" i="10"/>
  <c r="BD72" i="10"/>
  <c r="BE72" i="10"/>
  <c r="BF72" i="10"/>
  <c r="BG72" i="10"/>
  <c r="BH72" i="10"/>
  <c r="BI72" i="10"/>
  <c r="BJ72" i="10"/>
  <c r="BK72" i="10"/>
  <c r="BL72" i="10"/>
  <c r="BB73" i="10"/>
  <c r="BC73" i="10"/>
  <c r="BD73" i="10"/>
  <c r="BE73" i="10"/>
  <c r="BF73" i="10"/>
  <c r="BG73" i="10"/>
  <c r="BH73" i="10"/>
  <c r="BI73" i="10"/>
  <c r="BJ73" i="10"/>
  <c r="BK73" i="10"/>
  <c r="BL73" i="10"/>
  <c r="BB74" i="10"/>
  <c r="BC74" i="10"/>
  <c r="BD74" i="10"/>
  <c r="BE74" i="10"/>
  <c r="BF74" i="10"/>
  <c r="BG74" i="10"/>
  <c r="BH74" i="10"/>
  <c r="BI74" i="10"/>
  <c r="BJ74" i="10"/>
  <c r="BK74" i="10"/>
  <c r="BL74" i="10"/>
  <c r="BB76" i="10"/>
  <c r="BC76" i="10"/>
  <c r="BD76" i="10"/>
  <c r="BE76" i="10"/>
  <c r="BF76" i="10"/>
  <c r="BG76" i="10"/>
  <c r="BH76" i="10"/>
  <c r="BI76" i="10"/>
  <c r="BJ76" i="10"/>
  <c r="BK76" i="10"/>
  <c r="BL76" i="10"/>
  <c r="BB77" i="10"/>
  <c r="BC77" i="10"/>
  <c r="BD77" i="10"/>
  <c r="BE77" i="10"/>
  <c r="BF77" i="10"/>
  <c r="BG77" i="10"/>
  <c r="BH77" i="10"/>
  <c r="BI77" i="10"/>
  <c r="BJ77" i="10"/>
  <c r="BK77" i="10"/>
  <c r="BL77" i="10"/>
  <c r="BB78" i="10"/>
  <c r="BC78" i="10"/>
  <c r="BD78" i="10"/>
  <c r="BE78" i="10"/>
  <c r="BF78" i="10"/>
  <c r="BG78" i="10"/>
  <c r="BH78" i="10"/>
  <c r="BI78" i="10"/>
  <c r="BJ78" i="10"/>
  <c r="BK78" i="10"/>
  <c r="BL78" i="10"/>
  <c r="BB79" i="10"/>
  <c r="BC79" i="10"/>
  <c r="BD79" i="10"/>
  <c r="BE79" i="10"/>
  <c r="BF79" i="10"/>
  <c r="BG79" i="10"/>
  <c r="BH79" i="10"/>
  <c r="BI79" i="10"/>
  <c r="BJ79" i="10"/>
  <c r="BK79" i="10"/>
  <c r="BL79" i="10"/>
  <c r="BB80" i="10"/>
  <c r="BC80" i="10"/>
  <c r="BD80" i="10"/>
  <c r="BE80" i="10"/>
  <c r="BF80" i="10"/>
  <c r="BG80" i="10"/>
  <c r="BH80" i="10"/>
  <c r="BI80" i="10"/>
  <c r="BJ80" i="10"/>
  <c r="BK80" i="10"/>
  <c r="BL80" i="10"/>
  <c r="BB81" i="10"/>
  <c r="BC81" i="10"/>
  <c r="BD81" i="10"/>
  <c r="BE81" i="10"/>
  <c r="BF81" i="10"/>
  <c r="BG81" i="10"/>
  <c r="BH81" i="10"/>
  <c r="BI81" i="10"/>
  <c r="BJ81" i="10"/>
  <c r="BK81" i="10"/>
  <c r="BL81" i="10"/>
  <c r="BB82" i="10"/>
  <c r="BC82" i="10"/>
  <c r="BD82" i="10"/>
  <c r="BE82" i="10"/>
  <c r="BF82" i="10"/>
  <c r="BG82" i="10"/>
  <c r="BH82" i="10"/>
  <c r="BI82" i="10"/>
  <c r="BJ82" i="10"/>
  <c r="BK82" i="10"/>
  <c r="BL82" i="10"/>
  <c r="BB83" i="10"/>
  <c r="BC83" i="10"/>
  <c r="BD83" i="10"/>
  <c r="BE83" i="10"/>
  <c r="BF83" i="10"/>
  <c r="BG83" i="10"/>
  <c r="BH83" i="10"/>
  <c r="BI83" i="10"/>
  <c r="BJ83" i="10"/>
  <c r="BK83" i="10"/>
  <c r="BL83" i="10"/>
  <c r="BB84" i="10"/>
  <c r="BC84" i="10"/>
  <c r="BD84" i="10"/>
  <c r="BE84" i="10"/>
  <c r="BF84" i="10"/>
  <c r="BG84" i="10"/>
  <c r="BH84" i="10"/>
  <c r="BI84" i="10"/>
  <c r="BJ84" i="10"/>
  <c r="BK84" i="10"/>
  <c r="BL84" i="10"/>
  <c r="BB85" i="10"/>
  <c r="BC85" i="10"/>
  <c r="BD85" i="10"/>
  <c r="BE85" i="10"/>
  <c r="BF85" i="10"/>
  <c r="BG85" i="10"/>
  <c r="BH85" i="10"/>
  <c r="BI85" i="10"/>
  <c r="BJ85" i="10"/>
  <c r="BK85" i="10"/>
  <c r="BL85" i="10"/>
  <c r="BB86" i="10"/>
  <c r="BC86" i="10"/>
  <c r="BD86" i="10"/>
  <c r="BE86" i="10"/>
  <c r="BF86" i="10"/>
  <c r="BG86" i="10"/>
  <c r="BH86" i="10"/>
  <c r="BI86" i="10"/>
  <c r="BJ86" i="10"/>
  <c r="BK86" i="10"/>
  <c r="BL86" i="10"/>
  <c r="BB87" i="10"/>
  <c r="BC87" i="10"/>
  <c r="BD87" i="10"/>
  <c r="BE87" i="10"/>
  <c r="BF87" i="10"/>
  <c r="BG87" i="10"/>
  <c r="BH87" i="10"/>
  <c r="BI87" i="10"/>
  <c r="BJ87" i="10"/>
  <c r="BK87" i="10"/>
  <c r="BL87" i="10"/>
  <c r="BB88" i="10"/>
  <c r="BC88" i="10"/>
  <c r="BD88" i="10"/>
  <c r="BE88" i="10"/>
  <c r="BF88" i="10"/>
  <c r="BG88" i="10"/>
  <c r="BH88" i="10"/>
  <c r="BI88" i="10"/>
  <c r="BJ88" i="10"/>
  <c r="BK88" i="10"/>
  <c r="BL88" i="10"/>
  <c r="BB89" i="10"/>
  <c r="BC89" i="10"/>
  <c r="BD89" i="10"/>
  <c r="BE89" i="10"/>
  <c r="BF89" i="10"/>
  <c r="BG89" i="10"/>
  <c r="BH89" i="10"/>
  <c r="BI89" i="10"/>
  <c r="BJ89" i="10"/>
  <c r="BK89" i="10"/>
  <c r="BL89" i="10"/>
  <c r="BB90" i="10"/>
  <c r="BC90" i="10"/>
  <c r="BD90" i="10"/>
  <c r="BE90" i="10"/>
  <c r="BF90" i="10"/>
  <c r="BG90" i="10"/>
  <c r="BH90" i="10"/>
  <c r="BI90" i="10"/>
  <c r="BJ90" i="10"/>
  <c r="BK90" i="10"/>
  <c r="BL90" i="10"/>
  <c r="BB91" i="10"/>
  <c r="BC91" i="10"/>
  <c r="BD91" i="10"/>
  <c r="BE91" i="10"/>
  <c r="BF91" i="10"/>
  <c r="BG91" i="10"/>
  <c r="BH91" i="10"/>
  <c r="BI91" i="10"/>
  <c r="BJ91" i="10"/>
  <c r="BK91" i="10"/>
  <c r="BL91" i="10"/>
  <c r="BB92" i="10"/>
  <c r="BC92" i="10"/>
  <c r="BD92" i="10"/>
  <c r="BE92" i="10"/>
  <c r="BF92" i="10"/>
  <c r="BG92" i="10"/>
  <c r="BH92" i="10"/>
  <c r="BI92" i="10"/>
  <c r="BJ92" i="10"/>
  <c r="BK92" i="10"/>
  <c r="BL92" i="10"/>
  <c r="BB93" i="10"/>
  <c r="BC93" i="10"/>
  <c r="BD93" i="10"/>
  <c r="BE93" i="10"/>
  <c r="BF93" i="10"/>
  <c r="BG93" i="10"/>
  <c r="BH93" i="10"/>
  <c r="BI93" i="10"/>
  <c r="BJ93" i="10"/>
  <c r="BK93" i="10"/>
  <c r="BL93" i="10"/>
  <c r="BB94" i="10"/>
  <c r="BC94" i="10"/>
  <c r="BD94" i="10"/>
  <c r="BE94" i="10"/>
  <c r="BF94" i="10"/>
  <c r="BG94" i="10"/>
  <c r="BH94" i="10"/>
  <c r="BI94" i="10"/>
  <c r="BJ94" i="10"/>
  <c r="BK94" i="10"/>
  <c r="BL94" i="10"/>
  <c r="BB96" i="10"/>
  <c r="BC96" i="10"/>
  <c r="BD96" i="10"/>
  <c r="BE96" i="10"/>
  <c r="BF96" i="10"/>
  <c r="BG96" i="10"/>
  <c r="BH96" i="10"/>
  <c r="BI96" i="10"/>
  <c r="BJ96" i="10"/>
  <c r="BK96" i="10"/>
  <c r="BL96" i="10"/>
  <c r="BB97" i="10"/>
  <c r="BC97" i="10"/>
  <c r="BD97" i="10"/>
  <c r="BE97" i="10"/>
  <c r="BF97" i="10"/>
  <c r="BG97" i="10"/>
  <c r="BH97" i="10"/>
  <c r="BI97" i="10"/>
  <c r="BJ97" i="10"/>
  <c r="BK97" i="10"/>
  <c r="BL97" i="10"/>
  <c r="BB98" i="10"/>
  <c r="BC98" i="10"/>
  <c r="BD98" i="10"/>
  <c r="BE98" i="10"/>
  <c r="BF98" i="10"/>
  <c r="BG98" i="10"/>
  <c r="BH98" i="10"/>
  <c r="BI98" i="10"/>
  <c r="BJ98" i="10"/>
  <c r="BK98" i="10"/>
  <c r="BL98" i="10"/>
  <c r="BB99" i="10"/>
  <c r="BC99" i="10"/>
  <c r="BD99" i="10"/>
  <c r="BE99" i="10"/>
  <c r="BF99" i="10"/>
  <c r="BG99" i="10"/>
  <c r="BH99" i="10"/>
  <c r="BI99" i="10"/>
  <c r="BJ99" i="10"/>
  <c r="BK99" i="10"/>
  <c r="BL99" i="10"/>
  <c r="BB100" i="10"/>
  <c r="BC100" i="10"/>
  <c r="BD100" i="10"/>
  <c r="BE100" i="10"/>
  <c r="BF100" i="10"/>
  <c r="BG100" i="10"/>
  <c r="BH100" i="10"/>
  <c r="BI100" i="10"/>
  <c r="BJ100" i="10"/>
  <c r="BK100" i="10"/>
  <c r="BL100" i="10"/>
  <c r="BB101" i="10"/>
  <c r="BC101" i="10"/>
  <c r="BD101" i="10"/>
  <c r="BE101" i="10"/>
  <c r="BF101" i="10"/>
  <c r="BG101" i="10"/>
  <c r="BH101" i="10"/>
  <c r="BI101" i="10"/>
  <c r="BJ101" i="10"/>
  <c r="BK101" i="10"/>
  <c r="BL101" i="10"/>
  <c r="BB102" i="10"/>
  <c r="BC102" i="10"/>
  <c r="BD102" i="10"/>
  <c r="BE102" i="10"/>
  <c r="BF102" i="10"/>
  <c r="BG102" i="10"/>
  <c r="BH102" i="10"/>
  <c r="BI102" i="10"/>
  <c r="BJ102" i="10"/>
  <c r="BK102" i="10"/>
  <c r="BL102" i="10"/>
  <c r="BB103" i="10"/>
  <c r="BC103" i="10"/>
  <c r="BD103" i="10"/>
  <c r="BE103" i="10"/>
  <c r="BF103" i="10"/>
  <c r="BG103" i="10"/>
  <c r="BH103" i="10"/>
  <c r="BI103" i="10"/>
  <c r="BJ103" i="10"/>
  <c r="BK103" i="10"/>
  <c r="BL103" i="10"/>
  <c r="BB104" i="10"/>
  <c r="BC104" i="10"/>
  <c r="BD104" i="10"/>
  <c r="BE104" i="10"/>
  <c r="BF104" i="10"/>
  <c r="BG104" i="10"/>
  <c r="BH104" i="10"/>
  <c r="BI104" i="10"/>
  <c r="BJ104" i="10"/>
  <c r="BK104" i="10"/>
  <c r="BL104" i="10"/>
  <c r="BB105" i="10"/>
  <c r="BC105" i="10"/>
  <c r="BD105" i="10"/>
  <c r="BE105" i="10"/>
  <c r="BF105" i="10"/>
  <c r="BG105" i="10"/>
  <c r="BH105" i="10"/>
  <c r="BI105" i="10"/>
  <c r="BJ105" i="10"/>
  <c r="BK105" i="10"/>
  <c r="BL105" i="10"/>
  <c r="BB106" i="10"/>
  <c r="BC106" i="10"/>
  <c r="BD106" i="10"/>
  <c r="BE106" i="10"/>
  <c r="BF106" i="10"/>
  <c r="BG106" i="10"/>
  <c r="BH106" i="10"/>
  <c r="BI106" i="10"/>
  <c r="BJ106" i="10"/>
  <c r="BK106" i="10"/>
  <c r="BL106" i="10"/>
  <c r="BB107" i="10"/>
  <c r="BC107" i="10"/>
  <c r="BD107" i="10"/>
  <c r="BE107" i="10"/>
  <c r="BF107" i="10"/>
  <c r="BG107" i="10"/>
  <c r="BH107" i="10"/>
  <c r="BI107" i="10"/>
  <c r="BJ107" i="10"/>
  <c r="BK107" i="10"/>
  <c r="BL107" i="10"/>
  <c r="BB108" i="10"/>
  <c r="BC108" i="10"/>
  <c r="BD108" i="10"/>
  <c r="BE108" i="10"/>
  <c r="BF108" i="10"/>
  <c r="BG108" i="10"/>
  <c r="BH108" i="10"/>
  <c r="BI108" i="10"/>
  <c r="BJ108" i="10"/>
  <c r="BK108" i="10"/>
  <c r="BL108" i="10"/>
  <c r="BB109" i="10"/>
  <c r="BC109" i="10"/>
  <c r="BD109" i="10"/>
  <c r="BE109" i="10"/>
  <c r="BF109" i="10"/>
  <c r="BG109" i="10"/>
  <c r="BH109" i="10"/>
  <c r="BI109" i="10"/>
  <c r="BJ109" i="10"/>
  <c r="BK109" i="10"/>
  <c r="BL109" i="10"/>
  <c r="BB110" i="10"/>
  <c r="BC110" i="10"/>
  <c r="BD110" i="10"/>
  <c r="BE110" i="10"/>
  <c r="BF110" i="10"/>
  <c r="BG110" i="10"/>
  <c r="BH110" i="10"/>
  <c r="BI110" i="10"/>
  <c r="BJ110" i="10"/>
  <c r="BK110" i="10"/>
  <c r="BL110" i="10"/>
  <c r="BB111" i="10"/>
  <c r="BC111" i="10"/>
  <c r="BD111" i="10"/>
  <c r="BE111" i="10"/>
  <c r="BF111" i="10"/>
  <c r="BG111" i="10"/>
  <c r="BH111" i="10"/>
  <c r="BI111" i="10"/>
  <c r="BJ111" i="10"/>
  <c r="BK111" i="10"/>
  <c r="BL111" i="10"/>
  <c r="BB112" i="10"/>
  <c r="BC112" i="10"/>
  <c r="BD112" i="10"/>
  <c r="BE112" i="10"/>
  <c r="BF112" i="10"/>
  <c r="BG112" i="10"/>
  <c r="BH112" i="10"/>
  <c r="BI112" i="10"/>
  <c r="BJ112" i="10"/>
  <c r="BK112" i="10"/>
  <c r="BL112" i="10"/>
  <c r="BB113" i="10"/>
  <c r="BB130" i="10"/>
  <c r="E4" i="8"/>
  <c r="BB132" i="10"/>
  <c r="E5" i="5"/>
  <c r="E6" i="5"/>
  <c r="E7" i="5"/>
  <c r="E8" i="5"/>
  <c r="O4" i="5"/>
  <c r="Q4" i="5"/>
  <c r="S4" i="5"/>
  <c r="U4" i="5"/>
  <c r="W4" i="5"/>
  <c r="Y4" i="5"/>
  <c r="AC4" i="5"/>
  <c r="AM4" i="5"/>
  <c r="AO4" i="5"/>
  <c r="AQ4" i="5"/>
  <c r="AS4" i="5"/>
  <c r="AU4" i="5"/>
  <c r="AX5" i="5"/>
  <c r="AX6" i="5"/>
  <c r="AX7" i="5"/>
  <c r="AX8" i="5"/>
  <c r="AX9" i="5"/>
  <c r="AX10" i="5"/>
  <c r="AX11" i="5"/>
  <c r="AX12" i="5"/>
  <c r="AX13" i="5"/>
  <c r="AX14" i="5"/>
  <c r="AX15" i="5"/>
  <c r="AX16" i="5"/>
  <c r="AX17" i="5"/>
  <c r="AX18" i="5"/>
  <c r="AX19" i="5"/>
  <c r="AX20" i="5"/>
  <c r="AX21" i="5"/>
  <c r="AX22" i="5"/>
  <c r="AX23" i="5"/>
  <c r="AX24" i="5"/>
  <c r="AX25" i="5"/>
  <c r="AX26" i="5"/>
  <c r="AX27" i="5"/>
  <c r="AX28" i="5"/>
  <c r="AX29" i="5"/>
  <c r="AX30" i="5"/>
  <c r="AX31" i="5"/>
  <c r="AX32" i="5"/>
  <c r="AX33" i="5"/>
  <c r="AX34" i="5"/>
  <c r="AX35" i="5"/>
  <c r="AX36" i="5"/>
  <c r="AX37" i="5"/>
  <c r="AX38" i="5"/>
  <c r="AX39" i="5"/>
  <c r="AX40" i="5"/>
  <c r="AX41" i="5"/>
  <c r="AX42" i="5"/>
  <c r="AX43" i="5"/>
  <c r="AX44" i="5"/>
  <c r="AX45" i="5"/>
  <c r="AX46" i="5"/>
  <c r="AX47" i="5"/>
  <c r="AX48" i="5"/>
  <c r="AX49" i="5"/>
  <c r="AX50" i="5"/>
  <c r="AX51" i="5"/>
  <c r="AX52" i="5"/>
  <c r="AX53" i="5"/>
  <c r="AX54" i="5"/>
  <c r="AX55" i="5"/>
  <c r="AX56" i="5"/>
  <c r="AX57" i="5"/>
  <c r="AX58" i="5"/>
  <c r="AX59" i="5"/>
  <c r="AX60" i="5"/>
  <c r="AX61" i="5"/>
  <c r="AX62" i="5"/>
  <c r="AX63" i="5"/>
  <c r="AX64" i="5"/>
  <c r="AX65" i="5"/>
  <c r="AX66" i="5"/>
  <c r="AX67" i="5"/>
  <c r="AX68" i="5"/>
  <c r="AX69" i="5"/>
  <c r="AX70" i="5"/>
  <c r="AX71" i="5"/>
  <c r="AX72" i="5"/>
  <c r="AX73" i="5"/>
  <c r="AX74" i="5"/>
  <c r="AX75" i="5"/>
  <c r="AX76" i="5"/>
  <c r="AX77" i="5"/>
  <c r="AX78" i="5"/>
  <c r="AX79" i="5"/>
  <c r="AX80" i="5"/>
  <c r="AX81" i="5"/>
  <c r="AX82" i="5"/>
  <c r="AX83" i="5"/>
  <c r="AX84" i="5"/>
  <c r="AX85" i="5"/>
  <c r="AX86" i="5"/>
  <c r="AX87" i="5"/>
  <c r="AX88" i="5"/>
  <c r="AX89" i="5"/>
  <c r="AX90" i="5"/>
  <c r="AX91" i="5"/>
  <c r="AX92" i="5"/>
  <c r="AX93" i="5"/>
  <c r="AX94" i="5"/>
  <c r="AX95" i="5"/>
  <c r="AX96" i="5"/>
  <c r="AX97" i="5"/>
  <c r="AX98" i="5"/>
  <c r="AX99" i="5"/>
  <c r="AX100" i="5"/>
  <c r="AX101" i="5"/>
  <c r="AX102" i="5"/>
  <c r="AX103" i="5"/>
  <c r="AX104" i="5"/>
  <c r="AX105" i="5"/>
  <c r="AX106" i="5"/>
  <c r="AX107" i="5"/>
  <c r="AX108" i="5"/>
  <c r="AX109" i="5"/>
  <c r="AX110" i="5"/>
  <c r="AX111" i="5"/>
  <c r="AX112" i="5"/>
  <c r="AX113" i="5"/>
  <c r="AX114" i="5"/>
  <c r="AX115" i="5"/>
  <c r="AX116" i="5"/>
  <c r="AX117" i="5"/>
  <c r="AX118" i="5"/>
  <c r="AX119" i="5"/>
  <c r="AX120" i="5"/>
  <c r="AX121" i="5"/>
  <c r="AX122" i="5"/>
  <c r="AX123" i="5"/>
  <c r="AX124" i="5"/>
  <c r="AX125" i="5"/>
  <c r="AX126" i="5"/>
  <c r="AX127" i="5"/>
  <c r="AX128" i="5"/>
  <c r="AX129" i="5"/>
  <c r="AX130" i="5"/>
  <c r="AX131" i="5"/>
  <c r="AX132" i="5"/>
  <c r="AX133" i="5"/>
  <c r="AX134" i="5"/>
  <c r="AX135" i="5"/>
  <c r="AX136" i="5"/>
  <c r="AX137" i="5"/>
  <c r="AX138" i="5"/>
  <c r="AX139" i="5"/>
  <c r="AX140" i="5"/>
  <c r="AX141" i="5"/>
  <c r="AX142" i="5"/>
  <c r="AX143" i="5"/>
  <c r="AX144" i="5"/>
  <c r="AX145" i="5"/>
  <c r="AX146" i="5"/>
  <c r="AX147" i="5"/>
  <c r="AX148" i="5"/>
  <c r="AX149" i="5"/>
  <c r="AX150" i="5"/>
  <c r="AX151" i="5"/>
  <c r="AX152" i="5"/>
  <c r="AX153" i="5"/>
  <c r="AX154" i="5"/>
  <c r="AX155" i="5"/>
  <c r="AX156" i="5"/>
  <c r="AX157" i="5"/>
  <c r="AX158" i="5"/>
  <c r="AX159" i="5"/>
  <c r="AX160" i="5"/>
  <c r="AX161" i="5"/>
  <c r="AX162" i="5"/>
  <c r="AX163" i="5"/>
  <c r="AX164" i="5"/>
  <c r="AX165" i="5"/>
  <c r="AX166" i="5"/>
  <c r="AX167" i="5"/>
  <c r="AX168" i="5"/>
  <c r="AX169" i="5"/>
  <c r="AX170" i="5"/>
  <c r="AX171" i="5"/>
  <c r="AX172" i="5"/>
  <c r="AX173" i="5"/>
  <c r="AX174" i="5"/>
  <c r="AX175" i="5"/>
  <c r="AX176" i="5"/>
  <c r="AX177" i="5"/>
  <c r="AX178" i="5"/>
  <c r="AX179" i="5"/>
  <c r="AX180" i="5"/>
  <c r="AX181" i="5"/>
  <c r="AX182" i="5"/>
  <c r="AX183" i="5"/>
  <c r="AX184" i="5"/>
  <c r="AX185" i="5"/>
  <c r="AX186" i="5"/>
  <c r="AX187" i="5"/>
  <c r="AX188" i="5"/>
  <c r="AX189" i="5"/>
  <c r="AX190" i="5"/>
  <c r="AX191" i="5"/>
  <c r="AX192" i="5"/>
  <c r="AX193" i="5"/>
  <c r="AX194" i="5"/>
  <c r="AX195" i="5"/>
  <c r="AX196" i="5"/>
  <c r="AX197" i="5"/>
  <c r="AX198" i="5"/>
  <c r="AX199" i="5"/>
  <c r="AX200" i="5"/>
  <c r="AX201" i="5"/>
  <c r="AX202" i="5"/>
  <c r="AX203" i="5"/>
  <c r="AX204" i="5"/>
  <c r="AX205" i="5"/>
  <c r="AX206" i="5"/>
  <c r="AX207" i="5"/>
  <c r="AX208" i="5"/>
  <c r="AX209" i="5"/>
  <c r="AX210" i="5"/>
  <c r="AX211" i="5"/>
  <c r="AX212" i="5"/>
  <c r="AX213" i="5"/>
  <c r="AX214" i="5"/>
  <c r="AX215" i="5"/>
  <c r="AX216" i="5"/>
  <c r="AX217" i="5"/>
  <c r="AX218" i="5"/>
  <c r="AX219" i="5"/>
  <c r="AX220" i="5"/>
  <c r="AX221" i="5"/>
  <c r="AX222" i="5"/>
  <c r="AX223" i="5"/>
  <c r="AX224" i="5"/>
  <c r="AX225" i="5"/>
  <c r="AX226" i="5"/>
  <c r="AX227" i="5"/>
  <c r="AX228" i="5"/>
  <c r="AX229" i="5"/>
  <c r="AX230" i="5"/>
  <c r="AX231" i="5"/>
  <c r="AX232" i="5"/>
  <c r="AX233" i="5"/>
  <c r="AX234" i="5"/>
  <c r="AX235" i="5"/>
  <c r="AX236" i="5"/>
  <c r="AX237" i="5"/>
  <c r="AX238" i="5"/>
  <c r="AX239" i="5"/>
  <c r="AX240" i="5"/>
  <c r="AX241" i="5"/>
  <c r="AX242" i="5"/>
  <c r="AX243" i="5"/>
  <c r="AX244" i="5"/>
  <c r="AX245" i="5"/>
  <c r="AX246" i="5"/>
  <c r="AX247" i="5"/>
  <c r="AX248" i="5"/>
  <c r="AX249" i="5"/>
  <c r="AX250" i="5"/>
  <c r="AX251" i="5"/>
  <c r="AX252" i="5"/>
  <c r="AX253" i="5"/>
  <c r="AX254" i="5"/>
  <c r="AX255" i="5"/>
  <c r="AX256" i="5"/>
  <c r="AX257" i="5"/>
  <c r="AX258" i="5"/>
  <c r="AX259" i="5"/>
  <c r="AX260" i="5"/>
  <c r="AX261" i="5"/>
  <c r="AX262" i="5"/>
  <c r="AX263" i="5"/>
  <c r="AX264" i="5"/>
  <c r="AX265" i="5"/>
  <c r="AX266" i="5"/>
  <c r="AX267" i="5"/>
  <c r="AX268" i="5"/>
  <c r="AX269" i="5"/>
  <c r="AX270" i="5"/>
  <c r="AX271" i="5"/>
  <c r="AX272" i="5"/>
  <c r="AX273" i="5"/>
  <c r="AX274" i="5"/>
  <c r="AX275" i="5"/>
  <c r="AX276" i="5"/>
  <c r="AX277" i="5"/>
  <c r="AX278" i="5"/>
  <c r="AX279" i="5"/>
  <c r="AX280" i="5"/>
  <c r="AX281" i="5"/>
  <c r="AX282" i="5"/>
  <c r="AX283" i="5"/>
  <c r="AX284" i="5"/>
  <c r="AX285" i="5"/>
  <c r="AX286" i="5"/>
  <c r="AX287" i="5"/>
  <c r="AX288" i="5"/>
  <c r="AX289" i="5"/>
  <c r="AX290" i="5"/>
  <c r="AX291" i="5"/>
  <c r="AX292" i="5"/>
  <c r="AX293" i="5"/>
  <c r="AX294" i="5"/>
  <c r="AX295" i="5"/>
  <c r="AX296" i="5"/>
  <c r="AX297" i="5"/>
  <c r="AX298" i="5"/>
  <c r="AX299" i="5"/>
  <c r="AX300" i="5"/>
  <c r="AX301" i="5"/>
  <c r="AX302" i="5"/>
  <c r="AX303" i="5"/>
  <c r="AX304" i="5"/>
  <c r="AX305" i="5"/>
  <c r="AX306" i="5"/>
  <c r="AX307" i="5"/>
  <c r="AX308" i="5"/>
  <c r="AX309" i="5"/>
  <c r="AX310" i="5"/>
  <c r="AX311" i="5"/>
  <c r="AX312" i="5"/>
  <c r="AX313" i="5"/>
  <c r="AX314" i="5"/>
  <c r="AX315" i="5"/>
  <c r="AX316" i="5"/>
  <c r="AX317" i="5"/>
  <c r="AX318" i="5"/>
  <c r="AX319" i="5"/>
  <c r="AX320" i="5"/>
  <c r="AX321" i="5"/>
  <c r="AX322" i="5"/>
  <c r="AX323" i="5"/>
  <c r="AX324" i="5"/>
  <c r="AX325" i="5"/>
  <c r="AX326" i="5"/>
  <c r="AX327" i="5"/>
  <c r="AX328" i="5"/>
  <c r="AX329" i="5"/>
  <c r="AX330" i="5"/>
  <c r="AX331" i="5"/>
  <c r="AX332" i="5"/>
  <c r="AX333" i="5"/>
  <c r="AX334" i="5"/>
  <c r="AX335" i="5"/>
  <c r="AX336" i="5"/>
  <c r="AX337" i="5"/>
  <c r="AX338" i="5"/>
  <c r="AX339" i="5"/>
  <c r="AX340" i="5"/>
  <c r="AX341" i="5"/>
  <c r="AX342" i="5"/>
  <c r="AX343" i="5"/>
  <c r="AX344" i="5"/>
  <c r="AX345" i="5"/>
  <c r="AX346" i="5"/>
  <c r="AX347" i="5"/>
  <c r="AX348" i="5"/>
  <c r="AX349" i="5"/>
  <c r="AX350" i="5"/>
  <c r="AX351" i="5"/>
  <c r="AX352" i="5"/>
  <c r="AX353" i="5"/>
  <c r="AX354" i="5"/>
  <c r="AX355" i="5"/>
  <c r="AX356" i="5"/>
  <c r="AX357" i="5"/>
  <c r="AX358" i="5"/>
  <c r="AX359" i="5"/>
  <c r="AX360" i="5"/>
  <c r="AX361" i="5"/>
  <c r="AX362" i="5"/>
  <c r="AX363" i="5"/>
  <c r="AX364" i="5"/>
  <c r="AX365" i="5"/>
  <c r="AX366" i="5"/>
  <c r="AX367" i="5"/>
  <c r="AX368" i="5"/>
  <c r="AX369" i="5"/>
  <c r="AX370" i="5"/>
  <c r="AX371" i="5"/>
  <c r="AX372" i="5"/>
  <c r="AX373" i="5"/>
  <c r="AX374" i="5"/>
  <c r="AX375" i="5"/>
  <c r="AX376" i="5"/>
  <c r="AX377" i="5"/>
  <c r="AX378" i="5"/>
  <c r="AX379" i="5"/>
  <c r="AX380" i="5"/>
  <c r="AX381" i="5"/>
  <c r="AX382" i="5"/>
  <c r="AX383" i="5"/>
  <c r="AX384" i="5"/>
  <c r="AX385" i="5"/>
  <c r="AX386" i="5"/>
  <c r="AX387" i="5"/>
  <c r="AX388" i="5"/>
  <c r="AX389" i="5"/>
  <c r="AX390" i="5"/>
  <c r="AX391" i="5"/>
  <c r="AX392" i="5"/>
  <c r="AX393" i="5"/>
  <c r="AX394" i="5"/>
  <c r="AX395" i="5"/>
  <c r="AX396" i="5"/>
  <c r="AX397" i="5"/>
  <c r="AX398" i="5"/>
  <c r="AX399" i="5"/>
  <c r="AX400" i="5"/>
  <c r="AX401" i="5"/>
  <c r="AX402" i="5"/>
  <c r="AX403" i="5"/>
  <c r="AX404" i="5"/>
  <c r="AX405" i="5"/>
  <c r="AX406" i="5"/>
  <c r="AX407" i="5"/>
  <c r="AX408" i="5"/>
  <c r="AX409" i="5"/>
  <c r="AX410" i="5"/>
  <c r="AX411" i="5"/>
  <c r="AX412" i="5"/>
  <c r="AX413" i="5"/>
  <c r="AX414" i="5"/>
  <c r="AX415" i="5"/>
  <c r="AX416" i="5"/>
  <c r="AX417" i="5"/>
  <c r="AX418" i="5"/>
  <c r="AX419" i="5"/>
  <c r="AX420" i="5"/>
  <c r="AX421" i="5"/>
  <c r="AX422" i="5"/>
  <c r="AX423" i="5"/>
  <c r="AX424" i="5"/>
  <c r="AX425" i="5"/>
  <c r="AX426" i="5"/>
  <c r="AX427" i="5"/>
  <c r="AX428" i="5"/>
  <c r="AX429" i="5"/>
  <c r="AX430" i="5"/>
  <c r="AX431" i="5"/>
  <c r="AX432" i="5"/>
  <c r="AX433" i="5"/>
  <c r="AX434" i="5"/>
  <c r="AX435" i="5"/>
  <c r="AX436" i="5"/>
  <c r="AX437" i="5"/>
  <c r="AX438" i="5"/>
  <c r="AX439" i="5"/>
  <c r="AX440" i="5"/>
  <c r="AX441" i="5"/>
  <c r="AX442" i="5"/>
  <c r="AX443" i="5"/>
  <c r="AX444" i="5"/>
  <c r="AX445" i="5"/>
  <c r="AX446" i="5"/>
  <c r="AX447" i="5"/>
  <c r="AX448" i="5"/>
  <c r="AX449" i="5"/>
  <c r="AX450" i="5"/>
  <c r="AX451" i="5"/>
  <c r="AX452" i="5"/>
  <c r="AX453" i="5"/>
  <c r="AX454" i="5"/>
  <c r="AX455" i="5"/>
  <c r="AX456" i="5"/>
  <c r="AX457" i="5"/>
  <c r="AX458" i="5"/>
  <c r="AX459" i="5"/>
  <c r="AX460" i="5"/>
  <c r="AX461" i="5"/>
  <c r="AX462" i="5"/>
  <c r="AX463" i="5"/>
  <c r="AX464" i="5"/>
  <c r="AX465" i="5"/>
  <c r="AX466" i="5"/>
  <c r="AX467" i="5"/>
  <c r="AX468" i="5"/>
  <c r="AX469" i="5"/>
  <c r="AX470" i="5"/>
  <c r="AX471" i="5"/>
  <c r="AX472" i="5"/>
  <c r="AX473" i="5"/>
  <c r="AX474" i="5"/>
  <c r="AX475" i="5"/>
  <c r="AX476" i="5"/>
  <c r="AX477" i="5"/>
  <c r="AX478" i="5"/>
  <c r="AX479" i="5"/>
  <c r="AX480" i="5"/>
  <c r="AX481" i="5"/>
  <c r="AX482" i="5"/>
  <c r="AX483" i="5"/>
  <c r="AX484" i="5"/>
  <c r="AX485" i="5"/>
  <c r="AX486" i="5"/>
  <c r="AX487" i="5"/>
  <c r="AX488" i="5"/>
  <c r="AX489" i="5"/>
  <c r="AX490" i="5"/>
  <c r="AX491" i="5"/>
  <c r="AX492" i="5"/>
  <c r="AX493" i="5"/>
  <c r="AX494" i="5"/>
  <c r="AX495" i="5"/>
  <c r="AX496" i="5"/>
  <c r="AX497" i="5"/>
  <c r="AX498" i="5"/>
  <c r="AX499" i="5"/>
  <c r="AX500" i="5"/>
  <c r="AX501" i="5"/>
  <c r="AX502" i="5"/>
  <c r="AX503" i="5"/>
  <c r="AX504" i="5"/>
  <c r="AX505" i="5"/>
  <c r="AX506" i="5"/>
  <c r="AX507" i="5"/>
  <c r="AX508" i="5"/>
  <c r="AX509" i="5"/>
  <c r="AX510" i="5"/>
  <c r="AX511" i="5"/>
  <c r="AX512" i="5"/>
  <c r="AX513" i="5"/>
  <c r="AX514" i="5"/>
  <c r="AX515" i="5"/>
  <c r="AX516" i="5"/>
  <c r="AX517" i="5"/>
  <c r="AX518" i="5"/>
  <c r="AX519" i="5"/>
  <c r="AX520" i="5"/>
  <c r="AX521" i="5"/>
  <c r="AX522" i="5"/>
  <c r="AX523" i="5"/>
  <c r="AX524" i="5"/>
  <c r="AX525" i="5"/>
  <c r="AX526" i="5"/>
  <c r="AX527" i="5"/>
  <c r="AX528" i="5"/>
  <c r="AX529" i="5"/>
  <c r="AX530" i="5"/>
  <c r="AX531" i="5"/>
  <c r="AX532" i="5"/>
  <c r="AX533" i="5"/>
  <c r="AX534" i="5"/>
  <c r="AX535" i="5"/>
  <c r="AX536" i="5"/>
  <c r="AX537" i="5"/>
  <c r="AX538" i="5"/>
  <c r="AX539" i="5"/>
  <c r="AX540" i="5"/>
  <c r="AX541" i="5"/>
  <c r="AX542" i="5"/>
  <c r="AX543" i="5"/>
  <c r="AX544" i="5"/>
  <c r="AX545" i="5"/>
  <c r="AX546" i="5"/>
  <c r="AX547" i="5"/>
  <c r="AX548" i="5"/>
  <c r="AX549" i="5"/>
  <c r="AX550" i="5"/>
  <c r="AX551" i="5"/>
  <c r="AX552" i="5"/>
  <c r="AX553" i="5"/>
  <c r="AX554" i="5"/>
  <c r="AX555" i="5"/>
  <c r="AX556" i="5"/>
  <c r="AX557" i="5"/>
  <c r="AX558" i="5"/>
  <c r="AX559" i="5"/>
  <c r="AX560" i="5"/>
  <c r="AX561" i="5"/>
  <c r="AX562" i="5"/>
  <c r="AX563" i="5"/>
  <c r="AX564" i="5"/>
  <c r="AX565" i="5"/>
  <c r="AX566" i="5"/>
  <c r="AX567" i="5"/>
  <c r="AX568" i="5"/>
  <c r="AX569" i="5"/>
  <c r="AX570" i="5"/>
  <c r="AX571" i="5"/>
  <c r="AX572" i="5"/>
  <c r="AX573" i="5"/>
  <c r="AX574" i="5"/>
  <c r="AX575" i="5"/>
  <c r="AX576" i="5"/>
  <c r="AX577" i="5"/>
  <c r="AX578" i="5"/>
  <c r="AX579" i="5"/>
  <c r="AX580" i="5"/>
  <c r="AX581" i="5"/>
  <c r="AX582" i="5"/>
  <c r="AX583" i="5"/>
  <c r="AX584" i="5"/>
  <c r="AX585" i="5"/>
  <c r="AX586" i="5"/>
  <c r="AX587" i="5"/>
  <c r="AX588" i="5"/>
  <c r="AX589" i="5"/>
  <c r="AX590" i="5"/>
  <c r="AX591" i="5"/>
  <c r="AX592" i="5"/>
  <c r="AX593" i="5"/>
  <c r="AX594" i="5"/>
  <c r="AX595" i="5"/>
  <c r="AX596" i="5"/>
  <c r="AX597" i="5"/>
  <c r="AX598" i="5"/>
  <c r="AX599" i="5"/>
  <c r="AX600" i="5"/>
  <c r="AX601" i="5"/>
  <c r="AX602" i="5"/>
  <c r="AX603" i="5"/>
  <c r="AX604" i="5"/>
  <c r="AX605" i="5"/>
  <c r="AX606" i="5"/>
  <c r="AX607" i="5"/>
  <c r="AX608" i="5"/>
  <c r="AX609" i="5"/>
  <c r="AX610" i="5"/>
  <c r="AX611" i="5"/>
  <c r="AX612" i="5"/>
  <c r="AX613" i="5"/>
  <c r="AX614" i="5"/>
  <c r="AX615" i="5"/>
  <c r="AX616" i="5"/>
  <c r="AX617" i="5"/>
  <c r="AX618" i="5"/>
  <c r="AX619" i="5"/>
  <c r="AX620" i="5"/>
  <c r="AX621" i="5"/>
  <c r="AX622" i="5"/>
  <c r="AX623" i="5"/>
  <c r="AX624" i="5"/>
  <c r="AX625" i="5"/>
  <c r="AX626" i="5"/>
  <c r="AX627" i="5"/>
  <c r="AX628" i="5"/>
  <c r="AX629" i="5"/>
  <c r="AX630" i="5"/>
  <c r="AX631" i="5"/>
  <c r="AX632" i="5"/>
  <c r="AX633" i="5"/>
  <c r="AX634" i="5"/>
  <c r="AX635" i="5"/>
  <c r="AX636" i="5"/>
  <c r="AX637" i="5"/>
  <c r="AX638" i="5"/>
  <c r="AX639" i="5"/>
  <c r="AX640" i="5"/>
  <c r="AX641" i="5"/>
  <c r="AX642" i="5"/>
  <c r="AX643" i="5"/>
  <c r="AX644" i="5"/>
  <c r="AX645" i="5"/>
  <c r="AX646" i="5"/>
  <c r="AX647" i="5"/>
  <c r="AX648" i="5"/>
  <c r="AX649" i="5"/>
  <c r="AX650" i="5"/>
  <c r="AX651" i="5"/>
  <c r="AX652" i="5"/>
  <c r="AX653" i="5"/>
  <c r="AX654" i="5"/>
  <c r="AX655" i="5"/>
  <c r="AX656" i="5"/>
  <c r="AX657" i="5"/>
  <c r="AX658" i="5"/>
  <c r="AX659" i="5"/>
  <c r="AX660" i="5"/>
  <c r="AX661" i="5"/>
  <c r="AX662" i="5"/>
  <c r="AX663" i="5"/>
  <c r="AX664" i="5"/>
  <c r="AX665" i="5"/>
  <c r="AX666" i="5"/>
  <c r="AX667" i="5"/>
  <c r="AX668" i="5"/>
  <c r="AX669" i="5"/>
  <c r="AX670" i="5"/>
  <c r="AX671" i="5"/>
  <c r="AX672" i="5"/>
  <c r="AX673" i="5"/>
  <c r="AX674" i="5"/>
  <c r="AX675" i="5"/>
  <c r="AX676" i="5"/>
  <c r="AX677" i="5"/>
  <c r="AX678" i="5"/>
  <c r="AX679" i="5"/>
  <c r="AX680" i="5"/>
  <c r="AX681" i="5"/>
  <c r="AX682" i="5"/>
  <c r="AX683" i="5"/>
  <c r="AX684" i="5"/>
  <c r="AX685" i="5"/>
  <c r="AX686" i="5"/>
  <c r="AX687" i="5"/>
  <c r="AX688" i="5"/>
  <c r="AX689" i="5"/>
  <c r="AX690" i="5"/>
  <c r="AX691" i="5"/>
  <c r="AX692" i="5"/>
  <c r="AX693" i="5"/>
  <c r="AX694" i="5"/>
  <c r="AX695" i="5"/>
  <c r="AX696" i="5"/>
  <c r="AX697" i="5"/>
  <c r="AX698" i="5"/>
  <c r="AX699" i="5"/>
  <c r="AX700" i="5"/>
  <c r="AX701" i="5"/>
  <c r="AX702" i="5"/>
  <c r="AX703" i="5"/>
  <c r="AX704" i="5"/>
  <c r="AX705" i="5"/>
  <c r="AX706" i="5"/>
  <c r="AX707" i="5"/>
  <c r="AX708" i="5"/>
  <c r="AX709" i="5"/>
  <c r="AX710" i="5"/>
  <c r="AX711" i="5"/>
  <c r="AX712" i="5"/>
  <c r="AX713" i="5"/>
  <c r="AX714" i="5"/>
  <c r="AX715" i="5"/>
  <c r="AX716" i="5"/>
  <c r="AX717" i="5"/>
  <c r="AX718" i="5"/>
  <c r="AX719" i="5"/>
  <c r="AX720" i="5"/>
  <c r="AX721" i="5"/>
  <c r="AX722" i="5"/>
  <c r="AX723" i="5"/>
  <c r="AX724" i="5"/>
  <c r="AX725" i="5"/>
  <c r="AX726" i="5"/>
  <c r="AX727" i="5"/>
  <c r="AX728" i="5"/>
  <c r="AX729" i="5"/>
  <c r="AX730" i="5"/>
  <c r="AX731" i="5"/>
  <c r="AX732" i="5"/>
  <c r="AX733" i="5"/>
  <c r="AX734" i="5"/>
  <c r="AX735" i="5"/>
  <c r="AX736" i="5"/>
  <c r="AX737" i="5"/>
  <c r="AX738" i="5"/>
  <c r="AX739" i="5"/>
  <c r="AX740" i="5"/>
  <c r="AX741" i="5"/>
  <c r="AX742" i="5"/>
  <c r="AX743" i="5"/>
  <c r="AX744" i="5"/>
  <c r="AX745" i="5"/>
  <c r="AX746" i="5"/>
  <c r="AX747" i="5"/>
  <c r="AX748" i="5"/>
  <c r="AX749" i="5"/>
  <c r="AX750" i="5"/>
  <c r="AX751" i="5"/>
  <c r="AX752" i="5"/>
  <c r="AX753" i="5"/>
  <c r="AX754" i="5"/>
  <c r="AX755" i="5"/>
  <c r="AX756" i="5"/>
  <c r="AX757" i="5"/>
  <c r="AX758" i="5"/>
  <c r="AX759" i="5"/>
  <c r="AX760" i="5"/>
  <c r="AX761" i="5"/>
  <c r="AX762" i="5"/>
  <c r="AX763" i="5"/>
  <c r="AX764" i="5"/>
  <c r="AX765" i="5"/>
  <c r="AX766" i="5"/>
  <c r="AX767" i="5"/>
  <c r="AX768" i="5"/>
  <c r="AX769" i="5"/>
  <c r="AX770" i="5"/>
  <c r="AX771" i="5"/>
  <c r="AX772" i="5"/>
  <c r="AX773" i="5"/>
  <c r="AX774" i="5"/>
  <c r="AX775" i="5"/>
  <c r="AX776" i="5"/>
  <c r="AX777" i="5"/>
  <c r="AX778" i="5"/>
  <c r="AX779" i="5"/>
  <c r="AX780" i="5"/>
  <c r="AX781" i="5"/>
  <c r="AX782" i="5"/>
  <c r="AX783" i="5"/>
  <c r="AX784" i="5"/>
  <c r="AX785" i="5"/>
  <c r="AX786" i="5"/>
  <c r="AX787" i="5"/>
  <c r="AX788" i="5"/>
  <c r="AX789" i="5"/>
  <c r="AX790" i="5"/>
  <c r="AX791" i="5"/>
  <c r="AX792" i="5"/>
  <c r="AX793" i="5"/>
  <c r="AX794" i="5"/>
  <c r="AX795" i="5"/>
  <c r="AX796" i="5"/>
  <c r="AX797" i="5"/>
  <c r="AX798" i="5"/>
  <c r="AX799" i="5"/>
  <c r="AX800" i="5"/>
  <c r="AX801" i="5"/>
  <c r="AX802" i="5"/>
  <c r="AX803" i="5"/>
  <c r="AX804" i="5"/>
  <c r="AX805" i="5"/>
  <c r="AX806" i="5"/>
  <c r="AX807" i="5"/>
  <c r="AX808" i="5"/>
  <c r="AX809" i="5"/>
  <c r="AX810" i="5"/>
  <c r="AX811" i="5"/>
  <c r="AX812" i="5"/>
  <c r="AX813" i="5"/>
  <c r="AX814" i="5"/>
  <c r="AX815" i="5"/>
  <c r="AX816" i="5"/>
  <c r="AX817" i="5"/>
  <c r="AX818" i="5"/>
  <c r="AX819" i="5"/>
  <c r="AX820" i="5"/>
  <c r="AX821" i="5"/>
  <c r="AX822" i="5"/>
  <c r="AX823" i="5"/>
  <c r="AX824" i="5"/>
  <c r="AX825" i="5"/>
  <c r="AX826" i="5"/>
  <c r="AX827" i="5"/>
  <c r="AX828" i="5"/>
  <c r="AX829" i="5"/>
  <c r="AX830" i="5"/>
  <c r="AX831" i="5"/>
  <c r="AX832" i="5"/>
  <c r="AX833" i="5"/>
  <c r="AX834" i="5"/>
  <c r="AX835" i="5"/>
  <c r="AX836" i="5"/>
  <c r="AX837" i="5"/>
  <c r="AX838" i="5"/>
  <c r="AX839" i="5"/>
  <c r="AX840" i="5"/>
  <c r="AX841" i="5"/>
  <c r="AX842" i="5"/>
  <c r="AX843" i="5"/>
  <c r="AX844" i="5"/>
  <c r="AX845" i="5"/>
  <c r="AX846" i="5"/>
  <c r="AX847" i="5"/>
  <c r="AX848" i="5"/>
  <c r="AX849" i="5"/>
  <c r="AX850" i="5"/>
  <c r="AX851" i="5"/>
  <c r="AX852" i="5"/>
  <c r="AX853" i="5"/>
  <c r="AX854" i="5"/>
  <c r="AX855" i="5"/>
  <c r="AX856" i="5"/>
  <c r="AX857" i="5"/>
  <c r="AX858" i="5"/>
  <c r="AX859" i="5"/>
  <c r="AX860" i="5"/>
  <c r="AX861" i="5"/>
  <c r="AX862" i="5"/>
  <c r="AX863" i="5"/>
  <c r="AX864" i="5"/>
  <c r="AX865" i="5"/>
  <c r="AX866" i="5"/>
  <c r="AX867" i="5"/>
  <c r="AX868" i="5"/>
  <c r="AX869" i="5"/>
  <c r="AX870" i="5"/>
  <c r="AX871" i="5"/>
  <c r="AX872" i="5"/>
  <c r="AX873" i="5"/>
  <c r="AX874" i="5"/>
  <c r="AX875" i="5"/>
  <c r="AX876" i="5"/>
  <c r="AX877" i="5"/>
  <c r="AX878" i="5"/>
  <c r="AX879" i="5"/>
  <c r="AX880" i="5"/>
  <c r="AX881" i="5"/>
  <c r="AX882" i="5"/>
  <c r="AX883" i="5"/>
  <c r="AX884" i="5"/>
  <c r="AX885" i="5"/>
  <c r="AX886" i="5"/>
  <c r="AX887" i="5"/>
  <c r="AX888" i="5"/>
  <c r="AX889" i="5"/>
  <c r="AX890" i="5"/>
  <c r="AX891" i="5"/>
  <c r="AX892" i="5"/>
  <c r="AX893" i="5"/>
  <c r="AX894" i="5"/>
  <c r="AX895" i="5"/>
  <c r="AX896" i="5"/>
  <c r="AX897" i="5"/>
  <c r="AX898" i="5"/>
  <c r="AX899" i="5"/>
  <c r="AX900" i="5"/>
  <c r="AX901" i="5"/>
  <c r="AX902" i="5"/>
  <c r="AX903" i="5"/>
  <c r="AX904" i="5"/>
  <c r="AX905" i="5"/>
  <c r="AX906" i="5"/>
  <c r="AX907" i="5"/>
  <c r="AX908" i="5"/>
  <c r="AX909" i="5"/>
  <c r="AX910" i="5"/>
  <c r="AX911" i="5"/>
  <c r="AX912" i="5"/>
  <c r="AX913" i="5"/>
  <c r="AX914" i="5"/>
  <c r="AX915" i="5"/>
  <c r="AX916" i="5"/>
  <c r="AX917" i="5"/>
  <c r="AX918" i="5"/>
  <c r="AX919" i="5"/>
  <c r="AX920" i="5"/>
  <c r="AX921" i="5"/>
  <c r="AX922" i="5"/>
  <c r="AX923" i="5"/>
  <c r="AX924" i="5"/>
  <c r="AX925" i="5"/>
  <c r="AX926" i="5"/>
  <c r="AX927" i="5"/>
  <c r="AX928" i="5"/>
  <c r="AX929" i="5"/>
  <c r="AX930" i="5"/>
  <c r="AX931" i="5"/>
  <c r="AX932" i="5"/>
  <c r="AX933" i="5"/>
  <c r="AX934" i="5"/>
  <c r="AX935" i="5"/>
  <c r="AX936" i="5"/>
  <c r="AX937" i="5"/>
  <c r="AX938" i="5"/>
  <c r="AX939" i="5"/>
  <c r="AX940" i="5"/>
  <c r="AX941" i="5"/>
  <c r="AX942" i="5"/>
  <c r="AX943" i="5"/>
  <c r="AX944" i="5"/>
  <c r="AX945" i="5"/>
  <c r="AX946" i="5"/>
  <c r="AX947" i="5"/>
  <c r="AX948" i="5"/>
  <c r="AX949" i="5"/>
  <c r="AX950" i="5"/>
  <c r="AX951" i="5"/>
  <c r="AX952" i="5"/>
  <c r="AX953" i="5"/>
  <c r="AX954" i="5"/>
  <c r="AX955" i="5"/>
  <c r="AX956" i="5"/>
  <c r="AX957" i="5"/>
  <c r="AX958" i="5"/>
  <c r="AX959" i="5"/>
  <c r="AX960" i="5"/>
  <c r="AX961" i="5"/>
  <c r="AX962" i="5"/>
  <c r="AX963" i="5"/>
  <c r="AX964" i="5"/>
  <c r="AX965" i="5"/>
  <c r="AX4" i="5"/>
  <c r="AY5" i="5"/>
  <c r="AY6" i="5"/>
  <c r="AY7" i="5"/>
  <c r="AY8" i="5"/>
  <c r="AY9" i="5"/>
  <c r="AY10" i="5"/>
  <c r="AY11" i="5"/>
  <c r="AY12" i="5"/>
  <c r="AY13" i="5"/>
  <c r="AY14" i="5"/>
  <c r="AY15" i="5"/>
  <c r="AY16" i="5"/>
  <c r="AY17" i="5"/>
  <c r="AY18" i="5"/>
  <c r="AY19" i="5"/>
  <c r="AY20" i="5"/>
  <c r="AY21" i="5"/>
  <c r="AY22" i="5"/>
  <c r="AY23" i="5"/>
  <c r="AY24" i="5"/>
  <c r="AY25" i="5"/>
  <c r="AY26" i="5"/>
  <c r="AY27" i="5"/>
  <c r="AY28" i="5"/>
  <c r="AY29" i="5"/>
  <c r="AY30" i="5"/>
  <c r="AY31" i="5"/>
  <c r="AY32" i="5"/>
  <c r="AY33" i="5"/>
  <c r="AY34" i="5"/>
  <c r="AY35" i="5"/>
  <c r="AY36" i="5"/>
  <c r="AY37" i="5"/>
  <c r="AY38" i="5"/>
  <c r="AY39" i="5"/>
  <c r="AY40" i="5"/>
  <c r="AY41" i="5"/>
  <c r="AY42" i="5"/>
  <c r="AY43" i="5"/>
  <c r="AY44" i="5"/>
  <c r="AY45" i="5"/>
  <c r="AY46" i="5"/>
  <c r="AY47" i="5"/>
  <c r="AY48" i="5"/>
  <c r="AY49" i="5"/>
  <c r="AY50" i="5"/>
  <c r="AY51" i="5"/>
  <c r="AY52" i="5"/>
  <c r="AY53" i="5"/>
  <c r="AY54" i="5"/>
  <c r="AY55" i="5"/>
  <c r="AY56" i="5"/>
  <c r="AY57" i="5"/>
  <c r="AY58" i="5"/>
  <c r="AY59" i="5"/>
  <c r="AY60" i="5"/>
  <c r="AY61" i="5"/>
  <c r="AY62" i="5"/>
  <c r="AY63" i="5"/>
  <c r="AY64" i="5"/>
  <c r="AY65" i="5"/>
  <c r="AY66" i="5"/>
  <c r="AY67" i="5"/>
  <c r="AY68" i="5"/>
  <c r="AY69" i="5"/>
  <c r="AY70" i="5"/>
  <c r="AY71" i="5"/>
  <c r="AY72" i="5"/>
  <c r="AY73" i="5"/>
  <c r="AY74" i="5"/>
  <c r="AY75" i="5"/>
  <c r="AY76" i="5"/>
  <c r="AY77" i="5"/>
  <c r="AY78" i="5"/>
  <c r="AY79" i="5"/>
  <c r="AY80" i="5"/>
  <c r="AY81" i="5"/>
  <c r="AY82" i="5"/>
  <c r="AY83" i="5"/>
  <c r="AY84" i="5"/>
  <c r="AY85" i="5"/>
  <c r="AY86" i="5"/>
  <c r="AY87" i="5"/>
  <c r="AY88" i="5"/>
  <c r="AY89" i="5"/>
  <c r="AY90" i="5"/>
  <c r="AY91" i="5"/>
  <c r="AY92" i="5"/>
  <c r="AY93" i="5"/>
  <c r="AY94" i="5"/>
  <c r="AY95" i="5"/>
  <c r="AY96" i="5"/>
  <c r="AY97" i="5"/>
  <c r="AY98" i="5"/>
  <c r="AY99" i="5"/>
  <c r="AY100" i="5"/>
  <c r="AY101" i="5"/>
  <c r="AY102" i="5"/>
  <c r="AY103" i="5"/>
  <c r="AY104" i="5"/>
  <c r="AY105" i="5"/>
  <c r="AY106" i="5"/>
  <c r="AY107" i="5"/>
  <c r="AY108" i="5"/>
  <c r="AY109" i="5"/>
  <c r="AY110" i="5"/>
  <c r="AY111" i="5"/>
  <c r="AY112" i="5"/>
  <c r="AY113" i="5"/>
  <c r="AY114" i="5"/>
  <c r="AY115" i="5"/>
  <c r="AY116" i="5"/>
  <c r="AY117" i="5"/>
  <c r="AY118" i="5"/>
  <c r="AY119" i="5"/>
  <c r="AY120" i="5"/>
  <c r="AY121" i="5"/>
  <c r="AY122" i="5"/>
  <c r="AY123" i="5"/>
  <c r="AY124" i="5"/>
  <c r="AY125" i="5"/>
  <c r="AY126" i="5"/>
  <c r="AY127" i="5"/>
  <c r="AY128" i="5"/>
  <c r="AY129" i="5"/>
  <c r="AY130" i="5"/>
  <c r="AY131" i="5"/>
  <c r="AY132" i="5"/>
  <c r="AY133" i="5"/>
  <c r="AY134" i="5"/>
  <c r="AY135" i="5"/>
  <c r="AY136" i="5"/>
  <c r="AY137" i="5"/>
  <c r="AY138" i="5"/>
  <c r="AY139" i="5"/>
  <c r="AY140" i="5"/>
  <c r="AY141" i="5"/>
  <c r="AY142" i="5"/>
  <c r="AY143" i="5"/>
  <c r="AY144" i="5"/>
  <c r="AY145" i="5"/>
  <c r="AY146" i="5"/>
  <c r="AY147" i="5"/>
  <c r="AY148" i="5"/>
  <c r="AY149" i="5"/>
  <c r="AY150" i="5"/>
  <c r="AY151" i="5"/>
  <c r="AY152" i="5"/>
  <c r="AY153" i="5"/>
  <c r="AY154" i="5"/>
  <c r="AY155" i="5"/>
  <c r="AY156" i="5"/>
  <c r="AY157" i="5"/>
  <c r="AY158" i="5"/>
  <c r="AY159" i="5"/>
  <c r="AY160" i="5"/>
  <c r="AY161" i="5"/>
  <c r="AY162" i="5"/>
  <c r="AY163" i="5"/>
  <c r="AY164" i="5"/>
  <c r="AY165" i="5"/>
  <c r="AY166" i="5"/>
  <c r="AY167" i="5"/>
  <c r="AY168" i="5"/>
  <c r="AY169" i="5"/>
  <c r="AY170" i="5"/>
  <c r="AY171" i="5"/>
  <c r="AY172" i="5"/>
  <c r="AY173" i="5"/>
  <c r="AY174" i="5"/>
  <c r="AY175" i="5"/>
  <c r="AY176" i="5"/>
  <c r="AY177" i="5"/>
  <c r="AY178" i="5"/>
  <c r="AY179" i="5"/>
  <c r="AY180" i="5"/>
  <c r="AY181" i="5"/>
  <c r="AY182" i="5"/>
  <c r="AY183" i="5"/>
  <c r="AY184" i="5"/>
  <c r="AY185" i="5"/>
  <c r="AY186" i="5"/>
  <c r="AY187" i="5"/>
  <c r="AY188" i="5"/>
  <c r="AY189" i="5"/>
  <c r="AY190" i="5"/>
  <c r="AY191" i="5"/>
  <c r="AY192" i="5"/>
  <c r="AY193" i="5"/>
  <c r="AY194" i="5"/>
  <c r="AY195" i="5"/>
  <c r="AY196" i="5"/>
  <c r="AY197" i="5"/>
  <c r="AY198" i="5"/>
  <c r="AY199" i="5"/>
  <c r="AY200" i="5"/>
  <c r="AY201" i="5"/>
  <c r="AY202" i="5"/>
  <c r="AY203" i="5"/>
  <c r="AY204" i="5"/>
  <c r="AY205" i="5"/>
  <c r="AY206" i="5"/>
  <c r="AY207" i="5"/>
  <c r="AY208" i="5"/>
  <c r="AY209" i="5"/>
  <c r="AY210" i="5"/>
  <c r="AY211" i="5"/>
  <c r="AY212" i="5"/>
  <c r="AY213" i="5"/>
  <c r="AY214" i="5"/>
  <c r="AY215" i="5"/>
  <c r="AY216" i="5"/>
  <c r="AY217" i="5"/>
  <c r="AY218" i="5"/>
  <c r="AY219" i="5"/>
  <c r="AY220" i="5"/>
  <c r="AY221" i="5"/>
  <c r="AY222" i="5"/>
  <c r="AY223" i="5"/>
  <c r="AY224" i="5"/>
  <c r="AY225" i="5"/>
  <c r="AY226" i="5"/>
  <c r="AY227" i="5"/>
  <c r="AY228" i="5"/>
  <c r="AY229" i="5"/>
  <c r="AY230" i="5"/>
  <c r="AY231" i="5"/>
  <c r="AY232" i="5"/>
  <c r="AY233" i="5"/>
  <c r="AY234" i="5"/>
  <c r="AY235" i="5"/>
  <c r="AY236" i="5"/>
  <c r="AY237" i="5"/>
  <c r="AY238" i="5"/>
  <c r="AY239" i="5"/>
  <c r="AY240" i="5"/>
  <c r="AY241" i="5"/>
  <c r="AY242" i="5"/>
  <c r="AY243" i="5"/>
  <c r="AY244" i="5"/>
  <c r="AY245" i="5"/>
  <c r="AY246" i="5"/>
  <c r="AY247" i="5"/>
  <c r="AY248" i="5"/>
  <c r="AY249" i="5"/>
  <c r="AY250" i="5"/>
  <c r="AY251" i="5"/>
  <c r="AY252" i="5"/>
  <c r="AY253" i="5"/>
  <c r="AY254" i="5"/>
  <c r="AY255" i="5"/>
  <c r="AY256" i="5"/>
  <c r="AY257" i="5"/>
  <c r="AY258" i="5"/>
  <c r="AY259" i="5"/>
  <c r="AY260" i="5"/>
  <c r="AY261" i="5"/>
  <c r="AY262" i="5"/>
  <c r="AY263" i="5"/>
  <c r="AY264" i="5"/>
  <c r="AY265" i="5"/>
  <c r="AY266" i="5"/>
  <c r="AY267" i="5"/>
  <c r="AY268" i="5"/>
  <c r="AY269" i="5"/>
  <c r="AY270" i="5"/>
  <c r="AY271" i="5"/>
  <c r="AY272" i="5"/>
  <c r="AY273" i="5"/>
  <c r="AY274" i="5"/>
  <c r="AY275" i="5"/>
  <c r="AY276" i="5"/>
  <c r="AY277" i="5"/>
  <c r="AY278" i="5"/>
  <c r="AY279" i="5"/>
  <c r="AY280" i="5"/>
  <c r="AY281" i="5"/>
  <c r="AY282" i="5"/>
  <c r="AY283" i="5"/>
  <c r="AY284" i="5"/>
  <c r="AY285" i="5"/>
  <c r="AY286" i="5"/>
  <c r="AY287" i="5"/>
  <c r="AY288" i="5"/>
  <c r="AY289" i="5"/>
  <c r="AY290" i="5"/>
  <c r="AY291" i="5"/>
  <c r="AY292" i="5"/>
  <c r="AY293" i="5"/>
  <c r="AY294" i="5"/>
  <c r="AY295" i="5"/>
  <c r="AY296" i="5"/>
  <c r="AY297" i="5"/>
  <c r="AY298" i="5"/>
  <c r="AY299" i="5"/>
  <c r="AY300" i="5"/>
  <c r="AY301" i="5"/>
  <c r="AY302" i="5"/>
  <c r="AY303" i="5"/>
  <c r="AY304" i="5"/>
  <c r="AY305" i="5"/>
  <c r="AY306" i="5"/>
  <c r="AY307" i="5"/>
  <c r="AY308" i="5"/>
  <c r="AY309" i="5"/>
  <c r="AY310" i="5"/>
  <c r="AY311" i="5"/>
  <c r="AY312" i="5"/>
  <c r="AY313" i="5"/>
  <c r="AY314" i="5"/>
  <c r="AY315" i="5"/>
  <c r="AY316" i="5"/>
  <c r="AY317" i="5"/>
  <c r="AY318" i="5"/>
  <c r="AY319" i="5"/>
  <c r="AY320" i="5"/>
  <c r="AY321" i="5"/>
  <c r="AY322" i="5"/>
  <c r="AY323" i="5"/>
  <c r="AY324" i="5"/>
  <c r="AY325" i="5"/>
  <c r="AY326" i="5"/>
  <c r="AY327" i="5"/>
  <c r="AY328" i="5"/>
  <c r="AY329" i="5"/>
  <c r="AY330" i="5"/>
  <c r="AY331" i="5"/>
  <c r="AY332" i="5"/>
  <c r="AY333" i="5"/>
  <c r="AY334" i="5"/>
  <c r="AY335" i="5"/>
  <c r="AY336" i="5"/>
  <c r="AY337" i="5"/>
  <c r="AY338" i="5"/>
  <c r="AY339" i="5"/>
  <c r="AY340" i="5"/>
  <c r="AY341" i="5"/>
  <c r="AY342" i="5"/>
  <c r="AY343" i="5"/>
  <c r="AY344" i="5"/>
  <c r="AY345" i="5"/>
  <c r="AY346" i="5"/>
  <c r="AY347" i="5"/>
  <c r="AY348" i="5"/>
  <c r="AY349" i="5"/>
  <c r="AY350" i="5"/>
  <c r="AY351" i="5"/>
  <c r="AY352" i="5"/>
  <c r="AY353" i="5"/>
  <c r="AY354" i="5"/>
  <c r="AY355" i="5"/>
  <c r="AY356" i="5"/>
  <c r="AY357" i="5"/>
  <c r="AY358" i="5"/>
  <c r="AY359" i="5"/>
  <c r="AY360" i="5"/>
  <c r="AY361" i="5"/>
  <c r="AY362" i="5"/>
  <c r="AY363" i="5"/>
  <c r="AY364" i="5"/>
  <c r="AY365" i="5"/>
  <c r="AY366" i="5"/>
  <c r="AY367" i="5"/>
  <c r="AY368" i="5"/>
  <c r="AY369" i="5"/>
  <c r="AY370" i="5"/>
  <c r="AY371" i="5"/>
  <c r="AY372" i="5"/>
  <c r="AY373" i="5"/>
  <c r="AY374" i="5"/>
  <c r="AY375" i="5"/>
  <c r="AY376" i="5"/>
  <c r="AY377" i="5"/>
  <c r="AY378" i="5"/>
  <c r="AY379" i="5"/>
  <c r="AY380" i="5"/>
  <c r="AY381" i="5"/>
  <c r="AY382" i="5"/>
  <c r="AY383" i="5"/>
  <c r="AY384" i="5"/>
  <c r="AY385" i="5"/>
  <c r="AY386" i="5"/>
  <c r="AY387" i="5"/>
  <c r="AY388" i="5"/>
  <c r="AY389" i="5"/>
  <c r="AY390" i="5"/>
  <c r="AY391" i="5"/>
  <c r="AY392" i="5"/>
  <c r="AY393" i="5"/>
  <c r="AY394" i="5"/>
  <c r="AY395" i="5"/>
  <c r="AY396" i="5"/>
  <c r="AY397" i="5"/>
  <c r="AY398" i="5"/>
  <c r="AY399" i="5"/>
  <c r="AY400" i="5"/>
  <c r="AY401" i="5"/>
  <c r="AY402" i="5"/>
  <c r="AY403" i="5"/>
  <c r="AY404" i="5"/>
  <c r="AY405" i="5"/>
  <c r="AY406" i="5"/>
  <c r="AY407" i="5"/>
  <c r="AY408" i="5"/>
  <c r="AY409" i="5"/>
  <c r="AY410" i="5"/>
  <c r="AY411" i="5"/>
  <c r="AY412" i="5"/>
  <c r="AY413" i="5"/>
  <c r="AY414" i="5"/>
  <c r="AY415" i="5"/>
  <c r="AY416" i="5"/>
  <c r="AY417" i="5"/>
  <c r="AY418" i="5"/>
  <c r="AY419" i="5"/>
  <c r="AY420" i="5"/>
  <c r="AY421" i="5"/>
  <c r="AY422" i="5"/>
  <c r="AY423" i="5"/>
  <c r="AY424" i="5"/>
  <c r="AY425" i="5"/>
  <c r="AY426" i="5"/>
  <c r="AY427" i="5"/>
  <c r="AY428" i="5"/>
  <c r="AY429" i="5"/>
  <c r="AY430" i="5"/>
  <c r="AY431" i="5"/>
  <c r="AY432" i="5"/>
  <c r="AY433" i="5"/>
  <c r="AY434" i="5"/>
  <c r="AY435" i="5"/>
  <c r="AY436" i="5"/>
  <c r="AY437" i="5"/>
  <c r="AY438" i="5"/>
  <c r="AY439" i="5"/>
  <c r="AY440" i="5"/>
  <c r="AY441" i="5"/>
  <c r="AY442" i="5"/>
  <c r="AY443" i="5"/>
  <c r="AY444" i="5"/>
  <c r="AY445" i="5"/>
  <c r="AY446" i="5"/>
  <c r="AY447" i="5"/>
  <c r="AY448" i="5"/>
  <c r="AY449" i="5"/>
  <c r="AY450" i="5"/>
  <c r="AY451" i="5"/>
  <c r="AY452" i="5"/>
  <c r="AY453" i="5"/>
  <c r="AY454" i="5"/>
  <c r="AY455" i="5"/>
  <c r="AY456" i="5"/>
  <c r="AY457" i="5"/>
  <c r="AY458" i="5"/>
  <c r="AY459" i="5"/>
  <c r="AY460" i="5"/>
  <c r="AY461" i="5"/>
  <c r="AY462" i="5"/>
  <c r="AY463" i="5"/>
  <c r="AY464" i="5"/>
  <c r="AY465" i="5"/>
  <c r="AY466" i="5"/>
  <c r="AY467" i="5"/>
  <c r="AY468" i="5"/>
  <c r="AY469" i="5"/>
  <c r="AY470" i="5"/>
  <c r="AY471" i="5"/>
  <c r="AY472" i="5"/>
  <c r="AY473" i="5"/>
  <c r="AY474" i="5"/>
  <c r="AY475" i="5"/>
  <c r="AY476" i="5"/>
  <c r="AY477" i="5"/>
  <c r="AY478" i="5"/>
  <c r="AY479" i="5"/>
  <c r="AY480" i="5"/>
  <c r="AY481" i="5"/>
  <c r="AY482" i="5"/>
  <c r="AY483" i="5"/>
  <c r="AY484" i="5"/>
  <c r="AY485" i="5"/>
  <c r="AY486" i="5"/>
  <c r="AY487" i="5"/>
  <c r="AY488" i="5"/>
  <c r="AY489" i="5"/>
  <c r="AY490" i="5"/>
  <c r="AY491" i="5"/>
  <c r="AY492" i="5"/>
  <c r="AY493" i="5"/>
  <c r="AY494" i="5"/>
  <c r="AY495" i="5"/>
  <c r="AY496" i="5"/>
  <c r="AY497" i="5"/>
  <c r="AY498" i="5"/>
  <c r="AY499" i="5"/>
  <c r="AY500" i="5"/>
  <c r="AY501" i="5"/>
  <c r="AY502" i="5"/>
  <c r="AY503" i="5"/>
  <c r="AY504" i="5"/>
  <c r="AY505" i="5"/>
  <c r="AY506" i="5"/>
  <c r="AY507" i="5"/>
  <c r="AY508" i="5"/>
  <c r="AY509" i="5"/>
  <c r="AY510" i="5"/>
  <c r="AY511" i="5"/>
  <c r="AY512" i="5"/>
  <c r="AY513" i="5"/>
  <c r="AY514" i="5"/>
  <c r="AY515" i="5"/>
  <c r="AY516" i="5"/>
  <c r="AY517" i="5"/>
  <c r="AY518" i="5"/>
  <c r="AY519" i="5"/>
  <c r="AY520" i="5"/>
  <c r="AY521" i="5"/>
  <c r="AY522" i="5"/>
  <c r="AY523" i="5"/>
  <c r="AY524" i="5"/>
  <c r="AY525" i="5"/>
  <c r="AY526" i="5"/>
  <c r="AY527" i="5"/>
  <c r="AY528" i="5"/>
  <c r="AY529" i="5"/>
  <c r="AY530" i="5"/>
  <c r="AY531" i="5"/>
  <c r="AY532" i="5"/>
  <c r="AY533" i="5"/>
  <c r="AY534" i="5"/>
  <c r="AY535" i="5"/>
  <c r="AY536" i="5"/>
  <c r="AY537" i="5"/>
  <c r="AY538" i="5"/>
  <c r="AY539" i="5"/>
  <c r="AY540" i="5"/>
  <c r="AY541" i="5"/>
  <c r="AY542" i="5"/>
  <c r="AY543" i="5"/>
  <c r="AY544" i="5"/>
  <c r="AY545" i="5"/>
  <c r="AY546" i="5"/>
  <c r="AY547" i="5"/>
  <c r="AY548" i="5"/>
  <c r="AY549" i="5"/>
  <c r="AY550" i="5"/>
  <c r="AY551" i="5"/>
  <c r="AY552" i="5"/>
  <c r="AY553" i="5"/>
  <c r="AY554" i="5"/>
  <c r="AY555" i="5"/>
  <c r="AY556" i="5"/>
  <c r="AY557" i="5"/>
  <c r="AY558" i="5"/>
  <c r="AY559" i="5"/>
  <c r="AY560" i="5"/>
  <c r="AY561" i="5"/>
  <c r="AY562" i="5"/>
  <c r="AY563" i="5"/>
  <c r="AY564" i="5"/>
  <c r="AY565" i="5"/>
  <c r="AY566" i="5"/>
  <c r="AY567" i="5"/>
  <c r="AY568" i="5"/>
  <c r="AY569" i="5"/>
  <c r="AY570" i="5"/>
  <c r="AY571" i="5"/>
  <c r="AY572" i="5"/>
  <c r="AY573" i="5"/>
  <c r="AY574" i="5"/>
  <c r="AY575" i="5"/>
  <c r="AY576" i="5"/>
  <c r="AY577" i="5"/>
  <c r="AY578" i="5"/>
  <c r="AY579" i="5"/>
  <c r="AY580" i="5"/>
  <c r="AY581" i="5"/>
  <c r="AY582" i="5"/>
  <c r="AY583" i="5"/>
  <c r="AY584" i="5"/>
  <c r="AY585" i="5"/>
  <c r="AY586" i="5"/>
  <c r="AY587" i="5"/>
  <c r="AY588" i="5"/>
  <c r="AY589" i="5"/>
  <c r="AY590" i="5"/>
  <c r="AY591" i="5"/>
  <c r="AY592" i="5"/>
  <c r="AY593" i="5"/>
  <c r="AY594" i="5"/>
  <c r="AY595" i="5"/>
  <c r="AY596" i="5"/>
  <c r="AY597" i="5"/>
  <c r="AY598" i="5"/>
  <c r="AY599" i="5"/>
  <c r="AY600" i="5"/>
  <c r="AY601" i="5"/>
  <c r="AY602" i="5"/>
  <c r="AY603" i="5"/>
  <c r="AY604" i="5"/>
  <c r="AY605" i="5"/>
  <c r="AY606" i="5"/>
  <c r="AY607" i="5"/>
  <c r="AY608" i="5"/>
  <c r="AY609" i="5"/>
  <c r="AY610" i="5"/>
  <c r="AY611" i="5"/>
  <c r="AY612" i="5"/>
  <c r="AY613" i="5"/>
  <c r="AY614" i="5"/>
  <c r="AY615" i="5"/>
  <c r="AY616" i="5"/>
  <c r="AY617" i="5"/>
  <c r="AY618" i="5"/>
  <c r="AY619" i="5"/>
  <c r="AY620" i="5"/>
  <c r="AY621" i="5"/>
  <c r="AY622" i="5"/>
  <c r="AY623" i="5"/>
  <c r="AY624" i="5"/>
  <c r="AY625" i="5"/>
  <c r="AY626" i="5"/>
  <c r="AY627" i="5"/>
  <c r="AY628" i="5"/>
  <c r="AY629" i="5"/>
  <c r="AY630" i="5"/>
  <c r="AY631" i="5"/>
  <c r="AY632" i="5"/>
  <c r="AY633" i="5"/>
  <c r="AY634" i="5"/>
  <c r="AY635" i="5"/>
  <c r="AY636" i="5"/>
  <c r="AY637" i="5"/>
  <c r="AY638" i="5"/>
  <c r="AY639" i="5"/>
  <c r="AY640" i="5"/>
  <c r="AY641" i="5"/>
  <c r="AY642" i="5"/>
  <c r="AY643" i="5"/>
  <c r="AY644" i="5"/>
  <c r="AY645" i="5"/>
  <c r="AY646" i="5"/>
  <c r="AY647" i="5"/>
  <c r="AY648" i="5"/>
  <c r="AY649" i="5"/>
  <c r="AY650" i="5"/>
  <c r="AY651" i="5"/>
  <c r="AY652" i="5"/>
  <c r="AY653" i="5"/>
  <c r="AY654" i="5"/>
  <c r="AY655" i="5"/>
  <c r="AY656" i="5"/>
  <c r="AY657" i="5"/>
  <c r="AY658" i="5"/>
  <c r="AY659" i="5"/>
  <c r="AY660" i="5"/>
  <c r="AY661" i="5"/>
  <c r="AY662" i="5"/>
  <c r="AY663" i="5"/>
  <c r="AY664" i="5"/>
  <c r="AY665" i="5"/>
  <c r="AY666" i="5"/>
  <c r="AY667" i="5"/>
  <c r="AY668" i="5"/>
  <c r="AY669" i="5"/>
  <c r="AY670" i="5"/>
  <c r="AY671" i="5"/>
  <c r="AY672" i="5"/>
  <c r="AY673" i="5"/>
  <c r="AY674" i="5"/>
  <c r="AY675" i="5"/>
  <c r="AY676" i="5"/>
  <c r="AY677" i="5"/>
  <c r="AY678" i="5"/>
  <c r="AY679" i="5"/>
  <c r="AY680" i="5"/>
  <c r="AY681" i="5"/>
  <c r="AY682" i="5"/>
  <c r="AY683" i="5"/>
  <c r="AY684" i="5"/>
  <c r="AY685" i="5"/>
  <c r="AY686" i="5"/>
  <c r="AY687" i="5"/>
  <c r="AY688" i="5"/>
  <c r="AY689" i="5"/>
  <c r="AY690" i="5"/>
  <c r="AY691" i="5"/>
  <c r="AY692" i="5"/>
  <c r="AY693" i="5"/>
  <c r="AY694" i="5"/>
  <c r="AY695" i="5"/>
  <c r="AY696" i="5"/>
  <c r="AY697" i="5"/>
  <c r="AY698" i="5"/>
  <c r="AY699" i="5"/>
  <c r="AY700" i="5"/>
  <c r="AY701" i="5"/>
  <c r="AY702" i="5"/>
  <c r="AY703" i="5"/>
  <c r="AY704" i="5"/>
  <c r="AY705" i="5"/>
  <c r="AY706" i="5"/>
  <c r="AY707" i="5"/>
  <c r="AY708" i="5"/>
  <c r="AY709" i="5"/>
  <c r="AY710" i="5"/>
  <c r="AY711" i="5"/>
  <c r="AY712" i="5"/>
  <c r="AY713" i="5"/>
  <c r="AY714" i="5"/>
  <c r="AY715" i="5"/>
  <c r="AY716" i="5"/>
  <c r="AY717" i="5"/>
  <c r="AY718" i="5"/>
  <c r="AY719" i="5"/>
  <c r="AY720" i="5"/>
  <c r="AY721" i="5"/>
  <c r="AY722" i="5"/>
  <c r="AY723" i="5"/>
  <c r="AY724" i="5"/>
  <c r="AY725" i="5"/>
  <c r="AY726" i="5"/>
  <c r="AY727" i="5"/>
  <c r="AY728" i="5"/>
  <c r="AY729" i="5"/>
  <c r="AY730" i="5"/>
  <c r="AY731" i="5"/>
  <c r="AY732" i="5"/>
  <c r="AY733" i="5"/>
  <c r="AY734" i="5"/>
  <c r="AY735" i="5"/>
  <c r="AY736" i="5"/>
  <c r="AY737" i="5"/>
  <c r="AY738" i="5"/>
  <c r="AY739" i="5"/>
  <c r="AY740" i="5"/>
  <c r="AY741" i="5"/>
  <c r="AY742" i="5"/>
  <c r="AY743" i="5"/>
  <c r="AY744" i="5"/>
  <c r="AY745" i="5"/>
  <c r="AY746" i="5"/>
  <c r="AY747" i="5"/>
  <c r="AY748" i="5"/>
  <c r="AY749" i="5"/>
  <c r="AY750" i="5"/>
  <c r="AY751" i="5"/>
  <c r="AY752" i="5"/>
  <c r="AY753" i="5"/>
  <c r="AY754" i="5"/>
  <c r="AY755" i="5"/>
  <c r="AY756" i="5"/>
  <c r="AY757" i="5"/>
  <c r="AY758" i="5"/>
  <c r="AY759" i="5"/>
  <c r="AY760" i="5"/>
  <c r="AY761" i="5"/>
  <c r="AY762" i="5"/>
  <c r="AY763" i="5"/>
  <c r="AY764" i="5"/>
  <c r="AY765" i="5"/>
  <c r="AY766" i="5"/>
  <c r="AY767" i="5"/>
  <c r="AY768" i="5"/>
  <c r="AY769" i="5"/>
  <c r="AY770" i="5"/>
  <c r="AY771" i="5"/>
  <c r="AY772" i="5"/>
  <c r="AY773" i="5"/>
  <c r="AY774" i="5"/>
  <c r="AY775" i="5"/>
  <c r="AY776" i="5"/>
  <c r="AY777" i="5"/>
  <c r="AY778" i="5"/>
  <c r="AY779" i="5"/>
  <c r="AY780" i="5"/>
  <c r="AY781" i="5"/>
  <c r="AY782" i="5"/>
  <c r="AY783" i="5"/>
  <c r="AY784" i="5"/>
  <c r="AY785" i="5"/>
  <c r="AY786" i="5"/>
  <c r="AY787" i="5"/>
  <c r="AY788" i="5"/>
  <c r="AY789" i="5"/>
  <c r="AY790" i="5"/>
  <c r="AY791" i="5"/>
  <c r="AY792" i="5"/>
  <c r="AY793" i="5"/>
  <c r="AY794" i="5"/>
  <c r="AY795" i="5"/>
  <c r="AY796" i="5"/>
  <c r="AY797" i="5"/>
  <c r="AY798" i="5"/>
  <c r="AY799" i="5"/>
  <c r="AY800" i="5"/>
  <c r="AY801" i="5"/>
  <c r="AY802" i="5"/>
  <c r="AY803" i="5"/>
  <c r="AY804" i="5"/>
  <c r="AY805" i="5"/>
  <c r="AY806" i="5"/>
  <c r="AY807" i="5"/>
  <c r="AY808" i="5"/>
  <c r="AY809" i="5"/>
  <c r="AY810" i="5"/>
  <c r="AY811" i="5"/>
  <c r="AY812" i="5"/>
  <c r="AY813" i="5"/>
  <c r="AY814" i="5"/>
  <c r="AY815" i="5"/>
  <c r="AY816" i="5"/>
  <c r="AY817" i="5"/>
  <c r="AY818" i="5"/>
  <c r="AY819" i="5"/>
  <c r="AY820" i="5"/>
  <c r="AY821" i="5"/>
  <c r="AY822" i="5"/>
  <c r="AY823" i="5"/>
  <c r="AY824" i="5"/>
  <c r="AY825" i="5"/>
  <c r="AY826" i="5"/>
  <c r="AY827" i="5"/>
  <c r="AY828" i="5"/>
  <c r="AY829" i="5"/>
  <c r="AY830" i="5"/>
  <c r="AY831" i="5"/>
  <c r="AY832" i="5"/>
  <c r="AY833" i="5"/>
  <c r="AY834" i="5"/>
  <c r="AY835" i="5"/>
  <c r="AY836" i="5"/>
  <c r="AY837" i="5"/>
  <c r="AY838" i="5"/>
  <c r="AY839" i="5"/>
  <c r="AY840" i="5"/>
  <c r="AY841" i="5"/>
  <c r="AY842" i="5"/>
  <c r="AY843" i="5"/>
  <c r="AY844" i="5"/>
  <c r="AY845" i="5"/>
  <c r="AY846" i="5"/>
  <c r="AY847" i="5"/>
  <c r="AY848" i="5"/>
  <c r="AY849" i="5"/>
  <c r="AY850" i="5"/>
  <c r="AY851" i="5"/>
  <c r="AY852" i="5"/>
  <c r="AY853" i="5"/>
  <c r="AY854" i="5"/>
  <c r="AY855" i="5"/>
  <c r="AY856" i="5"/>
  <c r="AY857" i="5"/>
  <c r="AY858" i="5"/>
  <c r="AY859" i="5"/>
  <c r="AY860" i="5"/>
  <c r="AY861" i="5"/>
  <c r="AY862" i="5"/>
  <c r="AY863" i="5"/>
  <c r="AY864" i="5"/>
  <c r="AY865" i="5"/>
  <c r="AY866" i="5"/>
  <c r="AY867" i="5"/>
  <c r="AY868" i="5"/>
  <c r="AY869" i="5"/>
  <c r="AY870" i="5"/>
  <c r="AY871" i="5"/>
  <c r="AY872" i="5"/>
  <c r="AY873" i="5"/>
  <c r="AY874" i="5"/>
  <c r="AY875" i="5"/>
  <c r="AY876" i="5"/>
  <c r="AY877" i="5"/>
  <c r="AY878" i="5"/>
  <c r="AY879" i="5"/>
  <c r="AY880" i="5"/>
  <c r="AY881" i="5"/>
  <c r="AY882" i="5"/>
  <c r="AY883" i="5"/>
  <c r="AY884" i="5"/>
  <c r="AY885" i="5"/>
  <c r="AY886" i="5"/>
  <c r="AY887" i="5"/>
  <c r="AY888" i="5"/>
  <c r="AY889" i="5"/>
  <c r="AY890" i="5"/>
  <c r="AY891" i="5"/>
  <c r="AY892" i="5"/>
  <c r="AY893" i="5"/>
  <c r="AY894" i="5"/>
  <c r="AY895" i="5"/>
  <c r="AY896" i="5"/>
  <c r="AY897" i="5"/>
  <c r="AY898" i="5"/>
  <c r="AY899" i="5"/>
  <c r="AY900" i="5"/>
  <c r="AY901" i="5"/>
  <c r="AY902" i="5"/>
  <c r="AY903" i="5"/>
  <c r="AY904" i="5"/>
  <c r="AY905" i="5"/>
  <c r="AY906" i="5"/>
  <c r="AY907" i="5"/>
  <c r="AY908" i="5"/>
  <c r="AY909" i="5"/>
  <c r="AY910" i="5"/>
  <c r="AY911" i="5"/>
  <c r="AY912" i="5"/>
  <c r="AY913" i="5"/>
  <c r="AY914" i="5"/>
  <c r="AY915" i="5"/>
  <c r="AY916" i="5"/>
  <c r="AY917" i="5"/>
  <c r="AY918" i="5"/>
  <c r="AY919" i="5"/>
  <c r="AY920" i="5"/>
  <c r="AY921" i="5"/>
  <c r="AY922" i="5"/>
  <c r="AY923" i="5"/>
  <c r="AY924" i="5"/>
  <c r="AY925" i="5"/>
  <c r="AY926" i="5"/>
  <c r="AY927" i="5"/>
  <c r="AY928" i="5"/>
  <c r="AY929" i="5"/>
  <c r="AY930" i="5"/>
  <c r="AY931" i="5"/>
  <c r="AY932" i="5"/>
  <c r="AY933" i="5"/>
  <c r="AY934" i="5"/>
  <c r="AY935" i="5"/>
  <c r="AY936" i="5"/>
  <c r="AY937" i="5"/>
  <c r="AY938" i="5"/>
  <c r="AY939" i="5"/>
  <c r="AY940" i="5"/>
  <c r="AY941" i="5"/>
  <c r="AY942" i="5"/>
  <c r="AY943" i="5"/>
  <c r="AY944" i="5"/>
  <c r="AY945" i="5"/>
  <c r="AY946" i="5"/>
  <c r="AY947" i="5"/>
  <c r="AY948" i="5"/>
  <c r="AY949" i="5"/>
  <c r="AY950" i="5"/>
  <c r="AY951" i="5"/>
  <c r="AY952" i="5"/>
  <c r="AY953" i="5"/>
  <c r="AY954" i="5"/>
  <c r="AY955" i="5"/>
  <c r="AY956" i="5"/>
  <c r="AY957" i="5"/>
  <c r="AY958" i="5"/>
  <c r="AY959" i="5"/>
  <c r="AY960" i="5"/>
  <c r="AY961" i="5"/>
  <c r="AY962" i="5"/>
  <c r="AY963" i="5"/>
  <c r="AY964" i="5"/>
  <c r="AY965" i="5"/>
  <c r="AY4" i="5"/>
  <c r="AZ5" i="5"/>
  <c r="AZ6" i="5"/>
  <c r="AZ7" i="5"/>
  <c r="AZ8" i="5"/>
  <c r="AZ9" i="5"/>
  <c r="AZ10" i="5"/>
  <c r="AZ11" i="5"/>
  <c r="AZ12" i="5"/>
  <c r="AZ13" i="5"/>
  <c r="AZ14" i="5"/>
  <c r="AZ15" i="5"/>
  <c r="AZ16" i="5"/>
  <c r="AZ17" i="5"/>
  <c r="AZ18" i="5"/>
  <c r="AZ19" i="5"/>
  <c r="AZ20" i="5"/>
  <c r="AZ21" i="5"/>
  <c r="AZ22" i="5"/>
  <c r="AZ23" i="5"/>
  <c r="AZ24" i="5"/>
  <c r="AZ25" i="5"/>
  <c r="AZ26" i="5"/>
  <c r="AZ27" i="5"/>
  <c r="AZ28" i="5"/>
  <c r="AZ29" i="5"/>
  <c r="AZ30" i="5"/>
  <c r="AZ31" i="5"/>
  <c r="AZ32" i="5"/>
  <c r="AZ33" i="5"/>
  <c r="AZ34" i="5"/>
  <c r="AZ35" i="5"/>
  <c r="AZ36" i="5"/>
  <c r="AZ37" i="5"/>
  <c r="AZ38" i="5"/>
  <c r="AZ39" i="5"/>
  <c r="AZ40" i="5"/>
  <c r="AZ41" i="5"/>
  <c r="AZ42" i="5"/>
  <c r="AZ43" i="5"/>
  <c r="AZ44" i="5"/>
  <c r="AZ45" i="5"/>
  <c r="AZ46" i="5"/>
  <c r="AZ47" i="5"/>
  <c r="AZ48" i="5"/>
  <c r="AZ49" i="5"/>
  <c r="AZ50" i="5"/>
  <c r="AZ51" i="5"/>
  <c r="AZ52" i="5"/>
  <c r="AZ53" i="5"/>
  <c r="AZ54" i="5"/>
  <c r="AZ55" i="5"/>
  <c r="AZ56" i="5"/>
  <c r="AZ57" i="5"/>
  <c r="AZ58" i="5"/>
  <c r="AZ59" i="5"/>
  <c r="AZ60" i="5"/>
  <c r="AZ61" i="5"/>
  <c r="AZ62" i="5"/>
  <c r="AZ63" i="5"/>
  <c r="AZ64" i="5"/>
  <c r="AZ65" i="5"/>
  <c r="AZ66" i="5"/>
  <c r="AZ67" i="5"/>
  <c r="AZ68" i="5"/>
  <c r="AZ69" i="5"/>
  <c r="AZ70" i="5"/>
  <c r="AZ71" i="5"/>
  <c r="AZ72" i="5"/>
  <c r="AZ73" i="5"/>
  <c r="AZ74" i="5"/>
  <c r="AZ75" i="5"/>
  <c r="AZ76" i="5"/>
  <c r="AZ77" i="5"/>
  <c r="AZ78" i="5"/>
  <c r="AZ79" i="5"/>
  <c r="AZ80" i="5"/>
  <c r="AZ81" i="5"/>
  <c r="AZ82" i="5"/>
  <c r="AZ83" i="5"/>
  <c r="AZ84" i="5"/>
  <c r="AZ85" i="5"/>
  <c r="AZ86" i="5"/>
  <c r="AZ87" i="5"/>
  <c r="AZ88" i="5"/>
  <c r="AZ89" i="5"/>
  <c r="AZ90" i="5"/>
  <c r="AZ91" i="5"/>
  <c r="AZ92" i="5"/>
  <c r="AZ93" i="5"/>
  <c r="AZ94" i="5"/>
  <c r="AZ95" i="5"/>
  <c r="AZ96" i="5"/>
  <c r="AZ97" i="5"/>
  <c r="AZ98" i="5"/>
  <c r="AZ99" i="5"/>
  <c r="AZ100" i="5"/>
  <c r="AZ101" i="5"/>
  <c r="AZ102" i="5"/>
  <c r="AZ103" i="5"/>
  <c r="AZ104" i="5"/>
  <c r="AZ105" i="5"/>
  <c r="AZ106" i="5"/>
  <c r="AZ107" i="5"/>
  <c r="AZ108" i="5"/>
  <c r="AZ109" i="5"/>
  <c r="AZ110" i="5"/>
  <c r="AZ111" i="5"/>
  <c r="AZ112" i="5"/>
  <c r="AZ113" i="5"/>
  <c r="AZ114" i="5"/>
  <c r="AZ115" i="5"/>
  <c r="AZ116" i="5"/>
  <c r="AZ117" i="5"/>
  <c r="AZ118" i="5"/>
  <c r="AZ119" i="5"/>
  <c r="AZ120" i="5"/>
  <c r="AZ121" i="5"/>
  <c r="AZ122" i="5"/>
  <c r="AZ123" i="5"/>
  <c r="AZ124" i="5"/>
  <c r="AZ125" i="5"/>
  <c r="AZ126" i="5"/>
  <c r="AZ127" i="5"/>
  <c r="AZ128" i="5"/>
  <c r="AZ129" i="5"/>
  <c r="AZ130" i="5"/>
  <c r="AZ131" i="5"/>
  <c r="AZ132" i="5"/>
  <c r="AZ133" i="5"/>
  <c r="AZ134" i="5"/>
  <c r="AZ135" i="5"/>
  <c r="AZ136" i="5"/>
  <c r="AZ137" i="5"/>
  <c r="AZ138" i="5"/>
  <c r="AZ139" i="5"/>
  <c r="AZ140" i="5"/>
  <c r="AZ141" i="5"/>
  <c r="AZ142" i="5"/>
  <c r="AZ143" i="5"/>
  <c r="AZ144" i="5"/>
  <c r="AZ145" i="5"/>
  <c r="AZ146" i="5"/>
  <c r="AZ147" i="5"/>
  <c r="AZ148" i="5"/>
  <c r="AZ149" i="5"/>
  <c r="AZ150" i="5"/>
  <c r="AZ151" i="5"/>
  <c r="AZ152" i="5"/>
  <c r="AZ153" i="5"/>
  <c r="AZ154" i="5"/>
  <c r="AZ155" i="5"/>
  <c r="AZ156" i="5"/>
  <c r="AZ157" i="5"/>
  <c r="AZ158" i="5"/>
  <c r="AZ159" i="5"/>
  <c r="AZ160" i="5"/>
  <c r="AZ161" i="5"/>
  <c r="AZ162" i="5"/>
  <c r="AZ163" i="5"/>
  <c r="AZ164" i="5"/>
  <c r="AZ165" i="5"/>
  <c r="AZ166" i="5"/>
  <c r="AZ167" i="5"/>
  <c r="AZ168" i="5"/>
  <c r="AZ169" i="5"/>
  <c r="AZ170" i="5"/>
  <c r="AZ171" i="5"/>
  <c r="AZ172" i="5"/>
  <c r="AZ173" i="5"/>
  <c r="AZ174" i="5"/>
  <c r="AZ175" i="5"/>
  <c r="AZ176" i="5"/>
  <c r="AZ177" i="5"/>
  <c r="AZ178" i="5"/>
  <c r="AZ179" i="5"/>
  <c r="AZ180" i="5"/>
  <c r="AZ181" i="5"/>
  <c r="AZ182" i="5"/>
  <c r="AZ183" i="5"/>
  <c r="AZ184" i="5"/>
  <c r="AZ185" i="5"/>
  <c r="AZ186" i="5"/>
  <c r="AZ187" i="5"/>
  <c r="AZ188" i="5"/>
  <c r="AZ189" i="5"/>
  <c r="AZ190" i="5"/>
  <c r="AZ191" i="5"/>
  <c r="AZ192" i="5"/>
  <c r="AZ193" i="5"/>
  <c r="AZ194" i="5"/>
  <c r="AZ195" i="5"/>
  <c r="AZ196" i="5"/>
  <c r="AZ197" i="5"/>
  <c r="AZ198" i="5"/>
  <c r="AZ199" i="5"/>
  <c r="AZ200" i="5"/>
  <c r="AZ201" i="5"/>
  <c r="AZ202" i="5"/>
  <c r="AZ203" i="5"/>
  <c r="AZ204" i="5"/>
  <c r="AZ205" i="5"/>
  <c r="AZ206" i="5"/>
  <c r="AZ207" i="5"/>
  <c r="AZ208" i="5"/>
  <c r="AZ209" i="5"/>
  <c r="AZ210" i="5"/>
  <c r="AZ211" i="5"/>
  <c r="AZ212" i="5"/>
  <c r="AZ213" i="5"/>
  <c r="AZ214" i="5"/>
  <c r="AZ215" i="5"/>
  <c r="AZ216" i="5"/>
  <c r="AZ217" i="5"/>
  <c r="AZ218" i="5"/>
  <c r="AZ219" i="5"/>
  <c r="AZ220" i="5"/>
  <c r="AZ221" i="5"/>
  <c r="AZ222" i="5"/>
  <c r="AZ223" i="5"/>
  <c r="AZ224" i="5"/>
  <c r="AZ225" i="5"/>
  <c r="AZ226" i="5"/>
  <c r="AZ227" i="5"/>
  <c r="AZ228" i="5"/>
  <c r="AZ229" i="5"/>
  <c r="AZ230" i="5"/>
  <c r="AZ231" i="5"/>
  <c r="AZ232" i="5"/>
  <c r="AZ233" i="5"/>
  <c r="AZ234" i="5"/>
  <c r="AZ235" i="5"/>
  <c r="AZ236" i="5"/>
  <c r="AZ237" i="5"/>
  <c r="AZ238" i="5"/>
  <c r="AZ239" i="5"/>
  <c r="AZ240" i="5"/>
  <c r="AZ241" i="5"/>
  <c r="AZ242" i="5"/>
  <c r="AZ243" i="5"/>
  <c r="AZ244" i="5"/>
  <c r="AZ245" i="5"/>
  <c r="AZ246" i="5"/>
  <c r="AZ247" i="5"/>
  <c r="AZ248" i="5"/>
  <c r="AZ249" i="5"/>
  <c r="AZ250" i="5"/>
  <c r="AZ251" i="5"/>
  <c r="AZ252" i="5"/>
  <c r="AZ253" i="5"/>
  <c r="AZ254" i="5"/>
  <c r="AZ255" i="5"/>
  <c r="AZ256" i="5"/>
  <c r="AZ257" i="5"/>
  <c r="AZ258" i="5"/>
  <c r="AZ259" i="5"/>
  <c r="AZ260" i="5"/>
  <c r="AZ261" i="5"/>
  <c r="AZ262" i="5"/>
  <c r="AZ263" i="5"/>
  <c r="AZ264" i="5"/>
  <c r="AZ265" i="5"/>
  <c r="AZ266" i="5"/>
  <c r="AZ267" i="5"/>
  <c r="AZ268" i="5"/>
  <c r="AZ269" i="5"/>
  <c r="AZ270" i="5"/>
  <c r="AZ271" i="5"/>
  <c r="AZ272" i="5"/>
  <c r="AZ273" i="5"/>
  <c r="AZ274" i="5"/>
  <c r="AZ275" i="5"/>
  <c r="AZ276" i="5"/>
  <c r="AZ277" i="5"/>
  <c r="AZ278" i="5"/>
  <c r="AZ279" i="5"/>
  <c r="AZ280" i="5"/>
  <c r="AZ281" i="5"/>
  <c r="AZ282" i="5"/>
  <c r="AZ283" i="5"/>
  <c r="AZ284" i="5"/>
  <c r="AZ285" i="5"/>
  <c r="AZ286" i="5"/>
  <c r="AZ287" i="5"/>
  <c r="AZ288" i="5"/>
  <c r="AZ289" i="5"/>
  <c r="AZ290" i="5"/>
  <c r="AZ291" i="5"/>
  <c r="AZ292" i="5"/>
  <c r="AZ293" i="5"/>
  <c r="AZ294" i="5"/>
  <c r="AZ295" i="5"/>
  <c r="AZ296" i="5"/>
  <c r="AZ297" i="5"/>
  <c r="AZ298" i="5"/>
  <c r="AZ299" i="5"/>
  <c r="AZ300" i="5"/>
  <c r="AZ301" i="5"/>
  <c r="AZ302" i="5"/>
  <c r="AZ303" i="5"/>
  <c r="AZ304" i="5"/>
  <c r="AZ305" i="5"/>
  <c r="AZ306" i="5"/>
  <c r="AZ307" i="5"/>
  <c r="AZ308" i="5"/>
  <c r="AZ309" i="5"/>
  <c r="AZ310" i="5"/>
  <c r="AZ311" i="5"/>
  <c r="AZ312" i="5"/>
  <c r="AZ313" i="5"/>
  <c r="AZ314" i="5"/>
  <c r="AZ315" i="5"/>
  <c r="AZ316" i="5"/>
  <c r="AZ317" i="5"/>
  <c r="AZ318" i="5"/>
  <c r="AZ319" i="5"/>
  <c r="AZ320" i="5"/>
  <c r="AZ321" i="5"/>
  <c r="AZ322" i="5"/>
  <c r="AZ323" i="5"/>
  <c r="AZ324" i="5"/>
  <c r="AZ325" i="5"/>
  <c r="AZ326" i="5"/>
  <c r="AZ327" i="5"/>
  <c r="AZ328" i="5"/>
  <c r="AZ329" i="5"/>
  <c r="AZ330" i="5"/>
  <c r="AZ331" i="5"/>
  <c r="AZ332" i="5"/>
  <c r="AZ333" i="5"/>
  <c r="AZ334" i="5"/>
  <c r="AZ335" i="5"/>
  <c r="AZ336" i="5"/>
  <c r="AZ337" i="5"/>
  <c r="AZ338" i="5"/>
  <c r="AZ339" i="5"/>
  <c r="AZ340" i="5"/>
  <c r="AZ341" i="5"/>
  <c r="AZ342" i="5"/>
  <c r="AZ343" i="5"/>
  <c r="AZ344" i="5"/>
  <c r="AZ345" i="5"/>
  <c r="AZ346" i="5"/>
  <c r="AZ347" i="5"/>
  <c r="AZ348" i="5"/>
  <c r="AZ349" i="5"/>
  <c r="AZ350" i="5"/>
  <c r="AZ351" i="5"/>
  <c r="AZ352" i="5"/>
  <c r="AZ353" i="5"/>
  <c r="AZ354" i="5"/>
  <c r="AZ355" i="5"/>
  <c r="AZ356" i="5"/>
  <c r="AZ357" i="5"/>
  <c r="AZ358" i="5"/>
  <c r="AZ359" i="5"/>
  <c r="AZ360" i="5"/>
  <c r="AZ361" i="5"/>
  <c r="AZ362" i="5"/>
  <c r="AZ363" i="5"/>
  <c r="AZ364" i="5"/>
  <c r="AZ365" i="5"/>
  <c r="AZ366" i="5"/>
  <c r="AZ367" i="5"/>
  <c r="AZ368" i="5"/>
  <c r="AZ369" i="5"/>
  <c r="AZ370" i="5"/>
  <c r="AZ371" i="5"/>
  <c r="AZ372" i="5"/>
  <c r="AZ373" i="5"/>
  <c r="AZ374" i="5"/>
  <c r="AZ375" i="5"/>
  <c r="AZ376" i="5"/>
  <c r="AZ377" i="5"/>
  <c r="AZ378" i="5"/>
  <c r="AZ379" i="5"/>
  <c r="AZ380" i="5"/>
  <c r="AZ381" i="5"/>
  <c r="AZ382" i="5"/>
  <c r="AZ383" i="5"/>
  <c r="AZ384" i="5"/>
  <c r="AZ385" i="5"/>
  <c r="AZ386" i="5"/>
  <c r="AZ387" i="5"/>
  <c r="AZ388" i="5"/>
  <c r="AZ389" i="5"/>
  <c r="AZ390" i="5"/>
  <c r="AZ391" i="5"/>
  <c r="AZ392" i="5"/>
  <c r="AZ393" i="5"/>
  <c r="AZ394" i="5"/>
  <c r="AZ395" i="5"/>
  <c r="AZ396" i="5"/>
  <c r="AZ397" i="5"/>
  <c r="AZ398" i="5"/>
  <c r="AZ399" i="5"/>
  <c r="AZ400" i="5"/>
  <c r="AZ401" i="5"/>
  <c r="AZ402" i="5"/>
  <c r="AZ403" i="5"/>
  <c r="AZ404" i="5"/>
  <c r="AZ405" i="5"/>
  <c r="AZ406" i="5"/>
  <c r="AZ407" i="5"/>
  <c r="AZ408" i="5"/>
  <c r="AZ409" i="5"/>
  <c r="AZ410" i="5"/>
  <c r="AZ411" i="5"/>
  <c r="AZ412" i="5"/>
  <c r="AZ413" i="5"/>
  <c r="AZ414" i="5"/>
  <c r="AZ415" i="5"/>
  <c r="AZ416" i="5"/>
  <c r="AZ417" i="5"/>
  <c r="AZ418" i="5"/>
  <c r="AZ419" i="5"/>
  <c r="AZ420" i="5"/>
  <c r="AZ421" i="5"/>
  <c r="AZ422" i="5"/>
  <c r="AZ423" i="5"/>
  <c r="AZ424" i="5"/>
  <c r="AZ425" i="5"/>
  <c r="AZ426" i="5"/>
  <c r="AZ427" i="5"/>
  <c r="AZ428" i="5"/>
  <c r="AZ429" i="5"/>
  <c r="AZ430" i="5"/>
  <c r="AZ431" i="5"/>
  <c r="AZ432" i="5"/>
  <c r="AZ433" i="5"/>
  <c r="AZ434" i="5"/>
  <c r="AZ435" i="5"/>
  <c r="AZ436" i="5"/>
  <c r="AZ437" i="5"/>
  <c r="AZ438" i="5"/>
  <c r="AZ439" i="5"/>
  <c r="AZ440" i="5"/>
  <c r="AZ441" i="5"/>
  <c r="AZ442" i="5"/>
  <c r="AZ443" i="5"/>
  <c r="AZ444" i="5"/>
  <c r="AZ445" i="5"/>
  <c r="AZ446" i="5"/>
  <c r="AZ447" i="5"/>
  <c r="AZ448" i="5"/>
  <c r="AZ449" i="5"/>
  <c r="AZ450" i="5"/>
  <c r="AZ451" i="5"/>
  <c r="AZ452" i="5"/>
  <c r="AZ453" i="5"/>
  <c r="AZ454" i="5"/>
  <c r="AZ455" i="5"/>
  <c r="AZ456" i="5"/>
  <c r="AZ457" i="5"/>
  <c r="AZ458" i="5"/>
  <c r="AZ459" i="5"/>
  <c r="AZ460" i="5"/>
  <c r="AZ461" i="5"/>
  <c r="AZ462" i="5"/>
  <c r="AZ463" i="5"/>
  <c r="AZ464" i="5"/>
  <c r="AZ465" i="5"/>
  <c r="AZ466" i="5"/>
  <c r="AZ467" i="5"/>
  <c r="AZ468" i="5"/>
  <c r="AZ469" i="5"/>
  <c r="AZ470" i="5"/>
  <c r="AZ471" i="5"/>
  <c r="AZ472" i="5"/>
  <c r="AZ473" i="5"/>
  <c r="AZ474" i="5"/>
  <c r="AZ475" i="5"/>
  <c r="AZ476" i="5"/>
  <c r="AZ477" i="5"/>
  <c r="AZ478" i="5"/>
  <c r="AZ479" i="5"/>
  <c r="AZ480" i="5"/>
  <c r="AZ481" i="5"/>
  <c r="AZ482" i="5"/>
  <c r="AZ483" i="5"/>
  <c r="AZ484" i="5"/>
  <c r="AZ485" i="5"/>
  <c r="AZ486" i="5"/>
  <c r="AZ487" i="5"/>
  <c r="AZ488" i="5"/>
  <c r="AZ489" i="5"/>
  <c r="AZ490" i="5"/>
  <c r="AZ491" i="5"/>
  <c r="AZ492" i="5"/>
  <c r="AZ493" i="5"/>
  <c r="AZ494" i="5"/>
  <c r="AZ495" i="5"/>
  <c r="AZ496" i="5"/>
  <c r="AZ497" i="5"/>
  <c r="AZ498" i="5"/>
  <c r="AZ499" i="5"/>
  <c r="AZ500" i="5"/>
  <c r="AZ501" i="5"/>
  <c r="AZ502" i="5"/>
  <c r="AZ503" i="5"/>
  <c r="AZ504" i="5"/>
  <c r="AZ505" i="5"/>
  <c r="AZ506" i="5"/>
  <c r="AZ507" i="5"/>
  <c r="AZ508" i="5"/>
  <c r="AZ509" i="5"/>
  <c r="AZ510" i="5"/>
  <c r="AZ511" i="5"/>
  <c r="AZ512" i="5"/>
  <c r="AZ513" i="5"/>
  <c r="AZ514" i="5"/>
  <c r="AZ515" i="5"/>
  <c r="AZ516" i="5"/>
  <c r="AZ517" i="5"/>
  <c r="AZ518" i="5"/>
  <c r="AZ519" i="5"/>
  <c r="AZ520" i="5"/>
  <c r="AZ521" i="5"/>
  <c r="AZ522" i="5"/>
  <c r="AZ523" i="5"/>
  <c r="AZ524" i="5"/>
  <c r="AZ525" i="5"/>
  <c r="AZ526" i="5"/>
  <c r="AZ527" i="5"/>
  <c r="AZ528" i="5"/>
  <c r="AZ529" i="5"/>
  <c r="AZ530" i="5"/>
  <c r="AZ531" i="5"/>
  <c r="AZ532" i="5"/>
  <c r="AZ533" i="5"/>
  <c r="AZ534" i="5"/>
  <c r="AZ535" i="5"/>
  <c r="AZ536" i="5"/>
  <c r="AZ537" i="5"/>
  <c r="AZ538" i="5"/>
  <c r="AZ539" i="5"/>
  <c r="AZ540" i="5"/>
  <c r="AZ541" i="5"/>
  <c r="AZ542" i="5"/>
  <c r="AZ543" i="5"/>
  <c r="AZ544" i="5"/>
  <c r="AZ545" i="5"/>
  <c r="AZ546" i="5"/>
  <c r="AZ547" i="5"/>
  <c r="AZ548" i="5"/>
  <c r="AZ549" i="5"/>
  <c r="AZ550" i="5"/>
  <c r="AZ551" i="5"/>
  <c r="AZ552" i="5"/>
  <c r="AZ553" i="5"/>
  <c r="AZ554" i="5"/>
  <c r="AZ555" i="5"/>
  <c r="AZ556" i="5"/>
  <c r="AZ557" i="5"/>
  <c r="AZ558" i="5"/>
  <c r="AZ559" i="5"/>
  <c r="AZ560" i="5"/>
  <c r="AZ561" i="5"/>
  <c r="AZ562" i="5"/>
  <c r="AZ563" i="5"/>
  <c r="AZ564" i="5"/>
  <c r="AZ565" i="5"/>
  <c r="AZ566" i="5"/>
  <c r="AZ567" i="5"/>
  <c r="AZ568" i="5"/>
  <c r="AZ569" i="5"/>
  <c r="AZ570" i="5"/>
  <c r="AZ571" i="5"/>
  <c r="AZ572" i="5"/>
  <c r="AZ573" i="5"/>
  <c r="AZ574" i="5"/>
  <c r="AZ575" i="5"/>
  <c r="AZ576" i="5"/>
  <c r="AZ577" i="5"/>
  <c r="AZ578" i="5"/>
  <c r="AZ579" i="5"/>
  <c r="AZ580" i="5"/>
  <c r="AZ581" i="5"/>
  <c r="AZ582" i="5"/>
  <c r="AZ583" i="5"/>
  <c r="AZ584" i="5"/>
  <c r="AZ585" i="5"/>
  <c r="AZ586" i="5"/>
  <c r="AZ587" i="5"/>
  <c r="AZ588" i="5"/>
  <c r="AZ589" i="5"/>
  <c r="AZ590" i="5"/>
  <c r="AZ591" i="5"/>
  <c r="AZ592" i="5"/>
  <c r="AZ593" i="5"/>
  <c r="AZ594" i="5"/>
  <c r="AZ595" i="5"/>
  <c r="AZ596" i="5"/>
  <c r="AZ597" i="5"/>
  <c r="AZ598" i="5"/>
  <c r="AZ599" i="5"/>
  <c r="AZ600" i="5"/>
  <c r="AZ601" i="5"/>
  <c r="AZ602" i="5"/>
  <c r="AZ603" i="5"/>
  <c r="AZ604" i="5"/>
  <c r="AZ605" i="5"/>
  <c r="AZ606" i="5"/>
  <c r="AZ607" i="5"/>
  <c r="AZ608" i="5"/>
  <c r="AZ609" i="5"/>
  <c r="AZ610" i="5"/>
  <c r="AZ611" i="5"/>
  <c r="AZ612" i="5"/>
  <c r="AZ613" i="5"/>
  <c r="AZ614" i="5"/>
  <c r="AZ615" i="5"/>
  <c r="AZ616" i="5"/>
  <c r="AZ617" i="5"/>
  <c r="AZ618" i="5"/>
  <c r="AZ619" i="5"/>
  <c r="AZ620" i="5"/>
  <c r="AZ621" i="5"/>
  <c r="AZ622" i="5"/>
  <c r="AZ623" i="5"/>
  <c r="AZ624" i="5"/>
  <c r="AZ625" i="5"/>
  <c r="AZ626" i="5"/>
  <c r="AZ627" i="5"/>
  <c r="AZ628" i="5"/>
  <c r="AZ629" i="5"/>
  <c r="AZ630" i="5"/>
  <c r="AZ631" i="5"/>
  <c r="AZ632" i="5"/>
  <c r="AZ633" i="5"/>
  <c r="AZ634" i="5"/>
  <c r="AZ635" i="5"/>
  <c r="AZ636" i="5"/>
  <c r="AZ637" i="5"/>
  <c r="AZ638" i="5"/>
  <c r="AZ639" i="5"/>
  <c r="AZ640" i="5"/>
  <c r="AZ641" i="5"/>
  <c r="AZ642" i="5"/>
  <c r="AZ643" i="5"/>
  <c r="AZ644" i="5"/>
  <c r="AZ645" i="5"/>
  <c r="AZ646" i="5"/>
  <c r="AZ647" i="5"/>
  <c r="AZ648" i="5"/>
  <c r="AZ649" i="5"/>
  <c r="AZ650" i="5"/>
  <c r="AZ651" i="5"/>
  <c r="AZ652" i="5"/>
  <c r="AZ653" i="5"/>
  <c r="AZ654" i="5"/>
  <c r="AZ655" i="5"/>
  <c r="AZ656" i="5"/>
  <c r="AZ657" i="5"/>
  <c r="AZ658" i="5"/>
  <c r="AZ659" i="5"/>
  <c r="AZ660" i="5"/>
  <c r="AZ661" i="5"/>
  <c r="AZ662" i="5"/>
  <c r="AZ663" i="5"/>
  <c r="AZ664" i="5"/>
  <c r="AZ665" i="5"/>
  <c r="AZ666" i="5"/>
  <c r="AZ667" i="5"/>
  <c r="AZ668" i="5"/>
  <c r="AZ669" i="5"/>
  <c r="AZ670" i="5"/>
  <c r="AZ671" i="5"/>
  <c r="AZ672" i="5"/>
  <c r="AZ673" i="5"/>
  <c r="AZ674" i="5"/>
  <c r="AZ675" i="5"/>
  <c r="AZ676" i="5"/>
  <c r="AZ677" i="5"/>
  <c r="AZ678" i="5"/>
  <c r="AZ679" i="5"/>
  <c r="AZ680" i="5"/>
  <c r="AZ681" i="5"/>
  <c r="AZ682" i="5"/>
  <c r="AZ683" i="5"/>
  <c r="AZ684" i="5"/>
  <c r="AZ685" i="5"/>
  <c r="AZ686" i="5"/>
  <c r="AZ687" i="5"/>
  <c r="AZ688" i="5"/>
  <c r="AZ689" i="5"/>
  <c r="AZ690" i="5"/>
  <c r="AZ691" i="5"/>
  <c r="AZ692" i="5"/>
  <c r="AZ693" i="5"/>
  <c r="AZ694" i="5"/>
  <c r="AZ695" i="5"/>
  <c r="AZ696" i="5"/>
  <c r="AZ697" i="5"/>
  <c r="AZ698" i="5"/>
  <c r="AZ699" i="5"/>
  <c r="AZ700" i="5"/>
  <c r="AZ701" i="5"/>
  <c r="AZ702" i="5"/>
  <c r="AZ703" i="5"/>
  <c r="AZ704" i="5"/>
  <c r="AZ705" i="5"/>
  <c r="AZ706" i="5"/>
  <c r="AZ707" i="5"/>
  <c r="AZ708" i="5"/>
  <c r="AZ709" i="5"/>
  <c r="AZ710" i="5"/>
  <c r="AZ711" i="5"/>
  <c r="AZ712" i="5"/>
  <c r="AZ713" i="5"/>
  <c r="AZ714" i="5"/>
  <c r="AZ715" i="5"/>
  <c r="AZ716" i="5"/>
  <c r="AZ717" i="5"/>
  <c r="AZ718" i="5"/>
  <c r="AZ719" i="5"/>
  <c r="AZ720" i="5"/>
  <c r="AZ721" i="5"/>
  <c r="AZ722" i="5"/>
  <c r="AZ723" i="5"/>
  <c r="AZ724" i="5"/>
  <c r="AZ725" i="5"/>
  <c r="AZ726" i="5"/>
  <c r="AZ727" i="5"/>
  <c r="AZ728" i="5"/>
  <c r="AZ729" i="5"/>
  <c r="AZ730" i="5"/>
  <c r="AZ731" i="5"/>
  <c r="AZ732" i="5"/>
  <c r="AZ733" i="5"/>
  <c r="AZ734" i="5"/>
  <c r="AZ735" i="5"/>
  <c r="AZ736" i="5"/>
  <c r="AZ737" i="5"/>
  <c r="AZ738" i="5"/>
  <c r="AZ739" i="5"/>
  <c r="AZ740" i="5"/>
  <c r="AZ741" i="5"/>
  <c r="AZ742" i="5"/>
  <c r="AZ743" i="5"/>
  <c r="AZ744" i="5"/>
  <c r="AZ745" i="5"/>
  <c r="AZ746" i="5"/>
  <c r="AZ747" i="5"/>
  <c r="AZ748" i="5"/>
  <c r="AZ749" i="5"/>
  <c r="AZ750" i="5"/>
  <c r="AZ751" i="5"/>
  <c r="AZ752" i="5"/>
  <c r="AZ753" i="5"/>
  <c r="AZ754" i="5"/>
  <c r="AZ755" i="5"/>
  <c r="AZ756" i="5"/>
  <c r="AZ757" i="5"/>
  <c r="AZ758" i="5"/>
  <c r="AZ759" i="5"/>
  <c r="AZ760" i="5"/>
  <c r="AZ761" i="5"/>
  <c r="AZ762" i="5"/>
  <c r="AZ763" i="5"/>
  <c r="AZ764" i="5"/>
  <c r="AZ765" i="5"/>
  <c r="AZ766" i="5"/>
  <c r="AZ767" i="5"/>
  <c r="AZ768" i="5"/>
  <c r="AZ769" i="5"/>
  <c r="AZ770" i="5"/>
  <c r="AZ771" i="5"/>
  <c r="AZ772" i="5"/>
  <c r="AZ773" i="5"/>
  <c r="AZ774" i="5"/>
  <c r="AZ775" i="5"/>
  <c r="AZ776" i="5"/>
  <c r="AZ777" i="5"/>
  <c r="AZ778" i="5"/>
  <c r="AZ779" i="5"/>
  <c r="AZ780" i="5"/>
  <c r="AZ781" i="5"/>
  <c r="AZ782" i="5"/>
  <c r="AZ783" i="5"/>
  <c r="AZ784" i="5"/>
  <c r="AZ785" i="5"/>
  <c r="AZ786" i="5"/>
  <c r="AZ787" i="5"/>
  <c r="AZ788" i="5"/>
  <c r="AZ789" i="5"/>
  <c r="AZ790" i="5"/>
  <c r="AZ791" i="5"/>
  <c r="AZ792" i="5"/>
  <c r="AZ793" i="5"/>
  <c r="AZ794" i="5"/>
  <c r="AZ795" i="5"/>
  <c r="AZ796" i="5"/>
  <c r="AZ797" i="5"/>
  <c r="AZ798" i="5"/>
  <c r="AZ799" i="5"/>
  <c r="AZ800" i="5"/>
  <c r="AZ801" i="5"/>
  <c r="AZ802" i="5"/>
  <c r="AZ803" i="5"/>
  <c r="AZ804" i="5"/>
  <c r="AZ805" i="5"/>
  <c r="AZ806" i="5"/>
  <c r="AZ807" i="5"/>
  <c r="AZ808" i="5"/>
  <c r="AZ809" i="5"/>
  <c r="AZ810" i="5"/>
  <c r="AZ811" i="5"/>
  <c r="AZ812" i="5"/>
  <c r="AZ813" i="5"/>
  <c r="AZ814" i="5"/>
  <c r="AZ815" i="5"/>
  <c r="AZ816" i="5"/>
  <c r="AZ817" i="5"/>
  <c r="AZ818" i="5"/>
  <c r="AZ819" i="5"/>
  <c r="AZ820" i="5"/>
  <c r="AZ821" i="5"/>
  <c r="AZ822" i="5"/>
  <c r="AZ823" i="5"/>
  <c r="AZ824" i="5"/>
  <c r="AZ825" i="5"/>
  <c r="AZ826" i="5"/>
  <c r="AZ827" i="5"/>
  <c r="AZ828" i="5"/>
  <c r="AZ829" i="5"/>
  <c r="AZ830" i="5"/>
  <c r="AZ831" i="5"/>
  <c r="AZ832" i="5"/>
  <c r="AZ833" i="5"/>
  <c r="AZ834" i="5"/>
  <c r="AZ835" i="5"/>
  <c r="AZ836" i="5"/>
  <c r="AZ837" i="5"/>
  <c r="AZ838" i="5"/>
  <c r="AZ839" i="5"/>
  <c r="AZ840" i="5"/>
  <c r="AZ841" i="5"/>
  <c r="AZ842" i="5"/>
  <c r="AZ843" i="5"/>
  <c r="AZ844" i="5"/>
  <c r="AZ845" i="5"/>
  <c r="AZ846" i="5"/>
  <c r="AZ847" i="5"/>
  <c r="AZ848" i="5"/>
  <c r="AZ849" i="5"/>
  <c r="AZ850" i="5"/>
  <c r="AZ851" i="5"/>
  <c r="AZ852" i="5"/>
  <c r="AZ853" i="5"/>
  <c r="AZ854" i="5"/>
  <c r="AZ855" i="5"/>
  <c r="AZ856" i="5"/>
  <c r="AZ857" i="5"/>
  <c r="AZ858" i="5"/>
  <c r="AZ859" i="5"/>
  <c r="AZ860" i="5"/>
  <c r="AZ861" i="5"/>
  <c r="AZ862" i="5"/>
  <c r="AZ863" i="5"/>
  <c r="AZ864" i="5"/>
  <c r="AZ865" i="5"/>
  <c r="AZ866" i="5"/>
  <c r="AZ867" i="5"/>
  <c r="AZ868" i="5"/>
  <c r="AZ869" i="5"/>
  <c r="AZ870" i="5"/>
  <c r="AZ871" i="5"/>
  <c r="AZ872" i="5"/>
  <c r="AZ873" i="5"/>
  <c r="AZ874" i="5"/>
  <c r="AZ875" i="5"/>
  <c r="AZ876" i="5"/>
  <c r="AZ877" i="5"/>
  <c r="AZ878" i="5"/>
  <c r="AZ879" i="5"/>
  <c r="AZ880" i="5"/>
  <c r="AZ881" i="5"/>
  <c r="AZ882" i="5"/>
  <c r="AZ883" i="5"/>
  <c r="AZ884" i="5"/>
  <c r="AZ885" i="5"/>
  <c r="AZ886" i="5"/>
  <c r="AZ887" i="5"/>
  <c r="AZ888" i="5"/>
  <c r="AZ889" i="5"/>
  <c r="AZ890" i="5"/>
  <c r="AZ891" i="5"/>
  <c r="AZ892" i="5"/>
  <c r="AZ893" i="5"/>
  <c r="AZ894" i="5"/>
  <c r="AZ895" i="5"/>
  <c r="AZ896" i="5"/>
  <c r="AZ897" i="5"/>
  <c r="AZ898" i="5"/>
  <c r="AZ899" i="5"/>
  <c r="AZ900" i="5"/>
  <c r="AZ901" i="5"/>
  <c r="AZ902" i="5"/>
  <c r="AZ903" i="5"/>
  <c r="AZ904" i="5"/>
  <c r="AZ905" i="5"/>
  <c r="AZ906" i="5"/>
  <c r="AZ907" i="5"/>
  <c r="AZ908" i="5"/>
  <c r="AZ909" i="5"/>
  <c r="AZ910" i="5"/>
  <c r="AZ911" i="5"/>
  <c r="AZ912" i="5"/>
  <c r="AZ913" i="5"/>
  <c r="AZ914" i="5"/>
  <c r="AZ915" i="5"/>
  <c r="AZ916" i="5"/>
  <c r="AZ917" i="5"/>
  <c r="AZ918" i="5"/>
  <c r="AZ919" i="5"/>
  <c r="AZ920" i="5"/>
  <c r="AZ921" i="5"/>
  <c r="AZ922" i="5"/>
  <c r="AZ923" i="5"/>
  <c r="AZ924" i="5"/>
  <c r="AZ925" i="5"/>
  <c r="AZ926" i="5"/>
  <c r="AZ927" i="5"/>
  <c r="AZ928" i="5"/>
  <c r="AZ929" i="5"/>
  <c r="AZ930" i="5"/>
  <c r="AZ931" i="5"/>
  <c r="AZ932" i="5"/>
  <c r="AZ933" i="5"/>
  <c r="AZ934" i="5"/>
  <c r="AZ935" i="5"/>
  <c r="AZ936" i="5"/>
  <c r="AZ937" i="5"/>
  <c r="AZ938" i="5"/>
  <c r="AZ939" i="5"/>
  <c r="AZ940" i="5"/>
  <c r="AZ941" i="5"/>
  <c r="AZ942" i="5"/>
  <c r="AZ943" i="5"/>
  <c r="AZ944" i="5"/>
  <c r="AZ945" i="5"/>
  <c r="AZ946" i="5"/>
  <c r="AZ947" i="5"/>
  <c r="AZ948" i="5"/>
  <c r="AZ949" i="5"/>
  <c r="AZ950" i="5"/>
  <c r="AZ951" i="5"/>
  <c r="AZ952" i="5"/>
  <c r="AZ953" i="5"/>
  <c r="AZ954" i="5"/>
  <c r="AZ955" i="5"/>
  <c r="AZ956" i="5"/>
  <c r="AZ957" i="5"/>
  <c r="AZ958" i="5"/>
  <c r="AZ959" i="5"/>
  <c r="AZ960" i="5"/>
  <c r="AZ961" i="5"/>
  <c r="AZ962" i="5"/>
  <c r="AZ963" i="5"/>
  <c r="AZ964" i="5"/>
  <c r="AZ965" i="5"/>
  <c r="AZ4" i="5"/>
  <c r="BA5" i="5"/>
  <c r="BB5" i="5"/>
  <c r="BC5" i="5"/>
  <c r="BD5" i="5"/>
  <c r="BA6" i="5"/>
  <c r="BC6" i="5"/>
  <c r="BD6" i="5"/>
  <c r="BA7" i="5"/>
  <c r="BB7" i="5"/>
  <c r="BC7" i="5"/>
  <c r="BD7" i="5"/>
  <c r="BA8" i="5"/>
  <c r="BB8" i="5"/>
  <c r="BC8" i="5"/>
  <c r="BD8" i="5"/>
  <c r="E9" i="5"/>
  <c r="BA9" i="5"/>
  <c r="BB9" i="5"/>
  <c r="BC9" i="5"/>
  <c r="BD9" i="5"/>
  <c r="E10" i="5"/>
  <c r="BA10" i="5"/>
  <c r="BB10" i="5"/>
  <c r="BC10" i="5"/>
  <c r="BD10" i="5"/>
  <c r="E11" i="5"/>
  <c r="BA11" i="5"/>
  <c r="BB11" i="5"/>
  <c r="BC11" i="5"/>
  <c r="BD11" i="5"/>
  <c r="E12" i="5"/>
  <c r="BA12" i="5"/>
  <c r="BB12" i="5"/>
  <c r="BC12" i="5"/>
  <c r="BD12" i="5"/>
  <c r="E13" i="5"/>
  <c r="BA13" i="5"/>
  <c r="BB13" i="5"/>
  <c r="BC13" i="5"/>
  <c r="BD13" i="5"/>
  <c r="E14" i="5"/>
  <c r="BA14" i="5"/>
  <c r="BB14" i="5"/>
  <c r="BC14" i="5"/>
  <c r="BD14" i="5"/>
  <c r="E15" i="5"/>
  <c r="BA15" i="5"/>
  <c r="BB15" i="5"/>
  <c r="BC15" i="5"/>
  <c r="BD15" i="5"/>
  <c r="E16" i="5"/>
  <c r="BA16" i="5"/>
  <c r="BB16" i="5"/>
  <c r="BC16" i="5"/>
  <c r="BD16" i="5"/>
  <c r="E17" i="5"/>
  <c r="BA17" i="5"/>
  <c r="BB17" i="5"/>
  <c r="BC17" i="5"/>
  <c r="BD17" i="5"/>
  <c r="E18" i="5"/>
  <c r="BA18" i="5"/>
  <c r="BB18" i="5"/>
  <c r="BC18" i="5"/>
  <c r="BD18" i="5"/>
  <c r="E19" i="5"/>
  <c r="BA19" i="5"/>
  <c r="BB19" i="5"/>
  <c r="BC19" i="5"/>
  <c r="BD19" i="5"/>
  <c r="E20" i="5"/>
  <c r="BA20" i="5"/>
  <c r="BB20" i="5"/>
  <c r="BC20" i="5"/>
  <c r="BD20" i="5"/>
  <c r="E21" i="5"/>
  <c r="BA21" i="5"/>
  <c r="BB21" i="5"/>
  <c r="BC21" i="5"/>
  <c r="BD21" i="5"/>
  <c r="E22" i="5"/>
  <c r="BA22" i="5"/>
  <c r="BB22" i="5"/>
  <c r="BC22" i="5"/>
  <c r="BD22" i="5"/>
  <c r="E23" i="5"/>
  <c r="BA23" i="5"/>
  <c r="BB23" i="5"/>
  <c r="BC23" i="5"/>
  <c r="BD23" i="5"/>
  <c r="E24" i="5"/>
  <c r="BA24" i="5"/>
  <c r="BB24" i="5"/>
  <c r="BC24" i="5"/>
  <c r="BD24" i="5"/>
  <c r="E25" i="5"/>
  <c r="BA25" i="5"/>
  <c r="BB25" i="5"/>
  <c r="BC25" i="5"/>
  <c r="BD25" i="5"/>
  <c r="E26" i="5"/>
  <c r="BA26" i="5"/>
  <c r="BB26" i="5"/>
  <c r="BC26" i="5"/>
  <c r="BD26" i="5"/>
  <c r="E27" i="5"/>
  <c r="BA27" i="5"/>
  <c r="BB27" i="5"/>
  <c r="BC27" i="5"/>
  <c r="BD27" i="5"/>
  <c r="E28" i="5"/>
  <c r="BA28" i="5"/>
  <c r="BB28" i="5"/>
  <c r="BC28" i="5"/>
  <c r="BD28" i="5"/>
  <c r="E29" i="5"/>
  <c r="BA29" i="5"/>
  <c r="BB29" i="5"/>
  <c r="BC29" i="5"/>
  <c r="BD29" i="5"/>
  <c r="E30" i="5"/>
  <c r="BA30" i="5"/>
  <c r="BB30" i="5"/>
  <c r="BC30" i="5"/>
  <c r="BD30" i="5"/>
  <c r="E31" i="5"/>
  <c r="BA31" i="5"/>
  <c r="BB31" i="5"/>
  <c r="BC31" i="5"/>
  <c r="BD31" i="5"/>
  <c r="E32" i="5"/>
  <c r="BA32" i="5"/>
  <c r="BB32" i="5"/>
  <c r="BC32" i="5"/>
  <c r="BD32" i="5"/>
  <c r="E33" i="5"/>
  <c r="BA33" i="5"/>
  <c r="BB33" i="5"/>
  <c r="BC33" i="5"/>
  <c r="BD33" i="5"/>
  <c r="E34" i="5"/>
  <c r="BA34" i="5"/>
  <c r="BB34" i="5"/>
  <c r="BC34" i="5"/>
  <c r="BD34" i="5"/>
  <c r="E35" i="5"/>
  <c r="BA35" i="5"/>
  <c r="BB35" i="5"/>
  <c r="BC35" i="5"/>
  <c r="BD35" i="5"/>
  <c r="E36" i="5"/>
  <c r="BA36" i="5"/>
  <c r="BB36" i="5"/>
  <c r="BC36" i="5"/>
  <c r="BD36" i="5"/>
  <c r="E37" i="5"/>
  <c r="BA37" i="5"/>
  <c r="BB37" i="5"/>
  <c r="BC37" i="5"/>
  <c r="BD37" i="5"/>
  <c r="E38" i="5"/>
  <c r="BA38" i="5"/>
  <c r="BB38" i="5"/>
  <c r="BC38" i="5"/>
  <c r="BD38" i="5"/>
  <c r="E39" i="5"/>
  <c r="BA39" i="5"/>
  <c r="BB39" i="5"/>
  <c r="BC39" i="5"/>
  <c r="BD39" i="5"/>
  <c r="E40" i="5"/>
  <c r="BA40" i="5"/>
  <c r="BB40" i="5"/>
  <c r="BC40" i="5"/>
  <c r="BD40" i="5"/>
  <c r="E41" i="5"/>
  <c r="BA41" i="5"/>
  <c r="BB41" i="5"/>
  <c r="BC41" i="5"/>
  <c r="BD41" i="5"/>
  <c r="E42" i="5"/>
  <c r="BA42" i="5"/>
  <c r="BB42" i="5"/>
  <c r="BC42" i="5"/>
  <c r="BD42" i="5"/>
  <c r="E43" i="5"/>
  <c r="BA43" i="5"/>
  <c r="BB43" i="5"/>
  <c r="BC43" i="5"/>
  <c r="BD43" i="5"/>
  <c r="E44" i="5"/>
  <c r="BA44" i="5"/>
  <c r="BB44" i="5"/>
  <c r="BC44" i="5"/>
  <c r="BD44" i="5"/>
  <c r="E45" i="5"/>
  <c r="BA45" i="5"/>
  <c r="BB45" i="5"/>
  <c r="BC45" i="5"/>
  <c r="BD45" i="5"/>
  <c r="E46" i="5"/>
  <c r="BA46" i="5"/>
  <c r="BB46" i="5"/>
  <c r="BC46" i="5"/>
  <c r="BD46" i="5"/>
  <c r="E47" i="5"/>
  <c r="BA47" i="5"/>
  <c r="BB47" i="5"/>
  <c r="BC47" i="5"/>
  <c r="BD47" i="5"/>
  <c r="E48" i="5"/>
  <c r="BA48" i="5"/>
  <c r="BB48" i="5"/>
  <c r="BC48" i="5"/>
  <c r="BD48" i="5"/>
  <c r="E49" i="5"/>
  <c r="BA49" i="5"/>
  <c r="BB49" i="5"/>
  <c r="BC49" i="5"/>
  <c r="BD49" i="5"/>
  <c r="E50" i="5"/>
  <c r="BA50" i="5"/>
  <c r="BB50" i="5"/>
  <c r="BC50" i="5"/>
  <c r="BD50" i="5"/>
  <c r="E51" i="5"/>
  <c r="BA51" i="5"/>
  <c r="BB51" i="5"/>
  <c r="BC51" i="5"/>
  <c r="BD51" i="5"/>
  <c r="E52" i="5"/>
  <c r="BA52" i="5"/>
  <c r="BB52" i="5"/>
  <c r="BC52" i="5"/>
  <c r="BD52" i="5"/>
  <c r="E53" i="5"/>
  <c r="BA53" i="5"/>
  <c r="BB53" i="5"/>
  <c r="BC53" i="5"/>
  <c r="BD53" i="5"/>
  <c r="E54" i="5"/>
  <c r="BA54" i="5"/>
  <c r="BB54" i="5"/>
  <c r="BC54" i="5"/>
  <c r="BD54" i="5"/>
  <c r="E55" i="5"/>
  <c r="BA55" i="5"/>
  <c r="BB55" i="5"/>
  <c r="BC55" i="5"/>
  <c r="BD55" i="5"/>
  <c r="E56" i="5"/>
  <c r="BA56" i="5"/>
  <c r="BB56" i="5"/>
  <c r="BC56" i="5"/>
  <c r="BD56" i="5"/>
  <c r="E57" i="5"/>
  <c r="BA57" i="5"/>
  <c r="BB57" i="5"/>
  <c r="BC57" i="5"/>
  <c r="BD57" i="5"/>
  <c r="E58" i="5"/>
  <c r="BA58" i="5"/>
  <c r="BB58" i="5"/>
  <c r="BC58" i="5"/>
  <c r="BD58" i="5"/>
  <c r="E59" i="5"/>
  <c r="BA59" i="5"/>
  <c r="BB59" i="5"/>
  <c r="BC59" i="5"/>
  <c r="BD59" i="5"/>
  <c r="E60" i="5"/>
  <c r="BA60" i="5"/>
  <c r="BB60" i="5"/>
  <c r="BC60" i="5"/>
  <c r="BD60" i="5"/>
  <c r="E61" i="5"/>
  <c r="BA61" i="5"/>
  <c r="BB61" i="5"/>
  <c r="BC61" i="5"/>
  <c r="BD61" i="5"/>
  <c r="E62" i="5"/>
  <c r="BA62" i="5"/>
  <c r="BB62" i="5"/>
  <c r="BC62" i="5"/>
  <c r="BD62" i="5"/>
  <c r="E63" i="5"/>
  <c r="BA63" i="5"/>
  <c r="BB63" i="5"/>
  <c r="BC63" i="5"/>
  <c r="BD63" i="5"/>
  <c r="E64" i="5"/>
  <c r="BA64" i="5"/>
  <c r="BB64" i="5"/>
  <c r="BC64" i="5"/>
  <c r="BD64" i="5"/>
  <c r="E65" i="5"/>
  <c r="BA65" i="5"/>
  <c r="BB65" i="5"/>
  <c r="BC65" i="5"/>
  <c r="BD65" i="5"/>
  <c r="E66" i="5"/>
  <c r="BA66" i="5"/>
  <c r="BB66" i="5"/>
  <c r="BC66" i="5"/>
  <c r="BD66" i="5"/>
  <c r="E67" i="5"/>
  <c r="BA67" i="5"/>
  <c r="BB67" i="5"/>
  <c r="BC67" i="5"/>
  <c r="BD67" i="5"/>
  <c r="E68" i="5"/>
  <c r="BA68" i="5"/>
  <c r="BB68" i="5"/>
  <c r="BC68" i="5"/>
  <c r="BD68" i="5"/>
  <c r="E69" i="5"/>
  <c r="BA69" i="5"/>
  <c r="BB69" i="5"/>
  <c r="BC69" i="5"/>
  <c r="BD69" i="5"/>
  <c r="E70" i="5"/>
  <c r="BA70" i="5"/>
  <c r="BB70" i="5"/>
  <c r="BC70" i="5"/>
  <c r="BD70" i="5"/>
  <c r="E71" i="5"/>
  <c r="BA71" i="5"/>
  <c r="BB71" i="5"/>
  <c r="BC71" i="5"/>
  <c r="BD71" i="5"/>
  <c r="E72" i="5"/>
  <c r="BA72" i="5"/>
  <c r="BB72" i="5"/>
  <c r="BC72" i="5"/>
  <c r="BD72" i="5"/>
  <c r="E73" i="5"/>
  <c r="BA73" i="5"/>
  <c r="BB73" i="5"/>
  <c r="BC73" i="5"/>
  <c r="BD73" i="5"/>
  <c r="E74" i="5"/>
  <c r="BA74" i="5"/>
  <c r="BB74" i="5"/>
  <c r="BC74" i="5"/>
  <c r="BD74" i="5"/>
  <c r="E75" i="5"/>
  <c r="BA75" i="5"/>
  <c r="BB75" i="5"/>
  <c r="BC75" i="5"/>
  <c r="BD75" i="5"/>
  <c r="E76" i="5"/>
  <c r="BA76" i="5"/>
  <c r="BB76" i="5"/>
  <c r="BC76" i="5"/>
  <c r="BD76" i="5"/>
  <c r="E77" i="5"/>
  <c r="BA77" i="5"/>
  <c r="BB77" i="5"/>
  <c r="BC77" i="5"/>
  <c r="BD77" i="5"/>
  <c r="E78" i="5"/>
  <c r="BA78" i="5"/>
  <c r="BB78" i="5"/>
  <c r="BC78" i="5"/>
  <c r="BD78" i="5"/>
  <c r="E79" i="5"/>
  <c r="BA79" i="5"/>
  <c r="BB79" i="5"/>
  <c r="BC79" i="5"/>
  <c r="BD79" i="5"/>
  <c r="E80" i="5"/>
  <c r="BA80" i="5"/>
  <c r="BB80" i="5"/>
  <c r="BC80" i="5"/>
  <c r="BD80" i="5"/>
  <c r="E81" i="5"/>
  <c r="BA81" i="5"/>
  <c r="BB81" i="5"/>
  <c r="BC81" i="5"/>
  <c r="BD81" i="5"/>
  <c r="E82" i="5"/>
  <c r="BA82" i="5"/>
  <c r="BB82" i="5"/>
  <c r="BC82" i="5"/>
  <c r="BD82" i="5"/>
  <c r="E83" i="5"/>
  <c r="BA83" i="5"/>
  <c r="BB83" i="5"/>
  <c r="BC83" i="5"/>
  <c r="BD83" i="5"/>
  <c r="E84" i="5"/>
  <c r="BA84" i="5"/>
  <c r="BB84" i="5"/>
  <c r="BC84" i="5"/>
  <c r="BD84" i="5"/>
  <c r="E85" i="5"/>
  <c r="BA85" i="5"/>
  <c r="BB85" i="5"/>
  <c r="BC85" i="5"/>
  <c r="BD85" i="5"/>
  <c r="E86" i="5"/>
  <c r="BA86" i="5"/>
  <c r="BB86" i="5"/>
  <c r="BC86" i="5"/>
  <c r="BD86" i="5"/>
  <c r="E87" i="5"/>
  <c r="BA87" i="5"/>
  <c r="BB87" i="5"/>
  <c r="BC87" i="5"/>
  <c r="BD87" i="5"/>
  <c r="E88" i="5"/>
  <c r="BA88" i="5"/>
  <c r="BB88" i="5"/>
  <c r="BC88" i="5"/>
  <c r="BD88" i="5"/>
  <c r="E89" i="5"/>
  <c r="BA89" i="5"/>
  <c r="BB89" i="5"/>
  <c r="BC89" i="5"/>
  <c r="BD89" i="5"/>
  <c r="E90" i="5"/>
  <c r="BA90" i="5"/>
  <c r="BB90" i="5"/>
  <c r="BC90" i="5"/>
  <c r="BD90" i="5"/>
  <c r="E91" i="5"/>
  <c r="BA91" i="5"/>
  <c r="BB91" i="5"/>
  <c r="BC91" i="5"/>
  <c r="BD91" i="5"/>
  <c r="E92" i="5"/>
  <c r="BA92" i="5"/>
  <c r="BB92" i="5"/>
  <c r="BC92" i="5"/>
  <c r="BD92" i="5"/>
  <c r="E93" i="5"/>
  <c r="BA93" i="5"/>
  <c r="BB93" i="5"/>
  <c r="BC93" i="5"/>
  <c r="BD93" i="5"/>
  <c r="E94" i="5"/>
  <c r="BA94" i="5"/>
  <c r="BB94" i="5"/>
  <c r="BC94" i="5"/>
  <c r="BD94" i="5"/>
  <c r="E95" i="5"/>
  <c r="BA95" i="5"/>
  <c r="BB95" i="5"/>
  <c r="BC95" i="5"/>
  <c r="BD95" i="5"/>
  <c r="E96" i="5"/>
  <c r="BA96" i="5"/>
  <c r="BB96" i="5"/>
  <c r="BC96" i="5"/>
  <c r="BD96" i="5"/>
  <c r="E97" i="5"/>
  <c r="BA97" i="5"/>
  <c r="BB97" i="5"/>
  <c r="BC97" i="5"/>
  <c r="BD97" i="5"/>
  <c r="E98" i="5"/>
  <c r="BA98" i="5"/>
  <c r="BB98" i="5"/>
  <c r="BC98" i="5"/>
  <c r="BD98" i="5"/>
  <c r="E99" i="5"/>
  <c r="BA99" i="5"/>
  <c r="BB99" i="5"/>
  <c r="BC99" i="5"/>
  <c r="BD99" i="5"/>
  <c r="E100" i="5"/>
  <c r="BA100" i="5"/>
  <c r="BB100" i="5"/>
  <c r="BC100" i="5"/>
  <c r="BD100" i="5"/>
  <c r="E101" i="5"/>
  <c r="BA101" i="5"/>
  <c r="BB101" i="5"/>
  <c r="BC101" i="5"/>
  <c r="BD101" i="5"/>
  <c r="E102" i="5"/>
  <c r="BA102" i="5"/>
  <c r="BB102" i="5"/>
  <c r="BC102" i="5"/>
  <c r="BD102" i="5"/>
  <c r="E103" i="5"/>
  <c r="BA103" i="5"/>
  <c r="BB103" i="5"/>
  <c r="BC103" i="5"/>
  <c r="BD103" i="5"/>
  <c r="E104" i="5"/>
  <c r="BA104" i="5"/>
  <c r="BB104" i="5"/>
  <c r="BC104" i="5"/>
  <c r="BD104" i="5"/>
  <c r="E105" i="5"/>
  <c r="BA105" i="5"/>
  <c r="BB105" i="5"/>
  <c r="BC105" i="5"/>
  <c r="BD105" i="5"/>
  <c r="E106" i="5"/>
  <c r="BA106" i="5"/>
  <c r="BB106" i="5"/>
  <c r="BC106" i="5"/>
  <c r="BD106" i="5"/>
  <c r="E107" i="5"/>
  <c r="BA107" i="5"/>
  <c r="BB107" i="5"/>
  <c r="BC107" i="5"/>
  <c r="BD107" i="5"/>
  <c r="E108" i="5"/>
  <c r="BA108" i="5"/>
  <c r="BB108" i="5"/>
  <c r="BC108" i="5"/>
  <c r="BD108" i="5"/>
  <c r="E109" i="5"/>
  <c r="BA109" i="5"/>
  <c r="BB109" i="5"/>
  <c r="BC109" i="5"/>
  <c r="BD109" i="5"/>
  <c r="E110" i="5"/>
  <c r="BA110" i="5"/>
  <c r="BB110" i="5"/>
  <c r="BC110" i="5"/>
  <c r="BD110" i="5"/>
  <c r="E111" i="5"/>
  <c r="BA111" i="5"/>
  <c r="BB111" i="5"/>
  <c r="BC111" i="5"/>
  <c r="BD111" i="5"/>
  <c r="E112" i="5"/>
  <c r="BA112" i="5"/>
  <c r="BB112" i="5"/>
  <c r="BC112" i="5"/>
  <c r="BD112" i="5"/>
  <c r="E113" i="5"/>
  <c r="BA113" i="5"/>
  <c r="BB113" i="5"/>
  <c r="BC113" i="5"/>
  <c r="BD113" i="5"/>
  <c r="E114" i="5"/>
  <c r="BA114" i="5"/>
  <c r="BB114" i="5"/>
  <c r="BC114" i="5"/>
  <c r="BD114" i="5"/>
  <c r="E115" i="5"/>
  <c r="BA115" i="5"/>
  <c r="BB115" i="5"/>
  <c r="BC115" i="5"/>
  <c r="BD115" i="5"/>
  <c r="E116" i="5"/>
  <c r="BA116" i="5"/>
  <c r="BB116" i="5"/>
  <c r="BC116" i="5"/>
  <c r="BD116" i="5"/>
  <c r="E117" i="5"/>
  <c r="BA117" i="5"/>
  <c r="BB117" i="5"/>
  <c r="BC117" i="5"/>
  <c r="BD117" i="5"/>
  <c r="E118" i="5"/>
  <c r="BA118" i="5"/>
  <c r="BB118" i="5"/>
  <c r="BC118" i="5"/>
  <c r="BD118" i="5"/>
  <c r="E119" i="5"/>
  <c r="BA119" i="5"/>
  <c r="BB119" i="5"/>
  <c r="BC119" i="5"/>
  <c r="BD119" i="5"/>
  <c r="E120" i="5"/>
  <c r="BA120" i="5"/>
  <c r="BB120" i="5"/>
  <c r="BC120" i="5"/>
  <c r="BD120" i="5"/>
  <c r="E121" i="5"/>
  <c r="BA121" i="5"/>
  <c r="BB121" i="5"/>
  <c r="BC121" i="5"/>
  <c r="BD121" i="5"/>
  <c r="E122" i="5"/>
  <c r="BA122" i="5"/>
  <c r="BB122" i="5"/>
  <c r="BC122" i="5"/>
  <c r="BD122" i="5"/>
  <c r="E123" i="5"/>
  <c r="BA123" i="5"/>
  <c r="BB123" i="5"/>
  <c r="BC123" i="5"/>
  <c r="BD123" i="5"/>
  <c r="E124" i="5"/>
  <c r="BA124" i="5"/>
  <c r="BB124" i="5"/>
  <c r="BC124" i="5"/>
  <c r="BD124" i="5"/>
  <c r="E125" i="5"/>
  <c r="BA125" i="5"/>
  <c r="BB125" i="5"/>
  <c r="BC125" i="5"/>
  <c r="BD125" i="5"/>
  <c r="E126" i="5"/>
  <c r="BA126" i="5"/>
  <c r="BB126" i="5"/>
  <c r="BC126" i="5"/>
  <c r="BD126" i="5"/>
  <c r="E127" i="5"/>
  <c r="BA127" i="5"/>
  <c r="BB127" i="5"/>
  <c r="BC127" i="5"/>
  <c r="BD127" i="5"/>
  <c r="E128" i="5"/>
  <c r="BA128" i="5"/>
  <c r="BB128" i="5"/>
  <c r="BC128" i="5"/>
  <c r="BD128" i="5"/>
  <c r="E129" i="5"/>
  <c r="BA129" i="5"/>
  <c r="BB129" i="5"/>
  <c r="BC129" i="5"/>
  <c r="BD129" i="5"/>
  <c r="E130" i="5"/>
  <c r="BA130" i="5"/>
  <c r="BB130" i="5"/>
  <c r="BC130" i="5"/>
  <c r="BD130" i="5"/>
  <c r="E131" i="5"/>
  <c r="BA131" i="5"/>
  <c r="BB131" i="5"/>
  <c r="BC131" i="5"/>
  <c r="BD131" i="5"/>
  <c r="E132" i="5"/>
  <c r="BA132" i="5"/>
  <c r="BB132" i="5"/>
  <c r="BC132" i="5"/>
  <c r="BD132" i="5"/>
  <c r="E133" i="5"/>
  <c r="BA133" i="5"/>
  <c r="BB133" i="5"/>
  <c r="BC133" i="5"/>
  <c r="BD133" i="5"/>
  <c r="E134" i="5"/>
  <c r="BA134" i="5"/>
  <c r="BB134" i="5"/>
  <c r="BC134" i="5"/>
  <c r="BD134" i="5"/>
  <c r="E135" i="5"/>
  <c r="BA135" i="5"/>
  <c r="BB135" i="5"/>
  <c r="BC135" i="5"/>
  <c r="BD135" i="5"/>
  <c r="E136" i="5"/>
  <c r="BA136" i="5"/>
  <c r="BB136" i="5"/>
  <c r="BC136" i="5"/>
  <c r="BD136" i="5"/>
  <c r="E137" i="5"/>
  <c r="BA137" i="5"/>
  <c r="BB137" i="5"/>
  <c r="BC137" i="5"/>
  <c r="BD137" i="5"/>
  <c r="E138" i="5"/>
  <c r="BA138" i="5"/>
  <c r="BB138" i="5"/>
  <c r="BC138" i="5"/>
  <c r="BD138" i="5"/>
  <c r="E139" i="5"/>
  <c r="BA139" i="5"/>
  <c r="BB139" i="5"/>
  <c r="BC139" i="5"/>
  <c r="BD139" i="5"/>
  <c r="E140" i="5"/>
  <c r="BA140" i="5"/>
  <c r="BB140" i="5"/>
  <c r="BC140" i="5"/>
  <c r="BD140" i="5"/>
  <c r="E141" i="5"/>
  <c r="BA141" i="5"/>
  <c r="BB141" i="5"/>
  <c r="BC141" i="5"/>
  <c r="BD141" i="5"/>
  <c r="E142" i="5"/>
  <c r="BA142" i="5"/>
  <c r="BB142" i="5"/>
  <c r="BC142" i="5"/>
  <c r="BD142" i="5"/>
  <c r="E143" i="5"/>
  <c r="BA143" i="5"/>
  <c r="BB143" i="5"/>
  <c r="BC143" i="5"/>
  <c r="BD143" i="5"/>
  <c r="E144" i="5"/>
  <c r="BA144" i="5"/>
  <c r="BB144" i="5"/>
  <c r="BC144" i="5"/>
  <c r="BD144" i="5"/>
  <c r="E145" i="5"/>
  <c r="BA145" i="5"/>
  <c r="BB145" i="5"/>
  <c r="BC145" i="5"/>
  <c r="BD145" i="5"/>
  <c r="E146" i="5"/>
  <c r="BA146" i="5"/>
  <c r="BB146" i="5"/>
  <c r="BC146" i="5"/>
  <c r="BD146" i="5"/>
  <c r="E147" i="5"/>
  <c r="BA147" i="5"/>
  <c r="BB147" i="5"/>
  <c r="BC147" i="5"/>
  <c r="BD147" i="5"/>
  <c r="E148" i="5"/>
  <c r="BA148" i="5"/>
  <c r="BB148" i="5"/>
  <c r="BC148" i="5"/>
  <c r="BD148" i="5"/>
  <c r="E149" i="5"/>
  <c r="BA149" i="5"/>
  <c r="BB149" i="5"/>
  <c r="BC149" i="5"/>
  <c r="BD149" i="5"/>
  <c r="E150" i="5"/>
  <c r="BA150" i="5"/>
  <c r="BB150" i="5"/>
  <c r="BC150" i="5"/>
  <c r="BD150" i="5"/>
  <c r="E151" i="5"/>
  <c r="BA151" i="5"/>
  <c r="BB151" i="5"/>
  <c r="BC151" i="5"/>
  <c r="BD151" i="5"/>
  <c r="E152" i="5"/>
  <c r="BA152" i="5"/>
  <c r="BB152" i="5"/>
  <c r="BC152" i="5"/>
  <c r="BD152" i="5"/>
  <c r="E153" i="5"/>
  <c r="BA153" i="5"/>
  <c r="BB153" i="5"/>
  <c r="BC153" i="5"/>
  <c r="BD153" i="5"/>
  <c r="E154" i="5"/>
  <c r="BA154" i="5"/>
  <c r="BB154" i="5"/>
  <c r="BC154" i="5"/>
  <c r="BD154" i="5"/>
  <c r="E155" i="5"/>
  <c r="BA155" i="5"/>
  <c r="BB155" i="5"/>
  <c r="BC155" i="5"/>
  <c r="BD155" i="5"/>
  <c r="E156" i="5"/>
  <c r="BA156" i="5"/>
  <c r="BB156" i="5"/>
  <c r="BC156" i="5"/>
  <c r="BD156" i="5"/>
  <c r="E157" i="5"/>
  <c r="BA157" i="5"/>
  <c r="BB157" i="5"/>
  <c r="BC157" i="5"/>
  <c r="BD157" i="5"/>
  <c r="E158" i="5"/>
  <c r="BA158" i="5"/>
  <c r="BB158" i="5"/>
  <c r="BC158" i="5"/>
  <c r="BD158" i="5"/>
  <c r="E159" i="5"/>
  <c r="BA159" i="5"/>
  <c r="BB159" i="5"/>
  <c r="BC159" i="5"/>
  <c r="BD159" i="5"/>
  <c r="E160" i="5"/>
  <c r="BA160" i="5"/>
  <c r="BB160" i="5"/>
  <c r="BC160" i="5"/>
  <c r="BD160" i="5"/>
  <c r="E161" i="5"/>
  <c r="BA161" i="5"/>
  <c r="BB161" i="5"/>
  <c r="BC161" i="5"/>
  <c r="BD161" i="5"/>
  <c r="E162" i="5"/>
  <c r="BA162" i="5"/>
  <c r="BB162" i="5"/>
  <c r="BC162" i="5"/>
  <c r="BD162" i="5"/>
  <c r="E163" i="5"/>
  <c r="BA163" i="5"/>
  <c r="BB163" i="5"/>
  <c r="BC163" i="5"/>
  <c r="BD163" i="5"/>
  <c r="E164" i="5"/>
  <c r="BA164" i="5"/>
  <c r="BB164" i="5"/>
  <c r="BC164" i="5"/>
  <c r="BD164" i="5"/>
  <c r="E165" i="5"/>
  <c r="BA165" i="5"/>
  <c r="BB165" i="5"/>
  <c r="BC165" i="5"/>
  <c r="BD165" i="5"/>
  <c r="E166" i="5"/>
  <c r="BA166" i="5"/>
  <c r="BB166" i="5"/>
  <c r="BC166" i="5"/>
  <c r="BD166" i="5"/>
  <c r="E167" i="5"/>
  <c r="BA167" i="5"/>
  <c r="BB167" i="5"/>
  <c r="BC167" i="5"/>
  <c r="BD167" i="5"/>
  <c r="E168" i="5"/>
  <c r="BA168" i="5"/>
  <c r="BB168" i="5"/>
  <c r="BC168" i="5"/>
  <c r="BD168" i="5"/>
  <c r="E169" i="5"/>
  <c r="BA169" i="5"/>
  <c r="BB169" i="5"/>
  <c r="BC169" i="5"/>
  <c r="BD169" i="5"/>
  <c r="E170" i="5"/>
  <c r="BA170" i="5"/>
  <c r="BB170" i="5"/>
  <c r="BC170" i="5"/>
  <c r="BD170" i="5"/>
  <c r="E171" i="5"/>
  <c r="BA171" i="5"/>
  <c r="BB171" i="5"/>
  <c r="BC171" i="5"/>
  <c r="BD171" i="5"/>
  <c r="E172" i="5"/>
  <c r="BA172" i="5"/>
  <c r="BB172" i="5"/>
  <c r="BC172" i="5"/>
  <c r="BD172" i="5"/>
  <c r="E173" i="5"/>
  <c r="BA173" i="5"/>
  <c r="BB173" i="5"/>
  <c r="BC173" i="5"/>
  <c r="BD173" i="5"/>
  <c r="E174" i="5"/>
  <c r="BA174" i="5"/>
  <c r="BB174" i="5"/>
  <c r="BC174" i="5"/>
  <c r="BD174" i="5"/>
  <c r="E175" i="5"/>
  <c r="BA175" i="5"/>
  <c r="BB175" i="5"/>
  <c r="BC175" i="5"/>
  <c r="BD175" i="5"/>
  <c r="E176" i="5"/>
  <c r="BA176" i="5"/>
  <c r="BB176" i="5"/>
  <c r="BC176" i="5"/>
  <c r="BD176" i="5"/>
  <c r="E177" i="5"/>
  <c r="BA177" i="5"/>
  <c r="BB177" i="5"/>
  <c r="BC177" i="5"/>
  <c r="BD177" i="5"/>
  <c r="E178" i="5"/>
  <c r="BA178" i="5"/>
  <c r="BB178" i="5"/>
  <c r="BC178" i="5"/>
  <c r="BD178" i="5"/>
  <c r="E179" i="5"/>
  <c r="BA179" i="5"/>
  <c r="BB179" i="5"/>
  <c r="BC179" i="5"/>
  <c r="BD179" i="5"/>
  <c r="E180" i="5"/>
  <c r="BA180" i="5"/>
  <c r="BB180" i="5"/>
  <c r="BC180" i="5"/>
  <c r="BD180" i="5"/>
  <c r="E181" i="5"/>
  <c r="BA181" i="5"/>
  <c r="BB181" i="5"/>
  <c r="BC181" i="5"/>
  <c r="BD181" i="5"/>
  <c r="E182" i="5"/>
  <c r="BA182" i="5"/>
  <c r="BB182" i="5"/>
  <c r="BC182" i="5"/>
  <c r="BD182" i="5"/>
  <c r="E183" i="5"/>
  <c r="BA183" i="5"/>
  <c r="BB183" i="5"/>
  <c r="BC183" i="5"/>
  <c r="BD183" i="5"/>
  <c r="E184" i="5"/>
  <c r="BA184" i="5"/>
  <c r="BB184" i="5"/>
  <c r="BC184" i="5"/>
  <c r="BD184" i="5"/>
  <c r="E185" i="5"/>
  <c r="BA185" i="5"/>
  <c r="BB185" i="5"/>
  <c r="BC185" i="5"/>
  <c r="BD185" i="5"/>
  <c r="E186" i="5"/>
  <c r="BA186" i="5"/>
  <c r="BB186" i="5"/>
  <c r="BC186" i="5"/>
  <c r="BD186" i="5"/>
  <c r="E187" i="5"/>
  <c r="BA187" i="5"/>
  <c r="BB187" i="5"/>
  <c r="BC187" i="5"/>
  <c r="BD187" i="5"/>
  <c r="E188" i="5"/>
  <c r="BA188" i="5"/>
  <c r="BB188" i="5"/>
  <c r="BC188" i="5"/>
  <c r="BD188" i="5"/>
  <c r="E189" i="5"/>
  <c r="BA189" i="5"/>
  <c r="BB189" i="5"/>
  <c r="BC189" i="5"/>
  <c r="BD189" i="5"/>
  <c r="E190" i="5"/>
  <c r="BA190" i="5"/>
  <c r="BB190" i="5"/>
  <c r="BC190" i="5"/>
  <c r="BD190" i="5"/>
  <c r="E191" i="5"/>
  <c r="BA191" i="5"/>
  <c r="BB191" i="5"/>
  <c r="BC191" i="5"/>
  <c r="BD191" i="5"/>
  <c r="E192" i="5"/>
  <c r="BA192" i="5"/>
  <c r="BB192" i="5"/>
  <c r="BC192" i="5"/>
  <c r="BD192" i="5"/>
  <c r="E193" i="5"/>
  <c r="BA193" i="5"/>
  <c r="BB193" i="5"/>
  <c r="BC193" i="5"/>
  <c r="BD193" i="5"/>
  <c r="E194" i="5"/>
  <c r="BA194" i="5"/>
  <c r="BB194" i="5"/>
  <c r="BC194" i="5"/>
  <c r="BD194" i="5"/>
  <c r="E195" i="5"/>
  <c r="BA195" i="5"/>
  <c r="BB195" i="5"/>
  <c r="BC195" i="5"/>
  <c r="BD195" i="5"/>
  <c r="E196" i="5"/>
  <c r="BA196" i="5"/>
  <c r="BB196" i="5"/>
  <c r="BC196" i="5"/>
  <c r="BD196" i="5"/>
  <c r="E197" i="5"/>
  <c r="BA197" i="5"/>
  <c r="BB197" i="5"/>
  <c r="BC197" i="5"/>
  <c r="BD197" i="5"/>
  <c r="E198" i="5"/>
  <c r="BA198" i="5"/>
  <c r="BB198" i="5"/>
  <c r="BC198" i="5"/>
  <c r="BD198" i="5"/>
  <c r="E199" i="5"/>
  <c r="BA199" i="5"/>
  <c r="BB199" i="5"/>
  <c r="BC199" i="5"/>
  <c r="BD199" i="5"/>
  <c r="E200" i="5"/>
  <c r="BA200" i="5"/>
  <c r="BB200" i="5"/>
  <c r="BC200" i="5"/>
  <c r="BD200" i="5"/>
  <c r="E201" i="5"/>
  <c r="BA201" i="5"/>
  <c r="BB201" i="5"/>
  <c r="BC201" i="5"/>
  <c r="BD201" i="5"/>
  <c r="E202" i="5"/>
  <c r="BA202" i="5"/>
  <c r="BB202" i="5"/>
  <c r="BC202" i="5"/>
  <c r="BD202" i="5"/>
  <c r="E203" i="5"/>
  <c r="BA203" i="5"/>
  <c r="BB203" i="5"/>
  <c r="BC203" i="5"/>
  <c r="BD203" i="5"/>
  <c r="E204" i="5"/>
  <c r="BA204" i="5"/>
  <c r="BB204" i="5"/>
  <c r="BC204" i="5"/>
  <c r="BD204" i="5"/>
  <c r="E205" i="5"/>
  <c r="BA205" i="5"/>
  <c r="BB205" i="5"/>
  <c r="BC205" i="5"/>
  <c r="BD205" i="5"/>
  <c r="E206" i="5"/>
  <c r="BA206" i="5"/>
  <c r="BB206" i="5"/>
  <c r="BC206" i="5"/>
  <c r="BD206" i="5"/>
  <c r="E207" i="5"/>
  <c r="BA207" i="5"/>
  <c r="BB207" i="5"/>
  <c r="BC207" i="5"/>
  <c r="BD207" i="5"/>
  <c r="E208" i="5"/>
  <c r="BA208" i="5"/>
  <c r="BB208" i="5"/>
  <c r="BC208" i="5"/>
  <c r="BD208" i="5"/>
  <c r="E209" i="5"/>
  <c r="BA209" i="5"/>
  <c r="BB209" i="5"/>
  <c r="BC209" i="5"/>
  <c r="BD209" i="5"/>
  <c r="E210" i="5"/>
  <c r="BA210" i="5"/>
  <c r="BB210" i="5"/>
  <c r="BC210" i="5"/>
  <c r="BD210" i="5"/>
  <c r="E211" i="5"/>
  <c r="BA211" i="5"/>
  <c r="BB211" i="5"/>
  <c r="BC211" i="5"/>
  <c r="BD211" i="5"/>
  <c r="E212" i="5"/>
  <c r="BA212" i="5"/>
  <c r="BB212" i="5"/>
  <c r="BC212" i="5"/>
  <c r="BD212" i="5"/>
  <c r="E213" i="5"/>
  <c r="BA213" i="5"/>
  <c r="BB213" i="5"/>
  <c r="BC213" i="5"/>
  <c r="BD213" i="5"/>
  <c r="E214" i="5"/>
  <c r="BA214" i="5"/>
  <c r="BB214" i="5"/>
  <c r="BC214" i="5"/>
  <c r="BD214" i="5"/>
  <c r="E215" i="5"/>
  <c r="BA215" i="5"/>
  <c r="BB215" i="5"/>
  <c r="BC215" i="5"/>
  <c r="BD215" i="5"/>
  <c r="E216" i="5"/>
  <c r="BA216" i="5"/>
  <c r="BB216" i="5"/>
  <c r="BC216" i="5"/>
  <c r="BD216" i="5"/>
  <c r="E217" i="5"/>
  <c r="BA217" i="5"/>
  <c r="BB217" i="5"/>
  <c r="BC217" i="5"/>
  <c r="BD217" i="5"/>
  <c r="E218" i="5"/>
  <c r="BA218" i="5"/>
  <c r="BB218" i="5"/>
  <c r="BC218" i="5"/>
  <c r="BD218" i="5"/>
  <c r="E219" i="5"/>
  <c r="BA219" i="5"/>
  <c r="BB219" i="5"/>
  <c r="BC219" i="5"/>
  <c r="BD219" i="5"/>
  <c r="E220" i="5"/>
  <c r="BA220" i="5"/>
  <c r="BB220" i="5"/>
  <c r="BC220" i="5"/>
  <c r="BD220" i="5"/>
  <c r="E221" i="5"/>
  <c r="BA221" i="5"/>
  <c r="BB221" i="5"/>
  <c r="BC221" i="5"/>
  <c r="BD221" i="5"/>
  <c r="E222" i="5"/>
  <c r="BA222" i="5"/>
  <c r="BB222" i="5"/>
  <c r="BC222" i="5"/>
  <c r="BD222" i="5"/>
  <c r="E223" i="5"/>
  <c r="BA223" i="5"/>
  <c r="BB223" i="5"/>
  <c r="BC223" i="5"/>
  <c r="BD223" i="5"/>
  <c r="E224" i="5"/>
  <c r="BA224" i="5"/>
  <c r="BB224" i="5"/>
  <c r="BC224" i="5"/>
  <c r="BD224" i="5"/>
  <c r="E225" i="5"/>
  <c r="BA225" i="5"/>
  <c r="BB225" i="5"/>
  <c r="BC225" i="5"/>
  <c r="BD225" i="5"/>
  <c r="E226" i="5"/>
  <c r="BA226" i="5"/>
  <c r="BB226" i="5"/>
  <c r="BC226" i="5"/>
  <c r="BD226" i="5"/>
  <c r="E227" i="5"/>
  <c r="BA227" i="5"/>
  <c r="BB227" i="5"/>
  <c r="BC227" i="5"/>
  <c r="BD227" i="5"/>
  <c r="E228" i="5"/>
  <c r="BA228" i="5"/>
  <c r="BB228" i="5"/>
  <c r="BC228" i="5"/>
  <c r="BD228" i="5"/>
  <c r="E229" i="5"/>
  <c r="BA229" i="5"/>
  <c r="BB229" i="5"/>
  <c r="BC229" i="5"/>
  <c r="BD229" i="5"/>
  <c r="E230" i="5"/>
  <c r="BA230" i="5"/>
  <c r="BB230" i="5"/>
  <c r="BC230" i="5"/>
  <c r="BD230" i="5"/>
  <c r="E231" i="5"/>
  <c r="BA231" i="5"/>
  <c r="BB231" i="5"/>
  <c r="BC231" i="5"/>
  <c r="BD231" i="5"/>
  <c r="E232" i="5"/>
  <c r="BA232" i="5"/>
  <c r="BB232" i="5"/>
  <c r="BC232" i="5"/>
  <c r="BD232" i="5"/>
  <c r="E233" i="5"/>
  <c r="BA233" i="5"/>
  <c r="BB233" i="5"/>
  <c r="BC233" i="5"/>
  <c r="BD233" i="5"/>
  <c r="E234" i="5"/>
  <c r="BA234" i="5"/>
  <c r="BB234" i="5"/>
  <c r="BC234" i="5"/>
  <c r="BD234" i="5"/>
  <c r="E235" i="5"/>
  <c r="BA235" i="5"/>
  <c r="BB235" i="5"/>
  <c r="BC235" i="5"/>
  <c r="BD235" i="5"/>
  <c r="E236" i="5"/>
  <c r="BA236" i="5"/>
  <c r="BB236" i="5"/>
  <c r="BC236" i="5"/>
  <c r="BD236" i="5"/>
  <c r="E237" i="5"/>
  <c r="BA237" i="5"/>
  <c r="BB237" i="5"/>
  <c r="BC237" i="5"/>
  <c r="BD237" i="5"/>
  <c r="E238" i="5"/>
  <c r="BA238" i="5"/>
  <c r="BB238" i="5"/>
  <c r="BC238" i="5"/>
  <c r="BD238" i="5"/>
  <c r="E239" i="5"/>
  <c r="BA239" i="5"/>
  <c r="BB239" i="5"/>
  <c r="BC239" i="5"/>
  <c r="BD239" i="5"/>
  <c r="E240" i="5"/>
  <c r="BA240" i="5"/>
  <c r="BB240" i="5"/>
  <c r="BC240" i="5"/>
  <c r="BD240" i="5"/>
  <c r="E241" i="5"/>
  <c r="BA241" i="5"/>
  <c r="BB241" i="5"/>
  <c r="BC241" i="5"/>
  <c r="BD241" i="5"/>
  <c r="E242" i="5"/>
  <c r="BA242" i="5"/>
  <c r="BB242" i="5"/>
  <c r="BC242" i="5"/>
  <c r="BD242" i="5"/>
  <c r="E243" i="5"/>
  <c r="BA243" i="5"/>
  <c r="BB243" i="5"/>
  <c r="BC243" i="5"/>
  <c r="BD243" i="5"/>
  <c r="E244" i="5"/>
  <c r="BA244" i="5"/>
  <c r="BB244" i="5"/>
  <c r="BC244" i="5"/>
  <c r="BD244" i="5"/>
  <c r="E245" i="5"/>
  <c r="BA245" i="5"/>
  <c r="BB245" i="5"/>
  <c r="BC245" i="5"/>
  <c r="BD245" i="5"/>
  <c r="E246" i="5"/>
  <c r="BA246" i="5"/>
  <c r="BB246" i="5"/>
  <c r="BC246" i="5"/>
  <c r="BD246" i="5"/>
  <c r="E247" i="5"/>
  <c r="BA247" i="5"/>
  <c r="BB247" i="5"/>
  <c r="BC247" i="5"/>
  <c r="BD247" i="5"/>
  <c r="E248" i="5"/>
  <c r="BA248" i="5"/>
  <c r="BB248" i="5"/>
  <c r="BC248" i="5"/>
  <c r="BD248" i="5"/>
  <c r="E249" i="5"/>
  <c r="BA249" i="5"/>
  <c r="BB249" i="5"/>
  <c r="BC249" i="5"/>
  <c r="BD249" i="5"/>
  <c r="E250" i="5"/>
  <c r="BA250" i="5"/>
  <c r="BB250" i="5"/>
  <c r="BC250" i="5"/>
  <c r="BD250" i="5"/>
  <c r="E251" i="5"/>
  <c r="BA251" i="5"/>
  <c r="BB251" i="5"/>
  <c r="BC251" i="5"/>
  <c r="BD251" i="5"/>
  <c r="E252" i="5"/>
  <c r="BA252" i="5"/>
  <c r="BB252" i="5"/>
  <c r="BC252" i="5"/>
  <c r="BD252" i="5"/>
  <c r="E253" i="5"/>
  <c r="BA253" i="5"/>
  <c r="BB253" i="5"/>
  <c r="BC253" i="5"/>
  <c r="BD253" i="5"/>
  <c r="E254" i="5"/>
  <c r="BA254" i="5"/>
  <c r="BB254" i="5"/>
  <c r="BC254" i="5"/>
  <c r="BD254" i="5"/>
  <c r="E255" i="5"/>
  <c r="BA255" i="5"/>
  <c r="BB255" i="5"/>
  <c r="BC255" i="5"/>
  <c r="BD255" i="5"/>
  <c r="E256" i="5"/>
  <c r="BA256" i="5"/>
  <c r="BB256" i="5"/>
  <c r="BC256" i="5"/>
  <c r="BD256" i="5"/>
  <c r="E257" i="5"/>
  <c r="BA257" i="5"/>
  <c r="BB257" i="5"/>
  <c r="BC257" i="5"/>
  <c r="BD257" i="5"/>
  <c r="E258" i="5"/>
  <c r="BA258" i="5"/>
  <c r="BB258" i="5"/>
  <c r="BC258" i="5"/>
  <c r="BD258" i="5"/>
  <c r="E259" i="5"/>
  <c r="BA259" i="5"/>
  <c r="BB259" i="5"/>
  <c r="BC259" i="5"/>
  <c r="BD259" i="5"/>
  <c r="E260" i="5"/>
  <c r="BA260" i="5"/>
  <c r="BB260" i="5"/>
  <c r="BC260" i="5"/>
  <c r="BD260" i="5"/>
  <c r="E261" i="5"/>
  <c r="BA261" i="5"/>
  <c r="BB261" i="5"/>
  <c r="BC261" i="5"/>
  <c r="BD261" i="5"/>
  <c r="E262" i="5"/>
  <c r="BA262" i="5"/>
  <c r="BB262" i="5"/>
  <c r="BC262" i="5"/>
  <c r="BD262" i="5"/>
  <c r="E263" i="5"/>
  <c r="BA263" i="5"/>
  <c r="BB263" i="5"/>
  <c r="BC263" i="5"/>
  <c r="BD263" i="5"/>
  <c r="E264" i="5"/>
  <c r="BA264" i="5"/>
  <c r="BB264" i="5"/>
  <c r="BC264" i="5"/>
  <c r="BD264" i="5"/>
  <c r="E265" i="5"/>
  <c r="BA265" i="5"/>
  <c r="BB265" i="5"/>
  <c r="BC265" i="5"/>
  <c r="BD265" i="5"/>
  <c r="E266" i="5"/>
  <c r="BA266" i="5"/>
  <c r="BB266" i="5"/>
  <c r="BC266" i="5"/>
  <c r="BD266" i="5"/>
  <c r="E267" i="5"/>
  <c r="BA267" i="5"/>
  <c r="BB267" i="5"/>
  <c r="BC267" i="5"/>
  <c r="BD267" i="5"/>
  <c r="E268" i="5"/>
  <c r="BA268" i="5"/>
  <c r="BB268" i="5"/>
  <c r="BC268" i="5"/>
  <c r="BD268" i="5"/>
  <c r="E269" i="5"/>
  <c r="BA269" i="5"/>
  <c r="BB269" i="5"/>
  <c r="BC269" i="5"/>
  <c r="BD269" i="5"/>
  <c r="E270" i="5"/>
  <c r="BA270" i="5"/>
  <c r="BB270" i="5"/>
  <c r="BC270" i="5"/>
  <c r="BD270" i="5"/>
  <c r="E271" i="5"/>
  <c r="BA271" i="5"/>
  <c r="BB271" i="5"/>
  <c r="BC271" i="5"/>
  <c r="BD271" i="5"/>
  <c r="E272" i="5"/>
  <c r="BA272" i="5"/>
  <c r="BB272" i="5"/>
  <c r="BC272" i="5"/>
  <c r="BD272" i="5"/>
  <c r="E273" i="5"/>
  <c r="BA273" i="5"/>
  <c r="BB273" i="5"/>
  <c r="BC273" i="5"/>
  <c r="BD273" i="5"/>
  <c r="E274" i="5"/>
  <c r="BA274" i="5"/>
  <c r="BB274" i="5"/>
  <c r="BC274" i="5"/>
  <c r="BD274" i="5"/>
  <c r="E275" i="5"/>
  <c r="BA275" i="5"/>
  <c r="BB275" i="5"/>
  <c r="BC275" i="5"/>
  <c r="BD275" i="5"/>
  <c r="E276" i="5"/>
  <c r="BA276" i="5"/>
  <c r="BB276" i="5"/>
  <c r="BC276" i="5"/>
  <c r="BD276" i="5"/>
  <c r="E277" i="5"/>
  <c r="BA277" i="5"/>
  <c r="BB277" i="5"/>
  <c r="BC277" i="5"/>
  <c r="BD277" i="5"/>
  <c r="E278" i="5"/>
  <c r="BA278" i="5"/>
  <c r="BB278" i="5"/>
  <c r="BC278" i="5"/>
  <c r="BD278" i="5"/>
  <c r="E279" i="5"/>
  <c r="BA279" i="5"/>
  <c r="BB279" i="5"/>
  <c r="BC279" i="5"/>
  <c r="BD279" i="5"/>
  <c r="E280" i="5"/>
  <c r="BA280" i="5"/>
  <c r="BB280" i="5"/>
  <c r="BC280" i="5"/>
  <c r="BD280" i="5"/>
  <c r="E281" i="5"/>
  <c r="BA281" i="5"/>
  <c r="BB281" i="5"/>
  <c r="BC281" i="5"/>
  <c r="BD281" i="5"/>
  <c r="E282" i="5"/>
  <c r="BA282" i="5"/>
  <c r="BB282" i="5"/>
  <c r="BC282" i="5"/>
  <c r="BD282" i="5"/>
  <c r="E283" i="5"/>
  <c r="BA283" i="5"/>
  <c r="BB283" i="5"/>
  <c r="BC283" i="5"/>
  <c r="BD283" i="5"/>
  <c r="E284" i="5"/>
  <c r="BA284" i="5"/>
  <c r="BB284" i="5"/>
  <c r="BC284" i="5"/>
  <c r="BD284" i="5"/>
  <c r="E285" i="5"/>
  <c r="BA285" i="5"/>
  <c r="BB285" i="5"/>
  <c r="BC285" i="5"/>
  <c r="BD285" i="5"/>
  <c r="E286" i="5"/>
  <c r="BA286" i="5"/>
  <c r="BB286" i="5"/>
  <c r="BC286" i="5"/>
  <c r="BD286" i="5"/>
  <c r="E287" i="5"/>
  <c r="BA287" i="5"/>
  <c r="BB287" i="5"/>
  <c r="BC287" i="5"/>
  <c r="BD287" i="5"/>
  <c r="E288" i="5"/>
  <c r="BA288" i="5"/>
  <c r="BB288" i="5"/>
  <c r="BC288" i="5"/>
  <c r="BD288" i="5"/>
  <c r="E289" i="5"/>
  <c r="BA289" i="5"/>
  <c r="BB289" i="5"/>
  <c r="BC289" i="5"/>
  <c r="BD289" i="5"/>
  <c r="E290" i="5"/>
  <c r="BA290" i="5"/>
  <c r="BB290" i="5"/>
  <c r="BC290" i="5"/>
  <c r="BD290" i="5"/>
  <c r="E291" i="5"/>
  <c r="BA291" i="5"/>
  <c r="BB291" i="5"/>
  <c r="BC291" i="5"/>
  <c r="BD291" i="5"/>
  <c r="E292" i="5"/>
  <c r="BA292" i="5"/>
  <c r="BB292" i="5"/>
  <c r="BC292" i="5"/>
  <c r="BD292" i="5"/>
  <c r="E293" i="5"/>
  <c r="BA293" i="5"/>
  <c r="BB293" i="5"/>
  <c r="BC293" i="5"/>
  <c r="BD293" i="5"/>
  <c r="E294" i="5"/>
  <c r="BA294" i="5"/>
  <c r="BB294" i="5"/>
  <c r="BC294" i="5"/>
  <c r="BD294" i="5"/>
  <c r="E295" i="5"/>
  <c r="BA295" i="5"/>
  <c r="BB295" i="5"/>
  <c r="BC295" i="5"/>
  <c r="BD295" i="5"/>
  <c r="E296" i="5"/>
  <c r="BA296" i="5"/>
  <c r="BB296" i="5"/>
  <c r="BC296" i="5"/>
  <c r="BD296" i="5"/>
  <c r="E297" i="5"/>
  <c r="BA297" i="5"/>
  <c r="BB297" i="5"/>
  <c r="BC297" i="5"/>
  <c r="BD297" i="5"/>
  <c r="E298" i="5"/>
  <c r="BA298" i="5"/>
  <c r="BB298" i="5"/>
  <c r="BC298" i="5"/>
  <c r="BD298" i="5"/>
  <c r="E299" i="5"/>
  <c r="BA299" i="5"/>
  <c r="BB299" i="5"/>
  <c r="BC299" i="5"/>
  <c r="BD299" i="5"/>
  <c r="E300" i="5"/>
  <c r="BA300" i="5"/>
  <c r="BB300" i="5"/>
  <c r="BC300" i="5"/>
  <c r="BD300" i="5"/>
  <c r="E301" i="5"/>
  <c r="BA301" i="5"/>
  <c r="BB301" i="5"/>
  <c r="BC301" i="5"/>
  <c r="BD301" i="5"/>
  <c r="E302" i="5"/>
  <c r="BA302" i="5"/>
  <c r="BB302" i="5"/>
  <c r="BC302" i="5"/>
  <c r="BD302" i="5"/>
  <c r="E303" i="5"/>
  <c r="BA303" i="5"/>
  <c r="BB303" i="5"/>
  <c r="BC303" i="5"/>
  <c r="BD303" i="5"/>
  <c r="E304" i="5"/>
  <c r="BA304" i="5"/>
  <c r="BB304" i="5"/>
  <c r="BC304" i="5"/>
  <c r="BD304" i="5"/>
  <c r="E305" i="5"/>
  <c r="BA305" i="5"/>
  <c r="BB305" i="5"/>
  <c r="BC305" i="5"/>
  <c r="BD305" i="5"/>
  <c r="E306" i="5"/>
  <c r="BA306" i="5"/>
  <c r="BB306" i="5"/>
  <c r="BC306" i="5"/>
  <c r="BD306" i="5"/>
  <c r="E307" i="5"/>
  <c r="BA307" i="5"/>
  <c r="BB307" i="5"/>
  <c r="BC307" i="5"/>
  <c r="BD307" i="5"/>
  <c r="E308" i="5"/>
  <c r="BA308" i="5"/>
  <c r="BB308" i="5"/>
  <c r="BC308" i="5"/>
  <c r="BD308" i="5"/>
  <c r="E309" i="5"/>
  <c r="BA309" i="5"/>
  <c r="BB309" i="5"/>
  <c r="BC309" i="5"/>
  <c r="BD309" i="5"/>
  <c r="E310" i="5"/>
  <c r="BA310" i="5"/>
  <c r="BB310" i="5"/>
  <c r="BC310" i="5"/>
  <c r="BD310" i="5"/>
  <c r="E311" i="5"/>
  <c r="BA311" i="5"/>
  <c r="BB311" i="5"/>
  <c r="BC311" i="5"/>
  <c r="BD311" i="5"/>
  <c r="E312" i="5"/>
  <c r="BA312" i="5"/>
  <c r="BB312" i="5"/>
  <c r="BC312" i="5"/>
  <c r="BD312" i="5"/>
  <c r="E313" i="5"/>
  <c r="BA313" i="5"/>
  <c r="BB313" i="5"/>
  <c r="BC313" i="5"/>
  <c r="BD313" i="5"/>
  <c r="E314" i="5"/>
  <c r="BA314" i="5"/>
  <c r="BB314" i="5"/>
  <c r="BC314" i="5"/>
  <c r="BD314" i="5"/>
  <c r="E315" i="5"/>
  <c r="BA315" i="5"/>
  <c r="BB315" i="5"/>
  <c r="BC315" i="5"/>
  <c r="BD315" i="5"/>
  <c r="E316" i="5"/>
  <c r="BA316" i="5"/>
  <c r="BB316" i="5"/>
  <c r="BC316" i="5"/>
  <c r="BD316" i="5"/>
  <c r="E317" i="5"/>
  <c r="BA317" i="5"/>
  <c r="BB317" i="5"/>
  <c r="BC317" i="5"/>
  <c r="BD317" i="5"/>
  <c r="E318" i="5"/>
  <c r="BA318" i="5"/>
  <c r="BB318" i="5"/>
  <c r="BC318" i="5"/>
  <c r="BD318" i="5"/>
  <c r="E319" i="5"/>
  <c r="BA319" i="5"/>
  <c r="BB319" i="5"/>
  <c r="BC319" i="5"/>
  <c r="BD319" i="5"/>
  <c r="E320" i="5"/>
  <c r="BA320" i="5"/>
  <c r="BB320" i="5"/>
  <c r="BC320" i="5"/>
  <c r="BD320" i="5"/>
  <c r="E321" i="5"/>
  <c r="BA321" i="5"/>
  <c r="BB321" i="5"/>
  <c r="BC321" i="5"/>
  <c r="BD321" i="5"/>
  <c r="E322" i="5"/>
  <c r="BA322" i="5"/>
  <c r="BB322" i="5"/>
  <c r="BC322" i="5"/>
  <c r="BD322" i="5"/>
  <c r="E323" i="5"/>
  <c r="BA323" i="5"/>
  <c r="BB323" i="5"/>
  <c r="BC323" i="5"/>
  <c r="BD323" i="5"/>
  <c r="E324" i="5"/>
  <c r="BA324" i="5"/>
  <c r="BB324" i="5"/>
  <c r="BC324" i="5"/>
  <c r="BD324" i="5"/>
  <c r="E325" i="5"/>
  <c r="BA325" i="5"/>
  <c r="BB325" i="5"/>
  <c r="BC325" i="5"/>
  <c r="BD325" i="5"/>
  <c r="E326" i="5"/>
  <c r="BA326" i="5"/>
  <c r="BB326" i="5"/>
  <c r="BC326" i="5"/>
  <c r="BD326" i="5"/>
  <c r="E327" i="5"/>
  <c r="BA327" i="5"/>
  <c r="BB327" i="5"/>
  <c r="BC327" i="5"/>
  <c r="BD327" i="5"/>
  <c r="E328" i="5"/>
  <c r="BA328" i="5"/>
  <c r="BB328" i="5"/>
  <c r="BC328" i="5"/>
  <c r="BD328" i="5"/>
  <c r="E329" i="5"/>
  <c r="BA329" i="5"/>
  <c r="BB329" i="5"/>
  <c r="BC329" i="5"/>
  <c r="BD329" i="5"/>
  <c r="E330" i="5"/>
  <c r="BA330" i="5"/>
  <c r="BB330" i="5"/>
  <c r="BC330" i="5"/>
  <c r="BD330" i="5"/>
  <c r="E331" i="5"/>
  <c r="BA331" i="5"/>
  <c r="BB331" i="5"/>
  <c r="BC331" i="5"/>
  <c r="BD331" i="5"/>
  <c r="E332" i="5"/>
  <c r="BA332" i="5"/>
  <c r="BB332" i="5"/>
  <c r="BC332" i="5"/>
  <c r="BD332" i="5"/>
  <c r="E333" i="5"/>
  <c r="BA333" i="5"/>
  <c r="BB333" i="5"/>
  <c r="BC333" i="5"/>
  <c r="BD333" i="5"/>
  <c r="E334" i="5"/>
  <c r="BA334" i="5"/>
  <c r="BB334" i="5"/>
  <c r="BC334" i="5"/>
  <c r="BD334" i="5"/>
  <c r="E335" i="5"/>
  <c r="BA335" i="5"/>
  <c r="BB335" i="5"/>
  <c r="BC335" i="5"/>
  <c r="BD335" i="5"/>
  <c r="E336" i="5"/>
  <c r="BA336" i="5"/>
  <c r="BB336" i="5"/>
  <c r="BC336" i="5"/>
  <c r="BD336" i="5"/>
  <c r="E337" i="5"/>
  <c r="BA337" i="5"/>
  <c r="BB337" i="5"/>
  <c r="BC337" i="5"/>
  <c r="BD337" i="5"/>
  <c r="E338" i="5"/>
  <c r="BA338" i="5"/>
  <c r="BB338" i="5"/>
  <c r="BC338" i="5"/>
  <c r="BD338" i="5"/>
  <c r="E339" i="5"/>
  <c r="BA339" i="5"/>
  <c r="BB339" i="5"/>
  <c r="BC339" i="5"/>
  <c r="BD339" i="5"/>
  <c r="E340" i="5"/>
  <c r="BA340" i="5"/>
  <c r="BB340" i="5"/>
  <c r="BC340" i="5"/>
  <c r="BD340" i="5"/>
  <c r="E341" i="5"/>
  <c r="BA341" i="5"/>
  <c r="BB341" i="5"/>
  <c r="BC341" i="5"/>
  <c r="BD341" i="5"/>
  <c r="E342" i="5"/>
  <c r="BA342" i="5"/>
  <c r="BB342" i="5"/>
  <c r="BC342" i="5"/>
  <c r="BD342" i="5"/>
  <c r="E343" i="5"/>
  <c r="BA343" i="5"/>
  <c r="BB343" i="5"/>
  <c r="BC343" i="5"/>
  <c r="BD343" i="5"/>
  <c r="E344" i="5"/>
  <c r="BA344" i="5"/>
  <c r="BB344" i="5"/>
  <c r="BC344" i="5"/>
  <c r="BD344" i="5"/>
  <c r="E345" i="5"/>
  <c r="BA345" i="5"/>
  <c r="BB345" i="5"/>
  <c r="BC345" i="5"/>
  <c r="BD345" i="5"/>
  <c r="E346" i="5"/>
  <c r="BA346" i="5"/>
  <c r="BB346" i="5"/>
  <c r="BC346" i="5"/>
  <c r="BD346" i="5"/>
  <c r="E347" i="5"/>
  <c r="BA347" i="5"/>
  <c r="BB347" i="5"/>
  <c r="BC347" i="5"/>
  <c r="BD347" i="5"/>
  <c r="E348" i="5"/>
  <c r="BA348" i="5"/>
  <c r="BB348" i="5"/>
  <c r="BC348" i="5"/>
  <c r="BD348" i="5"/>
  <c r="E349" i="5"/>
  <c r="BA349" i="5"/>
  <c r="BB349" i="5"/>
  <c r="BC349" i="5"/>
  <c r="BD349" i="5"/>
  <c r="E350" i="5"/>
  <c r="BA350" i="5"/>
  <c r="BB350" i="5"/>
  <c r="BC350" i="5"/>
  <c r="BD350" i="5"/>
  <c r="E351" i="5"/>
  <c r="BA351" i="5"/>
  <c r="BB351" i="5"/>
  <c r="BC351" i="5"/>
  <c r="BD351" i="5"/>
  <c r="E352" i="5"/>
  <c r="BA352" i="5"/>
  <c r="BB352" i="5"/>
  <c r="BC352" i="5"/>
  <c r="BD352" i="5"/>
  <c r="E353" i="5"/>
  <c r="BA353" i="5"/>
  <c r="BB353" i="5"/>
  <c r="BC353" i="5"/>
  <c r="BD353" i="5"/>
  <c r="E354" i="5"/>
  <c r="BA354" i="5"/>
  <c r="BB354" i="5"/>
  <c r="BC354" i="5"/>
  <c r="BD354" i="5"/>
  <c r="E355" i="5"/>
  <c r="BA355" i="5"/>
  <c r="BB355" i="5"/>
  <c r="BC355" i="5"/>
  <c r="BD355" i="5"/>
  <c r="E356" i="5"/>
  <c r="BA356" i="5"/>
  <c r="BB356" i="5"/>
  <c r="BC356" i="5"/>
  <c r="BD356" i="5"/>
  <c r="E357" i="5"/>
  <c r="BA357" i="5"/>
  <c r="BB357" i="5"/>
  <c r="BC357" i="5"/>
  <c r="BD357" i="5"/>
  <c r="E358" i="5"/>
  <c r="BA358" i="5"/>
  <c r="BB358" i="5"/>
  <c r="BC358" i="5"/>
  <c r="BD358" i="5"/>
  <c r="E359" i="5"/>
  <c r="BA359" i="5"/>
  <c r="BB359" i="5"/>
  <c r="BC359" i="5"/>
  <c r="BD359" i="5"/>
  <c r="E360" i="5"/>
  <c r="BA360" i="5"/>
  <c r="BB360" i="5"/>
  <c r="BC360" i="5"/>
  <c r="BD360" i="5"/>
  <c r="E361" i="5"/>
  <c r="BA361" i="5"/>
  <c r="BB361" i="5"/>
  <c r="BC361" i="5"/>
  <c r="BD361" i="5"/>
  <c r="E362" i="5"/>
  <c r="BA362" i="5"/>
  <c r="BB362" i="5"/>
  <c r="BC362" i="5"/>
  <c r="BD362" i="5"/>
  <c r="E363" i="5"/>
  <c r="BA363" i="5"/>
  <c r="BB363" i="5"/>
  <c r="BC363" i="5"/>
  <c r="BD363" i="5"/>
  <c r="E364" i="5"/>
  <c r="BA364" i="5"/>
  <c r="BB364" i="5"/>
  <c r="BC364" i="5"/>
  <c r="BD364" i="5"/>
  <c r="E365" i="5"/>
  <c r="BA365" i="5"/>
  <c r="BB365" i="5"/>
  <c r="BC365" i="5"/>
  <c r="BD365" i="5"/>
  <c r="E366" i="5"/>
  <c r="BA366" i="5"/>
  <c r="BB366" i="5"/>
  <c r="BC366" i="5"/>
  <c r="BD366" i="5"/>
  <c r="E367" i="5"/>
  <c r="BA367" i="5"/>
  <c r="BB367" i="5"/>
  <c r="BC367" i="5"/>
  <c r="BD367" i="5"/>
  <c r="E368" i="5"/>
  <c r="BA368" i="5"/>
  <c r="BB368" i="5"/>
  <c r="BC368" i="5"/>
  <c r="BD368" i="5"/>
  <c r="E369" i="5"/>
  <c r="BA369" i="5"/>
  <c r="BB369" i="5"/>
  <c r="BC369" i="5"/>
  <c r="BD369" i="5"/>
  <c r="E370" i="5"/>
  <c r="BA370" i="5"/>
  <c r="BB370" i="5"/>
  <c r="BC370" i="5"/>
  <c r="BD370" i="5"/>
  <c r="E371" i="5"/>
  <c r="BA371" i="5"/>
  <c r="BB371" i="5"/>
  <c r="BC371" i="5"/>
  <c r="BD371" i="5"/>
  <c r="E372" i="5"/>
  <c r="BA372" i="5"/>
  <c r="BB372" i="5"/>
  <c r="BC372" i="5"/>
  <c r="BD372" i="5"/>
  <c r="E373" i="5"/>
  <c r="BA373" i="5"/>
  <c r="BB373" i="5"/>
  <c r="BC373" i="5"/>
  <c r="BD373" i="5"/>
  <c r="E374" i="5"/>
  <c r="BA374" i="5"/>
  <c r="BB374" i="5"/>
  <c r="BC374" i="5"/>
  <c r="BD374" i="5"/>
  <c r="E375" i="5"/>
  <c r="BA375" i="5"/>
  <c r="BB375" i="5"/>
  <c r="BC375" i="5"/>
  <c r="BD375" i="5"/>
  <c r="E376" i="5"/>
  <c r="BA376" i="5"/>
  <c r="BB376" i="5"/>
  <c r="BC376" i="5"/>
  <c r="BD376" i="5"/>
  <c r="E377" i="5"/>
  <c r="BA377" i="5"/>
  <c r="BB377" i="5"/>
  <c r="BC377" i="5"/>
  <c r="BD377" i="5"/>
  <c r="E378" i="5"/>
  <c r="BA378" i="5"/>
  <c r="BB378" i="5"/>
  <c r="BC378" i="5"/>
  <c r="BD378" i="5"/>
  <c r="E379" i="5"/>
  <c r="BA379" i="5"/>
  <c r="BB379" i="5"/>
  <c r="BC379" i="5"/>
  <c r="BD379" i="5"/>
  <c r="E380" i="5"/>
  <c r="BA380" i="5"/>
  <c r="BB380" i="5"/>
  <c r="BC380" i="5"/>
  <c r="BD380" i="5"/>
  <c r="E381" i="5"/>
  <c r="BA381" i="5"/>
  <c r="BB381" i="5"/>
  <c r="BC381" i="5"/>
  <c r="BD381" i="5"/>
  <c r="E382" i="5"/>
  <c r="BA382" i="5"/>
  <c r="BB382" i="5"/>
  <c r="BC382" i="5"/>
  <c r="BD382" i="5"/>
  <c r="E383" i="5"/>
  <c r="BA383" i="5"/>
  <c r="BB383" i="5"/>
  <c r="BC383" i="5"/>
  <c r="BD383" i="5"/>
  <c r="E384" i="5"/>
  <c r="BA384" i="5"/>
  <c r="BB384" i="5"/>
  <c r="BC384" i="5"/>
  <c r="BD384" i="5"/>
  <c r="E385" i="5"/>
  <c r="BA385" i="5"/>
  <c r="BB385" i="5"/>
  <c r="BC385" i="5"/>
  <c r="BD385" i="5"/>
  <c r="E386" i="5"/>
  <c r="BA386" i="5"/>
  <c r="BB386" i="5"/>
  <c r="BC386" i="5"/>
  <c r="BD386" i="5"/>
  <c r="E387" i="5"/>
  <c r="BA387" i="5"/>
  <c r="BB387" i="5"/>
  <c r="BC387" i="5"/>
  <c r="BD387" i="5"/>
  <c r="E388" i="5"/>
  <c r="BA388" i="5"/>
  <c r="BB388" i="5"/>
  <c r="BC388" i="5"/>
  <c r="BD388" i="5"/>
  <c r="E389" i="5"/>
  <c r="BA389" i="5"/>
  <c r="BB389" i="5"/>
  <c r="BC389" i="5"/>
  <c r="BD389" i="5"/>
  <c r="E390" i="5"/>
  <c r="BA390" i="5"/>
  <c r="BB390" i="5"/>
  <c r="BC390" i="5"/>
  <c r="BD390" i="5"/>
  <c r="E391" i="5"/>
  <c r="BA391" i="5"/>
  <c r="BB391" i="5"/>
  <c r="BC391" i="5"/>
  <c r="BD391" i="5"/>
  <c r="E392" i="5"/>
  <c r="BA392" i="5"/>
  <c r="BB392" i="5"/>
  <c r="BC392" i="5"/>
  <c r="BD392" i="5"/>
  <c r="E393" i="5"/>
  <c r="BA393" i="5"/>
  <c r="BB393" i="5"/>
  <c r="BC393" i="5"/>
  <c r="BD393" i="5"/>
  <c r="E394" i="5"/>
  <c r="BA394" i="5"/>
  <c r="BB394" i="5"/>
  <c r="BC394" i="5"/>
  <c r="BD394" i="5"/>
  <c r="E395" i="5"/>
  <c r="BA395" i="5"/>
  <c r="BB395" i="5"/>
  <c r="BC395" i="5"/>
  <c r="BD395" i="5"/>
  <c r="E396" i="5"/>
  <c r="BA396" i="5"/>
  <c r="BB396" i="5"/>
  <c r="BC396" i="5"/>
  <c r="BD396" i="5"/>
  <c r="E397" i="5"/>
  <c r="BA397" i="5"/>
  <c r="BB397" i="5"/>
  <c r="BC397" i="5"/>
  <c r="BD397" i="5"/>
  <c r="E398" i="5"/>
  <c r="BA398" i="5"/>
  <c r="BB398" i="5"/>
  <c r="BC398" i="5"/>
  <c r="BD398" i="5"/>
  <c r="E399" i="5"/>
  <c r="BA399" i="5"/>
  <c r="BB399" i="5"/>
  <c r="BC399" i="5"/>
  <c r="BD399" i="5"/>
  <c r="E400" i="5"/>
  <c r="BA400" i="5"/>
  <c r="BB400" i="5"/>
  <c r="BC400" i="5"/>
  <c r="BD400" i="5"/>
  <c r="E401" i="5"/>
  <c r="BA401" i="5"/>
  <c r="BB401" i="5"/>
  <c r="BC401" i="5"/>
  <c r="BD401" i="5"/>
  <c r="E402" i="5"/>
  <c r="BA402" i="5"/>
  <c r="BB402" i="5"/>
  <c r="BC402" i="5"/>
  <c r="BD402" i="5"/>
  <c r="E403" i="5"/>
  <c r="BA403" i="5"/>
  <c r="BB403" i="5"/>
  <c r="BC403" i="5"/>
  <c r="BD403" i="5"/>
  <c r="E404" i="5"/>
  <c r="BA404" i="5"/>
  <c r="BB404" i="5"/>
  <c r="BC404" i="5"/>
  <c r="BD404" i="5"/>
  <c r="E405" i="5"/>
  <c r="BA405" i="5"/>
  <c r="BB405" i="5"/>
  <c r="BC405" i="5"/>
  <c r="BD405" i="5"/>
  <c r="E406" i="5"/>
  <c r="BA406" i="5"/>
  <c r="BB406" i="5"/>
  <c r="BC406" i="5"/>
  <c r="BD406" i="5"/>
  <c r="E407" i="5"/>
  <c r="BA407" i="5"/>
  <c r="BB407" i="5"/>
  <c r="BC407" i="5"/>
  <c r="BD407" i="5"/>
  <c r="E408" i="5"/>
  <c r="BA408" i="5"/>
  <c r="BB408" i="5"/>
  <c r="BC408" i="5"/>
  <c r="BD408" i="5"/>
  <c r="E409" i="5"/>
  <c r="BA409" i="5"/>
  <c r="BB409" i="5"/>
  <c r="BC409" i="5"/>
  <c r="BD409" i="5"/>
  <c r="E410" i="5"/>
  <c r="BA410" i="5"/>
  <c r="BB410" i="5"/>
  <c r="BC410" i="5"/>
  <c r="BD410" i="5"/>
  <c r="E411" i="5"/>
  <c r="BA411" i="5"/>
  <c r="BB411" i="5"/>
  <c r="BC411" i="5"/>
  <c r="BD411" i="5"/>
  <c r="E412" i="5"/>
  <c r="BA412" i="5"/>
  <c r="BB412" i="5"/>
  <c r="BC412" i="5"/>
  <c r="BD412" i="5"/>
  <c r="E413" i="5"/>
  <c r="BA413" i="5"/>
  <c r="BB413" i="5"/>
  <c r="BC413" i="5"/>
  <c r="BD413" i="5"/>
  <c r="E414" i="5"/>
  <c r="BA414" i="5"/>
  <c r="BB414" i="5"/>
  <c r="BC414" i="5"/>
  <c r="BD414" i="5"/>
  <c r="E415" i="5"/>
  <c r="BA415" i="5"/>
  <c r="BB415" i="5"/>
  <c r="BC415" i="5"/>
  <c r="BD415" i="5"/>
  <c r="E416" i="5"/>
  <c r="BA416" i="5"/>
  <c r="BB416" i="5"/>
  <c r="BC416" i="5"/>
  <c r="BD416" i="5"/>
  <c r="E417" i="5"/>
  <c r="BA417" i="5"/>
  <c r="BB417" i="5"/>
  <c r="BC417" i="5"/>
  <c r="BD417" i="5"/>
  <c r="E418" i="5"/>
  <c r="BA418" i="5"/>
  <c r="BB418" i="5"/>
  <c r="BC418" i="5"/>
  <c r="BD418" i="5"/>
  <c r="E419" i="5"/>
  <c r="BA419" i="5"/>
  <c r="BB419" i="5"/>
  <c r="BC419" i="5"/>
  <c r="BD419" i="5"/>
  <c r="E420" i="5"/>
  <c r="BA420" i="5"/>
  <c r="BB420" i="5"/>
  <c r="BC420" i="5"/>
  <c r="BD420" i="5"/>
  <c r="E421" i="5"/>
  <c r="BA421" i="5"/>
  <c r="BB421" i="5"/>
  <c r="BC421" i="5"/>
  <c r="BD421" i="5"/>
  <c r="E422" i="5"/>
  <c r="BA422" i="5"/>
  <c r="BB422" i="5"/>
  <c r="BC422" i="5"/>
  <c r="BD422" i="5"/>
  <c r="E423" i="5"/>
  <c r="BA423" i="5"/>
  <c r="BB423" i="5"/>
  <c r="BC423" i="5"/>
  <c r="BD423" i="5"/>
  <c r="E424" i="5"/>
  <c r="BA424" i="5"/>
  <c r="BB424" i="5"/>
  <c r="BC424" i="5"/>
  <c r="BD424" i="5"/>
  <c r="E425" i="5"/>
  <c r="BA425" i="5"/>
  <c r="BB425" i="5"/>
  <c r="BC425" i="5"/>
  <c r="BD425" i="5"/>
  <c r="E426" i="5"/>
  <c r="BA426" i="5"/>
  <c r="BB426" i="5"/>
  <c r="BC426" i="5"/>
  <c r="BD426" i="5"/>
  <c r="E427" i="5"/>
  <c r="BA427" i="5"/>
  <c r="BB427" i="5"/>
  <c r="BC427" i="5"/>
  <c r="BD427" i="5"/>
  <c r="E428" i="5"/>
  <c r="BA428" i="5"/>
  <c r="BB428" i="5"/>
  <c r="BC428" i="5"/>
  <c r="BD428" i="5"/>
  <c r="E429" i="5"/>
  <c r="BA429" i="5"/>
  <c r="BB429" i="5"/>
  <c r="BC429" i="5"/>
  <c r="BD429" i="5"/>
  <c r="E430" i="5"/>
  <c r="BA430" i="5"/>
  <c r="BB430" i="5"/>
  <c r="BC430" i="5"/>
  <c r="BD430" i="5"/>
  <c r="E431" i="5"/>
  <c r="BA431" i="5"/>
  <c r="BB431" i="5"/>
  <c r="BC431" i="5"/>
  <c r="BD431" i="5"/>
  <c r="E432" i="5"/>
  <c r="BA432" i="5"/>
  <c r="BB432" i="5"/>
  <c r="BC432" i="5"/>
  <c r="BD432" i="5"/>
  <c r="E433" i="5"/>
  <c r="BA433" i="5"/>
  <c r="BB433" i="5"/>
  <c r="BC433" i="5"/>
  <c r="BD433" i="5"/>
  <c r="E434" i="5"/>
  <c r="BA434" i="5"/>
  <c r="BB434" i="5"/>
  <c r="BC434" i="5"/>
  <c r="BD434" i="5"/>
  <c r="E435" i="5"/>
  <c r="BA435" i="5"/>
  <c r="BB435" i="5"/>
  <c r="BC435" i="5"/>
  <c r="BD435" i="5"/>
  <c r="E436" i="5"/>
  <c r="BA436" i="5"/>
  <c r="BB436" i="5"/>
  <c r="BC436" i="5"/>
  <c r="BD436" i="5"/>
  <c r="E437" i="5"/>
  <c r="BA437" i="5"/>
  <c r="BB437" i="5"/>
  <c r="BC437" i="5"/>
  <c r="BD437" i="5"/>
  <c r="E438" i="5"/>
  <c r="BA438" i="5"/>
  <c r="BB438" i="5"/>
  <c r="BC438" i="5"/>
  <c r="BD438" i="5"/>
  <c r="E439" i="5"/>
  <c r="BA439" i="5"/>
  <c r="BB439" i="5"/>
  <c r="BC439" i="5"/>
  <c r="BD439" i="5"/>
  <c r="E440" i="5"/>
  <c r="BA440" i="5"/>
  <c r="BB440" i="5"/>
  <c r="BC440" i="5"/>
  <c r="BD440" i="5"/>
  <c r="E441" i="5"/>
  <c r="BA441" i="5"/>
  <c r="BB441" i="5"/>
  <c r="BC441" i="5"/>
  <c r="BD441" i="5"/>
  <c r="E442" i="5"/>
  <c r="BA442" i="5"/>
  <c r="BB442" i="5"/>
  <c r="BC442" i="5"/>
  <c r="BD442" i="5"/>
  <c r="E443" i="5"/>
  <c r="BA443" i="5"/>
  <c r="BB443" i="5"/>
  <c r="BC443" i="5"/>
  <c r="BD443" i="5"/>
  <c r="E444" i="5"/>
  <c r="BA444" i="5"/>
  <c r="BB444" i="5"/>
  <c r="BC444" i="5"/>
  <c r="BD444" i="5"/>
  <c r="E445" i="5"/>
  <c r="BA445" i="5"/>
  <c r="BB445" i="5"/>
  <c r="BC445" i="5"/>
  <c r="BD445" i="5"/>
  <c r="E446" i="5"/>
  <c r="BA446" i="5"/>
  <c r="BB446" i="5"/>
  <c r="BC446" i="5"/>
  <c r="BD446" i="5"/>
  <c r="E447" i="5"/>
  <c r="BA447" i="5"/>
  <c r="BB447" i="5"/>
  <c r="BC447" i="5"/>
  <c r="BD447" i="5"/>
  <c r="E448" i="5"/>
  <c r="BA448" i="5"/>
  <c r="BB448" i="5"/>
  <c r="BC448" i="5"/>
  <c r="BD448" i="5"/>
  <c r="E449" i="5"/>
  <c r="BA449" i="5"/>
  <c r="BB449" i="5"/>
  <c r="BC449" i="5"/>
  <c r="BD449" i="5"/>
  <c r="E450" i="5"/>
  <c r="BA450" i="5"/>
  <c r="BB450" i="5"/>
  <c r="BC450" i="5"/>
  <c r="BD450" i="5"/>
  <c r="E451" i="5"/>
  <c r="BA451" i="5"/>
  <c r="BB451" i="5"/>
  <c r="BC451" i="5"/>
  <c r="BD451" i="5"/>
  <c r="E452" i="5"/>
  <c r="BA452" i="5"/>
  <c r="BB452" i="5"/>
  <c r="BC452" i="5"/>
  <c r="BD452" i="5"/>
  <c r="E453" i="5"/>
  <c r="BA453" i="5"/>
  <c r="BB453" i="5"/>
  <c r="BC453" i="5"/>
  <c r="BD453" i="5"/>
  <c r="E454" i="5"/>
  <c r="BA454" i="5"/>
  <c r="BB454" i="5"/>
  <c r="BC454" i="5"/>
  <c r="BD454" i="5"/>
  <c r="E455" i="5"/>
  <c r="BA455" i="5"/>
  <c r="BB455" i="5"/>
  <c r="BC455" i="5"/>
  <c r="BD455" i="5"/>
  <c r="E456" i="5"/>
  <c r="BA456" i="5"/>
  <c r="BB456" i="5"/>
  <c r="BC456" i="5"/>
  <c r="BD456" i="5"/>
  <c r="E457" i="5"/>
  <c r="BA457" i="5"/>
  <c r="BB457" i="5"/>
  <c r="BC457" i="5"/>
  <c r="BD457" i="5"/>
  <c r="E458" i="5"/>
  <c r="BA458" i="5"/>
  <c r="BB458" i="5"/>
  <c r="BC458" i="5"/>
  <c r="BD458" i="5"/>
  <c r="E459" i="5"/>
  <c r="BA459" i="5"/>
  <c r="BB459" i="5"/>
  <c r="BC459" i="5"/>
  <c r="BD459" i="5"/>
  <c r="E460" i="5"/>
  <c r="BA460" i="5"/>
  <c r="BB460" i="5"/>
  <c r="BC460" i="5"/>
  <c r="BD460" i="5"/>
  <c r="E461" i="5"/>
  <c r="BA461" i="5"/>
  <c r="BB461" i="5"/>
  <c r="BC461" i="5"/>
  <c r="BD461" i="5"/>
  <c r="E462" i="5"/>
  <c r="BA462" i="5"/>
  <c r="BB462" i="5"/>
  <c r="BC462" i="5"/>
  <c r="BD462" i="5"/>
  <c r="E463" i="5"/>
  <c r="BA463" i="5"/>
  <c r="BB463" i="5"/>
  <c r="BC463" i="5"/>
  <c r="BD463" i="5"/>
  <c r="E464" i="5"/>
  <c r="BA464" i="5"/>
  <c r="BB464" i="5"/>
  <c r="BC464" i="5"/>
  <c r="BD464" i="5"/>
  <c r="E465" i="5"/>
  <c r="BA465" i="5"/>
  <c r="BB465" i="5"/>
  <c r="BC465" i="5"/>
  <c r="BD465" i="5"/>
  <c r="E466" i="5"/>
  <c r="BA466" i="5"/>
  <c r="BB466" i="5"/>
  <c r="BC466" i="5"/>
  <c r="BD466" i="5"/>
  <c r="E467" i="5"/>
  <c r="BA467" i="5"/>
  <c r="BB467" i="5"/>
  <c r="BC467" i="5"/>
  <c r="BD467" i="5"/>
  <c r="E468" i="5"/>
  <c r="BA468" i="5"/>
  <c r="BB468" i="5"/>
  <c r="BC468" i="5"/>
  <c r="BD468" i="5"/>
  <c r="E469" i="5"/>
  <c r="BA469" i="5"/>
  <c r="BB469" i="5"/>
  <c r="BC469" i="5"/>
  <c r="BD469" i="5"/>
  <c r="E470" i="5"/>
  <c r="BA470" i="5"/>
  <c r="BB470" i="5"/>
  <c r="BC470" i="5"/>
  <c r="BD470" i="5"/>
  <c r="E471" i="5"/>
  <c r="BA471" i="5"/>
  <c r="BB471" i="5"/>
  <c r="BC471" i="5"/>
  <c r="BD471" i="5"/>
  <c r="E472" i="5"/>
  <c r="BA472" i="5"/>
  <c r="BB472" i="5"/>
  <c r="BC472" i="5"/>
  <c r="BD472" i="5"/>
  <c r="E473" i="5"/>
  <c r="BA473" i="5"/>
  <c r="BB473" i="5"/>
  <c r="BC473" i="5"/>
  <c r="BD473" i="5"/>
  <c r="E474" i="5"/>
  <c r="BA474" i="5"/>
  <c r="BB474" i="5"/>
  <c r="BC474" i="5"/>
  <c r="BD474" i="5"/>
  <c r="E475" i="5"/>
  <c r="BA475" i="5"/>
  <c r="BB475" i="5"/>
  <c r="BC475" i="5"/>
  <c r="BD475" i="5"/>
  <c r="E476" i="5"/>
  <c r="BA476" i="5"/>
  <c r="BB476" i="5"/>
  <c r="BC476" i="5"/>
  <c r="BD476" i="5"/>
  <c r="E477" i="5"/>
  <c r="BA477" i="5"/>
  <c r="BB477" i="5"/>
  <c r="BC477" i="5"/>
  <c r="BD477" i="5"/>
  <c r="E478" i="5"/>
  <c r="BA478" i="5"/>
  <c r="BB478" i="5"/>
  <c r="BC478" i="5"/>
  <c r="BD478" i="5"/>
  <c r="E479" i="5"/>
  <c r="BA479" i="5"/>
  <c r="BB479" i="5"/>
  <c r="BC479" i="5"/>
  <c r="BD479" i="5"/>
  <c r="E480" i="5"/>
  <c r="BA480" i="5"/>
  <c r="BB480" i="5"/>
  <c r="BC480" i="5"/>
  <c r="BD480" i="5"/>
  <c r="E481" i="5"/>
  <c r="BA481" i="5"/>
  <c r="BB481" i="5"/>
  <c r="BC481" i="5"/>
  <c r="BD481" i="5"/>
  <c r="E482" i="5"/>
  <c r="BA482" i="5"/>
  <c r="BB482" i="5"/>
  <c r="BC482" i="5"/>
  <c r="BD482" i="5"/>
  <c r="E483" i="5"/>
  <c r="BA483" i="5"/>
  <c r="BB483" i="5"/>
  <c r="BC483" i="5"/>
  <c r="BD483" i="5"/>
  <c r="E484" i="5"/>
  <c r="BA484" i="5"/>
  <c r="BB484" i="5"/>
  <c r="BC484" i="5"/>
  <c r="BD484" i="5"/>
  <c r="E485" i="5"/>
  <c r="BA485" i="5"/>
  <c r="BB485" i="5"/>
  <c r="BC485" i="5"/>
  <c r="BD485" i="5"/>
  <c r="E486" i="5"/>
  <c r="BA486" i="5"/>
  <c r="BB486" i="5"/>
  <c r="BC486" i="5"/>
  <c r="BD486" i="5"/>
  <c r="E487" i="5"/>
  <c r="BA487" i="5"/>
  <c r="BB487" i="5"/>
  <c r="BC487" i="5"/>
  <c r="BD487" i="5"/>
  <c r="E488" i="5"/>
  <c r="BA488" i="5"/>
  <c r="BB488" i="5"/>
  <c r="BC488" i="5"/>
  <c r="BD488" i="5"/>
  <c r="E489" i="5"/>
  <c r="BA489" i="5"/>
  <c r="BB489" i="5"/>
  <c r="BC489" i="5"/>
  <c r="BD489" i="5"/>
  <c r="E490" i="5"/>
  <c r="BA490" i="5"/>
  <c r="BB490" i="5"/>
  <c r="BC490" i="5"/>
  <c r="BD490" i="5"/>
  <c r="E491" i="5"/>
  <c r="BA491" i="5"/>
  <c r="BB491" i="5"/>
  <c r="BC491" i="5"/>
  <c r="BD491" i="5"/>
  <c r="E492" i="5"/>
  <c r="BA492" i="5"/>
  <c r="BB492" i="5"/>
  <c r="BC492" i="5"/>
  <c r="BD492" i="5"/>
  <c r="E493" i="5"/>
  <c r="BA493" i="5"/>
  <c r="BB493" i="5"/>
  <c r="BC493" i="5"/>
  <c r="BD493" i="5"/>
  <c r="E494" i="5"/>
  <c r="BA494" i="5"/>
  <c r="BB494" i="5"/>
  <c r="BC494" i="5"/>
  <c r="BD494" i="5"/>
  <c r="E495" i="5"/>
  <c r="BA495" i="5"/>
  <c r="BB495" i="5"/>
  <c r="BC495" i="5"/>
  <c r="BD495" i="5"/>
  <c r="E496" i="5"/>
  <c r="BA496" i="5"/>
  <c r="BB496" i="5"/>
  <c r="BC496" i="5"/>
  <c r="BD496" i="5"/>
  <c r="E497" i="5"/>
  <c r="BA497" i="5"/>
  <c r="BB497" i="5"/>
  <c r="BC497" i="5"/>
  <c r="BD497" i="5"/>
  <c r="E498" i="5"/>
  <c r="BA498" i="5"/>
  <c r="BB498" i="5"/>
  <c r="BC498" i="5"/>
  <c r="BD498" i="5"/>
  <c r="E499" i="5"/>
  <c r="BA499" i="5"/>
  <c r="BB499" i="5"/>
  <c r="BC499" i="5"/>
  <c r="BD499" i="5"/>
  <c r="E500" i="5"/>
  <c r="BA500" i="5"/>
  <c r="BB500" i="5"/>
  <c r="BC500" i="5"/>
  <c r="BD500" i="5"/>
  <c r="E501" i="5"/>
  <c r="BA501" i="5"/>
  <c r="BB501" i="5"/>
  <c r="BC501" i="5"/>
  <c r="BD501" i="5"/>
  <c r="E502" i="5"/>
  <c r="BA502" i="5"/>
  <c r="BB502" i="5"/>
  <c r="BC502" i="5"/>
  <c r="BD502" i="5"/>
  <c r="E503" i="5"/>
  <c r="BA503" i="5"/>
  <c r="BB503" i="5"/>
  <c r="BC503" i="5"/>
  <c r="BD503" i="5"/>
  <c r="E504" i="5"/>
  <c r="BA504" i="5"/>
  <c r="BB504" i="5"/>
  <c r="BC504" i="5"/>
  <c r="BD504" i="5"/>
  <c r="E505" i="5"/>
  <c r="BA505" i="5"/>
  <c r="BB505" i="5"/>
  <c r="BC505" i="5"/>
  <c r="BD505" i="5"/>
  <c r="E506" i="5"/>
  <c r="BA506" i="5"/>
  <c r="BB506" i="5"/>
  <c r="BC506" i="5"/>
  <c r="BD506" i="5"/>
  <c r="E507" i="5"/>
  <c r="BA507" i="5"/>
  <c r="BB507" i="5"/>
  <c r="BC507" i="5"/>
  <c r="BD507" i="5"/>
  <c r="E508" i="5"/>
  <c r="BA508" i="5"/>
  <c r="BB508" i="5"/>
  <c r="BC508" i="5"/>
  <c r="BD508" i="5"/>
  <c r="E509" i="5"/>
  <c r="BA509" i="5"/>
  <c r="BB509" i="5"/>
  <c r="BC509" i="5"/>
  <c r="BD509" i="5"/>
  <c r="E510" i="5"/>
  <c r="BA510" i="5"/>
  <c r="BB510" i="5"/>
  <c r="BC510" i="5"/>
  <c r="BD510" i="5"/>
  <c r="E511" i="5"/>
  <c r="BA511" i="5"/>
  <c r="BB511" i="5"/>
  <c r="BC511" i="5"/>
  <c r="BD511" i="5"/>
  <c r="E512" i="5"/>
  <c r="BA512" i="5"/>
  <c r="BB512" i="5"/>
  <c r="BC512" i="5"/>
  <c r="BD512" i="5"/>
  <c r="E513" i="5"/>
  <c r="BA513" i="5"/>
  <c r="BB513" i="5"/>
  <c r="BC513" i="5"/>
  <c r="BD513" i="5"/>
  <c r="E514" i="5"/>
  <c r="BA514" i="5"/>
  <c r="BB514" i="5"/>
  <c r="BC514" i="5"/>
  <c r="BD514" i="5"/>
  <c r="E515" i="5"/>
  <c r="BA515" i="5"/>
  <c r="BB515" i="5"/>
  <c r="BC515" i="5"/>
  <c r="BD515" i="5"/>
  <c r="E516" i="5"/>
  <c r="BA516" i="5"/>
  <c r="BB516" i="5"/>
  <c r="BC516" i="5"/>
  <c r="BD516" i="5"/>
  <c r="E517" i="5"/>
  <c r="BA517" i="5"/>
  <c r="BB517" i="5"/>
  <c r="BC517" i="5"/>
  <c r="BD517" i="5"/>
  <c r="E518" i="5"/>
  <c r="BA518" i="5"/>
  <c r="BB518" i="5"/>
  <c r="BC518" i="5"/>
  <c r="BD518" i="5"/>
  <c r="E519" i="5"/>
  <c r="BA519" i="5"/>
  <c r="BB519" i="5"/>
  <c r="BC519" i="5"/>
  <c r="BD519" i="5"/>
  <c r="E520" i="5"/>
  <c r="BA520" i="5"/>
  <c r="BB520" i="5"/>
  <c r="BC520" i="5"/>
  <c r="BD520" i="5"/>
  <c r="E521" i="5"/>
  <c r="BA521" i="5"/>
  <c r="BB521" i="5"/>
  <c r="BC521" i="5"/>
  <c r="BD521" i="5"/>
  <c r="E522" i="5"/>
  <c r="BA522" i="5"/>
  <c r="BB522" i="5"/>
  <c r="BC522" i="5"/>
  <c r="BD522" i="5"/>
  <c r="E523" i="5"/>
  <c r="BA523" i="5"/>
  <c r="BB523" i="5"/>
  <c r="BC523" i="5"/>
  <c r="BD523" i="5"/>
  <c r="E524" i="5"/>
  <c r="BA524" i="5"/>
  <c r="BB524" i="5"/>
  <c r="BC524" i="5"/>
  <c r="BD524" i="5"/>
  <c r="E525" i="5"/>
  <c r="BA525" i="5"/>
  <c r="BB525" i="5"/>
  <c r="BC525" i="5"/>
  <c r="BD525" i="5"/>
  <c r="E526" i="5"/>
  <c r="BA526" i="5"/>
  <c r="BB526" i="5"/>
  <c r="BC526" i="5"/>
  <c r="BD526" i="5"/>
  <c r="E527" i="5"/>
  <c r="BA527" i="5"/>
  <c r="BB527" i="5"/>
  <c r="BC527" i="5"/>
  <c r="BD527" i="5"/>
  <c r="E528" i="5"/>
  <c r="BA528" i="5"/>
  <c r="BB528" i="5"/>
  <c r="BC528" i="5"/>
  <c r="BD528" i="5"/>
  <c r="E529" i="5"/>
  <c r="BA529" i="5"/>
  <c r="BB529" i="5"/>
  <c r="BC529" i="5"/>
  <c r="BD529" i="5"/>
  <c r="E530" i="5"/>
  <c r="BA530" i="5"/>
  <c r="BB530" i="5"/>
  <c r="BC530" i="5"/>
  <c r="BD530" i="5"/>
  <c r="E531" i="5"/>
  <c r="BA531" i="5"/>
  <c r="BB531" i="5"/>
  <c r="BC531" i="5"/>
  <c r="BD531" i="5"/>
  <c r="E532" i="5"/>
  <c r="BA532" i="5"/>
  <c r="BB532" i="5"/>
  <c r="BC532" i="5"/>
  <c r="BD532" i="5"/>
  <c r="E533" i="5"/>
  <c r="BA533" i="5"/>
  <c r="BB533" i="5"/>
  <c r="BC533" i="5"/>
  <c r="BD533" i="5"/>
  <c r="E534" i="5"/>
  <c r="BA534" i="5"/>
  <c r="BB534" i="5"/>
  <c r="BC534" i="5"/>
  <c r="BD534" i="5"/>
  <c r="E535" i="5"/>
  <c r="BA535" i="5"/>
  <c r="BB535" i="5"/>
  <c r="BC535" i="5"/>
  <c r="BD535" i="5"/>
  <c r="E536" i="5"/>
  <c r="BA536" i="5"/>
  <c r="BB536" i="5"/>
  <c r="BC536" i="5"/>
  <c r="BD536" i="5"/>
  <c r="E537" i="5"/>
  <c r="BA537" i="5"/>
  <c r="BB537" i="5"/>
  <c r="BC537" i="5"/>
  <c r="BD537" i="5"/>
  <c r="E538" i="5"/>
  <c r="BA538" i="5"/>
  <c r="BB538" i="5"/>
  <c r="BC538" i="5"/>
  <c r="BD538" i="5"/>
  <c r="E539" i="5"/>
  <c r="BA539" i="5"/>
  <c r="BB539" i="5"/>
  <c r="BC539" i="5"/>
  <c r="BD539" i="5"/>
  <c r="E540" i="5"/>
  <c r="BA540" i="5"/>
  <c r="BB540" i="5"/>
  <c r="BC540" i="5"/>
  <c r="BD540" i="5"/>
  <c r="E541" i="5"/>
  <c r="BA541" i="5"/>
  <c r="BB541" i="5"/>
  <c r="BC541" i="5"/>
  <c r="BD541" i="5"/>
  <c r="E542" i="5"/>
  <c r="BA542" i="5"/>
  <c r="BB542" i="5"/>
  <c r="BC542" i="5"/>
  <c r="BD542" i="5"/>
  <c r="E543" i="5"/>
  <c r="BA543" i="5"/>
  <c r="BB543" i="5"/>
  <c r="BC543" i="5"/>
  <c r="BD543" i="5"/>
  <c r="E544" i="5"/>
  <c r="BA544" i="5"/>
  <c r="BB544" i="5"/>
  <c r="BC544" i="5"/>
  <c r="BD544" i="5"/>
  <c r="E545" i="5"/>
  <c r="BA545" i="5"/>
  <c r="BB545" i="5"/>
  <c r="BC545" i="5"/>
  <c r="BD545" i="5"/>
  <c r="E546" i="5"/>
  <c r="BA546" i="5"/>
  <c r="BB546" i="5"/>
  <c r="BC546" i="5"/>
  <c r="BD546" i="5"/>
  <c r="E547" i="5"/>
  <c r="BA547" i="5"/>
  <c r="BB547" i="5"/>
  <c r="BC547" i="5"/>
  <c r="BD547" i="5"/>
  <c r="E548" i="5"/>
  <c r="BA548" i="5"/>
  <c r="BB548" i="5"/>
  <c r="BC548" i="5"/>
  <c r="BD548" i="5"/>
  <c r="E549" i="5"/>
  <c r="BA549" i="5"/>
  <c r="BB549" i="5"/>
  <c r="BC549" i="5"/>
  <c r="BD549" i="5"/>
  <c r="E550" i="5"/>
  <c r="BA550" i="5"/>
  <c r="BB550" i="5"/>
  <c r="BC550" i="5"/>
  <c r="BD550" i="5"/>
  <c r="E551" i="5"/>
  <c r="BA551" i="5"/>
  <c r="BB551" i="5"/>
  <c r="BC551" i="5"/>
  <c r="BD551" i="5"/>
  <c r="E552" i="5"/>
  <c r="BA552" i="5"/>
  <c r="BB552" i="5"/>
  <c r="BC552" i="5"/>
  <c r="BD552" i="5"/>
  <c r="E553" i="5"/>
  <c r="BA553" i="5"/>
  <c r="BB553" i="5"/>
  <c r="BC553" i="5"/>
  <c r="BD553" i="5"/>
  <c r="E554" i="5"/>
  <c r="BA554" i="5"/>
  <c r="BB554" i="5"/>
  <c r="BC554" i="5"/>
  <c r="BD554" i="5"/>
  <c r="E555" i="5"/>
  <c r="BA555" i="5"/>
  <c r="BB555" i="5"/>
  <c r="BC555" i="5"/>
  <c r="BD555" i="5"/>
  <c r="E556" i="5"/>
  <c r="BA556" i="5"/>
  <c r="BB556" i="5"/>
  <c r="BC556" i="5"/>
  <c r="BD556" i="5"/>
  <c r="E557" i="5"/>
  <c r="BA557" i="5"/>
  <c r="BB557" i="5"/>
  <c r="BC557" i="5"/>
  <c r="BD557" i="5"/>
  <c r="E558" i="5"/>
  <c r="BA558" i="5"/>
  <c r="BB558" i="5"/>
  <c r="BC558" i="5"/>
  <c r="BD558" i="5"/>
  <c r="E559" i="5"/>
  <c r="BA559" i="5"/>
  <c r="BB559" i="5"/>
  <c r="BC559" i="5"/>
  <c r="BD559" i="5"/>
  <c r="E560" i="5"/>
  <c r="BA560" i="5"/>
  <c r="BB560" i="5"/>
  <c r="BC560" i="5"/>
  <c r="BD560" i="5"/>
  <c r="E561" i="5"/>
  <c r="BA561" i="5"/>
  <c r="BB561" i="5"/>
  <c r="BC561" i="5"/>
  <c r="BD561" i="5"/>
  <c r="E562" i="5"/>
  <c r="BA562" i="5"/>
  <c r="BB562" i="5"/>
  <c r="BC562" i="5"/>
  <c r="BD562" i="5"/>
  <c r="E563" i="5"/>
  <c r="BA563" i="5"/>
  <c r="BB563" i="5"/>
  <c r="BC563" i="5"/>
  <c r="BD563" i="5"/>
  <c r="E564" i="5"/>
  <c r="BA564" i="5"/>
  <c r="BB564" i="5"/>
  <c r="BC564" i="5"/>
  <c r="BD564" i="5"/>
  <c r="E565" i="5"/>
  <c r="BA565" i="5"/>
  <c r="BB565" i="5"/>
  <c r="BC565" i="5"/>
  <c r="BD565" i="5"/>
  <c r="E566" i="5"/>
  <c r="BA566" i="5"/>
  <c r="BB566" i="5"/>
  <c r="BC566" i="5"/>
  <c r="BD566" i="5"/>
  <c r="E567" i="5"/>
  <c r="BA567" i="5"/>
  <c r="BB567" i="5"/>
  <c r="BC567" i="5"/>
  <c r="BD567" i="5"/>
  <c r="E568" i="5"/>
  <c r="BA568" i="5"/>
  <c r="BB568" i="5"/>
  <c r="BC568" i="5"/>
  <c r="BD568" i="5"/>
  <c r="E569" i="5"/>
  <c r="BA569" i="5"/>
  <c r="BB569" i="5"/>
  <c r="BC569" i="5"/>
  <c r="BD569" i="5"/>
  <c r="E570" i="5"/>
  <c r="BA570" i="5"/>
  <c r="BB570" i="5"/>
  <c r="BC570" i="5"/>
  <c r="BD570" i="5"/>
  <c r="E571" i="5"/>
  <c r="BA571" i="5"/>
  <c r="BB571" i="5"/>
  <c r="BC571" i="5"/>
  <c r="BD571" i="5"/>
  <c r="E572" i="5"/>
  <c r="BA572" i="5"/>
  <c r="BB572" i="5"/>
  <c r="BC572" i="5"/>
  <c r="BD572" i="5"/>
  <c r="E573" i="5"/>
  <c r="BA573" i="5"/>
  <c r="BB573" i="5"/>
  <c r="BC573" i="5"/>
  <c r="BD573" i="5"/>
  <c r="E574" i="5"/>
  <c r="BA574" i="5"/>
  <c r="BB574" i="5"/>
  <c r="BC574" i="5"/>
  <c r="BD574" i="5"/>
  <c r="E575" i="5"/>
  <c r="BA575" i="5"/>
  <c r="BB575" i="5"/>
  <c r="BC575" i="5"/>
  <c r="BD575" i="5"/>
  <c r="E576" i="5"/>
  <c r="BA576" i="5"/>
  <c r="BB576" i="5"/>
  <c r="BC576" i="5"/>
  <c r="BD576" i="5"/>
  <c r="E577" i="5"/>
  <c r="BA577" i="5"/>
  <c r="BB577" i="5"/>
  <c r="BC577" i="5"/>
  <c r="BD577" i="5"/>
  <c r="E578" i="5"/>
  <c r="BA578" i="5"/>
  <c r="BB578" i="5"/>
  <c r="BC578" i="5"/>
  <c r="BD578" i="5"/>
  <c r="E579" i="5"/>
  <c r="BA579" i="5"/>
  <c r="BB579" i="5"/>
  <c r="BC579" i="5"/>
  <c r="BD579" i="5"/>
  <c r="E580" i="5"/>
  <c r="BA580" i="5"/>
  <c r="BB580" i="5"/>
  <c r="BC580" i="5"/>
  <c r="BD580" i="5"/>
  <c r="E581" i="5"/>
  <c r="BA581" i="5"/>
  <c r="BB581" i="5"/>
  <c r="BC581" i="5"/>
  <c r="BD581" i="5"/>
  <c r="E582" i="5"/>
  <c r="BA582" i="5"/>
  <c r="BB582" i="5"/>
  <c r="BC582" i="5"/>
  <c r="BD582" i="5"/>
  <c r="E583" i="5"/>
  <c r="BA583" i="5"/>
  <c r="BB583" i="5"/>
  <c r="BC583" i="5"/>
  <c r="BD583" i="5"/>
  <c r="E584" i="5"/>
  <c r="BA584" i="5"/>
  <c r="BB584" i="5"/>
  <c r="BC584" i="5"/>
  <c r="BD584" i="5"/>
  <c r="E585" i="5"/>
  <c r="BA585" i="5"/>
  <c r="BB585" i="5"/>
  <c r="BC585" i="5"/>
  <c r="BD585" i="5"/>
  <c r="E586" i="5"/>
  <c r="BA586" i="5"/>
  <c r="BB586" i="5"/>
  <c r="BC586" i="5"/>
  <c r="BD586" i="5"/>
  <c r="E587" i="5"/>
  <c r="BA587" i="5"/>
  <c r="BB587" i="5"/>
  <c r="BC587" i="5"/>
  <c r="BD587" i="5"/>
  <c r="E588" i="5"/>
  <c r="BA588" i="5"/>
  <c r="BB588" i="5"/>
  <c r="BC588" i="5"/>
  <c r="BD588" i="5"/>
  <c r="E589" i="5"/>
  <c r="BA589" i="5"/>
  <c r="BB589" i="5"/>
  <c r="BC589" i="5"/>
  <c r="BD589" i="5"/>
  <c r="E590" i="5"/>
  <c r="BA590" i="5"/>
  <c r="BB590" i="5"/>
  <c r="BC590" i="5"/>
  <c r="BD590" i="5"/>
  <c r="E591" i="5"/>
  <c r="BA591" i="5"/>
  <c r="BB591" i="5"/>
  <c r="BC591" i="5"/>
  <c r="BD591" i="5"/>
  <c r="E592" i="5"/>
  <c r="BA592" i="5"/>
  <c r="BB592" i="5"/>
  <c r="BC592" i="5"/>
  <c r="BD592" i="5"/>
  <c r="E593" i="5"/>
  <c r="BA593" i="5"/>
  <c r="BB593" i="5"/>
  <c r="BC593" i="5"/>
  <c r="BD593" i="5"/>
  <c r="E594" i="5"/>
  <c r="BA594" i="5"/>
  <c r="BB594" i="5"/>
  <c r="BC594" i="5"/>
  <c r="BD594" i="5"/>
  <c r="E595" i="5"/>
  <c r="BA595" i="5"/>
  <c r="BB595" i="5"/>
  <c r="BC595" i="5"/>
  <c r="BD595" i="5"/>
  <c r="E596" i="5"/>
  <c r="BA596" i="5"/>
  <c r="BB596" i="5"/>
  <c r="BC596" i="5"/>
  <c r="BD596" i="5"/>
  <c r="E597" i="5"/>
  <c r="BA597" i="5"/>
  <c r="BB597" i="5"/>
  <c r="BC597" i="5"/>
  <c r="BD597" i="5"/>
  <c r="E598" i="5"/>
  <c r="BA598" i="5"/>
  <c r="BB598" i="5"/>
  <c r="BC598" i="5"/>
  <c r="BD598" i="5"/>
  <c r="E599" i="5"/>
  <c r="BA599" i="5"/>
  <c r="BB599" i="5"/>
  <c r="BC599" i="5"/>
  <c r="BD599" i="5"/>
  <c r="E600" i="5"/>
  <c r="BA600" i="5"/>
  <c r="BB600" i="5"/>
  <c r="BC600" i="5"/>
  <c r="BD600" i="5"/>
  <c r="E601" i="5"/>
  <c r="BA601" i="5"/>
  <c r="BB601" i="5"/>
  <c r="BC601" i="5"/>
  <c r="BD601" i="5"/>
  <c r="E602" i="5"/>
  <c r="BA602" i="5"/>
  <c r="BB602" i="5"/>
  <c r="BC602" i="5"/>
  <c r="BD602" i="5"/>
  <c r="E603" i="5"/>
  <c r="BA603" i="5"/>
  <c r="BB603" i="5"/>
  <c r="BC603" i="5"/>
  <c r="BD603" i="5"/>
  <c r="E604" i="5"/>
  <c r="BA604" i="5"/>
  <c r="BB604" i="5"/>
  <c r="BC604" i="5"/>
  <c r="BD604" i="5"/>
  <c r="E605" i="5"/>
  <c r="BA605" i="5"/>
  <c r="BB605" i="5"/>
  <c r="BC605" i="5"/>
  <c r="BD605" i="5"/>
  <c r="E606" i="5"/>
  <c r="BA606" i="5"/>
  <c r="BB606" i="5"/>
  <c r="BC606" i="5"/>
  <c r="BD606" i="5"/>
  <c r="E607" i="5"/>
  <c r="BA607" i="5"/>
  <c r="BB607" i="5"/>
  <c r="BC607" i="5"/>
  <c r="BD607" i="5"/>
  <c r="E608" i="5"/>
  <c r="BA608" i="5"/>
  <c r="BB608" i="5"/>
  <c r="BC608" i="5"/>
  <c r="BD608" i="5"/>
  <c r="E609" i="5"/>
  <c r="BA609" i="5"/>
  <c r="BB609" i="5"/>
  <c r="BC609" i="5"/>
  <c r="BD609" i="5"/>
  <c r="E610" i="5"/>
  <c r="BA610" i="5"/>
  <c r="BB610" i="5"/>
  <c r="BC610" i="5"/>
  <c r="BD610" i="5"/>
  <c r="E611" i="5"/>
  <c r="BA611" i="5"/>
  <c r="BB611" i="5"/>
  <c r="BC611" i="5"/>
  <c r="BD611" i="5"/>
  <c r="E612" i="5"/>
  <c r="BA612" i="5"/>
  <c r="BB612" i="5"/>
  <c r="BC612" i="5"/>
  <c r="BD612" i="5"/>
  <c r="E613" i="5"/>
  <c r="BA613" i="5"/>
  <c r="BB613" i="5"/>
  <c r="BC613" i="5"/>
  <c r="BD613" i="5"/>
  <c r="E614" i="5"/>
  <c r="BA614" i="5"/>
  <c r="BB614" i="5"/>
  <c r="BC614" i="5"/>
  <c r="BD614" i="5"/>
  <c r="E615" i="5"/>
  <c r="BA615" i="5"/>
  <c r="BB615" i="5"/>
  <c r="BC615" i="5"/>
  <c r="BD615" i="5"/>
  <c r="E616" i="5"/>
  <c r="BA616" i="5"/>
  <c r="BB616" i="5"/>
  <c r="BC616" i="5"/>
  <c r="BD616" i="5"/>
  <c r="E617" i="5"/>
  <c r="BA617" i="5"/>
  <c r="BB617" i="5"/>
  <c r="BC617" i="5"/>
  <c r="BD617" i="5"/>
  <c r="E618" i="5"/>
  <c r="L618" i="5"/>
  <c r="BA618" i="5"/>
  <c r="BB618" i="5"/>
  <c r="BC618" i="5"/>
  <c r="BD618" i="5"/>
  <c r="E619" i="5"/>
  <c r="BA619" i="5"/>
  <c r="BB619" i="5"/>
  <c r="BC619" i="5"/>
  <c r="BD619" i="5"/>
  <c r="E620" i="5"/>
  <c r="BA620" i="5"/>
  <c r="BB620" i="5"/>
  <c r="BC620" i="5"/>
  <c r="BD620" i="5"/>
  <c r="E621" i="5"/>
  <c r="BA621" i="5"/>
  <c r="BB621" i="5"/>
  <c r="BC621" i="5"/>
  <c r="BD621" i="5"/>
  <c r="E622" i="5"/>
  <c r="BA622" i="5"/>
  <c r="BB622" i="5"/>
  <c r="BC622" i="5"/>
  <c r="BD622" i="5"/>
  <c r="E623" i="5"/>
  <c r="BA623" i="5"/>
  <c r="BB623" i="5"/>
  <c r="BC623" i="5"/>
  <c r="BD623" i="5"/>
  <c r="E624" i="5"/>
  <c r="BA624" i="5"/>
  <c r="BB624" i="5"/>
  <c r="BC624" i="5"/>
  <c r="BD624" i="5"/>
  <c r="E625" i="5"/>
  <c r="BA625" i="5"/>
  <c r="BB625" i="5"/>
  <c r="BC625" i="5"/>
  <c r="BD625" i="5"/>
  <c r="E626" i="5"/>
  <c r="BA626" i="5"/>
  <c r="BB626" i="5"/>
  <c r="BC626" i="5"/>
  <c r="BD626" i="5"/>
  <c r="E627" i="5"/>
  <c r="BA627" i="5"/>
  <c r="BB627" i="5"/>
  <c r="BC627" i="5"/>
  <c r="BD627" i="5"/>
  <c r="E628" i="5"/>
  <c r="BA628" i="5"/>
  <c r="BB628" i="5"/>
  <c r="BC628" i="5"/>
  <c r="BD628" i="5"/>
  <c r="E629" i="5"/>
  <c r="BA629" i="5"/>
  <c r="BB629" i="5"/>
  <c r="BC629" i="5"/>
  <c r="BD629" i="5"/>
  <c r="E630" i="5"/>
  <c r="BA630" i="5"/>
  <c r="BB630" i="5"/>
  <c r="BC630" i="5"/>
  <c r="BD630" i="5"/>
  <c r="E631" i="5"/>
  <c r="BA631" i="5"/>
  <c r="BB631" i="5"/>
  <c r="BC631" i="5"/>
  <c r="BD631" i="5"/>
  <c r="E632" i="5"/>
  <c r="BA632" i="5"/>
  <c r="BB632" i="5"/>
  <c r="BC632" i="5"/>
  <c r="BD632" i="5"/>
  <c r="E633" i="5"/>
  <c r="BA633" i="5"/>
  <c r="BB633" i="5"/>
  <c r="BC633" i="5"/>
  <c r="BD633" i="5"/>
  <c r="E634" i="5"/>
  <c r="BA634" i="5"/>
  <c r="BB634" i="5"/>
  <c r="BC634" i="5"/>
  <c r="BD634" i="5"/>
  <c r="E635" i="5"/>
  <c r="BA635" i="5"/>
  <c r="BB635" i="5"/>
  <c r="BC635" i="5"/>
  <c r="BD635" i="5"/>
  <c r="E636" i="5"/>
  <c r="BA636" i="5"/>
  <c r="BB636" i="5"/>
  <c r="BC636" i="5"/>
  <c r="BD636" i="5"/>
  <c r="E637" i="5"/>
  <c r="BA637" i="5"/>
  <c r="BB637" i="5"/>
  <c r="BC637" i="5"/>
  <c r="BD637" i="5"/>
  <c r="E638" i="5"/>
  <c r="BA638" i="5"/>
  <c r="BB638" i="5"/>
  <c r="BC638" i="5"/>
  <c r="BD638" i="5"/>
  <c r="E639" i="5"/>
  <c r="BA639" i="5"/>
  <c r="BB639" i="5"/>
  <c r="BC639" i="5"/>
  <c r="BD639" i="5"/>
  <c r="E640" i="5"/>
  <c r="BA640" i="5"/>
  <c r="BB640" i="5"/>
  <c r="BC640" i="5"/>
  <c r="BD640" i="5"/>
  <c r="E641" i="5"/>
  <c r="BA641" i="5"/>
  <c r="BB641" i="5"/>
  <c r="BC641" i="5"/>
  <c r="BD641" i="5"/>
  <c r="E642" i="5"/>
  <c r="BA642" i="5"/>
  <c r="BB642" i="5"/>
  <c r="BC642" i="5"/>
  <c r="BD642" i="5"/>
  <c r="E643" i="5"/>
  <c r="BA643" i="5"/>
  <c r="BB643" i="5"/>
  <c r="BC643" i="5"/>
  <c r="BD643" i="5"/>
  <c r="E644" i="5"/>
  <c r="BA644" i="5"/>
  <c r="BB644" i="5"/>
  <c r="BC644" i="5"/>
  <c r="BD644" i="5"/>
  <c r="E645" i="5"/>
  <c r="BA645" i="5"/>
  <c r="BB645" i="5"/>
  <c r="BC645" i="5"/>
  <c r="BD645" i="5"/>
  <c r="E646" i="5"/>
  <c r="BA646" i="5"/>
  <c r="BB646" i="5"/>
  <c r="BC646" i="5"/>
  <c r="BD646" i="5"/>
  <c r="E647" i="5"/>
  <c r="BA647" i="5"/>
  <c r="BB647" i="5"/>
  <c r="BC647" i="5"/>
  <c r="BD647" i="5"/>
  <c r="E648" i="5"/>
  <c r="BA648" i="5"/>
  <c r="BB648" i="5"/>
  <c r="BC648" i="5"/>
  <c r="BD648" i="5"/>
  <c r="E649" i="5"/>
  <c r="BA649" i="5"/>
  <c r="BB649" i="5"/>
  <c r="BC649" i="5"/>
  <c r="BD649" i="5"/>
  <c r="E650" i="5"/>
  <c r="BA650" i="5"/>
  <c r="BB650" i="5"/>
  <c r="BC650" i="5"/>
  <c r="BD650" i="5"/>
  <c r="E651" i="5"/>
  <c r="BA651" i="5"/>
  <c r="BB651" i="5"/>
  <c r="BC651" i="5"/>
  <c r="BD651" i="5"/>
  <c r="E652" i="5"/>
  <c r="BA652" i="5"/>
  <c r="BB652" i="5"/>
  <c r="BC652" i="5"/>
  <c r="BD652" i="5"/>
  <c r="E653" i="5"/>
  <c r="BA653" i="5"/>
  <c r="BB653" i="5"/>
  <c r="BC653" i="5"/>
  <c r="BD653" i="5"/>
  <c r="E654" i="5"/>
  <c r="BA654" i="5"/>
  <c r="BB654" i="5"/>
  <c r="BC654" i="5"/>
  <c r="BD654" i="5"/>
  <c r="E655" i="5"/>
  <c r="BA655" i="5"/>
  <c r="BB655" i="5"/>
  <c r="BC655" i="5"/>
  <c r="BD655" i="5"/>
  <c r="E656" i="5"/>
  <c r="BA656" i="5"/>
  <c r="BB656" i="5"/>
  <c r="BC656" i="5"/>
  <c r="BD656" i="5"/>
  <c r="E657" i="5"/>
  <c r="BA657" i="5"/>
  <c r="BB657" i="5"/>
  <c r="BC657" i="5"/>
  <c r="BD657" i="5"/>
  <c r="E658" i="5"/>
  <c r="BA658" i="5"/>
  <c r="BB658" i="5"/>
  <c r="BC658" i="5"/>
  <c r="BD658" i="5"/>
  <c r="E659" i="5"/>
  <c r="BA659" i="5"/>
  <c r="BB659" i="5"/>
  <c r="BC659" i="5"/>
  <c r="BD659" i="5"/>
  <c r="E660" i="5"/>
  <c r="BA660" i="5"/>
  <c r="BB660" i="5"/>
  <c r="BC660" i="5"/>
  <c r="BD660" i="5"/>
  <c r="E661" i="5"/>
  <c r="BA661" i="5"/>
  <c r="BB661" i="5"/>
  <c r="BC661" i="5"/>
  <c r="BD661" i="5"/>
  <c r="E662" i="5"/>
  <c r="BA662" i="5"/>
  <c r="BB662" i="5"/>
  <c r="BC662" i="5"/>
  <c r="BD662" i="5"/>
  <c r="E663" i="5"/>
  <c r="BA663" i="5"/>
  <c r="BB663" i="5"/>
  <c r="BC663" i="5"/>
  <c r="BD663" i="5"/>
  <c r="E664" i="5"/>
  <c r="BA664" i="5"/>
  <c r="BB664" i="5"/>
  <c r="BC664" i="5"/>
  <c r="BD664" i="5"/>
  <c r="E665" i="5"/>
  <c r="BA665" i="5"/>
  <c r="BB665" i="5"/>
  <c r="BC665" i="5"/>
  <c r="BD665" i="5"/>
  <c r="E666" i="5"/>
  <c r="BA666" i="5"/>
  <c r="BB666" i="5"/>
  <c r="BC666" i="5"/>
  <c r="BD666" i="5"/>
  <c r="E667" i="5"/>
  <c r="BA667" i="5"/>
  <c r="BB667" i="5"/>
  <c r="BC667" i="5"/>
  <c r="BD667" i="5"/>
  <c r="E668" i="5"/>
  <c r="BA668" i="5"/>
  <c r="BB668" i="5"/>
  <c r="BC668" i="5"/>
  <c r="BD668" i="5"/>
  <c r="E669" i="5"/>
  <c r="BA669" i="5"/>
  <c r="BB669" i="5"/>
  <c r="BC669" i="5"/>
  <c r="BD669" i="5"/>
  <c r="E670" i="5"/>
  <c r="BA670" i="5"/>
  <c r="BB670" i="5"/>
  <c r="BC670" i="5"/>
  <c r="BD670" i="5"/>
  <c r="E671" i="5"/>
  <c r="BA671" i="5"/>
  <c r="BB671" i="5"/>
  <c r="BC671" i="5"/>
  <c r="BD671" i="5"/>
  <c r="E672" i="5"/>
  <c r="BA672" i="5"/>
  <c r="BB672" i="5"/>
  <c r="BC672" i="5"/>
  <c r="BD672" i="5"/>
  <c r="E673" i="5"/>
  <c r="BA673" i="5"/>
  <c r="BB673" i="5"/>
  <c r="BC673" i="5"/>
  <c r="BD673" i="5"/>
  <c r="E674" i="5"/>
  <c r="BA674" i="5"/>
  <c r="BB674" i="5"/>
  <c r="BC674" i="5"/>
  <c r="BD674" i="5"/>
  <c r="E675" i="5"/>
  <c r="BA675" i="5"/>
  <c r="BB675" i="5"/>
  <c r="BC675" i="5"/>
  <c r="BD675" i="5"/>
  <c r="E676" i="5"/>
  <c r="BA676" i="5"/>
  <c r="BB676" i="5"/>
  <c r="BC676" i="5"/>
  <c r="BD676" i="5"/>
  <c r="E677" i="5"/>
  <c r="BA677" i="5"/>
  <c r="BB677" i="5"/>
  <c r="BC677" i="5"/>
  <c r="BD677" i="5"/>
  <c r="E678" i="5"/>
  <c r="BA678" i="5"/>
  <c r="BB678" i="5"/>
  <c r="BC678" i="5"/>
  <c r="BD678" i="5"/>
  <c r="E679" i="5"/>
  <c r="BA679" i="5"/>
  <c r="BB679" i="5"/>
  <c r="BC679" i="5"/>
  <c r="BD679" i="5"/>
  <c r="E680" i="5"/>
  <c r="BA680" i="5"/>
  <c r="BB680" i="5"/>
  <c r="BC680" i="5"/>
  <c r="BD680" i="5"/>
  <c r="E681" i="5"/>
  <c r="BA681" i="5"/>
  <c r="BB681" i="5"/>
  <c r="BC681" i="5"/>
  <c r="BD681" i="5"/>
  <c r="E682" i="5"/>
  <c r="BA682" i="5"/>
  <c r="BB682" i="5"/>
  <c r="BC682" i="5"/>
  <c r="BD682" i="5"/>
  <c r="E683" i="5"/>
  <c r="BA683" i="5"/>
  <c r="BB683" i="5"/>
  <c r="BC683" i="5"/>
  <c r="BD683" i="5"/>
  <c r="E684" i="5"/>
  <c r="BA684" i="5"/>
  <c r="BB684" i="5"/>
  <c r="BC684" i="5"/>
  <c r="BD684" i="5"/>
  <c r="E685" i="5"/>
  <c r="BA685" i="5"/>
  <c r="BB685" i="5"/>
  <c r="BC685" i="5"/>
  <c r="BD685" i="5"/>
  <c r="E686" i="5"/>
  <c r="BA686" i="5"/>
  <c r="BB686" i="5"/>
  <c r="BC686" i="5"/>
  <c r="BD686" i="5"/>
  <c r="E687" i="5"/>
  <c r="BA687" i="5"/>
  <c r="BB687" i="5"/>
  <c r="BC687" i="5"/>
  <c r="BD687" i="5"/>
  <c r="E688" i="5"/>
  <c r="BA688" i="5"/>
  <c r="BB688" i="5"/>
  <c r="BC688" i="5"/>
  <c r="BD688" i="5"/>
  <c r="E689" i="5"/>
  <c r="BA689" i="5"/>
  <c r="BB689" i="5"/>
  <c r="BC689" i="5"/>
  <c r="BD689" i="5"/>
  <c r="E690" i="5"/>
  <c r="BA690" i="5"/>
  <c r="BB690" i="5"/>
  <c r="BC690" i="5"/>
  <c r="BD690" i="5"/>
  <c r="E691" i="5"/>
  <c r="BA691" i="5"/>
  <c r="BB691" i="5"/>
  <c r="BC691" i="5"/>
  <c r="BD691" i="5"/>
  <c r="E692" i="5"/>
  <c r="BA692" i="5"/>
  <c r="BB692" i="5"/>
  <c r="BC692" i="5"/>
  <c r="BD692" i="5"/>
  <c r="E693" i="5"/>
  <c r="BA693" i="5"/>
  <c r="BB693" i="5"/>
  <c r="BC693" i="5"/>
  <c r="BD693" i="5"/>
  <c r="E694" i="5"/>
  <c r="BA694" i="5"/>
  <c r="BB694" i="5"/>
  <c r="BC694" i="5"/>
  <c r="BD694" i="5"/>
  <c r="E695" i="5"/>
  <c r="BA695" i="5"/>
  <c r="BB695" i="5"/>
  <c r="BC695" i="5"/>
  <c r="BD695" i="5"/>
  <c r="E696" i="5"/>
  <c r="BA696" i="5"/>
  <c r="BB696" i="5"/>
  <c r="BC696" i="5"/>
  <c r="BD696" i="5"/>
  <c r="E697" i="5"/>
  <c r="BA697" i="5"/>
  <c r="BB697" i="5"/>
  <c r="BC697" i="5"/>
  <c r="BD697" i="5"/>
  <c r="E698" i="5"/>
  <c r="BA698" i="5"/>
  <c r="BB698" i="5"/>
  <c r="BC698" i="5"/>
  <c r="BD698" i="5"/>
  <c r="E699" i="5"/>
  <c r="BA699" i="5"/>
  <c r="BB699" i="5"/>
  <c r="BC699" i="5"/>
  <c r="BD699" i="5"/>
  <c r="E700" i="5"/>
  <c r="BA700" i="5"/>
  <c r="BB700" i="5"/>
  <c r="BC700" i="5"/>
  <c r="BD700" i="5"/>
  <c r="E701" i="5"/>
  <c r="BA701" i="5"/>
  <c r="BB701" i="5"/>
  <c r="BC701" i="5"/>
  <c r="BD701" i="5"/>
  <c r="E702" i="5"/>
  <c r="BA702" i="5"/>
  <c r="BB702" i="5"/>
  <c r="BC702" i="5"/>
  <c r="BD702" i="5"/>
  <c r="E703" i="5"/>
  <c r="BA703" i="5"/>
  <c r="BB703" i="5"/>
  <c r="BC703" i="5"/>
  <c r="BD703" i="5"/>
  <c r="E704" i="5"/>
  <c r="BA704" i="5"/>
  <c r="BB704" i="5"/>
  <c r="BC704" i="5"/>
  <c r="BD704" i="5"/>
  <c r="E705" i="5"/>
  <c r="BA705" i="5"/>
  <c r="BB705" i="5"/>
  <c r="BC705" i="5"/>
  <c r="BD705" i="5"/>
  <c r="E706" i="5"/>
  <c r="BA706" i="5"/>
  <c r="BB706" i="5"/>
  <c r="BC706" i="5"/>
  <c r="BD706" i="5"/>
  <c r="E707" i="5"/>
  <c r="BA707" i="5"/>
  <c r="BB707" i="5"/>
  <c r="BC707" i="5"/>
  <c r="BD707" i="5"/>
  <c r="E708" i="5"/>
  <c r="BA708" i="5"/>
  <c r="BB708" i="5"/>
  <c r="BC708" i="5"/>
  <c r="BD708" i="5"/>
  <c r="E709" i="5"/>
  <c r="BA709" i="5"/>
  <c r="BB709" i="5"/>
  <c r="BC709" i="5"/>
  <c r="BD709" i="5"/>
  <c r="E710" i="5"/>
  <c r="BA710" i="5"/>
  <c r="BB710" i="5"/>
  <c r="BC710" i="5"/>
  <c r="BD710" i="5"/>
  <c r="E711" i="5"/>
  <c r="BA711" i="5"/>
  <c r="BB711" i="5"/>
  <c r="BC711" i="5"/>
  <c r="BD711" i="5"/>
  <c r="E712" i="5"/>
  <c r="BA712" i="5"/>
  <c r="BB712" i="5"/>
  <c r="BC712" i="5"/>
  <c r="BD712" i="5"/>
  <c r="E713" i="5"/>
  <c r="BA713" i="5"/>
  <c r="BB713" i="5"/>
  <c r="BC713" i="5"/>
  <c r="BD713" i="5"/>
  <c r="E714" i="5"/>
  <c r="BA714" i="5"/>
  <c r="BB714" i="5"/>
  <c r="BC714" i="5"/>
  <c r="BD714" i="5"/>
  <c r="E715" i="5"/>
  <c r="BA715" i="5"/>
  <c r="BB715" i="5"/>
  <c r="BC715" i="5"/>
  <c r="BD715" i="5"/>
  <c r="E716" i="5"/>
  <c r="BA716" i="5"/>
  <c r="BB716" i="5"/>
  <c r="BC716" i="5"/>
  <c r="BD716" i="5"/>
  <c r="E717" i="5"/>
  <c r="BA717" i="5"/>
  <c r="BB717" i="5"/>
  <c r="BC717" i="5"/>
  <c r="BD717" i="5"/>
  <c r="E718" i="5"/>
  <c r="BA718" i="5"/>
  <c r="BB718" i="5"/>
  <c r="BC718" i="5"/>
  <c r="BD718" i="5"/>
  <c r="E719" i="5"/>
  <c r="BA719" i="5"/>
  <c r="BB719" i="5"/>
  <c r="BC719" i="5"/>
  <c r="BD719" i="5"/>
  <c r="E720" i="5"/>
  <c r="BA720" i="5"/>
  <c r="BB720" i="5"/>
  <c r="BC720" i="5"/>
  <c r="BD720" i="5"/>
  <c r="E721" i="5"/>
  <c r="BA721" i="5"/>
  <c r="BB721" i="5"/>
  <c r="BC721" i="5"/>
  <c r="BD721" i="5"/>
  <c r="E722" i="5"/>
  <c r="BA722" i="5"/>
  <c r="BB722" i="5"/>
  <c r="BC722" i="5"/>
  <c r="BD722" i="5"/>
  <c r="E723" i="5"/>
  <c r="BA723" i="5"/>
  <c r="BB723" i="5"/>
  <c r="BC723" i="5"/>
  <c r="BD723" i="5"/>
  <c r="E724" i="5"/>
  <c r="BA724" i="5"/>
  <c r="BB724" i="5"/>
  <c r="BC724" i="5"/>
  <c r="BD724" i="5"/>
  <c r="E725" i="5"/>
  <c r="BA725" i="5"/>
  <c r="BB725" i="5"/>
  <c r="BC725" i="5"/>
  <c r="BD725" i="5"/>
  <c r="E726" i="5"/>
  <c r="BA726" i="5"/>
  <c r="BB726" i="5"/>
  <c r="BC726" i="5"/>
  <c r="BD726" i="5"/>
  <c r="E727" i="5"/>
  <c r="BA727" i="5"/>
  <c r="BB727" i="5"/>
  <c r="BC727" i="5"/>
  <c r="BD727" i="5"/>
  <c r="E728" i="5"/>
  <c r="BA728" i="5"/>
  <c r="BB728" i="5"/>
  <c r="BC728" i="5"/>
  <c r="BD728" i="5"/>
  <c r="E729" i="5"/>
  <c r="BA729" i="5"/>
  <c r="BB729" i="5"/>
  <c r="BC729" i="5"/>
  <c r="BD729" i="5"/>
  <c r="E730" i="5"/>
  <c r="BA730" i="5"/>
  <c r="BB730" i="5"/>
  <c r="BC730" i="5"/>
  <c r="BD730" i="5"/>
  <c r="E731" i="5"/>
  <c r="BA731" i="5"/>
  <c r="BB731" i="5"/>
  <c r="BC731" i="5"/>
  <c r="BD731" i="5"/>
  <c r="E732" i="5"/>
  <c r="BA732" i="5"/>
  <c r="BB732" i="5"/>
  <c r="BC732" i="5"/>
  <c r="BD732" i="5"/>
  <c r="E733" i="5"/>
  <c r="BA733" i="5"/>
  <c r="BB733" i="5"/>
  <c r="BC733" i="5"/>
  <c r="BD733" i="5"/>
  <c r="E734" i="5"/>
  <c r="BA734" i="5"/>
  <c r="BB734" i="5"/>
  <c r="BC734" i="5"/>
  <c r="BD734" i="5"/>
  <c r="E735" i="5"/>
  <c r="BA735" i="5"/>
  <c r="BB735" i="5"/>
  <c r="BC735" i="5"/>
  <c r="BD735" i="5"/>
  <c r="E736" i="5"/>
  <c r="BA736" i="5"/>
  <c r="BB736" i="5"/>
  <c r="BC736" i="5"/>
  <c r="BD736" i="5"/>
  <c r="E737" i="5"/>
  <c r="BA737" i="5"/>
  <c r="BB737" i="5"/>
  <c r="BC737" i="5"/>
  <c r="BD737" i="5"/>
  <c r="E738" i="5"/>
  <c r="BA738" i="5"/>
  <c r="BB738" i="5"/>
  <c r="BC738" i="5"/>
  <c r="BD738" i="5"/>
  <c r="E739" i="5"/>
  <c r="BA739" i="5"/>
  <c r="BB739" i="5"/>
  <c r="BC739" i="5"/>
  <c r="BD739" i="5"/>
  <c r="E740" i="5"/>
  <c r="BA740" i="5"/>
  <c r="BB740" i="5"/>
  <c r="BC740" i="5"/>
  <c r="BD740" i="5"/>
  <c r="E741" i="5"/>
  <c r="BA741" i="5"/>
  <c r="BB741" i="5"/>
  <c r="BC741" i="5"/>
  <c r="BD741" i="5"/>
  <c r="E742" i="5"/>
  <c r="BA742" i="5"/>
  <c r="BB742" i="5"/>
  <c r="BC742" i="5"/>
  <c r="BD742" i="5"/>
  <c r="E743" i="5"/>
  <c r="BA743" i="5"/>
  <c r="BB743" i="5"/>
  <c r="BC743" i="5"/>
  <c r="BD743" i="5"/>
  <c r="E744" i="5"/>
  <c r="BA744" i="5"/>
  <c r="BB744" i="5"/>
  <c r="BC744" i="5"/>
  <c r="BD744" i="5"/>
  <c r="E745" i="5"/>
  <c r="BA745" i="5"/>
  <c r="BB745" i="5"/>
  <c r="BC745" i="5"/>
  <c r="BD745" i="5"/>
  <c r="E746" i="5"/>
  <c r="BA746" i="5"/>
  <c r="BB746" i="5"/>
  <c r="BC746" i="5"/>
  <c r="BD746" i="5"/>
  <c r="E747" i="5"/>
  <c r="BA747" i="5"/>
  <c r="BB747" i="5"/>
  <c r="BC747" i="5"/>
  <c r="BD747" i="5"/>
  <c r="E748" i="5"/>
  <c r="BA748" i="5"/>
  <c r="BB748" i="5"/>
  <c r="BC748" i="5"/>
  <c r="BD748" i="5"/>
  <c r="E749" i="5"/>
  <c r="BA749" i="5"/>
  <c r="BB749" i="5"/>
  <c r="BC749" i="5"/>
  <c r="BD749" i="5"/>
  <c r="E750" i="5"/>
  <c r="BA750" i="5"/>
  <c r="BB750" i="5"/>
  <c r="BC750" i="5"/>
  <c r="BD750" i="5"/>
  <c r="E751" i="5"/>
  <c r="BA751" i="5"/>
  <c r="BB751" i="5"/>
  <c r="BC751" i="5"/>
  <c r="BD751" i="5"/>
  <c r="E752" i="5"/>
  <c r="BA752" i="5"/>
  <c r="BB752" i="5"/>
  <c r="BC752" i="5"/>
  <c r="BD752" i="5"/>
  <c r="E753" i="5"/>
  <c r="BA753" i="5"/>
  <c r="BB753" i="5"/>
  <c r="BC753" i="5"/>
  <c r="BD753" i="5"/>
  <c r="E754" i="5"/>
  <c r="BA754" i="5"/>
  <c r="BB754" i="5"/>
  <c r="BC754" i="5"/>
  <c r="BD754" i="5"/>
  <c r="E755" i="5"/>
  <c r="BA755" i="5"/>
  <c r="BB755" i="5"/>
  <c r="BC755" i="5"/>
  <c r="BD755" i="5"/>
  <c r="E756" i="5"/>
  <c r="BA756" i="5"/>
  <c r="BB756" i="5"/>
  <c r="BC756" i="5"/>
  <c r="BD756" i="5"/>
  <c r="E757" i="5"/>
  <c r="BA757" i="5"/>
  <c r="BB757" i="5"/>
  <c r="BC757" i="5"/>
  <c r="BD757" i="5"/>
  <c r="E758" i="5"/>
  <c r="BA758" i="5"/>
  <c r="BB758" i="5"/>
  <c r="BC758" i="5"/>
  <c r="BD758" i="5"/>
  <c r="E759" i="5"/>
  <c r="BA759" i="5"/>
  <c r="BB759" i="5"/>
  <c r="BC759" i="5"/>
  <c r="BD759" i="5"/>
  <c r="E760" i="5"/>
  <c r="BA760" i="5"/>
  <c r="BB760" i="5"/>
  <c r="BC760" i="5"/>
  <c r="BD760" i="5"/>
  <c r="E761" i="5"/>
  <c r="BA761" i="5"/>
  <c r="BB761" i="5"/>
  <c r="BC761" i="5"/>
  <c r="BD761" i="5"/>
  <c r="E762" i="5"/>
  <c r="BA762" i="5"/>
  <c r="BB762" i="5"/>
  <c r="BC762" i="5"/>
  <c r="BD762" i="5"/>
  <c r="E763" i="5"/>
  <c r="BA763" i="5"/>
  <c r="BB763" i="5"/>
  <c r="BC763" i="5"/>
  <c r="BD763" i="5"/>
  <c r="E764" i="5"/>
  <c r="BA764" i="5"/>
  <c r="BB764" i="5"/>
  <c r="BC764" i="5"/>
  <c r="BD764" i="5"/>
  <c r="E765" i="5"/>
  <c r="BA765" i="5"/>
  <c r="BB765" i="5"/>
  <c r="BC765" i="5"/>
  <c r="BD765" i="5"/>
  <c r="E766" i="5"/>
  <c r="L766" i="5"/>
  <c r="BA766" i="5"/>
  <c r="BB766" i="5"/>
  <c r="BC766" i="5"/>
  <c r="BD766" i="5"/>
  <c r="E767" i="5"/>
  <c r="BA767" i="5"/>
  <c r="BB767" i="5"/>
  <c r="BC767" i="5"/>
  <c r="BD767" i="5"/>
  <c r="E768" i="5"/>
  <c r="BA768" i="5"/>
  <c r="BB768" i="5"/>
  <c r="BC768" i="5"/>
  <c r="BD768" i="5"/>
  <c r="E769" i="5"/>
  <c r="BA769" i="5"/>
  <c r="BB769" i="5"/>
  <c r="BC769" i="5"/>
  <c r="BD769" i="5"/>
  <c r="E770" i="5"/>
  <c r="BA770" i="5"/>
  <c r="BB770" i="5"/>
  <c r="BC770" i="5"/>
  <c r="BD770" i="5"/>
  <c r="E771" i="5"/>
  <c r="BA771" i="5"/>
  <c r="BB771" i="5"/>
  <c r="BC771" i="5"/>
  <c r="BD771" i="5"/>
  <c r="E772" i="5"/>
  <c r="BA772" i="5"/>
  <c r="BB772" i="5"/>
  <c r="BC772" i="5"/>
  <c r="BD772" i="5"/>
  <c r="E773" i="5"/>
  <c r="BA773" i="5"/>
  <c r="BB773" i="5"/>
  <c r="BC773" i="5"/>
  <c r="BD773" i="5"/>
  <c r="E774" i="5"/>
  <c r="BA774" i="5"/>
  <c r="BB774" i="5"/>
  <c r="BC774" i="5"/>
  <c r="BD774" i="5"/>
  <c r="E775" i="5"/>
  <c r="BA775" i="5"/>
  <c r="BB775" i="5"/>
  <c r="BC775" i="5"/>
  <c r="BD775" i="5"/>
  <c r="E776" i="5"/>
  <c r="BA776" i="5"/>
  <c r="BB776" i="5"/>
  <c r="BC776" i="5"/>
  <c r="BD776" i="5"/>
  <c r="E777" i="5"/>
  <c r="BA777" i="5"/>
  <c r="BB777" i="5"/>
  <c r="BC777" i="5"/>
  <c r="BD777" i="5"/>
  <c r="E778" i="5"/>
  <c r="BA778" i="5"/>
  <c r="BB778" i="5"/>
  <c r="BC778" i="5"/>
  <c r="BD778" i="5"/>
  <c r="E779" i="5"/>
  <c r="BA779" i="5"/>
  <c r="BB779" i="5"/>
  <c r="BC779" i="5"/>
  <c r="BD779" i="5"/>
  <c r="E780" i="5"/>
  <c r="BA780" i="5"/>
  <c r="BB780" i="5"/>
  <c r="BC780" i="5"/>
  <c r="BD780" i="5"/>
  <c r="E781" i="5"/>
  <c r="BA781" i="5"/>
  <c r="BB781" i="5"/>
  <c r="BC781" i="5"/>
  <c r="BD781" i="5"/>
  <c r="E782" i="5"/>
  <c r="BA782" i="5"/>
  <c r="BB782" i="5"/>
  <c r="BC782" i="5"/>
  <c r="BD782" i="5"/>
  <c r="E783" i="5"/>
  <c r="BA783" i="5"/>
  <c r="BB783" i="5"/>
  <c r="BC783" i="5"/>
  <c r="BD783" i="5"/>
  <c r="E784" i="5"/>
  <c r="BA784" i="5"/>
  <c r="BB784" i="5"/>
  <c r="BC784" i="5"/>
  <c r="BD784" i="5"/>
  <c r="E785" i="5"/>
  <c r="BA785" i="5"/>
  <c r="BB785" i="5"/>
  <c r="BC785" i="5"/>
  <c r="BD785" i="5"/>
  <c r="E786" i="5"/>
  <c r="BA786" i="5"/>
  <c r="BB786" i="5"/>
  <c r="BC786" i="5"/>
  <c r="BD786" i="5"/>
  <c r="E787" i="5"/>
  <c r="BA787" i="5"/>
  <c r="BB787" i="5"/>
  <c r="BC787" i="5"/>
  <c r="BD787" i="5"/>
  <c r="E788" i="5"/>
  <c r="BA788" i="5"/>
  <c r="BB788" i="5"/>
  <c r="BC788" i="5"/>
  <c r="BD788" i="5"/>
  <c r="E789" i="5"/>
  <c r="BA789" i="5"/>
  <c r="BB789" i="5"/>
  <c r="BC789" i="5"/>
  <c r="BD789" i="5"/>
  <c r="E790" i="5"/>
  <c r="BA790" i="5"/>
  <c r="BB790" i="5"/>
  <c r="BC790" i="5"/>
  <c r="BD790" i="5"/>
  <c r="E791" i="5"/>
  <c r="BA791" i="5"/>
  <c r="BB791" i="5"/>
  <c r="BC791" i="5"/>
  <c r="BD791" i="5"/>
  <c r="E792" i="5"/>
  <c r="BA792" i="5"/>
  <c r="BB792" i="5"/>
  <c r="BC792" i="5"/>
  <c r="BD792" i="5"/>
  <c r="E793" i="5"/>
  <c r="BA793" i="5"/>
  <c r="BB793" i="5"/>
  <c r="BC793" i="5"/>
  <c r="BD793" i="5"/>
  <c r="E794" i="5"/>
  <c r="BA794" i="5"/>
  <c r="BB794" i="5"/>
  <c r="BC794" i="5"/>
  <c r="BD794" i="5"/>
  <c r="E795" i="5"/>
  <c r="BA795" i="5"/>
  <c r="BB795" i="5"/>
  <c r="BC795" i="5"/>
  <c r="BD795" i="5"/>
  <c r="E796" i="5"/>
  <c r="BA796" i="5"/>
  <c r="BB796" i="5"/>
  <c r="BC796" i="5"/>
  <c r="BD796" i="5"/>
  <c r="E797" i="5"/>
  <c r="BA797" i="5"/>
  <c r="BB797" i="5"/>
  <c r="BC797" i="5"/>
  <c r="BD797" i="5"/>
  <c r="E798" i="5"/>
  <c r="BA798" i="5"/>
  <c r="BB798" i="5"/>
  <c r="BC798" i="5"/>
  <c r="BD798" i="5"/>
  <c r="E799" i="5"/>
  <c r="BA799" i="5"/>
  <c r="BB799" i="5"/>
  <c r="BC799" i="5"/>
  <c r="BD799" i="5"/>
  <c r="E800" i="5"/>
  <c r="BA800" i="5"/>
  <c r="BB800" i="5"/>
  <c r="BC800" i="5"/>
  <c r="BD800" i="5"/>
  <c r="E801" i="5"/>
  <c r="BA801" i="5"/>
  <c r="BB801" i="5"/>
  <c r="BC801" i="5"/>
  <c r="BD801" i="5"/>
  <c r="E802" i="5"/>
  <c r="BA802" i="5"/>
  <c r="BB802" i="5"/>
  <c r="BC802" i="5"/>
  <c r="BD802" i="5"/>
  <c r="E803" i="5"/>
  <c r="BA803" i="5"/>
  <c r="BB803" i="5"/>
  <c r="BC803" i="5"/>
  <c r="BD803" i="5"/>
  <c r="E804" i="5"/>
  <c r="BA804" i="5"/>
  <c r="BB804" i="5"/>
  <c r="BC804" i="5"/>
  <c r="BD804" i="5"/>
  <c r="E805" i="5"/>
  <c r="BA805" i="5"/>
  <c r="BB805" i="5"/>
  <c r="BC805" i="5"/>
  <c r="BD805" i="5"/>
  <c r="E806" i="5"/>
  <c r="BA806" i="5"/>
  <c r="BB806" i="5"/>
  <c r="BC806" i="5"/>
  <c r="BD806" i="5"/>
  <c r="E807" i="5"/>
  <c r="BA807" i="5"/>
  <c r="BB807" i="5"/>
  <c r="BC807" i="5"/>
  <c r="BD807" i="5"/>
  <c r="E808" i="5"/>
  <c r="BA808" i="5"/>
  <c r="BB808" i="5"/>
  <c r="BC808" i="5"/>
  <c r="BD808" i="5"/>
  <c r="E809" i="5"/>
  <c r="BA809" i="5"/>
  <c r="BB809" i="5"/>
  <c r="BC809" i="5"/>
  <c r="BD809" i="5"/>
  <c r="E810" i="5"/>
  <c r="BA810" i="5"/>
  <c r="BB810" i="5"/>
  <c r="BC810" i="5"/>
  <c r="BD810" i="5"/>
  <c r="E811" i="5"/>
  <c r="BA811" i="5"/>
  <c r="BB811" i="5"/>
  <c r="BC811" i="5"/>
  <c r="BD811" i="5"/>
  <c r="E812" i="5"/>
  <c r="BA812" i="5"/>
  <c r="BB812" i="5"/>
  <c r="BC812" i="5"/>
  <c r="BD812" i="5"/>
  <c r="E813" i="5"/>
  <c r="BA813" i="5"/>
  <c r="BB813" i="5"/>
  <c r="BC813" i="5"/>
  <c r="BD813" i="5"/>
  <c r="E814" i="5"/>
  <c r="BA814" i="5"/>
  <c r="BB814" i="5"/>
  <c r="BC814" i="5"/>
  <c r="BD814" i="5"/>
  <c r="E815" i="5"/>
  <c r="BA815" i="5"/>
  <c r="BB815" i="5"/>
  <c r="BC815" i="5"/>
  <c r="BD815" i="5"/>
  <c r="E816" i="5"/>
  <c r="BA816" i="5"/>
  <c r="BB816" i="5"/>
  <c r="BC816" i="5"/>
  <c r="BD816" i="5"/>
  <c r="E817" i="5"/>
  <c r="BA817" i="5"/>
  <c r="BB817" i="5"/>
  <c r="BC817" i="5"/>
  <c r="BD817" i="5"/>
  <c r="E818" i="5"/>
  <c r="BA818" i="5"/>
  <c r="BB818" i="5"/>
  <c r="BC818" i="5"/>
  <c r="BD818" i="5"/>
  <c r="E819" i="5"/>
  <c r="BA819" i="5"/>
  <c r="BB819" i="5"/>
  <c r="BC819" i="5"/>
  <c r="BD819" i="5"/>
  <c r="E820" i="5"/>
  <c r="BA820" i="5"/>
  <c r="BB820" i="5"/>
  <c r="BC820" i="5"/>
  <c r="BD820" i="5"/>
  <c r="E821" i="5"/>
  <c r="BA821" i="5"/>
  <c r="BB821" i="5"/>
  <c r="BC821" i="5"/>
  <c r="BD821" i="5"/>
  <c r="E822" i="5"/>
  <c r="BA822" i="5"/>
  <c r="BB822" i="5"/>
  <c r="BC822" i="5"/>
  <c r="BD822" i="5"/>
  <c r="E823" i="5"/>
  <c r="BA823" i="5"/>
  <c r="BB823" i="5"/>
  <c r="BC823" i="5"/>
  <c r="BD823" i="5"/>
  <c r="E824" i="5"/>
  <c r="BA824" i="5"/>
  <c r="BB824" i="5"/>
  <c r="BC824" i="5"/>
  <c r="BD824" i="5"/>
  <c r="E825" i="5"/>
  <c r="BA825" i="5"/>
  <c r="BB825" i="5"/>
  <c r="BC825" i="5"/>
  <c r="BD825" i="5"/>
  <c r="E826" i="5"/>
  <c r="BA826" i="5"/>
  <c r="BB826" i="5"/>
  <c r="BC826" i="5"/>
  <c r="BD826" i="5"/>
  <c r="E827" i="5"/>
  <c r="BA827" i="5"/>
  <c r="BB827" i="5"/>
  <c r="BC827" i="5"/>
  <c r="BD827" i="5"/>
  <c r="E828" i="5"/>
  <c r="BA828" i="5"/>
  <c r="BB828" i="5"/>
  <c r="BC828" i="5"/>
  <c r="BD828" i="5"/>
  <c r="E829" i="5"/>
  <c r="BA829" i="5"/>
  <c r="BB829" i="5"/>
  <c r="BC829" i="5"/>
  <c r="BD829" i="5"/>
  <c r="E830" i="5"/>
  <c r="BA830" i="5"/>
  <c r="BB830" i="5"/>
  <c r="BC830" i="5"/>
  <c r="BD830" i="5"/>
  <c r="E831" i="5"/>
  <c r="BA831" i="5"/>
  <c r="BB831" i="5"/>
  <c r="BC831" i="5"/>
  <c r="BD831" i="5"/>
  <c r="E832" i="5"/>
  <c r="BA832" i="5"/>
  <c r="BB832" i="5"/>
  <c r="BC832" i="5"/>
  <c r="BD832" i="5"/>
  <c r="E833" i="5"/>
  <c r="BA833" i="5"/>
  <c r="BB833" i="5"/>
  <c r="BC833" i="5"/>
  <c r="BD833" i="5"/>
  <c r="E834" i="5"/>
  <c r="BA834" i="5"/>
  <c r="BB834" i="5"/>
  <c r="BC834" i="5"/>
  <c r="BD834" i="5"/>
  <c r="E835" i="5"/>
  <c r="BA835" i="5"/>
  <c r="BB835" i="5"/>
  <c r="BC835" i="5"/>
  <c r="BD835" i="5"/>
  <c r="E836" i="5"/>
  <c r="BA836" i="5"/>
  <c r="BB836" i="5"/>
  <c r="BC836" i="5"/>
  <c r="BD836" i="5"/>
  <c r="E837" i="5"/>
  <c r="BA837" i="5"/>
  <c r="BB837" i="5"/>
  <c r="BC837" i="5"/>
  <c r="BD837" i="5"/>
  <c r="E838" i="5"/>
  <c r="BA838" i="5"/>
  <c r="BB838" i="5"/>
  <c r="BC838" i="5"/>
  <c r="BD838" i="5"/>
  <c r="E839" i="5"/>
  <c r="BA839" i="5"/>
  <c r="BB839" i="5"/>
  <c r="BC839" i="5"/>
  <c r="BD839" i="5"/>
  <c r="E840" i="5"/>
  <c r="BA840" i="5"/>
  <c r="BB840" i="5"/>
  <c r="BC840" i="5"/>
  <c r="BD840" i="5"/>
  <c r="E841" i="5"/>
  <c r="BA841" i="5"/>
  <c r="BB841" i="5"/>
  <c r="BC841" i="5"/>
  <c r="BD841" i="5"/>
  <c r="E842" i="5"/>
  <c r="BA842" i="5"/>
  <c r="BB842" i="5"/>
  <c r="BC842" i="5"/>
  <c r="BD842" i="5"/>
  <c r="E843" i="5"/>
  <c r="BA843" i="5"/>
  <c r="BB843" i="5"/>
  <c r="BC843" i="5"/>
  <c r="BD843" i="5"/>
  <c r="E844" i="5"/>
  <c r="BA844" i="5"/>
  <c r="BB844" i="5"/>
  <c r="BC844" i="5"/>
  <c r="BD844" i="5"/>
  <c r="E845" i="5"/>
  <c r="BA845" i="5"/>
  <c r="BB845" i="5"/>
  <c r="BC845" i="5"/>
  <c r="BD845" i="5"/>
  <c r="E846" i="5"/>
  <c r="BA846" i="5"/>
  <c r="BB846" i="5"/>
  <c r="BC846" i="5"/>
  <c r="BD846" i="5"/>
  <c r="E847" i="5"/>
  <c r="BA847" i="5"/>
  <c r="BB847" i="5"/>
  <c r="BC847" i="5"/>
  <c r="BD847" i="5"/>
  <c r="E848" i="5"/>
  <c r="BA848" i="5"/>
  <c r="BB848" i="5"/>
  <c r="BC848" i="5"/>
  <c r="BD848" i="5"/>
  <c r="E849" i="5"/>
  <c r="BA849" i="5"/>
  <c r="BB849" i="5"/>
  <c r="BC849" i="5"/>
  <c r="BD849" i="5"/>
  <c r="E850" i="5"/>
  <c r="BA850" i="5"/>
  <c r="BB850" i="5"/>
  <c r="BC850" i="5"/>
  <c r="BD850" i="5"/>
  <c r="E851" i="5"/>
  <c r="BA851" i="5"/>
  <c r="BB851" i="5"/>
  <c r="BC851" i="5"/>
  <c r="BD851" i="5"/>
  <c r="E852" i="5"/>
  <c r="BA852" i="5"/>
  <c r="BB852" i="5"/>
  <c r="BC852" i="5"/>
  <c r="BD852" i="5"/>
  <c r="E853" i="5"/>
  <c r="BA853" i="5"/>
  <c r="BB853" i="5"/>
  <c r="BC853" i="5"/>
  <c r="BD853" i="5"/>
  <c r="E854" i="5"/>
  <c r="BA854" i="5"/>
  <c r="BB854" i="5"/>
  <c r="BC854" i="5"/>
  <c r="BD854" i="5"/>
  <c r="E855" i="5"/>
  <c r="BA855" i="5"/>
  <c r="BB855" i="5"/>
  <c r="BC855" i="5"/>
  <c r="BD855" i="5"/>
  <c r="E856" i="5"/>
  <c r="BA856" i="5"/>
  <c r="BB856" i="5"/>
  <c r="BC856" i="5"/>
  <c r="BD856" i="5"/>
  <c r="E857" i="5"/>
  <c r="BA857" i="5"/>
  <c r="BB857" i="5"/>
  <c r="BC857" i="5"/>
  <c r="BD857" i="5"/>
  <c r="E858" i="5"/>
  <c r="BA858" i="5"/>
  <c r="BB858" i="5"/>
  <c r="BC858" i="5"/>
  <c r="BD858" i="5"/>
  <c r="E859" i="5"/>
  <c r="BA859" i="5"/>
  <c r="BB859" i="5"/>
  <c r="BC859" i="5"/>
  <c r="BD859" i="5"/>
  <c r="E860" i="5"/>
  <c r="BA860" i="5"/>
  <c r="BB860" i="5"/>
  <c r="BC860" i="5"/>
  <c r="BD860" i="5"/>
  <c r="E861" i="5"/>
  <c r="BA861" i="5"/>
  <c r="BB861" i="5"/>
  <c r="BC861" i="5"/>
  <c r="BD861" i="5"/>
  <c r="E862" i="5"/>
  <c r="BA862" i="5"/>
  <c r="BB862" i="5"/>
  <c r="BC862" i="5"/>
  <c r="BD862" i="5"/>
  <c r="E863" i="5"/>
  <c r="BA863" i="5"/>
  <c r="BB863" i="5"/>
  <c r="BC863" i="5"/>
  <c r="BD863" i="5"/>
  <c r="E864" i="5"/>
  <c r="BA864" i="5"/>
  <c r="BB864" i="5"/>
  <c r="BC864" i="5"/>
  <c r="BD864" i="5"/>
  <c r="E865" i="5"/>
  <c r="BA865" i="5"/>
  <c r="BB865" i="5"/>
  <c r="BC865" i="5"/>
  <c r="BD865" i="5"/>
  <c r="E866" i="5"/>
  <c r="BA866" i="5"/>
  <c r="BB866" i="5"/>
  <c r="BC866" i="5"/>
  <c r="BD866" i="5"/>
  <c r="E867" i="5"/>
  <c r="BA867" i="5"/>
  <c r="BB867" i="5"/>
  <c r="BC867" i="5"/>
  <c r="BD867" i="5"/>
  <c r="E868" i="5"/>
  <c r="BA868" i="5"/>
  <c r="BB868" i="5"/>
  <c r="BC868" i="5"/>
  <c r="BD868" i="5"/>
  <c r="E869" i="5"/>
  <c r="BA869" i="5"/>
  <c r="BB869" i="5"/>
  <c r="BC869" i="5"/>
  <c r="BD869" i="5"/>
  <c r="E870" i="5"/>
  <c r="BA870" i="5"/>
  <c r="BB870" i="5"/>
  <c r="BC870" i="5"/>
  <c r="BD870" i="5"/>
  <c r="E871" i="5"/>
  <c r="BA871" i="5"/>
  <c r="BB871" i="5"/>
  <c r="BC871" i="5"/>
  <c r="BD871" i="5"/>
  <c r="E872" i="5"/>
  <c r="BA872" i="5"/>
  <c r="BB872" i="5"/>
  <c r="BC872" i="5"/>
  <c r="BD872" i="5"/>
  <c r="E873" i="5"/>
  <c r="BA873" i="5"/>
  <c r="BB873" i="5"/>
  <c r="BC873" i="5"/>
  <c r="BD873" i="5"/>
  <c r="E874" i="5"/>
  <c r="BA874" i="5"/>
  <c r="BB874" i="5"/>
  <c r="BC874" i="5"/>
  <c r="BD874" i="5"/>
  <c r="E875" i="5"/>
  <c r="BA875" i="5"/>
  <c r="BB875" i="5"/>
  <c r="BC875" i="5"/>
  <c r="BD875" i="5"/>
  <c r="E876" i="5"/>
  <c r="BA876" i="5"/>
  <c r="BB876" i="5"/>
  <c r="BC876" i="5"/>
  <c r="BD876" i="5"/>
  <c r="E877" i="5"/>
  <c r="BA877" i="5"/>
  <c r="BB877" i="5"/>
  <c r="BC877" i="5"/>
  <c r="BD877" i="5"/>
  <c r="E878" i="5"/>
  <c r="BA878" i="5"/>
  <c r="BB878" i="5"/>
  <c r="BC878" i="5"/>
  <c r="BD878" i="5"/>
  <c r="E879" i="5"/>
  <c r="BA879" i="5"/>
  <c r="BB879" i="5"/>
  <c r="BC879" i="5"/>
  <c r="BD879" i="5"/>
  <c r="E880" i="5"/>
  <c r="BA880" i="5"/>
  <c r="BB880" i="5"/>
  <c r="BC880" i="5"/>
  <c r="BD880" i="5"/>
  <c r="E881" i="5"/>
  <c r="BA881" i="5"/>
  <c r="BB881" i="5"/>
  <c r="BC881" i="5"/>
  <c r="BD881" i="5"/>
  <c r="E882" i="5"/>
  <c r="BA882" i="5"/>
  <c r="BB882" i="5"/>
  <c r="BC882" i="5"/>
  <c r="BD882" i="5"/>
  <c r="E883" i="5"/>
  <c r="BA883" i="5"/>
  <c r="BB883" i="5"/>
  <c r="BC883" i="5"/>
  <c r="BD883" i="5"/>
  <c r="E884" i="5"/>
  <c r="BA884" i="5"/>
  <c r="BB884" i="5"/>
  <c r="BC884" i="5"/>
  <c r="BD884" i="5"/>
  <c r="E885" i="5"/>
  <c r="BA885" i="5"/>
  <c r="BB885" i="5"/>
  <c r="BC885" i="5"/>
  <c r="BD885" i="5"/>
  <c r="E886" i="5"/>
  <c r="BA886" i="5"/>
  <c r="BB886" i="5"/>
  <c r="BC886" i="5"/>
  <c r="BD886" i="5"/>
  <c r="E887" i="5"/>
  <c r="BA887" i="5"/>
  <c r="BB887" i="5"/>
  <c r="BC887" i="5"/>
  <c r="BD887" i="5"/>
  <c r="E888" i="5"/>
  <c r="BA888" i="5"/>
  <c r="BB888" i="5"/>
  <c r="BC888" i="5"/>
  <c r="BD888" i="5"/>
  <c r="E889" i="5"/>
  <c r="BA889" i="5"/>
  <c r="BB889" i="5"/>
  <c r="BC889" i="5"/>
  <c r="BD889" i="5"/>
  <c r="E890" i="5"/>
  <c r="BA890" i="5"/>
  <c r="BB890" i="5"/>
  <c r="BC890" i="5"/>
  <c r="BD890" i="5"/>
  <c r="E891" i="5"/>
  <c r="BA891" i="5"/>
  <c r="BB891" i="5"/>
  <c r="BC891" i="5"/>
  <c r="BD891" i="5"/>
  <c r="E892" i="5"/>
  <c r="BA892" i="5"/>
  <c r="BB892" i="5"/>
  <c r="BC892" i="5"/>
  <c r="BD892" i="5"/>
  <c r="E893" i="5"/>
  <c r="BA893" i="5"/>
  <c r="BB893" i="5"/>
  <c r="BC893" i="5"/>
  <c r="BD893" i="5"/>
  <c r="E894" i="5"/>
  <c r="BA894" i="5"/>
  <c r="BB894" i="5"/>
  <c r="BC894" i="5"/>
  <c r="BD894" i="5"/>
  <c r="E895" i="5"/>
  <c r="BA895" i="5"/>
  <c r="BB895" i="5"/>
  <c r="BC895" i="5"/>
  <c r="BD895" i="5"/>
  <c r="E896" i="5"/>
  <c r="BA896" i="5"/>
  <c r="BB896" i="5"/>
  <c r="BC896" i="5"/>
  <c r="BD896" i="5"/>
  <c r="E897" i="5"/>
  <c r="BA897" i="5"/>
  <c r="BB897" i="5"/>
  <c r="BC897" i="5"/>
  <c r="BD897" i="5"/>
  <c r="E898" i="5"/>
  <c r="BA898" i="5"/>
  <c r="BB898" i="5"/>
  <c r="BC898" i="5"/>
  <c r="BD898" i="5"/>
  <c r="E899" i="5"/>
  <c r="BA899" i="5"/>
  <c r="BB899" i="5"/>
  <c r="BC899" i="5"/>
  <c r="BD899" i="5"/>
  <c r="E900" i="5"/>
  <c r="BA900" i="5"/>
  <c r="BB900" i="5"/>
  <c r="BC900" i="5"/>
  <c r="BD900" i="5"/>
  <c r="E901" i="5"/>
  <c r="BA901" i="5"/>
  <c r="BB901" i="5"/>
  <c r="BC901" i="5"/>
  <c r="BD901" i="5"/>
  <c r="E902" i="5"/>
  <c r="BA902" i="5"/>
  <c r="BB902" i="5"/>
  <c r="BC902" i="5"/>
  <c r="BD902" i="5"/>
  <c r="E903" i="5"/>
  <c r="BA903" i="5"/>
  <c r="BB903" i="5"/>
  <c r="BC903" i="5"/>
  <c r="BD903" i="5"/>
  <c r="E904" i="5"/>
  <c r="BA904" i="5"/>
  <c r="BB904" i="5"/>
  <c r="BC904" i="5"/>
  <c r="BD904" i="5"/>
  <c r="E905" i="5"/>
  <c r="BA905" i="5"/>
  <c r="BB905" i="5"/>
  <c r="BC905" i="5"/>
  <c r="BD905" i="5"/>
  <c r="E906" i="5"/>
  <c r="BA906" i="5"/>
  <c r="BB906" i="5"/>
  <c r="BC906" i="5"/>
  <c r="BD906" i="5"/>
  <c r="E907" i="5"/>
  <c r="BA907" i="5"/>
  <c r="BB907" i="5"/>
  <c r="BC907" i="5"/>
  <c r="BD907" i="5"/>
  <c r="E908" i="5"/>
  <c r="BA908" i="5"/>
  <c r="BB908" i="5"/>
  <c r="BC908" i="5"/>
  <c r="BD908" i="5"/>
  <c r="E909" i="5"/>
  <c r="BA909" i="5"/>
  <c r="BB909" i="5"/>
  <c r="BC909" i="5"/>
  <c r="BD909" i="5"/>
  <c r="E910" i="5"/>
  <c r="BA910" i="5"/>
  <c r="BB910" i="5"/>
  <c r="BC910" i="5"/>
  <c r="BD910" i="5"/>
  <c r="E911" i="5"/>
  <c r="BA911" i="5"/>
  <c r="BB911" i="5"/>
  <c r="BC911" i="5"/>
  <c r="BD911" i="5"/>
  <c r="E912" i="5"/>
  <c r="BA912" i="5"/>
  <c r="BB912" i="5"/>
  <c r="BC912" i="5"/>
  <c r="BD912" i="5"/>
  <c r="E913" i="5"/>
  <c r="BA913" i="5"/>
  <c r="BB913" i="5"/>
  <c r="BC913" i="5"/>
  <c r="BD913" i="5"/>
  <c r="E914" i="5"/>
  <c r="BA914" i="5"/>
  <c r="BB914" i="5"/>
  <c r="BC914" i="5"/>
  <c r="BD914" i="5"/>
  <c r="E915" i="5"/>
  <c r="BA915" i="5"/>
  <c r="BB915" i="5"/>
  <c r="BC915" i="5"/>
  <c r="BD915" i="5"/>
  <c r="E916" i="5"/>
  <c r="BA916" i="5"/>
  <c r="BB916" i="5"/>
  <c r="BC916" i="5"/>
  <c r="BD916" i="5"/>
  <c r="E917" i="5"/>
  <c r="BA917" i="5"/>
  <c r="BB917" i="5"/>
  <c r="BC917" i="5"/>
  <c r="BD917" i="5"/>
  <c r="E918" i="5"/>
  <c r="BA918" i="5"/>
  <c r="BB918" i="5"/>
  <c r="BC918" i="5"/>
  <c r="BD918" i="5"/>
  <c r="E919" i="5"/>
  <c r="BA919" i="5"/>
  <c r="BB919" i="5"/>
  <c r="BC919" i="5"/>
  <c r="BD919" i="5"/>
  <c r="E920" i="5"/>
  <c r="BA920" i="5"/>
  <c r="BB920" i="5"/>
  <c r="BC920" i="5"/>
  <c r="BD920" i="5"/>
  <c r="E921" i="5"/>
  <c r="BA921" i="5"/>
  <c r="BB921" i="5"/>
  <c r="BC921" i="5"/>
  <c r="BD921" i="5"/>
  <c r="E922" i="5"/>
  <c r="BA922" i="5"/>
  <c r="BB922" i="5"/>
  <c r="BC922" i="5"/>
  <c r="BD922" i="5"/>
  <c r="E923" i="5"/>
  <c r="BA923" i="5"/>
  <c r="BB923" i="5"/>
  <c r="BC923" i="5"/>
  <c r="BD923" i="5"/>
  <c r="E924" i="5"/>
  <c r="BA924" i="5"/>
  <c r="BB924" i="5"/>
  <c r="BC924" i="5"/>
  <c r="BD924" i="5"/>
  <c r="E925" i="5"/>
  <c r="BA925" i="5"/>
  <c r="BB925" i="5"/>
  <c r="BC925" i="5"/>
  <c r="BD925" i="5"/>
  <c r="E926" i="5"/>
  <c r="BA926" i="5"/>
  <c r="BB926" i="5"/>
  <c r="BC926" i="5"/>
  <c r="BD926" i="5"/>
  <c r="E927" i="5"/>
  <c r="BA927" i="5"/>
  <c r="BB927" i="5"/>
  <c r="BC927" i="5"/>
  <c r="BD927" i="5"/>
  <c r="E928" i="5"/>
  <c r="BA928" i="5"/>
  <c r="BB928" i="5"/>
  <c r="BC928" i="5"/>
  <c r="BD928" i="5"/>
  <c r="E929" i="5"/>
  <c r="BA929" i="5"/>
  <c r="BB929" i="5"/>
  <c r="BC929" i="5"/>
  <c r="BD929" i="5"/>
  <c r="E930" i="5"/>
  <c r="BA930" i="5"/>
  <c r="BB930" i="5"/>
  <c r="BC930" i="5"/>
  <c r="BD930" i="5"/>
  <c r="E931" i="5"/>
  <c r="BA931" i="5"/>
  <c r="BB931" i="5"/>
  <c r="BC931" i="5"/>
  <c r="BD931" i="5"/>
  <c r="E932" i="5"/>
  <c r="BA932" i="5"/>
  <c r="BB932" i="5"/>
  <c r="BC932" i="5"/>
  <c r="BD932" i="5"/>
  <c r="E933" i="5"/>
  <c r="BA933" i="5"/>
  <c r="BB933" i="5"/>
  <c r="BC933" i="5"/>
  <c r="BD933" i="5"/>
  <c r="E934" i="5"/>
  <c r="BA934" i="5"/>
  <c r="BB934" i="5"/>
  <c r="BC934" i="5"/>
  <c r="BD934" i="5"/>
  <c r="E935" i="5"/>
  <c r="BA935" i="5"/>
  <c r="BB935" i="5"/>
  <c r="BC935" i="5"/>
  <c r="BD935" i="5"/>
  <c r="E936" i="5"/>
  <c r="BA936" i="5"/>
  <c r="BB936" i="5"/>
  <c r="BC936" i="5"/>
  <c r="BD936" i="5"/>
  <c r="E937" i="5"/>
  <c r="BA937" i="5"/>
  <c r="BB937" i="5"/>
  <c r="BC937" i="5"/>
  <c r="BD937" i="5"/>
  <c r="E938" i="5"/>
  <c r="BA938" i="5"/>
  <c r="BB938" i="5"/>
  <c r="BC938" i="5"/>
  <c r="BD938" i="5"/>
  <c r="E939" i="5"/>
  <c r="BA939" i="5"/>
  <c r="BB939" i="5"/>
  <c r="BC939" i="5"/>
  <c r="BD939" i="5"/>
  <c r="E940" i="5"/>
  <c r="BA940" i="5"/>
  <c r="BB940" i="5"/>
  <c r="BC940" i="5"/>
  <c r="BD940" i="5"/>
  <c r="E941" i="5"/>
  <c r="BA941" i="5"/>
  <c r="BB941" i="5"/>
  <c r="BC941" i="5"/>
  <c r="BD941" i="5"/>
  <c r="E942" i="5"/>
  <c r="BA942" i="5"/>
  <c r="BB942" i="5"/>
  <c r="BC942" i="5"/>
  <c r="BD942" i="5"/>
  <c r="E943" i="5"/>
  <c r="BA943" i="5"/>
  <c r="BB943" i="5"/>
  <c r="BC943" i="5"/>
  <c r="BD943" i="5"/>
  <c r="E944" i="5"/>
  <c r="BA944" i="5"/>
  <c r="BB944" i="5"/>
  <c r="BC944" i="5"/>
  <c r="BD944" i="5"/>
  <c r="E945" i="5"/>
  <c r="BA945" i="5"/>
  <c r="BB945" i="5"/>
  <c r="BC945" i="5"/>
  <c r="BD945" i="5"/>
  <c r="E946" i="5"/>
  <c r="BA946" i="5"/>
  <c r="BB946" i="5"/>
  <c r="BC946" i="5"/>
  <c r="BD946" i="5"/>
  <c r="E947" i="5"/>
  <c r="BA947" i="5"/>
  <c r="BB947" i="5"/>
  <c r="BC947" i="5"/>
  <c r="BD947" i="5"/>
  <c r="E948" i="5"/>
  <c r="BA948" i="5"/>
  <c r="BB948" i="5"/>
  <c r="BC948" i="5"/>
  <c r="BD948" i="5"/>
  <c r="E949" i="5"/>
  <c r="BA949" i="5"/>
  <c r="BB949" i="5"/>
  <c r="BC949" i="5"/>
  <c r="BD949" i="5"/>
  <c r="E950" i="5"/>
  <c r="BA950" i="5"/>
  <c r="BB950" i="5"/>
  <c r="BC950" i="5"/>
  <c r="BD950" i="5"/>
  <c r="E951" i="5"/>
  <c r="BA951" i="5"/>
  <c r="BB951" i="5"/>
  <c r="BC951" i="5"/>
  <c r="BD951" i="5"/>
  <c r="E952" i="5"/>
  <c r="BA952" i="5"/>
  <c r="BB952" i="5"/>
  <c r="BC952" i="5"/>
  <c r="BD952" i="5"/>
  <c r="E953" i="5"/>
  <c r="BA953" i="5"/>
  <c r="BB953" i="5"/>
  <c r="BC953" i="5"/>
  <c r="BD953" i="5"/>
  <c r="E954" i="5"/>
  <c r="BA954" i="5"/>
  <c r="BB954" i="5"/>
  <c r="BC954" i="5"/>
  <c r="BD954" i="5"/>
  <c r="E955" i="5"/>
  <c r="BA955" i="5"/>
  <c r="BB955" i="5"/>
  <c r="BC955" i="5"/>
  <c r="BD955" i="5"/>
  <c r="E956" i="5"/>
  <c r="BA956" i="5"/>
  <c r="BB956" i="5"/>
  <c r="BC956" i="5"/>
  <c r="BD956" i="5"/>
  <c r="E957" i="5"/>
  <c r="BA957" i="5"/>
  <c r="BB957" i="5"/>
  <c r="BC957" i="5"/>
  <c r="BD957" i="5"/>
  <c r="E958" i="5"/>
  <c r="BA958" i="5"/>
  <c r="BB958" i="5"/>
  <c r="BC958" i="5"/>
  <c r="BD958" i="5"/>
  <c r="E959" i="5"/>
  <c r="BA959" i="5"/>
  <c r="BB959" i="5"/>
  <c r="BC959" i="5"/>
  <c r="BD959" i="5"/>
  <c r="E960" i="5"/>
  <c r="BA960" i="5"/>
  <c r="BB960" i="5"/>
  <c r="BC960" i="5"/>
  <c r="BD960" i="5"/>
  <c r="E961" i="5"/>
  <c r="BA961" i="5"/>
  <c r="BB961" i="5"/>
  <c r="BC961" i="5"/>
  <c r="BD961" i="5"/>
  <c r="E962" i="5"/>
  <c r="BA962" i="5"/>
  <c r="BB962" i="5"/>
  <c r="BC962" i="5"/>
  <c r="BD962" i="5"/>
  <c r="E963" i="5"/>
  <c r="BA963" i="5"/>
  <c r="BB963" i="5"/>
  <c r="BC963" i="5"/>
  <c r="BD963" i="5"/>
  <c r="E964" i="5"/>
  <c r="BA964" i="5"/>
  <c r="BB964" i="5"/>
  <c r="BC964" i="5"/>
  <c r="BD964" i="5"/>
  <c r="E965" i="5"/>
  <c r="BA965" i="5"/>
  <c r="BB965" i="5"/>
  <c r="BC965" i="5"/>
  <c r="BD965" i="5"/>
  <c r="AT30" i="10"/>
  <c r="AI969" i="8"/>
  <c r="R4" i="8"/>
  <c r="AI970" i="8"/>
  <c r="AI971" i="8"/>
  <c r="BD7" i="8"/>
  <c r="BD8" i="8"/>
  <c r="BD9" i="8"/>
  <c r="BD10" i="8"/>
  <c r="BD11" i="8"/>
  <c r="BD12" i="8"/>
  <c r="BD13" i="8"/>
  <c r="BD15" i="8"/>
  <c r="BD16" i="8"/>
  <c r="BD17" i="8"/>
  <c r="BD18" i="8"/>
  <c r="BD19" i="8"/>
  <c r="BD20" i="8"/>
  <c r="BD21" i="8"/>
  <c r="BD22" i="8"/>
  <c r="BD23" i="8"/>
  <c r="BD24" i="8"/>
  <c r="BD25" i="8"/>
  <c r="BD26" i="8"/>
  <c r="BD27" i="8"/>
  <c r="BD28" i="8"/>
  <c r="BD29" i="8"/>
  <c r="BD30" i="8"/>
  <c r="BD31" i="8"/>
  <c r="BD32" i="8"/>
  <c r="BD33" i="8"/>
  <c r="BD34" i="8"/>
  <c r="BD35" i="8"/>
  <c r="BD36" i="8"/>
  <c r="BD37" i="8"/>
  <c r="BD38" i="8"/>
  <c r="BD39" i="8"/>
  <c r="BD40" i="8"/>
  <c r="BD41" i="8"/>
  <c r="BD42" i="8"/>
  <c r="BD43" i="8"/>
  <c r="BD44" i="8"/>
  <c r="BD45" i="8"/>
  <c r="BD46" i="8"/>
  <c r="BD47" i="8"/>
  <c r="BD48" i="8"/>
  <c r="BD49" i="8"/>
  <c r="BD50" i="8"/>
  <c r="BD51" i="8"/>
  <c r="BD52" i="8"/>
  <c r="BD53" i="8"/>
  <c r="BD54" i="8"/>
  <c r="BD55" i="8"/>
  <c r="BD56" i="8"/>
  <c r="BD57" i="8"/>
  <c r="BD58" i="8"/>
  <c r="BD59" i="8"/>
  <c r="BD60" i="8"/>
  <c r="BD61" i="8"/>
  <c r="BD62" i="8"/>
  <c r="BD63" i="8"/>
  <c r="BD64" i="8"/>
  <c r="BD65" i="8"/>
  <c r="BD66" i="8"/>
  <c r="BD67" i="8"/>
  <c r="BD68" i="8"/>
  <c r="BD69" i="8"/>
  <c r="BD70" i="8"/>
  <c r="BD71" i="8"/>
  <c r="BD72" i="8"/>
  <c r="BD73" i="8"/>
  <c r="BD74" i="8"/>
  <c r="BD75" i="8"/>
  <c r="BD76" i="8"/>
  <c r="BD77" i="8"/>
  <c r="BD78" i="8"/>
  <c r="BD79" i="8"/>
  <c r="BD80" i="8"/>
  <c r="BD81" i="8"/>
  <c r="BD82" i="8"/>
  <c r="BD83" i="8"/>
  <c r="BD84" i="8"/>
  <c r="BD85" i="8"/>
  <c r="BD86" i="8"/>
  <c r="BD87" i="8"/>
  <c r="BD88" i="8"/>
  <c r="BD89" i="8"/>
  <c r="BD90" i="8"/>
  <c r="BD91" i="8"/>
  <c r="BD92" i="8"/>
  <c r="BD93" i="8"/>
  <c r="BD94" i="8"/>
  <c r="BD95" i="8"/>
  <c r="BD96" i="8"/>
  <c r="BD97" i="8"/>
  <c r="BD98" i="8"/>
  <c r="BD99" i="8"/>
  <c r="BD100" i="8"/>
  <c r="BD101" i="8"/>
  <c r="BD102" i="8"/>
  <c r="BD103" i="8"/>
  <c r="BD104" i="8"/>
  <c r="BD105" i="8"/>
  <c r="BD106" i="8"/>
  <c r="BD107" i="8"/>
  <c r="BD108" i="8"/>
  <c r="BD109" i="8"/>
  <c r="BD110" i="8"/>
  <c r="BD111" i="8"/>
  <c r="BD112" i="8"/>
  <c r="BD113" i="8"/>
  <c r="BD114" i="8"/>
  <c r="BD115" i="8"/>
  <c r="BD116" i="8"/>
  <c r="BD117" i="8"/>
  <c r="BD118" i="8"/>
  <c r="BD119" i="8"/>
  <c r="BD120" i="8"/>
  <c r="BD121" i="8"/>
  <c r="BD122" i="8"/>
  <c r="BD123" i="8"/>
  <c r="BD124" i="8"/>
  <c r="BD125" i="8"/>
  <c r="BD126" i="8"/>
  <c r="BD127" i="8"/>
  <c r="BD128" i="8"/>
  <c r="BD129" i="8"/>
  <c r="BD130" i="8"/>
  <c r="BD131" i="8"/>
  <c r="BD132" i="8"/>
  <c r="BD133" i="8"/>
  <c r="BD134" i="8"/>
  <c r="BD135" i="8"/>
  <c r="BD136" i="8"/>
  <c r="BD137" i="8"/>
  <c r="BD138" i="8"/>
  <c r="BD139" i="8"/>
  <c r="BD140" i="8"/>
  <c r="BD141" i="8"/>
  <c r="BD142" i="8"/>
  <c r="BD143" i="8"/>
  <c r="BD144" i="8"/>
  <c r="BD145" i="8"/>
  <c r="BD146" i="8"/>
  <c r="BD147" i="8"/>
  <c r="BD148" i="8"/>
  <c r="BD149" i="8"/>
  <c r="BD150" i="8"/>
  <c r="BD151" i="8"/>
  <c r="BD152" i="8"/>
  <c r="BD153" i="8"/>
  <c r="BD154" i="8"/>
  <c r="BD155" i="8"/>
  <c r="BD156" i="8"/>
  <c r="BD157" i="8"/>
  <c r="BD158" i="8"/>
  <c r="BD159" i="8"/>
  <c r="BD160" i="8"/>
  <c r="BD161" i="8"/>
  <c r="BD162" i="8"/>
  <c r="BD163" i="8"/>
  <c r="BD164" i="8"/>
  <c r="BD165" i="8"/>
  <c r="BD166" i="8"/>
  <c r="BD167" i="8"/>
  <c r="BD168" i="8"/>
  <c r="BD169" i="8"/>
  <c r="BD170" i="8"/>
  <c r="BD171" i="8"/>
  <c r="BD172" i="8"/>
  <c r="BD173" i="8"/>
  <c r="BD174" i="8"/>
  <c r="BD175" i="8"/>
  <c r="BD176" i="8"/>
  <c r="BD177" i="8"/>
  <c r="BD178" i="8"/>
  <c r="BD179" i="8"/>
  <c r="BD180" i="8"/>
  <c r="BD181" i="8"/>
  <c r="BD182" i="8"/>
  <c r="BD183" i="8"/>
  <c r="BD184" i="8"/>
  <c r="BD185" i="8"/>
  <c r="BD186" i="8"/>
  <c r="BD187" i="8"/>
  <c r="BD188" i="8"/>
  <c r="BD189" i="8"/>
  <c r="BD190" i="8"/>
  <c r="BD191" i="8"/>
  <c r="BD192" i="8"/>
  <c r="BD193" i="8"/>
  <c r="BD194" i="8"/>
  <c r="BD195" i="8"/>
  <c r="BD196" i="8"/>
  <c r="BD197" i="8"/>
  <c r="BD198" i="8"/>
  <c r="BD199" i="8"/>
  <c r="BD200" i="8"/>
  <c r="BD201" i="8"/>
  <c r="BD202" i="8"/>
  <c r="BD203" i="8"/>
  <c r="BD204" i="8"/>
  <c r="BD205" i="8"/>
  <c r="BD206" i="8"/>
  <c r="BD207" i="8"/>
  <c r="BD208" i="8"/>
  <c r="BD209" i="8"/>
  <c r="BD210" i="8"/>
  <c r="BD211" i="8"/>
  <c r="BD212" i="8"/>
  <c r="BD213" i="8"/>
  <c r="BD214" i="8"/>
  <c r="BD215" i="8"/>
  <c r="BD216" i="8"/>
  <c r="BD217" i="8"/>
  <c r="BD218" i="8"/>
  <c r="BD219" i="8"/>
  <c r="BD220" i="8"/>
  <c r="BD221" i="8"/>
  <c r="BD222" i="8"/>
  <c r="BD223" i="8"/>
  <c r="BD224" i="8"/>
  <c r="BD225" i="8"/>
  <c r="BD226" i="8"/>
  <c r="BD227" i="8"/>
  <c r="BD228" i="8"/>
  <c r="BD229" i="8"/>
  <c r="BD230" i="8"/>
  <c r="BD231" i="8"/>
  <c r="BD232" i="8"/>
  <c r="BD233" i="8"/>
  <c r="BD234" i="8"/>
  <c r="BD235" i="8"/>
  <c r="BD236" i="8"/>
  <c r="BD237" i="8"/>
  <c r="BD238" i="8"/>
  <c r="BD239" i="8"/>
  <c r="BD240" i="8"/>
  <c r="BD241" i="8"/>
  <c r="BD242" i="8"/>
  <c r="BD243" i="8"/>
  <c r="BD244" i="8"/>
  <c r="BD245" i="8"/>
  <c r="BD246" i="8"/>
  <c r="BD247" i="8"/>
  <c r="BD248" i="8"/>
  <c r="BD249" i="8"/>
  <c r="BD250" i="8"/>
  <c r="BD251" i="8"/>
  <c r="BD252" i="8"/>
  <c r="BD253" i="8"/>
  <c r="BD254" i="8"/>
  <c r="BD255" i="8"/>
  <c r="BD256" i="8"/>
  <c r="BD257" i="8"/>
  <c r="BD258" i="8"/>
  <c r="BD259" i="8"/>
  <c r="BD260" i="8"/>
  <c r="BD261" i="8"/>
  <c r="BD262" i="8"/>
  <c r="BD263" i="8"/>
  <c r="BD264" i="8"/>
  <c r="BD265" i="8"/>
  <c r="BD266" i="8"/>
  <c r="BD267" i="8"/>
  <c r="BD268" i="8"/>
  <c r="BD269" i="8"/>
  <c r="BD270" i="8"/>
  <c r="BD271" i="8"/>
  <c r="BD272" i="8"/>
  <c r="BD273" i="8"/>
  <c r="BD274" i="8"/>
  <c r="BD275" i="8"/>
  <c r="BD276" i="8"/>
  <c r="BD277" i="8"/>
  <c r="BD278" i="8"/>
  <c r="BD279" i="8"/>
  <c r="BD280" i="8"/>
  <c r="BD281" i="8"/>
  <c r="BD282" i="8"/>
  <c r="BD283" i="8"/>
  <c r="BD284" i="8"/>
  <c r="BD285" i="8"/>
  <c r="BD286" i="8"/>
  <c r="BD287" i="8"/>
  <c r="BD288" i="8"/>
  <c r="BD289" i="8"/>
  <c r="BD290" i="8"/>
  <c r="BD291" i="8"/>
  <c r="BD292" i="8"/>
  <c r="BD293" i="8"/>
  <c r="BD294" i="8"/>
  <c r="BD295" i="8"/>
  <c r="BD296" i="8"/>
  <c r="BD297" i="8"/>
  <c r="BD298" i="8"/>
  <c r="BD299" i="8"/>
  <c r="BD300" i="8"/>
  <c r="BD301" i="8"/>
  <c r="BD302" i="8"/>
  <c r="BD303" i="8"/>
  <c r="BD304" i="8"/>
  <c r="BD305" i="8"/>
  <c r="BD306" i="8"/>
  <c r="BD307" i="8"/>
  <c r="BD308" i="8"/>
  <c r="BD309" i="8"/>
  <c r="BD310" i="8"/>
  <c r="BD311" i="8"/>
  <c r="BD312" i="8"/>
  <c r="BD313" i="8"/>
  <c r="BD314" i="8"/>
  <c r="BD315" i="8"/>
  <c r="BD316" i="8"/>
  <c r="BD317" i="8"/>
  <c r="BD318" i="8"/>
  <c r="BD319" i="8"/>
  <c r="BD320" i="8"/>
  <c r="BD321" i="8"/>
  <c r="BD322" i="8"/>
  <c r="BD323" i="8"/>
  <c r="BD324" i="8"/>
  <c r="BD325" i="8"/>
  <c r="BD326" i="8"/>
  <c r="BD327" i="8"/>
  <c r="BD328" i="8"/>
  <c r="BD329" i="8"/>
  <c r="BD330" i="8"/>
  <c r="BD331" i="8"/>
  <c r="BD332" i="8"/>
  <c r="BD333" i="8"/>
  <c r="BD334" i="8"/>
  <c r="BD335" i="8"/>
  <c r="BD336" i="8"/>
  <c r="BD337" i="8"/>
  <c r="BD338" i="8"/>
  <c r="BD339" i="8"/>
  <c r="BD340" i="8"/>
  <c r="BD341" i="8"/>
  <c r="BD342" i="8"/>
  <c r="BD343" i="8"/>
  <c r="BD344" i="8"/>
  <c r="BD345" i="8"/>
  <c r="BD346" i="8"/>
  <c r="BD347" i="8"/>
  <c r="BD348" i="8"/>
  <c r="BD349" i="8"/>
  <c r="BD350" i="8"/>
  <c r="BD351" i="8"/>
  <c r="BD352" i="8"/>
  <c r="BD353" i="8"/>
  <c r="BD354" i="8"/>
  <c r="BD355" i="8"/>
  <c r="BD356" i="8"/>
  <c r="BD357" i="8"/>
  <c r="BD358" i="8"/>
  <c r="BD359" i="8"/>
  <c r="BD360" i="8"/>
  <c r="BD361" i="8"/>
  <c r="BD362" i="8"/>
  <c r="BD363" i="8"/>
  <c r="BD364" i="8"/>
  <c r="BD365" i="8"/>
  <c r="BD366" i="8"/>
  <c r="BD367" i="8"/>
  <c r="BD368" i="8"/>
  <c r="BD369" i="8"/>
  <c r="BD370" i="8"/>
  <c r="BD371" i="8"/>
  <c r="BD372" i="8"/>
  <c r="BD373" i="8"/>
  <c r="BD374" i="8"/>
  <c r="BD375" i="8"/>
  <c r="BD376" i="8"/>
  <c r="BD377" i="8"/>
  <c r="BD378" i="8"/>
  <c r="BD379" i="8"/>
  <c r="BD380" i="8"/>
  <c r="BD381" i="8"/>
  <c r="BD382" i="8"/>
  <c r="BD383" i="8"/>
  <c r="BD384" i="8"/>
  <c r="BD385" i="8"/>
  <c r="BD386" i="8"/>
  <c r="BD387" i="8"/>
  <c r="BD388" i="8"/>
  <c r="BD389" i="8"/>
  <c r="BD390" i="8"/>
  <c r="BD391" i="8"/>
  <c r="BD392" i="8"/>
  <c r="BD393" i="8"/>
  <c r="BD394" i="8"/>
  <c r="BD395" i="8"/>
  <c r="BD396" i="8"/>
  <c r="BD397" i="8"/>
  <c r="BD398" i="8"/>
  <c r="BD399" i="8"/>
  <c r="BD400" i="8"/>
  <c r="BD401" i="8"/>
  <c r="BD402" i="8"/>
  <c r="BD403" i="8"/>
  <c r="BD404" i="8"/>
  <c r="BD405" i="8"/>
  <c r="BD406" i="8"/>
  <c r="BD407" i="8"/>
  <c r="BD408" i="8"/>
  <c r="BD409" i="8"/>
  <c r="BD410" i="8"/>
  <c r="BD411" i="8"/>
  <c r="BD412" i="8"/>
  <c r="BD413" i="8"/>
  <c r="BD414" i="8"/>
  <c r="BD415" i="8"/>
  <c r="BD416" i="8"/>
  <c r="BD417" i="8"/>
  <c r="BD418" i="8"/>
  <c r="BD419" i="8"/>
  <c r="BD420" i="8"/>
  <c r="BD421" i="8"/>
  <c r="BD422" i="8"/>
  <c r="BD423" i="8"/>
  <c r="BD424" i="8"/>
  <c r="BD425" i="8"/>
  <c r="BD426" i="8"/>
  <c r="BD427" i="8"/>
  <c r="BD428" i="8"/>
  <c r="BD429" i="8"/>
  <c r="BD430" i="8"/>
  <c r="BD431" i="8"/>
  <c r="BD432" i="8"/>
  <c r="BD433" i="8"/>
  <c r="BD434" i="8"/>
  <c r="BD435" i="8"/>
  <c r="BD436" i="8"/>
  <c r="BD437" i="8"/>
  <c r="BD438" i="8"/>
  <c r="BD439" i="8"/>
  <c r="BD440" i="8"/>
  <c r="BD441" i="8"/>
  <c r="BD442" i="8"/>
  <c r="BD443" i="8"/>
  <c r="BD444" i="8"/>
  <c r="BD445" i="8"/>
  <c r="BD446" i="8"/>
  <c r="BD447" i="8"/>
  <c r="BD448" i="8"/>
  <c r="BD449" i="8"/>
  <c r="BD450" i="8"/>
  <c r="BD451" i="8"/>
  <c r="BD452" i="8"/>
  <c r="BD453" i="8"/>
  <c r="BD454" i="8"/>
  <c r="BD455" i="8"/>
  <c r="BD456" i="8"/>
  <c r="BD457" i="8"/>
  <c r="BD458" i="8"/>
  <c r="BD459" i="8"/>
  <c r="BD460" i="8"/>
  <c r="BD461" i="8"/>
  <c r="BD462" i="8"/>
  <c r="BD463" i="8"/>
  <c r="BD464" i="8"/>
  <c r="BD465" i="8"/>
  <c r="BD466" i="8"/>
  <c r="BD467" i="8"/>
  <c r="BD468" i="8"/>
  <c r="BD469" i="8"/>
  <c r="BD470" i="8"/>
  <c r="BD471" i="8"/>
  <c r="BD472" i="8"/>
  <c r="BD473" i="8"/>
  <c r="BD474" i="8"/>
  <c r="BD475" i="8"/>
  <c r="BD476" i="8"/>
  <c r="BD477" i="8"/>
  <c r="BD478" i="8"/>
  <c r="BD479" i="8"/>
  <c r="BD480" i="8"/>
  <c r="BD481" i="8"/>
  <c r="BD482" i="8"/>
  <c r="BD483" i="8"/>
  <c r="BD484" i="8"/>
  <c r="BD485" i="8"/>
  <c r="BD486" i="8"/>
  <c r="BD487" i="8"/>
  <c r="BD488" i="8"/>
  <c r="BD489" i="8"/>
  <c r="BD490" i="8"/>
  <c r="BD491" i="8"/>
  <c r="BD492" i="8"/>
  <c r="BD493" i="8"/>
  <c r="BD494" i="8"/>
  <c r="BD495" i="8"/>
  <c r="BD496" i="8"/>
  <c r="BD497" i="8"/>
  <c r="BD498" i="8"/>
  <c r="BD499" i="8"/>
  <c r="BD500" i="8"/>
  <c r="BD501" i="8"/>
  <c r="BD502" i="8"/>
  <c r="BD503" i="8"/>
  <c r="BD504" i="8"/>
  <c r="BD505" i="8"/>
  <c r="BD506" i="8"/>
  <c r="BD507" i="8"/>
  <c r="BD508" i="8"/>
  <c r="BD509" i="8"/>
  <c r="BD510" i="8"/>
  <c r="BD511" i="8"/>
  <c r="BD512" i="8"/>
  <c r="BD513" i="8"/>
  <c r="BD514" i="8"/>
  <c r="BD515" i="8"/>
  <c r="BD516" i="8"/>
  <c r="BD517" i="8"/>
  <c r="BD518" i="8"/>
  <c r="BD519" i="8"/>
  <c r="BD520" i="8"/>
  <c r="BD521" i="8"/>
  <c r="BD522" i="8"/>
  <c r="BD523" i="8"/>
  <c r="BD524" i="8"/>
  <c r="BD525" i="8"/>
  <c r="BD526" i="8"/>
  <c r="BD527" i="8"/>
  <c r="BD528" i="8"/>
  <c r="BD529" i="8"/>
  <c r="BD530" i="8"/>
  <c r="BD531" i="8"/>
  <c r="BD532" i="8"/>
  <c r="BD533" i="8"/>
  <c r="BD534" i="8"/>
  <c r="BD535" i="8"/>
  <c r="BD536" i="8"/>
  <c r="BD537" i="8"/>
  <c r="BD538" i="8"/>
  <c r="BD539" i="8"/>
  <c r="BD540" i="8"/>
  <c r="BD541" i="8"/>
  <c r="BD542" i="8"/>
  <c r="BD543" i="8"/>
  <c r="BD544" i="8"/>
  <c r="BD545" i="8"/>
  <c r="BD546" i="8"/>
  <c r="BD547" i="8"/>
  <c r="BD548" i="8"/>
  <c r="BD549" i="8"/>
  <c r="BD550" i="8"/>
  <c r="BD551" i="8"/>
  <c r="BD552" i="8"/>
  <c r="BD553" i="8"/>
  <c r="BD554" i="8"/>
  <c r="BD555" i="8"/>
  <c r="BD556" i="8"/>
  <c r="BD557" i="8"/>
  <c r="BD558" i="8"/>
  <c r="BD559" i="8"/>
  <c r="BD560" i="8"/>
  <c r="BD561" i="8"/>
  <c r="BD562" i="8"/>
  <c r="BD563" i="8"/>
  <c r="BD564" i="8"/>
  <c r="BD565" i="8"/>
  <c r="BD566" i="8"/>
  <c r="BD567" i="8"/>
  <c r="BD568" i="8"/>
  <c r="BD569" i="8"/>
  <c r="BD570" i="8"/>
  <c r="BD571" i="8"/>
  <c r="BD572" i="8"/>
  <c r="BD573" i="8"/>
  <c r="BD574" i="8"/>
  <c r="BD575" i="8"/>
  <c r="BD576" i="8"/>
  <c r="BD577" i="8"/>
  <c r="BD578" i="8"/>
  <c r="BD579" i="8"/>
  <c r="BD580" i="8"/>
  <c r="BD581" i="8"/>
  <c r="BD582" i="8"/>
  <c r="BD583" i="8"/>
  <c r="BD584" i="8"/>
  <c r="BD585" i="8"/>
  <c r="BD586" i="8"/>
  <c r="BD587" i="8"/>
  <c r="BD588" i="8"/>
  <c r="BD589" i="8"/>
  <c r="BD590" i="8"/>
  <c r="BD591" i="8"/>
  <c r="BD592" i="8"/>
  <c r="BD593" i="8"/>
  <c r="BD594" i="8"/>
  <c r="BD595" i="8"/>
  <c r="BD596" i="8"/>
  <c r="BD597" i="8"/>
  <c r="BD598" i="8"/>
  <c r="BD599" i="8"/>
  <c r="BD600" i="8"/>
  <c r="BD601" i="8"/>
  <c r="BD602" i="8"/>
  <c r="BD603" i="8"/>
  <c r="BD604" i="8"/>
  <c r="BD605" i="8"/>
  <c r="BD606" i="8"/>
  <c r="BD607" i="8"/>
  <c r="BD608" i="8"/>
  <c r="BD609" i="8"/>
  <c r="BD610" i="8"/>
  <c r="BD611" i="8"/>
  <c r="BD612" i="8"/>
  <c r="BD613" i="8"/>
  <c r="BD614" i="8"/>
  <c r="BD615" i="8"/>
  <c r="BD616" i="8"/>
  <c r="BD617" i="8"/>
  <c r="BD618" i="8"/>
  <c r="BD619" i="8"/>
  <c r="BD620" i="8"/>
  <c r="BD621" i="8"/>
  <c r="BD622" i="8"/>
  <c r="BD623" i="8"/>
  <c r="BD624" i="8"/>
  <c r="BD625" i="8"/>
  <c r="BD626" i="8"/>
  <c r="BD627" i="8"/>
  <c r="BD628" i="8"/>
  <c r="BD629" i="8"/>
  <c r="BD630" i="8"/>
  <c r="BD631" i="8"/>
  <c r="BD632" i="8"/>
  <c r="BD633" i="8"/>
  <c r="BD634" i="8"/>
  <c r="BD635" i="8"/>
  <c r="BD636" i="8"/>
  <c r="BD637" i="8"/>
  <c r="BD638" i="8"/>
  <c r="BD639" i="8"/>
  <c r="BD640" i="8"/>
  <c r="BD641" i="8"/>
  <c r="BD642" i="8"/>
  <c r="BD643" i="8"/>
  <c r="BD644" i="8"/>
  <c r="BD645" i="8"/>
  <c r="BD646" i="8"/>
  <c r="BD647" i="8"/>
  <c r="BD648" i="8"/>
  <c r="BD649" i="8"/>
  <c r="BD650" i="8"/>
  <c r="BD651" i="8"/>
  <c r="BD652" i="8"/>
  <c r="BD653" i="8"/>
  <c r="BD654" i="8"/>
  <c r="BD655" i="8"/>
  <c r="BD656" i="8"/>
  <c r="BD657" i="8"/>
  <c r="BD658" i="8"/>
  <c r="BD659" i="8"/>
  <c r="BD660" i="8"/>
  <c r="BD661" i="8"/>
  <c r="BD662" i="8"/>
  <c r="BD663" i="8"/>
  <c r="BD664" i="8"/>
  <c r="BD665" i="8"/>
  <c r="BD666" i="8"/>
  <c r="BD667" i="8"/>
  <c r="BD668" i="8"/>
  <c r="BD669" i="8"/>
  <c r="BD670" i="8"/>
  <c r="BD671" i="8"/>
  <c r="BD672" i="8"/>
  <c r="BD673" i="8"/>
  <c r="BD674" i="8"/>
  <c r="BD675" i="8"/>
  <c r="BD676" i="8"/>
  <c r="BD677" i="8"/>
  <c r="BD678" i="8"/>
  <c r="BD679" i="8"/>
  <c r="BD680" i="8"/>
  <c r="BD681" i="8"/>
  <c r="BD682" i="8"/>
  <c r="BD683" i="8"/>
  <c r="BD684" i="8"/>
  <c r="BD685" i="8"/>
  <c r="BD686" i="8"/>
  <c r="BD687" i="8"/>
  <c r="BD688" i="8"/>
  <c r="BD689" i="8"/>
  <c r="BD690" i="8"/>
  <c r="BD691" i="8"/>
  <c r="BD692" i="8"/>
  <c r="BD693" i="8"/>
  <c r="BD694" i="8"/>
  <c r="BD695" i="8"/>
  <c r="BD696" i="8"/>
  <c r="BD697" i="8"/>
  <c r="BD698" i="8"/>
  <c r="BD699" i="8"/>
  <c r="BD700" i="8"/>
  <c r="BD701" i="8"/>
  <c r="BD702" i="8"/>
  <c r="BD703" i="8"/>
  <c r="BD704" i="8"/>
  <c r="BD705" i="8"/>
  <c r="BD706" i="8"/>
  <c r="BD707" i="8"/>
  <c r="BD708" i="8"/>
  <c r="BD709" i="8"/>
  <c r="BD710" i="8"/>
  <c r="BD711" i="8"/>
  <c r="BD712" i="8"/>
  <c r="BD713" i="8"/>
  <c r="BD714" i="8"/>
  <c r="BD715" i="8"/>
  <c r="BD716" i="8"/>
  <c r="BD717" i="8"/>
  <c r="BD718" i="8"/>
  <c r="BD719" i="8"/>
  <c r="BD720" i="8"/>
  <c r="BD721" i="8"/>
  <c r="BD722" i="8"/>
  <c r="BD723" i="8"/>
  <c r="BD724" i="8"/>
  <c r="BD725" i="8"/>
  <c r="BD726" i="8"/>
  <c r="BD727" i="8"/>
  <c r="BD728" i="8"/>
  <c r="BD729" i="8"/>
  <c r="BD730" i="8"/>
  <c r="BD731" i="8"/>
  <c r="BD732" i="8"/>
  <c r="BD733" i="8"/>
  <c r="BD734" i="8"/>
  <c r="BD735" i="8"/>
  <c r="BD736" i="8"/>
  <c r="BD737" i="8"/>
  <c r="BD738" i="8"/>
  <c r="BD739" i="8"/>
  <c r="BD740" i="8"/>
  <c r="BD741" i="8"/>
  <c r="BD742" i="8"/>
  <c r="BD743" i="8"/>
  <c r="BD744" i="8"/>
  <c r="BD745" i="8"/>
  <c r="BD746" i="8"/>
  <c r="BD747" i="8"/>
  <c r="BD748" i="8"/>
  <c r="BD749" i="8"/>
  <c r="BD750" i="8"/>
  <c r="BD751" i="8"/>
  <c r="BD752" i="8"/>
  <c r="BD753" i="8"/>
  <c r="BD754" i="8"/>
  <c r="BD755" i="8"/>
  <c r="BD756" i="8"/>
  <c r="BD757" i="8"/>
  <c r="BD758" i="8"/>
  <c r="BD759" i="8"/>
  <c r="BD760" i="8"/>
  <c r="BD761" i="8"/>
  <c r="BD762" i="8"/>
  <c r="BD763" i="8"/>
  <c r="BD764" i="8"/>
  <c r="BD765" i="8"/>
  <c r="BD766" i="8"/>
  <c r="BD767" i="8"/>
  <c r="BD768" i="8"/>
  <c r="BD769" i="8"/>
  <c r="BD770" i="8"/>
  <c r="BD771" i="8"/>
  <c r="BD772" i="8"/>
  <c r="BD773" i="8"/>
  <c r="BD774" i="8"/>
  <c r="BD775" i="8"/>
  <c r="BD776" i="8"/>
  <c r="BD777" i="8"/>
  <c r="BD778" i="8"/>
  <c r="BD779" i="8"/>
  <c r="BD780" i="8"/>
  <c r="BD781" i="8"/>
  <c r="BD782" i="8"/>
  <c r="BD783" i="8"/>
  <c r="BD784" i="8"/>
  <c r="BD785" i="8"/>
  <c r="BD786" i="8"/>
  <c r="BD787" i="8"/>
  <c r="BD788" i="8"/>
  <c r="BD789" i="8"/>
  <c r="BD790" i="8"/>
  <c r="BD791" i="8"/>
  <c r="BD792" i="8"/>
  <c r="BD793" i="8"/>
  <c r="BD794" i="8"/>
  <c r="BD795" i="8"/>
  <c r="BD796" i="8"/>
  <c r="BD797" i="8"/>
  <c r="BD798" i="8"/>
  <c r="BD799" i="8"/>
  <c r="BD800" i="8"/>
  <c r="BD801" i="8"/>
  <c r="BD802" i="8"/>
  <c r="BD803" i="8"/>
  <c r="BD804" i="8"/>
  <c r="BD805" i="8"/>
  <c r="BD806" i="8"/>
  <c r="BD807" i="8"/>
  <c r="BD808" i="8"/>
  <c r="BD809" i="8"/>
  <c r="BD810" i="8"/>
  <c r="BD811" i="8"/>
  <c r="BD812" i="8"/>
  <c r="BD813" i="8"/>
  <c r="BD814" i="8"/>
  <c r="BD815" i="8"/>
  <c r="BD816" i="8"/>
  <c r="BD817" i="8"/>
  <c r="BD818" i="8"/>
  <c r="BD819" i="8"/>
  <c r="BD820" i="8"/>
  <c r="BD821" i="8"/>
  <c r="BD822" i="8"/>
  <c r="BD823" i="8"/>
  <c r="BD824" i="8"/>
  <c r="BD825" i="8"/>
  <c r="BD826" i="8"/>
  <c r="BD827" i="8"/>
  <c r="BD828" i="8"/>
  <c r="BD829" i="8"/>
  <c r="BD830" i="8"/>
  <c r="BD831" i="8"/>
  <c r="BD832" i="8"/>
  <c r="BD833" i="8"/>
  <c r="BD834" i="8"/>
  <c r="BD835" i="8"/>
  <c r="BD836" i="8"/>
  <c r="BD837" i="8"/>
  <c r="BD838" i="8"/>
  <c r="BD839" i="8"/>
  <c r="BD840" i="8"/>
  <c r="BD841" i="8"/>
  <c r="BD842" i="8"/>
  <c r="BD843" i="8"/>
  <c r="BD844" i="8"/>
  <c r="BD845" i="8"/>
  <c r="BD846" i="8"/>
  <c r="BD847" i="8"/>
  <c r="BD848" i="8"/>
  <c r="BD849" i="8"/>
  <c r="BD850" i="8"/>
  <c r="BD851" i="8"/>
  <c r="BD852" i="8"/>
  <c r="BD853" i="8"/>
  <c r="BD854" i="8"/>
  <c r="BD855" i="8"/>
  <c r="BD856" i="8"/>
  <c r="BD857" i="8"/>
  <c r="BD858" i="8"/>
  <c r="BD859" i="8"/>
  <c r="BD860" i="8"/>
  <c r="BD861" i="8"/>
  <c r="BD862" i="8"/>
  <c r="BD863" i="8"/>
  <c r="BD864" i="8"/>
  <c r="BD865" i="8"/>
  <c r="BD866" i="8"/>
  <c r="BD867" i="8"/>
  <c r="BD868" i="8"/>
  <c r="BD869" i="8"/>
  <c r="BD870" i="8"/>
  <c r="BD871" i="8"/>
  <c r="BD872" i="8"/>
  <c r="BD873" i="8"/>
  <c r="BD874" i="8"/>
  <c r="BD875" i="8"/>
  <c r="BD876" i="8"/>
  <c r="BD877" i="8"/>
  <c r="BD878" i="8"/>
  <c r="BD879" i="8"/>
  <c r="BD880" i="8"/>
  <c r="BD881" i="8"/>
  <c r="BD882" i="8"/>
  <c r="BD883" i="8"/>
  <c r="BD884" i="8"/>
  <c r="BD885" i="8"/>
  <c r="BD886" i="8"/>
  <c r="BD887" i="8"/>
  <c r="BD888" i="8"/>
  <c r="BD889" i="8"/>
  <c r="BD890" i="8"/>
  <c r="BD891" i="8"/>
  <c r="BD892" i="8"/>
  <c r="BD893" i="8"/>
  <c r="BD894" i="8"/>
  <c r="BD895" i="8"/>
  <c r="BD896" i="8"/>
  <c r="BD897" i="8"/>
  <c r="BD898" i="8"/>
  <c r="BD899" i="8"/>
  <c r="BD900" i="8"/>
  <c r="BD901" i="8"/>
  <c r="BD902" i="8"/>
  <c r="BD903" i="8"/>
  <c r="BD904" i="8"/>
  <c r="BD905" i="8"/>
  <c r="BD906" i="8"/>
  <c r="BD907" i="8"/>
  <c r="BD908" i="8"/>
  <c r="BD909" i="8"/>
  <c r="BD910" i="8"/>
  <c r="BD911" i="8"/>
  <c r="BD912" i="8"/>
  <c r="BD913" i="8"/>
  <c r="BD914" i="8"/>
  <c r="BD915" i="8"/>
  <c r="BD916" i="8"/>
  <c r="BD917" i="8"/>
  <c r="BD918" i="8"/>
  <c r="BD919" i="8"/>
  <c r="BD920" i="8"/>
  <c r="BD921" i="8"/>
  <c r="BD922" i="8"/>
  <c r="BD923" i="8"/>
  <c r="BD924" i="8"/>
  <c r="BD925" i="8"/>
  <c r="BD926" i="8"/>
  <c r="BD927" i="8"/>
  <c r="BD928" i="8"/>
  <c r="BD929" i="8"/>
  <c r="BD930" i="8"/>
  <c r="BD931" i="8"/>
  <c r="BD932" i="8"/>
  <c r="BD933" i="8"/>
  <c r="BD934" i="8"/>
  <c r="BD935" i="8"/>
  <c r="BD936" i="8"/>
  <c r="BD937" i="8"/>
  <c r="BD938" i="8"/>
  <c r="BD939" i="8"/>
  <c r="BD940" i="8"/>
  <c r="BD941" i="8"/>
  <c r="BD942" i="8"/>
  <c r="BD943" i="8"/>
  <c r="BD944" i="8"/>
  <c r="BD945" i="8"/>
  <c r="BD946" i="8"/>
  <c r="BD947" i="8"/>
  <c r="BD948" i="8"/>
  <c r="BD949" i="8"/>
  <c r="BD950" i="8"/>
  <c r="BD951" i="8"/>
  <c r="BD952" i="8"/>
  <c r="BD953" i="8"/>
  <c r="BD954" i="8"/>
  <c r="BD955" i="8"/>
  <c r="BD956" i="8"/>
  <c r="BD957" i="8"/>
  <c r="BD958" i="8"/>
  <c r="BD959" i="8"/>
  <c r="BD960" i="8"/>
  <c r="BD961" i="8"/>
  <c r="BD962" i="8"/>
  <c r="BD963" i="8"/>
  <c r="BD964" i="8"/>
  <c r="BD965" i="8"/>
  <c r="BD966" i="8"/>
  <c r="BD6" i="8"/>
  <c r="P9" i="10"/>
  <c r="F6" i="8"/>
  <c r="C6" i="8"/>
  <c r="F7" i="8"/>
  <c r="F8" i="8"/>
  <c r="C8" i="8"/>
  <c r="F9" i="8"/>
  <c r="C9" i="8"/>
  <c r="F10" i="8"/>
  <c r="C10" i="8"/>
  <c r="F11" i="8"/>
  <c r="C11" i="8"/>
  <c r="F12" i="8"/>
  <c r="C12" i="8"/>
  <c r="F13" i="8"/>
  <c r="C13" i="8"/>
  <c r="F14" i="8"/>
  <c r="C14" i="8"/>
  <c r="F15" i="8"/>
  <c r="C15" i="8"/>
  <c r="F16" i="8"/>
  <c r="C16" i="8"/>
  <c r="F17" i="8"/>
  <c r="C17" i="8"/>
  <c r="F18" i="8"/>
  <c r="C18" i="8"/>
  <c r="F19" i="8"/>
  <c r="C19" i="8"/>
  <c r="F20" i="8"/>
  <c r="C20" i="8"/>
  <c r="F21" i="8"/>
  <c r="C21" i="8"/>
  <c r="F22" i="8"/>
  <c r="C22" i="8"/>
  <c r="F23" i="8"/>
  <c r="C23" i="8"/>
  <c r="F24" i="8"/>
  <c r="C24" i="8"/>
  <c r="F25" i="8"/>
  <c r="C25" i="8"/>
  <c r="F26" i="8"/>
  <c r="C26" i="8"/>
  <c r="F27" i="8"/>
  <c r="C27" i="8"/>
  <c r="F28" i="8"/>
  <c r="C28" i="8"/>
  <c r="F29" i="8"/>
  <c r="F30" i="8"/>
  <c r="C30" i="8"/>
  <c r="F31" i="8"/>
  <c r="C31" i="8"/>
  <c r="F32" i="8"/>
  <c r="C32" i="8"/>
  <c r="F33" i="8"/>
  <c r="C33" i="8"/>
  <c r="F34" i="8"/>
  <c r="C34" i="8"/>
  <c r="F35" i="8"/>
  <c r="C35" i="8"/>
  <c r="F36" i="8"/>
  <c r="C36" i="8"/>
  <c r="F37" i="8"/>
  <c r="C37" i="8"/>
  <c r="F38" i="8"/>
  <c r="C38" i="8"/>
  <c r="F39" i="8"/>
  <c r="C39" i="8"/>
  <c r="F40" i="8"/>
  <c r="C40" i="8"/>
  <c r="F41" i="8"/>
  <c r="C41" i="8"/>
  <c r="F42" i="8"/>
  <c r="C42" i="8"/>
  <c r="F43" i="8"/>
  <c r="C43" i="8"/>
  <c r="F44" i="8"/>
  <c r="C44" i="8"/>
  <c r="F45" i="8"/>
  <c r="C45" i="8"/>
  <c r="F46" i="8"/>
  <c r="C46" i="8"/>
  <c r="F47" i="8"/>
  <c r="C47" i="8"/>
  <c r="F48" i="8"/>
  <c r="C48" i="8"/>
  <c r="F49" i="8"/>
  <c r="C49" i="8"/>
  <c r="F50" i="8"/>
  <c r="C50" i="8"/>
  <c r="F51" i="8"/>
  <c r="C51" i="8"/>
  <c r="F52" i="8"/>
  <c r="C52" i="8"/>
  <c r="F53" i="8"/>
  <c r="C53" i="8"/>
  <c r="F54" i="8"/>
  <c r="C54" i="8"/>
  <c r="F55" i="8"/>
  <c r="C55" i="8"/>
  <c r="F56" i="8"/>
  <c r="C56" i="8"/>
  <c r="F57" i="8"/>
  <c r="C57" i="8"/>
  <c r="F58" i="8"/>
  <c r="C58" i="8"/>
  <c r="F59" i="8"/>
  <c r="C59" i="8"/>
  <c r="F60" i="8"/>
  <c r="C60" i="8"/>
  <c r="F61" i="8"/>
  <c r="C61" i="8"/>
  <c r="F62" i="8"/>
  <c r="C62" i="8"/>
  <c r="F63" i="8"/>
  <c r="C63" i="8"/>
  <c r="F64" i="8"/>
  <c r="C64" i="8"/>
  <c r="F65" i="8"/>
  <c r="C65" i="8"/>
  <c r="F66" i="8"/>
  <c r="C66" i="8"/>
  <c r="F67" i="8"/>
  <c r="C67" i="8"/>
  <c r="F68" i="8"/>
  <c r="C68" i="8"/>
  <c r="F69" i="8"/>
  <c r="C69" i="8"/>
  <c r="F70" i="8"/>
  <c r="C70" i="8"/>
  <c r="F71" i="8"/>
  <c r="C71" i="8"/>
  <c r="F72" i="8"/>
  <c r="C72" i="8"/>
  <c r="F73" i="8"/>
  <c r="C73" i="8"/>
  <c r="F74" i="8"/>
  <c r="C74" i="8"/>
  <c r="F75" i="8"/>
  <c r="C75" i="8"/>
  <c r="F76" i="8"/>
  <c r="C76" i="8"/>
  <c r="F77" i="8"/>
  <c r="C77" i="8"/>
  <c r="F78" i="8"/>
  <c r="C78" i="8"/>
  <c r="F79" i="8"/>
  <c r="C79" i="8"/>
  <c r="F80" i="8"/>
  <c r="C80" i="8"/>
  <c r="F81" i="8"/>
  <c r="C81" i="8"/>
  <c r="F82" i="8"/>
  <c r="C82" i="8"/>
  <c r="F83" i="8"/>
  <c r="C83" i="8"/>
  <c r="F84" i="8"/>
  <c r="C84" i="8"/>
  <c r="F85" i="8"/>
  <c r="C85" i="8"/>
  <c r="F86" i="8"/>
  <c r="C86" i="8"/>
  <c r="F87" i="8"/>
  <c r="C87" i="8"/>
  <c r="F88" i="8"/>
  <c r="C88" i="8"/>
  <c r="F89" i="8"/>
  <c r="C89" i="8"/>
  <c r="F90" i="8"/>
  <c r="C90" i="8"/>
  <c r="F91" i="8"/>
  <c r="C91" i="8"/>
  <c r="F92" i="8"/>
  <c r="C92" i="8"/>
  <c r="F93" i="8"/>
  <c r="C93" i="8"/>
  <c r="F94" i="8"/>
  <c r="C94" i="8"/>
  <c r="F95" i="8"/>
  <c r="C95" i="8"/>
  <c r="F96" i="8"/>
  <c r="C96" i="8"/>
  <c r="F97" i="8"/>
  <c r="C97" i="8"/>
  <c r="F98" i="8"/>
  <c r="C98" i="8"/>
  <c r="F99" i="8"/>
  <c r="C99" i="8"/>
  <c r="F100" i="8"/>
  <c r="C100" i="8"/>
  <c r="F101" i="8"/>
  <c r="C101" i="8"/>
  <c r="F102" i="8"/>
  <c r="C102" i="8"/>
  <c r="F103" i="8"/>
  <c r="C103" i="8"/>
  <c r="F104" i="8"/>
  <c r="C104" i="8"/>
  <c r="F105" i="8"/>
  <c r="C105" i="8"/>
  <c r="F106" i="8"/>
  <c r="C106" i="8"/>
  <c r="F107" i="8"/>
  <c r="C107" i="8"/>
  <c r="F108" i="8"/>
  <c r="C108" i="8"/>
  <c r="F109" i="8"/>
  <c r="C109" i="8"/>
  <c r="F110" i="8"/>
  <c r="C110" i="8"/>
  <c r="F111" i="8"/>
  <c r="C111" i="8"/>
  <c r="F112" i="8"/>
  <c r="C112" i="8"/>
  <c r="F113" i="8"/>
  <c r="C113" i="8"/>
  <c r="F114" i="8"/>
  <c r="C114" i="8"/>
  <c r="F115" i="8"/>
  <c r="C115" i="8"/>
  <c r="F116" i="8"/>
  <c r="C116" i="8"/>
  <c r="F117" i="8"/>
  <c r="C117" i="8"/>
  <c r="F118" i="8"/>
  <c r="C118" i="8"/>
  <c r="F119" i="8"/>
  <c r="C119" i="8"/>
  <c r="F120" i="8"/>
  <c r="C120" i="8"/>
  <c r="F121" i="8"/>
  <c r="C121" i="8"/>
  <c r="F122" i="8"/>
  <c r="C122" i="8"/>
  <c r="F123" i="8"/>
  <c r="C123" i="8"/>
  <c r="F124" i="8"/>
  <c r="C124" i="8"/>
  <c r="F125" i="8"/>
  <c r="C125" i="8"/>
  <c r="F126" i="8"/>
  <c r="C126" i="8"/>
  <c r="F127" i="8"/>
  <c r="C127" i="8"/>
  <c r="F128" i="8"/>
  <c r="C128" i="8"/>
  <c r="F129" i="8"/>
  <c r="C129" i="8"/>
  <c r="F130" i="8"/>
  <c r="C130" i="8"/>
  <c r="F131" i="8"/>
  <c r="C131" i="8"/>
  <c r="F132" i="8"/>
  <c r="C132" i="8"/>
  <c r="F133" i="8"/>
  <c r="C133" i="8"/>
  <c r="F134" i="8"/>
  <c r="C134" i="8"/>
  <c r="F135" i="8"/>
  <c r="C135" i="8"/>
  <c r="F136" i="8"/>
  <c r="C136" i="8"/>
  <c r="F137" i="8"/>
  <c r="C137" i="8"/>
  <c r="F138" i="8"/>
  <c r="C138" i="8"/>
  <c r="F139" i="8"/>
  <c r="C139" i="8"/>
  <c r="F140" i="8"/>
  <c r="C140" i="8"/>
  <c r="F141" i="8"/>
  <c r="C141" i="8"/>
  <c r="F142" i="8"/>
  <c r="C142" i="8"/>
  <c r="F143" i="8"/>
  <c r="C143" i="8"/>
  <c r="F144" i="8"/>
  <c r="C144" i="8"/>
  <c r="F145" i="8"/>
  <c r="C145" i="8"/>
  <c r="F146" i="8"/>
  <c r="C146" i="8"/>
  <c r="F147" i="8"/>
  <c r="C147" i="8"/>
  <c r="F148" i="8"/>
  <c r="C148" i="8"/>
  <c r="F149" i="8"/>
  <c r="C149" i="8"/>
  <c r="F150" i="8"/>
  <c r="C150" i="8"/>
  <c r="F151" i="8"/>
  <c r="C151" i="8"/>
  <c r="F152" i="8"/>
  <c r="C152" i="8"/>
  <c r="F153" i="8"/>
  <c r="C153" i="8"/>
  <c r="F154" i="8"/>
  <c r="C154" i="8"/>
  <c r="F155" i="8"/>
  <c r="C155" i="8"/>
  <c r="F156" i="8"/>
  <c r="C156" i="8"/>
  <c r="F157" i="8"/>
  <c r="C157" i="8"/>
  <c r="F158" i="8"/>
  <c r="C158" i="8"/>
  <c r="F159" i="8"/>
  <c r="C159" i="8"/>
  <c r="F160" i="8"/>
  <c r="C160" i="8"/>
  <c r="F161" i="8"/>
  <c r="C161" i="8"/>
  <c r="F162" i="8"/>
  <c r="C162" i="8"/>
  <c r="F163" i="8"/>
  <c r="C163" i="8"/>
  <c r="F164" i="8"/>
  <c r="C164" i="8"/>
  <c r="F165" i="8"/>
  <c r="C165" i="8"/>
  <c r="F166" i="8"/>
  <c r="C166" i="8"/>
  <c r="F167" i="8"/>
  <c r="C167" i="8"/>
  <c r="F168" i="8"/>
  <c r="C168" i="8"/>
  <c r="F169" i="8"/>
  <c r="C169" i="8"/>
  <c r="F170" i="8"/>
  <c r="C170" i="8"/>
  <c r="F171" i="8"/>
  <c r="C171" i="8"/>
  <c r="F172" i="8"/>
  <c r="C172" i="8"/>
  <c r="F173" i="8"/>
  <c r="C173" i="8"/>
  <c r="F174" i="8"/>
  <c r="C174" i="8"/>
  <c r="F175" i="8"/>
  <c r="C175" i="8"/>
  <c r="F176" i="8"/>
  <c r="C176" i="8"/>
  <c r="F177" i="8"/>
  <c r="C177" i="8"/>
  <c r="F178" i="8"/>
  <c r="C178" i="8"/>
  <c r="F179" i="8"/>
  <c r="C179" i="8"/>
  <c r="F180" i="8"/>
  <c r="C180" i="8"/>
  <c r="F181" i="8"/>
  <c r="C181" i="8"/>
  <c r="F182" i="8"/>
  <c r="C182" i="8"/>
  <c r="F183" i="8"/>
  <c r="C183" i="8"/>
  <c r="F184" i="8"/>
  <c r="C184" i="8"/>
  <c r="F185" i="8"/>
  <c r="C185" i="8"/>
  <c r="F186" i="8"/>
  <c r="C186" i="8"/>
  <c r="F187" i="8"/>
  <c r="C187" i="8"/>
  <c r="F188" i="8"/>
  <c r="C188" i="8"/>
  <c r="F189" i="8"/>
  <c r="C189" i="8"/>
  <c r="F190" i="8"/>
  <c r="C190" i="8"/>
  <c r="F191" i="8"/>
  <c r="C191" i="8"/>
  <c r="F192" i="8"/>
  <c r="C192" i="8"/>
  <c r="F193" i="8"/>
  <c r="C193" i="8"/>
  <c r="F194" i="8"/>
  <c r="C194" i="8"/>
  <c r="F195" i="8"/>
  <c r="C195" i="8"/>
  <c r="F196" i="8"/>
  <c r="F197" i="8"/>
  <c r="C197" i="8"/>
  <c r="F198" i="8"/>
  <c r="C198" i="8"/>
  <c r="F199" i="8"/>
  <c r="C199" i="8"/>
  <c r="F200" i="8"/>
  <c r="F201" i="8"/>
  <c r="C201" i="8"/>
  <c r="F202" i="8"/>
  <c r="C202" i="8"/>
  <c r="F203" i="8"/>
  <c r="C203" i="8"/>
  <c r="F204" i="8"/>
  <c r="F205" i="8"/>
  <c r="C205" i="8"/>
  <c r="F206" i="8"/>
  <c r="C206" i="8"/>
  <c r="F207" i="8"/>
  <c r="C207" i="8"/>
  <c r="F208" i="8"/>
  <c r="C208" i="8"/>
  <c r="F209" i="8"/>
  <c r="C209" i="8"/>
  <c r="F210" i="8"/>
  <c r="C210" i="8"/>
  <c r="F211" i="8"/>
  <c r="C211" i="8"/>
  <c r="F212" i="8"/>
  <c r="C212" i="8"/>
  <c r="F213" i="8"/>
  <c r="C213" i="8"/>
  <c r="F214" i="8"/>
  <c r="C214" i="8"/>
  <c r="F215" i="8"/>
  <c r="C215" i="8"/>
  <c r="F216" i="8"/>
  <c r="C216" i="8"/>
  <c r="F217" i="8"/>
  <c r="C217" i="8"/>
  <c r="F218" i="8"/>
  <c r="C218" i="8"/>
  <c r="F219" i="8"/>
  <c r="C219" i="8"/>
  <c r="F220" i="8"/>
  <c r="F221" i="8"/>
  <c r="C221" i="8"/>
  <c r="F222" i="8"/>
  <c r="C222" i="8"/>
  <c r="F223" i="8"/>
  <c r="C223" i="8"/>
  <c r="F224" i="8"/>
  <c r="C224" i="8"/>
  <c r="F225" i="8"/>
  <c r="C225" i="8"/>
  <c r="F226" i="8"/>
  <c r="C226" i="8"/>
  <c r="F227" i="8"/>
  <c r="C227" i="8"/>
  <c r="F228" i="8"/>
  <c r="F229" i="8"/>
  <c r="C229" i="8"/>
  <c r="F230" i="8"/>
  <c r="C230" i="8"/>
  <c r="F231" i="8"/>
  <c r="C231" i="8"/>
  <c r="F232" i="8"/>
  <c r="C232" i="8"/>
  <c r="F233" i="8"/>
  <c r="C233" i="8"/>
  <c r="F234" i="8"/>
  <c r="C234" i="8"/>
  <c r="F235" i="8"/>
  <c r="C235" i="8"/>
  <c r="F236" i="8"/>
  <c r="F237" i="8"/>
  <c r="C237" i="8"/>
  <c r="F238" i="8"/>
  <c r="C238" i="8"/>
  <c r="F239" i="8"/>
  <c r="C239" i="8"/>
  <c r="F240" i="8"/>
  <c r="C240" i="8"/>
  <c r="F241" i="8"/>
  <c r="C241" i="8"/>
  <c r="F242" i="8"/>
  <c r="C242" i="8"/>
  <c r="F243" i="8"/>
  <c r="C243" i="8"/>
  <c r="F244" i="8"/>
  <c r="F245" i="8"/>
  <c r="C245" i="8"/>
  <c r="F246" i="8"/>
  <c r="C246" i="8"/>
  <c r="F247" i="8"/>
  <c r="C247" i="8"/>
  <c r="F248" i="8"/>
  <c r="F249" i="8"/>
  <c r="C249" i="8"/>
  <c r="F250" i="8"/>
  <c r="C250" i="8"/>
  <c r="F251" i="8"/>
  <c r="C251" i="8"/>
  <c r="F252" i="8"/>
  <c r="C252" i="8"/>
  <c r="F253" i="8"/>
  <c r="C253" i="8"/>
  <c r="F254" i="8"/>
  <c r="C254" i="8"/>
  <c r="F255" i="8"/>
  <c r="C255" i="8"/>
  <c r="F256" i="8"/>
  <c r="C256" i="8"/>
  <c r="F257" i="8"/>
  <c r="C257" i="8"/>
  <c r="F258" i="8"/>
  <c r="C258" i="8"/>
  <c r="F259" i="8"/>
  <c r="C259" i="8"/>
  <c r="F260" i="8"/>
  <c r="F261" i="8"/>
  <c r="C261" i="8"/>
  <c r="F262" i="8"/>
  <c r="C262" i="8"/>
  <c r="F263" i="8"/>
  <c r="C263" i="8"/>
  <c r="F264" i="8"/>
  <c r="C264" i="8"/>
  <c r="F265" i="8"/>
  <c r="C265" i="8"/>
  <c r="F266" i="8"/>
  <c r="C266" i="8"/>
  <c r="F267" i="8"/>
  <c r="C267" i="8"/>
  <c r="F268" i="8"/>
  <c r="F269" i="8"/>
  <c r="C269" i="8"/>
  <c r="F270" i="8"/>
  <c r="C270" i="8"/>
  <c r="F271" i="8"/>
  <c r="C271" i="8"/>
  <c r="F272" i="8"/>
  <c r="C272" i="8"/>
  <c r="F273" i="8"/>
  <c r="C273" i="8"/>
  <c r="F274" i="8"/>
  <c r="C274" i="8"/>
  <c r="F275" i="8"/>
  <c r="C275" i="8"/>
  <c r="F276" i="8"/>
  <c r="C276" i="8"/>
  <c r="F277" i="8"/>
  <c r="C277" i="8"/>
  <c r="F278" i="8"/>
  <c r="C278" i="8"/>
  <c r="F279" i="8"/>
  <c r="C279" i="8"/>
  <c r="F280" i="8"/>
  <c r="C280" i="8"/>
  <c r="F281" i="8"/>
  <c r="C281" i="8"/>
  <c r="F282" i="8"/>
  <c r="C282" i="8"/>
  <c r="F283" i="8"/>
  <c r="C283" i="8"/>
  <c r="F284" i="8"/>
  <c r="C284" i="8"/>
  <c r="F285" i="8"/>
  <c r="C285" i="8"/>
  <c r="F286" i="8"/>
  <c r="C286" i="8"/>
  <c r="F287" i="8"/>
  <c r="C287" i="8"/>
  <c r="F288" i="8"/>
  <c r="C288" i="8"/>
  <c r="F289" i="8"/>
  <c r="C289" i="8"/>
  <c r="F290" i="8"/>
  <c r="C290" i="8"/>
  <c r="F291" i="8"/>
  <c r="C291" i="8"/>
  <c r="F292" i="8"/>
  <c r="C292" i="8"/>
  <c r="F293" i="8"/>
  <c r="C293" i="8"/>
  <c r="F294" i="8"/>
  <c r="C294" i="8"/>
  <c r="F295" i="8"/>
  <c r="C295" i="8"/>
  <c r="F296" i="8"/>
  <c r="C296" i="8"/>
  <c r="F297" i="8"/>
  <c r="C297" i="8"/>
  <c r="F298" i="8"/>
  <c r="C298" i="8"/>
  <c r="F299" i="8"/>
  <c r="C299" i="8"/>
  <c r="F300" i="8"/>
  <c r="C300" i="8"/>
  <c r="F301" i="8"/>
  <c r="C301" i="8"/>
  <c r="F302" i="8"/>
  <c r="C302" i="8"/>
  <c r="F303" i="8"/>
  <c r="C303" i="8"/>
  <c r="F304" i="8"/>
  <c r="C304" i="8"/>
  <c r="F305" i="8"/>
  <c r="C305" i="8"/>
  <c r="F306" i="8"/>
  <c r="C306" i="8"/>
  <c r="F307" i="8"/>
  <c r="C307" i="8"/>
  <c r="F308" i="8"/>
  <c r="C308" i="8"/>
  <c r="F309" i="8"/>
  <c r="C309" i="8"/>
  <c r="F310" i="8"/>
  <c r="C310" i="8"/>
  <c r="F311" i="8"/>
  <c r="C311" i="8"/>
  <c r="F312" i="8"/>
  <c r="C312" i="8"/>
  <c r="F313" i="8"/>
  <c r="C313" i="8"/>
  <c r="F314" i="8"/>
  <c r="C314" i="8"/>
  <c r="F315" i="8"/>
  <c r="C315" i="8"/>
  <c r="F316" i="8"/>
  <c r="C316" i="8"/>
  <c r="F317" i="8"/>
  <c r="C317" i="8"/>
  <c r="F318" i="8"/>
  <c r="C318" i="8"/>
  <c r="F319" i="8"/>
  <c r="C319" i="8"/>
  <c r="F320" i="8"/>
  <c r="C320" i="8"/>
  <c r="F321" i="8"/>
  <c r="C321" i="8"/>
  <c r="F322" i="8"/>
  <c r="C322" i="8"/>
  <c r="F323" i="8"/>
  <c r="C323" i="8"/>
  <c r="F324" i="8"/>
  <c r="C324" i="8"/>
  <c r="F325" i="8"/>
  <c r="C325" i="8"/>
  <c r="F326" i="8"/>
  <c r="C326" i="8"/>
  <c r="F327" i="8"/>
  <c r="C327" i="8"/>
  <c r="F328" i="8"/>
  <c r="C328" i="8"/>
  <c r="F329" i="8"/>
  <c r="C329" i="8"/>
  <c r="F330" i="8"/>
  <c r="C330" i="8"/>
  <c r="F331" i="8"/>
  <c r="C331" i="8"/>
  <c r="F332" i="8"/>
  <c r="C332" i="8"/>
  <c r="F333" i="8"/>
  <c r="C333" i="8"/>
  <c r="F334" i="8"/>
  <c r="C334" i="8"/>
  <c r="F335" i="8"/>
  <c r="C335" i="8"/>
  <c r="F336" i="8"/>
  <c r="C336" i="8"/>
  <c r="F337" i="8"/>
  <c r="C337" i="8"/>
  <c r="F338" i="8"/>
  <c r="C338" i="8"/>
  <c r="F339" i="8"/>
  <c r="C339" i="8"/>
  <c r="F340" i="8"/>
  <c r="C340" i="8"/>
  <c r="F341" i="8"/>
  <c r="C341" i="8"/>
  <c r="F342" i="8"/>
  <c r="C342" i="8"/>
  <c r="F343" i="8"/>
  <c r="C343" i="8"/>
  <c r="F344" i="8"/>
  <c r="C344" i="8"/>
  <c r="F345" i="8"/>
  <c r="C345" i="8"/>
  <c r="F346" i="8"/>
  <c r="C346" i="8"/>
  <c r="F347" i="8"/>
  <c r="C347" i="8"/>
  <c r="F348" i="8"/>
  <c r="C348" i="8"/>
  <c r="F349" i="8"/>
  <c r="C349" i="8"/>
  <c r="F350" i="8"/>
  <c r="C350" i="8"/>
  <c r="F351" i="8"/>
  <c r="C351" i="8"/>
  <c r="F352" i="8"/>
  <c r="C352" i="8"/>
  <c r="F353" i="8"/>
  <c r="C353" i="8"/>
  <c r="F354" i="8"/>
  <c r="C354" i="8"/>
  <c r="F355" i="8"/>
  <c r="C355" i="8"/>
  <c r="F356" i="8"/>
  <c r="C356" i="8"/>
  <c r="F357" i="8"/>
  <c r="C357" i="8"/>
  <c r="F358" i="8"/>
  <c r="C358" i="8"/>
  <c r="F359" i="8"/>
  <c r="C359" i="8"/>
  <c r="F360" i="8"/>
  <c r="C360" i="8"/>
  <c r="F361" i="8"/>
  <c r="C361" i="8"/>
  <c r="F362" i="8"/>
  <c r="C362" i="8"/>
  <c r="F363" i="8"/>
  <c r="C363" i="8"/>
  <c r="F364" i="8"/>
  <c r="C364" i="8"/>
  <c r="F365" i="8"/>
  <c r="C365" i="8"/>
  <c r="F366" i="8"/>
  <c r="C366" i="8"/>
  <c r="F367" i="8"/>
  <c r="C367" i="8"/>
  <c r="F368" i="8"/>
  <c r="C368" i="8"/>
  <c r="F369" i="8"/>
  <c r="C369" i="8"/>
  <c r="F370" i="8"/>
  <c r="C370" i="8"/>
  <c r="F371" i="8"/>
  <c r="C371" i="8"/>
  <c r="F372" i="8"/>
  <c r="C372" i="8"/>
  <c r="F373" i="8"/>
  <c r="C373" i="8"/>
  <c r="F374" i="8"/>
  <c r="C374" i="8"/>
  <c r="F375" i="8"/>
  <c r="C375" i="8"/>
  <c r="F376" i="8"/>
  <c r="C376" i="8"/>
  <c r="F377" i="8"/>
  <c r="C377" i="8"/>
  <c r="F378" i="8"/>
  <c r="C378" i="8"/>
  <c r="F379" i="8"/>
  <c r="C379" i="8"/>
  <c r="F380" i="8"/>
  <c r="C380" i="8"/>
  <c r="F381" i="8"/>
  <c r="C381" i="8"/>
  <c r="F382" i="8"/>
  <c r="C382" i="8"/>
  <c r="F383" i="8"/>
  <c r="C383" i="8"/>
  <c r="F384" i="8"/>
  <c r="C384" i="8"/>
  <c r="F385" i="8"/>
  <c r="C385" i="8"/>
  <c r="F386" i="8"/>
  <c r="C386" i="8"/>
  <c r="F387" i="8"/>
  <c r="C387" i="8"/>
  <c r="F388" i="8"/>
  <c r="C388" i="8"/>
  <c r="F389" i="8"/>
  <c r="C389" i="8"/>
  <c r="F390" i="8"/>
  <c r="C390" i="8"/>
  <c r="F391" i="8"/>
  <c r="C391" i="8"/>
  <c r="F392" i="8"/>
  <c r="C392" i="8"/>
  <c r="F393" i="8"/>
  <c r="C393" i="8"/>
  <c r="F394" i="8"/>
  <c r="C394" i="8"/>
  <c r="F395" i="8"/>
  <c r="C395" i="8"/>
  <c r="F396" i="8"/>
  <c r="C396" i="8"/>
  <c r="F397" i="8"/>
  <c r="C397" i="8"/>
  <c r="F398" i="8"/>
  <c r="C398" i="8"/>
  <c r="F399" i="8"/>
  <c r="C399" i="8"/>
  <c r="F400" i="8"/>
  <c r="C400" i="8"/>
  <c r="F401" i="8"/>
  <c r="C401" i="8"/>
  <c r="F402" i="8"/>
  <c r="C402" i="8"/>
  <c r="F403" i="8"/>
  <c r="C403" i="8"/>
  <c r="F404" i="8"/>
  <c r="C404" i="8"/>
  <c r="F405" i="8"/>
  <c r="C405" i="8"/>
  <c r="F406" i="8"/>
  <c r="C406" i="8"/>
  <c r="F407" i="8"/>
  <c r="C407" i="8"/>
  <c r="F408" i="8"/>
  <c r="C408" i="8"/>
  <c r="F409" i="8"/>
  <c r="C409" i="8"/>
  <c r="F410" i="8"/>
  <c r="C410" i="8"/>
  <c r="F411" i="8"/>
  <c r="C411" i="8"/>
  <c r="F412" i="8"/>
  <c r="C412" i="8"/>
  <c r="F413" i="8"/>
  <c r="C413" i="8"/>
  <c r="F414" i="8"/>
  <c r="C414" i="8"/>
  <c r="F415" i="8"/>
  <c r="C415" i="8"/>
  <c r="F416" i="8"/>
  <c r="C416" i="8"/>
  <c r="F417" i="8"/>
  <c r="C417" i="8"/>
  <c r="F418" i="8"/>
  <c r="C418" i="8"/>
  <c r="F419" i="8"/>
  <c r="C419" i="8"/>
  <c r="F420" i="8"/>
  <c r="C420" i="8"/>
  <c r="F421" i="8"/>
  <c r="C421" i="8"/>
  <c r="F422" i="8"/>
  <c r="C422" i="8"/>
  <c r="F423" i="8"/>
  <c r="C423" i="8"/>
  <c r="F424" i="8"/>
  <c r="C424" i="8"/>
  <c r="F425" i="8"/>
  <c r="C425" i="8"/>
  <c r="F426" i="8"/>
  <c r="C426" i="8"/>
  <c r="F427" i="8"/>
  <c r="C427" i="8"/>
  <c r="F428" i="8"/>
  <c r="F429" i="8"/>
  <c r="C429" i="8"/>
  <c r="F430" i="8"/>
  <c r="C430" i="8"/>
  <c r="F431" i="8"/>
  <c r="C431" i="8"/>
  <c r="F432" i="8"/>
  <c r="C432" i="8"/>
  <c r="F433" i="8"/>
  <c r="C433" i="8"/>
  <c r="F434" i="8"/>
  <c r="C434" i="8"/>
  <c r="F435" i="8"/>
  <c r="C435" i="8"/>
  <c r="F436" i="8"/>
  <c r="F437" i="8"/>
  <c r="C437" i="8"/>
  <c r="F438" i="8"/>
  <c r="C438" i="8"/>
  <c r="F439" i="8"/>
  <c r="C439" i="8"/>
  <c r="F440" i="8"/>
  <c r="C440" i="8"/>
  <c r="F441" i="8"/>
  <c r="C441" i="8"/>
  <c r="F442" i="8"/>
  <c r="C442" i="8"/>
  <c r="F443" i="8"/>
  <c r="C443" i="8"/>
  <c r="F444" i="8"/>
  <c r="C444" i="8"/>
  <c r="F445" i="8"/>
  <c r="C445" i="8"/>
  <c r="F446" i="8"/>
  <c r="C446" i="8"/>
  <c r="F447" i="8"/>
  <c r="C447" i="8"/>
  <c r="F448" i="8"/>
  <c r="C448" i="8"/>
  <c r="F449" i="8"/>
  <c r="C449" i="8"/>
  <c r="F450" i="8"/>
  <c r="C450" i="8"/>
  <c r="F451" i="8"/>
  <c r="C451" i="8"/>
  <c r="F452" i="8"/>
  <c r="C452" i="8"/>
  <c r="F453" i="8"/>
  <c r="C453" i="8"/>
  <c r="F454" i="8"/>
  <c r="C454" i="8"/>
  <c r="F455" i="8"/>
  <c r="C455" i="8"/>
  <c r="F456" i="8"/>
  <c r="C456" i="8"/>
  <c r="F457" i="8"/>
  <c r="C457" i="8"/>
  <c r="F458" i="8"/>
  <c r="C458" i="8"/>
  <c r="F459" i="8"/>
  <c r="C459" i="8"/>
  <c r="F460" i="8"/>
  <c r="C460" i="8"/>
  <c r="F461" i="8"/>
  <c r="C461" i="8"/>
  <c r="F462" i="8"/>
  <c r="C462" i="8"/>
  <c r="F463" i="8"/>
  <c r="C463" i="8"/>
  <c r="F464" i="8"/>
  <c r="C464" i="8"/>
  <c r="F465" i="8"/>
  <c r="C465" i="8"/>
  <c r="F466" i="8"/>
  <c r="C466" i="8"/>
  <c r="F467" i="8"/>
  <c r="C467" i="8"/>
  <c r="F468" i="8"/>
  <c r="C468" i="8"/>
  <c r="F469" i="8"/>
  <c r="C469" i="8"/>
  <c r="F470" i="8"/>
  <c r="C470" i="8"/>
  <c r="F471" i="8"/>
  <c r="C471" i="8"/>
  <c r="F472" i="8"/>
  <c r="C472" i="8"/>
  <c r="F473" i="8"/>
  <c r="C473" i="8"/>
  <c r="F474" i="8"/>
  <c r="C474" i="8"/>
  <c r="F475" i="8"/>
  <c r="C475" i="8"/>
  <c r="F476" i="8"/>
  <c r="C476" i="8"/>
  <c r="F477" i="8"/>
  <c r="C477" i="8"/>
  <c r="F478" i="8"/>
  <c r="C478" i="8"/>
  <c r="F479" i="8"/>
  <c r="C479" i="8"/>
  <c r="F480" i="8"/>
  <c r="C480" i="8"/>
  <c r="F481" i="8"/>
  <c r="C481" i="8"/>
  <c r="F482" i="8"/>
  <c r="C482" i="8"/>
  <c r="F483" i="8"/>
  <c r="C483" i="8"/>
  <c r="F484" i="8"/>
  <c r="C484" i="8"/>
  <c r="F485" i="8"/>
  <c r="C485" i="8"/>
  <c r="F486" i="8"/>
  <c r="C486" i="8"/>
  <c r="F487" i="8"/>
  <c r="C487" i="8"/>
  <c r="F488" i="8"/>
  <c r="C488" i="8"/>
  <c r="F489" i="8"/>
  <c r="C489" i="8"/>
  <c r="F490" i="8"/>
  <c r="C490" i="8"/>
  <c r="F491" i="8"/>
  <c r="C491" i="8"/>
  <c r="F492" i="8"/>
  <c r="C492" i="8"/>
  <c r="F493" i="8"/>
  <c r="C493" i="8"/>
  <c r="F494" i="8"/>
  <c r="C494" i="8"/>
  <c r="F495" i="8"/>
  <c r="C495" i="8"/>
  <c r="F496" i="8"/>
  <c r="C496" i="8"/>
  <c r="F497" i="8"/>
  <c r="C497" i="8"/>
  <c r="F498" i="8"/>
  <c r="C498" i="8"/>
  <c r="F499" i="8"/>
  <c r="C499" i="8"/>
  <c r="F500" i="8"/>
  <c r="C500" i="8"/>
  <c r="F501" i="8"/>
  <c r="C501" i="8"/>
  <c r="F502" i="8"/>
  <c r="C502" i="8"/>
  <c r="F503" i="8"/>
  <c r="C503" i="8"/>
  <c r="F504" i="8"/>
  <c r="C504" i="8"/>
  <c r="F505" i="8"/>
  <c r="C505" i="8"/>
  <c r="F506" i="8"/>
  <c r="C506" i="8"/>
  <c r="F507" i="8"/>
  <c r="C507" i="8"/>
  <c r="F508" i="8"/>
  <c r="C508" i="8"/>
  <c r="F509" i="8"/>
  <c r="C509" i="8"/>
  <c r="F510" i="8"/>
  <c r="C510" i="8"/>
  <c r="F511" i="8"/>
  <c r="C511" i="8"/>
  <c r="F512" i="8"/>
  <c r="C512" i="8"/>
  <c r="F513" i="8"/>
  <c r="C513" i="8"/>
  <c r="F514" i="8"/>
  <c r="C514" i="8"/>
  <c r="F515" i="8"/>
  <c r="C515" i="8"/>
  <c r="F516" i="8"/>
  <c r="C516" i="8"/>
  <c r="F517" i="8"/>
  <c r="C517" i="8"/>
  <c r="F518" i="8"/>
  <c r="C518" i="8"/>
  <c r="F519" i="8"/>
  <c r="C519" i="8"/>
  <c r="F520" i="8"/>
  <c r="C520" i="8"/>
  <c r="F521" i="8"/>
  <c r="C521" i="8"/>
  <c r="F522" i="8"/>
  <c r="C522" i="8"/>
  <c r="F523" i="8"/>
  <c r="C523" i="8"/>
  <c r="F524" i="8"/>
  <c r="C524" i="8"/>
  <c r="F525" i="8"/>
  <c r="C525" i="8"/>
  <c r="F526" i="8"/>
  <c r="C526" i="8"/>
  <c r="F527" i="8"/>
  <c r="C527" i="8"/>
  <c r="F528" i="8"/>
  <c r="C528" i="8"/>
  <c r="F529" i="8"/>
  <c r="C529" i="8"/>
  <c r="F530" i="8"/>
  <c r="C530" i="8"/>
  <c r="F531" i="8"/>
  <c r="C531" i="8"/>
  <c r="F532" i="8"/>
  <c r="C532" i="8"/>
  <c r="F533" i="8"/>
  <c r="C533" i="8"/>
  <c r="F534" i="8"/>
  <c r="C534" i="8"/>
  <c r="F535" i="8"/>
  <c r="C535" i="8"/>
  <c r="F536" i="8"/>
  <c r="C536" i="8"/>
  <c r="F537" i="8"/>
  <c r="C537" i="8"/>
  <c r="F538" i="8"/>
  <c r="C538" i="8"/>
  <c r="F539" i="8"/>
  <c r="C539" i="8"/>
  <c r="F540" i="8"/>
  <c r="C540" i="8"/>
  <c r="F541" i="8"/>
  <c r="C541" i="8"/>
  <c r="F542" i="8"/>
  <c r="C542" i="8"/>
  <c r="F543" i="8"/>
  <c r="C543" i="8"/>
  <c r="F544" i="8"/>
  <c r="C544" i="8"/>
  <c r="F545" i="8"/>
  <c r="C545" i="8"/>
  <c r="F546" i="8"/>
  <c r="C546" i="8"/>
  <c r="F547" i="8"/>
  <c r="C547" i="8"/>
  <c r="F548" i="8"/>
  <c r="C548" i="8"/>
  <c r="F549" i="8"/>
  <c r="C549" i="8"/>
  <c r="F550" i="8"/>
  <c r="C550" i="8"/>
  <c r="F551" i="8"/>
  <c r="C551" i="8"/>
  <c r="F552" i="8"/>
  <c r="C552" i="8"/>
  <c r="F553" i="8"/>
  <c r="C553" i="8"/>
  <c r="F554" i="8"/>
  <c r="C554" i="8"/>
  <c r="F555" i="8"/>
  <c r="C555" i="8"/>
  <c r="F556" i="8"/>
  <c r="C556" i="8"/>
  <c r="F557" i="8"/>
  <c r="C557" i="8"/>
  <c r="F558" i="8"/>
  <c r="C558" i="8"/>
  <c r="F559" i="8"/>
  <c r="C559" i="8"/>
  <c r="F560" i="8"/>
  <c r="C560" i="8"/>
  <c r="F561" i="8"/>
  <c r="C561" i="8"/>
  <c r="F562" i="8"/>
  <c r="C562" i="8"/>
  <c r="F563" i="8"/>
  <c r="C563" i="8"/>
  <c r="F564" i="8"/>
  <c r="C564" i="8"/>
  <c r="F565" i="8"/>
  <c r="C565" i="8"/>
  <c r="F566" i="8"/>
  <c r="C566" i="8"/>
  <c r="F567" i="8"/>
  <c r="C567" i="8"/>
  <c r="F568" i="8"/>
  <c r="C568" i="8"/>
  <c r="F569" i="8"/>
  <c r="C569" i="8"/>
  <c r="F570" i="8"/>
  <c r="C570" i="8"/>
  <c r="F571" i="8"/>
  <c r="C571" i="8"/>
  <c r="F572" i="8"/>
  <c r="C572" i="8"/>
  <c r="F573" i="8"/>
  <c r="C573" i="8"/>
  <c r="F574" i="8"/>
  <c r="C574" i="8"/>
  <c r="F575" i="8"/>
  <c r="C575" i="8"/>
  <c r="F576" i="8"/>
  <c r="C576" i="8"/>
  <c r="F577" i="8"/>
  <c r="C577" i="8"/>
  <c r="F578" i="8"/>
  <c r="C578" i="8"/>
  <c r="F579" i="8"/>
  <c r="C579" i="8"/>
  <c r="F580" i="8"/>
  <c r="C580" i="8"/>
  <c r="F581" i="8"/>
  <c r="C581" i="8"/>
  <c r="F582" i="8"/>
  <c r="C582" i="8"/>
  <c r="F583" i="8"/>
  <c r="C583" i="8"/>
  <c r="F584" i="8"/>
  <c r="C584" i="8"/>
  <c r="F585" i="8"/>
  <c r="C585" i="8"/>
  <c r="F586" i="8"/>
  <c r="C586" i="8"/>
  <c r="F587" i="8"/>
  <c r="C587" i="8"/>
  <c r="F588" i="8"/>
  <c r="C588" i="8"/>
  <c r="F589" i="8"/>
  <c r="C589" i="8"/>
  <c r="F590" i="8"/>
  <c r="C590" i="8"/>
  <c r="F591" i="8"/>
  <c r="C591" i="8"/>
  <c r="F592" i="8"/>
  <c r="C592" i="8"/>
  <c r="F593" i="8"/>
  <c r="C593" i="8"/>
  <c r="F594" i="8"/>
  <c r="C594" i="8"/>
  <c r="F595" i="8"/>
  <c r="C595" i="8"/>
  <c r="F596" i="8"/>
  <c r="C596" i="8"/>
  <c r="F597" i="8"/>
  <c r="C597" i="8"/>
  <c r="F598" i="8"/>
  <c r="C598" i="8"/>
  <c r="F599" i="8"/>
  <c r="C599" i="8"/>
  <c r="F600" i="8"/>
  <c r="C600" i="8"/>
  <c r="F601" i="8"/>
  <c r="C601" i="8"/>
  <c r="F602" i="8"/>
  <c r="C602" i="8"/>
  <c r="F603" i="8"/>
  <c r="C603" i="8"/>
  <c r="F604" i="8"/>
  <c r="C604" i="8"/>
  <c r="F605" i="8"/>
  <c r="C605" i="8"/>
  <c r="F606" i="8"/>
  <c r="C606" i="8"/>
  <c r="F607" i="8"/>
  <c r="C607" i="8"/>
  <c r="F608" i="8"/>
  <c r="C608" i="8"/>
  <c r="F609" i="8"/>
  <c r="C609" i="8"/>
  <c r="F610" i="8"/>
  <c r="C610" i="8"/>
  <c r="F611" i="8"/>
  <c r="C611" i="8"/>
  <c r="F612" i="8"/>
  <c r="C612" i="8"/>
  <c r="F613" i="8"/>
  <c r="C613" i="8"/>
  <c r="F614" i="8"/>
  <c r="C614" i="8"/>
  <c r="F615" i="8"/>
  <c r="C615" i="8"/>
  <c r="F616" i="8"/>
  <c r="C616" i="8"/>
  <c r="F617" i="8"/>
  <c r="C617" i="8"/>
  <c r="F618" i="8"/>
  <c r="C618" i="8"/>
  <c r="F619" i="8"/>
  <c r="C619" i="8"/>
  <c r="F620" i="8"/>
  <c r="C620" i="8"/>
  <c r="F621" i="8"/>
  <c r="C621" i="8"/>
  <c r="F622" i="8"/>
  <c r="C622" i="8"/>
  <c r="F623" i="8"/>
  <c r="C623" i="8"/>
  <c r="F624" i="8"/>
  <c r="C624" i="8"/>
  <c r="F625" i="8"/>
  <c r="C625" i="8"/>
  <c r="F626" i="8"/>
  <c r="C626" i="8"/>
  <c r="F627" i="8"/>
  <c r="C627" i="8"/>
  <c r="F628" i="8"/>
  <c r="C628" i="8"/>
  <c r="F629" i="8"/>
  <c r="C629" i="8"/>
  <c r="F630" i="8"/>
  <c r="C630" i="8"/>
  <c r="F631" i="8"/>
  <c r="C631" i="8"/>
  <c r="F632" i="8"/>
  <c r="C632" i="8"/>
  <c r="F633" i="8"/>
  <c r="C633" i="8"/>
  <c r="F634" i="8"/>
  <c r="C634" i="8"/>
  <c r="F635" i="8"/>
  <c r="C635" i="8"/>
  <c r="F636" i="8"/>
  <c r="C636" i="8"/>
  <c r="F637" i="8"/>
  <c r="C637" i="8"/>
  <c r="F638" i="8"/>
  <c r="C638" i="8"/>
  <c r="F639" i="8"/>
  <c r="C639" i="8"/>
  <c r="F640" i="8"/>
  <c r="C640" i="8"/>
  <c r="F641" i="8"/>
  <c r="C641" i="8"/>
  <c r="F642" i="8"/>
  <c r="C642" i="8"/>
  <c r="F643" i="8"/>
  <c r="C643" i="8"/>
  <c r="F644" i="8"/>
  <c r="C644" i="8"/>
  <c r="F645" i="8"/>
  <c r="C645" i="8"/>
  <c r="F646" i="8"/>
  <c r="C646" i="8"/>
  <c r="F647" i="8"/>
  <c r="C647" i="8"/>
  <c r="F648" i="8"/>
  <c r="C648" i="8"/>
  <c r="F649" i="8"/>
  <c r="C649" i="8"/>
  <c r="F650" i="8"/>
  <c r="C650" i="8"/>
  <c r="F651" i="8"/>
  <c r="C651" i="8"/>
  <c r="F652" i="8"/>
  <c r="C652" i="8"/>
  <c r="F653" i="8"/>
  <c r="C653" i="8"/>
  <c r="F654" i="8"/>
  <c r="C654" i="8"/>
  <c r="F655" i="8"/>
  <c r="C655" i="8"/>
  <c r="F656" i="8"/>
  <c r="C656" i="8"/>
  <c r="F657" i="8"/>
  <c r="C657" i="8"/>
  <c r="F658" i="8"/>
  <c r="C658" i="8"/>
  <c r="F659" i="8"/>
  <c r="C659" i="8"/>
  <c r="F660" i="8"/>
  <c r="C660" i="8"/>
  <c r="F661" i="8"/>
  <c r="C661" i="8"/>
  <c r="F662" i="8"/>
  <c r="C662" i="8"/>
  <c r="F663" i="8"/>
  <c r="C663" i="8"/>
  <c r="F664" i="8"/>
  <c r="C664" i="8"/>
  <c r="F665" i="8"/>
  <c r="C665" i="8"/>
  <c r="F666" i="8"/>
  <c r="C666" i="8"/>
  <c r="F667" i="8"/>
  <c r="C667" i="8"/>
  <c r="F668" i="8"/>
  <c r="C668" i="8"/>
  <c r="F669" i="8"/>
  <c r="C669" i="8"/>
  <c r="F670" i="8"/>
  <c r="C670" i="8"/>
  <c r="F671" i="8"/>
  <c r="C671" i="8"/>
  <c r="F672" i="8"/>
  <c r="C672" i="8"/>
  <c r="F673" i="8"/>
  <c r="C673" i="8"/>
  <c r="F674" i="8"/>
  <c r="C674" i="8"/>
  <c r="F675" i="8"/>
  <c r="C675" i="8"/>
  <c r="F676" i="8"/>
  <c r="C676" i="8"/>
  <c r="F677" i="8"/>
  <c r="C677" i="8"/>
  <c r="F678" i="8"/>
  <c r="C678" i="8"/>
  <c r="F679" i="8"/>
  <c r="C679" i="8"/>
  <c r="F680" i="8"/>
  <c r="C680" i="8"/>
  <c r="F681" i="8"/>
  <c r="C681" i="8"/>
  <c r="F682" i="8"/>
  <c r="C682" i="8"/>
  <c r="F683" i="8"/>
  <c r="C683" i="8"/>
  <c r="F684" i="8"/>
  <c r="C684" i="8"/>
  <c r="F685" i="8"/>
  <c r="C685" i="8"/>
  <c r="F686" i="8"/>
  <c r="C686" i="8"/>
  <c r="F687" i="8"/>
  <c r="C687" i="8"/>
  <c r="F688" i="8"/>
  <c r="C688" i="8"/>
  <c r="F689" i="8"/>
  <c r="C689" i="8"/>
  <c r="F690" i="8"/>
  <c r="C690" i="8"/>
  <c r="F691" i="8"/>
  <c r="C691" i="8"/>
  <c r="F692" i="8"/>
  <c r="C692" i="8"/>
  <c r="F693" i="8"/>
  <c r="C693" i="8"/>
  <c r="F694" i="8"/>
  <c r="C694" i="8"/>
  <c r="F695" i="8"/>
  <c r="C695" i="8"/>
  <c r="F696" i="8"/>
  <c r="C696" i="8"/>
  <c r="F697" i="8"/>
  <c r="C697" i="8"/>
  <c r="F698" i="8"/>
  <c r="C698" i="8"/>
  <c r="F699" i="8"/>
  <c r="C699" i="8"/>
  <c r="F700" i="8"/>
  <c r="C700" i="8"/>
  <c r="F701" i="8"/>
  <c r="C701" i="8"/>
  <c r="F702" i="8"/>
  <c r="C702" i="8"/>
  <c r="F703" i="8"/>
  <c r="C703" i="8"/>
  <c r="F704" i="8"/>
  <c r="C704" i="8"/>
  <c r="F705" i="8"/>
  <c r="C705" i="8"/>
  <c r="F706" i="8"/>
  <c r="C706" i="8"/>
  <c r="F707" i="8"/>
  <c r="C707" i="8"/>
  <c r="F708" i="8"/>
  <c r="C708" i="8"/>
  <c r="F709" i="8"/>
  <c r="C709" i="8"/>
  <c r="F710" i="8"/>
  <c r="C710" i="8"/>
  <c r="F711" i="8"/>
  <c r="C711" i="8"/>
  <c r="F712" i="8"/>
  <c r="C712" i="8"/>
  <c r="F713" i="8"/>
  <c r="C713" i="8"/>
  <c r="F714" i="8"/>
  <c r="C714" i="8"/>
  <c r="F715" i="8"/>
  <c r="C715" i="8"/>
  <c r="F716" i="8"/>
  <c r="C716" i="8"/>
  <c r="F717" i="8"/>
  <c r="C717" i="8"/>
  <c r="F718" i="8"/>
  <c r="C718" i="8"/>
  <c r="F719" i="8"/>
  <c r="C719" i="8"/>
  <c r="F720" i="8"/>
  <c r="C720" i="8"/>
  <c r="F721" i="8"/>
  <c r="C721" i="8"/>
  <c r="F722" i="8"/>
  <c r="C722" i="8"/>
  <c r="F723" i="8"/>
  <c r="C723" i="8"/>
  <c r="F724" i="8"/>
  <c r="C724" i="8"/>
  <c r="F725" i="8"/>
  <c r="C725" i="8"/>
  <c r="F726" i="8"/>
  <c r="C726" i="8"/>
  <c r="F727" i="8"/>
  <c r="C727" i="8"/>
  <c r="F728" i="8"/>
  <c r="C728" i="8"/>
  <c r="F729" i="8"/>
  <c r="C729" i="8"/>
  <c r="F730" i="8"/>
  <c r="C730" i="8"/>
  <c r="F731" i="8"/>
  <c r="C731" i="8"/>
  <c r="F732" i="8"/>
  <c r="C732" i="8"/>
  <c r="F733" i="8"/>
  <c r="C733" i="8"/>
  <c r="F734" i="8"/>
  <c r="C734" i="8"/>
  <c r="F735" i="8"/>
  <c r="C735" i="8"/>
  <c r="F736" i="8"/>
  <c r="C736" i="8"/>
  <c r="F737" i="8"/>
  <c r="C737" i="8"/>
  <c r="F738" i="8"/>
  <c r="C738" i="8"/>
  <c r="F739" i="8"/>
  <c r="C739" i="8"/>
  <c r="F740" i="8"/>
  <c r="C740" i="8"/>
  <c r="F741" i="8"/>
  <c r="C741" i="8"/>
  <c r="F742" i="8"/>
  <c r="C742" i="8"/>
  <c r="F743" i="8"/>
  <c r="C743" i="8"/>
  <c r="F744" i="8"/>
  <c r="C744" i="8"/>
  <c r="F745" i="8"/>
  <c r="C745" i="8"/>
  <c r="F746" i="8"/>
  <c r="C746" i="8"/>
  <c r="F747" i="8"/>
  <c r="C747" i="8"/>
  <c r="F748" i="8"/>
  <c r="C748" i="8"/>
  <c r="F749" i="8"/>
  <c r="C749" i="8"/>
  <c r="F750" i="8"/>
  <c r="C750" i="8"/>
  <c r="F751" i="8"/>
  <c r="C751" i="8"/>
  <c r="F752" i="8"/>
  <c r="C752" i="8"/>
  <c r="F753" i="8"/>
  <c r="C753" i="8"/>
  <c r="F754" i="8"/>
  <c r="C754" i="8"/>
  <c r="F755" i="8"/>
  <c r="C755" i="8"/>
  <c r="F756" i="8"/>
  <c r="C756" i="8"/>
  <c r="F757" i="8"/>
  <c r="C757" i="8"/>
  <c r="F758" i="8"/>
  <c r="C758" i="8"/>
  <c r="F759" i="8"/>
  <c r="C759" i="8"/>
  <c r="F760" i="8"/>
  <c r="C760" i="8"/>
  <c r="F761" i="8"/>
  <c r="C761" i="8"/>
  <c r="F762" i="8"/>
  <c r="C762" i="8"/>
  <c r="F763" i="8"/>
  <c r="C763" i="8"/>
  <c r="F764" i="8"/>
  <c r="C764" i="8"/>
  <c r="F765" i="8"/>
  <c r="C765" i="8"/>
  <c r="F766" i="8"/>
  <c r="C766" i="8"/>
  <c r="F767" i="8"/>
  <c r="C767" i="8"/>
  <c r="F768" i="8"/>
  <c r="C768" i="8"/>
  <c r="F769" i="8"/>
  <c r="C769" i="8"/>
  <c r="F770" i="8"/>
  <c r="C770" i="8"/>
  <c r="F771" i="8"/>
  <c r="C771" i="8"/>
  <c r="F772" i="8"/>
  <c r="C772" i="8"/>
  <c r="F773" i="8"/>
  <c r="C773" i="8"/>
  <c r="F774" i="8"/>
  <c r="C774" i="8"/>
  <c r="F775" i="8"/>
  <c r="C775" i="8"/>
  <c r="F776" i="8"/>
  <c r="C776" i="8"/>
  <c r="F777" i="8"/>
  <c r="C777" i="8"/>
  <c r="F778" i="8"/>
  <c r="C778" i="8"/>
  <c r="F779" i="8"/>
  <c r="C779" i="8"/>
  <c r="F780" i="8"/>
  <c r="C780" i="8"/>
  <c r="F781" i="8"/>
  <c r="C781" i="8"/>
  <c r="F782" i="8"/>
  <c r="C782" i="8"/>
  <c r="F783" i="8"/>
  <c r="C783" i="8"/>
  <c r="F784" i="8"/>
  <c r="C784" i="8"/>
  <c r="F785" i="8"/>
  <c r="C785" i="8"/>
  <c r="F786" i="8"/>
  <c r="C786" i="8"/>
  <c r="F787" i="8"/>
  <c r="C787" i="8"/>
  <c r="F788" i="8"/>
  <c r="C788" i="8"/>
  <c r="F789" i="8"/>
  <c r="C789" i="8"/>
  <c r="F790" i="8"/>
  <c r="C790" i="8"/>
  <c r="F791" i="8"/>
  <c r="C791" i="8"/>
  <c r="F792" i="8"/>
  <c r="C792" i="8"/>
  <c r="F793" i="8"/>
  <c r="C793" i="8"/>
  <c r="F794" i="8"/>
  <c r="C794" i="8"/>
  <c r="F795" i="8"/>
  <c r="C795" i="8"/>
  <c r="F796" i="8"/>
  <c r="C796" i="8"/>
  <c r="F797" i="8"/>
  <c r="C797" i="8"/>
  <c r="F798" i="8"/>
  <c r="C798" i="8"/>
  <c r="F799" i="8"/>
  <c r="C799" i="8"/>
  <c r="F800" i="8"/>
  <c r="C800" i="8"/>
  <c r="F801" i="8"/>
  <c r="C801" i="8"/>
  <c r="F802" i="8"/>
  <c r="C802" i="8"/>
  <c r="F803" i="8"/>
  <c r="C803" i="8"/>
  <c r="F804" i="8"/>
  <c r="C804" i="8"/>
  <c r="F805" i="8"/>
  <c r="C805" i="8"/>
  <c r="F806" i="8"/>
  <c r="C806" i="8"/>
  <c r="F807" i="8"/>
  <c r="C807" i="8"/>
  <c r="F808" i="8"/>
  <c r="C808" i="8"/>
  <c r="F809" i="8"/>
  <c r="C809" i="8"/>
  <c r="F810" i="8"/>
  <c r="C810" i="8"/>
  <c r="F811" i="8"/>
  <c r="C811" i="8"/>
  <c r="F812" i="8"/>
  <c r="C812" i="8"/>
  <c r="F813" i="8"/>
  <c r="C813" i="8"/>
  <c r="F814" i="8"/>
  <c r="C814" i="8"/>
  <c r="F815" i="8"/>
  <c r="C815" i="8"/>
  <c r="F816" i="8"/>
  <c r="C816" i="8"/>
  <c r="F817" i="8"/>
  <c r="C817" i="8"/>
  <c r="F818" i="8"/>
  <c r="C818" i="8"/>
  <c r="F819" i="8"/>
  <c r="C819" i="8"/>
  <c r="F820" i="8"/>
  <c r="C820" i="8"/>
  <c r="F821" i="8"/>
  <c r="C821" i="8"/>
  <c r="F822" i="8"/>
  <c r="C822" i="8"/>
  <c r="F823" i="8"/>
  <c r="C823" i="8"/>
  <c r="F824" i="8"/>
  <c r="C824" i="8"/>
  <c r="F825" i="8"/>
  <c r="C825" i="8"/>
  <c r="F826" i="8"/>
  <c r="C826" i="8"/>
  <c r="F827" i="8"/>
  <c r="C827" i="8"/>
  <c r="F828" i="8"/>
  <c r="C828" i="8"/>
  <c r="F829" i="8"/>
  <c r="C829" i="8"/>
  <c r="F830" i="8"/>
  <c r="C830" i="8"/>
  <c r="F831" i="8"/>
  <c r="C831" i="8"/>
  <c r="F832" i="8"/>
  <c r="C832" i="8"/>
  <c r="F833" i="8"/>
  <c r="C833" i="8"/>
  <c r="F834" i="8"/>
  <c r="C834" i="8"/>
  <c r="F835" i="8"/>
  <c r="C835" i="8"/>
  <c r="F836" i="8"/>
  <c r="C836" i="8"/>
  <c r="F837" i="8"/>
  <c r="C837" i="8"/>
  <c r="F838" i="8"/>
  <c r="C838" i="8"/>
  <c r="F839" i="8"/>
  <c r="C839" i="8"/>
  <c r="F840" i="8"/>
  <c r="C840" i="8"/>
  <c r="F841" i="8"/>
  <c r="C841" i="8"/>
  <c r="F842" i="8"/>
  <c r="C842" i="8"/>
  <c r="F843" i="8"/>
  <c r="C843" i="8"/>
  <c r="F844" i="8"/>
  <c r="C844" i="8"/>
  <c r="F845" i="8"/>
  <c r="C845" i="8"/>
  <c r="F846" i="8"/>
  <c r="C846" i="8"/>
  <c r="F847" i="8"/>
  <c r="C847" i="8"/>
  <c r="F848" i="8"/>
  <c r="C848" i="8"/>
  <c r="F849" i="8"/>
  <c r="C849" i="8"/>
  <c r="F850" i="8"/>
  <c r="C850" i="8"/>
  <c r="F851" i="8"/>
  <c r="C851" i="8"/>
  <c r="F852" i="8"/>
  <c r="C852" i="8"/>
  <c r="F853" i="8"/>
  <c r="C853" i="8"/>
  <c r="F854" i="8"/>
  <c r="C854" i="8"/>
  <c r="F855" i="8"/>
  <c r="C855" i="8"/>
  <c r="F856" i="8"/>
  <c r="C856" i="8"/>
  <c r="F857" i="8"/>
  <c r="C857" i="8"/>
  <c r="F858" i="8"/>
  <c r="C858" i="8"/>
  <c r="F859" i="8"/>
  <c r="C859" i="8"/>
  <c r="F860" i="8"/>
  <c r="C860" i="8"/>
  <c r="F861" i="8"/>
  <c r="C861" i="8"/>
  <c r="F862" i="8"/>
  <c r="C862" i="8"/>
  <c r="F863" i="8"/>
  <c r="C863" i="8"/>
  <c r="F864" i="8"/>
  <c r="C864" i="8"/>
  <c r="F865" i="8"/>
  <c r="C865" i="8"/>
  <c r="F866" i="8"/>
  <c r="C866" i="8"/>
  <c r="F867" i="8"/>
  <c r="C867" i="8"/>
  <c r="F868" i="8"/>
  <c r="C868" i="8"/>
  <c r="F869" i="8"/>
  <c r="C869" i="8"/>
  <c r="F870" i="8"/>
  <c r="C870" i="8"/>
  <c r="F871" i="8"/>
  <c r="C871" i="8"/>
  <c r="F872" i="8"/>
  <c r="C872" i="8"/>
  <c r="F873" i="8"/>
  <c r="C873" i="8"/>
  <c r="F874" i="8"/>
  <c r="C874" i="8"/>
  <c r="F875" i="8"/>
  <c r="C875" i="8"/>
  <c r="F876" i="8"/>
  <c r="C876" i="8"/>
  <c r="F877" i="8"/>
  <c r="C877" i="8"/>
  <c r="F878" i="8"/>
  <c r="C878" i="8"/>
  <c r="F879" i="8"/>
  <c r="C879" i="8"/>
  <c r="F880" i="8"/>
  <c r="C880" i="8"/>
  <c r="F881" i="8"/>
  <c r="C881" i="8"/>
  <c r="F882" i="8"/>
  <c r="C882" i="8"/>
  <c r="F883" i="8"/>
  <c r="C883" i="8"/>
  <c r="F884" i="8"/>
  <c r="C884" i="8"/>
  <c r="F885" i="8"/>
  <c r="C885" i="8"/>
  <c r="F886" i="8"/>
  <c r="C886" i="8"/>
  <c r="F887" i="8"/>
  <c r="C887" i="8"/>
  <c r="F888" i="8"/>
  <c r="C888" i="8"/>
  <c r="F889" i="8"/>
  <c r="C889" i="8"/>
  <c r="F890" i="8"/>
  <c r="C890" i="8"/>
  <c r="F891" i="8"/>
  <c r="C891" i="8"/>
  <c r="F892" i="8"/>
  <c r="F893" i="8"/>
  <c r="C893" i="8"/>
  <c r="F894" i="8"/>
  <c r="C894" i="8"/>
  <c r="F895" i="8"/>
  <c r="C895" i="8"/>
  <c r="F896" i="8"/>
  <c r="C896" i="8"/>
  <c r="F897" i="8"/>
  <c r="C897" i="8"/>
  <c r="F898" i="8"/>
  <c r="C898" i="8"/>
  <c r="F899" i="8"/>
  <c r="C899" i="8"/>
  <c r="F900" i="8"/>
  <c r="C900" i="8"/>
  <c r="F901" i="8"/>
  <c r="C901" i="8"/>
  <c r="F902" i="8"/>
  <c r="C902" i="8"/>
  <c r="F903" i="8"/>
  <c r="C903" i="8"/>
  <c r="F904" i="8"/>
  <c r="C904" i="8"/>
  <c r="F905" i="8"/>
  <c r="C905" i="8"/>
  <c r="F906" i="8"/>
  <c r="C906" i="8"/>
  <c r="F907" i="8"/>
  <c r="C907" i="8"/>
  <c r="F908" i="8"/>
  <c r="C908" i="8"/>
  <c r="F909" i="8"/>
  <c r="C909" i="8"/>
  <c r="F910" i="8"/>
  <c r="C910" i="8"/>
  <c r="F911" i="8"/>
  <c r="C911" i="8"/>
  <c r="F912" i="8"/>
  <c r="C912" i="8"/>
  <c r="F913" i="8"/>
  <c r="C913" i="8"/>
  <c r="F914" i="8"/>
  <c r="C914" i="8"/>
  <c r="F915" i="8"/>
  <c r="C915" i="8"/>
  <c r="F916" i="8"/>
  <c r="C916" i="8"/>
  <c r="F917" i="8"/>
  <c r="C917" i="8"/>
  <c r="F918" i="8"/>
  <c r="C918" i="8"/>
  <c r="F919" i="8"/>
  <c r="C919" i="8"/>
  <c r="F920" i="8"/>
  <c r="C920" i="8"/>
  <c r="F921" i="8"/>
  <c r="C921" i="8"/>
  <c r="F922" i="8"/>
  <c r="C922" i="8"/>
  <c r="F923" i="8"/>
  <c r="C923" i="8"/>
  <c r="F924" i="8"/>
  <c r="C924" i="8"/>
  <c r="F925" i="8"/>
  <c r="C925" i="8"/>
  <c r="F926" i="8"/>
  <c r="C926" i="8"/>
  <c r="F927" i="8"/>
  <c r="C927" i="8"/>
  <c r="F928" i="8"/>
  <c r="C928" i="8"/>
  <c r="F929" i="8"/>
  <c r="C929" i="8"/>
  <c r="F930" i="8"/>
  <c r="C930" i="8"/>
  <c r="F931" i="8"/>
  <c r="C931" i="8"/>
  <c r="F932" i="8"/>
  <c r="C932" i="8"/>
  <c r="F933" i="8"/>
  <c r="C933" i="8"/>
  <c r="F934" i="8"/>
  <c r="C934" i="8"/>
  <c r="F935" i="8"/>
  <c r="C935" i="8"/>
  <c r="F936" i="8"/>
  <c r="C936" i="8"/>
  <c r="F937" i="8"/>
  <c r="C937" i="8"/>
  <c r="F938" i="8"/>
  <c r="C938" i="8"/>
  <c r="F939" i="8"/>
  <c r="C939" i="8"/>
  <c r="F940" i="8"/>
  <c r="C940" i="8"/>
  <c r="F941" i="8"/>
  <c r="C941" i="8"/>
  <c r="F942" i="8"/>
  <c r="C942" i="8"/>
  <c r="F943" i="8"/>
  <c r="C943" i="8"/>
  <c r="F944" i="8"/>
  <c r="C944" i="8"/>
  <c r="F945" i="8"/>
  <c r="C945" i="8"/>
  <c r="F946" i="8"/>
  <c r="C946" i="8"/>
  <c r="F947" i="8"/>
  <c r="C947" i="8"/>
  <c r="F948" i="8"/>
  <c r="C948" i="8"/>
  <c r="F949" i="8"/>
  <c r="C949" i="8"/>
  <c r="F950" i="8"/>
  <c r="C950" i="8"/>
  <c r="F951" i="8"/>
  <c r="C951" i="8"/>
  <c r="F952" i="8"/>
  <c r="C952" i="8"/>
  <c r="F953" i="8"/>
  <c r="C953" i="8"/>
  <c r="F954" i="8"/>
  <c r="C954" i="8"/>
  <c r="F955" i="8"/>
  <c r="C955" i="8"/>
  <c r="F956" i="8"/>
  <c r="C956" i="8"/>
  <c r="F957" i="8"/>
  <c r="C957" i="8"/>
  <c r="F958" i="8"/>
  <c r="C958" i="8"/>
  <c r="F959" i="8"/>
  <c r="C959" i="8"/>
  <c r="F960" i="8"/>
  <c r="C960" i="8"/>
  <c r="F961" i="8"/>
  <c r="C961" i="8"/>
  <c r="F962" i="8"/>
  <c r="C962" i="8"/>
  <c r="F963" i="8"/>
  <c r="C963" i="8"/>
  <c r="F964" i="8"/>
  <c r="C964" i="8"/>
  <c r="F965" i="8"/>
  <c r="C965" i="8"/>
  <c r="F966" i="8"/>
  <c r="C966" i="8"/>
  <c r="C29" i="8"/>
  <c r="C196" i="8"/>
  <c r="C200" i="8"/>
  <c r="C204" i="8"/>
  <c r="C220" i="8"/>
  <c r="C228" i="8"/>
  <c r="C236" i="8"/>
  <c r="C244" i="8"/>
  <c r="C248" i="8"/>
  <c r="C260" i="8"/>
  <c r="C268" i="8"/>
  <c r="C428" i="8"/>
  <c r="C436" i="8"/>
  <c r="C892" i="8"/>
  <c r="M20" i="10"/>
  <c r="AB11" i="5"/>
  <c r="BE840" i="5"/>
  <c r="BE212" i="5"/>
  <c r="BE211" i="5"/>
  <c r="BE210" i="5"/>
  <c r="BE209" i="5"/>
  <c r="BE208" i="5"/>
  <c r="BE207" i="5"/>
  <c r="BE206" i="5"/>
  <c r="BE205" i="5"/>
  <c r="BE204" i="5"/>
  <c r="BE203" i="5"/>
  <c r="BE202" i="5"/>
  <c r="BE345" i="5"/>
  <c r="BE344" i="5"/>
  <c r="BE343" i="5"/>
  <c r="BE342" i="5"/>
  <c r="BE341" i="5"/>
  <c r="BE340" i="5"/>
  <c r="BE339" i="5"/>
  <c r="BE338" i="5"/>
  <c r="BE337" i="5"/>
  <c r="BE336" i="5"/>
  <c r="BE335" i="5"/>
  <c r="BE718" i="5"/>
  <c r="BE717" i="5"/>
  <c r="BE716" i="5"/>
  <c r="BE715" i="5"/>
  <c r="BE714" i="5"/>
  <c r="BE713" i="5"/>
  <c r="BE712" i="5"/>
  <c r="BE711" i="5"/>
  <c r="BE710" i="5"/>
  <c r="BE709" i="5"/>
  <c r="BE708" i="5"/>
  <c r="BE835" i="5"/>
  <c r="BE834" i="5"/>
  <c r="BE833" i="5"/>
  <c r="BE832" i="5"/>
  <c r="BE831" i="5"/>
  <c r="BE830" i="5"/>
  <c r="BE829" i="5"/>
  <c r="BE828" i="5"/>
  <c r="BE827" i="5"/>
  <c r="BE826" i="5"/>
  <c r="BE825" i="5"/>
  <c r="BE397" i="5"/>
  <c r="BE396" i="5"/>
  <c r="BE395" i="5"/>
  <c r="BE394" i="5"/>
  <c r="BE393" i="5"/>
  <c r="BE392" i="5"/>
  <c r="BE391" i="5"/>
  <c r="BE390" i="5"/>
  <c r="BE389" i="5"/>
  <c r="BE388" i="5"/>
  <c r="BE387" i="5"/>
  <c r="BE334" i="5"/>
  <c r="BE333" i="5"/>
  <c r="BE332" i="5"/>
  <c r="BE331" i="5"/>
  <c r="BE330" i="5"/>
  <c r="BE329" i="5"/>
  <c r="BE328" i="5"/>
  <c r="BE327" i="5"/>
  <c r="BE326" i="5"/>
  <c r="BE325" i="5"/>
  <c r="BE324" i="5"/>
  <c r="BE471" i="5"/>
  <c r="BE470" i="5"/>
  <c r="BE469" i="5"/>
  <c r="BE468" i="5"/>
  <c r="BE467" i="5"/>
  <c r="BE466" i="5"/>
  <c r="BE465" i="5"/>
  <c r="BE464" i="5"/>
  <c r="BE463" i="5"/>
  <c r="BE462" i="5"/>
  <c r="BE461" i="5"/>
  <c r="BE481" i="5"/>
  <c r="BE480" i="5"/>
  <c r="BE479" i="5"/>
  <c r="BE478" i="5"/>
  <c r="BE477" i="5"/>
  <c r="BE476" i="5"/>
  <c r="BE475" i="5"/>
  <c r="BE474" i="5"/>
  <c r="BE473" i="5"/>
  <c r="BE472" i="5"/>
  <c r="BE100" i="5"/>
  <c r="BE99" i="5"/>
  <c r="BE98" i="5"/>
  <c r="BE97" i="5"/>
  <c r="BE96" i="5"/>
  <c r="BE957" i="5"/>
  <c r="BE956" i="5"/>
  <c r="BE955" i="5"/>
  <c r="BE954" i="5"/>
  <c r="BE953" i="5"/>
  <c r="BE952" i="5"/>
  <c r="BE951" i="5"/>
  <c r="BE950" i="5"/>
  <c r="BE949" i="5"/>
  <c r="BE948" i="5"/>
  <c r="BE26" i="5"/>
  <c r="BE25" i="5"/>
  <c r="BE24" i="5"/>
  <c r="BE23" i="5"/>
  <c r="BE22" i="5"/>
  <c r="BE21" i="5"/>
  <c r="BE20" i="5"/>
  <c r="BE19" i="5"/>
  <c r="BE18" i="5"/>
  <c r="BE17" i="5"/>
  <c r="BE16" i="5"/>
  <c r="BE532" i="5"/>
  <c r="BE531" i="5"/>
  <c r="BE530" i="5"/>
  <c r="BE529" i="5"/>
  <c r="BE528" i="5"/>
  <c r="BE527" i="5"/>
  <c r="BE526" i="5"/>
  <c r="BE525" i="5"/>
  <c r="BE524" i="5"/>
  <c r="BE523" i="5"/>
  <c r="BE522" i="5"/>
  <c r="BE428" i="5"/>
  <c r="BE427" i="5"/>
  <c r="BE426" i="5"/>
  <c r="BE425" i="5"/>
  <c r="BE424" i="5"/>
  <c r="BE423" i="5"/>
  <c r="BE422" i="5"/>
  <c r="BE421" i="5"/>
  <c r="BE420" i="5"/>
  <c r="BE419" i="5"/>
  <c r="BE899" i="5"/>
  <c r="BE898" i="5"/>
  <c r="BE756" i="5"/>
  <c r="BE755" i="5"/>
  <c r="BE754" i="5"/>
  <c r="BE753" i="5"/>
  <c r="BE752" i="5"/>
  <c r="BE751" i="5"/>
  <c r="BE750" i="5"/>
  <c r="BE749" i="5"/>
  <c r="BE748" i="5"/>
  <c r="BE747" i="5"/>
  <c r="BE902" i="5"/>
  <c r="BE901" i="5"/>
  <c r="BE900" i="5"/>
  <c r="BE812" i="5"/>
  <c r="BE739" i="5"/>
  <c r="BE824" i="5"/>
  <c r="BE897" i="5"/>
  <c r="BE719" i="5"/>
  <c r="BE580" i="5"/>
  <c r="BE770" i="5"/>
  <c r="BE769" i="5"/>
  <c r="BE768" i="5"/>
  <c r="BE808" i="5"/>
  <c r="BE158" i="5"/>
  <c r="BE157" i="5"/>
  <c r="BE156" i="5"/>
  <c r="BE155" i="5"/>
  <c r="BE773" i="5"/>
  <c r="BE772" i="5"/>
  <c r="BE771" i="5"/>
  <c r="BE839" i="5"/>
  <c r="BE838" i="5"/>
  <c r="BE837" i="5"/>
  <c r="BE836" i="5"/>
  <c r="BE407" i="5"/>
  <c r="BE406" i="5"/>
  <c r="BE405" i="5"/>
  <c r="BE404" i="5"/>
  <c r="BE403" i="5"/>
  <c r="BE402" i="5"/>
  <c r="BE401" i="5"/>
  <c r="BE400" i="5"/>
  <c r="BE399" i="5"/>
  <c r="BE398" i="5"/>
  <c r="BE557" i="5"/>
  <c r="BE556" i="5"/>
  <c r="BE555" i="5"/>
  <c r="BE288" i="5"/>
  <c r="BE287" i="5"/>
  <c r="BE286" i="5"/>
  <c r="BE285" i="5"/>
  <c r="BE284" i="5"/>
  <c r="BE283" i="5"/>
  <c r="BE282" i="5"/>
  <c r="BE281" i="5"/>
  <c r="BE280" i="5"/>
  <c r="BE279" i="5"/>
  <c r="BE278" i="5"/>
  <c r="BE40" i="5"/>
  <c r="BE39" i="5"/>
  <c r="BE579" i="5"/>
  <c r="BE578" i="5"/>
  <c r="BE577" i="5"/>
  <c r="BE576" i="5"/>
  <c r="BE574" i="5"/>
  <c r="BE575" i="5"/>
  <c r="BE573" i="5"/>
  <c r="BE572" i="5"/>
  <c r="BE571" i="5"/>
  <c r="BE570" i="5"/>
  <c r="BE569" i="5"/>
  <c r="BE895" i="5"/>
  <c r="BE894" i="5"/>
  <c r="BE893" i="5"/>
  <c r="BE892" i="5"/>
  <c r="BE891" i="5"/>
  <c r="BE890" i="5"/>
  <c r="BE889" i="5"/>
  <c r="BE888" i="5"/>
  <c r="BE887" i="5"/>
  <c r="BE886" i="5"/>
  <c r="BE885" i="5"/>
  <c r="BE609" i="5"/>
  <c r="BE608" i="5"/>
  <c r="BE607" i="5"/>
  <c r="BE606" i="5"/>
  <c r="BE605" i="5"/>
  <c r="BE604" i="5"/>
  <c r="BE602" i="5"/>
  <c r="BE603" i="5"/>
  <c r="BE601" i="5"/>
  <c r="BE600" i="5"/>
  <c r="BE656" i="5"/>
  <c r="BE657" i="5"/>
  <c r="BE658" i="5"/>
  <c r="BE659" i="5"/>
  <c r="BE5" i="5"/>
  <c r="BE6" i="5"/>
  <c r="BE7" i="5"/>
  <c r="BE8" i="5"/>
  <c r="BE9" i="5"/>
  <c r="BE10" i="5"/>
  <c r="BE11" i="5"/>
  <c r="BE12" i="5"/>
  <c r="BE13" i="5"/>
  <c r="BE14" i="5"/>
  <c r="BE15" i="5"/>
  <c r="BE27" i="5"/>
  <c r="BE28" i="5"/>
  <c r="BE29" i="5"/>
  <c r="BE30" i="5"/>
  <c r="BE31" i="5"/>
  <c r="BE32" i="5"/>
  <c r="BE33" i="5"/>
  <c r="BE34" i="5"/>
  <c r="BE35" i="5"/>
  <c r="BE36" i="5"/>
  <c r="BE37" i="5"/>
  <c r="BE38" i="5"/>
  <c r="BE41" i="5"/>
  <c r="BE42" i="5"/>
  <c r="BE43" i="5"/>
  <c r="BE44" i="5"/>
  <c r="BE45" i="5"/>
  <c r="BE46" i="5"/>
  <c r="BE47" i="5"/>
  <c r="BE48" i="5"/>
  <c r="BE49" i="5"/>
  <c r="BE50" i="5"/>
  <c r="BE51" i="5"/>
  <c r="BE52" i="5"/>
  <c r="BE53" i="5"/>
  <c r="BE54" i="5"/>
  <c r="BE55" i="5"/>
  <c r="BE56" i="5"/>
  <c r="BE57" i="5"/>
  <c r="BE58" i="5"/>
  <c r="BE59" i="5"/>
  <c r="BE60" i="5"/>
  <c r="BE61" i="5"/>
  <c r="BE62" i="5"/>
  <c r="BE63" i="5"/>
  <c r="BE64" i="5"/>
  <c r="BE65" i="5"/>
  <c r="BE66" i="5"/>
  <c r="BE67" i="5"/>
  <c r="BE68" i="5"/>
  <c r="BE69" i="5"/>
  <c r="BE70" i="5"/>
  <c r="BE71" i="5"/>
  <c r="BE72" i="5"/>
  <c r="BE73" i="5"/>
  <c r="BE74" i="5"/>
  <c r="BE75" i="5"/>
  <c r="BE76" i="5"/>
  <c r="BE77" i="5"/>
  <c r="BE78" i="5"/>
  <c r="BE79" i="5"/>
  <c r="BE80" i="5"/>
  <c r="BE81" i="5"/>
  <c r="BE82" i="5"/>
  <c r="BE83" i="5"/>
  <c r="BE84" i="5"/>
  <c r="BE85" i="5"/>
  <c r="BE86" i="5"/>
  <c r="BE87" i="5"/>
  <c r="BE88" i="5"/>
  <c r="BE89" i="5"/>
  <c r="BE90" i="5"/>
  <c r="BE91" i="5"/>
  <c r="BE92" i="5"/>
  <c r="BE93" i="5"/>
  <c r="BE94" i="5"/>
  <c r="BE95" i="5"/>
  <c r="BE101" i="5"/>
  <c r="BE102" i="5"/>
  <c r="BE103" i="5"/>
  <c r="BE104" i="5"/>
  <c r="BE105" i="5"/>
  <c r="BE106" i="5"/>
  <c r="BE107" i="5"/>
  <c r="BE108" i="5"/>
  <c r="BE109" i="5"/>
  <c r="BE110" i="5"/>
  <c r="BE111" i="5"/>
  <c r="BE112" i="5"/>
  <c r="BE113" i="5"/>
  <c r="BE114" i="5"/>
  <c r="BE115" i="5"/>
  <c r="BE116" i="5"/>
  <c r="BE117" i="5"/>
  <c r="BE118" i="5"/>
  <c r="BE119" i="5"/>
  <c r="BE120" i="5"/>
  <c r="BE121" i="5"/>
  <c r="BE122" i="5"/>
  <c r="BE123" i="5"/>
  <c r="BE124" i="5"/>
  <c r="BE125" i="5"/>
  <c r="BE126" i="5"/>
  <c r="BE127" i="5"/>
  <c r="BE128" i="5"/>
  <c r="BE129" i="5"/>
  <c r="BE130" i="5"/>
  <c r="BE131" i="5"/>
  <c r="BE132" i="5"/>
  <c r="BE133" i="5"/>
  <c r="BE134" i="5"/>
  <c r="BE135" i="5"/>
  <c r="BE136" i="5"/>
  <c r="BE137" i="5"/>
  <c r="BE138" i="5"/>
  <c r="BE139" i="5"/>
  <c r="BE140" i="5"/>
  <c r="BE141" i="5"/>
  <c r="BE142" i="5"/>
  <c r="BE143" i="5"/>
  <c r="BE144" i="5"/>
  <c r="BE145" i="5"/>
  <c r="BE146" i="5"/>
  <c r="BE147" i="5"/>
  <c r="BE148" i="5"/>
  <c r="BE149" i="5"/>
  <c r="BE150" i="5"/>
  <c r="BE151" i="5"/>
  <c r="BE152" i="5"/>
  <c r="BE153" i="5"/>
  <c r="BE154" i="5"/>
  <c r="BE159" i="5"/>
  <c r="BE160" i="5"/>
  <c r="BE161" i="5"/>
  <c r="BE162" i="5"/>
  <c r="BE163" i="5"/>
  <c r="BE164" i="5"/>
  <c r="BE165" i="5"/>
  <c r="BE166" i="5"/>
  <c r="BE167" i="5"/>
  <c r="BE168" i="5"/>
  <c r="BE169" i="5"/>
  <c r="BE170" i="5"/>
  <c r="BE171" i="5"/>
  <c r="BE172" i="5"/>
  <c r="BE173" i="5"/>
  <c r="BE174" i="5"/>
  <c r="BE175" i="5"/>
  <c r="BE176" i="5"/>
  <c r="BE177" i="5"/>
  <c r="BE178" i="5"/>
  <c r="BE179" i="5"/>
  <c r="BE180" i="5"/>
  <c r="BE181" i="5"/>
  <c r="BE182" i="5"/>
  <c r="BE183" i="5"/>
  <c r="BE184" i="5"/>
  <c r="BE185" i="5"/>
  <c r="BE186" i="5"/>
  <c r="BE187" i="5"/>
  <c r="BE188" i="5"/>
  <c r="BE189" i="5"/>
  <c r="BE190" i="5"/>
  <c r="BE191" i="5"/>
  <c r="BE192" i="5"/>
  <c r="BE193" i="5"/>
  <c r="BE194" i="5"/>
  <c r="BE195" i="5"/>
  <c r="BE196" i="5"/>
  <c r="BE197" i="5"/>
  <c r="BE198" i="5"/>
  <c r="BE199" i="5"/>
  <c r="BE200" i="5"/>
  <c r="BE201" i="5"/>
  <c r="BE213" i="5"/>
  <c r="BE214" i="5"/>
  <c r="BE215" i="5"/>
  <c r="BE216" i="5"/>
  <c r="BE217" i="5"/>
  <c r="BE218" i="5"/>
  <c r="BE219" i="5"/>
  <c r="BE220" i="5"/>
  <c r="BE221" i="5"/>
  <c r="BE222" i="5"/>
  <c r="BE223" i="5"/>
  <c r="BE224" i="5"/>
  <c r="BE225" i="5"/>
  <c r="BE226" i="5"/>
  <c r="BE227" i="5"/>
  <c r="BE228" i="5"/>
  <c r="BE229" i="5"/>
  <c r="BE230" i="5"/>
  <c r="BE231" i="5"/>
  <c r="BE232" i="5"/>
  <c r="BE233" i="5"/>
  <c r="BE234" i="5"/>
  <c r="BE235" i="5"/>
  <c r="BE236" i="5"/>
  <c r="BE237" i="5"/>
  <c r="BE238" i="5"/>
  <c r="BE239" i="5"/>
  <c r="BE240" i="5"/>
  <c r="BE241" i="5"/>
  <c r="BE242" i="5"/>
  <c r="BE243" i="5"/>
  <c r="BE244" i="5"/>
  <c r="BE245" i="5"/>
  <c r="BE246" i="5"/>
  <c r="BE247" i="5"/>
  <c r="BE248" i="5"/>
  <c r="BE249" i="5"/>
  <c r="BE250" i="5"/>
  <c r="BE251" i="5"/>
  <c r="BE252" i="5"/>
  <c r="BE253" i="5"/>
  <c r="BE254" i="5"/>
  <c r="BE255" i="5"/>
  <c r="BE256" i="5"/>
  <c r="BE257" i="5"/>
  <c r="BE258" i="5"/>
  <c r="BE259" i="5"/>
  <c r="BE260" i="5"/>
  <c r="BE261" i="5"/>
  <c r="BE262" i="5"/>
  <c r="BE263" i="5"/>
  <c r="BE264" i="5"/>
  <c r="BE265" i="5"/>
  <c r="BE266" i="5"/>
  <c r="BE267" i="5"/>
  <c r="BE268" i="5"/>
  <c r="BE269" i="5"/>
  <c r="BE270" i="5"/>
  <c r="BE271" i="5"/>
  <c r="BE272" i="5"/>
  <c r="BE273" i="5"/>
  <c r="BE274" i="5"/>
  <c r="BE275" i="5"/>
  <c r="BE276" i="5"/>
  <c r="BE277" i="5"/>
  <c r="BE289" i="5"/>
  <c r="BE290" i="5"/>
  <c r="BE291" i="5"/>
  <c r="BE292" i="5"/>
  <c r="BE293" i="5"/>
  <c r="BE294" i="5"/>
  <c r="BE295" i="5"/>
  <c r="BE296" i="5"/>
  <c r="BE297" i="5"/>
  <c r="BE298" i="5"/>
  <c r="BE299" i="5"/>
  <c r="BE300" i="5"/>
  <c r="BE301" i="5"/>
  <c r="BE302" i="5"/>
  <c r="BE303" i="5"/>
  <c r="BE304" i="5"/>
  <c r="BE305" i="5"/>
  <c r="BE306" i="5"/>
  <c r="BE307" i="5"/>
  <c r="BE308" i="5"/>
  <c r="BE309" i="5"/>
  <c r="BE310" i="5"/>
  <c r="BE311" i="5"/>
  <c r="BE312" i="5"/>
  <c r="BE313" i="5"/>
  <c r="BE314" i="5"/>
  <c r="BE315" i="5"/>
  <c r="BE316" i="5"/>
  <c r="BE317" i="5"/>
  <c r="BE318" i="5"/>
  <c r="BE319" i="5"/>
  <c r="BE320" i="5"/>
  <c r="BE321" i="5"/>
  <c r="BE322" i="5"/>
  <c r="BE323" i="5"/>
  <c r="BE346" i="5"/>
  <c r="BE347" i="5"/>
  <c r="BE348" i="5"/>
  <c r="BE349" i="5"/>
  <c r="BE350" i="5"/>
  <c r="BE351" i="5"/>
  <c r="BE352" i="5"/>
  <c r="BE353" i="5"/>
  <c r="BE354" i="5"/>
  <c r="BE355" i="5"/>
  <c r="BE356" i="5"/>
  <c r="BE357" i="5"/>
  <c r="BE358" i="5"/>
  <c r="BE359" i="5"/>
  <c r="BE360" i="5"/>
  <c r="BE361" i="5"/>
  <c r="BE362" i="5"/>
  <c r="BE363" i="5"/>
  <c r="BE364" i="5"/>
  <c r="BE365" i="5"/>
  <c r="BE366" i="5"/>
  <c r="BE367" i="5"/>
  <c r="BE368" i="5"/>
  <c r="BE369" i="5"/>
  <c r="BE370" i="5"/>
  <c r="BE371" i="5"/>
  <c r="BE372" i="5"/>
  <c r="BE373" i="5"/>
  <c r="BE374" i="5"/>
  <c r="BE375" i="5"/>
  <c r="BE376" i="5"/>
  <c r="BE377" i="5"/>
  <c r="BE378" i="5"/>
  <c r="BE379" i="5"/>
  <c r="BE380" i="5"/>
  <c r="BE381" i="5"/>
  <c r="BE382" i="5"/>
  <c r="BE383" i="5"/>
  <c r="BE384" i="5"/>
  <c r="BE385" i="5"/>
  <c r="BE386" i="5"/>
  <c r="BE408" i="5"/>
  <c r="BE409" i="5"/>
  <c r="BE410" i="5"/>
  <c r="BE411" i="5"/>
  <c r="BE412" i="5"/>
  <c r="BE413" i="5"/>
  <c r="BE414" i="5"/>
  <c r="BE415" i="5"/>
  <c r="BE416" i="5"/>
  <c r="BE417" i="5"/>
  <c r="BE418" i="5"/>
  <c r="BE429" i="5"/>
  <c r="BE430" i="5"/>
  <c r="BE431" i="5"/>
  <c r="BE432" i="5"/>
  <c r="BE433" i="5"/>
  <c r="BE434" i="5"/>
  <c r="BE435" i="5"/>
  <c r="BE436" i="5"/>
  <c r="BE437" i="5"/>
  <c r="BE438" i="5"/>
  <c r="BE439" i="5"/>
  <c r="BE440" i="5"/>
  <c r="BE441" i="5"/>
  <c r="BE442" i="5"/>
  <c r="BE443" i="5"/>
  <c r="BE444" i="5"/>
  <c r="BE445" i="5"/>
  <c r="BE446" i="5"/>
  <c r="BE447" i="5"/>
  <c r="BE448" i="5"/>
  <c r="BE449" i="5"/>
  <c r="BE450" i="5"/>
  <c r="BE451" i="5"/>
  <c r="BE452" i="5"/>
  <c r="BE453" i="5"/>
  <c r="BE454" i="5"/>
  <c r="BE455" i="5"/>
  <c r="BE456" i="5"/>
  <c r="BE457" i="5"/>
  <c r="BE458" i="5"/>
  <c r="BE459" i="5"/>
  <c r="BE460" i="5"/>
  <c r="BE482" i="5"/>
  <c r="BE483" i="5"/>
  <c r="BE484" i="5"/>
  <c r="BE485" i="5"/>
  <c r="BE486" i="5"/>
  <c r="BE487" i="5"/>
  <c r="BE488" i="5"/>
  <c r="BE489" i="5"/>
  <c r="BE490" i="5"/>
  <c r="BE491" i="5"/>
  <c r="BE492" i="5"/>
  <c r="BE493" i="5"/>
  <c r="BE494" i="5"/>
  <c r="BE495" i="5"/>
  <c r="BE496" i="5"/>
  <c r="BE497" i="5"/>
  <c r="BE498" i="5"/>
  <c r="BE499" i="5"/>
  <c r="BE500" i="5"/>
  <c r="BE501" i="5"/>
  <c r="BE502" i="5"/>
  <c r="BE503" i="5"/>
  <c r="BE504" i="5"/>
  <c r="BE505" i="5"/>
  <c r="BE506" i="5"/>
  <c r="BE507" i="5"/>
  <c r="BE508" i="5"/>
  <c r="BE509" i="5"/>
  <c r="BE510" i="5"/>
  <c r="BE511" i="5"/>
  <c r="BE512" i="5"/>
  <c r="BE513" i="5"/>
  <c r="BE514" i="5"/>
  <c r="BE515" i="5"/>
  <c r="BE516" i="5"/>
  <c r="BE517" i="5"/>
  <c r="BE518" i="5"/>
  <c r="BE519" i="5"/>
  <c r="BE520" i="5"/>
  <c r="BE521" i="5"/>
  <c r="BE533" i="5"/>
  <c r="BE534" i="5"/>
  <c r="BE535" i="5"/>
  <c r="BE536" i="5"/>
  <c r="BE537" i="5"/>
  <c r="BE538" i="5"/>
  <c r="BE539" i="5"/>
  <c r="BE540" i="5"/>
  <c r="BE541" i="5"/>
  <c r="BE542" i="5"/>
  <c r="BE543" i="5"/>
  <c r="BE544" i="5"/>
  <c r="BE545" i="5"/>
  <c r="BE546" i="5"/>
  <c r="BE547" i="5"/>
  <c r="BE548" i="5"/>
  <c r="BE549" i="5"/>
  <c r="BE550" i="5"/>
  <c r="BE551" i="5"/>
  <c r="BE552" i="5"/>
  <c r="BE553" i="5"/>
  <c r="BE554" i="5"/>
  <c r="BE558" i="5"/>
  <c r="BE559" i="5"/>
  <c r="BE560" i="5"/>
  <c r="BE561" i="5"/>
  <c r="BE562" i="5"/>
  <c r="BE563" i="5"/>
  <c r="BE564" i="5"/>
  <c r="BE565" i="5"/>
  <c r="BE566" i="5"/>
  <c r="BE567" i="5"/>
  <c r="BE568" i="5"/>
  <c r="BE581" i="5"/>
  <c r="BE582" i="5"/>
  <c r="BE583" i="5"/>
  <c r="BE584" i="5"/>
  <c r="BE585" i="5"/>
  <c r="BE586" i="5"/>
  <c r="BE587" i="5"/>
  <c r="BE588" i="5"/>
  <c r="BE589" i="5"/>
  <c r="BE590" i="5"/>
  <c r="BE591" i="5"/>
  <c r="BE592" i="5"/>
  <c r="BE593" i="5"/>
  <c r="BE594" i="5"/>
  <c r="BE595" i="5"/>
  <c r="BE596" i="5"/>
  <c r="BE597" i="5"/>
  <c r="BE598" i="5"/>
  <c r="BE599" i="5"/>
  <c r="BE610" i="5"/>
  <c r="BE611" i="5"/>
  <c r="BE612" i="5"/>
  <c r="BE613" i="5"/>
  <c r="BE614" i="5"/>
  <c r="BE615" i="5"/>
  <c r="BE616" i="5"/>
  <c r="BE617" i="5"/>
  <c r="BE618" i="5"/>
  <c r="BE619" i="5"/>
  <c r="BE620" i="5"/>
  <c r="BE621" i="5"/>
  <c r="BE622" i="5"/>
  <c r="BE623" i="5"/>
  <c r="BE624" i="5"/>
  <c r="BE625" i="5"/>
  <c r="BE626" i="5"/>
  <c r="BE627" i="5"/>
  <c r="BE628" i="5"/>
  <c r="BE629" i="5"/>
  <c r="BE630" i="5"/>
  <c r="BE631" i="5"/>
  <c r="BE632" i="5"/>
  <c r="BE633" i="5"/>
  <c r="BE634" i="5"/>
  <c r="BE635" i="5"/>
  <c r="BE636" i="5"/>
  <c r="BE637" i="5"/>
  <c r="BE638" i="5"/>
  <c r="BE639" i="5"/>
  <c r="BE640" i="5"/>
  <c r="BE641" i="5"/>
  <c r="BE642" i="5"/>
  <c r="BE643" i="5"/>
  <c r="BE644" i="5"/>
  <c r="BE645" i="5"/>
  <c r="BE646" i="5"/>
  <c r="BE647" i="5"/>
  <c r="BE648" i="5"/>
  <c r="BE649" i="5"/>
  <c r="BE650" i="5"/>
  <c r="BE651" i="5"/>
  <c r="BE652" i="5"/>
  <c r="BE653" i="5"/>
  <c r="BE654" i="5"/>
  <c r="BE655" i="5"/>
  <c r="BE660" i="5"/>
  <c r="BE661" i="5"/>
  <c r="BE662" i="5"/>
  <c r="BE663" i="5"/>
  <c r="BE664" i="5"/>
  <c r="BE665" i="5"/>
  <c r="BE666" i="5"/>
  <c r="BE667" i="5"/>
  <c r="BE668" i="5"/>
  <c r="BE669" i="5"/>
  <c r="BE670" i="5"/>
  <c r="BE671" i="5"/>
  <c r="BE672" i="5"/>
  <c r="BE673" i="5"/>
  <c r="BE674" i="5"/>
  <c r="BE675" i="5"/>
  <c r="BE676" i="5"/>
  <c r="BE677" i="5"/>
  <c r="BE678" i="5"/>
  <c r="BE679" i="5"/>
  <c r="BE680" i="5"/>
  <c r="BE681" i="5"/>
  <c r="BE682" i="5"/>
  <c r="BE683" i="5"/>
  <c r="BE684" i="5"/>
  <c r="BE685" i="5"/>
  <c r="BE686" i="5"/>
  <c r="BE687" i="5"/>
  <c r="BE688" i="5"/>
  <c r="BE689" i="5"/>
  <c r="BE690" i="5"/>
  <c r="BE691" i="5"/>
  <c r="BE692" i="5"/>
  <c r="BE693" i="5"/>
  <c r="BE694" i="5"/>
  <c r="BE695" i="5"/>
  <c r="BE696" i="5"/>
  <c r="BE697" i="5"/>
  <c r="BE698" i="5"/>
  <c r="BE699" i="5"/>
  <c r="BE700" i="5"/>
  <c r="BE701" i="5"/>
  <c r="BE702" i="5"/>
  <c r="BE703" i="5"/>
  <c r="BE704" i="5"/>
  <c r="BE705" i="5"/>
  <c r="BE706" i="5"/>
  <c r="BE707" i="5"/>
  <c r="BE720" i="5"/>
  <c r="BE721" i="5"/>
  <c r="BE722" i="5"/>
  <c r="BE723" i="5"/>
  <c r="BE724" i="5"/>
  <c r="BE725" i="5"/>
  <c r="BE726" i="5"/>
  <c r="BE727" i="5"/>
  <c r="BE728" i="5"/>
  <c r="BE729" i="5"/>
  <c r="BE730" i="5"/>
  <c r="BE731" i="5"/>
  <c r="BE732" i="5"/>
  <c r="BE733" i="5"/>
  <c r="BE734" i="5"/>
  <c r="BE735" i="5"/>
  <c r="BE736" i="5"/>
  <c r="BE737" i="5"/>
  <c r="BE738" i="5"/>
  <c r="BE740" i="5"/>
  <c r="BE741" i="5"/>
  <c r="BE742" i="5"/>
  <c r="BE743" i="5"/>
  <c r="BE744" i="5"/>
  <c r="BE745" i="5"/>
  <c r="BE746" i="5"/>
  <c r="BE757" i="5"/>
  <c r="BE758" i="5"/>
  <c r="BE759" i="5"/>
  <c r="BE760" i="5"/>
  <c r="BE761" i="5"/>
  <c r="BE762" i="5"/>
  <c r="BE763" i="5"/>
  <c r="BE764" i="5"/>
  <c r="BE765" i="5"/>
  <c r="BE766" i="5"/>
  <c r="BE767" i="5"/>
  <c r="BE774" i="5"/>
  <c r="BE775" i="5"/>
  <c r="BE776" i="5"/>
  <c r="BE777" i="5"/>
  <c r="BE778" i="5"/>
  <c r="BE779" i="5"/>
  <c r="BE780" i="5"/>
  <c r="BE781" i="5"/>
  <c r="BE782" i="5"/>
  <c r="BE783" i="5"/>
  <c r="BE784" i="5"/>
  <c r="BE785" i="5"/>
  <c r="BE786" i="5"/>
  <c r="BE787" i="5"/>
  <c r="BE788" i="5"/>
  <c r="BE789" i="5"/>
  <c r="BE790" i="5"/>
  <c r="BE791" i="5"/>
  <c r="BE792" i="5"/>
  <c r="BE793" i="5"/>
  <c r="BE794" i="5"/>
  <c r="BE795" i="5"/>
  <c r="BE796" i="5"/>
  <c r="BE797" i="5"/>
  <c r="BE798" i="5"/>
  <c r="BE799" i="5"/>
  <c r="BE800" i="5"/>
  <c r="BE801" i="5"/>
  <c r="BE802" i="5"/>
  <c r="BE803" i="5"/>
  <c r="BE804" i="5"/>
  <c r="BE805" i="5"/>
  <c r="BE806" i="5"/>
  <c r="BE807" i="5"/>
  <c r="BE809" i="5"/>
  <c r="BE810" i="5"/>
  <c r="BE811" i="5"/>
  <c r="BE813" i="5"/>
  <c r="BE814" i="5"/>
  <c r="BE815" i="5"/>
  <c r="BE816" i="5"/>
  <c r="BE817" i="5"/>
  <c r="BE818" i="5"/>
  <c r="BE819" i="5"/>
  <c r="BE820" i="5"/>
  <c r="BE821" i="5"/>
  <c r="BE822" i="5"/>
  <c r="BE823" i="5"/>
  <c r="BE841" i="5"/>
  <c r="BE842" i="5"/>
  <c r="BE843" i="5"/>
  <c r="BE844" i="5"/>
  <c r="BE845" i="5"/>
  <c r="BE846" i="5"/>
  <c r="BE847" i="5"/>
  <c r="BE848" i="5"/>
  <c r="BE849" i="5"/>
  <c r="BE850" i="5"/>
  <c r="BE851" i="5"/>
  <c r="BE852" i="5"/>
  <c r="BE853" i="5"/>
  <c r="BE854" i="5"/>
  <c r="BE855" i="5"/>
  <c r="BE856" i="5"/>
  <c r="BE857" i="5"/>
  <c r="BE858" i="5"/>
  <c r="BE859" i="5"/>
  <c r="BE860" i="5"/>
  <c r="BE861" i="5"/>
  <c r="BE862" i="5"/>
  <c r="BE863" i="5"/>
  <c r="BE864" i="5"/>
  <c r="BE865" i="5"/>
  <c r="BE866" i="5"/>
  <c r="BE867" i="5"/>
  <c r="BE868" i="5"/>
  <c r="BE869" i="5"/>
  <c r="BE870" i="5"/>
  <c r="BE871" i="5"/>
  <c r="BE872" i="5"/>
  <c r="BE873" i="5"/>
  <c r="BE874" i="5"/>
  <c r="BE875" i="5"/>
  <c r="BE876" i="5"/>
  <c r="BE877" i="5"/>
  <c r="BE878" i="5"/>
  <c r="BE879" i="5"/>
  <c r="BE880" i="5"/>
  <c r="BE881" i="5"/>
  <c r="BE882" i="5"/>
  <c r="BE883" i="5"/>
  <c r="BE884" i="5"/>
  <c r="BE896" i="5"/>
  <c r="BE903" i="5"/>
  <c r="BE904" i="5"/>
  <c r="BE905" i="5"/>
  <c r="BE906" i="5"/>
  <c r="BE907" i="5"/>
  <c r="BE908" i="5"/>
  <c r="BE909" i="5"/>
  <c r="BE910" i="5"/>
  <c r="BE911" i="5"/>
  <c r="BE912" i="5"/>
  <c r="BE913" i="5"/>
  <c r="BE914" i="5"/>
  <c r="BE915" i="5"/>
  <c r="BE916" i="5"/>
  <c r="BE917" i="5"/>
  <c r="BE918" i="5"/>
  <c r="BE919" i="5"/>
  <c r="BE920" i="5"/>
  <c r="BE921" i="5"/>
  <c r="BE922" i="5"/>
  <c r="BE923" i="5"/>
  <c r="BE924" i="5"/>
  <c r="BE925" i="5"/>
  <c r="BE926" i="5"/>
  <c r="BE927" i="5"/>
  <c r="BE928" i="5"/>
  <c r="BE929" i="5"/>
  <c r="BE930" i="5"/>
  <c r="BE931" i="5"/>
  <c r="BE932" i="5"/>
  <c r="BE933" i="5"/>
  <c r="BE934" i="5"/>
  <c r="BE935" i="5"/>
  <c r="BE936" i="5"/>
  <c r="BE937" i="5"/>
  <c r="BE938" i="5"/>
  <c r="BE939" i="5"/>
  <c r="BE940" i="5"/>
  <c r="BE941" i="5"/>
  <c r="BE942" i="5"/>
  <c r="BE943" i="5"/>
  <c r="BE944" i="5"/>
  <c r="BE945" i="5"/>
  <c r="BE946" i="5"/>
  <c r="BE947" i="5"/>
  <c r="BE958" i="5"/>
  <c r="BE959" i="5"/>
  <c r="BE960" i="5"/>
  <c r="BE961" i="5"/>
  <c r="BE962" i="5"/>
  <c r="BE963" i="5"/>
  <c r="BE964" i="5"/>
  <c r="BE965" i="5"/>
  <c r="E11" i="10"/>
  <c r="M33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4" i="10"/>
  <c r="E13" i="10"/>
  <c r="E12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27" i="10"/>
  <c r="E128" i="10"/>
  <c r="G119" i="10"/>
  <c r="F119" i="10"/>
  <c r="A28" i="10"/>
  <c r="AR91" i="10"/>
  <c r="AT88" i="10"/>
  <c r="AZ22" i="10"/>
  <c r="AT12" i="10"/>
  <c r="AZ15" i="10"/>
  <c r="AZ20" i="10"/>
  <c r="AZ19" i="10"/>
  <c r="AY20" i="10"/>
  <c r="AY19" i="10"/>
  <c r="AX22" i="10"/>
  <c r="AX21" i="10"/>
  <c r="AW21" i="10"/>
  <c r="AV21" i="10"/>
  <c r="AX20" i="10"/>
  <c r="AW20" i="10"/>
  <c r="AV20" i="10"/>
  <c r="AZ25" i="10"/>
  <c r="AY25" i="10"/>
  <c r="AX25" i="10"/>
  <c r="AW25" i="10"/>
  <c r="AU25" i="10"/>
  <c r="AZ24" i="10"/>
  <c r="AY24" i="10"/>
  <c r="AX24" i="10"/>
  <c r="AW24" i="10"/>
  <c r="AV24" i="10"/>
  <c r="AU24" i="10"/>
  <c r="AT24" i="10"/>
  <c r="AS24" i="10"/>
  <c r="AR24" i="10"/>
  <c r="AQ22" i="10"/>
  <c r="AU22" i="10"/>
  <c r="AT22" i="10"/>
  <c r="AS22" i="10"/>
  <c r="AR22" i="10"/>
  <c r="AP22" i="10"/>
  <c r="AU21" i="10"/>
  <c r="AT21" i="10"/>
  <c r="AS21" i="10"/>
  <c r="AR21" i="10"/>
  <c r="AQ21" i="10"/>
  <c r="AP21" i="10"/>
  <c r="AU20" i="10"/>
  <c r="AT20" i="10"/>
  <c r="AS20" i="10"/>
  <c r="AR20" i="10"/>
  <c r="AQ20" i="10"/>
  <c r="AP20" i="10"/>
  <c r="AY21" i="10"/>
  <c r="AZ21" i="10"/>
  <c r="AV22" i="10"/>
  <c r="AW22" i="10"/>
  <c r="AY22" i="10"/>
  <c r="AP23" i="10"/>
  <c r="AQ23" i="10"/>
  <c r="AR23" i="10"/>
  <c r="AS23" i="10"/>
  <c r="AT23" i="10"/>
  <c r="AU23" i="10"/>
  <c r="AV23" i="10"/>
  <c r="AW23" i="10"/>
  <c r="AX23" i="10"/>
  <c r="AY23" i="10"/>
  <c r="AZ23" i="10"/>
  <c r="AP24" i="10"/>
  <c r="AQ24" i="10"/>
  <c r="AP25" i="10"/>
  <c r="AQ25" i="10"/>
  <c r="AR25" i="10"/>
  <c r="AS25" i="10"/>
  <c r="AT25" i="10"/>
  <c r="AV25" i="10"/>
  <c r="AZ26" i="10"/>
  <c r="AX26" i="10"/>
  <c r="AW26" i="10"/>
  <c r="AS26" i="10"/>
  <c r="AR26" i="10"/>
  <c r="AQ26" i="10"/>
  <c r="AP26" i="10"/>
  <c r="AU30" i="10"/>
  <c r="AW29" i="10"/>
  <c r="AV29" i="10"/>
  <c r="AU29" i="10"/>
  <c r="AT29" i="10"/>
  <c r="AP30" i="10"/>
  <c r="AP32" i="10"/>
  <c r="AZ30" i="10"/>
  <c r="AY30" i="10"/>
  <c r="AX30" i="10"/>
  <c r="AW30" i="10"/>
  <c r="AZ32" i="10"/>
  <c r="AY32" i="10"/>
  <c r="AX32" i="10"/>
  <c r="AW32" i="10"/>
  <c r="AV32" i="10"/>
  <c r="AU32" i="10"/>
  <c r="AT32" i="10"/>
  <c r="AZ33" i="10"/>
  <c r="AY33" i="10"/>
  <c r="AX33" i="10"/>
  <c r="AW33" i="10"/>
  <c r="AV33" i="10"/>
  <c r="AU33" i="10"/>
  <c r="AT33" i="10"/>
  <c r="AS33" i="10"/>
  <c r="AR33" i="10"/>
  <c r="AQ33" i="10"/>
  <c r="AZ34" i="10"/>
  <c r="AY34" i="10"/>
  <c r="AX34" i="10"/>
  <c r="AW34" i="10"/>
  <c r="AV34" i="10"/>
  <c r="AU34" i="10"/>
  <c r="AT34" i="10"/>
  <c r="AS34" i="10"/>
  <c r="AR34" i="10"/>
  <c r="AQ34" i="10"/>
  <c r="AZ35" i="10"/>
  <c r="AY35" i="10"/>
  <c r="AX35" i="10"/>
  <c r="AW35" i="10"/>
  <c r="AV35" i="10"/>
  <c r="AU35" i="10"/>
  <c r="AT35" i="10"/>
  <c r="AS35" i="10"/>
  <c r="AR35" i="10"/>
  <c r="AQ35" i="10"/>
  <c r="AZ36" i="10"/>
  <c r="AY36" i="10"/>
  <c r="AX36" i="10"/>
  <c r="AW36" i="10"/>
  <c r="AV36" i="10"/>
  <c r="AU36" i="10"/>
  <c r="AT36" i="10"/>
  <c r="AS36" i="10"/>
  <c r="AR36" i="10"/>
  <c r="AZ39" i="10"/>
  <c r="AY39" i="10"/>
  <c r="AX39" i="10"/>
  <c r="AZ42" i="10"/>
  <c r="AY42" i="10"/>
  <c r="AX42" i="10"/>
  <c r="AW42" i="10"/>
  <c r="AV42" i="10"/>
  <c r="AU42" i="10"/>
  <c r="AT42" i="10"/>
  <c r="AS42" i="10"/>
  <c r="AV44" i="10"/>
  <c r="AU44" i="10"/>
  <c r="AT44" i="10"/>
  <c r="AZ50" i="10"/>
  <c r="AY50" i="10"/>
  <c r="AX50" i="10"/>
  <c r="AW50" i="10"/>
  <c r="AU50" i="10"/>
  <c r="AT50" i="10"/>
  <c r="AS50" i="10"/>
  <c r="AR50" i="10"/>
  <c r="AQ50" i="10"/>
  <c r="AP50" i="10"/>
  <c r="AZ61" i="10"/>
  <c r="AY61" i="10"/>
  <c r="AX61" i="10"/>
  <c r="AT67" i="10"/>
  <c r="AS67" i="10"/>
  <c r="AV61" i="10"/>
  <c r="AV60" i="10"/>
  <c r="AV73" i="10"/>
  <c r="AU73" i="10"/>
  <c r="AY67" i="10"/>
  <c r="AY66" i="10"/>
  <c r="AZ69" i="10"/>
  <c r="AZ68" i="10"/>
  <c r="AZ67" i="10"/>
  <c r="AZ66" i="10"/>
  <c r="AZ82" i="10"/>
  <c r="AZ81" i="10"/>
  <c r="AP82" i="10"/>
  <c r="AU85" i="10"/>
  <c r="AU84" i="10"/>
  <c r="AU87" i="10"/>
  <c r="AT87" i="10"/>
  <c r="AR87" i="10"/>
  <c r="AP89" i="10"/>
  <c r="AP88" i="10"/>
  <c r="AP87" i="10"/>
  <c r="AQ85" i="10"/>
  <c r="AQ84" i="10"/>
  <c r="AS81" i="10"/>
  <c r="AR81" i="10"/>
  <c r="AY94" i="10"/>
  <c r="AX98" i="10"/>
  <c r="AY91" i="10"/>
  <c r="AZ90" i="10"/>
  <c r="AY90" i="10"/>
  <c r="AX90" i="10"/>
  <c r="AW90" i="10"/>
  <c r="AU90" i="10"/>
  <c r="AT90" i="10"/>
  <c r="AQ94" i="10"/>
  <c r="AP94" i="10"/>
  <c r="AW93" i="10"/>
  <c r="AZ94" i="10"/>
  <c r="AX94" i="10"/>
  <c r="AW94" i="10"/>
  <c r="AV94" i="10"/>
  <c r="AU94" i="10"/>
  <c r="AT94" i="10"/>
  <c r="AS94" i="10"/>
  <c r="AP101" i="10"/>
  <c r="AV100" i="10"/>
  <c r="AU100" i="10"/>
  <c r="AU96" i="10"/>
  <c r="AZ98" i="10"/>
  <c r="AZ97" i="10"/>
  <c r="AY98" i="10"/>
  <c r="AY97" i="10"/>
  <c r="AY96" i="10"/>
  <c r="AX99" i="10"/>
  <c r="AX97" i="10"/>
  <c r="AW99" i="10"/>
  <c r="AW98" i="10"/>
  <c r="AV98" i="10"/>
  <c r="AU98" i="10"/>
  <c r="AT98" i="10"/>
  <c r="AS98" i="10"/>
  <c r="AR98" i="10"/>
  <c r="AQ98" i="10"/>
  <c r="AP98" i="10"/>
  <c r="AS96" i="10"/>
  <c r="AR96" i="10"/>
  <c r="AQ96" i="10"/>
  <c r="AP96" i="10"/>
  <c r="AZ112" i="10"/>
  <c r="AY112" i="10"/>
  <c r="AX112" i="10"/>
  <c r="AW112" i="10"/>
  <c r="AV112" i="10"/>
  <c r="AU112" i="10"/>
  <c r="AT112" i="10"/>
  <c r="AS112" i="10"/>
  <c r="AR112" i="10"/>
  <c r="AQ112" i="10"/>
  <c r="AP112" i="10"/>
  <c r="AZ111" i="10"/>
  <c r="AY111" i="10"/>
  <c r="AX111" i="10"/>
  <c r="AW111" i="10"/>
  <c r="AV111" i="10"/>
  <c r="AU111" i="10"/>
  <c r="AT111" i="10"/>
  <c r="AS111" i="10"/>
  <c r="AR111" i="10"/>
  <c r="AQ111" i="10"/>
  <c r="AP111" i="10"/>
  <c r="AZ110" i="10"/>
  <c r="AY110" i="10"/>
  <c r="AX110" i="10"/>
  <c r="AW110" i="10"/>
  <c r="AV110" i="10"/>
  <c r="AU110" i="10"/>
  <c r="AT110" i="10"/>
  <c r="AS110" i="10"/>
  <c r="AR110" i="10"/>
  <c r="AQ110" i="10"/>
  <c r="AP110" i="10"/>
  <c r="AZ109" i="10"/>
  <c r="AY109" i="10"/>
  <c r="AX109" i="10"/>
  <c r="AW109" i="10"/>
  <c r="AV109" i="10"/>
  <c r="AU109" i="10"/>
  <c r="AT109" i="10"/>
  <c r="AS109" i="10"/>
  <c r="AR109" i="10"/>
  <c r="AQ109" i="10"/>
  <c r="AP109" i="10"/>
  <c r="AZ108" i="10"/>
  <c r="AY108" i="10"/>
  <c r="AX108" i="10"/>
  <c r="AW108" i="10"/>
  <c r="AV108" i="10"/>
  <c r="AU108" i="10"/>
  <c r="AT108" i="10"/>
  <c r="AS108" i="10"/>
  <c r="AR108" i="10"/>
  <c r="AQ108" i="10"/>
  <c r="AP108" i="10"/>
  <c r="AZ107" i="10"/>
  <c r="AY107" i="10"/>
  <c r="AX107" i="10"/>
  <c r="AW107" i="10"/>
  <c r="AV107" i="10"/>
  <c r="AU107" i="10"/>
  <c r="AT107" i="10"/>
  <c r="AS107" i="10"/>
  <c r="AR107" i="10"/>
  <c r="AQ107" i="10"/>
  <c r="AP107" i="10"/>
  <c r="AZ106" i="10"/>
  <c r="AY106" i="10"/>
  <c r="AX106" i="10"/>
  <c r="AW106" i="10"/>
  <c r="AV106" i="10"/>
  <c r="AU106" i="10"/>
  <c r="AT106" i="10"/>
  <c r="AS106" i="10"/>
  <c r="AR106" i="10"/>
  <c r="AQ106" i="10"/>
  <c r="AP106" i="10"/>
  <c r="AZ105" i="10"/>
  <c r="AY105" i="10"/>
  <c r="AX105" i="10"/>
  <c r="AW105" i="10"/>
  <c r="AV105" i="10"/>
  <c r="AU105" i="10"/>
  <c r="AT105" i="10"/>
  <c r="AS105" i="10"/>
  <c r="AR105" i="10"/>
  <c r="AQ105" i="10"/>
  <c r="AP105" i="10"/>
  <c r="AZ104" i="10"/>
  <c r="AY104" i="10"/>
  <c r="AX104" i="10"/>
  <c r="AW104" i="10"/>
  <c r="AV104" i="10"/>
  <c r="AU104" i="10"/>
  <c r="AT104" i="10"/>
  <c r="AS104" i="10"/>
  <c r="AR104" i="10"/>
  <c r="AQ104" i="10"/>
  <c r="AP104" i="10"/>
  <c r="AZ103" i="10"/>
  <c r="AY103" i="10"/>
  <c r="AX103" i="10"/>
  <c r="AW103" i="10"/>
  <c r="AV103" i="10"/>
  <c r="AU103" i="10"/>
  <c r="AT103" i="10"/>
  <c r="AS103" i="10"/>
  <c r="AR103" i="10"/>
  <c r="AQ103" i="10"/>
  <c r="AP103" i="10"/>
  <c r="AZ102" i="10"/>
  <c r="AY102" i="10"/>
  <c r="AX102" i="10"/>
  <c r="AW102" i="10"/>
  <c r="AV102" i="10"/>
  <c r="AU102" i="10"/>
  <c r="AT102" i="10"/>
  <c r="AS102" i="10"/>
  <c r="AR102" i="10"/>
  <c r="AQ102" i="10"/>
  <c r="AP102" i="10"/>
  <c r="AZ101" i="10"/>
  <c r="AY101" i="10"/>
  <c r="AX101" i="10"/>
  <c r="AW101" i="10"/>
  <c r="AV101" i="10"/>
  <c r="AU101" i="10"/>
  <c r="AT101" i="10"/>
  <c r="AS101" i="10"/>
  <c r="AR101" i="10"/>
  <c r="AQ101" i="10"/>
  <c r="AZ100" i="10"/>
  <c r="AY100" i="10"/>
  <c r="AX100" i="10"/>
  <c r="AW100" i="10"/>
  <c r="AT100" i="10"/>
  <c r="AS100" i="10"/>
  <c r="AR100" i="10"/>
  <c r="AQ100" i="10"/>
  <c r="AP100" i="10"/>
  <c r="AZ99" i="10"/>
  <c r="AY99" i="10"/>
  <c r="AV99" i="10"/>
  <c r="AU99" i="10"/>
  <c r="AT99" i="10"/>
  <c r="AS99" i="10"/>
  <c r="AR99" i="10"/>
  <c r="AQ99" i="10"/>
  <c r="AP99" i="10"/>
  <c r="AW97" i="10"/>
  <c r="AV97" i="10"/>
  <c r="AU97" i="10"/>
  <c r="AT97" i="10"/>
  <c r="AS97" i="10"/>
  <c r="AR97" i="10"/>
  <c r="AQ97" i="10"/>
  <c r="AP97" i="10"/>
  <c r="AZ96" i="10"/>
  <c r="AX96" i="10"/>
  <c r="AW96" i="10"/>
  <c r="AV96" i="10"/>
  <c r="AT96" i="10"/>
  <c r="AP115" i="10"/>
  <c r="AP119" i="10"/>
  <c r="AQ118" i="10"/>
  <c r="AQ119" i="10"/>
  <c r="AS119" i="10"/>
  <c r="AT119" i="10"/>
  <c r="AU119" i="10"/>
  <c r="AW119" i="10"/>
  <c r="AX120" i="10"/>
  <c r="AZ128" i="10"/>
  <c r="AY128" i="10"/>
  <c r="AX128" i="10"/>
  <c r="AW128" i="10"/>
  <c r="AV128" i="10"/>
  <c r="AT128" i="10"/>
  <c r="AS128" i="10"/>
  <c r="AR128" i="10"/>
  <c r="AQ128" i="10"/>
  <c r="AP128" i="10"/>
  <c r="AN6" i="8"/>
  <c r="AN7" i="8"/>
  <c r="BC7" i="8"/>
  <c r="AN8" i="8"/>
  <c r="BC8" i="8"/>
  <c r="AN9" i="8"/>
  <c r="BC9" i="8"/>
  <c r="AN10" i="8"/>
  <c r="BB10" i="8"/>
  <c r="AN11" i="8"/>
  <c r="BC11" i="8"/>
  <c r="AN12" i="8"/>
  <c r="AN13" i="8"/>
  <c r="BC13" i="8"/>
  <c r="AN14" i="8"/>
  <c r="BC14" i="8"/>
  <c r="AN15" i="8"/>
  <c r="BC15" i="8"/>
  <c r="AN16" i="8"/>
  <c r="BC16" i="8"/>
  <c r="AN17" i="8"/>
  <c r="BC17" i="8"/>
  <c r="AN18" i="8"/>
  <c r="BC18" i="8"/>
  <c r="AN19" i="8"/>
  <c r="BC19" i="8"/>
  <c r="AN20" i="8"/>
  <c r="AN21" i="8"/>
  <c r="BC21" i="8"/>
  <c r="AN22" i="8"/>
  <c r="BC22" i="8"/>
  <c r="AN23" i="8"/>
  <c r="BC23" i="8"/>
  <c r="AN24" i="8"/>
  <c r="BC24" i="8"/>
  <c r="AN25" i="8"/>
  <c r="BC25" i="8"/>
  <c r="AN26" i="8"/>
  <c r="AN27" i="8"/>
  <c r="BC27" i="8"/>
  <c r="AN28" i="8"/>
  <c r="AN29" i="8"/>
  <c r="BC29" i="8"/>
  <c r="AN30" i="8"/>
  <c r="AN31" i="8"/>
  <c r="BC31" i="8"/>
  <c r="AN32" i="8"/>
  <c r="AN33" i="8"/>
  <c r="BC33" i="8"/>
  <c r="AN34" i="8"/>
  <c r="BC34" i="8"/>
  <c r="AN35" i="8"/>
  <c r="BC35" i="8"/>
  <c r="AN36" i="8"/>
  <c r="BC36" i="8"/>
  <c r="AN37" i="8"/>
  <c r="BC37" i="8"/>
  <c r="AN38" i="8"/>
  <c r="BC38" i="8"/>
  <c r="AN39" i="8"/>
  <c r="BC39" i="8"/>
  <c r="AN40" i="8"/>
  <c r="BC40" i="8"/>
  <c r="AN41" i="8"/>
  <c r="BC41" i="8"/>
  <c r="AN42" i="8"/>
  <c r="AN43" i="8"/>
  <c r="BC43" i="8"/>
  <c r="AN44" i="8"/>
  <c r="BB44" i="8"/>
  <c r="AN45" i="8"/>
  <c r="BC45" i="8"/>
  <c r="AN46" i="8"/>
  <c r="AN47" i="8"/>
  <c r="BC47" i="8"/>
  <c r="AN48" i="8"/>
  <c r="AN49" i="8"/>
  <c r="BC49" i="8"/>
  <c r="AN50" i="8"/>
  <c r="BC50" i="8"/>
  <c r="AN51" i="8"/>
  <c r="BC51" i="8"/>
  <c r="AN52" i="8"/>
  <c r="AN53" i="8"/>
  <c r="BC53" i="8"/>
  <c r="AN54" i="8"/>
  <c r="BC54" i="8"/>
  <c r="AN55" i="8"/>
  <c r="BC55" i="8"/>
  <c r="AN56" i="8"/>
  <c r="BC56" i="8"/>
  <c r="AN57" i="8"/>
  <c r="BC57" i="8"/>
  <c r="AN58" i="8"/>
  <c r="BC58" i="8"/>
  <c r="AN59" i="8"/>
  <c r="BC59" i="8"/>
  <c r="AN60" i="8"/>
  <c r="AN61" i="8"/>
  <c r="BC61" i="8"/>
  <c r="AN62" i="8"/>
  <c r="BC62" i="8"/>
  <c r="AN63" i="8"/>
  <c r="BC63" i="8"/>
  <c r="AN64" i="8"/>
  <c r="AN65" i="8"/>
  <c r="BC65" i="8"/>
  <c r="AN66" i="8"/>
  <c r="BC66" i="8"/>
  <c r="AN67" i="8"/>
  <c r="BC67" i="8"/>
  <c r="AN68" i="8"/>
  <c r="AN69" i="8"/>
  <c r="BC69" i="8"/>
  <c r="AN70" i="8"/>
  <c r="AN71" i="8"/>
  <c r="BC71" i="8"/>
  <c r="AN72" i="8"/>
  <c r="BC72" i="8"/>
  <c r="AN73" i="8"/>
  <c r="BC73" i="8"/>
  <c r="AN74" i="8"/>
  <c r="AN75" i="8"/>
  <c r="BC75" i="8"/>
  <c r="AN76" i="8"/>
  <c r="AN77" i="8"/>
  <c r="BC77" i="8"/>
  <c r="AN78" i="8"/>
  <c r="BC78" i="8"/>
  <c r="AN79" i="8"/>
  <c r="BC79" i="8"/>
  <c r="AN80" i="8"/>
  <c r="BC80" i="8"/>
  <c r="AN81" i="8"/>
  <c r="BC81" i="8"/>
  <c r="AN82" i="8"/>
  <c r="BC82" i="8"/>
  <c r="AN83" i="8"/>
  <c r="BC83" i="8"/>
  <c r="AN84" i="8"/>
  <c r="BC84" i="8"/>
  <c r="AN85" i="8"/>
  <c r="BC85" i="8"/>
  <c r="AN86" i="8"/>
  <c r="BC86" i="8"/>
  <c r="AN87" i="8"/>
  <c r="BC87" i="8"/>
  <c r="AN88" i="8"/>
  <c r="BC88" i="8"/>
  <c r="AN89" i="8"/>
  <c r="BC89" i="8"/>
  <c r="AN90" i="8"/>
  <c r="BC90" i="8"/>
  <c r="AN91" i="8"/>
  <c r="BC91" i="8"/>
  <c r="AN92" i="8"/>
  <c r="BB92" i="8"/>
  <c r="AN93" i="8"/>
  <c r="BC93" i="8"/>
  <c r="AN94" i="8"/>
  <c r="AN95" i="8"/>
  <c r="BC95" i="8"/>
  <c r="AN96" i="8"/>
  <c r="AN97" i="8"/>
  <c r="BC97" i="8"/>
  <c r="AN98" i="8"/>
  <c r="BC98" i="8"/>
  <c r="AN99" i="8"/>
  <c r="BC99" i="8"/>
  <c r="AN100" i="8"/>
  <c r="AN101" i="8"/>
  <c r="BC101" i="8"/>
  <c r="AN102" i="8"/>
  <c r="AN103" i="8"/>
  <c r="BC103" i="8"/>
  <c r="AN104" i="8"/>
  <c r="BC104" i="8"/>
  <c r="AN105" i="8"/>
  <c r="BC105" i="8"/>
  <c r="AN106" i="8"/>
  <c r="BC106" i="8"/>
  <c r="AN107" i="8"/>
  <c r="BC107" i="8"/>
  <c r="AN108" i="8"/>
  <c r="AN109" i="8"/>
  <c r="BC109" i="8"/>
  <c r="AN110" i="8"/>
  <c r="BC110" i="8"/>
  <c r="AN111" i="8"/>
  <c r="BC111" i="8"/>
  <c r="AN112" i="8"/>
  <c r="AN113" i="8"/>
  <c r="BC113" i="8"/>
  <c r="AN114" i="8"/>
  <c r="BC114" i="8"/>
  <c r="AN115" i="8"/>
  <c r="BC115" i="8"/>
  <c r="AN116" i="8"/>
  <c r="AN117" i="8"/>
  <c r="BC117" i="8"/>
  <c r="AN118" i="8"/>
  <c r="BB118" i="8"/>
  <c r="AN119" i="8"/>
  <c r="BC119" i="8"/>
  <c r="AN120" i="8"/>
  <c r="BC120" i="8"/>
  <c r="AN121" i="8"/>
  <c r="BC121" i="8"/>
  <c r="AN122" i="8"/>
  <c r="AN123" i="8"/>
  <c r="BC123" i="8"/>
  <c r="AN124" i="8"/>
  <c r="AN125" i="8"/>
  <c r="BC125" i="8"/>
  <c r="AN126" i="8"/>
  <c r="AN127" i="8"/>
  <c r="BC127" i="8"/>
  <c r="AN128" i="8"/>
  <c r="AN129" i="8"/>
  <c r="BC129" i="8"/>
  <c r="AN130" i="8"/>
  <c r="BC130" i="8"/>
  <c r="AN131" i="8"/>
  <c r="BC131" i="8"/>
  <c r="AN132" i="8"/>
  <c r="BC132" i="8"/>
  <c r="AN133" i="8"/>
  <c r="BC133" i="8"/>
  <c r="AN134" i="8"/>
  <c r="BC134" i="8"/>
  <c r="AN135" i="8"/>
  <c r="BC135" i="8"/>
  <c r="AN136" i="8"/>
  <c r="BC136" i="8"/>
  <c r="AN137" i="8"/>
  <c r="BC137" i="8"/>
  <c r="AN138" i="8"/>
  <c r="BC138" i="8"/>
  <c r="AN139" i="8"/>
  <c r="BC139" i="8"/>
  <c r="AN140" i="8"/>
  <c r="AN141" i="8"/>
  <c r="BC141" i="8"/>
  <c r="AN142" i="8"/>
  <c r="BC142" i="8"/>
  <c r="AN143" i="8"/>
  <c r="BC143" i="8"/>
  <c r="AN144" i="8"/>
  <c r="BB144" i="8"/>
  <c r="AN145" i="8"/>
  <c r="BC145" i="8"/>
  <c r="AN146" i="8"/>
  <c r="BC146" i="8"/>
  <c r="AN147" i="8"/>
  <c r="BC147" i="8"/>
  <c r="AN148" i="8"/>
  <c r="AN149" i="8"/>
  <c r="BC149" i="8"/>
  <c r="AN150" i="8"/>
  <c r="BB150" i="8"/>
  <c r="AN151" i="8"/>
  <c r="BC151" i="8"/>
  <c r="AN152" i="8"/>
  <c r="AN153" i="8"/>
  <c r="BC153" i="8"/>
  <c r="AN154" i="8"/>
  <c r="BC154" i="8"/>
  <c r="AN155" i="8"/>
  <c r="BC155" i="8"/>
  <c r="AN156" i="8"/>
  <c r="AN157" i="8"/>
  <c r="BC157" i="8"/>
  <c r="AN158" i="8"/>
  <c r="BC158" i="8"/>
  <c r="AN159" i="8"/>
  <c r="BC159" i="8"/>
  <c r="AN160" i="8"/>
  <c r="AN161" i="8"/>
  <c r="BC161" i="8"/>
  <c r="AN162" i="8"/>
  <c r="BC162" i="8"/>
  <c r="AN163" i="8"/>
  <c r="AN164" i="8"/>
  <c r="AN165" i="8"/>
  <c r="BC165" i="8"/>
  <c r="AN166" i="8"/>
  <c r="BB166" i="8"/>
  <c r="AN167" i="8"/>
  <c r="BC167" i="8"/>
  <c r="AN168" i="8"/>
  <c r="BC168" i="8"/>
  <c r="AN169" i="8"/>
  <c r="BC169" i="8"/>
  <c r="AN170" i="8"/>
  <c r="BC170" i="8"/>
  <c r="AN171" i="8"/>
  <c r="AN172" i="8"/>
  <c r="AN173" i="8"/>
  <c r="BC173" i="8"/>
  <c r="AN174" i="8"/>
  <c r="BC174" i="8"/>
  <c r="AN175" i="8"/>
  <c r="BC175" i="8"/>
  <c r="AN176" i="8"/>
  <c r="BB176" i="8"/>
  <c r="AN177" i="8"/>
  <c r="BC177" i="8"/>
  <c r="AN178" i="8"/>
  <c r="BC178" i="8"/>
  <c r="AN179" i="8"/>
  <c r="AN180" i="8"/>
  <c r="AN181" i="8"/>
  <c r="BC181" i="8"/>
  <c r="AN182" i="8"/>
  <c r="AN183" i="8"/>
  <c r="BC183" i="8"/>
  <c r="AN184" i="8"/>
  <c r="BC184" i="8"/>
  <c r="AN185" i="8"/>
  <c r="BC185" i="8"/>
  <c r="AN186" i="8"/>
  <c r="BB186" i="8"/>
  <c r="AN187" i="8"/>
  <c r="AN188" i="8"/>
  <c r="BB188" i="8"/>
  <c r="AN189" i="8"/>
  <c r="BC189" i="8"/>
  <c r="AN190" i="8"/>
  <c r="AN191" i="8"/>
  <c r="BC191" i="8"/>
  <c r="AN192" i="8"/>
  <c r="BC192" i="8"/>
  <c r="AN193" i="8"/>
  <c r="BC193" i="8"/>
  <c r="AN194" i="8"/>
  <c r="BC194" i="8"/>
  <c r="AN195" i="8"/>
  <c r="BC195" i="8"/>
  <c r="AN196" i="8"/>
  <c r="AN197" i="8"/>
  <c r="BC197" i="8"/>
  <c r="AN198" i="8"/>
  <c r="AN199" i="8"/>
  <c r="AN200" i="8"/>
  <c r="BC200" i="8"/>
  <c r="AN201" i="8"/>
  <c r="BC201" i="8"/>
  <c r="AN202" i="8"/>
  <c r="BC202" i="8"/>
  <c r="AN203" i="8"/>
  <c r="AN204" i="8"/>
  <c r="AN205" i="8"/>
  <c r="BC205" i="8"/>
  <c r="AN206" i="8"/>
  <c r="BB206" i="8"/>
  <c r="AN207" i="8"/>
  <c r="AN208" i="8"/>
  <c r="AN209" i="8"/>
  <c r="BC209" i="8"/>
  <c r="AN210" i="8"/>
  <c r="BC210" i="8"/>
  <c r="AN211" i="8"/>
  <c r="BC211" i="8"/>
  <c r="AN212" i="8"/>
  <c r="BC212" i="8"/>
  <c r="AN213" i="8"/>
  <c r="BC213" i="8"/>
  <c r="AN214" i="8"/>
  <c r="BC214" i="8"/>
  <c r="AN215" i="8"/>
  <c r="BC215" i="8"/>
  <c r="AN216" i="8"/>
  <c r="BC216" i="8"/>
  <c r="AN217" i="8"/>
  <c r="BC217" i="8"/>
  <c r="AN218" i="8"/>
  <c r="BC218" i="8"/>
  <c r="AN219" i="8"/>
  <c r="BC219" i="8"/>
  <c r="AN220" i="8"/>
  <c r="BC220" i="8"/>
  <c r="AN221" i="8"/>
  <c r="BC221" i="8"/>
  <c r="AN222" i="8"/>
  <c r="BC222" i="8"/>
  <c r="AN223" i="8"/>
  <c r="BC223" i="8"/>
  <c r="AN224" i="8"/>
  <c r="BC224" i="8"/>
  <c r="AN225" i="8"/>
  <c r="BC225" i="8"/>
  <c r="AN226" i="8"/>
  <c r="BC226" i="8"/>
  <c r="AN227" i="8"/>
  <c r="BC227" i="8"/>
  <c r="AN228" i="8"/>
  <c r="AN229" i="8"/>
  <c r="BC229" i="8"/>
  <c r="AN230" i="8"/>
  <c r="BC230" i="8"/>
  <c r="AN231" i="8"/>
  <c r="BC231" i="8"/>
  <c r="AN232" i="8"/>
  <c r="BC232" i="8"/>
  <c r="AN233" i="8"/>
  <c r="BC233" i="8"/>
  <c r="AN234" i="8"/>
  <c r="BC234" i="8"/>
  <c r="AN235" i="8"/>
  <c r="AN236" i="8"/>
  <c r="BC236" i="8"/>
  <c r="AN237" i="8"/>
  <c r="BC237" i="8"/>
  <c r="AN238" i="8"/>
  <c r="BC238" i="8"/>
  <c r="AN239" i="8"/>
  <c r="AN240" i="8"/>
  <c r="AN241" i="8"/>
  <c r="BC241" i="8"/>
  <c r="AN242" i="8"/>
  <c r="BC242" i="8"/>
  <c r="AN243" i="8"/>
  <c r="BC243" i="8"/>
  <c r="AN244" i="8"/>
  <c r="BC244" i="8"/>
  <c r="AN245" i="8"/>
  <c r="BC245" i="8"/>
  <c r="AN246" i="8"/>
  <c r="BB246" i="8"/>
  <c r="AN247" i="8"/>
  <c r="BC247" i="8"/>
  <c r="AN248" i="8"/>
  <c r="AN249" i="8"/>
  <c r="BC249" i="8"/>
  <c r="AN250" i="8"/>
  <c r="BC250" i="8"/>
  <c r="AN251" i="8"/>
  <c r="BC251" i="8"/>
  <c r="AN252" i="8"/>
  <c r="AN253" i="8"/>
  <c r="BC253" i="8"/>
  <c r="AN254" i="8"/>
  <c r="AN255" i="8"/>
  <c r="AN256" i="8"/>
  <c r="BC256" i="8"/>
  <c r="AN257" i="8"/>
  <c r="BC257" i="8"/>
  <c r="AN258" i="8"/>
  <c r="BC258" i="8"/>
  <c r="AN259" i="8"/>
  <c r="BC259" i="8"/>
  <c r="AN260" i="8"/>
  <c r="AN261" i="8"/>
  <c r="BC261" i="8"/>
  <c r="AN262" i="8"/>
  <c r="BC262" i="8"/>
  <c r="AN263" i="8"/>
  <c r="BC263" i="8"/>
  <c r="AN264" i="8"/>
  <c r="BC264" i="8"/>
  <c r="AN265" i="8"/>
  <c r="BC265" i="8"/>
  <c r="AN266" i="8"/>
  <c r="AN267" i="8"/>
  <c r="BC267" i="8"/>
  <c r="AN268" i="8"/>
  <c r="AN269" i="8"/>
  <c r="BC269" i="8"/>
  <c r="AN270" i="8"/>
  <c r="BC270" i="8"/>
  <c r="AN271" i="8"/>
  <c r="BC271" i="8"/>
  <c r="AN272" i="8"/>
  <c r="BC272" i="8"/>
  <c r="AN273" i="8"/>
  <c r="BC273" i="8"/>
  <c r="AN274" i="8"/>
  <c r="BC274" i="8"/>
  <c r="AN275" i="8"/>
  <c r="AN276" i="8"/>
  <c r="AN277" i="8"/>
  <c r="BC277" i="8"/>
  <c r="AN278" i="8"/>
  <c r="BC278" i="8"/>
  <c r="AN279" i="8"/>
  <c r="BC279" i="8"/>
  <c r="AN280" i="8"/>
  <c r="BC280" i="8"/>
  <c r="AN281" i="8"/>
  <c r="BC281" i="8"/>
  <c r="AN282" i="8"/>
  <c r="AN283" i="8"/>
  <c r="AN284" i="8"/>
  <c r="BB284" i="8"/>
  <c r="AN285" i="8"/>
  <c r="BC285" i="8"/>
  <c r="AN286" i="8"/>
  <c r="BC286" i="8"/>
  <c r="AN287" i="8"/>
  <c r="AN288" i="8"/>
  <c r="AN289" i="8"/>
  <c r="BC289" i="8"/>
  <c r="AN290" i="8"/>
  <c r="BC290" i="8"/>
  <c r="AN291" i="8"/>
  <c r="AN292" i="8"/>
  <c r="BC292" i="8"/>
  <c r="AN293" i="8"/>
  <c r="BC293" i="8"/>
  <c r="AN294" i="8"/>
  <c r="BB294" i="8"/>
  <c r="AN295" i="8"/>
  <c r="AN296" i="8"/>
  <c r="BC296" i="8"/>
  <c r="AN297" i="8"/>
  <c r="BC297" i="8"/>
  <c r="AN298" i="8"/>
  <c r="BC298" i="8"/>
  <c r="AN299" i="8"/>
  <c r="BC299" i="8"/>
  <c r="AN300" i="8"/>
  <c r="AN301" i="8"/>
  <c r="BC301" i="8"/>
  <c r="AN302" i="8"/>
  <c r="AN303" i="8"/>
  <c r="BC303" i="8"/>
  <c r="AN304" i="8"/>
  <c r="AN305" i="8"/>
  <c r="BC305" i="8"/>
  <c r="AN306" i="8"/>
  <c r="BC306" i="8"/>
  <c r="AN307" i="8"/>
  <c r="BC307" i="8"/>
  <c r="AN308" i="8"/>
  <c r="AN309" i="8"/>
  <c r="BC309" i="8"/>
  <c r="AN310" i="8"/>
  <c r="BC310" i="8"/>
  <c r="AN311" i="8"/>
  <c r="AN312" i="8"/>
  <c r="BC312" i="8"/>
  <c r="AN313" i="8"/>
  <c r="BC313" i="8"/>
  <c r="AN314" i="8"/>
  <c r="BB314" i="8"/>
  <c r="AN315" i="8"/>
  <c r="BC315" i="8"/>
  <c r="AN316" i="8"/>
  <c r="AN317" i="8"/>
  <c r="BC317" i="8"/>
  <c r="AN318" i="8"/>
  <c r="BC318" i="8"/>
  <c r="AN319" i="8"/>
  <c r="BC319" i="8"/>
  <c r="AN320" i="8"/>
  <c r="AN321" i="8"/>
  <c r="BC321" i="8"/>
  <c r="AN322" i="8"/>
  <c r="BC322" i="8"/>
  <c r="AN323" i="8"/>
  <c r="BC323" i="8"/>
  <c r="AN324" i="8"/>
  <c r="AN325" i="8"/>
  <c r="BC325" i="8"/>
  <c r="AN326" i="8"/>
  <c r="AN327" i="8"/>
  <c r="BC327" i="8"/>
  <c r="AN328" i="8"/>
  <c r="BC328" i="8"/>
  <c r="AN329" i="8"/>
  <c r="BC329" i="8"/>
  <c r="AN330" i="8"/>
  <c r="BC330" i="8"/>
  <c r="AN331" i="8"/>
  <c r="BB331" i="8"/>
  <c r="AN332" i="8"/>
  <c r="BC332" i="8"/>
  <c r="AN333" i="8"/>
  <c r="BC333" i="8"/>
  <c r="AN334" i="8"/>
  <c r="BC334" i="8"/>
  <c r="AN335" i="8"/>
  <c r="BC335" i="8"/>
  <c r="AN336" i="8"/>
  <c r="BB336" i="8"/>
  <c r="AN337" i="8"/>
  <c r="BC337" i="8"/>
  <c r="AN338" i="8"/>
  <c r="BC338" i="8"/>
  <c r="AN339" i="8"/>
  <c r="AN340" i="8"/>
  <c r="AN341" i="8"/>
  <c r="BC341" i="8"/>
  <c r="AN342" i="8"/>
  <c r="BC342" i="8"/>
  <c r="AN343" i="8"/>
  <c r="AN344" i="8"/>
  <c r="AN345" i="8"/>
  <c r="BC345" i="8"/>
  <c r="AN346" i="8"/>
  <c r="BC346" i="8"/>
  <c r="AN347" i="8"/>
  <c r="BC347" i="8"/>
  <c r="AN348" i="8"/>
  <c r="BC348" i="8"/>
  <c r="AN349" i="8"/>
  <c r="BC349" i="8"/>
  <c r="AN350" i="8"/>
  <c r="BC350" i="8"/>
  <c r="AN351" i="8"/>
  <c r="AN352" i="8"/>
  <c r="AN353" i="8"/>
  <c r="BC353" i="8"/>
  <c r="AN354" i="8"/>
  <c r="BC354" i="8"/>
  <c r="AN355" i="8"/>
  <c r="AN356" i="8"/>
  <c r="AN357" i="8"/>
  <c r="BC357" i="8"/>
  <c r="AN358" i="8"/>
  <c r="BC358" i="8"/>
  <c r="AN359" i="8"/>
  <c r="BC359" i="8"/>
  <c r="AN360" i="8"/>
  <c r="AN361" i="8"/>
  <c r="BC361" i="8"/>
  <c r="AN362" i="8"/>
  <c r="BC362" i="8"/>
  <c r="AN363" i="8"/>
  <c r="AN364" i="8"/>
  <c r="AN365" i="8"/>
  <c r="BC365" i="8"/>
  <c r="AN366" i="8"/>
  <c r="BC366" i="8"/>
  <c r="AN367" i="8"/>
  <c r="AN368" i="8"/>
  <c r="AN369" i="8"/>
  <c r="BC369" i="8"/>
  <c r="AN370" i="8"/>
  <c r="BC370" i="8"/>
  <c r="AN371" i="8"/>
  <c r="AN372" i="8"/>
  <c r="AN373" i="8"/>
  <c r="BC373" i="8"/>
  <c r="AN374" i="8"/>
  <c r="BC374" i="8"/>
  <c r="AN375" i="8"/>
  <c r="BB375" i="8"/>
  <c r="AN376" i="8"/>
  <c r="BC376" i="8"/>
  <c r="AN377" i="8"/>
  <c r="BC377" i="8"/>
  <c r="AN378" i="8"/>
  <c r="BC378" i="8"/>
  <c r="AN379" i="8"/>
  <c r="AN380" i="8"/>
  <c r="BC380" i="8"/>
  <c r="AN381" i="8"/>
  <c r="BC381" i="8"/>
  <c r="AN382" i="8"/>
  <c r="BC382" i="8"/>
  <c r="AN383" i="8"/>
  <c r="BC383" i="8"/>
  <c r="AN384" i="8"/>
  <c r="AN385" i="8"/>
  <c r="BC385" i="8"/>
  <c r="AN386" i="8"/>
  <c r="AN387" i="8"/>
  <c r="AN388" i="8"/>
  <c r="AN389" i="8"/>
  <c r="BC389" i="8"/>
  <c r="AN390" i="8"/>
  <c r="BC390" i="8"/>
  <c r="AN391" i="8"/>
  <c r="AN392" i="8"/>
  <c r="BC392" i="8"/>
  <c r="AN393" i="8"/>
  <c r="BC393" i="8"/>
  <c r="AN394" i="8"/>
  <c r="BC394" i="8"/>
  <c r="AN395" i="8"/>
  <c r="AN396" i="8"/>
  <c r="BC396" i="8"/>
  <c r="AN397" i="8"/>
  <c r="BC397" i="8"/>
  <c r="AN398" i="8"/>
  <c r="BC398" i="8"/>
  <c r="AN399" i="8"/>
  <c r="BC399" i="8"/>
  <c r="AN400" i="8"/>
  <c r="AN401" i="8"/>
  <c r="BC401" i="8"/>
  <c r="AN402" i="8"/>
  <c r="BC402" i="8"/>
  <c r="AN403" i="8"/>
  <c r="BB403" i="8"/>
  <c r="AN404" i="8"/>
  <c r="AN405" i="8"/>
  <c r="BC405" i="8"/>
  <c r="AN406" i="8"/>
  <c r="AN407" i="8"/>
  <c r="BC407" i="8"/>
  <c r="AN408" i="8"/>
  <c r="BC408" i="8"/>
  <c r="AN409" i="8"/>
  <c r="BC409" i="8"/>
  <c r="AN410" i="8"/>
  <c r="AN411" i="8"/>
  <c r="BC411" i="8"/>
  <c r="AN412" i="8"/>
  <c r="AN413" i="8"/>
  <c r="BC413" i="8"/>
  <c r="AN414" i="8"/>
  <c r="BB414" i="8"/>
  <c r="AN415" i="8"/>
  <c r="AN416" i="8"/>
  <c r="BC416" i="8"/>
  <c r="AN417" i="8"/>
  <c r="BC417" i="8"/>
  <c r="AN418" i="8"/>
  <c r="BB418" i="8"/>
  <c r="AN419" i="8"/>
  <c r="BC419" i="8"/>
  <c r="AN420" i="8"/>
  <c r="BC420" i="8"/>
  <c r="AN421" i="8"/>
  <c r="BC421" i="8"/>
  <c r="AN422" i="8"/>
  <c r="BC422" i="8"/>
  <c r="AN423" i="8"/>
  <c r="AN424" i="8"/>
  <c r="BC424" i="8"/>
  <c r="AN425" i="8"/>
  <c r="BC425" i="8"/>
  <c r="AN426" i="8"/>
  <c r="AN427" i="8"/>
  <c r="BC427" i="8"/>
  <c r="AN428" i="8"/>
  <c r="AN429" i="8"/>
  <c r="BC429" i="8"/>
  <c r="AN430" i="8"/>
  <c r="AN431" i="8"/>
  <c r="BC431" i="8"/>
  <c r="AN432" i="8"/>
  <c r="AN433" i="8"/>
  <c r="BC433" i="8"/>
  <c r="AN434" i="8"/>
  <c r="AN435" i="8"/>
  <c r="AN436" i="8"/>
  <c r="BC436" i="8"/>
  <c r="AN437" i="8"/>
  <c r="BC437" i="8"/>
  <c r="AN438" i="8"/>
  <c r="AN439" i="8"/>
  <c r="AN440" i="8"/>
  <c r="BC440" i="8"/>
  <c r="AN441" i="8"/>
  <c r="BC441" i="8"/>
  <c r="AN442" i="8"/>
  <c r="AN443" i="8"/>
  <c r="BC443" i="8"/>
  <c r="AN444" i="8"/>
  <c r="AN445" i="8"/>
  <c r="BC445" i="8"/>
  <c r="AN446" i="8"/>
  <c r="BC446" i="8"/>
  <c r="AN447" i="8"/>
  <c r="BC447" i="8"/>
  <c r="AN448" i="8"/>
  <c r="BB448" i="8"/>
  <c r="AN449" i="8"/>
  <c r="BC449" i="8"/>
  <c r="AN450" i="8"/>
  <c r="BC450" i="8"/>
  <c r="AN451" i="8"/>
  <c r="BC451" i="8"/>
  <c r="AN452" i="8"/>
  <c r="AN453" i="8"/>
  <c r="BC453" i="8"/>
  <c r="AN454" i="8"/>
  <c r="BC454" i="8"/>
  <c r="AN455" i="8"/>
  <c r="BC455" i="8"/>
  <c r="AN456" i="8"/>
  <c r="BC456" i="8"/>
  <c r="AN457" i="8"/>
  <c r="BC457" i="8"/>
  <c r="AN458" i="8"/>
  <c r="BC458" i="8"/>
  <c r="AN459" i="8"/>
  <c r="BB459" i="8"/>
  <c r="AN460" i="8"/>
  <c r="AN461" i="8"/>
  <c r="BC461" i="8"/>
  <c r="AN462" i="8"/>
  <c r="BC462" i="8"/>
  <c r="AN463" i="8"/>
  <c r="AN464" i="8"/>
  <c r="BC464" i="8"/>
  <c r="AN465" i="8"/>
  <c r="BC465" i="8"/>
  <c r="AN466" i="8"/>
  <c r="BC466" i="8"/>
  <c r="AN467" i="8"/>
  <c r="AN468" i="8"/>
  <c r="AN469" i="8"/>
  <c r="BC469" i="8"/>
  <c r="AN470" i="8"/>
  <c r="AN471" i="8"/>
  <c r="AN472" i="8"/>
  <c r="BC472" i="8"/>
  <c r="AN473" i="8"/>
  <c r="BC473" i="8"/>
  <c r="AN474" i="8"/>
  <c r="BC474" i="8"/>
  <c r="AN475" i="8"/>
  <c r="BC475" i="8"/>
  <c r="AN476" i="8"/>
  <c r="AN477" i="8"/>
  <c r="BC477" i="8"/>
  <c r="AN478" i="8"/>
  <c r="AN479" i="8"/>
  <c r="BB479" i="8"/>
  <c r="AN480" i="8"/>
  <c r="BC480" i="8"/>
  <c r="AN481" i="8"/>
  <c r="BC481" i="8"/>
  <c r="AN482" i="8"/>
  <c r="BB482" i="8"/>
  <c r="AN483" i="8"/>
  <c r="AN484" i="8"/>
  <c r="AN485" i="8"/>
  <c r="BC485" i="8"/>
  <c r="AN486" i="8"/>
  <c r="BC486" i="8"/>
  <c r="AN487" i="8"/>
  <c r="BC487" i="8"/>
  <c r="AN488" i="8"/>
  <c r="BC488" i="8"/>
  <c r="AN489" i="8"/>
  <c r="BC489" i="8"/>
  <c r="AN490" i="8"/>
  <c r="BC490" i="8"/>
  <c r="AN491" i="8"/>
  <c r="BC491" i="8"/>
  <c r="AN492" i="8"/>
  <c r="AN493" i="8"/>
  <c r="BC493" i="8"/>
  <c r="AN494" i="8"/>
  <c r="BC494" i="8"/>
  <c r="AN495" i="8"/>
  <c r="AN496" i="8"/>
  <c r="AN497" i="8"/>
  <c r="BC497" i="8"/>
  <c r="AN498" i="8"/>
  <c r="AN499" i="8"/>
  <c r="AN500" i="8"/>
  <c r="BC500" i="8"/>
  <c r="AN501" i="8"/>
  <c r="BC501" i="8"/>
  <c r="AN502" i="8"/>
  <c r="BC502" i="8"/>
  <c r="AN503" i="8"/>
  <c r="AN504" i="8"/>
  <c r="BC504" i="8"/>
  <c r="AN505" i="8"/>
  <c r="BC505" i="8"/>
  <c r="AN506" i="8"/>
  <c r="AN507" i="8"/>
  <c r="BC507" i="8"/>
  <c r="AN508" i="8"/>
  <c r="AN509" i="8"/>
  <c r="BC509" i="8"/>
  <c r="AN510" i="8"/>
  <c r="AN511" i="8"/>
  <c r="AN512" i="8"/>
  <c r="AN513" i="8"/>
  <c r="BC513" i="8"/>
  <c r="AN514" i="8"/>
  <c r="BC514" i="8"/>
  <c r="AN515" i="8"/>
  <c r="AN516" i="8"/>
  <c r="AN517" i="8"/>
  <c r="BC517" i="8"/>
  <c r="AN518" i="8"/>
  <c r="BC518" i="8"/>
  <c r="AN519" i="8"/>
  <c r="AN520" i="8"/>
  <c r="BC520" i="8"/>
  <c r="AN521" i="8"/>
  <c r="BC521" i="8"/>
  <c r="AN522" i="8"/>
  <c r="BC522" i="8"/>
  <c r="AN523" i="8"/>
  <c r="BC523" i="8"/>
  <c r="AN524" i="8"/>
  <c r="BB524" i="8"/>
  <c r="AN525" i="8"/>
  <c r="BC525" i="8"/>
  <c r="AN526" i="8"/>
  <c r="AN527" i="8"/>
  <c r="AN528" i="8"/>
  <c r="BC528" i="8"/>
  <c r="AN529" i="8"/>
  <c r="BC529" i="8"/>
  <c r="AN530" i="8"/>
  <c r="BC530" i="8"/>
  <c r="AN531" i="8"/>
  <c r="BC531" i="8"/>
  <c r="AN532" i="8"/>
  <c r="BC532" i="8"/>
  <c r="AN533" i="8"/>
  <c r="BC533" i="8"/>
  <c r="AN534" i="8"/>
  <c r="AN535" i="8"/>
  <c r="BB535" i="8"/>
  <c r="AN536" i="8"/>
  <c r="BC536" i="8"/>
  <c r="AN537" i="8"/>
  <c r="BC537" i="8"/>
  <c r="AN538" i="8"/>
  <c r="BC538" i="8"/>
  <c r="AN539" i="8"/>
  <c r="AN540" i="8"/>
  <c r="AN541" i="8"/>
  <c r="BC541" i="8"/>
  <c r="AN542" i="8"/>
  <c r="AN543" i="8"/>
  <c r="BC543" i="8"/>
  <c r="AN544" i="8"/>
  <c r="BC544" i="8"/>
  <c r="AN545" i="8"/>
  <c r="BC545" i="8"/>
  <c r="AN546" i="8"/>
  <c r="BC546" i="8"/>
  <c r="AN547" i="8"/>
  <c r="AN548" i="8"/>
  <c r="BB548" i="8"/>
  <c r="AN549" i="8"/>
  <c r="BC549" i="8"/>
  <c r="AN550" i="8"/>
  <c r="BC550" i="8"/>
  <c r="AN551" i="8"/>
  <c r="AN552" i="8"/>
  <c r="BC552" i="8"/>
  <c r="AN553" i="8"/>
  <c r="BC553" i="8"/>
  <c r="AN554" i="8"/>
  <c r="BC554" i="8"/>
  <c r="AN555" i="8"/>
  <c r="AN556" i="8"/>
  <c r="AN557" i="8"/>
  <c r="BC557" i="8"/>
  <c r="AN558" i="8"/>
  <c r="AN559" i="8"/>
  <c r="AN560" i="8"/>
  <c r="BC560" i="8"/>
  <c r="AN561" i="8"/>
  <c r="BC561" i="8"/>
  <c r="AN562" i="8"/>
  <c r="BC562" i="8"/>
  <c r="AN563" i="8"/>
  <c r="BC563" i="8"/>
  <c r="AN564" i="8"/>
  <c r="BC564" i="8"/>
  <c r="AN565" i="8"/>
  <c r="BC565" i="8"/>
  <c r="AN566" i="8"/>
  <c r="BC566" i="8"/>
  <c r="AN567" i="8"/>
  <c r="AN568" i="8"/>
  <c r="BC568" i="8"/>
  <c r="AN569" i="8"/>
  <c r="BC569" i="8"/>
  <c r="AN570" i="8"/>
  <c r="BC570" i="8"/>
  <c r="AN571" i="8"/>
  <c r="AN572" i="8"/>
  <c r="AN573" i="8"/>
  <c r="BC573" i="8"/>
  <c r="AN574" i="8"/>
  <c r="BB574" i="8"/>
  <c r="AN575" i="8"/>
  <c r="AN576" i="8"/>
  <c r="AN577" i="8"/>
  <c r="BC577" i="8"/>
  <c r="AN578" i="8"/>
  <c r="AN579" i="8"/>
  <c r="BC579" i="8"/>
  <c r="AN580" i="8"/>
  <c r="BC580" i="8"/>
  <c r="AN581" i="8"/>
  <c r="BC581" i="8"/>
  <c r="AN582" i="8"/>
  <c r="BC582" i="8"/>
  <c r="AN583" i="8"/>
  <c r="AN584" i="8"/>
  <c r="AN585" i="8"/>
  <c r="BC585" i="8"/>
  <c r="AN586" i="8"/>
  <c r="AN587" i="8"/>
  <c r="BC587" i="8"/>
  <c r="AN588" i="8"/>
  <c r="AN589" i="8"/>
  <c r="BC589" i="8"/>
  <c r="AN590" i="8"/>
  <c r="AN591" i="8"/>
  <c r="BC591" i="8"/>
  <c r="AN592" i="8"/>
  <c r="BC592" i="8"/>
  <c r="AN593" i="8"/>
  <c r="BC593" i="8"/>
  <c r="AN594" i="8"/>
  <c r="BC594" i="8"/>
  <c r="AN595" i="8"/>
  <c r="AN596" i="8"/>
  <c r="BC596" i="8"/>
  <c r="AN597" i="8"/>
  <c r="BC597" i="8"/>
  <c r="AN598" i="8"/>
  <c r="AN599" i="8"/>
  <c r="BC599" i="8"/>
  <c r="AN600" i="8"/>
  <c r="BC600" i="8"/>
  <c r="AN601" i="8"/>
  <c r="BC601" i="8"/>
  <c r="AN602" i="8"/>
  <c r="AN603" i="8"/>
  <c r="AN604" i="8"/>
  <c r="AN605" i="8"/>
  <c r="BC605" i="8"/>
  <c r="AN606" i="8"/>
  <c r="AN607" i="8"/>
  <c r="AN608" i="8"/>
  <c r="BC608" i="8"/>
  <c r="AN609" i="8"/>
  <c r="BC609" i="8"/>
  <c r="AN610" i="8"/>
  <c r="BC610" i="8"/>
  <c r="AN611" i="8"/>
  <c r="AN612" i="8"/>
  <c r="BC612" i="8"/>
  <c r="AN613" i="8"/>
  <c r="BC613" i="8"/>
  <c r="AN614" i="8"/>
  <c r="BC614" i="8"/>
  <c r="AN615" i="8"/>
  <c r="BC615" i="8"/>
  <c r="AN616" i="8"/>
  <c r="BC616" i="8"/>
  <c r="AN617" i="8"/>
  <c r="BC617" i="8"/>
  <c r="AN618" i="8"/>
  <c r="BC618" i="8"/>
  <c r="AN619" i="8"/>
  <c r="BB619" i="8"/>
  <c r="AN620" i="8"/>
  <c r="AN621" i="8"/>
  <c r="BC621" i="8"/>
  <c r="AN622" i="8"/>
  <c r="BB622" i="8"/>
  <c r="AN623" i="8"/>
  <c r="AN624" i="8"/>
  <c r="BC624" i="8"/>
  <c r="AN625" i="8"/>
  <c r="BC625" i="8"/>
  <c r="AN626" i="8"/>
  <c r="AN627" i="8"/>
  <c r="AN628" i="8"/>
  <c r="AN629" i="8"/>
  <c r="BC629" i="8"/>
  <c r="AN630" i="8"/>
  <c r="AN631" i="8"/>
  <c r="AN632" i="8"/>
  <c r="BC632" i="8"/>
  <c r="AN633" i="8"/>
  <c r="BC633" i="8"/>
  <c r="AN634" i="8"/>
  <c r="BC634" i="8"/>
  <c r="AN635" i="8"/>
  <c r="AN636" i="8"/>
  <c r="AN637" i="8"/>
  <c r="BC637" i="8"/>
  <c r="AN638" i="8"/>
  <c r="AN639" i="8"/>
  <c r="AN640" i="8"/>
  <c r="BC640" i="8"/>
  <c r="AN641" i="8"/>
  <c r="BC641" i="8"/>
  <c r="AN642" i="8"/>
  <c r="AN643" i="8"/>
  <c r="BC643" i="8"/>
  <c r="AN644" i="8"/>
  <c r="BB644" i="8"/>
  <c r="AN645" i="8"/>
  <c r="BC645" i="8"/>
  <c r="AN646" i="8"/>
  <c r="AN647" i="8"/>
  <c r="BB647" i="8"/>
  <c r="AN648" i="8"/>
  <c r="AN649" i="8"/>
  <c r="BC649" i="8"/>
  <c r="AN650" i="8"/>
  <c r="BC650" i="8"/>
  <c r="AN651" i="8"/>
  <c r="AN652" i="8"/>
  <c r="BC652" i="8"/>
  <c r="AN653" i="8"/>
  <c r="BC653" i="8"/>
  <c r="AN654" i="8"/>
  <c r="AN655" i="8"/>
  <c r="BC655" i="8"/>
  <c r="AN656" i="8"/>
  <c r="BC656" i="8"/>
  <c r="AN657" i="8"/>
  <c r="BC657" i="8"/>
  <c r="AN658" i="8"/>
  <c r="AN659" i="8"/>
  <c r="BB659" i="8"/>
  <c r="AN660" i="8"/>
  <c r="BC660" i="8"/>
  <c r="AN661" i="8"/>
  <c r="BC661" i="8"/>
  <c r="AN662" i="8"/>
  <c r="BC662" i="8"/>
  <c r="AN663" i="8"/>
  <c r="BC663" i="8"/>
  <c r="AN664" i="8"/>
  <c r="BC664" i="8"/>
  <c r="AN665" i="8"/>
  <c r="BC665" i="8"/>
  <c r="AN666" i="8"/>
  <c r="AN667" i="8"/>
  <c r="BC667" i="8"/>
  <c r="AN668" i="8"/>
  <c r="AN669" i="8"/>
  <c r="BC669" i="8"/>
  <c r="AN670" i="8"/>
  <c r="AN671" i="8"/>
  <c r="AN672" i="8"/>
  <c r="BC672" i="8"/>
  <c r="AN673" i="8"/>
  <c r="BC673" i="8"/>
  <c r="AN674" i="8"/>
  <c r="BC674" i="8"/>
  <c r="AN675" i="8"/>
  <c r="AN676" i="8"/>
  <c r="AN677" i="8"/>
  <c r="BC677" i="8"/>
  <c r="AN678" i="8"/>
  <c r="BC678" i="8"/>
  <c r="AN679" i="8"/>
  <c r="BC679" i="8"/>
  <c r="AN680" i="8"/>
  <c r="BC680" i="8"/>
  <c r="AN681" i="8"/>
  <c r="BC681" i="8"/>
  <c r="AN682" i="8"/>
  <c r="BC682" i="8"/>
  <c r="AN683" i="8"/>
  <c r="BC683" i="8"/>
  <c r="AN684" i="8"/>
  <c r="AN685" i="8"/>
  <c r="BC685" i="8"/>
  <c r="AN686" i="8"/>
  <c r="AN687" i="8"/>
  <c r="AN688" i="8"/>
  <c r="BC688" i="8"/>
  <c r="AN689" i="8"/>
  <c r="BC689" i="8"/>
  <c r="AN690" i="8"/>
  <c r="BC690" i="8"/>
  <c r="AN691" i="8"/>
  <c r="AN692" i="8"/>
  <c r="BC692" i="8"/>
  <c r="AN693" i="8"/>
  <c r="BC693" i="8"/>
  <c r="AN694" i="8"/>
  <c r="AN695" i="8"/>
  <c r="AN696" i="8"/>
  <c r="AN697" i="8"/>
  <c r="BC697" i="8"/>
  <c r="AN698" i="8"/>
  <c r="BC698" i="8"/>
  <c r="AN699" i="8"/>
  <c r="AN700" i="8"/>
  <c r="BC700" i="8"/>
  <c r="AN701" i="8"/>
  <c r="BC701" i="8"/>
  <c r="AN702" i="8"/>
  <c r="BB702" i="8"/>
  <c r="AN703" i="8"/>
  <c r="BC703" i="8"/>
  <c r="AN704" i="8"/>
  <c r="AN705" i="8"/>
  <c r="BC705" i="8"/>
  <c r="AN706" i="8"/>
  <c r="AN707" i="8"/>
  <c r="AN708" i="8"/>
  <c r="AN709" i="8"/>
  <c r="BC709" i="8"/>
  <c r="AN710" i="8"/>
  <c r="AN711" i="8"/>
  <c r="BC711" i="8"/>
  <c r="AN712" i="8"/>
  <c r="BC712" i="8"/>
  <c r="AN713" i="8"/>
  <c r="BC713" i="8"/>
  <c r="AN714" i="8"/>
  <c r="BC714" i="8"/>
  <c r="AN715" i="8"/>
  <c r="AN716" i="8"/>
  <c r="BB716" i="8"/>
  <c r="AN717" i="8"/>
  <c r="BC717" i="8"/>
  <c r="AN718" i="8"/>
  <c r="BB718" i="8"/>
  <c r="AN719" i="8"/>
  <c r="AN720" i="8"/>
  <c r="BC720" i="8"/>
  <c r="AN721" i="8"/>
  <c r="BC721" i="8"/>
  <c r="AN722" i="8"/>
  <c r="BC722" i="8"/>
  <c r="AN723" i="8"/>
  <c r="BC723" i="8"/>
  <c r="AN724" i="8"/>
  <c r="BC724" i="8"/>
  <c r="AN725" i="8"/>
  <c r="BC725" i="8"/>
  <c r="AN726" i="8"/>
  <c r="AN727" i="8"/>
  <c r="BC727" i="8"/>
  <c r="AN728" i="8"/>
  <c r="BC728" i="8"/>
  <c r="AN729" i="8"/>
  <c r="BC729" i="8"/>
  <c r="AN730" i="8"/>
  <c r="BC730" i="8"/>
  <c r="AN731" i="8"/>
  <c r="BC731" i="8"/>
  <c r="AN732" i="8"/>
  <c r="AN733" i="8"/>
  <c r="BC733" i="8"/>
  <c r="AN734" i="8"/>
  <c r="AN735" i="8"/>
  <c r="BC735" i="8"/>
  <c r="AN736" i="8"/>
  <c r="BC736" i="8"/>
  <c r="AN737" i="8"/>
  <c r="BC737" i="8"/>
  <c r="AN738" i="8"/>
  <c r="BC738" i="8"/>
  <c r="AN739" i="8"/>
  <c r="AN740" i="8"/>
  <c r="BB740" i="8"/>
  <c r="AN741" i="8"/>
  <c r="BC741" i="8"/>
  <c r="AN742" i="8"/>
  <c r="BC742" i="8"/>
  <c r="AN743" i="8"/>
  <c r="BB743" i="8"/>
  <c r="AN744" i="8"/>
  <c r="AN745" i="8"/>
  <c r="BC745" i="8"/>
  <c r="AN746" i="8"/>
  <c r="BC746" i="8"/>
  <c r="AN747" i="8"/>
  <c r="BC747" i="8"/>
  <c r="AN748" i="8"/>
  <c r="AN749" i="8"/>
  <c r="BC749" i="8"/>
  <c r="AN750" i="8"/>
  <c r="AN751" i="8"/>
  <c r="AN752" i="8"/>
  <c r="BC752" i="8"/>
  <c r="AN753" i="8"/>
  <c r="BC753" i="8"/>
  <c r="AN754" i="8"/>
  <c r="BC754" i="8"/>
  <c r="AN755" i="8"/>
  <c r="AN756" i="8"/>
  <c r="AN757" i="8"/>
  <c r="BC757" i="8"/>
  <c r="AN758" i="8"/>
  <c r="AN759" i="8"/>
  <c r="AN760" i="8"/>
  <c r="BC760" i="8"/>
  <c r="AN761" i="8"/>
  <c r="BC761" i="8"/>
  <c r="AN762" i="8"/>
  <c r="BC762" i="8"/>
  <c r="AN763" i="8"/>
  <c r="AN764" i="8"/>
  <c r="AN765" i="8"/>
  <c r="BC765" i="8"/>
  <c r="AN766" i="8"/>
  <c r="BB766" i="8"/>
  <c r="AN767" i="8"/>
  <c r="AN768" i="8"/>
  <c r="AN769" i="8"/>
  <c r="BC769" i="8"/>
  <c r="AN770" i="8"/>
  <c r="BC770" i="8"/>
  <c r="AN771" i="8"/>
  <c r="AN772" i="8"/>
  <c r="AN773" i="8"/>
  <c r="AN774" i="8"/>
  <c r="AN775" i="8"/>
  <c r="AN776" i="8"/>
  <c r="AN777" i="8"/>
  <c r="AN778" i="8"/>
  <c r="AN779" i="8"/>
  <c r="AN780" i="8"/>
  <c r="BC780" i="8"/>
  <c r="AN781" i="8"/>
  <c r="AN782" i="8"/>
  <c r="AN783" i="8"/>
  <c r="AN784" i="8"/>
  <c r="AN785" i="8"/>
  <c r="BB785" i="8"/>
  <c r="AN786" i="8"/>
  <c r="BC786" i="8"/>
  <c r="AN787" i="8"/>
  <c r="AN788" i="8"/>
  <c r="AN789" i="8"/>
  <c r="AN790" i="8"/>
  <c r="AN791" i="8"/>
  <c r="BC791" i="8"/>
  <c r="AN792" i="8"/>
  <c r="AN793" i="8"/>
  <c r="AN794" i="8"/>
  <c r="BB794" i="8"/>
  <c r="AN795" i="8"/>
  <c r="BB795" i="8"/>
  <c r="AN796" i="8"/>
  <c r="AN797" i="8"/>
  <c r="AN798" i="8"/>
  <c r="BC798" i="8"/>
  <c r="AN799" i="8"/>
  <c r="AN800" i="8"/>
  <c r="AN801" i="8"/>
  <c r="AN802" i="8"/>
  <c r="BC802" i="8"/>
  <c r="AN803" i="8"/>
  <c r="AN804" i="8"/>
  <c r="AN805" i="8"/>
  <c r="BB805" i="8"/>
  <c r="AN806" i="8"/>
  <c r="BC806" i="8"/>
  <c r="AN807" i="8"/>
  <c r="AN808" i="8"/>
  <c r="AN809" i="8"/>
  <c r="AN810" i="8"/>
  <c r="BC810" i="8"/>
  <c r="AN811" i="8"/>
  <c r="BB811" i="8"/>
  <c r="AN812" i="8"/>
  <c r="BC812" i="8"/>
  <c r="AN813" i="8"/>
  <c r="AN814" i="8"/>
  <c r="AN815" i="8"/>
  <c r="BC815" i="8"/>
  <c r="AN816" i="8"/>
  <c r="AN817" i="8"/>
  <c r="BB817" i="8"/>
  <c r="AN818" i="8"/>
  <c r="AN819" i="8"/>
  <c r="AN820" i="8"/>
  <c r="AN821" i="8"/>
  <c r="AN822" i="8"/>
  <c r="BC822" i="8"/>
  <c r="AN823" i="8"/>
  <c r="AN824" i="8"/>
  <c r="AN825" i="8"/>
  <c r="AN826" i="8"/>
  <c r="BC826" i="8"/>
  <c r="AN827" i="8"/>
  <c r="BB827" i="8"/>
  <c r="AN828" i="8"/>
  <c r="AN829" i="8"/>
  <c r="BB829" i="8"/>
  <c r="AN830" i="8"/>
  <c r="BC830" i="8"/>
  <c r="AN831" i="8"/>
  <c r="AN832" i="8"/>
  <c r="AN833" i="8"/>
  <c r="AN834" i="8"/>
  <c r="BC834" i="8"/>
  <c r="AN835" i="8"/>
  <c r="AN836" i="8"/>
  <c r="AN837" i="8"/>
  <c r="AN838" i="8"/>
  <c r="BB838" i="8"/>
  <c r="AN839" i="8"/>
  <c r="AN840" i="8"/>
  <c r="AN841" i="8"/>
  <c r="BC841" i="8"/>
  <c r="AN842" i="8"/>
  <c r="BC842" i="8"/>
  <c r="AN843" i="8"/>
  <c r="AN844" i="8"/>
  <c r="BC844" i="8"/>
  <c r="AN845" i="8"/>
  <c r="BB845" i="8"/>
  <c r="AN846" i="8"/>
  <c r="BB846" i="8"/>
  <c r="AN847" i="8"/>
  <c r="AN848" i="8"/>
  <c r="AN849" i="8"/>
  <c r="AN850" i="8"/>
  <c r="AN851" i="8"/>
  <c r="AN852" i="8"/>
  <c r="AN853" i="8"/>
  <c r="BB853" i="8"/>
  <c r="AN854" i="8"/>
  <c r="BC854" i="8"/>
  <c r="AN855" i="8"/>
  <c r="AN856" i="8"/>
  <c r="AN857" i="8"/>
  <c r="BB857" i="8"/>
  <c r="AN858" i="8"/>
  <c r="BC858" i="8"/>
  <c r="AN859" i="8"/>
  <c r="AN860" i="8"/>
  <c r="AN861" i="8"/>
  <c r="BB861" i="8"/>
  <c r="AN862" i="8"/>
  <c r="BC862" i="8"/>
  <c r="AN863" i="8"/>
  <c r="AN864" i="8"/>
  <c r="AN865" i="8"/>
  <c r="BB865" i="8"/>
  <c r="AN866" i="8"/>
  <c r="BC866" i="8"/>
  <c r="AN867" i="8"/>
  <c r="AN868" i="8"/>
  <c r="AN869" i="8"/>
  <c r="AN870" i="8"/>
  <c r="BC870" i="8"/>
  <c r="AN871" i="8"/>
  <c r="AN872" i="8"/>
  <c r="BB872" i="8"/>
  <c r="AN873" i="8"/>
  <c r="AN874" i="8"/>
  <c r="BC874" i="8"/>
  <c r="AN875" i="8"/>
  <c r="AN876" i="8"/>
  <c r="AN877" i="8"/>
  <c r="AN878" i="8"/>
  <c r="AN879" i="8"/>
  <c r="AN880" i="8"/>
  <c r="AN881" i="8"/>
  <c r="AN882" i="8"/>
  <c r="AN883" i="8"/>
  <c r="AN884" i="8"/>
  <c r="AN885" i="8"/>
  <c r="BB885" i="8"/>
  <c r="AN886" i="8"/>
  <c r="BC886" i="8"/>
  <c r="AN887" i="8"/>
  <c r="AN888" i="8"/>
  <c r="AN889" i="8"/>
  <c r="AN890" i="8"/>
  <c r="BC890" i="8"/>
  <c r="AN891" i="8"/>
  <c r="AN892" i="8"/>
  <c r="AN893" i="8"/>
  <c r="AN894" i="8"/>
  <c r="BC894" i="8"/>
  <c r="AN895" i="8"/>
  <c r="AN896" i="8"/>
  <c r="AN897" i="8"/>
  <c r="AN898" i="8"/>
  <c r="BC898" i="8"/>
  <c r="AN899" i="8"/>
  <c r="AN900" i="8"/>
  <c r="AN901" i="8"/>
  <c r="AN902" i="8"/>
  <c r="BB902" i="8"/>
  <c r="AN903" i="8"/>
  <c r="AN904" i="8"/>
  <c r="BC904" i="8"/>
  <c r="AN905" i="8"/>
  <c r="AN906" i="8"/>
  <c r="AN907" i="8"/>
  <c r="AN908" i="8"/>
  <c r="BC908" i="8"/>
  <c r="AN909" i="8"/>
  <c r="AN910" i="8"/>
  <c r="AN911" i="8"/>
  <c r="BC911" i="8"/>
  <c r="AN912" i="8"/>
  <c r="BB912" i="8"/>
  <c r="AN913" i="8"/>
  <c r="BB913" i="8"/>
  <c r="AN914" i="8"/>
  <c r="BB914" i="8"/>
  <c r="AN915" i="8"/>
  <c r="AN916" i="8"/>
  <c r="AN917" i="8"/>
  <c r="BB917" i="8"/>
  <c r="AN918" i="8"/>
  <c r="BC918" i="8"/>
  <c r="AN919" i="8"/>
  <c r="AN920" i="8"/>
  <c r="AN921" i="8"/>
  <c r="BC921" i="8"/>
  <c r="AN922" i="8"/>
  <c r="AN923" i="8"/>
  <c r="AN924" i="8"/>
  <c r="AN925" i="8"/>
  <c r="AN926" i="8"/>
  <c r="BC926" i="8"/>
  <c r="AN927" i="8"/>
  <c r="AN928" i="8"/>
  <c r="AN929" i="8"/>
  <c r="AN930" i="8"/>
  <c r="BC930" i="8"/>
  <c r="AN931" i="8"/>
  <c r="AN932" i="8"/>
  <c r="BC932" i="8"/>
  <c r="AN933" i="8"/>
  <c r="BB933" i="8"/>
  <c r="AN934" i="8"/>
  <c r="AN935" i="8"/>
  <c r="AN936" i="8"/>
  <c r="AN937" i="8"/>
  <c r="BC937" i="8"/>
  <c r="AN938" i="8"/>
  <c r="AN939" i="8"/>
  <c r="AN940" i="8"/>
  <c r="AN941" i="8"/>
  <c r="AN942" i="8"/>
  <c r="BC942" i="8"/>
  <c r="AN943" i="8"/>
  <c r="BC943" i="8"/>
  <c r="AN944" i="8"/>
  <c r="AN945" i="8"/>
  <c r="AN946" i="8"/>
  <c r="AN947" i="8"/>
  <c r="AN948" i="8"/>
  <c r="AN949" i="8"/>
  <c r="AN950" i="8"/>
  <c r="AN951" i="8"/>
  <c r="AN952" i="8"/>
  <c r="AN953" i="8"/>
  <c r="AN954" i="8"/>
  <c r="BC954" i="8"/>
  <c r="AN955" i="8"/>
  <c r="AN956" i="8"/>
  <c r="AN957" i="8"/>
  <c r="AN958" i="8"/>
  <c r="AN959" i="8"/>
  <c r="AN960" i="8"/>
  <c r="AN961" i="8"/>
  <c r="AN962" i="8"/>
  <c r="BC962" i="8"/>
  <c r="AN963" i="8"/>
  <c r="AN964" i="8"/>
  <c r="AN965" i="8"/>
  <c r="BB965" i="8"/>
  <c r="AN966" i="8"/>
  <c r="V4" i="8"/>
  <c r="AZ967" i="8"/>
  <c r="AX4" i="8"/>
  <c r="AX967" i="8"/>
  <c r="AV4" i="8"/>
  <c r="AV967" i="8"/>
  <c r="AT4" i="8"/>
  <c r="AT967" i="8"/>
  <c r="AR4" i="8"/>
  <c r="AR967" i="8"/>
  <c r="AP4" i="8"/>
  <c r="AP967" i="8"/>
  <c r="R967" i="8"/>
  <c r="F115" i="10"/>
  <c r="F116" i="10"/>
  <c r="F117" i="10"/>
  <c r="F118" i="10"/>
  <c r="F120" i="10"/>
  <c r="F121" i="10"/>
  <c r="F122" i="10"/>
  <c r="F123" i="10"/>
  <c r="F124" i="10"/>
  <c r="F125" i="10"/>
  <c r="F126" i="10"/>
  <c r="F127" i="10"/>
  <c r="F128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H29" i="10"/>
  <c r="J29" i="10"/>
  <c r="F30" i="10"/>
  <c r="F31" i="10"/>
  <c r="F32" i="10"/>
  <c r="F33" i="10"/>
  <c r="F34" i="10"/>
  <c r="F35" i="10"/>
  <c r="F36" i="10"/>
  <c r="F37" i="10"/>
  <c r="H37" i="10"/>
  <c r="J37" i="10"/>
  <c r="F38" i="10"/>
  <c r="F39" i="10"/>
  <c r="F40" i="10"/>
  <c r="F41" i="10"/>
  <c r="F42" i="10"/>
  <c r="F43" i="10"/>
  <c r="F44" i="10"/>
  <c r="F45" i="10"/>
  <c r="H45" i="10"/>
  <c r="J45" i="10"/>
  <c r="F46" i="10"/>
  <c r="F47" i="10"/>
  <c r="F48" i="10"/>
  <c r="F49" i="10"/>
  <c r="F50" i="10"/>
  <c r="F51" i="10"/>
  <c r="F52" i="10"/>
  <c r="F53" i="10"/>
  <c r="H53" i="10"/>
  <c r="J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H65" i="10"/>
  <c r="J65" i="10"/>
  <c r="F66" i="10"/>
  <c r="F67" i="10"/>
  <c r="F68" i="10"/>
  <c r="F69" i="10"/>
  <c r="F70" i="10"/>
  <c r="F71" i="10"/>
  <c r="F72" i="10"/>
  <c r="F73" i="10"/>
  <c r="H73" i="10"/>
  <c r="J73" i="10"/>
  <c r="F74" i="10"/>
  <c r="F76" i="10"/>
  <c r="F77" i="10"/>
  <c r="F78" i="10"/>
  <c r="F79" i="10"/>
  <c r="F80" i="10"/>
  <c r="F81" i="10"/>
  <c r="F82" i="10"/>
  <c r="H82" i="10"/>
  <c r="J82" i="10"/>
  <c r="F83" i="10"/>
  <c r="F84" i="10"/>
  <c r="F85" i="10"/>
  <c r="F86" i="10"/>
  <c r="F87" i="10"/>
  <c r="F88" i="10"/>
  <c r="F89" i="10"/>
  <c r="F90" i="10"/>
  <c r="H90" i="10"/>
  <c r="J90" i="10"/>
  <c r="F91" i="10"/>
  <c r="F92" i="10"/>
  <c r="F93" i="10"/>
  <c r="F94" i="10"/>
  <c r="F96" i="10"/>
  <c r="F97" i="10"/>
  <c r="F98" i="10"/>
  <c r="F99" i="10"/>
  <c r="H99" i="10"/>
  <c r="J99" i="10"/>
  <c r="F100" i="10"/>
  <c r="F101" i="10"/>
  <c r="F102" i="10"/>
  <c r="F103" i="10"/>
  <c r="F104" i="10"/>
  <c r="F105" i="10"/>
  <c r="F106" i="10"/>
  <c r="F107" i="10"/>
  <c r="H107" i="10"/>
  <c r="J107" i="10"/>
  <c r="F108" i="10"/>
  <c r="F109" i="10"/>
  <c r="F110" i="10"/>
  <c r="F111" i="10"/>
  <c r="F112" i="10"/>
  <c r="H115" i="10"/>
  <c r="H116" i="10"/>
  <c r="J116" i="10"/>
  <c r="H117" i="10"/>
  <c r="H118" i="10"/>
  <c r="H119" i="10"/>
  <c r="H120" i="10"/>
  <c r="H121" i="10"/>
  <c r="H122" i="10"/>
  <c r="H123" i="10"/>
  <c r="H124" i="10"/>
  <c r="H125" i="10"/>
  <c r="J125" i="10"/>
  <c r="H126" i="10"/>
  <c r="H127" i="10"/>
  <c r="H128" i="10"/>
  <c r="H11" i="10"/>
  <c r="H12" i="10"/>
  <c r="J12" i="10"/>
  <c r="H13" i="10"/>
  <c r="H14" i="10"/>
  <c r="H15" i="10"/>
  <c r="H16" i="10"/>
  <c r="J16" i="10"/>
  <c r="H17" i="10"/>
  <c r="H18" i="10"/>
  <c r="H19" i="10"/>
  <c r="H20" i="10"/>
  <c r="J20" i="10"/>
  <c r="H21" i="10"/>
  <c r="H22" i="10"/>
  <c r="H23" i="10"/>
  <c r="H24" i="10"/>
  <c r="J24" i="10"/>
  <c r="H25" i="10"/>
  <c r="H26" i="10"/>
  <c r="H27" i="10"/>
  <c r="H28" i="10"/>
  <c r="L28" i="10"/>
  <c r="H30" i="10"/>
  <c r="H31" i="10"/>
  <c r="H32" i="10"/>
  <c r="H33" i="10"/>
  <c r="H34" i="10"/>
  <c r="H35" i="10"/>
  <c r="J35" i="10"/>
  <c r="H36" i="10"/>
  <c r="H38" i="10"/>
  <c r="H39" i="10"/>
  <c r="H40" i="10"/>
  <c r="H41" i="10"/>
  <c r="H42" i="10"/>
  <c r="H43" i="10"/>
  <c r="J43" i="10"/>
  <c r="H44" i="10"/>
  <c r="H46" i="10"/>
  <c r="H47" i="10"/>
  <c r="H48" i="10"/>
  <c r="H49" i="10"/>
  <c r="H50" i="10"/>
  <c r="H51" i="10"/>
  <c r="J51" i="10"/>
  <c r="H52" i="10"/>
  <c r="H54" i="10"/>
  <c r="H55" i="10"/>
  <c r="H56" i="10"/>
  <c r="H57" i="10"/>
  <c r="H58" i="10"/>
  <c r="H59" i="10"/>
  <c r="H60" i="10"/>
  <c r="G60" i="10"/>
  <c r="L60" i="10"/>
  <c r="H61" i="10"/>
  <c r="H62" i="10"/>
  <c r="H63" i="10"/>
  <c r="H64" i="10"/>
  <c r="H66" i="10"/>
  <c r="H67" i="10"/>
  <c r="J67" i="10"/>
  <c r="H68" i="10"/>
  <c r="H69" i="10"/>
  <c r="H70" i="10"/>
  <c r="H71" i="10"/>
  <c r="H72" i="10"/>
  <c r="H74" i="10"/>
  <c r="H76" i="10"/>
  <c r="J76" i="10"/>
  <c r="H77" i="10"/>
  <c r="H78" i="10"/>
  <c r="H79" i="10"/>
  <c r="H80" i="10"/>
  <c r="H81" i="10"/>
  <c r="H83" i="10"/>
  <c r="H84" i="10"/>
  <c r="J84" i="10"/>
  <c r="H85" i="10"/>
  <c r="H86" i="10"/>
  <c r="H87" i="10"/>
  <c r="H88" i="10"/>
  <c r="H89" i="10"/>
  <c r="H91" i="10"/>
  <c r="H92" i="10"/>
  <c r="J92" i="10"/>
  <c r="H93" i="10"/>
  <c r="H94" i="10"/>
  <c r="H96" i="10"/>
  <c r="H97" i="10"/>
  <c r="H98" i="10"/>
  <c r="H100" i="10"/>
  <c r="H101" i="10"/>
  <c r="J101" i="10"/>
  <c r="H102" i="10"/>
  <c r="H103" i="10"/>
  <c r="H104" i="10"/>
  <c r="H105" i="10"/>
  <c r="H106" i="10"/>
  <c r="H108" i="10"/>
  <c r="H109" i="10"/>
  <c r="J109" i="10"/>
  <c r="H110" i="10"/>
  <c r="H111" i="10"/>
  <c r="H112" i="10"/>
  <c r="G115" i="10"/>
  <c r="G116" i="10"/>
  <c r="G117" i="10"/>
  <c r="I117" i="10"/>
  <c r="G118" i="10"/>
  <c r="G120" i="10"/>
  <c r="G121" i="10"/>
  <c r="G122" i="10"/>
  <c r="G123" i="10"/>
  <c r="G124" i="10"/>
  <c r="G125" i="10"/>
  <c r="K125" i="10"/>
  <c r="G126" i="10"/>
  <c r="G127" i="10"/>
  <c r="G128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9" i="10"/>
  <c r="G30" i="10"/>
  <c r="G31" i="10"/>
  <c r="G32" i="10"/>
  <c r="I32" i="10"/>
  <c r="G33" i="10"/>
  <c r="G34" i="10"/>
  <c r="G35" i="10"/>
  <c r="G36" i="10"/>
  <c r="I36" i="10"/>
  <c r="G37" i="10"/>
  <c r="G38" i="10"/>
  <c r="G39" i="10"/>
  <c r="G40" i="10"/>
  <c r="I40" i="10"/>
  <c r="G41" i="10"/>
  <c r="G42" i="10"/>
  <c r="G43" i="10"/>
  <c r="G44" i="10"/>
  <c r="I44" i="10"/>
  <c r="G45" i="10"/>
  <c r="G46" i="10"/>
  <c r="G47" i="10"/>
  <c r="G48" i="10"/>
  <c r="I48" i="10"/>
  <c r="G49" i="10"/>
  <c r="G50" i="10"/>
  <c r="G51" i="10"/>
  <c r="G52" i="10"/>
  <c r="I52" i="10"/>
  <c r="G53" i="10"/>
  <c r="G54" i="10"/>
  <c r="G55" i="10"/>
  <c r="G56" i="10"/>
  <c r="I56" i="10"/>
  <c r="G57" i="10"/>
  <c r="G58" i="10"/>
  <c r="G59" i="10"/>
  <c r="I60" i="10"/>
  <c r="G61" i="10"/>
  <c r="G62" i="10"/>
  <c r="G63" i="10"/>
  <c r="G64" i="10"/>
  <c r="I64" i="10"/>
  <c r="G65" i="10"/>
  <c r="G66" i="10"/>
  <c r="G67" i="10"/>
  <c r="K67" i="10"/>
  <c r="G68" i="10"/>
  <c r="I68" i="10"/>
  <c r="G69" i="10"/>
  <c r="G70" i="10"/>
  <c r="G71" i="10"/>
  <c r="G72" i="10"/>
  <c r="I72" i="10"/>
  <c r="G73" i="10"/>
  <c r="G74" i="10"/>
  <c r="G76" i="10"/>
  <c r="G77" i="10"/>
  <c r="I77" i="10"/>
  <c r="G78" i="10"/>
  <c r="G79" i="10"/>
  <c r="G80" i="10"/>
  <c r="G81" i="10"/>
  <c r="I81" i="10"/>
  <c r="G82" i="10"/>
  <c r="G83" i="10"/>
  <c r="G84" i="10"/>
  <c r="G85" i="10"/>
  <c r="I85" i="10"/>
  <c r="G86" i="10"/>
  <c r="G87" i="10"/>
  <c r="G88" i="10"/>
  <c r="G89" i="10"/>
  <c r="G90" i="10"/>
  <c r="G91" i="10"/>
  <c r="G92" i="10"/>
  <c r="G93" i="10"/>
  <c r="G94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J121" i="10"/>
  <c r="J123" i="10"/>
  <c r="AP28" i="10"/>
  <c r="AQ28" i="10"/>
  <c r="AR28" i="10"/>
  <c r="AS28" i="10"/>
  <c r="AT28" i="10"/>
  <c r="AU28" i="10"/>
  <c r="AV28" i="10"/>
  <c r="AW28" i="10"/>
  <c r="AX28" i="10"/>
  <c r="AY28" i="10"/>
  <c r="AZ28" i="10"/>
  <c r="K28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9" i="10"/>
  <c r="A30" i="10"/>
  <c r="A31" i="10"/>
  <c r="A32" i="10"/>
  <c r="AP12" i="10"/>
  <c r="C965" i="5"/>
  <c r="C964" i="5"/>
  <c r="C963" i="5"/>
  <c r="C962" i="5"/>
  <c r="C961" i="5"/>
  <c r="C960" i="5"/>
  <c r="C959" i="5"/>
  <c r="C958" i="5"/>
  <c r="C957" i="5"/>
  <c r="C956" i="5"/>
  <c r="C955" i="5"/>
  <c r="C954" i="5"/>
  <c r="C953" i="5"/>
  <c r="C952" i="5"/>
  <c r="C951" i="5"/>
  <c r="C950" i="5"/>
  <c r="C949" i="5"/>
  <c r="C948" i="5"/>
  <c r="C947" i="5"/>
  <c r="C946" i="5"/>
  <c r="C945" i="5"/>
  <c r="C944" i="5"/>
  <c r="C943" i="5"/>
  <c r="C942" i="5"/>
  <c r="C941" i="5"/>
  <c r="C940" i="5"/>
  <c r="C939" i="5"/>
  <c r="C938" i="5"/>
  <c r="C937" i="5"/>
  <c r="C936" i="5"/>
  <c r="C935" i="5"/>
  <c r="C934" i="5"/>
  <c r="C933" i="5"/>
  <c r="C932" i="5"/>
  <c r="C931" i="5"/>
  <c r="C930" i="5"/>
  <c r="C929" i="5"/>
  <c r="C928" i="5"/>
  <c r="C927" i="5"/>
  <c r="C926" i="5"/>
  <c r="C925" i="5"/>
  <c r="C924" i="5"/>
  <c r="C923" i="5"/>
  <c r="C922" i="5"/>
  <c r="C921" i="5"/>
  <c r="C920" i="5"/>
  <c r="C919" i="5"/>
  <c r="C918" i="5"/>
  <c r="C917" i="5"/>
  <c r="C916" i="5"/>
  <c r="C915" i="5"/>
  <c r="C914" i="5"/>
  <c r="C913" i="5"/>
  <c r="C912" i="5"/>
  <c r="C911" i="5"/>
  <c r="C910" i="5"/>
  <c r="C909" i="5"/>
  <c r="C908" i="5"/>
  <c r="C907" i="5"/>
  <c r="C906" i="5"/>
  <c r="C905" i="5"/>
  <c r="C904" i="5"/>
  <c r="C903" i="5"/>
  <c r="C902" i="5"/>
  <c r="C901" i="5"/>
  <c r="C900" i="5"/>
  <c r="C899" i="5"/>
  <c r="C898" i="5"/>
  <c r="C897" i="5"/>
  <c r="C896" i="5"/>
  <c r="C895" i="5"/>
  <c r="C894" i="5"/>
  <c r="C893" i="5"/>
  <c r="C892" i="5"/>
  <c r="C891" i="5"/>
  <c r="C890" i="5"/>
  <c r="C889" i="5"/>
  <c r="C888" i="5"/>
  <c r="C887" i="5"/>
  <c r="C886" i="5"/>
  <c r="C885" i="5"/>
  <c r="C884" i="5"/>
  <c r="C883" i="5"/>
  <c r="C882" i="5"/>
  <c r="C881" i="5"/>
  <c r="C880" i="5"/>
  <c r="C879" i="5"/>
  <c r="C878" i="5"/>
  <c r="C877" i="5"/>
  <c r="C876" i="5"/>
  <c r="C875" i="5"/>
  <c r="C874" i="5"/>
  <c r="C873" i="5"/>
  <c r="C872" i="5"/>
  <c r="C871" i="5"/>
  <c r="C870" i="5"/>
  <c r="C869" i="5"/>
  <c r="C868" i="5"/>
  <c r="C867" i="5"/>
  <c r="C866" i="5"/>
  <c r="C865" i="5"/>
  <c r="C864" i="5"/>
  <c r="C863" i="5"/>
  <c r="C862" i="5"/>
  <c r="C861" i="5"/>
  <c r="C860" i="5"/>
  <c r="C859" i="5"/>
  <c r="C858" i="5"/>
  <c r="C857" i="5"/>
  <c r="C856" i="5"/>
  <c r="C855" i="5"/>
  <c r="C854" i="5"/>
  <c r="C853" i="5"/>
  <c r="C852" i="5"/>
  <c r="C851" i="5"/>
  <c r="C850" i="5"/>
  <c r="C849" i="5"/>
  <c r="C848" i="5"/>
  <c r="C847" i="5"/>
  <c r="C846" i="5"/>
  <c r="C845" i="5"/>
  <c r="C844" i="5"/>
  <c r="C843" i="5"/>
  <c r="C842" i="5"/>
  <c r="C841" i="5"/>
  <c r="C840" i="5"/>
  <c r="C839" i="5"/>
  <c r="C838" i="5"/>
  <c r="C837" i="5"/>
  <c r="C836" i="5"/>
  <c r="C835" i="5"/>
  <c r="C834" i="5"/>
  <c r="C833" i="5"/>
  <c r="C832" i="5"/>
  <c r="C831" i="5"/>
  <c r="C830" i="5"/>
  <c r="C829" i="5"/>
  <c r="C828" i="5"/>
  <c r="C827" i="5"/>
  <c r="C826" i="5"/>
  <c r="C825" i="5"/>
  <c r="C824" i="5"/>
  <c r="C823" i="5"/>
  <c r="C822" i="5"/>
  <c r="C821" i="5"/>
  <c r="C820" i="5"/>
  <c r="C819" i="5"/>
  <c r="C818" i="5"/>
  <c r="C817" i="5"/>
  <c r="C816" i="5"/>
  <c r="C815" i="5"/>
  <c r="C814" i="5"/>
  <c r="C813" i="5"/>
  <c r="C812" i="5"/>
  <c r="C811" i="5"/>
  <c r="C810" i="5"/>
  <c r="C809" i="5"/>
  <c r="C808" i="5"/>
  <c r="C807" i="5"/>
  <c r="C806" i="5"/>
  <c r="C805" i="5"/>
  <c r="C804" i="5"/>
  <c r="C803" i="5"/>
  <c r="C802" i="5"/>
  <c r="C801" i="5"/>
  <c r="C800" i="5"/>
  <c r="C799" i="5"/>
  <c r="C798" i="5"/>
  <c r="C797" i="5"/>
  <c r="C796" i="5"/>
  <c r="C795" i="5"/>
  <c r="C794" i="5"/>
  <c r="C793" i="5"/>
  <c r="C792" i="5"/>
  <c r="C791" i="5"/>
  <c r="C790" i="5"/>
  <c r="C789" i="5"/>
  <c r="C788" i="5"/>
  <c r="C787" i="5"/>
  <c r="C786" i="5"/>
  <c r="C785" i="5"/>
  <c r="C784" i="5"/>
  <c r="C783" i="5"/>
  <c r="C782" i="5"/>
  <c r="C781" i="5"/>
  <c r="C780" i="5"/>
  <c r="C779" i="5"/>
  <c r="C778" i="5"/>
  <c r="C777" i="5"/>
  <c r="C776" i="5"/>
  <c r="C775" i="5"/>
  <c r="C774" i="5"/>
  <c r="C773" i="5"/>
  <c r="C772" i="5"/>
  <c r="C771" i="5"/>
  <c r="C770" i="5"/>
  <c r="C769" i="5"/>
  <c r="C768" i="5"/>
  <c r="C767" i="5"/>
  <c r="C766" i="5"/>
  <c r="C765" i="5"/>
  <c r="C764" i="5"/>
  <c r="C763" i="5"/>
  <c r="C762" i="5"/>
  <c r="C761" i="5"/>
  <c r="C760" i="5"/>
  <c r="C759" i="5"/>
  <c r="C758" i="5"/>
  <c r="C757" i="5"/>
  <c r="C756" i="5"/>
  <c r="C755" i="5"/>
  <c r="C754" i="5"/>
  <c r="C753" i="5"/>
  <c r="C752" i="5"/>
  <c r="C751" i="5"/>
  <c r="C750" i="5"/>
  <c r="C749" i="5"/>
  <c r="C748" i="5"/>
  <c r="C747" i="5"/>
  <c r="C746" i="5"/>
  <c r="C745" i="5"/>
  <c r="C744" i="5"/>
  <c r="C743" i="5"/>
  <c r="C742" i="5"/>
  <c r="C741" i="5"/>
  <c r="C740" i="5"/>
  <c r="C739" i="5"/>
  <c r="C738" i="5"/>
  <c r="C737" i="5"/>
  <c r="C736" i="5"/>
  <c r="C735" i="5"/>
  <c r="C734" i="5"/>
  <c r="C733" i="5"/>
  <c r="C732" i="5"/>
  <c r="C731" i="5"/>
  <c r="C730" i="5"/>
  <c r="C729" i="5"/>
  <c r="C728" i="5"/>
  <c r="C727" i="5"/>
  <c r="C726" i="5"/>
  <c r="C725" i="5"/>
  <c r="C724" i="5"/>
  <c r="C723" i="5"/>
  <c r="C722" i="5"/>
  <c r="C721" i="5"/>
  <c r="C720" i="5"/>
  <c r="C719" i="5"/>
  <c r="C718" i="5"/>
  <c r="C717" i="5"/>
  <c r="C716" i="5"/>
  <c r="C715" i="5"/>
  <c r="C714" i="5"/>
  <c r="C713" i="5"/>
  <c r="C712" i="5"/>
  <c r="C711" i="5"/>
  <c r="C710" i="5"/>
  <c r="C709" i="5"/>
  <c r="C708" i="5"/>
  <c r="C707" i="5"/>
  <c r="C706" i="5"/>
  <c r="C705" i="5"/>
  <c r="C704" i="5"/>
  <c r="C703" i="5"/>
  <c r="C702" i="5"/>
  <c r="C701" i="5"/>
  <c r="C700" i="5"/>
  <c r="C699" i="5"/>
  <c r="C698" i="5"/>
  <c r="C697" i="5"/>
  <c r="C696" i="5"/>
  <c r="C695" i="5"/>
  <c r="C694" i="5"/>
  <c r="C693" i="5"/>
  <c r="C692" i="5"/>
  <c r="C691" i="5"/>
  <c r="C690" i="5"/>
  <c r="C689" i="5"/>
  <c r="C688" i="5"/>
  <c r="C687" i="5"/>
  <c r="C686" i="5"/>
  <c r="C685" i="5"/>
  <c r="C684" i="5"/>
  <c r="C683" i="5"/>
  <c r="C682" i="5"/>
  <c r="C681" i="5"/>
  <c r="C680" i="5"/>
  <c r="C679" i="5"/>
  <c r="C678" i="5"/>
  <c r="C677" i="5"/>
  <c r="C676" i="5"/>
  <c r="C675" i="5"/>
  <c r="C674" i="5"/>
  <c r="C673" i="5"/>
  <c r="C672" i="5"/>
  <c r="C671" i="5"/>
  <c r="C670" i="5"/>
  <c r="C669" i="5"/>
  <c r="C668" i="5"/>
  <c r="C667" i="5"/>
  <c r="C666" i="5"/>
  <c r="C665" i="5"/>
  <c r="C664" i="5"/>
  <c r="C663" i="5"/>
  <c r="C662" i="5"/>
  <c r="C661" i="5"/>
  <c r="C660" i="5"/>
  <c r="C659" i="5"/>
  <c r="C658" i="5"/>
  <c r="C657" i="5"/>
  <c r="C656" i="5"/>
  <c r="C655" i="5"/>
  <c r="C654" i="5"/>
  <c r="C653" i="5"/>
  <c r="C652" i="5"/>
  <c r="C651" i="5"/>
  <c r="C650" i="5"/>
  <c r="C649" i="5"/>
  <c r="C648" i="5"/>
  <c r="C647" i="5"/>
  <c r="C646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3" i="5"/>
  <c r="C632" i="5"/>
  <c r="C631" i="5"/>
  <c r="C630" i="5"/>
  <c r="C629" i="5"/>
  <c r="C628" i="5"/>
  <c r="C627" i="5"/>
  <c r="C626" i="5"/>
  <c r="C625" i="5"/>
  <c r="C624" i="5"/>
  <c r="C623" i="5"/>
  <c r="C622" i="5"/>
  <c r="C621" i="5"/>
  <c r="C620" i="5"/>
  <c r="C619" i="5"/>
  <c r="C618" i="5"/>
  <c r="C617" i="5"/>
  <c r="C616" i="5"/>
  <c r="C615" i="5"/>
  <c r="C614" i="5"/>
  <c r="C613" i="5"/>
  <c r="C612" i="5"/>
  <c r="C611" i="5"/>
  <c r="C610" i="5"/>
  <c r="C609" i="5"/>
  <c r="C608" i="5"/>
  <c r="C607" i="5"/>
  <c r="C606" i="5"/>
  <c r="C605" i="5"/>
  <c r="C604" i="5"/>
  <c r="C603" i="5"/>
  <c r="C602" i="5"/>
  <c r="C601" i="5"/>
  <c r="C600" i="5"/>
  <c r="C599" i="5"/>
  <c r="C598" i="5"/>
  <c r="C597" i="5"/>
  <c r="C596" i="5"/>
  <c r="C595" i="5"/>
  <c r="C594" i="5"/>
  <c r="C593" i="5"/>
  <c r="C592" i="5"/>
  <c r="C591" i="5"/>
  <c r="C590" i="5"/>
  <c r="C589" i="5"/>
  <c r="C588" i="5"/>
  <c r="C587" i="5"/>
  <c r="C586" i="5"/>
  <c r="C585" i="5"/>
  <c r="C584" i="5"/>
  <c r="C583" i="5"/>
  <c r="C582" i="5"/>
  <c r="C581" i="5"/>
  <c r="C580" i="5"/>
  <c r="C579" i="5"/>
  <c r="C578" i="5"/>
  <c r="C577" i="5"/>
  <c r="C576" i="5"/>
  <c r="C575" i="5"/>
  <c r="C574" i="5"/>
  <c r="C573" i="5"/>
  <c r="C572" i="5"/>
  <c r="C571" i="5"/>
  <c r="C570" i="5"/>
  <c r="C569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6" i="5"/>
  <c r="C555" i="5"/>
  <c r="C554" i="5"/>
  <c r="C553" i="5"/>
  <c r="C552" i="5"/>
  <c r="C551" i="5"/>
  <c r="C550" i="5"/>
  <c r="C549" i="5"/>
  <c r="C548" i="5"/>
  <c r="C547" i="5"/>
  <c r="C546" i="5"/>
  <c r="C545" i="5"/>
  <c r="C544" i="5"/>
  <c r="C543" i="5"/>
  <c r="C542" i="5"/>
  <c r="C541" i="5"/>
  <c r="C540" i="5"/>
  <c r="C539" i="5"/>
  <c r="C538" i="5"/>
  <c r="C537" i="5"/>
  <c r="C536" i="5"/>
  <c r="C535" i="5"/>
  <c r="C534" i="5"/>
  <c r="C533" i="5"/>
  <c r="C532" i="5"/>
  <c r="C531" i="5"/>
  <c r="C530" i="5"/>
  <c r="C529" i="5"/>
  <c r="C528" i="5"/>
  <c r="C527" i="5"/>
  <c r="C526" i="5"/>
  <c r="C525" i="5"/>
  <c r="C524" i="5"/>
  <c r="C523" i="5"/>
  <c r="C522" i="5"/>
  <c r="C521" i="5"/>
  <c r="C520" i="5"/>
  <c r="C519" i="5"/>
  <c r="C518" i="5"/>
  <c r="C517" i="5"/>
  <c r="C516" i="5"/>
  <c r="C515" i="5"/>
  <c r="C514" i="5"/>
  <c r="C513" i="5"/>
  <c r="C512" i="5"/>
  <c r="C511" i="5"/>
  <c r="C510" i="5"/>
  <c r="C509" i="5"/>
  <c r="C508" i="5"/>
  <c r="C507" i="5"/>
  <c r="C506" i="5"/>
  <c r="C505" i="5"/>
  <c r="C504" i="5"/>
  <c r="C503" i="5"/>
  <c r="C502" i="5"/>
  <c r="C501" i="5"/>
  <c r="C500" i="5"/>
  <c r="C499" i="5"/>
  <c r="C498" i="5"/>
  <c r="C497" i="5"/>
  <c r="C496" i="5"/>
  <c r="C495" i="5"/>
  <c r="C494" i="5"/>
  <c r="C493" i="5"/>
  <c r="C492" i="5"/>
  <c r="C491" i="5"/>
  <c r="C490" i="5"/>
  <c r="C489" i="5"/>
  <c r="C488" i="5"/>
  <c r="C487" i="5"/>
  <c r="C486" i="5"/>
  <c r="C485" i="5"/>
  <c r="C484" i="5"/>
  <c r="C483" i="5"/>
  <c r="C482" i="5"/>
  <c r="C481" i="5"/>
  <c r="C480" i="5"/>
  <c r="C479" i="5"/>
  <c r="C478" i="5"/>
  <c r="C477" i="5"/>
  <c r="C476" i="5"/>
  <c r="C475" i="5"/>
  <c r="C474" i="5"/>
  <c r="C473" i="5"/>
  <c r="C472" i="5"/>
  <c r="C471" i="5"/>
  <c r="C470" i="5"/>
  <c r="C469" i="5"/>
  <c r="C468" i="5"/>
  <c r="C467" i="5"/>
  <c r="C466" i="5"/>
  <c r="C465" i="5"/>
  <c r="C464" i="5"/>
  <c r="C463" i="5"/>
  <c r="C462" i="5"/>
  <c r="C461" i="5"/>
  <c r="C460" i="5"/>
  <c r="C459" i="5"/>
  <c r="C458" i="5"/>
  <c r="C457" i="5"/>
  <c r="C456" i="5"/>
  <c r="C455" i="5"/>
  <c r="C454" i="5"/>
  <c r="C453" i="5"/>
  <c r="C452" i="5"/>
  <c r="C451" i="5"/>
  <c r="C450" i="5"/>
  <c r="C449" i="5"/>
  <c r="C448" i="5"/>
  <c r="C447" i="5"/>
  <c r="C446" i="5"/>
  <c r="C445" i="5"/>
  <c r="C444" i="5"/>
  <c r="C443" i="5"/>
  <c r="C442" i="5"/>
  <c r="C441" i="5"/>
  <c r="C440" i="5"/>
  <c r="C439" i="5"/>
  <c r="C438" i="5"/>
  <c r="C437" i="5"/>
  <c r="C436" i="5"/>
  <c r="C435" i="5"/>
  <c r="C434" i="5"/>
  <c r="C433" i="5"/>
  <c r="C432" i="5"/>
  <c r="C431" i="5"/>
  <c r="C430" i="5"/>
  <c r="C429" i="5"/>
  <c r="C428" i="5"/>
  <c r="C427" i="5"/>
  <c r="C426" i="5"/>
  <c r="C425" i="5"/>
  <c r="C424" i="5"/>
  <c r="C423" i="5"/>
  <c r="C422" i="5"/>
  <c r="C421" i="5"/>
  <c r="C420" i="5"/>
  <c r="C419" i="5"/>
  <c r="C418" i="5"/>
  <c r="C417" i="5"/>
  <c r="C416" i="5"/>
  <c r="C415" i="5"/>
  <c r="C414" i="5"/>
  <c r="C413" i="5"/>
  <c r="C412" i="5"/>
  <c r="C411" i="5"/>
  <c r="C410" i="5"/>
  <c r="C409" i="5"/>
  <c r="C408" i="5"/>
  <c r="C407" i="5"/>
  <c r="C406" i="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J61" i="10"/>
  <c r="J63" i="10"/>
  <c r="J69" i="10"/>
  <c r="J71" i="10"/>
  <c r="J78" i="10"/>
  <c r="J80" i="10"/>
  <c r="J86" i="10"/>
  <c r="J88" i="10"/>
  <c r="J94" i="10"/>
  <c r="J97" i="10"/>
  <c r="J103" i="10"/>
  <c r="J105" i="10"/>
  <c r="J111" i="10"/>
  <c r="J11" i="10"/>
  <c r="J31" i="10"/>
  <c r="J33" i="10"/>
  <c r="J39" i="10"/>
  <c r="J41" i="10"/>
  <c r="J47" i="10"/>
  <c r="J49" i="10"/>
  <c r="J55" i="10"/>
  <c r="J57" i="10"/>
  <c r="AU128" i="10"/>
  <c r="A128" i="10"/>
  <c r="AZ127" i="10"/>
  <c r="AY127" i="10"/>
  <c r="AX127" i="10"/>
  <c r="AW127" i="10"/>
  <c r="AV127" i="10"/>
  <c r="AU127" i="10"/>
  <c r="AT127" i="10"/>
  <c r="AS127" i="10"/>
  <c r="AR127" i="10"/>
  <c r="AQ127" i="10"/>
  <c r="AP127" i="10"/>
  <c r="A127" i="10"/>
  <c r="AZ126" i="10"/>
  <c r="AY126" i="10"/>
  <c r="AX126" i="10"/>
  <c r="AW126" i="10"/>
  <c r="AV126" i="10"/>
  <c r="AU126" i="10"/>
  <c r="AT126" i="10"/>
  <c r="AS126" i="10"/>
  <c r="AR126" i="10"/>
  <c r="AQ126" i="10"/>
  <c r="AP126" i="10"/>
  <c r="A126" i="10"/>
  <c r="AZ125" i="10"/>
  <c r="AY125" i="10"/>
  <c r="AX125" i="10"/>
  <c r="AW125" i="10"/>
  <c r="AV125" i="10"/>
  <c r="AU125" i="10"/>
  <c r="AT125" i="10"/>
  <c r="AS125" i="10"/>
  <c r="AR125" i="10"/>
  <c r="AQ125" i="10"/>
  <c r="AP125" i="10"/>
  <c r="A125" i="10"/>
  <c r="AZ124" i="10"/>
  <c r="AY124" i="10"/>
  <c r="AX124" i="10"/>
  <c r="AW124" i="10"/>
  <c r="AV124" i="10"/>
  <c r="AU124" i="10"/>
  <c r="AT124" i="10"/>
  <c r="AS124" i="10"/>
  <c r="AR124" i="10"/>
  <c r="AQ124" i="10"/>
  <c r="AP124" i="10"/>
  <c r="A124" i="10"/>
  <c r="AZ123" i="10"/>
  <c r="AY123" i="10"/>
  <c r="AX123" i="10"/>
  <c r="AW123" i="10"/>
  <c r="AV123" i="10"/>
  <c r="AU123" i="10"/>
  <c r="AT123" i="10"/>
  <c r="AS123" i="10"/>
  <c r="AR123" i="10"/>
  <c r="AQ123" i="10"/>
  <c r="AP123" i="10"/>
  <c r="K123" i="10"/>
  <c r="A123" i="10"/>
  <c r="AZ122" i="10"/>
  <c r="AY122" i="10"/>
  <c r="AX122" i="10"/>
  <c r="AW122" i="10"/>
  <c r="AV122" i="10"/>
  <c r="AU122" i="10"/>
  <c r="AT122" i="10"/>
  <c r="AS122" i="10"/>
  <c r="AR122" i="10"/>
  <c r="AQ122" i="10"/>
  <c r="AP122" i="10"/>
  <c r="A122" i="10"/>
  <c r="AZ121" i="10"/>
  <c r="AY121" i="10"/>
  <c r="AX121" i="10"/>
  <c r="AW121" i="10"/>
  <c r="AV121" i="10"/>
  <c r="AU121" i="10"/>
  <c r="AT121" i="10"/>
  <c r="AS121" i="10"/>
  <c r="AR121" i="10"/>
  <c r="AQ121" i="10"/>
  <c r="AP121" i="10"/>
  <c r="L121" i="10"/>
  <c r="A121" i="10"/>
  <c r="AZ120" i="10"/>
  <c r="AY120" i="10"/>
  <c r="AW120" i="10"/>
  <c r="AV120" i="10"/>
  <c r="AU120" i="10"/>
  <c r="AT120" i="10"/>
  <c r="AS120" i="10"/>
  <c r="AR120" i="10"/>
  <c r="AQ120" i="10"/>
  <c r="AP120" i="10"/>
  <c r="A120" i="10"/>
  <c r="AZ119" i="10"/>
  <c r="AY119" i="10"/>
  <c r="AX119" i="10"/>
  <c r="AV119" i="10"/>
  <c r="AR119" i="10"/>
  <c r="A119" i="10"/>
  <c r="AZ118" i="10"/>
  <c r="AY118" i="10"/>
  <c r="AX118" i="10"/>
  <c r="AW118" i="10"/>
  <c r="AV118" i="10"/>
  <c r="AU118" i="10"/>
  <c r="AT118" i="10"/>
  <c r="AS118" i="10"/>
  <c r="AR118" i="10"/>
  <c r="AP118" i="10"/>
  <c r="A118" i="10"/>
  <c r="AZ117" i="10"/>
  <c r="AY117" i="10"/>
  <c r="AX117" i="10"/>
  <c r="AW117" i="10"/>
  <c r="AV117" i="10"/>
  <c r="AU117" i="10"/>
  <c r="AT117" i="10"/>
  <c r="AS117" i="10"/>
  <c r="AR117" i="10"/>
  <c r="AQ117" i="10"/>
  <c r="AP117" i="10"/>
  <c r="A117" i="10"/>
  <c r="AZ116" i="10"/>
  <c r="AY116" i="10"/>
  <c r="AX116" i="10"/>
  <c r="AW116" i="10"/>
  <c r="AV116" i="10"/>
  <c r="AU116" i="10"/>
  <c r="AT116" i="10"/>
  <c r="AS116" i="10"/>
  <c r="AR116" i="10"/>
  <c r="AQ116" i="10"/>
  <c r="AP116" i="10"/>
  <c r="A116" i="10"/>
  <c r="AZ115" i="10"/>
  <c r="AY115" i="10"/>
  <c r="AX115" i="10"/>
  <c r="AW115" i="10"/>
  <c r="AV115" i="10"/>
  <c r="AU115" i="10"/>
  <c r="AT115" i="10"/>
  <c r="AS115" i="10"/>
  <c r="AR115" i="10"/>
  <c r="AQ115" i="10"/>
  <c r="A115" i="10"/>
  <c r="AZ12" i="10"/>
  <c r="AY12" i="10"/>
  <c r="AX12" i="10"/>
  <c r="AW12" i="10"/>
  <c r="AV12" i="10"/>
  <c r="AU12" i="10"/>
  <c r="AS12" i="10"/>
  <c r="AR12" i="10"/>
  <c r="AQ12" i="10"/>
  <c r="A12" i="10"/>
  <c r="AZ59" i="10"/>
  <c r="AY59" i="10"/>
  <c r="AX59" i="10"/>
  <c r="AW59" i="10"/>
  <c r="AV59" i="10"/>
  <c r="AU59" i="10"/>
  <c r="AT59" i="10"/>
  <c r="AS59" i="10"/>
  <c r="AR59" i="10"/>
  <c r="AQ59" i="10"/>
  <c r="AP59" i="10"/>
  <c r="A59" i="10"/>
  <c r="A112" i="10"/>
  <c r="A111" i="10"/>
  <c r="A110" i="10"/>
  <c r="A109" i="10"/>
  <c r="A108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R94" i="10"/>
  <c r="A94" i="10"/>
  <c r="AZ93" i="10"/>
  <c r="AY93" i="10"/>
  <c r="AX93" i="10"/>
  <c r="AV93" i="10"/>
  <c r="AU93" i="10"/>
  <c r="AT93" i="10"/>
  <c r="AS93" i="10"/>
  <c r="AR93" i="10"/>
  <c r="AQ93" i="10"/>
  <c r="AP93" i="10"/>
  <c r="A93" i="10"/>
  <c r="AZ92" i="10"/>
  <c r="AY92" i="10"/>
  <c r="AX92" i="10"/>
  <c r="AW92" i="10"/>
  <c r="AV92" i="10"/>
  <c r="AU92" i="10"/>
  <c r="AT92" i="10"/>
  <c r="AS92" i="10"/>
  <c r="AR92" i="10"/>
  <c r="AQ92" i="10"/>
  <c r="AP92" i="10"/>
  <c r="A92" i="10"/>
  <c r="AZ91" i="10"/>
  <c r="AX91" i="10"/>
  <c r="AW91" i="10"/>
  <c r="AV91" i="10"/>
  <c r="AU91" i="10"/>
  <c r="AT91" i="10"/>
  <c r="AS91" i="10"/>
  <c r="AQ91" i="10"/>
  <c r="AP91" i="10"/>
  <c r="A91" i="10"/>
  <c r="AV90" i="10"/>
  <c r="AS90" i="10"/>
  <c r="AR90" i="10"/>
  <c r="AQ90" i="10"/>
  <c r="AP90" i="10"/>
  <c r="K90" i="10"/>
  <c r="A90" i="10"/>
  <c r="AZ89" i="10"/>
  <c r="AY89" i="10"/>
  <c r="AX89" i="10"/>
  <c r="AW89" i="10"/>
  <c r="AV89" i="10"/>
  <c r="AU89" i="10"/>
  <c r="AT89" i="10"/>
  <c r="AS89" i="10"/>
  <c r="AR89" i="10"/>
  <c r="AQ89" i="10"/>
  <c r="A89" i="10"/>
  <c r="AZ88" i="10"/>
  <c r="AY88" i="10"/>
  <c r="AX88" i="10"/>
  <c r="AW88" i="10"/>
  <c r="AV88" i="10"/>
  <c r="AU88" i="10"/>
  <c r="AS88" i="10"/>
  <c r="AR88" i="10"/>
  <c r="AQ88" i="10"/>
  <c r="A88" i="10"/>
  <c r="AZ87" i="10"/>
  <c r="AY87" i="10"/>
  <c r="AX87" i="10"/>
  <c r="AW87" i="10"/>
  <c r="AV87" i="10"/>
  <c r="AS87" i="10"/>
  <c r="AQ87" i="10"/>
  <c r="A87" i="10"/>
  <c r="AZ86" i="10"/>
  <c r="AY86" i="10"/>
  <c r="AX86" i="10"/>
  <c r="AW86" i="10"/>
  <c r="AV86" i="10"/>
  <c r="AU86" i="10"/>
  <c r="AT86" i="10"/>
  <c r="AS86" i="10"/>
  <c r="AR86" i="10"/>
  <c r="AQ86" i="10"/>
  <c r="AP86" i="10"/>
  <c r="L86" i="10"/>
  <c r="A86" i="10"/>
  <c r="AZ85" i="10"/>
  <c r="AY85" i="10"/>
  <c r="AX85" i="10"/>
  <c r="AW85" i="10"/>
  <c r="AV85" i="10"/>
  <c r="AT85" i="10"/>
  <c r="AS85" i="10"/>
  <c r="AR85" i="10"/>
  <c r="AP85" i="10"/>
  <c r="A85" i="10"/>
  <c r="AZ84" i="10"/>
  <c r="AY84" i="10"/>
  <c r="AX84" i="10"/>
  <c r="AW84" i="10"/>
  <c r="AV84" i="10"/>
  <c r="AT84" i="10"/>
  <c r="AS84" i="10"/>
  <c r="AR84" i="10"/>
  <c r="AP84" i="10"/>
  <c r="A84" i="10"/>
  <c r="AZ83" i="10"/>
  <c r="AY83" i="10"/>
  <c r="AX83" i="10"/>
  <c r="AW83" i="10"/>
  <c r="AV83" i="10"/>
  <c r="AU83" i="10"/>
  <c r="AT83" i="10"/>
  <c r="AS83" i="10"/>
  <c r="AR83" i="10"/>
  <c r="AQ83" i="10"/>
  <c r="AP83" i="10"/>
  <c r="A83" i="10"/>
  <c r="AY82" i="10"/>
  <c r="AX82" i="10"/>
  <c r="AW82" i="10"/>
  <c r="AV82" i="10"/>
  <c r="AU82" i="10"/>
  <c r="AT82" i="10"/>
  <c r="AS82" i="10"/>
  <c r="AR82" i="10"/>
  <c r="AQ82" i="10"/>
  <c r="A82" i="10"/>
  <c r="AY81" i="10"/>
  <c r="AX81" i="10"/>
  <c r="AW81" i="10"/>
  <c r="AV81" i="10"/>
  <c r="AU81" i="10"/>
  <c r="AT81" i="10"/>
  <c r="AQ81" i="10"/>
  <c r="AP81" i="10"/>
  <c r="K81" i="10"/>
  <c r="A81" i="10"/>
  <c r="AZ80" i="10"/>
  <c r="AY80" i="10"/>
  <c r="AX80" i="10"/>
  <c r="AW80" i="10"/>
  <c r="AV80" i="10"/>
  <c r="AU80" i="10"/>
  <c r="AT80" i="10"/>
  <c r="AS80" i="10"/>
  <c r="AR80" i="10"/>
  <c r="AQ80" i="10"/>
  <c r="AP80" i="10"/>
  <c r="A80" i="10"/>
  <c r="AZ79" i="10"/>
  <c r="AY79" i="10"/>
  <c r="AX79" i="10"/>
  <c r="AW79" i="10"/>
  <c r="AV79" i="10"/>
  <c r="AU79" i="10"/>
  <c r="AT79" i="10"/>
  <c r="AS79" i="10"/>
  <c r="AR79" i="10"/>
  <c r="AQ79" i="10"/>
  <c r="AP79" i="10"/>
  <c r="A79" i="10"/>
  <c r="AZ78" i="10"/>
  <c r="AY78" i="10"/>
  <c r="AX78" i="10"/>
  <c r="AW78" i="10"/>
  <c r="AV78" i="10"/>
  <c r="AU78" i="10"/>
  <c r="AT78" i="10"/>
  <c r="AS78" i="10"/>
  <c r="AR78" i="10"/>
  <c r="AQ78" i="10"/>
  <c r="AP78" i="10"/>
  <c r="A78" i="10"/>
  <c r="AZ77" i="10"/>
  <c r="AY77" i="10"/>
  <c r="AX77" i="10"/>
  <c r="AW77" i="10"/>
  <c r="AV77" i="10"/>
  <c r="AU77" i="10"/>
  <c r="AT77" i="10"/>
  <c r="AS77" i="10"/>
  <c r="AR77" i="10"/>
  <c r="AQ77" i="10"/>
  <c r="AP77" i="10"/>
  <c r="L77" i="10"/>
  <c r="A77" i="10"/>
  <c r="AZ76" i="10"/>
  <c r="AY76" i="10"/>
  <c r="AX76" i="10"/>
  <c r="AW76" i="10"/>
  <c r="AV76" i="10"/>
  <c r="AU76" i="10"/>
  <c r="AT76" i="10"/>
  <c r="AS76" i="10"/>
  <c r="AR76" i="10"/>
  <c r="AQ76" i="10"/>
  <c r="AP76" i="10"/>
  <c r="A76" i="10"/>
  <c r="AZ74" i="10"/>
  <c r="AY74" i="10"/>
  <c r="AX74" i="10"/>
  <c r="AW74" i="10"/>
  <c r="AV74" i="10"/>
  <c r="AU74" i="10"/>
  <c r="AT74" i="10"/>
  <c r="AS74" i="10"/>
  <c r="AR74" i="10"/>
  <c r="AQ74" i="10"/>
  <c r="AP74" i="10"/>
  <c r="A74" i="10"/>
  <c r="AZ73" i="10"/>
  <c r="AY73" i="10"/>
  <c r="AX73" i="10"/>
  <c r="AW73" i="10"/>
  <c r="AT73" i="10"/>
  <c r="AS73" i="10"/>
  <c r="AR73" i="10"/>
  <c r="AQ73" i="10"/>
  <c r="AP73" i="10"/>
  <c r="A73" i="10"/>
  <c r="AZ72" i="10"/>
  <c r="AY72" i="10"/>
  <c r="AX72" i="10"/>
  <c r="AW72" i="10"/>
  <c r="AV72" i="10"/>
  <c r="AU72" i="10"/>
  <c r="AT72" i="10"/>
  <c r="AS72" i="10"/>
  <c r="AR72" i="10"/>
  <c r="AQ72" i="10"/>
  <c r="AP72" i="10"/>
  <c r="K72" i="10"/>
  <c r="A72" i="10"/>
  <c r="AZ71" i="10"/>
  <c r="AY71" i="10"/>
  <c r="AX71" i="10"/>
  <c r="AW71" i="10"/>
  <c r="AV71" i="10"/>
  <c r="AU71" i="10"/>
  <c r="AT71" i="10"/>
  <c r="AS71" i="10"/>
  <c r="AR71" i="10"/>
  <c r="AQ71" i="10"/>
  <c r="AP71" i="10"/>
  <c r="A71" i="10"/>
  <c r="AZ70" i="10"/>
  <c r="AY70" i="10"/>
  <c r="AX70" i="10"/>
  <c r="AW70" i="10"/>
  <c r="AV70" i="10"/>
  <c r="AU70" i="10"/>
  <c r="AT70" i="10"/>
  <c r="AS70" i="10"/>
  <c r="AR70" i="10"/>
  <c r="AQ70" i="10"/>
  <c r="AP70" i="10"/>
  <c r="A70" i="10"/>
  <c r="AY69" i="10"/>
  <c r="AX69" i="10"/>
  <c r="AW69" i="10"/>
  <c r="AV69" i="10"/>
  <c r="AU69" i="10"/>
  <c r="AT69" i="10"/>
  <c r="AS69" i="10"/>
  <c r="AR69" i="10"/>
  <c r="AQ69" i="10"/>
  <c r="AP69" i="10"/>
  <c r="A69" i="10"/>
  <c r="AY68" i="10"/>
  <c r="AX68" i="10"/>
  <c r="AW68" i="10"/>
  <c r="AV68" i="10"/>
  <c r="AU68" i="10"/>
  <c r="AT68" i="10"/>
  <c r="AS68" i="10"/>
  <c r="AR68" i="10"/>
  <c r="AQ68" i="10"/>
  <c r="AP68" i="10"/>
  <c r="A68" i="10"/>
  <c r="AX67" i="10"/>
  <c r="AW67" i="10"/>
  <c r="AV67" i="10"/>
  <c r="AU67" i="10"/>
  <c r="AR67" i="10"/>
  <c r="AQ67" i="10"/>
  <c r="AP67" i="10"/>
  <c r="A67" i="10"/>
  <c r="AX66" i="10"/>
  <c r="AW66" i="10"/>
  <c r="AV66" i="10"/>
  <c r="AU66" i="10"/>
  <c r="AT66" i="10"/>
  <c r="AS66" i="10"/>
  <c r="AR66" i="10"/>
  <c r="AQ66" i="10"/>
  <c r="AP66" i="10"/>
  <c r="A66" i="10"/>
  <c r="AZ65" i="10"/>
  <c r="AY65" i="10"/>
  <c r="AX65" i="10"/>
  <c r="AW65" i="10"/>
  <c r="AV65" i="10"/>
  <c r="AU65" i="10"/>
  <c r="AT65" i="10"/>
  <c r="AS65" i="10"/>
  <c r="AR65" i="10"/>
  <c r="AQ65" i="10"/>
  <c r="AP65" i="10"/>
  <c r="A65" i="10"/>
  <c r="AZ64" i="10"/>
  <c r="AY64" i="10"/>
  <c r="AX64" i="10"/>
  <c r="AW64" i="10"/>
  <c r="AV64" i="10"/>
  <c r="AU64" i="10"/>
  <c r="AT64" i="10"/>
  <c r="AS64" i="10"/>
  <c r="AR64" i="10"/>
  <c r="AQ64" i="10"/>
  <c r="AP64" i="10"/>
  <c r="A64" i="10"/>
  <c r="AZ63" i="10"/>
  <c r="AY63" i="10"/>
  <c r="AX63" i="10"/>
  <c r="AW63" i="10"/>
  <c r="AV63" i="10"/>
  <c r="AU63" i="10"/>
  <c r="AT63" i="10"/>
  <c r="AS63" i="10"/>
  <c r="AR63" i="10"/>
  <c r="AQ63" i="10"/>
  <c r="AP63" i="10"/>
  <c r="A63" i="10"/>
  <c r="AZ62" i="10"/>
  <c r="AY62" i="10"/>
  <c r="AX62" i="10"/>
  <c r="AW62" i="10"/>
  <c r="AV62" i="10"/>
  <c r="AU62" i="10"/>
  <c r="AT62" i="10"/>
  <c r="AS62" i="10"/>
  <c r="AR62" i="10"/>
  <c r="AQ62" i="10"/>
  <c r="AP62" i="10"/>
  <c r="K62" i="10"/>
  <c r="A62" i="10"/>
  <c r="AW61" i="10"/>
  <c r="AU61" i="10"/>
  <c r="AT61" i="10"/>
  <c r="AS61" i="10"/>
  <c r="AR61" i="10"/>
  <c r="AQ61" i="10"/>
  <c r="AP61" i="10"/>
  <c r="A61" i="10"/>
  <c r="AZ60" i="10"/>
  <c r="AY60" i="10"/>
  <c r="AX60" i="10"/>
  <c r="AW60" i="10"/>
  <c r="AU60" i="10"/>
  <c r="AT60" i="10"/>
  <c r="AS60" i="10"/>
  <c r="AR60" i="10"/>
  <c r="AQ60" i="10"/>
  <c r="AP60" i="10"/>
  <c r="A60" i="10"/>
  <c r="AZ58" i="10"/>
  <c r="AY58" i="10"/>
  <c r="AX58" i="10"/>
  <c r="AW58" i="10"/>
  <c r="AV58" i="10"/>
  <c r="AU58" i="10"/>
  <c r="AT58" i="10"/>
  <c r="AS58" i="10"/>
  <c r="AR58" i="10"/>
  <c r="AQ58" i="10"/>
  <c r="AP58" i="10"/>
  <c r="L58" i="10"/>
  <c r="A58" i="10"/>
  <c r="AZ57" i="10"/>
  <c r="AY57" i="10"/>
  <c r="AX57" i="10"/>
  <c r="AW57" i="10"/>
  <c r="AV57" i="10"/>
  <c r="AU57" i="10"/>
  <c r="AT57" i="10"/>
  <c r="AS57" i="10"/>
  <c r="AR57" i="10"/>
  <c r="AQ57" i="10"/>
  <c r="AP57" i="10"/>
  <c r="A57" i="10"/>
  <c r="AZ56" i="10"/>
  <c r="AY56" i="10"/>
  <c r="AX56" i="10"/>
  <c r="AW56" i="10"/>
  <c r="AV56" i="10"/>
  <c r="AU56" i="10"/>
  <c r="AT56" i="10"/>
  <c r="AS56" i="10"/>
  <c r="AR56" i="10"/>
  <c r="AQ56" i="10"/>
  <c r="AP56" i="10"/>
  <c r="A56" i="10"/>
  <c r="AZ55" i="10"/>
  <c r="AY55" i="10"/>
  <c r="AX55" i="10"/>
  <c r="AW55" i="10"/>
  <c r="AV55" i="10"/>
  <c r="AU55" i="10"/>
  <c r="AT55" i="10"/>
  <c r="AS55" i="10"/>
  <c r="AR55" i="10"/>
  <c r="AQ55" i="10"/>
  <c r="AP55" i="10"/>
  <c r="A55" i="10"/>
  <c r="AZ54" i="10"/>
  <c r="AY54" i="10"/>
  <c r="AX54" i="10"/>
  <c r="AW54" i="10"/>
  <c r="AV54" i="10"/>
  <c r="AU54" i="10"/>
  <c r="AT54" i="10"/>
  <c r="AS54" i="10"/>
  <c r="AR54" i="10"/>
  <c r="AQ54" i="10"/>
  <c r="AP54" i="10"/>
  <c r="L54" i="10"/>
  <c r="A54" i="10"/>
  <c r="AZ53" i="10"/>
  <c r="AY53" i="10"/>
  <c r="AX53" i="10"/>
  <c r="AW53" i="10"/>
  <c r="AV53" i="10"/>
  <c r="AU53" i="10"/>
  <c r="AT53" i="10"/>
  <c r="AS53" i="10"/>
  <c r="AR53" i="10"/>
  <c r="AQ53" i="10"/>
  <c r="AP53" i="10"/>
  <c r="A53" i="10"/>
  <c r="AZ52" i="10"/>
  <c r="AY52" i="10"/>
  <c r="AX52" i="10"/>
  <c r="AW52" i="10"/>
  <c r="AV52" i="10"/>
  <c r="AU52" i="10"/>
  <c r="AT52" i="10"/>
  <c r="AS52" i="10"/>
  <c r="AR52" i="10"/>
  <c r="AQ52" i="10"/>
  <c r="AP52" i="10"/>
  <c r="A52" i="10"/>
  <c r="AZ51" i="10"/>
  <c r="AY51" i="10"/>
  <c r="AX51" i="10"/>
  <c r="AW51" i="10"/>
  <c r="AV51" i="10"/>
  <c r="AU51" i="10"/>
  <c r="AT51" i="10"/>
  <c r="AS51" i="10"/>
  <c r="AR51" i="10"/>
  <c r="AQ51" i="10"/>
  <c r="AP51" i="10"/>
  <c r="A51" i="10"/>
  <c r="AV50" i="10"/>
  <c r="L50" i="10"/>
  <c r="A50" i="10"/>
  <c r="AZ49" i="10"/>
  <c r="AY49" i="10"/>
  <c r="AX49" i="10"/>
  <c r="AW49" i="10"/>
  <c r="AV49" i="10"/>
  <c r="AU49" i="10"/>
  <c r="AT49" i="10"/>
  <c r="AS49" i="10"/>
  <c r="AR49" i="10"/>
  <c r="AQ49" i="10"/>
  <c r="AP49" i="10"/>
  <c r="L49" i="10"/>
  <c r="A49" i="10"/>
  <c r="AZ48" i="10"/>
  <c r="AY48" i="10"/>
  <c r="AX48" i="10"/>
  <c r="AW48" i="10"/>
  <c r="AV48" i="10"/>
  <c r="AU48" i="10"/>
  <c r="AT48" i="10"/>
  <c r="AS48" i="10"/>
  <c r="AR48" i="10"/>
  <c r="AQ48" i="10"/>
  <c r="AP48" i="10"/>
  <c r="A48" i="10"/>
  <c r="AZ47" i="10"/>
  <c r="AY47" i="10"/>
  <c r="AX47" i="10"/>
  <c r="AW47" i="10"/>
  <c r="AV47" i="10"/>
  <c r="AU47" i="10"/>
  <c r="AT47" i="10"/>
  <c r="AS47" i="10"/>
  <c r="AR47" i="10"/>
  <c r="AQ47" i="10"/>
  <c r="AP47" i="10"/>
  <c r="A47" i="10"/>
  <c r="AZ46" i="10"/>
  <c r="AY46" i="10"/>
  <c r="AX46" i="10"/>
  <c r="AW46" i="10"/>
  <c r="AV46" i="10"/>
  <c r="AU46" i="10"/>
  <c r="AT46" i="10"/>
  <c r="AS46" i="10"/>
  <c r="AR46" i="10"/>
  <c r="AQ46" i="10"/>
  <c r="AP46" i="10"/>
  <c r="L46" i="10"/>
  <c r="AZ45" i="10"/>
  <c r="AY45" i="10"/>
  <c r="AX45" i="10"/>
  <c r="AW45" i="10"/>
  <c r="AV45" i="10"/>
  <c r="AU45" i="10"/>
  <c r="AT45" i="10"/>
  <c r="AS45" i="10"/>
  <c r="AR45" i="10"/>
  <c r="AQ45" i="10"/>
  <c r="AP45" i="10"/>
  <c r="AZ44" i="10"/>
  <c r="AY44" i="10"/>
  <c r="AX44" i="10"/>
  <c r="AW44" i="10"/>
  <c r="AS44" i="10"/>
  <c r="AR44" i="10"/>
  <c r="AQ44" i="10"/>
  <c r="AP44" i="10"/>
  <c r="AZ43" i="10"/>
  <c r="AY43" i="10"/>
  <c r="AX43" i="10"/>
  <c r="AW43" i="10"/>
  <c r="AV43" i="10"/>
  <c r="AU43" i="10"/>
  <c r="AT43" i="10"/>
  <c r="AS43" i="10"/>
  <c r="AR43" i="10"/>
  <c r="AQ43" i="10"/>
  <c r="AP43" i="10"/>
  <c r="AR42" i="10"/>
  <c r="AQ42" i="10"/>
  <c r="AP42" i="10"/>
  <c r="L42" i="10"/>
  <c r="AZ41" i="10"/>
  <c r="AY41" i="10"/>
  <c r="AX41" i="10"/>
  <c r="AW41" i="10"/>
  <c r="AV41" i="10"/>
  <c r="AU41" i="10"/>
  <c r="AT41" i="10"/>
  <c r="AS41" i="10"/>
  <c r="AR41" i="10"/>
  <c r="AQ41" i="10"/>
  <c r="AP41" i="10"/>
  <c r="AZ40" i="10"/>
  <c r="AY40" i="10"/>
  <c r="AX40" i="10"/>
  <c r="AW40" i="10"/>
  <c r="AV40" i="10"/>
  <c r="AU40" i="10"/>
  <c r="AT40" i="10"/>
  <c r="AS40" i="10"/>
  <c r="AR40" i="10"/>
  <c r="AQ40" i="10"/>
  <c r="AP40" i="10"/>
  <c r="K40" i="10"/>
  <c r="AW39" i="10"/>
  <c r="AV39" i="10"/>
  <c r="AU39" i="10"/>
  <c r="AT39" i="10"/>
  <c r="AS39" i="10"/>
  <c r="AR39" i="10"/>
  <c r="AQ39" i="10"/>
  <c r="AP39" i="10"/>
  <c r="AZ38" i="10"/>
  <c r="AY38" i="10"/>
  <c r="AX38" i="10"/>
  <c r="AW38" i="10"/>
  <c r="AV38" i="10"/>
  <c r="AU38" i="10"/>
  <c r="AT38" i="10"/>
  <c r="AS38" i="10"/>
  <c r="AR38" i="10"/>
  <c r="AQ38" i="10"/>
  <c r="AP38" i="10"/>
  <c r="K38" i="10"/>
  <c r="AZ37" i="10"/>
  <c r="AY37" i="10"/>
  <c r="AX37" i="10"/>
  <c r="AW37" i="10"/>
  <c r="AV37" i="10"/>
  <c r="AU37" i="10"/>
  <c r="AT37" i="10"/>
  <c r="AS37" i="10"/>
  <c r="AR37" i="10"/>
  <c r="AQ37" i="10"/>
  <c r="AP37" i="10"/>
  <c r="AQ36" i="10"/>
  <c r="AP36" i="10"/>
  <c r="AP35" i="10"/>
  <c r="AP34" i="10"/>
  <c r="AP33" i="10"/>
  <c r="AS32" i="10"/>
  <c r="AR32" i="10"/>
  <c r="AQ32" i="10"/>
  <c r="K32" i="10"/>
  <c r="AZ31" i="10"/>
  <c r="AY31" i="10"/>
  <c r="AX31" i="10"/>
  <c r="AW31" i="10"/>
  <c r="AV31" i="10"/>
  <c r="AU31" i="10"/>
  <c r="AT31" i="10"/>
  <c r="AS31" i="10"/>
  <c r="AR31" i="10"/>
  <c r="AQ31" i="10"/>
  <c r="AP31" i="10"/>
  <c r="L31" i="10"/>
  <c r="AV30" i="10"/>
  <c r="AS30" i="10"/>
  <c r="AR30" i="10"/>
  <c r="AQ30" i="10"/>
  <c r="L30" i="10"/>
  <c r="AZ29" i="10"/>
  <c r="AY29" i="10"/>
  <c r="AX29" i="10"/>
  <c r="AS29" i="10"/>
  <c r="AR29" i="10"/>
  <c r="AQ29" i="10"/>
  <c r="AP29" i="10"/>
  <c r="AZ27" i="10"/>
  <c r="AY27" i="10"/>
  <c r="AX27" i="10"/>
  <c r="AW27" i="10"/>
  <c r="AV27" i="10"/>
  <c r="AU27" i="10"/>
  <c r="AT27" i="10"/>
  <c r="AS27" i="10"/>
  <c r="AR27" i="10"/>
  <c r="AQ27" i="10"/>
  <c r="AP27" i="10"/>
  <c r="AY26" i="10"/>
  <c r="AV26" i="10"/>
  <c r="AU26" i="10"/>
  <c r="AT26" i="10"/>
  <c r="K23" i="10"/>
  <c r="K20" i="10"/>
  <c r="AX19" i="10"/>
  <c r="AW19" i="10"/>
  <c r="AV19" i="10"/>
  <c r="AU19" i="10"/>
  <c r="AT19" i="10"/>
  <c r="AS19" i="10"/>
  <c r="AR19" i="10"/>
  <c r="AQ19" i="10"/>
  <c r="AP19" i="10"/>
  <c r="L19" i="10"/>
  <c r="AZ18" i="10"/>
  <c r="AY18" i="10"/>
  <c r="AX18" i="10"/>
  <c r="AW18" i="10"/>
  <c r="AV18" i="10"/>
  <c r="AU18" i="10"/>
  <c r="AT18" i="10"/>
  <c r="AS18" i="10"/>
  <c r="AR18" i="10"/>
  <c r="AQ18" i="10"/>
  <c r="AP18" i="10"/>
  <c r="AZ17" i="10"/>
  <c r="AY17" i="10"/>
  <c r="AX17" i="10"/>
  <c r="AW17" i="10"/>
  <c r="AV17" i="10"/>
  <c r="AU17" i="10"/>
  <c r="AT17" i="10"/>
  <c r="AS17" i="10"/>
  <c r="AR17" i="10"/>
  <c r="AQ17" i="10"/>
  <c r="AP17" i="10"/>
  <c r="AZ16" i="10"/>
  <c r="AY16" i="10"/>
  <c r="AX16" i="10"/>
  <c r="AW16" i="10"/>
  <c r="AV16" i="10"/>
  <c r="AU16" i="10"/>
  <c r="AT16" i="10"/>
  <c r="AS16" i="10"/>
  <c r="AR16" i="10"/>
  <c r="AQ16" i="10"/>
  <c r="AP16" i="10"/>
  <c r="K16" i="10"/>
  <c r="AY15" i="10"/>
  <c r="AX15" i="10"/>
  <c r="AW15" i="10"/>
  <c r="AV15" i="10"/>
  <c r="AU15" i="10"/>
  <c r="AT15" i="10"/>
  <c r="AS15" i="10"/>
  <c r="AR15" i="10"/>
  <c r="AQ15" i="10"/>
  <c r="AP15" i="10"/>
  <c r="AZ14" i="10"/>
  <c r="AY14" i="10"/>
  <c r="AX14" i="10"/>
  <c r="AW14" i="10"/>
  <c r="AV14" i="10"/>
  <c r="AU14" i="10"/>
  <c r="AT14" i="10"/>
  <c r="AS14" i="10"/>
  <c r="AR14" i="10"/>
  <c r="AQ14" i="10"/>
  <c r="AP14" i="10"/>
  <c r="A14" i="10"/>
  <c r="AZ13" i="10"/>
  <c r="AY13" i="10"/>
  <c r="AX13" i="10"/>
  <c r="AW13" i="10"/>
  <c r="AV13" i="10"/>
  <c r="AU13" i="10"/>
  <c r="AT13" i="10"/>
  <c r="AS13" i="10"/>
  <c r="AR13" i="10"/>
  <c r="AQ13" i="10"/>
  <c r="AP13" i="10"/>
  <c r="A13" i="10"/>
  <c r="AZ11" i="10"/>
  <c r="AY11" i="10"/>
  <c r="AX11" i="10"/>
  <c r="AW11" i="10"/>
  <c r="AV11" i="10"/>
  <c r="AU11" i="10"/>
  <c r="AT11" i="10"/>
  <c r="AS11" i="10"/>
  <c r="AR11" i="10"/>
  <c r="AQ11" i="10"/>
  <c r="AP11" i="10"/>
  <c r="A11" i="10"/>
  <c r="K966" i="8"/>
  <c r="H966" i="8"/>
  <c r="K965" i="8"/>
  <c r="H965" i="8"/>
  <c r="BC964" i="8"/>
  <c r="K964" i="8"/>
  <c r="H964" i="8"/>
  <c r="K963" i="8"/>
  <c r="H963" i="8"/>
  <c r="K962" i="8"/>
  <c r="H962" i="8"/>
  <c r="K961" i="8"/>
  <c r="H961" i="8"/>
  <c r="K960" i="8"/>
  <c r="H960" i="8"/>
  <c r="K959" i="8"/>
  <c r="H959" i="8"/>
  <c r="K958" i="8"/>
  <c r="H958" i="8"/>
  <c r="K957" i="8"/>
  <c r="H957" i="8"/>
  <c r="K956" i="8"/>
  <c r="H956" i="8"/>
  <c r="K955" i="8"/>
  <c r="H955" i="8"/>
  <c r="K954" i="8"/>
  <c r="H954" i="8"/>
  <c r="K953" i="8"/>
  <c r="H953" i="8"/>
  <c r="K952" i="8"/>
  <c r="H952" i="8"/>
  <c r="K951" i="8"/>
  <c r="H951" i="8"/>
  <c r="K950" i="8"/>
  <c r="H950" i="8"/>
  <c r="K949" i="8"/>
  <c r="H949" i="8"/>
  <c r="K948" i="8"/>
  <c r="H948" i="8"/>
  <c r="K947" i="8"/>
  <c r="H947" i="8"/>
  <c r="K946" i="8"/>
  <c r="H946" i="8"/>
  <c r="K945" i="8"/>
  <c r="H945" i="8"/>
  <c r="K944" i="8"/>
  <c r="H944" i="8"/>
  <c r="K943" i="8"/>
  <c r="H943" i="8"/>
  <c r="K942" i="8"/>
  <c r="H942" i="8"/>
  <c r="K941" i="8"/>
  <c r="H941" i="8"/>
  <c r="BC940" i="8"/>
  <c r="K940" i="8"/>
  <c r="H940" i="8"/>
  <c r="K939" i="8"/>
  <c r="H939" i="8"/>
  <c r="K938" i="8"/>
  <c r="H938" i="8"/>
  <c r="K937" i="8"/>
  <c r="H937" i="8"/>
  <c r="K936" i="8"/>
  <c r="H936" i="8"/>
  <c r="K935" i="8"/>
  <c r="H935" i="8"/>
  <c r="K934" i="8"/>
  <c r="H934" i="8"/>
  <c r="K933" i="8"/>
  <c r="H933" i="8"/>
  <c r="K932" i="8"/>
  <c r="H932" i="8"/>
  <c r="K931" i="8"/>
  <c r="H931" i="8"/>
  <c r="K930" i="8"/>
  <c r="H930" i="8"/>
  <c r="K929" i="8"/>
  <c r="H929" i="8"/>
  <c r="K928" i="8"/>
  <c r="H928" i="8"/>
  <c r="K927" i="8"/>
  <c r="H927" i="8"/>
  <c r="K926" i="8"/>
  <c r="H926" i="8"/>
  <c r="K925" i="8"/>
  <c r="H925" i="8"/>
  <c r="K924" i="8"/>
  <c r="H924" i="8"/>
  <c r="K923" i="8"/>
  <c r="H923" i="8"/>
  <c r="K922" i="8"/>
  <c r="H922" i="8"/>
  <c r="K921" i="8"/>
  <c r="H921" i="8"/>
  <c r="K920" i="8"/>
  <c r="H920" i="8"/>
  <c r="K919" i="8"/>
  <c r="H919" i="8"/>
  <c r="K918" i="8"/>
  <c r="H918" i="8"/>
  <c r="K917" i="8"/>
  <c r="H917" i="8"/>
  <c r="K916" i="8"/>
  <c r="H916" i="8"/>
  <c r="K915" i="8"/>
  <c r="H915" i="8"/>
  <c r="K914" i="8"/>
  <c r="H914" i="8"/>
  <c r="K913" i="8"/>
  <c r="H913" i="8"/>
  <c r="K912" i="8"/>
  <c r="H912" i="8"/>
  <c r="K911" i="8"/>
  <c r="H911" i="8"/>
  <c r="K910" i="8"/>
  <c r="H910" i="8"/>
  <c r="K909" i="8"/>
  <c r="H909" i="8"/>
  <c r="K908" i="8"/>
  <c r="H908" i="8"/>
  <c r="K907" i="8"/>
  <c r="H907" i="8"/>
  <c r="K906" i="8"/>
  <c r="H906" i="8"/>
  <c r="K905" i="8"/>
  <c r="H905" i="8"/>
  <c r="K904" i="8"/>
  <c r="H904" i="8"/>
  <c r="K903" i="8"/>
  <c r="H903" i="8"/>
  <c r="K902" i="8"/>
  <c r="H902" i="8"/>
  <c r="K901" i="8"/>
  <c r="H901" i="8"/>
  <c r="K900" i="8"/>
  <c r="H900" i="8"/>
  <c r="K899" i="8"/>
  <c r="H899" i="8"/>
  <c r="K898" i="8"/>
  <c r="H898" i="8"/>
  <c r="K897" i="8"/>
  <c r="H897" i="8"/>
  <c r="K896" i="8"/>
  <c r="H896" i="8"/>
  <c r="K895" i="8"/>
  <c r="H895" i="8"/>
  <c r="K894" i="8"/>
  <c r="H894" i="8"/>
  <c r="K893" i="8"/>
  <c r="H893" i="8"/>
  <c r="K892" i="8"/>
  <c r="H892" i="8"/>
  <c r="K891" i="8"/>
  <c r="H891" i="8"/>
  <c r="K890" i="8"/>
  <c r="H890" i="8"/>
  <c r="K889" i="8"/>
  <c r="H889" i="8"/>
  <c r="K888" i="8"/>
  <c r="H888" i="8"/>
  <c r="K887" i="8"/>
  <c r="H887" i="8"/>
  <c r="K886" i="8"/>
  <c r="H886" i="8"/>
  <c r="K885" i="8"/>
  <c r="H885" i="8"/>
  <c r="K884" i="8"/>
  <c r="H884" i="8"/>
  <c r="K883" i="8"/>
  <c r="H883" i="8"/>
  <c r="K882" i="8"/>
  <c r="H882" i="8"/>
  <c r="K881" i="8"/>
  <c r="H881" i="8"/>
  <c r="K880" i="8"/>
  <c r="H880" i="8"/>
  <c r="K879" i="8"/>
  <c r="H879" i="8"/>
  <c r="K878" i="8"/>
  <c r="H878" i="8"/>
  <c r="K877" i="8"/>
  <c r="H877" i="8"/>
  <c r="K876" i="8"/>
  <c r="H876" i="8"/>
  <c r="K875" i="8"/>
  <c r="H875" i="8"/>
  <c r="K874" i="8"/>
  <c r="H874" i="8"/>
  <c r="K873" i="8"/>
  <c r="H873" i="8"/>
  <c r="K872" i="8"/>
  <c r="H872" i="8"/>
  <c r="K871" i="8"/>
  <c r="H871" i="8"/>
  <c r="K870" i="8"/>
  <c r="H870" i="8"/>
  <c r="K869" i="8"/>
  <c r="H869" i="8"/>
  <c r="K868" i="8"/>
  <c r="H868" i="8"/>
  <c r="K867" i="8"/>
  <c r="H867" i="8"/>
  <c r="K866" i="8"/>
  <c r="H866" i="8"/>
  <c r="K865" i="8"/>
  <c r="H865" i="8"/>
  <c r="K864" i="8"/>
  <c r="H864" i="8"/>
  <c r="K863" i="8"/>
  <c r="H863" i="8"/>
  <c r="K862" i="8"/>
  <c r="H862" i="8"/>
  <c r="K861" i="8"/>
  <c r="H861" i="8"/>
  <c r="K860" i="8"/>
  <c r="H860" i="8"/>
  <c r="K859" i="8"/>
  <c r="H859" i="8"/>
  <c r="K858" i="8"/>
  <c r="H858" i="8"/>
  <c r="BC857" i="8"/>
  <c r="K857" i="8"/>
  <c r="H857" i="8"/>
  <c r="K856" i="8"/>
  <c r="H856" i="8"/>
  <c r="K855" i="8"/>
  <c r="H855" i="8"/>
  <c r="K854" i="8"/>
  <c r="H854" i="8"/>
  <c r="K853" i="8"/>
  <c r="H853" i="8"/>
  <c r="K852" i="8"/>
  <c r="H852" i="8"/>
  <c r="K851" i="8"/>
  <c r="H851" i="8"/>
  <c r="BC850" i="8"/>
  <c r="K850" i="8"/>
  <c r="H850" i="8"/>
  <c r="K849" i="8"/>
  <c r="H849" i="8"/>
  <c r="K848" i="8"/>
  <c r="H848" i="8"/>
  <c r="K847" i="8"/>
  <c r="H847" i="8"/>
  <c r="K846" i="8"/>
  <c r="H846" i="8"/>
  <c r="K845" i="8"/>
  <c r="H845" i="8"/>
  <c r="K844" i="8"/>
  <c r="H844" i="8"/>
  <c r="K843" i="8"/>
  <c r="H843" i="8"/>
  <c r="K842" i="8"/>
  <c r="H842" i="8"/>
  <c r="K841" i="8"/>
  <c r="H841" i="8"/>
  <c r="K840" i="8"/>
  <c r="H840" i="8"/>
  <c r="K839" i="8"/>
  <c r="H839" i="8"/>
  <c r="K838" i="8"/>
  <c r="H838" i="8"/>
  <c r="K837" i="8"/>
  <c r="H837" i="8"/>
  <c r="BC836" i="8"/>
  <c r="K836" i="8"/>
  <c r="H836" i="8"/>
  <c r="K835" i="8"/>
  <c r="H835" i="8"/>
  <c r="K834" i="8"/>
  <c r="H834" i="8"/>
  <c r="K833" i="8"/>
  <c r="H833" i="8"/>
  <c r="K832" i="8"/>
  <c r="H832" i="8"/>
  <c r="K831" i="8"/>
  <c r="H831" i="8"/>
  <c r="K830" i="8"/>
  <c r="H830" i="8"/>
  <c r="K829" i="8"/>
  <c r="H829" i="8"/>
  <c r="K828" i="8"/>
  <c r="H828" i="8"/>
  <c r="K827" i="8"/>
  <c r="H827" i="8"/>
  <c r="K826" i="8"/>
  <c r="H826" i="8"/>
  <c r="K825" i="8"/>
  <c r="H825" i="8"/>
  <c r="K824" i="8"/>
  <c r="H824" i="8"/>
  <c r="K823" i="8"/>
  <c r="H823" i="8"/>
  <c r="K822" i="8"/>
  <c r="H822" i="8"/>
  <c r="K821" i="8"/>
  <c r="H821" i="8"/>
  <c r="K820" i="8"/>
  <c r="H820" i="8"/>
  <c r="K819" i="8"/>
  <c r="H819" i="8"/>
  <c r="K818" i="8"/>
  <c r="H818" i="8"/>
  <c r="K817" i="8"/>
  <c r="H817" i="8"/>
  <c r="K816" i="8"/>
  <c r="H816" i="8"/>
  <c r="K815" i="8"/>
  <c r="H815" i="8"/>
  <c r="K814" i="8"/>
  <c r="H814" i="8"/>
  <c r="K813" i="8"/>
  <c r="H813" i="8"/>
  <c r="K812" i="8"/>
  <c r="H812" i="8"/>
  <c r="K811" i="8"/>
  <c r="H811" i="8"/>
  <c r="K810" i="8"/>
  <c r="H810" i="8"/>
  <c r="BC809" i="8"/>
  <c r="K809" i="8"/>
  <c r="H809" i="8"/>
  <c r="K808" i="8"/>
  <c r="H808" i="8"/>
  <c r="BC807" i="8"/>
  <c r="K807" i="8"/>
  <c r="H807" i="8"/>
  <c r="K806" i="8"/>
  <c r="H806" i="8"/>
  <c r="K805" i="8"/>
  <c r="H805" i="8"/>
  <c r="K804" i="8"/>
  <c r="H804" i="8"/>
  <c r="K803" i="8"/>
  <c r="H803" i="8"/>
  <c r="BB802" i="8"/>
  <c r="K802" i="8"/>
  <c r="H802" i="8"/>
  <c r="K801" i="8"/>
  <c r="H801" i="8"/>
  <c r="K800" i="8"/>
  <c r="K799" i="8"/>
  <c r="K798" i="8"/>
  <c r="H798" i="8"/>
  <c r="K797" i="8"/>
  <c r="H797" i="8"/>
  <c r="K796" i="8"/>
  <c r="H796" i="8"/>
  <c r="K795" i="8"/>
  <c r="H795" i="8"/>
  <c r="K794" i="8"/>
  <c r="H794" i="8"/>
  <c r="K793" i="8"/>
  <c r="H793" i="8"/>
  <c r="K792" i="8"/>
  <c r="H792" i="8"/>
  <c r="K791" i="8"/>
  <c r="H791" i="8"/>
  <c r="K790" i="8"/>
  <c r="H790" i="8"/>
  <c r="K789" i="8"/>
  <c r="H789" i="8"/>
  <c r="K788" i="8"/>
  <c r="H788" i="8"/>
  <c r="K787" i="8"/>
  <c r="H787" i="8"/>
  <c r="K786" i="8"/>
  <c r="H786" i="8"/>
  <c r="K785" i="8"/>
  <c r="H785" i="8"/>
  <c r="K784" i="8"/>
  <c r="H784" i="8"/>
  <c r="K783" i="8"/>
  <c r="H783" i="8"/>
  <c r="K782" i="8"/>
  <c r="H782" i="8"/>
  <c r="K781" i="8"/>
  <c r="H781" i="8"/>
  <c r="K780" i="8"/>
  <c r="H780" i="8"/>
  <c r="K779" i="8"/>
  <c r="H779" i="8"/>
  <c r="K778" i="8"/>
  <c r="H778" i="8"/>
  <c r="BC777" i="8"/>
  <c r="K777" i="8"/>
  <c r="H777" i="8"/>
  <c r="K776" i="8"/>
  <c r="H776" i="8"/>
  <c r="K775" i="8"/>
  <c r="H775" i="8"/>
  <c r="BC774" i="8"/>
  <c r="K774" i="8"/>
  <c r="H774" i="8"/>
  <c r="K773" i="8"/>
  <c r="H773" i="8"/>
  <c r="K772" i="8"/>
  <c r="H772" i="8"/>
  <c r="K771" i="8"/>
  <c r="H771" i="8"/>
  <c r="K770" i="8"/>
  <c r="H770" i="8"/>
  <c r="K769" i="8"/>
  <c r="H769" i="8"/>
  <c r="K768" i="8"/>
  <c r="H768" i="8"/>
  <c r="K767" i="8"/>
  <c r="H767" i="8"/>
  <c r="K766" i="8"/>
  <c r="H766" i="8"/>
  <c r="K765" i="8"/>
  <c r="H765" i="8"/>
  <c r="K764" i="8"/>
  <c r="H764" i="8"/>
  <c r="K763" i="8"/>
  <c r="H763" i="8"/>
  <c r="K762" i="8"/>
  <c r="H762" i="8"/>
  <c r="K761" i="8"/>
  <c r="H761" i="8"/>
  <c r="K760" i="8"/>
  <c r="H760" i="8"/>
  <c r="K759" i="8"/>
  <c r="H759" i="8"/>
  <c r="K758" i="8"/>
  <c r="H758" i="8"/>
  <c r="K757" i="8"/>
  <c r="H757" i="8"/>
  <c r="K756" i="8"/>
  <c r="H756" i="8"/>
  <c r="K755" i="8"/>
  <c r="H755" i="8"/>
  <c r="K754" i="8"/>
  <c r="H754" i="8"/>
  <c r="K753" i="8"/>
  <c r="H753" i="8"/>
  <c r="K752" i="8"/>
  <c r="H752" i="8"/>
  <c r="BC751" i="8"/>
  <c r="K751" i="8"/>
  <c r="H751" i="8"/>
  <c r="K750" i="8"/>
  <c r="H750" i="8"/>
  <c r="K749" i="8"/>
  <c r="H749" i="8"/>
  <c r="K748" i="8"/>
  <c r="H748" i="8"/>
  <c r="K747" i="8"/>
  <c r="H747" i="8"/>
  <c r="K746" i="8"/>
  <c r="H746" i="8"/>
  <c r="K745" i="8"/>
  <c r="H745" i="8"/>
  <c r="K744" i="8"/>
  <c r="H744" i="8"/>
  <c r="K743" i="8"/>
  <c r="H743" i="8"/>
  <c r="K742" i="8"/>
  <c r="H742" i="8"/>
  <c r="K741" i="8"/>
  <c r="H741" i="8"/>
  <c r="BC740" i="8"/>
  <c r="K740" i="8"/>
  <c r="H740" i="8"/>
  <c r="K739" i="8"/>
  <c r="H739" i="8"/>
  <c r="K738" i="8"/>
  <c r="H738" i="8"/>
  <c r="K737" i="8"/>
  <c r="H737" i="8"/>
  <c r="K736" i="8"/>
  <c r="H736" i="8"/>
  <c r="K735" i="8"/>
  <c r="H735" i="8"/>
  <c r="K734" i="8"/>
  <c r="H734" i="8"/>
  <c r="K733" i="8"/>
  <c r="H733" i="8"/>
  <c r="K732" i="8"/>
  <c r="H732" i="8"/>
  <c r="K731" i="8"/>
  <c r="H731" i="8"/>
  <c r="K730" i="8"/>
  <c r="H730" i="8"/>
  <c r="K729" i="8"/>
  <c r="H729" i="8"/>
  <c r="BB728" i="8"/>
  <c r="K728" i="8"/>
  <c r="H728" i="8"/>
  <c r="K727" i="8"/>
  <c r="H727" i="8"/>
  <c r="K726" i="8"/>
  <c r="H726" i="8"/>
  <c r="K725" i="8"/>
  <c r="H725" i="8"/>
  <c r="K724" i="8"/>
  <c r="H724" i="8"/>
  <c r="K723" i="8"/>
  <c r="H723" i="8"/>
  <c r="K722" i="8"/>
  <c r="H722" i="8"/>
  <c r="K721" i="8"/>
  <c r="H721" i="8"/>
  <c r="K720" i="8"/>
  <c r="H720" i="8"/>
  <c r="K719" i="8"/>
  <c r="H719" i="8"/>
  <c r="K718" i="8"/>
  <c r="H718" i="8"/>
  <c r="K717" i="8"/>
  <c r="H717" i="8"/>
  <c r="BC716" i="8"/>
  <c r="K716" i="8"/>
  <c r="H716" i="8"/>
  <c r="K715" i="8"/>
  <c r="H715" i="8"/>
  <c r="K714" i="8"/>
  <c r="H714" i="8"/>
  <c r="K713" i="8"/>
  <c r="H713" i="8"/>
  <c r="K712" i="8"/>
  <c r="H712" i="8"/>
  <c r="K711" i="8"/>
  <c r="H711" i="8"/>
  <c r="K710" i="8"/>
  <c r="H710" i="8"/>
  <c r="K709" i="8"/>
  <c r="H709" i="8"/>
  <c r="BC708" i="8"/>
  <c r="K708" i="8"/>
  <c r="H708" i="8"/>
  <c r="K707" i="8"/>
  <c r="H707" i="8"/>
  <c r="K706" i="8"/>
  <c r="H706" i="8"/>
  <c r="K705" i="8"/>
  <c r="H705" i="8"/>
  <c r="K704" i="8"/>
  <c r="H704" i="8"/>
  <c r="K703" i="8"/>
  <c r="H703" i="8"/>
  <c r="K702" i="8"/>
  <c r="H702" i="8"/>
  <c r="K701" i="8"/>
  <c r="H701" i="8"/>
  <c r="K700" i="8"/>
  <c r="H700" i="8"/>
  <c r="BC699" i="8"/>
  <c r="K699" i="8"/>
  <c r="H699" i="8"/>
  <c r="K698" i="8"/>
  <c r="H698" i="8"/>
  <c r="K697" i="8"/>
  <c r="H697" i="8"/>
  <c r="K696" i="8"/>
  <c r="H696" i="8"/>
  <c r="K695" i="8"/>
  <c r="H695" i="8"/>
  <c r="BC694" i="8"/>
  <c r="K694" i="8"/>
  <c r="H694" i="8"/>
  <c r="K693" i="8"/>
  <c r="H693" i="8"/>
  <c r="K692" i="8"/>
  <c r="H692" i="8"/>
  <c r="BC691" i="8"/>
  <c r="K691" i="8"/>
  <c r="H691" i="8"/>
  <c r="K690" i="8"/>
  <c r="H690" i="8"/>
  <c r="K689" i="8"/>
  <c r="H689" i="8"/>
  <c r="BB688" i="8"/>
  <c r="K688" i="8"/>
  <c r="H688" i="8"/>
  <c r="K687" i="8"/>
  <c r="H687" i="8"/>
  <c r="K686" i="8"/>
  <c r="H686" i="8"/>
  <c r="K685" i="8"/>
  <c r="H685" i="8"/>
  <c r="K684" i="8"/>
  <c r="H684" i="8"/>
  <c r="K683" i="8"/>
  <c r="H683" i="8"/>
  <c r="K682" i="8"/>
  <c r="H682" i="8"/>
  <c r="K681" i="8"/>
  <c r="H681" i="8"/>
  <c r="K680" i="8"/>
  <c r="H680" i="8"/>
  <c r="K679" i="8"/>
  <c r="H679" i="8"/>
  <c r="K678" i="8"/>
  <c r="H678" i="8"/>
  <c r="K677" i="8"/>
  <c r="H677" i="8"/>
  <c r="K676" i="8"/>
  <c r="H676" i="8"/>
  <c r="K675" i="8"/>
  <c r="H675" i="8"/>
  <c r="K674" i="8"/>
  <c r="H674" i="8"/>
  <c r="K673" i="8"/>
  <c r="H673" i="8"/>
  <c r="K672" i="8"/>
  <c r="H672" i="8"/>
  <c r="BC671" i="8"/>
  <c r="K671" i="8"/>
  <c r="H671" i="8"/>
  <c r="K670" i="8"/>
  <c r="H670" i="8"/>
  <c r="K669" i="8"/>
  <c r="H669" i="8"/>
  <c r="K668" i="8"/>
  <c r="H668" i="8"/>
  <c r="K667" i="8"/>
  <c r="H667" i="8"/>
  <c r="K666" i="8"/>
  <c r="H666" i="8"/>
  <c r="K665" i="8"/>
  <c r="H665" i="8"/>
  <c r="K664" i="8"/>
  <c r="H664" i="8"/>
  <c r="K663" i="8"/>
  <c r="H663" i="8"/>
  <c r="K662" i="8"/>
  <c r="H662" i="8"/>
  <c r="K661" i="8"/>
  <c r="H661" i="8"/>
  <c r="K660" i="8"/>
  <c r="H660" i="8"/>
  <c r="K659" i="8"/>
  <c r="H659" i="8"/>
  <c r="K658" i="8"/>
  <c r="H658" i="8"/>
  <c r="K657" i="8"/>
  <c r="H657" i="8"/>
  <c r="K656" i="8"/>
  <c r="H656" i="8"/>
  <c r="K655" i="8"/>
  <c r="H655" i="8"/>
  <c r="K654" i="8"/>
  <c r="H654" i="8"/>
  <c r="K653" i="8"/>
  <c r="H653" i="8"/>
  <c r="K652" i="8"/>
  <c r="H652" i="8"/>
  <c r="K651" i="8"/>
  <c r="H651" i="8"/>
  <c r="BB650" i="8"/>
  <c r="K650" i="8"/>
  <c r="H650" i="8"/>
  <c r="K649" i="8"/>
  <c r="H649" i="8"/>
  <c r="K648" i="8"/>
  <c r="H648" i="8"/>
  <c r="BC647" i="8"/>
  <c r="K647" i="8"/>
  <c r="H647" i="8"/>
  <c r="K646" i="8"/>
  <c r="H646" i="8"/>
  <c r="K645" i="8"/>
  <c r="H645" i="8"/>
  <c r="BC644" i="8"/>
  <c r="K644" i="8"/>
  <c r="H644" i="8"/>
  <c r="K643" i="8"/>
  <c r="H643" i="8"/>
  <c r="K642" i="8"/>
  <c r="H642" i="8"/>
  <c r="K641" i="8"/>
  <c r="H641" i="8"/>
  <c r="K640" i="8"/>
  <c r="H640" i="8"/>
  <c r="BC639" i="8"/>
  <c r="K639" i="8"/>
  <c r="H639" i="8"/>
  <c r="K638" i="8"/>
  <c r="H638" i="8"/>
  <c r="K637" i="8"/>
  <c r="H637" i="8"/>
  <c r="BC636" i="8"/>
  <c r="K636" i="8"/>
  <c r="H636" i="8"/>
  <c r="BC635" i="8"/>
  <c r="K635" i="8"/>
  <c r="H635" i="8"/>
  <c r="K634" i="8"/>
  <c r="H634" i="8"/>
  <c r="K633" i="8"/>
  <c r="H633" i="8"/>
  <c r="K632" i="8"/>
  <c r="H632" i="8"/>
  <c r="K631" i="8"/>
  <c r="H631" i="8"/>
  <c r="BC630" i="8"/>
  <c r="K630" i="8"/>
  <c r="H630" i="8"/>
  <c r="K629" i="8"/>
  <c r="H629" i="8"/>
  <c r="K628" i="8"/>
  <c r="H628" i="8"/>
  <c r="BC627" i="8"/>
  <c r="K627" i="8"/>
  <c r="H627" i="8"/>
  <c r="K626" i="8"/>
  <c r="H626" i="8"/>
  <c r="K625" i="8"/>
  <c r="H625" i="8"/>
  <c r="K624" i="8"/>
  <c r="H624" i="8"/>
  <c r="K623" i="8"/>
  <c r="H623" i="8"/>
  <c r="K622" i="8"/>
  <c r="H622" i="8"/>
  <c r="K621" i="8"/>
  <c r="H621" i="8"/>
  <c r="BC620" i="8"/>
  <c r="K620" i="8"/>
  <c r="H620" i="8"/>
  <c r="BC619" i="8"/>
  <c r="K619" i="8"/>
  <c r="H619" i="8"/>
  <c r="K618" i="8"/>
  <c r="H618" i="8"/>
  <c r="K617" i="8"/>
  <c r="H617" i="8"/>
  <c r="K616" i="8"/>
  <c r="H616" i="8"/>
  <c r="K615" i="8"/>
  <c r="H615" i="8"/>
  <c r="K614" i="8"/>
  <c r="H614" i="8"/>
  <c r="K613" i="8"/>
  <c r="H613" i="8"/>
  <c r="K612" i="8"/>
  <c r="H612" i="8"/>
  <c r="BC611" i="8"/>
  <c r="K611" i="8"/>
  <c r="H611" i="8"/>
  <c r="K610" i="8"/>
  <c r="H610" i="8"/>
  <c r="K609" i="8"/>
  <c r="H609" i="8"/>
  <c r="K608" i="8"/>
  <c r="H608" i="8"/>
  <c r="K607" i="8"/>
  <c r="H607" i="8"/>
  <c r="K606" i="8"/>
  <c r="H606" i="8"/>
  <c r="K605" i="8"/>
  <c r="H605" i="8"/>
  <c r="K604" i="8"/>
  <c r="H604" i="8"/>
  <c r="K603" i="8"/>
  <c r="H603" i="8"/>
  <c r="K602" i="8"/>
  <c r="H602" i="8"/>
  <c r="K601" i="8"/>
  <c r="H601" i="8"/>
  <c r="K600" i="8"/>
  <c r="H600" i="8"/>
  <c r="K599" i="8"/>
  <c r="H599" i="8"/>
  <c r="K598" i="8"/>
  <c r="H598" i="8"/>
  <c r="K597" i="8"/>
  <c r="H597" i="8"/>
  <c r="K596" i="8"/>
  <c r="H596" i="8"/>
  <c r="K595" i="8"/>
  <c r="H595" i="8"/>
  <c r="K594" i="8"/>
  <c r="H594" i="8"/>
  <c r="K593" i="8"/>
  <c r="H593" i="8"/>
  <c r="K592" i="8"/>
  <c r="H592" i="8"/>
  <c r="K591" i="8"/>
  <c r="H591" i="8"/>
  <c r="K590" i="8"/>
  <c r="H590" i="8"/>
  <c r="K589" i="8"/>
  <c r="H589" i="8"/>
  <c r="BC588" i="8"/>
  <c r="K588" i="8"/>
  <c r="H588" i="8"/>
  <c r="K587" i="8"/>
  <c r="H587" i="8"/>
  <c r="K586" i="8"/>
  <c r="H586" i="8"/>
  <c r="K585" i="8"/>
  <c r="H585" i="8"/>
  <c r="K584" i="8"/>
  <c r="H584" i="8"/>
  <c r="K583" i="8"/>
  <c r="H583" i="8"/>
  <c r="K582" i="8"/>
  <c r="H582" i="8"/>
  <c r="K581" i="8"/>
  <c r="H581" i="8"/>
  <c r="K580" i="8"/>
  <c r="H580" i="8"/>
  <c r="K579" i="8"/>
  <c r="H579" i="8"/>
  <c r="K578" i="8"/>
  <c r="H578" i="8"/>
  <c r="K577" i="8"/>
  <c r="H577" i="8"/>
  <c r="K576" i="8"/>
  <c r="H576" i="8"/>
  <c r="K575" i="8"/>
  <c r="H575" i="8"/>
  <c r="K574" i="8"/>
  <c r="H574" i="8"/>
  <c r="K573" i="8"/>
  <c r="H573" i="8"/>
  <c r="BC572" i="8"/>
  <c r="K572" i="8"/>
  <c r="H572" i="8"/>
  <c r="K571" i="8"/>
  <c r="H571" i="8"/>
  <c r="K570" i="8"/>
  <c r="H570" i="8"/>
  <c r="K569" i="8"/>
  <c r="H569" i="8"/>
  <c r="K568" i="8"/>
  <c r="H568" i="8"/>
  <c r="K567" i="8"/>
  <c r="H567" i="8"/>
  <c r="K566" i="8"/>
  <c r="H566" i="8"/>
  <c r="K565" i="8"/>
  <c r="H565" i="8"/>
  <c r="K564" i="8"/>
  <c r="H564" i="8"/>
  <c r="K563" i="8"/>
  <c r="H563" i="8"/>
  <c r="K562" i="8"/>
  <c r="H562" i="8"/>
  <c r="K561" i="8"/>
  <c r="H561" i="8"/>
  <c r="K560" i="8"/>
  <c r="H560" i="8"/>
  <c r="K559" i="8"/>
  <c r="H559" i="8"/>
  <c r="K558" i="8"/>
  <c r="H558" i="8"/>
  <c r="K557" i="8"/>
  <c r="H557" i="8"/>
  <c r="BC556" i="8"/>
  <c r="K556" i="8"/>
  <c r="H556" i="8"/>
  <c r="K555" i="8"/>
  <c r="H555" i="8"/>
  <c r="K554" i="8"/>
  <c r="H554" i="8"/>
  <c r="K553" i="8"/>
  <c r="H553" i="8"/>
  <c r="K552" i="8"/>
  <c r="H552" i="8"/>
  <c r="BC551" i="8"/>
  <c r="K551" i="8"/>
  <c r="H551" i="8"/>
  <c r="K550" i="8"/>
  <c r="H550" i="8"/>
  <c r="K549" i="8"/>
  <c r="H549" i="8"/>
  <c r="BC548" i="8"/>
  <c r="K548" i="8"/>
  <c r="H548" i="8"/>
  <c r="K547" i="8"/>
  <c r="H547" i="8"/>
  <c r="K546" i="8"/>
  <c r="H546" i="8"/>
  <c r="K545" i="8"/>
  <c r="H545" i="8"/>
  <c r="K544" i="8"/>
  <c r="H544" i="8"/>
  <c r="K543" i="8"/>
  <c r="H543" i="8"/>
  <c r="K542" i="8"/>
  <c r="H542" i="8"/>
  <c r="K541" i="8"/>
  <c r="H541" i="8"/>
  <c r="K540" i="8"/>
  <c r="H540" i="8"/>
  <c r="K539" i="8"/>
  <c r="H539" i="8"/>
  <c r="K538" i="8"/>
  <c r="H538" i="8"/>
  <c r="K537" i="8"/>
  <c r="H537" i="8"/>
  <c r="K536" i="8"/>
  <c r="H536" i="8"/>
  <c r="BC535" i="8"/>
  <c r="K535" i="8"/>
  <c r="H535" i="8"/>
  <c r="K534" i="8"/>
  <c r="H534" i="8"/>
  <c r="K533" i="8"/>
  <c r="H533" i="8"/>
  <c r="K532" i="8"/>
  <c r="H532" i="8"/>
  <c r="K531" i="8"/>
  <c r="H531" i="8"/>
  <c r="K530" i="8"/>
  <c r="H530" i="8"/>
  <c r="K529" i="8"/>
  <c r="H529" i="8"/>
  <c r="K528" i="8"/>
  <c r="H528" i="8"/>
  <c r="K527" i="8"/>
  <c r="H527" i="8"/>
  <c r="K526" i="8"/>
  <c r="H526" i="8"/>
  <c r="K525" i="8"/>
  <c r="BC524" i="8"/>
  <c r="K524" i="8"/>
  <c r="H524" i="8"/>
  <c r="K523" i="8"/>
  <c r="H523" i="8"/>
  <c r="K522" i="8"/>
  <c r="H522" i="8"/>
  <c r="K521" i="8"/>
  <c r="H521" i="8"/>
  <c r="K520" i="8"/>
  <c r="H520" i="8"/>
  <c r="BC519" i="8"/>
  <c r="K519" i="8"/>
  <c r="H519" i="8"/>
  <c r="K518" i="8"/>
  <c r="H518" i="8"/>
  <c r="K517" i="8"/>
  <c r="H517" i="8"/>
  <c r="BC516" i="8"/>
  <c r="K516" i="8"/>
  <c r="H516" i="8"/>
  <c r="K515" i="8"/>
  <c r="H515" i="8"/>
  <c r="K514" i="8"/>
  <c r="H514" i="8"/>
  <c r="K513" i="8"/>
  <c r="H513" i="8"/>
  <c r="K512" i="8"/>
  <c r="H512" i="8"/>
  <c r="BC511" i="8"/>
  <c r="K511" i="8"/>
  <c r="H511" i="8"/>
  <c r="K510" i="8"/>
  <c r="H510" i="8"/>
  <c r="K509" i="8"/>
  <c r="H509" i="8"/>
  <c r="BC508" i="8"/>
  <c r="K508" i="8"/>
  <c r="H508" i="8"/>
  <c r="K507" i="8"/>
  <c r="H507" i="8"/>
  <c r="K506" i="8"/>
  <c r="H506" i="8"/>
  <c r="K505" i="8"/>
  <c r="H505" i="8"/>
  <c r="K504" i="8"/>
  <c r="H504" i="8"/>
  <c r="K503" i="8"/>
  <c r="H503" i="8"/>
  <c r="K502" i="8"/>
  <c r="H502" i="8"/>
  <c r="K501" i="8"/>
  <c r="H501" i="8"/>
  <c r="K500" i="8"/>
  <c r="H500" i="8"/>
  <c r="BC499" i="8"/>
  <c r="K499" i="8"/>
  <c r="H499" i="8"/>
  <c r="K498" i="8"/>
  <c r="H498" i="8"/>
  <c r="K497" i="8"/>
  <c r="H497" i="8"/>
  <c r="BC496" i="8"/>
  <c r="K496" i="8"/>
  <c r="H496" i="8"/>
  <c r="K495" i="8"/>
  <c r="H495" i="8"/>
  <c r="K494" i="8"/>
  <c r="H494" i="8"/>
  <c r="K493" i="8"/>
  <c r="H493" i="8"/>
  <c r="BC492" i="8"/>
  <c r="K492" i="8"/>
  <c r="H492" i="8"/>
  <c r="K491" i="8"/>
  <c r="H491" i="8"/>
  <c r="K490" i="8"/>
  <c r="H490" i="8"/>
  <c r="K489" i="8"/>
  <c r="H489" i="8"/>
  <c r="BB488" i="8"/>
  <c r="K488" i="8"/>
  <c r="H488" i="8"/>
  <c r="K487" i="8"/>
  <c r="H487" i="8"/>
  <c r="K486" i="8"/>
  <c r="H486" i="8"/>
  <c r="K485" i="8"/>
  <c r="H485" i="8"/>
  <c r="BC484" i="8"/>
  <c r="K484" i="8"/>
  <c r="H484" i="8"/>
  <c r="K483" i="8"/>
  <c r="H483" i="8"/>
  <c r="K482" i="8"/>
  <c r="H482" i="8"/>
  <c r="K481" i="8"/>
  <c r="H481" i="8"/>
  <c r="K480" i="8"/>
  <c r="H480" i="8"/>
  <c r="BC479" i="8"/>
  <c r="K479" i="8"/>
  <c r="H479" i="8"/>
  <c r="K478" i="8"/>
  <c r="H478" i="8"/>
  <c r="K477" i="8"/>
  <c r="H477" i="8"/>
  <c r="BC476" i="8"/>
  <c r="K476" i="8"/>
  <c r="H476" i="8"/>
  <c r="K475" i="8"/>
  <c r="H475" i="8"/>
  <c r="BB474" i="8"/>
  <c r="K474" i="8"/>
  <c r="H474" i="8"/>
  <c r="K473" i="8"/>
  <c r="H473" i="8"/>
  <c r="K472" i="8"/>
  <c r="H472" i="8"/>
  <c r="K471" i="8"/>
  <c r="H471" i="8"/>
  <c r="K470" i="8"/>
  <c r="H470" i="8"/>
  <c r="K469" i="8"/>
  <c r="H469" i="8"/>
  <c r="BC468" i="8"/>
  <c r="K468" i="8"/>
  <c r="H468" i="8"/>
  <c r="K467" i="8"/>
  <c r="H467" i="8"/>
  <c r="K466" i="8"/>
  <c r="H466" i="8"/>
  <c r="K465" i="8"/>
  <c r="H465" i="8"/>
  <c r="K464" i="8"/>
  <c r="H464" i="8"/>
  <c r="BC463" i="8"/>
  <c r="K463" i="8"/>
  <c r="H463" i="8"/>
  <c r="K462" i="8"/>
  <c r="H462" i="8"/>
  <c r="K461" i="8"/>
  <c r="H461" i="8"/>
  <c r="BC460" i="8"/>
  <c r="K460" i="8"/>
  <c r="H460" i="8"/>
  <c r="BC459" i="8"/>
  <c r="K459" i="8"/>
  <c r="H459" i="8"/>
  <c r="K458" i="8"/>
  <c r="H458" i="8"/>
  <c r="K457" i="8"/>
  <c r="H457" i="8"/>
  <c r="K456" i="8"/>
  <c r="H456" i="8"/>
  <c r="K455" i="8"/>
  <c r="H455" i="8"/>
  <c r="K454" i="8"/>
  <c r="H454" i="8"/>
  <c r="K453" i="8"/>
  <c r="H453" i="8"/>
  <c r="BC452" i="8"/>
  <c r="K452" i="8"/>
  <c r="H452" i="8"/>
  <c r="K451" i="8"/>
  <c r="H451" i="8"/>
  <c r="K450" i="8"/>
  <c r="H450" i="8"/>
  <c r="K449" i="8"/>
  <c r="H449" i="8"/>
  <c r="K448" i="8"/>
  <c r="H448" i="8"/>
  <c r="K447" i="8"/>
  <c r="H447" i="8"/>
  <c r="K446" i="8"/>
  <c r="H446" i="8"/>
  <c r="K445" i="8"/>
  <c r="H445" i="8"/>
  <c r="BC444" i="8"/>
  <c r="K444" i="8"/>
  <c r="K443" i="8"/>
  <c r="K442" i="8"/>
  <c r="H442" i="8"/>
  <c r="K441" i="8"/>
  <c r="H441" i="8"/>
  <c r="K440" i="8"/>
  <c r="H440" i="8"/>
  <c r="K439" i="8"/>
  <c r="H439" i="8"/>
  <c r="K438" i="8"/>
  <c r="H438" i="8"/>
  <c r="K437" i="8"/>
  <c r="H437" i="8"/>
  <c r="BB436" i="8"/>
  <c r="K436" i="8"/>
  <c r="H436" i="8"/>
  <c r="K435" i="8"/>
  <c r="H435" i="8"/>
  <c r="K434" i="8"/>
  <c r="H434" i="8"/>
  <c r="K433" i="8"/>
  <c r="H433" i="8"/>
  <c r="K432" i="8"/>
  <c r="H432" i="8"/>
  <c r="K431" i="8"/>
  <c r="H431" i="8"/>
  <c r="K430" i="8"/>
  <c r="H430" i="8"/>
  <c r="K429" i="8"/>
  <c r="H429" i="8"/>
  <c r="BC428" i="8"/>
  <c r="K428" i="8"/>
  <c r="H428" i="8"/>
  <c r="K427" i="8"/>
  <c r="H427" i="8"/>
  <c r="K426" i="8"/>
  <c r="H426" i="8"/>
  <c r="K425" i="8"/>
  <c r="H425" i="8"/>
  <c r="K424" i="8"/>
  <c r="H424" i="8"/>
  <c r="K423" i="8"/>
  <c r="H423" i="8"/>
  <c r="K422" i="8"/>
  <c r="H422" i="8"/>
  <c r="K421" i="8"/>
  <c r="H421" i="8"/>
  <c r="K420" i="8"/>
  <c r="H420" i="8"/>
  <c r="K419" i="8"/>
  <c r="H419" i="8"/>
  <c r="K418" i="8"/>
  <c r="H418" i="8"/>
  <c r="K417" i="8"/>
  <c r="H417" i="8"/>
  <c r="K416" i="8"/>
  <c r="H416" i="8"/>
  <c r="K415" i="8"/>
  <c r="H415" i="8"/>
  <c r="K414" i="8"/>
  <c r="H414" i="8"/>
  <c r="K413" i="8"/>
  <c r="H413" i="8"/>
  <c r="BC412" i="8"/>
  <c r="K412" i="8"/>
  <c r="H412" i="8"/>
  <c r="K411" i="8"/>
  <c r="H411" i="8"/>
  <c r="K410" i="8"/>
  <c r="H410" i="8"/>
  <c r="K409" i="8"/>
  <c r="H409" i="8"/>
  <c r="K408" i="8"/>
  <c r="H408" i="8"/>
  <c r="K407" i="8"/>
  <c r="H407" i="8"/>
  <c r="K406" i="8"/>
  <c r="H406" i="8"/>
  <c r="K405" i="8"/>
  <c r="H405" i="8"/>
  <c r="BC404" i="8"/>
  <c r="K404" i="8"/>
  <c r="H404" i="8"/>
  <c r="K403" i="8"/>
  <c r="H403" i="8"/>
  <c r="K402" i="8"/>
  <c r="H402" i="8"/>
  <c r="K401" i="8"/>
  <c r="H401" i="8"/>
  <c r="BC400" i="8"/>
  <c r="K400" i="8"/>
  <c r="H400" i="8"/>
  <c r="K399" i="8"/>
  <c r="H399" i="8"/>
  <c r="K398" i="8"/>
  <c r="H398" i="8"/>
  <c r="K397" i="8"/>
  <c r="H397" i="8"/>
  <c r="K396" i="8"/>
  <c r="H396" i="8"/>
  <c r="BC395" i="8"/>
  <c r="K395" i="8"/>
  <c r="H395" i="8"/>
  <c r="K394" i="8"/>
  <c r="H394" i="8"/>
  <c r="K393" i="8"/>
  <c r="H393" i="8"/>
  <c r="BB392" i="8"/>
  <c r="K392" i="8"/>
  <c r="H392" i="8"/>
  <c r="K391" i="8"/>
  <c r="H391" i="8"/>
  <c r="K390" i="8"/>
  <c r="H390" i="8"/>
  <c r="K389" i="8"/>
  <c r="H389" i="8"/>
  <c r="BC388" i="8"/>
  <c r="K388" i="8"/>
  <c r="H388" i="8"/>
  <c r="K387" i="8"/>
  <c r="H387" i="8"/>
  <c r="K386" i="8"/>
  <c r="H386" i="8"/>
  <c r="K385" i="8"/>
  <c r="H385" i="8"/>
  <c r="BC384" i="8"/>
  <c r="K384" i="8"/>
  <c r="H384" i="8"/>
  <c r="K383" i="8"/>
  <c r="H383" i="8"/>
  <c r="K382" i="8"/>
  <c r="H382" i="8"/>
  <c r="K381" i="8"/>
  <c r="H381" i="8"/>
  <c r="K380" i="8"/>
  <c r="H380" i="8"/>
  <c r="K379" i="8"/>
  <c r="H379" i="8"/>
  <c r="K378" i="8"/>
  <c r="H378" i="8"/>
  <c r="K377" i="8"/>
  <c r="H377" i="8"/>
  <c r="BB376" i="8"/>
  <c r="K376" i="8"/>
  <c r="H376" i="8"/>
  <c r="BC375" i="8"/>
  <c r="K375" i="8"/>
  <c r="H375" i="8"/>
  <c r="K374" i="8"/>
  <c r="H374" i="8"/>
  <c r="K373" i="8"/>
  <c r="H373" i="8"/>
  <c r="BC372" i="8"/>
  <c r="K372" i="8"/>
  <c r="H372" i="8"/>
  <c r="BC371" i="8"/>
  <c r="K371" i="8"/>
  <c r="H371" i="8"/>
  <c r="K370" i="8"/>
  <c r="H370" i="8"/>
  <c r="K369" i="8"/>
  <c r="H369" i="8"/>
  <c r="BC368" i="8"/>
  <c r="K368" i="8"/>
  <c r="H368" i="8"/>
  <c r="K367" i="8"/>
  <c r="H367" i="8"/>
  <c r="K366" i="8"/>
  <c r="H366" i="8"/>
  <c r="K365" i="8"/>
  <c r="H365" i="8"/>
  <c r="K364" i="8"/>
  <c r="H364" i="8"/>
  <c r="K363" i="8"/>
  <c r="K362" i="8"/>
  <c r="H362" i="8"/>
  <c r="K361" i="8"/>
  <c r="K360" i="8"/>
  <c r="H360" i="8"/>
  <c r="K359" i="8"/>
  <c r="H359" i="8"/>
  <c r="K358" i="8"/>
  <c r="H358" i="8"/>
  <c r="K357" i="8"/>
  <c r="H357" i="8"/>
  <c r="BC356" i="8"/>
  <c r="BB356" i="8"/>
  <c r="K356" i="8"/>
  <c r="H356" i="8"/>
  <c r="BC355" i="8"/>
  <c r="K355" i="8"/>
  <c r="H355" i="8"/>
  <c r="K354" i="8"/>
  <c r="H354" i="8"/>
  <c r="K353" i="8"/>
  <c r="H353" i="8"/>
  <c r="BC352" i="8"/>
  <c r="K352" i="8"/>
  <c r="H352" i="8"/>
  <c r="BC351" i="8"/>
  <c r="K351" i="8"/>
  <c r="H351" i="8"/>
  <c r="K350" i="8"/>
  <c r="H350" i="8"/>
  <c r="K349" i="8"/>
  <c r="H349" i="8"/>
  <c r="K348" i="8"/>
  <c r="H348" i="8"/>
  <c r="K347" i="8"/>
  <c r="H347" i="8"/>
  <c r="K346" i="8"/>
  <c r="H346" i="8"/>
  <c r="K345" i="8"/>
  <c r="H345" i="8"/>
  <c r="K344" i="8"/>
  <c r="H344" i="8"/>
  <c r="K343" i="8"/>
  <c r="H343" i="8"/>
  <c r="K342" i="8"/>
  <c r="H342" i="8"/>
  <c r="K341" i="8"/>
  <c r="H341" i="8"/>
  <c r="BC340" i="8"/>
  <c r="K340" i="8"/>
  <c r="H340" i="8"/>
  <c r="BC339" i="8"/>
  <c r="K339" i="8"/>
  <c r="H339" i="8"/>
  <c r="K338" i="8"/>
  <c r="H338" i="8"/>
  <c r="K337" i="8"/>
  <c r="H337" i="8"/>
  <c r="BC336" i="8"/>
  <c r="K336" i="8"/>
  <c r="H336" i="8"/>
  <c r="K335" i="8"/>
  <c r="H335" i="8"/>
  <c r="K334" i="8"/>
  <c r="H334" i="8"/>
  <c r="K333" i="8"/>
  <c r="H333" i="8"/>
  <c r="K332" i="8"/>
  <c r="H332" i="8"/>
  <c r="BC331" i="8"/>
  <c r="K331" i="8"/>
  <c r="H331" i="8"/>
  <c r="K330" i="8"/>
  <c r="H330" i="8"/>
  <c r="K329" i="8"/>
  <c r="H329" i="8"/>
  <c r="BB328" i="8"/>
  <c r="K328" i="8"/>
  <c r="H328" i="8"/>
  <c r="K327" i="8"/>
  <c r="H327" i="8"/>
  <c r="BC326" i="8"/>
  <c r="K326" i="8"/>
  <c r="H326" i="8"/>
  <c r="K325" i="8"/>
  <c r="H325" i="8"/>
  <c r="BC324" i="8"/>
  <c r="K324" i="8"/>
  <c r="H324" i="8"/>
  <c r="BB323" i="8"/>
  <c r="K323" i="8"/>
  <c r="H323" i="8"/>
  <c r="K322" i="8"/>
  <c r="H322" i="8"/>
  <c r="K321" i="8"/>
  <c r="H321" i="8"/>
  <c r="BC320" i="8"/>
  <c r="K320" i="8"/>
  <c r="H320" i="8"/>
  <c r="BB319" i="8"/>
  <c r="K319" i="8"/>
  <c r="H319" i="8"/>
  <c r="K318" i="8"/>
  <c r="H318" i="8"/>
  <c r="K317" i="8"/>
  <c r="H317" i="8"/>
  <c r="K316" i="8"/>
  <c r="H316" i="8"/>
  <c r="K315" i="8"/>
  <c r="H315" i="8"/>
  <c r="BC314" i="8"/>
  <c r="K314" i="8"/>
  <c r="H314" i="8"/>
  <c r="K313" i="8"/>
  <c r="H313" i="8"/>
  <c r="K312" i="8"/>
  <c r="H312" i="8"/>
  <c r="K311" i="8"/>
  <c r="H311" i="8"/>
  <c r="K310" i="8"/>
  <c r="H310" i="8"/>
  <c r="K309" i="8"/>
  <c r="H309" i="8"/>
  <c r="BC308" i="8"/>
  <c r="K308" i="8"/>
  <c r="H308" i="8"/>
  <c r="BB307" i="8"/>
  <c r="K307" i="8"/>
  <c r="H307" i="8"/>
  <c r="K306" i="8"/>
  <c r="H306" i="8"/>
  <c r="K305" i="8"/>
  <c r="H305" i="8"/>
  <c r="BC304" i="8"/>
  <c r="K304" i="8"/>
  <c r="H304" i="8"/>
  <c r="K303" i="8"/>
  <c r="H303" i="8"/>
  <c r="BC302" i="8"/>
  <c r="K302" i="8"/>
  <c r="H302" i="8"/>
  <c r="K301" i="8"/>
  <c r="H301" i="8"/>
  <c r="BC300" i="8"/>
  <c r="K300" i="8"/>
  <c r="H300" i="8"/>
  <c r="K299" i="8"/>
  <c r="H299" i="8"/>
  <c r="K298" i="8"/>
  <c r="H298" i="8"/>
  <c r="K297" i="8"/>
  <c r="H297" i="8"/>
  <c r="K296" i="8"/>
  <c r="H296" i="8"/>
  <c r="K295" i="8"/>
  <c r="H295" i="8"/>
  <c r="K294" i="8"/>
  <c r="H294" i="8"/>
  <c r="K293" i="8"/>
  <c r="H293" i="8"/>
  <c r="K292" i="8"/>
  <c r="H292" i="8"/>
  <c r="K291" i="8"/>
  <c r="H291" i="8"/>
  <c r="K290" i="8"/>
  <c r="H290" i="8"/>
  <c r="K289" i="8"/>
  <c r="H289" i="8"/>
  <c r="BC288" i="8"/>
  <c r="K288" i="8"/>
  <c r="H288" i="8"/>
  <c r="K287" i="8"/>
  <c r="H287" i="8"/>
  <c r="K286" i="8"/>
  <c r="H286" i="8"/>
  <c r="K285" i="8"/>
  <c r="H285" i="8"/>
  <c r="K284" i="8"/>
  <c r="H284" i="8"/>
  <c r="K283" i="8"/>
  <c r="H283" i="8"/>
  <c r="BC282" i="8"/>
  <c r="K282" i="8"/>
  <c r="H282" i="8"/>
  <c r="K281" i="8"/>
  <c r="H281" i="8"/>
  <c r="K280" i="8"/>
  <c r="H280" i="8"/>
  <c r="K279" i="8"/>
  <c r="H279" i="8"/>
  <c r="K278" i="8"/>
  <c r="H278" i="8"/>
  <c r="K277" i="8"/>
  <c r="H277" i="8"/>
  <c r="BC276" i="8"/>
  <c r="BB276" i="8"/>
  <c r="K276" i="8"/>
  <c r="H276" i="8"/>
  <c r="K275" i="8"/>
  <c r="K274" i="8"/>
  <c r="H274" i="8"/>
  <c r="K273" i="8"/>
  <c r="H273" i="8"/>
  <c r="K272" i="8"/>
  <c r="H272" i="8"/>
  <c r="K271" i="8"/>
  <c r="H271" i="8"/>
  <c r="K270" i="8"/>
  <c r="H270" i="8"/>
  <c r="K269" i="8"/>
  <c r="H269" i="8"/>
  <c r="BC268" i="8"/>
  <c r="K268" i="8"/>
  <c r="H268" i="8"/>
  <c r="K267" i="8"/>
  <c r="H267" i="8"/>
  <c r="BC266" i="8"/>
  <c r="K266" i="8"/>
  <c r="H266" i="8"/>
  <c r="K265" i="8"/>
  <c r="H265" i="8"/>
  <c r="K264" i="8"/>
  <c r="H264" i="8"/>
  <c r="K263" i="8"/>
  <c r="H263" i="8"/>
  <c r="K262" i="8"/>
  <c r="H262" i="8"/>
  <c r="K261" i="8"/>
  <c r="H261" i="8"/>
  <c r="BC260" i="8"/>
  <c r="K260" i="8"/>
  <c r="H260" i="8"/>
  <c r="K259" i="8"/>
  <c r="H259" i="8"/>
  <c r="K258" i="8"/>
  <c r="H258" i="8"/>
  <c r="K257" i="8"/>
  <c r="H257" i="8"/>
  <c r="K256" i="8"/>
  <c r="H256" i="8"/>
  <c r="K255" i="8"/>
  <c r="H255" i="8"/>
  <c r="K254" i="8"/>
  <c r="H254" i="8"/>
  <c r="K253" i="8"/>
  <c r="H253" i="8"/>
  <c r="BC252" i="8"/>
  <c r="K252" i="8"/>
  <c r="H252" i="8"/>
  <c r="K251" i="8"/>
  <c r="H251" i="8"/>
  <c r="K250" i="8"/>
  <c r="H250" i="8"/>
  <c r="K249" i="8"/>
  <c r="H249" i="8"/>
  <c r="K248" i="8"/>
  <c r="H248" i="8"/>
  <c r="BB247" i="8"/>
  <c r="K247" i="8"/>
  <c r="H247" i="8"/>
  <c r="BC246" i="8"/>
  <c r="K246" i="8"/>
  <c r="H246" i="8"/>
  <c r="K245" i="8"/>
  <c r="H245" i="8"/>
  <c r="BB244" i="8"/>
  <c r="K244" i="8"/>
  <c r="H244" i="8"/>
  <c r="K243" i="8"/>
  <c r="H243" i="8"/>
  <c r="K242" i="8"/>
  <c r="H242" i="8"/>
  <c r="K241" i="8"/>
  <c r="H241" i="8"/>
  <c r="BC240" i="8"/>
  <c r="BB240" i="8"/>
  <c r="K240" i="8"/>
  <c r="H240" i="8"/>
  <c r="K239" i="8"/>
  <c r="H239" i="8"/>
  <c r="K238" i="8"/>
  <c r="H238" i="8"/>
  <c r="K237" i="8"/>
  <c r="H237" i="8"/>
  <c r="K236" i="8"/>
  <c r="H236" i="8"/>
  <c r="K235" i="8"/>
  <c r="H235" i="8"/>
  <c r="K234" i="8"/>
  <c r="H234" i="8"/>
  <c r="K233" i="8"/>
  <c r="H233" i="8"/>
  <c r="K232" i="8"/>
  <c r="H232" i="8"/>
  <c r="BB231" i="8"/>
  <c r="K231" i="8"/>
  <c r="H231" i="8"/>
  <c r="K230" i="8"/>
  <c r="H230" i="8"/>
  <c r="K229" i="8"/>
  <c r="H229" i="8"/>
  <c r="BC228" i="8"/>
  <c r="K228" i="8"/>
  <c r="H228" i="8"/>
  <c r="K227" i="8"/>
  <c r="H227" i="8"/>
  <c r="K226" i="8"/>
  <c r="H226" i="8"/>
  <c r="K225" i="8"/>
  <c r="H225" i="8"/>
  <c r="K224" i="8"/>
  <c r="H224" i="8"/>
  <c r="K223" i="8"/>
  <c r="H223" i="8"/>
  <c r="K222" i="8"/>
  <c r="H222" i="8"/>
  <c r="K221" i="8"/>
  <c r="H221" i="8"/>
  <c r="K220" i="8"/>
  <c r="H220" i="8"/>
  <c r="K219" i="8"/>
  <c r="H219" i="8"/>
  <c r="K218" i="8"/>
  <c r="H218" i="8"/>
  <c r="K217" i="8"/>
  <c r="H217" i="8"/>
  <c r="K216" i="8"/>
  <c r="H216" i="8"/>
  <c r="K215" i="8"/>
  <c r="H215" i="8"/>
  <c r="K214" i="8"/>
  <c r="H214" i="8"/>
  <c r="K213" i="8"/>
  <c r="H213" i="8"/>
  <c r="K212" i="8"/>
  <c r="H212" i="8"/>
  <c r="BB211" i="8"/>
  <c r="K211" i="8"/>
  <c r="H211" i="8"/>
  <c r="K210" i="8"/>
  <c r="H210" i="8"/>
  <c r="K209" i="8"/>
  <c r="H209" i="8"/>
  <c r="BC208" i="8"/>
  <c r="K208" i="8"/>
  <c r="H208" i="8"/>
  <c r="K207" i="8"/>
  <c r="H207" i="8"/>
  <c r="BC206" i="8"/>
  <c r="K206" i="8"/>
  <c r="H206" i="8"/>
  <c r="K205" i="8"/>
  <c r="H205" i="8"/>
  <c r="BC204" i="8"/>
  <c r="K204" i="8"/>
  <c r="H204" i="8"/>
  <c r="K203" i="8"/>
  <c r="H203" i="8"/>
  <c r="K202" i="8"/>
  <c r="H202" i="8"/>
  <c r="K201" i="8"/>
  <c r="H201" i="8"/>
  <c r="K200" i="8"/>
  <c r="H200" i="8"/>
  <c r="K199" i="8"/>
  <c r="H199" i="8"/>
  <c r="K198" i="8"/>
  <c r="H198" i="8"/>
  <c r="K197" i="8"/>
  <c r="H197" i="8"/>
  <c r="K196" i="8"/>
  <c r="H196" i="8"/>
  <c r="K195" i="8"/>
  <c r="H195" i="8"/>
  <c r="K194" i="8"/>
  <c r="H194" i="8"/>
  <c r="K193" i="8"/>
  <c r="H193" i="8"/>
  <c r="BB192" i="8"/>
  <c r="K192" i="8"/>
  <c r="H192" i="8"/>
  <c r="K191" i="8"/>
  <c r="H191" i="8"/>
  <c r="K190" i="8"/>
  <c r="H190" i="8"/>
  <c r="K189" i="8"/>
  <c r="H189" i="8"/>
  <c r="BC188" i="8"/>
  <c r="K188" i="8"/>
  <c r="H188" i="8"/>
  <c r="K187" i="8"/>
  <c r="K186" i="8"/>
  <c r="H186" i="8"/>
  <c r="K185" i="8"/>
  <c r="H185" i="8"/>
  <c r="K184" i="8"/>
  <c r="H184" i="8"/>
  <c r="K183" i="8"/>
  <c r="H183" i="8"/>
  <c r="BC182" i="8"/>
  <c r="K182" i="8"/>
  <c r="H182" i="8"/>
  <c r="K181" i="8"/>
  <c r="H181" i="8"/>
  <c r="BC180" i="8"/>
  <c r="BB180" i="8"/>
  <c r="K180" i="8"/>
  <c r="H180" i="8"/>
  <c r="K179" i="8"/>
  <c r="H179" i="8"/>
  <c r="K178" i="8"/>
  <c r="H178" i="8"/>
  <c r="K177" i="8"/>
  <c r="H177" i="8"/>
  <c r="BC176" i="8"/>
  <c r="K176" i="8"/>
  <c r="H176" i="8"/>
  <c r="K175" i="8"/>
  <c r="H175" i="8"/>
  <c r="K174" i="8"/>
  <c r="H174" i="8"/>
  <c r="K173" i="8"/>
  <c r="H173" i="8"/>
  <c r="BC172" i="8"/>
  <c r="K172" i="8"/>
  <c r="H172" i="8"/>
  <c r="K171" i="8"/>
  <c r="H171" i="8"/>
  <c r="BB170" i="8"/>
  <c r="K170" i="8"/>
  <c r="H170" i="8"/>
  <c r="K169" i="8"/>
  <c r="H169" i="8"/>
  <c r="BB168" i="8"/>
  <c r="K168" i="8"/>
  <c r="H168" i="8"/>
  <c r="K167" i="8"/>
  <c r="H167" i="8"/>
  <c r="BC166" i="8"/>
  <c r="K166" i="8"/>
  <c r="H166" i="8"/>
  <c r="K165" i="8"/>
  <c r="H165" i="8"/>
  <c r="BC164" i="8"/>
  <c r="BB164" i="8"/>
  <c r="K164" i="8"/>
  <c r="H164" i="8"/>
  <c r="K163" i="8"/>
  <c r="H163" i="8"/>
  <c r="K162" i="8"/>
  <c r="H162" i="8"/>
  <c r="K161" i="8"/>
  <c r="H161" i="8"/>
  <c r="BC160" i="8"/>
  <c r="K160" i="8"/>
  <c r="H160" i="8"/>
  <c r="K159" i="8"/>
  <c r="H159" i="8"/>
  <c r="K158" i="8"/>
  <c r="H158" i="8"/>
  <c r="K157" i="8"/>
  <c r="H157" i="8"/>
  <c r="BC156" i="8"/>
  <c r="K156" i="8"/>
  <c r="H156" i="8"/>
  <c r="K155" i="8"/>
  <c r="H155" i="8"/>
  <c r="K154" i="8"/>
  <c r="H154" i="8"/>
  <c r="K153" i="8"/>
  <c r="H153" i="8"/>
  <c r="K152" i="8"/>
  <c r="H152" i="8"/>
  <c r="K151" i="8"/>
  <c r="H151" i="8"/>
  <c r="K150" i="8"/>
  <c r="H150" i="8"/>
  <c r="K149" i="8"/>
  <c r="H149" i="8"/>
  <c r="BC148" i="8"/>
  <c r="K148" i="8"/>
  <c r="H148" i="8"/>
  <c r="BB147" i="8"/>
  <c r="K147" i="8"/>
  <c r="H147" i="8"/>
  <c r="K146" i="8"/>
  <c r="H146" i="8"/>
  <c r="K145" i="8"/>
  <c r="H145" i="8"/>
  <c r="BC144" i="8"/>
  <c r="K144" i="8"/>
  <c r="H144" i="8"/>
  <c r="BB143" i="8"/>
  <c r="K143" i="8"/>
  <c r="H143" i="8"/>
  <c r="K142" i="8"/>
  <c r="H142" i="8"/>
  <c r="K141" i="8"/>
  <c r="H141" i="8"/>
  <c r="K140" i="8"/>
  <c r="H140" i="8"/>
  <c r="K139" i="8"/>
  <c r="H139" i="8"/>
  <c r="K138" i="8"/>
  <c r="H138" i="8"/>
  <c r="K137" i="8"/>
  <c r="H137" i="8"/>
  <c r="BB136" i="8"/>
  <c r="K136" i="8"/>
  <c r="H136" i="8"/>
  <c r="K135" i="8"/>
  <c r="H135" i="8"/>
  <c r="K134" i="8"/>
  <c r="H134" i="8"/>
  <c r="K133" i="8"/>
  <c r="H133" i="8"/>
  <c r="K132" i="8"/>
  <c r="H132" i="8"/>
  <c r="BB131" i="8"/>
  <c r="K131" i="8"/>
  <c r="H131" i="8"/>
  <c r="K130" i="8"/>
  <c r="H130" i="8"/>
  <c r="K129" i="8"/>
  <c r="H129" i="8"/>
  <c r="BC128" i="8"/>
  <c r="K128" i="8"/>
  <c r="H128" i="8"/>
  <c r="K127" i="8"/>
  <c r="H127" i="8"/>
  <c r="BC126" i="8"/>
  <c r="K126" i="8"/>
  <c r="H126" i="8"/>
  <c r="K125" i="8"/>
  <c r="H125" i="8"/>
  <c r="BC124" i="8"/>
  <c r="K124" i="8"/>
  <c r="H124" i="8"/>
  <c r="BB123" i="8"/>
  <c r="K123" i="8"/>
  <c r="H123" i="8"/>
  <c r="BC122" i="8"/>
  <c r="K122" i="8"/>
  <c r="H122" i="8"/>
  <c r="K121" i="8"/>
  <c r="H121" i="8"/>
  <c r="BB120" i="8"/>
  <c r="K120" i="8"/>
  <c r="H120" i="8"/>
  <c r="K119" i="8"/>
  <c r="H119" i="8"/>
  <c r="BC118" i="8"/>
  <c r="K118" i="8"/>
  <c r="H118" i="8"/>
  <c r="K117" i="8"/>
  <c r="H117" i="8"/>
  <c r="BC116" i="8"/>
  <c r="BB116" i="8"/>
  <c r="K116" i="8"/>
  <c r="H116" i="8"/>
  <c r="K115" i="8"/>
  <c r="H115" i="8"/>
  <c r="BB114" i="8"/>
  <c r="K114" i="8"/>
  <c r="H114" i="8"/>
  <c r="K113" i="8"/>
  <c r="H113" i="8"/>
  <c r="BC112" i="8"/>
  <c r="BB112" i="8"/>
  <c r="K112" i="8"/>
  <c r="H112" i="8"/>
  <c r="K111" i="8"/>
  <c r="H111" i="8"/>
  <c r="K110" i="8"/>
  <c r="H110" i="8"/>
  <c r="K109" i="8"/>
  <c r="H109" i="8"/>
  <c r="BC108" i="8"/>
  <c r="K108" i="8"/>
  <c r="H108" i="8"/>
  <c r="K107" i="8"/>
  <c r="H107" i="8"/>
  <c r="K106" i="8"/>
  <c r="H106" i="8"/>
  <c r="K105" i="8"/>
  <c r="H105" i="8"/>
  <c r="K104" i="8"/>
  <c r="H104" i="8"/>
  <c r="K103" i="8"/>
  <c r="H103" i="8"/>
  <c r="K102" i="8"/>
  <c r="H102" i="8"/>
  <c r="K101" i="8"/>
  <c r="H101" i="8"/>
  <c r="BC100" i="8"/>
  <c r="K100" i="8"/>
  <c r="H100" i="8"/>
  <c r="K99" i="8"/>
  <c r="H99" i="8"/>
  <c r="K98" i="8"/>
  <c r="H98" i="8"/>
  <c r="K97" i="8"/>
  <c r="H97" i="8"/>
  <c r="BC96" i="8"/>
  <c r="BB96" i="8"/>
  <c r="K96" i="8"/>
  <c r="H96" i="8"/>
  <c r="K95" i="8"/>
  <c r="BC94" i="8"/>
  <c r="K94" i="8"/>
  <c r="K93" i="8"/>
  <c r="H93" i="8"/>
  <c r="BC92" i="8"/>
  <c r="K92" i="8"/>
  <c r="K91" i="8"/>
  <c r="H91" i="8"/>
  <c r="K90" i="8"/>
  <c r="H90" i="8"/>
  <c r="K89" i="8"/>
  <c r="H89" i="8"/>
  <c r="BB88" i="8"/>
  <c r="K88" i="8"/>
  <c r="H88" i="8"/>
  <c r="K87" i="8"/>
  <c r="H87" i="8"/>
  <c r="K86" i="8"/>
  <c r="H86" i="8"/>
  <c r="K85" i="8"/>
  <c r="H85" i="8"/>
  <c r="BB84" i="8"/>
  <c r="K84" i="8"/>
  <c r="H84" i="8"/>
  <c r="BB83" i="8"/>
  <c r="K83" i="8"/>
  <c r="H83" i="8"/>
  <c r="K82" i="8"/>
  <c r="H82" i="8"/>
  <c r="K81" i="8"/>
  <c r="H81" i="8"/>
  <c r="BB80" i="8"/>
  <c r="K80" i="8"/>
  <c r="H80" i="8"/>
  <c r="K79" i="8"/>
  <c r="H79" i="8"/>
  <c r="K78" i="8"/>
  <c r="H78" i="8"/>
  <c r="K77" i="8"/>
  <c r="H77" i="8"/>
  <c r="BC76" i="8"/>
  <c r="K76" i="8"/>
  <c r="H76" i="8"/>
  <c r="K75" i="8"/>
  <c r="H75" i="8"/>
  <c r="BC74" i="8"/>
  <c r="K74" i="8"/>
  <c r="H74" i="8"/>
  <c r="K73" i="8"/>
  <c r="H73" i="8"/>
  <c r="K72" i="8"/>
  <c r="H72" i="8"/>
  <c r="K71" i="8"/>
  <c r="H71" i="8"/>
  <c r="K70" i="8"/>
  <c r="H70" i="8"/>
  <c r="K69" i="8"/>
  <c r="H69" i="8"/>
  <c r="BC68" i="8"/>
  <c r="BB68" i="8"/>
  <c r="K68" i="8"/>
  <c r="H68" i="8"/>
  <c r="K67" i="8"/>
  <c r="H67" i="8"/>
  <c r="K66" i="8"/>
  <c r="H66" i="8"/>
  <c r="K65" i="8"/>
  <c r="H65" i="8"/>
  <c r="BC64" i="8"/>
  <c r="K64" i="8"/>
  <c r="H64" i="8"/>
  <c r="K63" i="8"/>
  <c r="H63" i="8"/>
  <c r="K62" i="8"/>
  <c r="H62" i="8"/>
  <c r="K61" i="8"/>
  <c r="H61" i="8"/>
  <c r="BC60" i="8"/>
  <c r="K60" i="8"/>
  <c r="H60" i="8"/>
  <c r="BB59" i="8"/>
  <c r="K59" i="8"/>
  <c r="H59" i="8"/>
  <c r="K58" i="8"/>
  <c r="H58" i="8"/>
  <c r="K57" i="8"/>
  <c r="H57" i="8"/>
  <c r="BB56" i="8"/>
  <c r="K56" i="8"/>
  <c r="H56" i="8"/>
  <c r="K55" i="8"/>
  <c r="H55" i="8"/>
  <c r="K54" i="8"/>
  <c r="H54" i="8"/>
  <c r="K53" i="8"/>
  <c r="H53" i="8"/>
  <c r="BC52" i="8"/>
  <c r="K52" i="8"/>
  <c r="H52" i="8"/>
  <c r="K51" i="8"/>
  <c r="H51" i="8"/>
  <c r="K50" i="8"/>
  <c r="H50" i="8"/>
  <c r="K49" i="8"/>
  <c r="H49" i="8"/>
  <c r="BC48" i="8"/>
  <c r="BB48" i="8"/>
  <c r="K48" i="8"/>
  <c r="H48" i="8"/>
  <c r="BB47" i="8"/>
  <c r="K47" i="8"/>
  <c r="H47" i="8"/>
  <c r="BC46" i="8"/>
  <c r="K46" i="8"/>
  <c r="H46" i="8"/>
  <c r="K45" i="8"/>
  <c r="H45" i="8"/>
  <c r="BC44" i="8"/>
  <c r="K44" i="8"/>
  <c r="H44" i="8"/>
  <c r="K43" i="8"/>
  <c r="H43" i="8"/>
  <c r="BC42" i="8"/>
  <c r="K42" i="8"/>
  <c r="H42" i="8"/>
  <c r="K41" i="8"/>
  <c r="H41" i="8"/>
  <c r="K40" i="8"/>
  <c r="H40" i="8"/>
  <c r="BB39" i="8"/>
  <c r="K39" i="8"/>
  <c r="H39" i="8"/>
  <c r="K38" i="8"/>
  <c r="H38" i="8"/>
  <c r="K37" i="8"/>
  <c r="H37" i="8"/>
  <c r="K36" i="8"/>
  <c r="H36" i="8"/>
  <c r="K35" i="8"/>
  <c r="H35" i="8"/>
  <c r="K34" i="8"/>
  <c r="H34" i="8"/>
  <c r="K33" i="8"/>
  <c r="H33" i="8"/>
  <c r="BC32" i="8"/>
  <c r="K32" i="8"/>
  <c r="H32" i="8"/>
  <c r="K31" i="8"/>
  <c r="H31" i="8"/>
  <c r="BC30" i="8"/>
  <c r="K30" i="8"/>
  <c r="H30" i="8"/>
  <c r="K29" i="8"/>
  <c r="H29" i="8"/>
  <c r="BC28" i="8"/>
  <c r="K28" i="8"/>
  <c r="H28" i="8"/>
  <c r="BB27" i="8"/>
  <c r="K27" i="8"/>
  <c r="H27" i="8"/>
  <c r="BC26" i="8"/>
  <c r="K26" i="8"/>
  <c r="H26" i="8"/>
  <c r="K25" i="8"/>
  <c r="H25" i="8"/>
  <c r="BB24" i="8"/>
  <c r="K24" i="8"/>
  <c r="H24" i="8"/>
  <c r="K23" i="8"/>
  <c r="H23" i="8"/>
  <c r="K22" i="8"/>
  <c r="H22" i="8"/>
  <c r="K21" i="8"/>
  <c r="H21" i="8"/>
  <c r="BC20" i="8"/>
  <c r="BB20" i="8"/>
  <c r="K20" i="8"/>
  <c r="H20" i="8"/>
  <c r="BB19" i="8"/>
  <c r="K19" i="8"/>
  <c r="H19" i="8"/>
  <c r="K18" i="8"/>
  <c r="H18" i="8"/>
  <c r="K17" i="8"/>
  <c r="H17" i="8"/>
  <c r="BB16" i="8"/>
  <c r="K16" i="8"/>
  <c r="H16" i="8"/>
  <c r="BB15" i="8"/>
  <c r="K15" i="8"/>
  <c r="H15" i="8"/>
  <c r="K14" i="8"/>
  <c r="H14" i="8"/>
  <c r="K13" i="8"/>
  <c r="H13" i="8"/>
  <c r="BC12" i="8"/>
  <c r="K12" i="8"/>
  <c r="H12" i="8"/>
  <c r="BB11" i="8"/>
  <c r="K11" i="8"/>
  <c r="H11" i="8"/>
  <c r="K10" i="8"/>
  <c r="H10" i="8"/>
  <c r="K9" i="8"/>
  <c r="H9" i="8"/>
  <c r="K8" i="8"/>
  <c r="H8" i="8"/>
  <c r="K7" i="8"/>
  <c r="H7" i="8"/>
  <c r="BC6" i="8"/>
  <c r="K6" i="8"/>
  <c r="H6" i="8"/>
  <c r="L5" i="8"/>
  <c r="AI4" i="8"/>
  <c r="AF4" i="8"/>
  <c r="AD4" i="8"/>
  <c r="AB4" i="8"/>
  <c r="Z4" i="8"/>
  <c r="X4" i="8"/>
  <c r="BB299" i="8"/>
  <c r="BB552" i="8"/>
  <c r="BB308" i="8"/>
  <c r="BB664" i="8"/>
  <c r="BB264" i="8"/>
  <c r="BB35" i="8"/>
  <c r="BB75" i="8"/>
  <c r="BB107" i="8"/>
  <c r="BB119" i="8"/>
  <c r="BB135" i="8"/>
  <c r="BB155" i="8"/>
  <c r="BB215" i="8"/>
  <c r="BB267" i="8"/>
  <c r="BB298" i="8"/>
  <c r="BB303" i="8"/>
  <c r="BB368" i="8"/>
  <c r="BC403" i="8"/>
  <c r="BB486" i="8"/>
  <c r="BB560" i="8"/>
  <c r="BC704" i="8"/>
  <c r="BB704" i="8"/>
  <c r="BB556" i="8"/>
  <c r="BB540" i="8"/>
  <c r="BC540" i="8"/>
  <c r="BC512" i="8"/>
  <c r="BB512" i="8"/>
  <c r="BC432" i="8"/>
  <c r="BB432" i="8"/>
  <c r="BB428" i="8"/>
  <c r="BC360" i="8"/>
  <c r="BB360" i="8"/>
  <c r="BC344" i="8"/>
  <c r="BB344" i="8"/>
  <c r="BC248" i="8"/>
  <c r="BB248" i="8"/>
  <c r="BC196" i="8"/>
  <c r="BB196" i="8"/>
  <c r="BC152" i="8"/>
  <c r="BB152" i="8"/>
  <c r="BB124" i="8"/>
  <c r="BB100" i="8"/>
  <c r="BB12" i="8"/>
  <c r="M36" i="10"/>
  <c r="BB618" i="8"/>
  <c r="BB491" i="8"/>
  <c r="BB483" i="8"/>
  <c r="BC483" i="8"/>
  <c r="BB423" i="8"/>
  <c r="BC423" i="8"/>
  <c r="BB363" i="8"/>
  <c r="BC363" i="8"/>
  <c r="BC275" i="8"/>
  <c r="BB275" i="8"/>
  <c r="BC199" i="8"/>
  <c r="BB199" i="8"/>
  <c r="BB388" i="8"/>
  <c r="BB87" i="8"/>
  <c r="BB568" i="8"/>
  <c r="BB496" i="8"/>
  <c r="BB327" i="8"/>
  <c r="BB51" i="8"/>
  <c r="BB139" i="8"/>
  <c r="BB159" i="8"/>
  <c r="BB191" i="8"/>
  <c r="BB195" i="8"/>
  <c r="BB219" i="8"/>
  <c r="BB260" i="8"/>
  <c r="BB271" i="8"/>
  <c r="BB304" i="8"/>
  <c r="BB312" i="8"/>
  <c r="BB384" i="8"/>
  <c r="BC743" i="8"/>
  <c r="BB946" i="8"/>
  <c r="BC946" i="8"/>
  <c r="BB782" i="8"/>
  <c r="BB750" i="8"/>
  <c r="BB686" i="8"/>
  <c r="BB638" i="8"/>
  <c r="BB630" i="8"/>
  <c r="BC602" i="8"/>
  <c r="BB602" i="8"/>
  <c r="BB590" i="8"/>
  <c r="BC578" i="8"/>
  <c r="BB578" i="8"/>
  <c r="BB498" i="8"/>
  <c r="BC498" i="8"/>
  <c r="BB434" i="8"/>
  <c r="BB386" i="8"/>
  <c r="BB254" i="8"/>
  <c r="BB198" i="8"/>
  <c r="BC190" i="8"/>
  <c r="BB190" i="8"/>
  <c r="BB182" i="8"/>
  <c r="BB122" i="8"/>
  <c r="BB102" i="8"/>
  <c r="BB94" i="8"/>
  <c r="BB74" i="8"/>
  <c r="BB70" i="8"/>
  <c r="BB126" i="8"/>
  <c r="BB957" i="8"/>
  <c r="BB941" i="8"/>
  <c r="BB925" i="8"/>
  <c r="BB897" i="8"/>
  <c r="BB893" i="8"/>
  <c r="BB889" i="8"/>
  <c r="BB849" i="8"/>
  <c r="BB825" i="8"/>
  <c r="BB809" i="8"/>
  <c r="BB781" i="8"/>
  <c r="BB777" i="8"/>
  <c r="BB773" i="8"/>
  <c r="M108" i="10"/>
  <c r="BB58" i="8"/>
  <c r="BC70" i="8"/>
  <c r="BB99" i="8"/>
  <c r="BC150" i="8"/>
  <c r="BB158" i="8"/>
  <c r="BB162" i="8"/>
  <c r="BB822" i="8"/>
  <c r="BB881" i="8"/>
  <c r="M22" i="10"/>
  <c r="BB14" i="8"/>
  <c r="BB338" i="8"/>
  <c r="BB342" i="8"/>
  <c r="BB402" i="8"/>
  <c r="BC482" i="8"/>
  <c r="BB610" i="8"/>
  <c r="BB953" i="8"/>
  <c r="BB873" i="8"/>
  <c r="BC10" i="8"/>
  <c r="BB50" i="8"/>
  <c r="BB62" i="8"/>
  <c r="BB95" i="8"/>
  <c r="BB104" i="8"/>
  <c r="BB115" i="8"/>
  <c r="BB138" i="8"/>
  <c r="BB142" i="8"/>
  <c r="BC186" i="8"/>
  <c r="BB243" i="8"/>
  <c r="BC294" i="8"/>
  <c r="BC386" i="8"/>
  <c r="BB416" i="8"/>
  <c r="BC782" i="8"/>
  <c r="BB862" i="8"/>
  <c r="BB926" i="8"/>
  <c r="BB836" i="8"/>
  <c r="BB580" i="8"/>
  <c r="BB268" i="8"/>
  <c r="BB140" i="8"/>
  <c r="BB736" i="8"/>
  <c r="BB592" i="8"/>
  <c r="BB544" i="8"/>
  <c r="BB536" i="8"/>
  <c r="BB452" i="8"/>
  <c r="BB882" i="8"/>
  <c r="BC882" i="8"/>
  <c r="BB450" i="8"/>
  <c r="M50" i="10"/>
  <c r="BB682" i="8"/>
  <c r="BB66" i="8"/>
  <c r="H95" i="8"/>
  <c r="BB178" i="8"/>
  <c r="BB370" i="8"/>
  <c r="BB390" i="8"/>
  <c r="BB422" i="8"/>
  <c r="BB424" i="8"/>
  <c r="BB554" i="8"/>
  <c r="BB634" i="8"/>
  <c r="BC902" i="8"/>
  <c r="BB961" i="8"/>
  <c r="BB877" i="8"/>
  <c r="BB869" i="8"/>
  <c r="BB82" i="8"/>
  <c r="BC198" i="8"/>
  <c r="BB212" i="8"/>
  <c r="BB227" i="8"/>
  <c r="BB256" i="8"/>
  <c r="BC418" i="8"/>
  <c r="BB458" i="8"/>
  <c r="BB732" i="8"/>
  <c r="BB604" i="8"/>
  <c r="BC604" i="8"/>
  <c r="BC584" i="8"/>
  <c r="BB584" i="8"/>
  <c r="BC576" i="8"/>
  <c r="BB576" i="8"/>
  <c r="BB516" i="8"/>
  <c r="BB508" i="8"/>
  <c r="BB380" i="8"/>
  <c r="BB364" i="8"/>
  <c r="BB316" i="8"/>
  <c r="BB76" i="8"/>
  <c r="M127" i="10"/>
  <c r="BB514" i="8"/>
  <c r="BB528" i="8"/>
  <c r="BB30" i="8"/>
  <c r="BB34" i="8"/>
  <c r="BB40" i="8"/>
  <c r="BB42" i="8"/>
  <c r="BB46" i="8"/>
  <c r="BB52" i="8"/>
  <c r="BB67" i="8"/>
  <c r="BC102" i="8"/>
  <c r="BB128" i="8"/>
  <c r="BB130" i="8"/>
  <c r="BC140" i="8"/>
  <c r="BB151" i="8"/>
  <c r="BB175" i="8"/>
  <c r="BB208" i="8"/>
  <c r="BB232" i="8"/>
  <c r="BC254" i="8"/>
  <c r="BB259" i="8"/>
  <c r="BB263" i="8"/>
  <c r="BB279" i="8"/>
  <c r="BB282" i="8"/>
  <c r="BC284" i="8"/>
  <c r="BC316" i="8"/>
  <c r="BB330" i="8"/>
  <c r="BB346" i="8"/>
  <c r="BB362" i="8"/>
  <c r="BC364" i="8"/>
  <c r="BB378" i="8"/>
  <c r="BB394" i="8"/>
  <c r="BC414" i="8"/>
  <c r="BC434" i="8"/>
  <c r="BC448" i="8"/>
  <c r="BB456" i="8"/>
  <c r="BB538" i="8"/>
  <c r="BB640" i="8"/>
  <c r="BC732" i="8"/>
  <c r="BB754" i="8"/>
  <c r="BC794" i="8"/>
  <c r="BC846" i="8"/>
  <c r="BC873" i="8"/>
  <c r="M32" i="10"/>
  <c r="BB762" i="8"/>
  <c r="BB722" i="8"/>
  <c r="BB698" i="8"/>
  <c r="BB963" i="8"/>
  <c r="BB955" i="8"/>
  <c r="BB947" i="8"/>
  <c r="BB931" i="8"/>
  <c r="BB891" i="8"/>
  <c r="BB815" i="8"/>
  <c r="BB783" i="8"/>
  <c r="BB771" i="8"/>
  <c r="BB747" i="8"/>
  <c r="BB735" i="8"/>
  <c r="BB723" i="8"/>
  <c r="BB711" i="8"/>
  <c r="BB703" i="8"/>
  <c r="BB699" i="8"/>
  <c r="BB671" i="8"/>
  <c r="BB639" i="8"/>
  <c r="BB635" i="8"/>
  <c r="BB627" i="8"/>
  <c r="BB623" i="8"/>
  <c r="BB611" i="8"/>
  <c r="BB523" i="8"/>
  <c r="BB487" i="8"/>
  <c r="BB447" i="8"/>
  <c r="BB431" i="8"/>
  <c r="BB411" i="8"/>
  <c r="BB395" i="8"/>
  <c r="BB355" i="8"/>
  <c r="N127" i="10"/>
  <c r="M106" i="10"/>
  <c r="M69" i="10"/>
  <c r="M62" i="10"/>
  <c r="M30" i="10"/>
  <c r="M26" i="10"/>
  <c r="BB720" i="8"/>
  <c r="BB480" i="8"/>
  <c r="M79" i="10"/>
  <c r="BB600" i="8"/>
  <c r="M38" i="10"/>
  <c r="M14" i="10"/>
  <c r="M13" i="10"/>
  <c r="BB23" i="8"/>
  <c r="BB36" i="8"/>
  <c r="BB72" i="8"/>
  <c r="BB91" i="8"/>
  <c r="BB103" i="8"/>
  <c r="BB132" i="8"/>
  <c r="BB174" i="8"/>
  <c r="BB184" i="8"/>
  <c r="BB223" i="8"/>
  <c r="BB352" i="8"/>
  <c r="BB354" i="8"/>
  <c r="BB400" i="8"/>
  <c r="BB484" i="8"/>
  <c r="BB770" i="8"/>
  <c r="BB874" i="8"/>
  <c r="BB966" i="8"/>
  <c r="BC966" i="8"/>
  <c r="BC958" i="8"/>
  <c r="BB958" i="8"/>
  <c r="BB954" i="8"/>
  <c r="BC950" i="8"/>
  <c r="BB950" i="8"/>
  <c r="BC938" i="8"/>
  <c r="BB938" i="8"/>
  <c r="BB934" i="8"/>
  <c r="BB910" i="8"/>
  <c r="BC910" i="8"/>
  <c r="BC906" i="8"/>
  <c r="BB906" i="8"/>
  <c r="BB818" i="8"/>
  <c r="BB814" i="8"/>
  <c r="BC814" i="8"/>
  <c r="BC790" i="8"/>
  <c r="BB790" i="8"/>
  <c r="BB786" i="8"/>
  <c r="BC778" i="8"/>
  <c r="BB778" i="8"/>
  <c r="BB758" i="8"/>
  <c r="BC758" i="8"/>
  <c r="BB734" i="8"/>
  <c r="BB726" i="8"/>
  <c r="BC726" i="8"/>
  <c r="BB710" i="8"/>
  <c r="BC710" i="8"/>
  <c r="BC706" i="8"/>
  <c r="BB706" i="8"/>
  <c r="BC666" i="8"/>
  <c r="BB666" i="8"/>
  <c r="BC658" i="8"/>
  <c r="BB658" i="8"/>
  <c r="BB654" i="8"/>
  <c r="BB646" i="8"/>
  <c r="BC646" i="8"/>
  <c r="BC642" i="8"/>
  <c r="BB642" i="8"/>
  <c r="BC626" i="8"/>
  <c r="BB626" i="8"/>
  <c r="BB598" i="8"/>
  <c r="BC598" i="8"/>
  <c r="BC586" i="8"/>
  <c r="BB586" i="8"/>
  <c r="BB558" i="8"/>
  <c r="BB534" i="8"/>
  <c r="BC534" i="8"/>
  <c r="BC506" i="8"/>
  <c r="BB506" i="8"/>
  <c r="BB494" i="8"/>
  <c r="BB478" i="8"/>
  <c r="BC478" i="8"/>
  <c r="BC470" i="8"/>
  <c r="BB470" i="8"/>
  <c r="BC442" i="8"/>
  <c r="BB442" i="8"/>
  <c r="BC438" i="8"/>
  <c r="BB438" i="8"/>
  <c r="BB430" i="8"/>
  <c r="BC430" i="8"/>
  <c r="BC426" i="8"/>
  <c r="BB426" i="8"/>
  <c r="BC410" i="8"/>
  <c r="BB410" i="8"/>
  <c r="BC406" i="8"/>
  <c r="BB406" i="8"/>
  <c r="BB350" i="8"/>
  <c r="BB334" i="8"/>
  <c r="BB318" i="8"/>
  <c r="BB302" i="8"/>
  <c r="BB262" i="8"/>
  <c r="BB230" i="8"/>
  <c r="BB214" i="8"/>
  <c r="BB38" i="8"/>
  <c r="BB854" i="8"/>
  <c r="BB404" i="8"/>
  <c r="BB8" i="8"/>
  <c r="BB43" i="8"/>
  <c r="BB78" i="8"/>
  <c r="BB90" i="8"/>
  <c r="BB111" i="8"/>
  <c r="BB146" i="8"/>
  <c r="BB148" i="8"/>
  <c r="BB154" i="8"/>
  <c r="BB216" i="8"/>
  <c r="BB218" i="8"/>
  <c r="H275" i="8"/>
  <c r="BB440" i="8"/>
  <c r="BB504" i="8"/>
  <c r="M102" i="10"/>
  <c r="BB752" i="8"/>
  <c r="BB730" i="8"/>
  <c r="BB712" i="8"/>
  <c r="BB468" i="8"/>
  <c r="BB454" i="8"/>
  <c r="BB798" i="8"/>
  <c r="BB680" i="8"/>
  <c r="BB738" i="8"/>
  <c r="M45" i="10"/>
  <c r="BB562" i="8"/>
  <c r="BB810" i="8"/>
  <c r="M31" i="10"/>
  <c r="M24" i="10"/>
  <c r="BB690" i="8"/>
  <c r="BB746" i="8"/>
  <c r="BB632" i="8"/>
  <c r="BB63" i="8"/>
  <c r="BB167" i="8"/>
  <c r="H187" i="8"/>
  <c r="BB272" i="8"/>
  <c r="BB280" i="8"/>
  <c r="BB315" i="8"/>
  <c r="BB420" i="8"/>
  <c r="BB674" i="8"/>
  <c r="M105" i="10"/>
  <c r="BB672" i="8"/>
  <c r="BB522" i="8"/>
  <c r="BB490" i="8"/>
  <c r="M109" i="10"/>
  <c r="BB18" i="8"/>
  <c r="BB26" i="8"/>
  <c r="BB55" i="8"/>
  <c r="BB71" i="8"/>
  <c r="BB98" i="8"/>
  <c r="BB106" i="8"/>
  <c r="BB110" i="8"/>
  <c r="BB127" i="8"/>
  <c r="BB183" i="8"/>
  <c r="BB200" i="8"/>
  <c r="BB202" i="8"/>
  <c r="BB228" i="8"/>
  <c r="BB234" i="8"/>
  <c r="BB296" i="8"/>
  <c r="BB372" i="8"/>
  <c r="BB374" i="8"/>
  <c r="BB520" i="8"/>
  <c r="BB656" i="8"/>
  <c r="H799" i="8"/>
  <c r="BB898" i="8"/>
  <c r="BC934" i="8"/>
  <c r="BB944" i="8"/>
  <c r="BB940" i="8"/>
  <c r="BB936" i="8"/>
  <c r="BB900" i="8"/>
  <c r="BC900" i="8"/>
  <c r="BB880" i="8"/>
  <c r="BC880" i="8"/>
  <c r="BB868" i="8"/>
  <c r="BC868" i="8"/>
  <c r="BB848" i="8"/>
  <c r="BC848" i="8"/>
  <c r="BB840" i="8"/>
  <c r="BC840" i="8"/>
  <c r="BB816" i="8"/>
  <c r="BC816" i="8"/>
  <c r="BB812" i="8"/>
  <c r="BB808" i="8"/>
  <c r="BC808" i="8"/>
  <c r="BB784" i="8"/>
  <c r="BC784" i="8"/>
  <c r="BB776" i="8"/>
  <c r="BC776" i="8"/>
  <c r="BB772" i="8"/>
  <c r="BC772" i="8"/>
  <c r="BB764" i="8"/>
  <c r="BC764" i="8"/>
  <c r="BB748" i="8"/>
  <c r="BC748" i="8"/>
  <c r="BB708" i="8"/>
  <c r="BB700" i="8"/>
  <c r="BC696" i="8"/>
  <c r="BB696" i="8"/>
  <c r="BB684" i="8"/>
  <c r="BC684" i="8"/>
  <c r="BB676" i="8"/>
  <c r="BC676" i="8"/>
  <c r="BB668" i="8"/>
  <c r="BC668" i="8"/>
  <c r="BC648" i="8"/>
  <c r="BB648" i="8"/>
  <c r="BB628" i="8"/>
  <c r="BC628" i="8"/>
  <c r="BB620" i="8"/>
  <c r="M25" i="10"/>
  <c r="BB923" i="8"/>
  <c r="BB907" i="8"/>
  <c r="BB899" i="8"/>
  <c r="BB875" i="8"/>
  <c r="BB859" i="8"/>
  <c r="BB851" i="8"/>
  <c r="BB843" i="8"/>
  <c r="BB835" i="8"/>
  <c r="BB779" i="8"/>
  <c r="BB599" i="8"/>
  <c r="BB591" i="8"/>
  <c r="BB587" i="8"/>
  <c r="BB579" i="8"/>
  <c r="BB563" i="8"/>
  <c r="BB551" i="8"/>
  <c r="BB543" i="8"/>
  <c r="BB531" i="8"/>
  <c r="BB519" i="8"/>
  <c r="BB499" i="8"/>
  <c r="BB475" i="8"/>
  <c r="BB419" i="8"/>
  <c r="BB399" i="8"/>
  <c r="BB383" i="8"/>
  <c r="BB359" i="8"/>
  <c r="BB949" i="8"/>
  <c r="BB945" i="8"/>
  <c r="BB929" i="8"/>
  <c r="BB909" i="8"/>
  <c r="BB905" i="8"/>
  <c r="BB901" i="8"/>
  <c r="BB841" i="8"/>
  <c r="BB837" i="8"/>
  <c r="BB833" i="8"/>
  <c r="BB821" i="8"/>
  <c r="BB813" i="8"/>
  <c r="BB789" i="8"/>
  <c r="M58" i="10"/>
  <c r="M21" i="10"/>
  <c r="BB612" i="8"/>
  <c r="BB596" i="8"/>
  <c r="BB588" i="8"/>
  <c r="BB572" i="8"/>
  <c r="BB564" i="8"/>
  <c r="BB500" i="8"/>
  <c r="BB476" i="8"/>
  <c r="BB460" i="8"/>
  <c r="BB444" i="8"/>
  <c r="BB412" i="8"/>
  <c r="BB396" i="8"/>
  <c r="BB332" i="8"/>
  <c r="BB252" i="8"/>
  <c r="BB236" i="8"/>
  <c r="BB172" i="8"/>
  <c r="BB156" i="8"/>
  <c r="BB108" i="8"/>
  <c r="BB60" i="8"/>
  <c r="BB28" i="8"/>
  <c r="L52" i="10"/>
  <c r="K64" i="10"/>
  <c r="K85" i="10"/>
  <c r="J127" i="10"/>
  <c r="K48" i="10"/>
  <c r="BB527" i="8"/>
  <c r="BC527" i="8"/>
  <c r="BB515" i="8"/>
  <c r="BC515" i="8"/>
  <c r="BB503" i="8"/>
  <c r="BC503" i="8"/>
  <c r="BB495" i="8"/>
  <c r="BC495" i="8"/>
  <c r="BB471" i="8"/>
  <c r="BC471" i="8"/>
  <c r="BB467" i="8"/>
  <c r="BC467" i="8"/>
  <c r="BB439" i="8"/>
  <c r="BC439" i="8"/>
  <c r="BB435" i="8"/>
  <c r="BC435" i="8"/>
  <c r="BB415" i="8"/>
  <c r="BC415" i="8"/>
  <c r="BB391" i="8"/>
  <c r="BC391" i="8"/>
  <c r="BB387" i="8"/>
  <c r="BC387" i="8"/>
  <c r="BB379" i="8"/>
  <c r="BC379" i="8"/>
  <c r="BB367" i="8"/>
  <c r="BC367" i="8"/>
  <c r="BB343" i="8"/>
  <c r="BC343" i="8"/>
  <c r="BC311" i="8"/>
  <c r="BB311" i="8"/>
  <c r="BC295" i="8"/>
  <c r="BB295" i="8"/>
  <c r="BC291" i="8"/>
  <c r="BB291" i="8"/>
  <c r="BC287" i="8"/>
  <c r="BB287" i="8"/>
  <c r="BC283" i="8"/>
  <c r="BB283" i="8"/>
  <c r="BC255" i="8"/>
  <c r="BB255" i="8"/>
  <c r="BC239" i="8"/>
  <c r="BB239" i="8"/>
  <c r="BC235" i="8"/>
  <c r="BB235" i="8"/>
  <c r="BC207" i="8"/>
  <c r="BB207" i="8"/>
  <c r="BC203" i="8"/>
  <c r="BB203" i="8"/>
  <c r="BC187" i="8"/>
  <c r="BB187" i="8"/>
  <c r="BC179" i="8"/>
  <c r="BB179" i="8"/>
  <c r="BC171" i="8"/>
  <c r="BB171" i="8"/>
  <c r="BC163" i="8"/>
  <c r="BB163" i="8"/>
  <c r="M121" i="10"/>
  <c r="BB714" i="8"/>
  <c r="BB608" i="8"/>
  <c r="BB594" i="8"/>
  <c r="N128" i="10"/>
  <c r="M128" i="10"/>
  <c r="BB266" i="8"/>
  <c r="BB251" i="8"/>
  <c r="BB224" i="8"/>
  <c r="M101" i="10"/>
  <c r="BB930" i="8"/>
  <c r="BB616" i="8"/>
  <c r="BB760" i="8"/>
  <c r="M74" i="10"/>
  <c r="H92" i="8"/>
  <c r="BB959" i="8"/>
  <c r="BC959" i="8"/>
  <c r="BB951" i="8"/>
  <c r="BC951" i="8"/>
  <c r="BB935" i="8"/>
  <c r="BC935" i="8"/>
  <c r="BB927" i="8"/>
  <c r="BC927" i="8"/>
  <c r="BB919" i="8"/>
  <c r="BC919" i="8"/>
  <c r="BB903" i="8"/>
  <c r="BC903" i="8"/>
  <c r="BB895" i="8"/>
  <c r="BC895" i="8"/>
  <c r="BB887" i="8"/>
  <c r="BC887" i="8"/>
  <c r="BB879" i="8"/>
  <c r="BC879" i="8"/>
  <c r="BB871" i="8"/>
  <c r="BC871" i="8"/>
  <c r="BB863" i="8"/>
  <c r="BC863" i="8"/>
  <c r="BB855" i="8"/>
  <c r="BC855" i="8"/>
  <c r="BB847" i="8"/>
  <c r="BC847" i="8"/>
  <c r="BB839" i="8"/>
  <c r="BC839" i="8"/>
  <c r="BB831" i="8"/>
  <c r="BC831" i="8"/>
  <c r="BB823" i="8"/>
  <c r="BC823" i="8"/>
  <c r="BB799" i="8"/>
  <c r="BC799" i="8"/>
  <c r="BB775" i="8"/>
  <c r="BC775" i="8"/>
  <c r="BB767" i="8"/>
  <c r="BC767" i="8"/>
  <c r="BB763" i="8"/>
  <c r="BC763" i="8"/>
  <c r="BB759" i="8"/>
  <c r="BC759" i="8"/>
  <c r="BB755" i="8"/>
  <c r="BC755" i="8"/>
  <c r="BB739" i="8"/>
  <c r="BC739" i="8"/>
  <c r="BB719" i="8"/>
  <c r="BC719" i="8"/>
  <c r="BB715" i="8"/>
  <c r="BC715" i="8"/>
  <c r="BB707" i="8"/>
  <c r="BC707" i="8"/>
  <c r="BB695" i="8"/>
  <c r="BC695" i="8"/>
  <c r="BB687" i="8"/>
  <c r="BC687" i="8"/>
  <c r="BB675" i="8"/>
  <c r="BC675" i="8"/>
  <c r="BB651" i="8"/>
  <c r="BC651" i="8"/>
  <c r="BB631" i="8"/>
  <c r="BC631" i="8"/>
  <c r="BB607" i="8"/>
  <c r="BC607" i="8"/>
  <c r="BB603" i="8"/>
  <c r="BC603" i="8"/>
  <c r="BB595" i="8"/>
  <c r="BC595" i="8"/>
  <c r="BB583" i="8"/>
  <c r="BC583" i="8"/>
  <c r="BB575" i="8"/>
  <c r="BC575" i="8"/>
  <c r="BB571" i="8"/>
  <c r="BC571" i="8"/>
  <c r="BB567" i="8"/>
  <c r="BC567" i="8"/>
  <c r="BB559" i="8"/>
  <c r="BC559" i="8"/>
  <c r="BB555" i="8"/>
  <c r="BC555" i="8"/>
  <c r="BB547" i="8"/>
  <c r="BC547" i="8"/>
  <c r="BB539" i="8"/>
  <c r="BC539" i="8"/>
  <c r="H443" i="8"/>
  <c r="BC623" i="8"/>
  <c r="BC659" i="8"/>
  <c r="BC783" i="8"/>
  <c r="H363" i="8"/>
  <c r="BC872" i="8"/>
  <c r="BC912" i="8"/>
  <c r="BC936" i="8"/>
  <c r="BC944" i="8"/>
  <c r="M53" i="10"/>
  <c r="M29" i="10"/>
  <c r="M28" i="10"/>
  <c r="M18" i="10"/>
  <c r="BB793" i="8"/>
  <c r="BC793" i="8"/>
  <c r="BB834" i="8"/>
  <c r="BB894" i="8"/>
  <c r="M66" i="10"/>
  <c r="M42" i="10"/>
  <c r="BB876" i="8"/>
  <c r="BC876" i="8"/>
  <c r="BB804" i="8"/>
  <c r="BC804" i="8"/>
  <c r="BC768" i="8"/>
  <c r="BB768" i="8"/>
  <c r="BB756" i="8"/>
  <c r="BC756" i="8"/>
  <c r="BC744" i="8"/>
  <c r="BB744" i="8"/>
  <c r="BB532" i="8"/>
  <c r="BB492" i="8"/>
  <c r="BB204" i="8"/>
  <c r="M81" i="10"/>
  <c r="M65" i="10"/>
  <c r="BB942" i="8"/>
  <c r="BB922" i="8"/>
  <c r="BB890" i="8"/>
  <c r="BB870" i="8"/>
  <c r="BB850" i="8"/>
  <c r="BB742" i="8"/>
  <c r="BB694" i="8"/>
  <c r="BB670" i="8"/>
  <c r="BB614" i="8"/>
  <c r="BB606" i="8"/>
  <c r="BB566" i="8"/>
  <c r="BB518" i="8"/>
  <c r="BB462" i="8"/>
  <c r="BB382" i="8"/>
  <c r="BB326" i="8"/>
  <c r="BB286" i="8"/>
  <c r="BB270" i="8"/>
  <c r="BB238" i="8"/>
  <c r="BB22" i="8"/>
  <c r="BB6" i="8"/>
  <c r="BB7" i="8"/>
  <c r="M60" i="10"/>
  <c r="N117" i="10"/>
  <c r="M87" i="10"/>
  <c r="M16" i="10"/>
  <c r="M94" i="10"/>
  <c r="BB32" i="8"/>
  <c r="BB64" i="8"/>
  <c r="BB320" i="8"/>
  <c r="BB358" i="8"/>
  <c r="BB464" i="8"/>
  <c r="BB466" i="8"/>
  <c r="BB31" i="8"/>
  <c r="BB79" i="8"/>
  <c r="H94" i="8"/>
  <c r="BB250" i="8"/>
  <c r="BB292" i="8"/>
  <c r="BB324" i="8"/>
  <c r="BB340" i="8"/>
  <c r="H361" i="8"/>
  <c r="BB408" i="8"/>
  <c r="H444" i="8"/>
  <c r="BB472" i="8"/>
  <c r="H525" i="8"/>
  <c r="BB530" i="8"/>
  <c r="BB570" i="8"/>
  <c r="H800" i="8"/>
  <c r="BC905" i="8"/>
  <c r="BB964" i="8"/>
  <c r="BB932" i="8"/>
  <c r="BB908" i="8"/>
  <c r="BB904" i="8"/>
  <c r="BB844" i="8"/>
  <c r="BB780" i="8"/>
  <c r="BB724" i="8"/>
  <c r="BB692" i="8"/>
  <c r="BB660" i="8"/>
  <c r="BB652" i="8"/>
  <c r="BB636" i="8"/>
  <c r="BB348" i="8"/>
  <c r="BB300" i="8"/>
  <c r="BB220" i="8"/>
  <c r="M117" i="10"/>
  <c r="M98" i="10"/>
  <c r="M34" i="10"/>
  <c r="M41" i="10"/>
  <c r="M49" i="10"/>
  <c r="M57" i="10"/>
  <c r="M107" i="10"/>
  <c r="M80" i="10"/>
  <c r="M68" i="10"/>
  <c r="M64" i="10"/>
  <c r="M63" i="10"/>
  <c r="M40" i="10"/>
  <c r="M39" i="10"/>
  <c r="M35" i="10"/>
  <c r="M23" i="10"/>
  <c r="M19" i="10"/>
  <c r="M15" i="10"/>
  <c r="M76" i="10"/>
  <c r="M73" i="10"/>
  <c r="T4" i="8"/>
  <c r="M72" i="10"/>
  <c r="M52" i="10"/>
  <c r="M51" i="10"/>
  <c r="M47" i="10"/>
  <c r="M27" i="10"/>
  <c r="M99" i="10"/>
  <c r="N125" i="10"/>
  <c r="M125" i="10"/>
  <c r="M120" i="10"/>
  <c r="M55" i="10"/>
  <c r="M48" i="10"/>
  <c r="M43" i="10"/>
  <c r="BB160" i="8"/>
  <c r="BB288" i="8"/>
  <c r="BB546" i="8"/>
  <c r="BB624" i="8"/>
  <c r="BB918" i="8"/>
  <c r="BB937" i="8"/>
  <c r="BB921" i="8"/>
  <c r="BB801" i="8"/>
  <c r="BB797" i="8"/>
  <c r="M96" i="10"/>
  <c r="M46" i="10"/>
  <c r="M54" i="10"/>
  <c r="M119" i="10"/>
  <c r="M103" i="10"/>
  <c r="M100" i="10"/>
  <c r="N126" i="10"/>
  <c r="M126" i="10"/>
  <c r="M104" i="10"/>
  <c r="M89" i="10"/>
  <c r="M67" i="10"/>
  <c r="M59" i="10"/>
  <c r="M56" i="10"/>
  <c r="M12" i="10"/>
  <c r="M11" i="10"/>
  <c r="BB878" i="8"/>
  <c r="BB858" i="8"/>
  <c r="BB826" i="8"/>
  <c r="BB806" i="8"/>
  <c r="BB774" i="8"/>
  <c r="BB678" i="8"/>
  <c r="BB662" i="8"/>
  <c r="BB582" i="8"/>
  <c r="BB550" i="8"/>
  <c r="BB542" i="8"/>
  <c r="BB526" i="8"/>
  <c r="BB510" i="8"/>
  <c r="BB502" i="8"/>
  <c r="BB446" i="8"/>
  <c r="BB398" i="8"/>
  <c r="BB366" i="8"/>
  <c r="BB310" i="8"/>
  <c r="BB278" i="8"/>
  <c r="BB222" i="8"/>
  <c r="BB134" i="8"/>
  <c r="BB86" i="8"/>
  <c r="BB54" i="8"/>
  <c r="M83" i="10"/>
  <c r="BB943" i="8"/>
  <c r="BB939" i="8"/>
  <c r="BB915" i="8"/>
  <c r="BB911" i="8"/>
  <c r="BB883" i="8"/>
  <c r="BB867" i="8"/>
  <c r="BB819" i="8"/>
  <c r="BB807" i="8"/>
  <c r="BB803" i="8"/>
  <c r="BB791" i="8"/>
  <c r="BB787" i="8"/>
  <c r="BB751" i="8"/>
  <c r="BB731" i="8"/>
  <c r="BB727" i="8"/>
  <c r="BB691" i="8"/>
  <c r="BB683" i="8"/>
  <c r="BB679" i="8"/>
  <c r="BB667" i="8"/>
  <c r="BB663" i="8"/>
  <c r="BB655" i="8"/>
  <c r="BB643" i="8"/>
  <c r="BB615" i="8"/>
  <c r="BB511" i="8"/>
  <c r="BB507" i="8"/>
  <c r="BB463" i="8"/>
  <c r="BB455" i="8"/>
  <c r="BB451" i="8"/>
  <c r="BB443" i="8"/>
  <c r="BB427" i="8"/>
  <c r="BB407" i="8"/>
  <c r="BB371" i="8"/>
  <c r="BB351" i="8"/>
  <c r="BB347" i="8"/>
  <c r="BB339" i="8"/>
  <c r="BB335" i="8"/>
  <c r="N119" i="10"/>
  <c r="N123" i="10"/>
  <c r="H4" i="8"/>
  <c r="N116" i="10"/>
  <c r="M116" i="10"/>
  <c r="M124" i="10"/>
  <c r="M82" i="10"/>
  <c r="M77" i="10"/>
  <c r="M92" i="10"/>
  <c r="M122" i="10"/>
  <c r="M111" i="10"/>
  <c r="M86" i="10"/>
  <c r="M85" i="10"/>
  <c r="M97" i="10"/>
  <c r="N115" i="10"/>
  <c r="G4" i="8"/>
  <c r="BB194" i="8"/>
  <c r="BB210" i="8"/>
  <c r="BB226" i="8"/>
  <c r="BB242" i="8"/>
  <c r="BB258" i="8"/>
  <c r="BB274" i="8"/>
  <c r="BB290" i="8"/>
  <c r="BB306" i="8"/>
  <c r="BB322" i="8"/>
  <c r="BC510" i="8"/>
  <c r="BC526" i="8"/>
  <c r="BC542" i="8"/>
  <c r="BC558" i="8"/>
  <c r="BC574" i="8"/>
  <c r="BC590" i="8"/>
  <c r="BC606" i="8"/>
  <c r="BC622" i="8"/>
  <c r="BC638" i="8"/>
  <c r="BC654" i="8"/>
  <c r="BC670" i="8"/>
  <c r="BC686" i="8"/>
  <c r="BC702" i="8"/>
  <c r="BC718" i="8"/>
  <c r="BC734" i="8"/>
  <c r="BC750" i="8"/>
  <c r="BC766" i="8"/>
  <c r="BC818" i="8"/>
  <c r="BB830" i="8"/>
  <c r="BC838" i="8"/>
  <c r="BB842" i="8"/>
  <c r="BB866" i="8"/>
  <c r="BC878" i="8"/>
  <c r="BB886" i="8"/>
  <c r="BC914" i="8"/>
  <c r="BC922" i="8"/>
  <c r="BB962" i="8"/>
  <c r="BB960" i="8"/>
  <c r="BC960" i="8"/>
  <c r="BB956" i="8"/>
  <c r="BC956" i="8"/>
  <c r="BB952" i="8"/>
  <c r="BC952" i="8"/>
  <c r="BB948" i="8"/>
  <c r="BC948" i="8"/>
  <c r="BB928" i="8"/>
  <c r="BC928" i="8"/>
  <c r="BB924" i="8"/>
  <c r="BC924" i="8"/>
  <c r="BB920" i="8"/>
  <c r="BC920" i="8"/>
  <c r="BB916" i="8"/>
  <c r="BC916" i="8"/>
  <c r="BB896" i="8"/>
  <c r="BC896" i="8"/>
  <c r="BB892" i="8"/>
  <c r="BC892" i="8"/>
  <c r="BB888" i="8"/>
  <c r="BC888" i="8"/>
  <c r="BB884" i="8"/>
  <c r="BC884" i="8"/>
  <c r="BB864" i="8"/>
  <c r="BC864" i="8"/>
  <c r="BB860" i="8"/>
  <c r="BC860" i="8"/>
  <c r="BB856" i="8"/>
  <c r="BC856" i="8"/>
  <c r="BB852" i="8"/>
  <c r="BC852" i="8"/>
  <c r="BB832" i="8"/>
  <c r="BC832" i="8"/>
  <c r="BB828" i="8"/>
  <c r="BC828" i="8"/>
  <c r="BB824" i="8"/>
  <c r="BC824" i="8"/>
  <c r="BB820" i="8"/>
  <c r="BC820" i="8"/>
  <c r="BB800" i="8"/>
  <c r="BC800" i="8"/>
  <c r="BB796" i="8"/>
  <c r="BC796" i="8"/>
  <c r="BB792" i="8"/>
  <c r="BC792" i="8"/>
  <c r="BB788" i="8"/>
  <c r="BC788" i="8"/>
  <c r="M115" i="10"/>
  <c r="M90" i="10"/>
  <c r="M118" i="10"/>
  <c r="M88" i="10"/>
  <c r="M84" i="10"/>
  <c r="M78" i="10"/>
  <c r="M70" i="10"/>
  <c r="N124" i="10"/>
  <c r="N121" i="10"/>
  <c r="BC825" i="8"/>
  <c r="BC889" i="8"/>
  <c r="BC953" i="8"/>
  <c r="N122" i="10"/>
  <c r="BB329" i="8"/>
  <c r="BB333" i="8"/>
  <c r="BB337" i="8"/>
  <c r="BB341" i="8"/>
  <c r="BB345" i="8"/>
  <c r="BB349" i="8"/>
  <c r="BB353" i="8"/>
  <c r="BB357" i="8"/>
  <c r="BB361" i="8"/>
  <c r="BB365" i="8"/>
  <c r="BB369" i="8"/>
  <c r="BB373" i="8"/>
  <c r="BB377" i="8"/>
  <c r="BB381" i="8"/>
  <c r="BB385" i="8"/>
  <c r="BB389" i="8"/>
  <c r="BB393" i="8"/>
  <c r="BB397" i="8"/>
  <c r="BB401" i="8"/>
  <c r="BB405" i="8"/>
  <c r="BB409" i="8"/>
  <c r="BB413" i="8"/>
  <c r="BB417" i="8"/>
  <c r="BB421" i="8"/>
  <c r="BB425" i="8"/>
  <c r="BB429" i="8"/>
  <c r="BB433" i="8"/>
  <c r="BB437" i="8"/>
  <c r="BB441" i="8"/>
  <c r="BB445" i="8"/>
  <c r="BB449" i="8"/>
  <c r="BB453" i="8"/>
  <c r="BB457" i="8"/>
  <c r="BB461" i="8"/>
  <c r="BB465" i="8"/>
  <c r="BB469" i="8"/>
  <c r="BB473" i="8"/>
  <c r="BB477" i="8"/>
  <c r="BB481" i="8"/>
  <c r="BB485" i="8"/>
  <c r="BB489" i="8"/>
  <c r="BB493" i="8"/>
  <c r="BB497" i="8"/>
  <c r="BB501" i="8"/>
  <c r="BB505" i="8"/>
  <c r="BB509" i="8"/>
  <c r="BB513" i="8"/>
  <c r="BB517" i="8"/>
  <c r="BB521" i="8"/>
  <c r="BB525" i="8"/>
  <c r="BB529" i="8"/>
  <c r="BB533" i="8"/>
  <c r="BB537" i="8"/>
  <c r="BB541" i="8"/>
  <c r="BB545" i="8"/>
  <c r="BB549" i="8"/>
  <c r="BB553" i="8"/>
  <c r="BB557" i="8"/>
  <c r="BB561" i="8"/>
  <c r="BB565" i="8"/>
  <c r="BB569" i="8"/>
  <c r="BB573" i="8"/>
  <c r="BB577" i="8"/>
  <c r="BB581" i="8"/>
  <c r="BB585" i="8"/>
  <c r="BB589" i="8"/>
  <c r="BB593" i="8"/>
  <c r="BB597" i="8"/>
  <c r="BB601" i="8"/>
  <c r="BB605" i="8"/>
  <c r="BB609" i="8"/>
  <c r="BB613" i="8"/>
  <c r="BB617" i="8"/>
  <c r="BB621" i="8"/>
  <c r="BB625" i="8"/>
  <c r="BB629" i="8"/>
  <c r="BB633" i="8"/>
  <c r="BB637" i="8"/>
  <c r="BB641" i="8"/>
  <c r="BB645" i="8"/>
  <c r="BB649" i="8"/>
  <c r="BB653" i="8"/>
  <c r="BB657" i="8"/>
  <c r="BB661" i="8"/>
  <c r="BB665" i="8"/>
  <c r="BB669" i="8"/>
  <c r="BB673" i="8"/>
  <c r="BB677" i="8"/>
  <c r="BB681" i="8"/>
  <c r="BB685" i="8"/>
  <c r="BB689" i="8"/>
  <c r="BB693" i="8"/>
  <c r="BB697" i="8"/>
  <c r="BB701" i="8"/>
  <c r="BB705" i="8"/>
  <c r="BB709" i="8"/>
  <c r="BB713" i="8"/>
  <c r="BB717" i="8"/>
  <c r="BB721" i="8"/>
  <c r="BB725" i="8"/>
  <c r="BB729" i="8"/>
  <c r="BB733" i="8"/>
  <c r="BB737" i="8"/>
  <c r="BB741" i="8"/>
  <c r="BB745" i="8"/>
  <c r="BB749" i="8"/>
  <c r="BB753" i="8"/>
  <c r="BB757" i="8"/>
  <c r="BB761" i="8"/>
  <c r="BB765" i="8"/>
  <c r="BB769" i="8"/>
  <c r="BC779" i="8"/>
  <c r="BC781" i="8"/>
  <c r="BC795" i="8"/>
  <c r="BC797" i="8"/>
  <c r="BC811" i="8"/>
  <c r="BC813" i="8"/>
  <c r="BC827" i="8"/>
  <c r="BC829" i="8"/>
  <c r="BC843" i="8"/>
  <c r="BC845" i="8"/>
  <c r="BC859" i="8"/>
  <c r="BC861" i="8"/>
  <c r="BC875" i="8"/>
  <c r="BC877" i="8"/>
  <c r="BC891" i="8"/>
  <c r="BC893" i="8"/>
  <c r="BC907" i="8"/>
  <c r="BC909" i="8"/>
  <c r="BC923" i="8"/>
  <c r="BC925" i="8"/>
  <c r="BC939" i="8"/>
  <c r="BC941" i="8"/>
  <c r="BC955" i="8"/>
  <c r="BC957" i="8"/>
  <c r="BB9" i="8"/>
  <c r="BB13" i="8"/>
  <c r="BB21" i="8"/>
  <c r="BB25" i="8"/>
  <c r="BB33" i="8"/>
  <c r="BB41" i="8"/>
  <c r="BB45" i="8"/>
  <c r="BB53" i="8"/>
  <c r="BB57" i="8"/>
  <c r="BB61" i="8"/>
  <c r="BB65" i="8"/>
  <c r="BB73" i="8"/>
  <c r="BB77" i="8"/>
  <c r="BB85" i="8"/>
  <c r="BB89" i="8"/>
  <c r="BB109" i="8"/>
  <c r="BB113" i="8"/>
  <c r="BB117" i="8"/>
  <c r="BB121" i="8"/>
  <c r="BB125" i="8"/>
  <c r="BB133" i="8"/>
  <c r="BB137" i="8"/>
  <c r="BB145" i="8"/>
  <c r="BB149" i="8"/>
  <c r="BB153" i="8"/>
  <c r="BB161" i="8"/>
  <c r="BB189" i="8"/>
  <c r="BB201" i="8"/>
  <c r="BB205" i="8"/>
  <c r="BB209" i="8"/>
  <c r="BB221" i="8"/>
  <c r="BB233" i="8"/>
  <c r="BB237" i="8"/>
  <c r="BB249" i="8"/>
  <c r="BB253" i="8"/>
  <c r="BB261" i="8"/>
  <c r="BB265" i="8"/>
  <c r="BB273" i="8"/>
  <c r="BB277" i="8"/>
  <c r="BB285" i="8"/>
  <c r="BB289" i="8"/>
  <c r="BB301" i="8"/>
  <c r="BB313" i="8"/>
  <c r="BB321" i="8"/>
  <c r="BC785" i="8"/>
  <c r="BC801" i="8"/>
  <c r="BC817" i="8"/>
  <c r="BC833" i="8"/>
  <c r="BC849" i="8"/>
  <c r="BC865" i="8"/>
  <c r="BC881" i="8"/>
  <c r="BC897" i="8"/>
  <c r="BC913" i="8"/>
  <c r="BC929" i="8"/>
  <c r="BC945" i="8"/>
  <c r="BC961" i="8"/>
  <c r="AN4" i="8"/>
  <c r="AN967" i="8"/>
  <c r="BB17" i="8"/>
  <c r="BB29" i="8"/>
  <c r="BB37" i="8"/>
  <c r="BB49" i="8"/>
  <c r="BB69" i="8"/>
  <c r="BB81" i="8"/>
  <c r="BB93" i="8"/>
  <c r="BB97" i="8"/>
  <c r="BB101" i="8"/>
  <c r="BB105" i="8"/>
  <c r="BB129" i="8"/>
  <c r="BB141" i="8"/>
  <c r="BB157" i="8"/>
  <c r="BB165" i="8"/>
  <c r="BB169" i="8"/>
  <c r="BB173" i="8"/>
  <c r="BB177" i="8"/>
  <c r="BB181" i="8"/>
  <c r="BB185" i="8"/>
  <c r="BB193" i="8"/>
  <c r="BB197" i="8"/>
  <c r="BB213" i="8"/>
  <c r="BB217" i="8"/>
  <c r="BB225" i="8"/>
  <c r="BB229" i="8"/>
  <c r="BB241" i="8"/>
  <c r="BB245" i="8"/>
  <c r="BB257" i="8"/>
  <c r="BB269" i="8"/>
  <c r="BB281" i="8"/>
  <c r="BB293" i="8"/>
  <c r="BB297" i="8"/>
  <c r="BB305" i="8"/>
  <c r="BB309" i="8"/>
  <c r="BB317" i="8"/>
  <c r="BB325" i="8"/>
  <c r="BC771" i="8"/>
  <c r="BC773" i="8"/>
  <c r="BC787" i="8"/>
  <c r="BC789" i="8"/>
  <c r="BC803" i="8"/>
  <c r="BC805" i="8"/>
  <c r="BC819" i="8"/>
  <c r="BC821" i="8"/>
  <c r="BC835" i="8"/>
  <c r="BC837" i="8"/>
  <c r="BC851" i="8"/>
  <c r="BC853" i="8"/>
  <c r="BC867" i="8"/>
  <c r="BC869" i="8"/>
  <c r="BC883" i="8"/>
  <c r="BC885" i="8"/>
  <c r="BC899" i="8"/>
  <c r="BC901" i="8"/>
  <c r="BC915" i="8"/>
  <c r="BC917" i="8"/>
  <c r="BC931" i="8"/>
  <c r="BC933" i="8"/>
  <c r="BC947" i="8"/>
  <c r="BC949" i="8"/>
  <c r="BC963" i="8"/>
  <c r="BC965" i="8"/>
  <c r="N118" i="10"/>
  <c r="F4" i="8"/>
  <c r="C7" i="8"/>
  <c r="C5" i="8"/>
  <c r="L112" i="10"/>
  <c r="L108" i="10"/>
  <c r="L104" i="10"/>
  <c r="L100" i="10"/>
  <c r="L96" i="10"/>
  <c r="L83" i="10"/>
  <c r="L74" i="10"/>
  <c r="L70" i="10"/>
  <c r="L66" i="10"/>
  <c r="L62" i="10"/>
  <c r="L38" i="10"/>
  <c r="L34" i="10"/>
  <c r="L128" i="10"/>
  <c r="K77" i="10"/>
  <c r="K60" i="10"/>
  <c r="K24" i="10"/>
  <c r="K12" i="10"/>
  <c r="I122" i="10"/>
  <c r="I126" i="10"/>
  <c r="K99" i="10"/>
  <c r="K103" i="10"/>
  <c r="K107" i="10"/>
  <c r="K111" i="10"/>
  <c r="L78" i="10"/>
  <c r="L82" i="10"/>
  <c r="K86" i="10"/>
  <c r="L35" i="10"/>
  <c r="L39" i="10"/>
  <c r="K43" i="10"/>
  <c r="L47" i="10"/>
  <c r="K51" i="10"/>
  <c r="K55" i="10"/>
  <c r="K59" i="10"/>
  <c r="L67" i="10"/>
  <c r="K39" i="10"/>
  <c r="J119" i="10"/>
  <c r="L110" i="10"/>
  <c r="L106" i="10"/>
  <c r="L102" i="10"/>
  <c r="L98" i="10"/>
  <c r="L89" i="10"/>
  <c r="L85" i="10"/>
  <c r="L81" i="10"/>
  <c r="L72" i="10"/>
  <c r="L68" i="10"/>
  <c r="L64" i="10"/>
  <c r="L56" i="10"/>
  <c r="L48" i="10"/>
  <c r="L44" i="10"/>
  <c r="L40" i="10"/>
  <c r="L36" i="10"/>
  <c r="L32" i="10"/>
  <c r="L126" i="10"/>
  <c r="L122" i="10"/>
  <c r="L118" i="10"/>
  <c r="J112" i="10"/>
  <c r="J108" i="10"/>
  <c r="J104" i="10"/>
  <c r="J100" i="10"/>
  <c r="J96" i="10"/>
  <c r="J91" i="10"/>
  <c r="J87" i="10"/>
  <c r="J83" i="10"/>
  <c r="J79" i="10"/>
  <c r="J74" i="10"/>
  <c r="J70" i="10"/>
  <c r="J66" i="10"/>
  <c r="J62" i="10"/>
  <c r="J38" i="10"/>
  <c r="J34" i="10"/>
  <c r="J26" i="10"/>
  <c r="J18" i="10"/>
  <c r="J14" i="10"/>
  <c r="K128" i="10"/>
  <c r="K124" i="10"/>
  <c r="J120" i="10"/>
  <c r="L119" i="10"/>
  <c r="E129" i="10"/>
  <c r="L76" i="10"/>
  <c r="K84" i="10"/>
  <c r="L88" i="10"/>
  <c r="I13" i="10"/>
  <c r="I17" i="10"/>
  <c r="I21" i="10"/>
  <c r="I25" i="10"/>
  <c r="I33" i="10"/>
  <c r="I37" i="10"/>
  <c r="I49" i="10"/>
  <c r="I53" i="10"/>
  <c r="I57" i="10"/>
  <c r="I61" i="10"/>
  <c r="I65" i="10"/>
  <c r="I69" i="10"/>
  <c r="I73" i="10"/>
  <c r="K50" i="10"/>
  <c r="J50" i="10"/>
  <c r="I120" i="10"/>
  <c r="I124" i="10"/>
  <c r="L80" i="10"/>
  <c r="K80" i="10"/>
  <c r="I29" i="10"/>
  <c r="L29" i="10"/>
  <c r="I41" i="10"/>
  <c r="L41" i="10"/>
  <c r="I45" i="10"/>
  <c r="K45" i="10"/>
  <c r="L17" i="10"/>
  <c r="K18" i="10"/>
  <c r="K26" i="10"/>
  <c r="K79" i="10"/>
  <c r="I125" i="10"/>
  <c r="L125" i="10"/>
  <c r="I121" i="10"/>
  <c r="K121" i="10"/>
  <c r="J54" i="10"/>
  <c r="K54" i="10"/>
  <c r="K42" i="10"/>
  <c r="J42" i="10"/>
  <c r="K30" i="10"/>
  <c r="J30" i="10"/>
  <c r="L69" i="10"/>
  <c r="K70" i="10"/>
  <c r="I128" i="10"/>
  <c r="J110" i="10"/>
  <c r="J106" i="10"/>
  <c r="J102" i="10"/>
  <c r="J98" i="10"/>
  <c r="J93" i="10"/>
  <c r="J89" i="10"/>
  <c r="J85" i="10"/>
  <c r="J81" i="10"/>
  <c r="J72" i="10"/>
  <c r="J68" i="10"/>
  <c r="J64" i="10"/>
  <c r="J56" i="10"/>
  <c r="J52" i="10"/>
  <c r="J48" i="10"/>
  <c r="J44" i="10"/>
  <c r="J40" i="10"/>
  <c r="J36" i="10"/>
  <c r="J32" i="10"/>
  <c r="J58" i="10"/>
  <c r="K58" i="10"/>
  <c r="J46" i="10"/>
  <c r="K46" i="10"/>
  <c r="K22" i="10"/>
  <c r="J22" i="10"/>
  <c r="K66" i="10"/>
  <c r="K74" i="10"/>
  <c r="K34" i="10"/>
  <c r="K76" i="10"/>
  <c r="I123" i="10"/>
  <c r="L123" i="10"/>
  <c r="L13" i="10"/>
  <c r="K109" i="10"/>
  <c r="K105" i="10"/>
  <c r="K101" i="10"/>
  <c r="K97" i="10"/>
  <c r="K88" i="10"/>
  <c r="K15" i="10"/>
  <c r="K36" i="10"/>
  <c r="K68" i="10"/>
  <c r="K78" i="10"/>
  <c r="K93" i="10"/>
  <c r="J77" i="10"/>
  <c r="J60" i="10"/>
  <c r="K71" i="10"/>
  <c r="K63" i="10"/>
  <c r="L55" i="10"/>
  <c r="L51" i="10"/>
  <c r="L43" i="10"/>
  <c r="I26" i="10"/>
  <c r="I22" i="10"/>
  <c r="I18" i="10"/>
  <c r="I14" i="10"/>
  <c r="I79" i="10"/>
  <c r="I74" i="10"/>
  <c r="I70" i="10"/>
  <c r="I66" i="10"/>
  <c r="I62" i="10"/>
  <c r="I58" i="10"/>
  <c r="I54" i="10"/>
  <c r="I50" i="10"/>
  <c r="I46" i="10"/>
  <c r="I42" i="10"/>
  <c r="I38" i="10"/>
  <c r="I34" i="10"/>
  <c r="I30" i="10"/>
  <c r="L124" i="10"/>
  <c r="L120" i="10"/>
  <c r="K126" i="10"/>
  <c r="K122" i="10"/>
  <c r="K127" i="10"/>
  <c r="I15" i="10"/>
  <c r="I19" i="10"/>
  <c r="I23" i="10"/>
  <c r="I27" i="10"/>
  <c r="K27" i="10"/>
  <c r="K44" i="10"/>
  <c r="K52" i="10"/>
  <c r="K56" i="10"/>
  <c r="I24" i="10"/>
  <c r="I20" i="10"/>
  <c r="I16" i="10"/>
  <c r="I127" i="10"/>
  <c r="L94" i="10"/>
  <c r="H113" i="10"/>
  <c r="K11" i="10"/>
  <c r="J115" i="10"/>
  <c r="F129" i="10"/>
  <c r="K14" i="10"/>
  <c r="L18" i="10"/>
  <c r="K19" i="10"/>
  <c r="L20" i="10"/>
  <c r="L22" i="10"/>
  <c r="L24" i="10"/>
  <c r="L26" i="10"/>
  <c r="K33" i="10"/>
  <c r="L45" i="10"/>
  <c r="K53" i="10"/>
  <c r="K57" i="10"/>
  <c r="K115" i="10"/>
  <c r="L116" i="10"/>
  <c r="J126" i="10"/>
  <c r="J122" i="10"/>
  <c r="J118" i="10"/>
  <c r="I112" i="10"/>
  <c r="K112" i="10"/>
  <c r="I108" i="10"/>
  <c r="K108" i="10"/>
  <c r="I104" i="10"/>
  <c r="K104" i="10"/>
  <c r="I100" i="10"/>
  <c r="K100" i="10"/>
  <c r="I96" i="10"/>
  <c r="K96" i="10"/>
  <c r="I91" i="10"/>
  <c r="L91" i="10"/>
  <c r="I87" i="10"/>
  <c r="K87" i="10"/>
  <c r="I83" i="10"/>
  <c r="K83" i="10"/>
  <c r="L111" i="10"/>
  <c r="L107" i="10"/>
  <c r="L103" i="10"/>
  <c r="L99" i="10"/>
  <c r="L90" i="10"/>
  <c r="H129" i="10"/>
  <c r="K94" i="10"/>
  <c r="K82" i="10"/>
  <c r="J25" i="10"/>
  <c r="J21" i="10"/>
  <c r="J17" i="10"/>
  <c r="J13" i="10"/>
  <c r="I97" i="10"/>
  <c r="I101" i="10"/>
  <c r="I109" i="10"/>
  <c r="I84" i="10"/>
  <c r="I92" i="10"/>
  <c r="I11" i="10"/>
  <c r="E113" i="10"/>
  <c r="G113" i="10"/>
  <c r="L113" i="10"/>
  <c r="L14" i="10"/>
  <c r="K37" i="10"/>
  <c r="L57" i="10"/>
  <c r="K61" i="10"/>
  <c r="K65" i="10"/>
  <c r="L84" i="10"/>
  <c r="K120" i="10"/>
  <c r="I115" i="10"/>
  <c r="L115" i="10"/>
  <c r="I118" i="10"/>
  <c r="K118" i="10"/>
  <c r="I103" i="10"/>
  <c r="I111" i="10"/>
  <c r="I82" i="10"/>
  <c r="I90" i="10"/>
  <c r="I35" i="10"/>
  <c r="I43" i="10"/>
  <c r="I47" i="10"/>
  <c r="I55" i="10"/>
  <c r="I63" i="10"/>
  <c r="I71" i="10"/>
  <c r="L11" i="10"/>
  <c r="K21" i="10"/>
  <c r="K25" i="10"/>
  <c r="L33" i="10"/>
  <c r="L53" i="10"/>
  <c r="K73" i="10"/>
  <c r="K92" i="10"/>
  <c r="L117" i="10"/>
  <c r="I12" i="10"/>
  <c r="L12" i="10"/>
  <c r="I119" i="10"/>
  <c r="K117" i="10"/>
  <c r="J117" i="10"/>
  <c r="I99" i="10"/>
  <c r="I107" i="10"/>
  <c r="I78" i="10"/>
  <c r="I86" i="10"/>
  <c r="I94" i="10"/>
  <c r="I31" i="10"/>
  <c r="I39" i="10"/>
  <c r="I51" i="10"/>
  <c r="I59" i="10"/>
  <c r="I67" i="10"/>
  <c r="K13" i="10"/>
  <c r="L15" i="10"/>
  <c r="L16" i="10"/>
  <c r="K17" i="10"/>
  <c r="L21" i="10"/>
  <c r="L23" i="10"/>
  <c r="L25" i="10"/>
  <c r="L27" i="10"/>
  <c r="K29" i="10"/>
  <c r="K31" i="10"/>
  <c r="K35" i="10"/>
  <c r="L37" i="10"/>
  <c r="K41" i="10"/>
  <c r="K47" i="10"/>
  <c r="K49" i="10"/>
  <c r="L61" i="10"/>
  <c r="L63" i="10"/>
  <c r="L65" i="10"/>
  <c r="K69" i="10"/>
  <c r="L71" i="10"/>
  <c r="L73" i="10"/>
  <c r="L79" i="10"/>
  <c r="L87" i="10"/>
  <c r="K91" i="10"/>
  <c r="K119" i="10"/>
  <c r="L127" i="10"/>
  <c r="J128" i="10"/>
  <c r="J124" i="10"/>
  <c r="G129" i="10"/>
  <c r="I110" i="10"/>
  <c r="K110" i="10"/>
  <c r="I106" i="10"/>
  <c r="K106" i="10"/>
  <c r="I102" i="10"/>
  <c r="K102" i="10"/>
  <c r="I98" i="10"/>
  <c r="K98" i="10"/>
  <c r="I93" i="10"/>
  <c r="L93" i="10"/>
  <c r="I89" i="10"/>
  <c r="K89" i="10"/>
  <c r="L109" i="10"/>
  <c r="L105" i="10"/>
  <c r="L101" i="10"/>
  <c r="L97" i="10"/>
  <c r="L92" i="10"/>
  <c r="L59" i="10"/>
  <c r="F113" i="10"/>
  <c r="J59" i="10"/>
  <c r="J27" i="10"/>
  <c r="J23" i="10"/>
  <c r="J19" i="10"/>
  <c r="J15" i="10"/>
  <c r="I116" i="10"/>
  <c r="K116" i="10"/>
  <c r="I105" i="10"/>
  <c r="I76" i="10"/>
  <c r="I80" i="10"/>
  <c r="I88" i="10"/>
  <c r="M37" i="10"/>
  <c r="M110" i="10"/>
  <c r="M123" i="10"/>
  <c r="M129" i="10"/>
  <c r="N120" i="10"/>
  <c r="M17" i="10"/>
  <c r="M61" i="10"/>
  <c r="N129" i="10"/>
  <c r="M71" i="10"/>
  <c r="E5" i="8"/>
  <c r="M91" i="10"/>
  <c r="M44" i="10"/>
  <c r="M112" i="10"/>
  <c r="BB4" i="8"/>
  <c r="M93" i="10"/>
  <c r="F5" i="8"/>
  <c r="BC4" i="8"/>
  <c r="Z128" i="10"/>
  <c r="W128" i="10"/>
  <c r="S128" i="10"/>
  <c r="Z120" i="10"/>
  <c r="X120" i="10"/>
  <c r="V120" i="10"/>
  <c r="T120" i="10"/>
  <c r="R120" i="10"/>
  <c r="AA119" i="10"/>
  <c r="U119" i="10"/>
  <c r="R119" i="10"/>
  <c r="AA118" i="10"/>
  <c r="Y118" i="10"/>
  <c r="W118" i="10"/>
  <c r="U118" i="10"/>
  <c r="AM128" i="10"/>
  <c r="AI128" i="10"/>
  <c r="AE128" i="10"/>
  <c r="AL127" i="10"/>
  <c r="AH127" i="10"/>
  <c r="AD127" i="10"/>
  <c r="AK126" i="10"/>
  <c r="AG126" i="10"/>
  <c r="AN125" i="10"/>
  <c r="AJ125" i="10"/>
  <c r="AF125" i="10"/>
  <c r="AM124" i="10"/>
  <c r="AI124" i="10"/>
  <c r="AE124" i="10"/>
  <c r="AL123" i="10"/>
  <c r="AH123" i="10"/>
  <c r="AD123" i="10"/>
  <c r="AK122" i="10"/>
  <c r="AG122" i="10"/>
  <c r="AN121" i="10"/>
  <c r="AJ121" i="10"/>
  <c r="AF121" i="10"/>
  <c r="AM120" i="10"/>
  <c r="AI120" i="10"/>
  <c r="AE120" i="10"/>
  <c r="AL119" i="10"/>
  <c r="AH119" i="10"/>
  <c r="AD119" i="10"/>
  <c r="AK118" i="10"/>
  <c r="AG118" i="10"/>
  <c r="AN117" i="10"/>
  <c r="AJ117" i="10"/>
  <c r="AF117" i="10"/>
  <c r="AM116" i="10"/>
  <c r="AI116" i="10"/>
  <c r="AE116" i="10"/>
  <c r="AL115" i="10"/>
  <c r="AH115" i="10"/>
  <c r="AD115" i="10"/>
  <c r="AK112" i="10"/>
  <c r="AH112" i="10"/>
  <c r="AE112" i="10"/>
  <c r="AM111" i="10"/>
  <c r="AK111" i="10"/>
  <c r="AI111" i="10"/>
  <c r="AG111" i="10"/>
  <c r="AE111" i="10"/>
  <c r="AM110" i="10"/>
  <c r="AJ110" i="10"/>
  <c r="AG110" i="10"/>
  <c r="AD110" i="10"/>
  <c r="AK109" i="10"/>
  <c r="AG109" i="10"/>
  <c r="AD109" i="10"/>
  <c r="AK108" i="10"/>
  <c r="AG108" i="10"/>
  <c r="AD108" i="10"/>
  <c r="AK107" i="10"/>
  <c r="AG107" i="10"/>
  <c r="AD107" i="10"/>
  <c r="AK106" i="10"/>
  <c r="AG106" i="10"/>
  <c r="AD106" i="10"/>
  <c r="AK105" i="10"/>
  <c r="AG105" i="10"/>
  <c r="AD105" i="10"/>
  <c r="AK104" i="10"/>
  <c r="AG104" i="10"/>
  <c r="AD104" i="10"/>
  <c r="AM103" i="10"/>
  <c r="AJ103" i="10"/>
  <c r="AF103" i="10"/>
  <c r="AM102" i="10"/>
  <c r="AJ102" i="10"/>
  <c r="AF102" i="10"/>
  <c r="AN101" i="10"/>
  <c r="AL101" i="10"/>
  <c r="AH101" i="10"/>
  <c r="AM100" i="10"/>
  <c r="AB128" i="10"/>
  <c r="R128" i="10"/>
  <c r="AA127" i="10"/>
  <c r="Y127" i="10"/>
  <c r="W127" i="10"/>
  <c r="U127" i="10"/>
  <c r="S127" i="10"/>
  <c r="AB126" i="10"/>
  <c r="Z126" i="10"/>
  <c r="X126" i="10"/>
  <c r="V126" i="10"/>
  <c r="T126" i="10"/>
  <c r="R126" i="10"/>
  <c r="AA125" i="10"/>
  <c r="Y125" i="10"/>
  <c r="W125" i="10"/>
  <c r="U125" i="10"/>
  <c r="S125" i="10"/>
  <c r="AA128" i="10"/>
  <c r="V128" i="10"/>
  <c r="S120" i="10"/>
  <c r="AB118" i="10"/>
  <c r="T118" i="10"/>
  <c r="R115" i="10"/>
  <c r="AJ128" i="10"/>
  <c r="Y128" i="10"/>
  <c r="U128" i="10"/>
  <c r="AB127" i="10"/>
  <c r="Z127" i="10"/>
  <c r="X127" i="10"/>
  <c r="V127" i="10"/>
  <c r="T127" i="10"/>
  <c r="R127" i="10"/>
  <c r="AA126" i="10"/>
  <c r="X128" i="10"/>
  <c r="T128" i="10"/>
  <c r="W120" i="10"/>
  <c r="Z119" i="10"/>
  <c r="W119" i="10"/>
  <c r="S126" i="10"/>
  <c r="V125" i="10"/>
  <c r="AB124" i="10"/>
  <c r="Z124" i="10"/>
  <c r="X124" i="10"/>
  <c r="V124" i="10"/>
  <c r="T124" i="10"/>
  <c r="R124" i="10"/>
  <c r="AA123" i="10"/>
  <c r="Y123" i="10"/>
  <c r="W123" i="10"/>
  <c r="U123" i="10"/>
  <c r="S123" i="10"/>
  <c r="AB122" i="10"/>
  <c r="Z122" i="10"/>
  <c r="X122" i="10"/>
  <c r="V122" i="10"/>
  <c r="T122" i="10"/>
  <c r="R122" i="10"/>
  <c r="AA121" i="10"/>
  <c r="Y121" i="10"/>
  <c r="W121" i="10"/>
  <c r="U121" i="10"/>
  <c r="S121" i="10"/>
  <c r="AB120" i="10"/>
  <c r="Y120" i="10"/>
  <c r="V119" i="10"/>
  <c r="S118" i="10"/>
  <c r="AB117" i="10"/>
  <c r="Z117" i="10"/>
  <c r="X117" i="10"/>
  <c r="V117" i="10"/>
  <c r="T117" i="10"/>
  <c r="R117" i="10"/>
  <c r="AA116" i="10"/>
  <c r="Y116" i="10"/>
  <c r="W116" i="10"/>
  <c r="U116" i="10"/>
  <c r="S116" i="10"/>
  <c r="AB115" i="10"/>
  <c r="Z115" i="10"/>
  <c r="X115" i="10"/>
  <c r="V115" i="10"/>
  <c r="T115" i="10"/>
  <c r="AL128" i="10"/>
  <c r="AF128" i="10"/>
  <c r="AK127" i="10"/>
  <c r="AF127" i="10"/>
  <c r="AL126" i="10"/>
  <c r="AF126" i="10"/>
  <c r="AL125" i="10"/>
  <c r="AG125" i="10"/>
  <c r="AL124" i="10"/>
  <c r="AG124" i="10"/>
  <c r="AM123" i="10"/>
  <c r="AG123" i="10"/>
  <c r="AM122" i="10"/>
  <c r="AH122" i="10"/>
  <c r="AM121" i="10"/>
  <c r="AH121" i="10"/>
  <c r="AN120" i="10"/>
  <c r="AH120" i="10"/>
  <c r="AN119" i="10"/>
  <c r="AI119" i="10"/>
  <c r="AN118" i="10"/>
  <c r="AI118" i="10"/>
  <c r="AD118" i="10"/>
  <c r="AI117" i="10"/>
  <c r="AD117" i="10"/>
  <c r="AJ116" i="10"/>
  <c r="AD116" i="10"/>
  <c r="AJ115" i="10"/>
  <c r="AE115" i="10"/>
  <c r="AJ112" i="10"/>
  <c r="AG112" i="10"/>
  <c r="AN111" i="10"/>
  <c r="AH111" i="10"/>
  <c r="AL110" i="10"/>
  <c r="AI110" i="10"/>
  <c r="AE110" i="10"/>
  <c r="AJ109" i="10"/>
  <c r="AE109" i="10"/>
  <c r="AL108" i="10"/>
  <c r="AF108" i="10"/>
  <c r="AM107" i="10"/>
  <c r="AH107" i="10"/>
  <c r="AN106" i="10"/>
  <c r="AI106" i="10"/>
  <c r="AE106" i="10"/>
  <c r="AJ105" i="10"/>
  <c r="AE105" i="10"/>
  <c r="AL104" i="10"/>
  <c r="AF104" i="10"/>
  <c r="AN103" i="10"/>
  <c r="AK103" i="10"/>
  <c r="AE103" i="10"/>
  <c r="AL102" i="10"/>
  <c r="AG102" i="10"/>
  <c r="AJ101" i="10"/>
  <c r="AE101" i="10"/>
  <c r="AJ100" i="10"/>
  <c r="AG100" i="10"/>
  <c r="AJ99" i="10"/>
  <c r="AF99" i="10"/>
  <c r="AN98" i="10"/>
  <c r="AI97" i="10"/>
  <c r="AE97" i="10"/>
  <c r="AN94" i="10"/>
  <c r="AK94" i="10"/>
  <c r="AG94" i="10"/>
  <c r="AD94" i="10"/>
  <c r="AM93" i="10"/>
  <c r="AI93" i="10"/>
  <c r="AG93" i="10"/>
  <c r="AE93" i="10"/>
  <c r="AN92" i="10"/>
  <c r="AL92" i="10"/>
  <c r="AJ92" i="10"/>
  <c r="AH92" i="10"/>
  <c r="AF92" i="10"/>
  <c r="AD92" i="10"/>
  <c r="AG91" i="10"/>
  <c r="AL90" i="10"/>
  <c r="AH90" i="10"/>
  <c r="AD90" i="10"/>
  <c r="AK89" i="10"/>
  <c r="AG89" i="10"/>
  <c r="AN88" i="10"/>
  <c r="AJ88" i="10"/>
  <c r="AF88" i="10"/>
  <c r="AM87" i="10"/>
  <c r="AI87" i="10"/>
  <c r="AE87" i="10"/>
  <c r="AL86" i="10"/>
  <c r="AH86" i="10"/>
  <c r="AD86" i="10"/>
  <c r="AK85" i="10"/>
  <c r="AG85" i="10"/>
  <c r="AN84" i="10"/>
  <c r="AJ84" i="10"/>
  <c r="AF84" i="10"/>
  <c r="AM83" i="10"/>
  <c r="AI83" i="10"/>
  <c r="AE83" i="10"/>
  <c r="AL82" i="10"/>
  <c r="AH82" i="10"/>
  <c r="AD82" i="10"/>
  <c r="AK81" i="10"/>
  <c r="AG81" i="10"/>
  <c r="AN80" i="10"/>
  <c r="AJ80" i="10"/>
  <c r="AF80" i="10"/>
  <c r="AM79" i="10"/>
  <c r="AI79" i="10"/>
  <c r="AE79" i="10"/>
  <c r="AL78" i="10"/>
  <c r="AH78" i="10"/>
  <c r="AD78" i="10"/>
  <c r="AK77" i="10"/>
  <c r="AG77" i="10"/>
  <c r="AN76" i="10"/>
  <c r="AJ76" i="10"/>
  <c r="AF76" i="10"/>
  <c r="AM74" i="10"/>
  <c r="AI74" i="10"/>
  <c r="AE74" i="10"/>
  <c r="AL73" i="10"/>
  <c r="AH73" i="10"/>
  <c r="AD73" i="10"/>
  <c r="U126" i="10"/>
  <c r="X125" i="10"/>
  <c r="U120" i="10"/>
  <c r="Y119" i="10"/>
  <c r="V118" i="10"/>
  <c r="AK128" i="10"/>
  <c r="AD128" i="10"/>
  <c r="AJ127" i="10"/>
  <c r="AE127" i="10"/>
  <c r="AJ126" i="10"/>
  <c r="AE126" i="10"/>
  <c r="AK125" i="10"/>
  <c r="AE125" i="10"/>
  <c r="AK124" i="10"/>
  <c r="AF124" i="10"/>
  <c r="AK123" i="10"/>
  <c r="AF123" i="10"/>
  <c r="AL122" i="10"/>
  <c r="AF122" i="10"/>
  <c r="AL121" i="10"/>
  <c r="AG121" i="10"/>
  <c r="AL120" i="10"/>
  <c r="AG120" i="10"/>
  <c r="AM119" i="10"/>
  <c r="AG119" i="10"/>
  <c r="AM118" i="10"/>
  <c r="AH118" i="10"/>
  <c r="AM117" i="10"/>
  <c r="AH117" i="10"/>
  <c r="AN116" i="10"/>
  <c r="AH116" i="10"/>
  <c r="AN115" i="10"/>
  <c r="AI115" i="10"/>
  <c r="AN112" i="10"/>
  <c r="AI112" i="10"/>
  <c r="AF112" i="10"/>
  <c r="AJ111" i="10"/>
  <c r="AH110" i="10"/>
  <c r="AN109" i="10"/>
  <c r="AI109" i="10"/>
  <c r="AJ108" i="10"/>
  <c r="AL107" i="10"/>
  <c r="AF107" i="10"/>
  <c r="AM106" i="10"/>
  <c r="AH106" i="10"/>
  <c r="AN105" i="10"/>
  <c r="AI105" i="10"/>
  <c r="AJ104" i="10"/>
  <c r="AI103" i="10"/>
  <c r="AD103" i="10"/>
  <c r="AK102" i="10"/>
  <c r="AE102" i="10"/>
  <c r="AM101" i="10"/>
  <c r="AI101" i="10"/>
  <c r="AL100" i="10"/>
  <c r="AF100" i="10"/>
  <c r="AN99" i="10"/>
  <c r="AL99" i="10"/>
  <c r="AI99" i="10"/>
  <c r="AE99" i="10"/>
  <c r="AK98" i="10"/>
  <c r="AI98" i="10"/>
  <c r="AG98" i="10"/>
  <c r="AE98" i="10"/>
  <c r="AN97" i="10"/>
  <c r="AL97" i="10"/>
  <c r="AH97" i="10"/>
  <c r="AD97" i="10"/>
  <c r="AM96" i="10"/>
  <c r="AK96" i="10"/>
  <c r="AI96" i="10"/>
  <c r="AG96" i="10"/>
  <c r="AE96" i="10"/>
  <c r="AJ94" i="10"/>
  <c r="AJ93" i="10"/>
  <c r="AL91" i="10"/>
  <c r="AJ91" i="10"/>
  <c r="AH91" i="10"/>
  <c r="AF91" i="10"/>
  <c r="AD91" i="10"/>
  <c r="AK90" i="10"/>
  <c r="AG90" i="10"/>
  <c r="AN89" i="10"/>
  <c r="AJ89" i="10"/>
  <c r="AF89" i="10"/>
  <c r="AM88" i="10"/>
  <c r="AI88" i="10"/>
  <c r="AE88" i="10"/>
  <c r="AL87" i="10"/>
  <c r="AH87" i="10"/>
  <c r="AD87" i="10"/>
  <c r="AK86" i="10"/>
  <c r="AG86" i="10"/>
  <c r="AN85" i="10"/>
  <c r="AJ85" i="10"/>
  <c r="AF85" i="10"/>
  <c r="AM84" i="10"/>
  <c r="AI84" i="10"/>
  <c r="AE84" i="10"/>
  <c r="AL83" i="10"/>
  <c r="AH83" i="10"/>
  <c r="AD83" i="10"/>
  <c r="AK82" i="10"/>
  <c r="AG82" i="10"/>
  <c r="AN81" i="10"/>
  <c r="AJ81" i="10"/>
  <c r="AF81" i="10"/>
  <c r="AM80" i="10"/>
  <c r="AI80" i="10"/>
  <c r="AE80" i="10"/>
  <c r="AL79" i="10"/>
  <c r="AH79" i="10"/>
  <c r="AD79" i="10"/>
  <c r="AK78" i="10"/>
  <c r="AG78" i="10"/>
  <c r="AN77" i="10"/>
  <c r="AJ77" i="10"/>
  <c r="AF77" i="10"/>
  <c r="AM76" i="10"/>
  <c r="AI76" i="10"/>
  <c r="AE76" i="10"/>
  <c r="AL74" i="10"/>
  <c r="AH74" i="10"/>
  <c r="AD74" i="10"/>
  <c r="AK73" i="10"/>
  <c r="AG73" i="10"/>
  <c r="AN72" i="10"/>
  <c r="AJ72" i="10"/>
  <c r="AF72" i="10"/>
  <c r="AM71" i="10"/>
  <c r="AI71" i="10"/>
  <c r="AE71" i="10"/>
  <c r="AL70" i="10"/>
  <c r="AH70" i="10"/>
  <c r="AD70" i="10"/>
  <c r="AK69" i="10"/>
  <c r="AG69" i="10"/>
  <c r="AN68" i="10"/>
  <c r="AJ68" i="10"/>
  <c r="AF68" i="10"/>
  <c r="AM67" i="10"/>
  <c r="AI67" i="10"/>
  <c r="AE67" i="10"/>
  <c r="AL66" i="10"/>
  <c r="AH66" i="10"/>
  <c r="AD66" i="10"/>
  <c r="AK65" i="10"/>
  <c r="AG65" i="10"/>
  <c r="AN64" i="10"/>
  <c r="AJ64" i="10"/>
  <c r="AF64" i="10"/>
  <c r="AM63" i="10"/>
  <c r="AI63" i="10"/>
  <c r="W126" i="10"/>
  <c r="Z125" i="10"/>
  <c r="R125" i="10"/>
  <c r="AA124" i="10"/>
  <c r="Y124" i="10"/>
  <c r="W124" i="10"/>
  <c r="U124" i="10"/>
  <c r="S124" i="10"/>
  <c r="AB123" i="10"/>
  <c r="Z123" i="10"/>
  <c r="X123" i="10"/>
  <c r="V123" i="10"/>
  <c r="T123" i="10"/>
  <c r="R123" i="10"/>
  <c r="AA122" i="10"/>
  <c r="Y122" i="10"/>
  <c r="W122" i="10"/>
  <c r="U122" i="10"/>
  <c r="S122" i="10"/>
  <c r="AB121" i="10"/>
  <c r="Z121" i="10"/>
  <c r="X121" i="10"/>
  <c r="V121" i="10"/>
  <c r="T121" i="10"/>
  <c r="R121" i="10"/>
  <c r="AA120" i="10"/>
  <c r="AB119" i="10"/>
  <c r="T119" i="10"/>
  <c r="X118" i="10"/>
  <c r="R118" i="10"/>
  <c r="AA117" i="10"/>
  <c r="Y117" i="10"/>
  <c r="W117" i="10"/>
  <c r="U117" i="10"/>
  <c r="S117" i="10"/>
  <c r="AB116" i="10"/>
  <c r="Z116" i="10"/>
  <c r="X116" i="10"/>
  <c r="V116" i="10"/>
  <c r="T116" i="10"/>
  <c r="R116" i="10"/>
  <c r="AA115" i="10"/>
  <c r="Y115" i="10"/>
  <c r="W115" i="10"/>
  <c r="U115" i="10"/>
  <c r="S115" i="10"/>
  <c r="AH128" i="10"/>
  <c r="AN127" i="10"/>
  <c r="AI127" i="10"/>
  <c r="AN126" i="10"/>
  <c r="AI126" i="10"/>
  <c r="AD126" i="10"/>
  <c r="AI125" i="10"/>
  <c r="AD125" i="10"/>
  <c r="AJ124" i="10"/>
  <c r="AD124" i="10"/>
  <c r="AJ123" i="10"/>
  <c r="AE123" i="10"/>
  <c r="AJ122" i="10"/>
  <c r="AE122" i="10"/>
  <c r="AK121" i="10"/>
  <c r="AE121" i="10"/>
  <c r="AK120" i="10"/>
  <c r="AF120" i="10"/>
  <c r="AK119" i="10"/>
  <c r="AF119" i="10"/>
  <c r="AL118" i="10"/>
  <c r="AF118" i="10"/>
  <c r="AL117" i="10"/>
  <c r="AG117" i="10"/>
  <c r="AL116" i="10"/>
  <c r="AG116" i="10"/>
  <c r="AM115" i="10"/>
  <c r="AG115" i="10"/>
  <c r="AM112" i="10"/>
  <c r="AD112" i="10"/>
  <c r="AL111" i="10"/>
  <c r="AD111" i="10"/>
  <c r="AK110" i="10"/>
  <c r="AM109" i="10"/>
  <c r="AH109" i="10"/>
  <c r="AN108" i="10"/>
  <c r="AI108" i="10"/>
  <c r="AE108" i="10"/>
  <c r="AJ107" i="10"/>
  <c r="AL106" i="10"/>
  <c r="AF106" i="10"/>
  <c r="AM105" i="10"/>
  <c r="AH105" i="10"/>
  <c r="AN104" i="10"/>
  <c r="AI104" i="10"/>
  <c r="AE104" i="10"/>
  <c r="AH103" i="10"/>
  <c r="AN102" i="10"/>
  <c r="AI102" i="10"/>
  <c r="AD102" i="10"/>
  <c r="AG101" i="10"/>
  <c r="AD101" i="10"/>
  <c r="AK100" i="10"/>
  <c r="AI100" i="10"/>
  <c r="AE100" i="10"/>
  <c r="AH99" i="10"/>
  <c r="AD99" i="10"/>
  <c r="AM98" i="10"/>
  <c r="AK97" i="10"/>
  <c r="AG97" i="10"/>
  <c r="AM94" i="10"/>
  <c r="AI94" i="10"/>
  <c r="AF94" i="10"/>
  <c r="AN93" i="10"/>
  <c r="AL93" i="10"/>
  <c r="AH93" i="10"/>
  <c r="AF93" i="10"/>
  <c r="AD93" i="10"/>
  <c r="AM92" i="10"/>
  <c r="AK92" i="10"/>
  <c r="AI92" i="10"/>
  <c r="AG92" i="10"/>
  <c r="AE92" i="10"/>
  <c r="AN91" i="10"/>
  <c r="AN90" i="10"/>
  <c r="AJ90" i="10"/>
  <c r="AF90" i="10"/>
  <c r="AM89" i="10"/>
  <c r="AI89" i="10"/>
  <c r="AE89" i="10"/>
  <c r="AL88" i="10"/>
  <c r="AH88" i="10"/>
  <c r="AD88" i="10"/>
  <c r="AK87" i="10"/>
  <c r="AG87" i="10"/>
  <c r="AN86" i="10"/>
  <c r="AJ86" i="10"/>
  <c r="AF86" i="10"/>
  <c r="AM85" i="10"/>
  <c r="AI85" i="10"/>
  <c r="AE85" i="10"/>
  <c r="AL84" i="10"/>
  <c r="AH84" i="10"/>
  <c r="AD84" i="10"/>
  <c r="AK83" i="10"/>
  <c r="AG83" i="10"/>
  <c r="AN82" i="10"/>
  <c r="AJ82" i="10"/>
  <c r="AF82" i="10"/>
  <c r="AM81" i="10"/>
  <c r="AI81" i="10"/>
  <c r="AE81" i="10"/>
  <c r="AL80" i="10"/>
  <c r="AH80" i="10"/>
  <c r="AD80" i="10"/>
  <c r="AK79" i="10"/>
  <c r="AG79" i="10"/>
  <c r="AN78" i="10"/>
  <c r="AJ78" i="10"/>
  <c r="AF78" i="10"/>
  <c r="AM77" i="10"/>
  <c r="AI77" i="10"/>
  <c r="AE77" i="10"/>
  <c r="AL76" i="10"/>
  <c r="AH76" i="10"/>
  <c r="AD76" i="10"/>
  <c r="AK74" i="10"/>
  <c r="AG74" i="10"/>
  <c r="AN73" i="10"/>
  <c r="AJ73" i="10"/>
  <c r="AF73" i="10"/>
  <c r="AM72" i="10"/>
  <c r="AI72" i="10"/>
  <c r="AE72" i="10"/>
  <c r="AL71" i="10"/>
  <c r="AH71" i="10"/>
  <c r="AD71" i="10"/>
  <c r="AK70" i="10"/>
  <c r="AG70" i="10"/>
  <c r="AN69" i="10"/>
  <c r="Y126" i="10"/>
  <c r="AB125" i="10"/>
  <c r="T125" i="10"/>
  <c r="X119" i="10"/>
  <c r="S119" i="10"/>
  <c r="Z118" i="10"/>
  <c r="AN128" i="10"/>
  <c r="AG128" i="10"/>
  <c r="AM127" i="10"/>
  <c r="AG127" i="10"/>
  <c r="AM126" i="10"/>
  <c r="AH126" i="10"/>
  <c r="AM125" i="10"/>
  <c r="AH125" i="10"/>
  <c r="AN124" i="10"/>
  <c r="AH124" i="10"/>
  <c r="AN123" i="10"/>
  <c r="AI123" i="10"/>
  <c r="AN122" i="10"/>
  <c r="AI122" i="10"/>
  <c r="AD122" i="10"/>
  <c r="AI121" i="10"/>
  <c r="AD121" i="10"/>
  <c r="AJ120" i="10"/>
  <c r="AD120" i="10"/>
  <c r="AJ119" i="10"/>
  <c r="AE119" i="10"/>
  <c r="AJ118" i="10"/>
  <c r="AE118" i="10"/>
  <c r="AK117" i="10"/>
  <c r="AE117" i="10"/>
  <c r="AK116" i="10"/>
  <c r="AF116" i="10"/>
  <c r="AK115" i="10"/>
  <c r="AF115" i="10"/>
  <c r="AL112" i="10"/>
  <c r="AF111" i="10"/>
  <c r="AN110" i="10"/>
  <c r="AF110" i="10"/>
  <c r="AL109" i="10"/>
  <c r="AF109" i="10"/>
  <c r="AM108" i="10"/>
  <c r="AH108" i="10"/>
  <c r="AN107" i="10"/>
  <c r="AI107" i="10"/>
  <c r="AE107" i="10"/>
  <c r="AJ106" i="10"/>
  <c r="AL105" i="10"/>
  <c r="AF105" i="10"/>
  <c r="AM104" i="10"/>
  <c r="AH104" i="10"/>
  <c r="AL103" i="10"/>
  <c r="AG103" i="10"/>
  <c r="AH102" i="10"/>
  <c r="AK101" i="10"/>
  <c r="AF101" i="10"/>
  <c r="AN100" i="10"/>
  <c r="AH100" i="10"/>
  <c r="AD100" i="10"/>
  <c r="AM99" i="10"/>
  <c r="AK99" i="10"/>
  <c r="AG99" i="10"/>
  <c r="AL98" i="10"/>
  <c r="AJ98" i="10"/>
  <c r="AH98" i="10"/>
  <c r="AF98" i="10"/>
  <c r="AD98" i="10"/>
  <c r="AM97" i="10"/>
  <c r="AJ97" i="10"/>
  <c r="AF97" i="10"/>
  <c r="AN96" i="10"/>
  <c r="AL96" i="10"/>
  <c r="AJ96" i="10"/>
  <c r="AH96" i="10"/>
  <c r="AF96" i="10"/>
  <c r="AD96" i="10"/>
  <c r="AL94" i="10"/>
  <c r="AH94" i="10"/>
  <c r="AE94" i="10"/>
  <c r="AK93" i="10"/>
  <c r="AM91" i="10"/>
  <c r="AK91" i="10"/>
  <c r="AI91" i="10"/>
  <c r="AE91" i="10"/>
  <c r="AM90" i="10"/>
  <c r="AI90" i="10"/>
  <c r="AE90" i="10"/>
  <c r="AL89" i="10"/>
  <c r="AH89" i="10"/>
  <c r="AD89" i="10"/>
  <c r="AK88" i="10"/>
  <c r="AG88" i="10"/>
  <c r="AN87" i="10"/>
  <c r="AJ87" i="10"/>
  <c r="AF87" i="10"/>
  <c r="AM86" i="10"/>
  <c r="AI86" i="10"/>
  <c r="AE86" i="10"/>
  <c r="AL85" i="10"/>
  <c r="AH85" i="10"/>
  <c r="AD85" i="10"/>
  <c r="AK84" i="10"/>
  <c r="AG84" i="10"/>
  <c r="AN83" i="10"/>
  <c r="AJ83" i="10"/>
  <c r="AF83" i="10"/>
  <c r="AM82" i="10"/>
  <c r="AI82" i="10"/>
  <c r="AE82" i="10"/>
  <c r="AL81" i="10"/>
  <c r="AH81" i="10"/>
  <c r="AD81" i="10"/>
  <c r="AK80" i="10"/>
  <c r="AG80" i="10"/>
  <c r="AN79" i="10"/>
  <c r="AJ79" i="10"/>
  <c r="AF79" i="10"/>
  <c r="AM78" i="10"/>
  <c r="AI78" i="10"/>
  <c r="AE78" i="10"/>
  <c r="AL77" i="10"/>
  <c r="AH77" i="10"/>
  <c r="AD77" i="10"/>
  <c r="AK76" i="10"/>
  <c r="AG76" i="10"/>
  <c r="AN74" i="10"/>
  <c r="AJ74" i="10"/>
  <c r="AF74" i="10"/>
  <c r="AM73" i="10"/>
  <c r="AI73" i="10"/>
  <c r="AE73" i="10"/>
  <c r="AL72" i="10"/>
  <c r="AH72" i="10"/>
  <c r="AD72" i="10"/>
  <c r="AK71" i="10"/>
  <c r="AG71" i="10"/>
  <c r="AN70" i="10"/>
  <c r="AJ70" i="10"/>
  <c r="AF70" i="10"/>
  <c r="AM69" i="10"/>
  <c r="AI69" i="10"/>
  <c r="AE69" i="10"/>
  <c r="AL68" i="10"/>
  <c r="AH68" i="10"/>
  <c r="AD68" i="10"/>
  <c r="AK67" i="10"/>
  <c r="AG67" i="10"/>
  <c r="AN66" i="10"/>
  <c r="AJ66" i="10"/>
  <c r="AF66" i="10"/>
  <c r="AM65" i="10"/>
  <c r="AI65" i="10"/>
  <c r="AE65" i="10"/>
  <c r="AL64" i="10"/>
  <c r="AH64" i="10"/>
  <c r="AD64" i="10"/>
  <c r="AK63" i="10"/>
  <c r="AK72" i="10"/>
  <c r="AF71" i="10"/>
  <c r="AL69" i="10"/>
  <c r="AD69" i="10"/>
  <c r="AG68" i="10"/>
  <c r="AJ67" i="10"/>
  <c r="AM66" i="10"/>
  <c r="AE66" i="10"/>
  <c r="AH65" i="10"/>
  <c r="AK64" i="10"/>
  <c r="AN63" i="10"/>
  <c r="AG63" i="10"/>
  <c r="AN62" i="10"/>
  <c r="AJ62" i="10"/>
  <c r="AF62" i="10"/>
  <c r="AM61" i="10"/>
  <c r="AI61" i="10"/>
  <c r="AE61" i="10"/>
  <c r="AL60" i="10"/>
  <c r="AH60" i="10"/>
  <c r="AD60" i="10"/>
  <c r="AK59" i="10"/>
  <c r="AG59" i="10"/>
  <c r="AN58" i="10"/>
  <c r="AJ58" i="10"/>
  <c r="AF58" i="10"/>
  <c r="AM57" i="10"/>
  <c r="AI57" i="10"/>
  <c r="AE57" i="10"/>
  <c r="AL56" i="10"/>
  <c r="AH56" i="10"/>
  <c r="AD56" i="10"/>
  <c r="AK55" i="10"/>
  <c r="AG55" i="10"/>
  <c r="AN54" i="10"/>
  <c r="AJ54" i="10"/>
  <c r="AF54" i="10"/>
  <c r="AM53" i="10"/>
  <c r="AI53" i="10"/>
  <c r="AE53" i="10"/>
  <c r="AL52" i="10"/>
  <c r="AH52" i="10"/>
  <c r="AD52" i="10"/>
  <c r="AK51" i="10"/>
  <c r="AG51" i="10"/>
  <c r="AN50" i="10"/>
  <c r="AJ50" i="10"/>
  <c r="AF50" i="10"/>
  <c r="AM49" i="10"/>
  <c r="AI49" i="10"/>
  <c r="AE49" i="10"/>
  <c r="AL48" i="10"/>
  <c r="AH48" i="10"/>
  <c r="AD48" i="10"/>
  <c r="AK47" i="10"/>
  <c r="AG47" i="10"/>
  <c r="AN46" i="10"/>
  <c r="AJ46" i="10"/>
  <c r="AF46" i="10"/>
  <c r="AM45" i="10"/>
  <c r="AI45" i="10"/>
  <c r="AE45" i="10"/>
  <c r="AL44" i="10"/>
  <c r="AH44" i="10"/>
  <c r="AD44" i="10"/>
  <c r="AK43" i="10"/>
  <c r="AG43" i="10"/>
  <c r="AN42" i="10"/>
  <c r="AJ42" i="10"/>
  <c r="AF42" i="10"/>
  <c r="AM41" i="10"/>
  <c r="AI41" i="10"/>
  <c r="AE41" i="10"/>
  <c r="AL40" i="10"/>
  <c r="AH40" i="10"/>
  <c r="AD40" i="10"/>
  <c r="AK39" i="10"/>
  <c r="AG39" i="10"/>
  <c r="AN38" i="10"/>
  <c r="AJ38" i="10"/>
  <c r="AF38" i="10"/>
  <c r="AM37" i="10"/>
  <c r="AI37" i="10"/>
  <c r="AE37" i="10"/>
  <c r="AL36" i="10"/>
  <c r="AH36" i="10"/>
  <c r="AD36" i="10"/>
  <c r="AK35" i="10"/>
  <c r="AG35" i="10"/>
  <c r="AN34" i="10"/>
  <c r="AJ34" i="10"/>
  <c r="AF34" i="10"/>
  <c r="AM33" i="10"/>
  <c r="AI33" i="10"/>
  <c r="AE33" i="10"/>
  <c r="AL32" i="10"/>
  <c r="AH32" i="10"/>
  <c r="AD32" i="10"/>
  <c r="AK31" i="10"/>
  <c r="AG31" i="10"/>
  <c r="AN30" i="10"/>
  <c r="AJ30" i="10"/>
  <c r="AF30" i="10"/>
  <c r="AM29" i="10"/>
  <c r="AI29" i="10"/>
  <c r="AE29" i="10"/>
  <c r="AL28" i="10"/>
  <c r="AH28" i="10"/>
  <c r="AD28" i="10"/>
  <c r="AK27" i="10"/>
  <c r="AG27" i="10"/>
  <c r="AN26" i="10"/>
  <c r="AJ26" i="10"/>
  <c r="AF26" i="10"/>
  <c r="AM25" i="10"/>
  <c r="AG72" i="10"/>
  <c r="AM70" i="10"/>
  <c r="AJ69" i="10"/>
  <c r="AM68" i="10"/>
  <c r="AE68" i="10"/>
  <c r="AH67" i="10"/>
  <c r="AK66" i="10"/>
  <c r="AN65" i="10"/>
  <c r="AF65" i="10"/>
  <c r="AI64" i="10"/>
  <c r="AL63" i="10"/>
  <c r="AF63" i="10"/>
  <c r="AM62" i="10"/>
  <c r="AI62" i="10"/>
  <c r="AE62" i="10"/>
  <c r="AL61" i="10"/>
  <c r="AH61" i="10"/>
  <c r="AD61" i="10"/>
  <c r="AK60" i="10"/>
  <c r="AG60" i="10"/>
  <c r="AN59" i="10"/>
  <c r="AJ59" i="10"/>
  <c r="AF59" i="10"/>
  <c r="AM58" i="10"/>
  <c r="AI58" i="10"/>
  <c r="AE58" i="10"/>
  <c r="AL57" i="10"/>
  <c r="AH57" i="10"/>
  <c r="AD57" i="10"/>
  <c r="AK56" i="10"/>
  <c r="AG56" i="10"/>
  <c r="AN55" i="10"/>
  <c r="AJ55" i="10"/>
  <c r="AF55" i="10"/>
  <c r="AM54" i="10"/>
  <c r="AI54" i="10"/>
  <c r="AE54" i="10"/>
  <c r="AL53" i="10"/>
  <c r="AH53" i="10"/>
  <c r="AD53" i="10"/>
  <c r="AK52" i="10"/>
  <c r="AG52" i="10"/>
  <c r="AN51" i="10"/>
  <c r="AJ51" i="10"/>
  <c r="AF51" i="10"/>
  <c r="AM50" i="10"/>
  <c r="AI50" i="10"/>
  <c r="AE50" i="10"/>
  <c r="AL49" i="10"/>
  <c r="AH49" i="10"/>
  <c r="AD49" i="10"/>
  <c r="AK48" i="10"/>
  <c r="AG48" i="10"/>
  <c r="AN47" i="10"/>
  <c r="AJ47" i="10"/>
  <c r="AF47" i="10"/>
  <c r="AM46" i="10"/>
  <c r="AI46" i="10"/>
  <c r="AE46" i="10"/>
  <c r="AL45" i="10"/>
  <c r="AH45" i="10"/>
  <c r="AD45" i="10"/>
  <c r="AK44" i="10"/>
  <c r="AG44" i="10"/>
  <c r="AN43" i="10"/>
  <c r="AJ43" i="10"/>
  <c r="AF43" i="10"/>
  <c r="AM42" i="10"/>
  <c r="AI42" i="10"/>
  <c r="AE42" i="10"/>
  <c r="AL41" i="10"/>
  <c r="AH41" i="10"/>
  <c r="AD41" i="10"/>
  <c r="AK40" i="10"/>
  <c r="AG40" i="10"/>
  <c r="AN39" i="10"/>
  <c r="AJ39" i="10"/>
  <c r="AF39" i="10"/>
  <c r="AM38" i="10"/>
  <c r="AI38" i="10"/>
  <c r="AE38" i="10"/>
  <c r="AL37" i="10"/>
  <c r="AH37" i="10"/>
  <c r="AD37" i="10"/>
  <c r="AK36" i="10"/>
  <c r="AG36" i="10"/>
  <c r="AN35" i="10"/>
  <c r="AJ35" i="10"/>
  <c r="AF35" i="10"/>
  <c r="AM34" i="10"/>
  <c r="AI34" i="10"/>
  <c r="AE34" i="10"/>
  <c r="AL33" i="10"/>
  <c r="AH33" i="10"/>
  <c r="AD33" i="10"/>
  <c r="AK32" i="10"/>
  <c r="AG32" i="10"/>
  <c r="AN31" i="10"/>
  <c r="AJ31" i="10"/>
  <c r="AF31" i="10"/>
  <c r="AM30" i="10"/>
  <c r="AI30" i="10"/>
  <c r="AE30" i="10"/>
  <c r="AL29" i="10"/>
  <c r="AH29" i="10"/>
  <c r="AD29" i="10"/>
  <c r="AK28" i="10"/>
  <c r="AG28" i="10"/>
  <c r="AN27" i="10"/>
  <c r="AJ27" i="10"/>
  <c r="AF27" i="10"/>
  <c r="AM26" i="10"/>
  <c r="AI26" i="10"/>
  <c r="AE26" i="10"/>
  <c r="AL25" i="10"/>
  <c r="AH25" i="10"/>
  <c r="AD25" i="10"/>
  <c r="AK24" i="10"/>
  <c r="AG24" i="10"/>
  <c r="AN23" i="10"/>
  <c r="AJ23" i="10"/>
  <c r="AF23" i="10"/>
  <c r="AM22" i="10"/>
  <c r="AI22" i="10"/>
  <c r="AE22" i="10"/>
  <c r="AL21" i="10"/>
  <c r="AH21" i="10"/>
  <c r="AD21" i="10"/>
  <c r="AK20" i="10"/>
  <c r="AG20" i="10"/>
  <c r="AN19" i="10"/>
  <c r="AJ19" i="10"/>
  <c r="AF19" i="10"/>
  <c r="AM18" i="10"/>
  <c r="AI18" i="10"/>
  <c r="AE18" i="10"/>
  <c r="AL17" i="10"/>
  <c r="AH17" i="10"/>
  <c r="AD17" i="10"/>
  <c r="AK16" i="10"/>
  <c r="AG16" i="10"/>
  <c r="AN15" i="10"/>
  <c r="AJ15" i="10"/>
  <c r="AF15" i="10"/>
  <c r="AM14" i="10"/>
  <c r="AI14" i="10"/>
  <c r="AE14" i="10"/>
  <c r="AL13" i="10"/>
  <c r="AH13" i="10"/>
  <c r="AD13" i="10"/>
  <c r="AK12" i="10"/>
  <c r="AG12" i="10"/>
  <c r="AN11" i="10"/>
  <c r="AJ11" i="10"/>
  <c r="AF11" i="10"/>
  <c r="AA112" i="10"/>
  <c r="W112" i="10"/>
  <c r="S112" i="10"/>
  <c r="Z111" i="10"/>
  <c r="V111" i="10"/>
  <c r="R111" i="10"/>
  <c r="Y110" i="10"/>
  <c r="U110" i="10"/>
  <c r="AB109" i="10"/>
  <c r="X109" i="10"/>
  <c r="T109" i="10"/>
  <c r="AA108" i="10"/>
  <c r="W108" i="10"/>
  <c r="S108" i="10"/>
  <c r="Z107" i="10"/>
  <c r="V107" i="10"/>
  <c r="R107" i="10"/>
  <c r="Y106" i="10"/>
  <c r="U106" i="10"/>
  <c r="AB105" i="10"/>
  <c r="X105" i="10"/>
  <c r="T105" i="10"/>
  <c r="AA104" i="10"/>
  <c r="W104" i="10"/>
  <c r="S104" i="10"/>
  <c r="Z103" i="10"/>
  <c r="V103" i="10"/>
  <c r="R103" i="10"/>
  <c r="Y102" i="10"/>
  <c r="U102" i="10"/>
  <c r="AB101" i="10"/>
  <c r="X101" i="10"/>
  <c r="T101" i="10"/>
  <c r="AA100" i="10"/>
  <c r="W100" i="10"/>
  <c r="S100" i="10"/>
  <c r="Z99" i="10"/>
  <c r="V99" i="10"/>
  <c r="R99" i="10"/>
  <c r="Y98" i="10"/>
  <c r="U98" i="10"/>
  <c r="AB97" i="10"/>
  <c r="X97" i="10"/>
  <c r="T97" i="10"/>
  <c r="AA96" i="10"/>
  <c r="W96" i="10"/>
  <c r="S96" i="10"/>
  <c r="AB92" i="10"/>
  <c r="AB88" i="10"/>
  <c r="AB84" i="10"/>
  <c r="AB80" i="10"/>
  <c r="AB76" i="10"/>
  <c r="X94" i="10"/>
  <c r="T94" i="10"/>
  <c r="Z93" i="10"/>
  <c r="V93" i="10"/>
  <c r="R93" i="10"/>
  <c r="X92" i="10"/>
  <c r="T92" i="10"/>
  <c r="Z91" i="10"/>
  <c r="V91" i="10"/>
  <c r="R91" i="10"/>
  <c r="X90" i="10"/>
  <c r="T90" i="10"/>
  <c r="Z89" i="10"/>
  <c r="V89" i="10"/>
  <c r="R89" i="10"/>
  <c r="X88" i="10"/>
  <c r="T88" i="10"/>
  <c r="Z87" i="10"/>
  <c r="V87" i="10"/>
  <c r="R87" i="10"/>
  <c r="X86" i="10"/>
  <c r="T86" i="10"/>
  <c r="Z85" i="10"/>
  <c r="V85" i="10"/>
  <c r="R85" i="10"/>
  <c r="X84" i="10"/>
  <c r="T84" i="10"/>
  <c r="Z83" i="10"/>
  <c r="V83" i="10"/>
  <c r="R83" i="10"/>
  <c r="X82" i="10"/>
  <c r="T82" i="10"/>
  <c r="Z81" i="10"/>
  <c r="V81" i="10"/>
  <c r="R81" i="10"/>
  <c r="X80" i="10"/>
  <c r="T80" i="10"/>
  <c r="Z79" i="10"/>
  <c r="V79" i="10"/>
  <c r="R79" i="10"/>
  <c r="X78" i="10"/>
  <c r="T78" i="10"/>
  <c r="Z77" i="10"/>
  <c r="V77" i="10"/>
  <c r="R77" i="10"/>
  <c r="X76" i="10"/>
  <c r="T76" i="10"/>
  <c r="AB74" i="10"/>
  <c r="X74" i="10"/>
  <c r="T74" i="10"/>
  <c r="AA73" i="10"/>
  <c r="W73" i="10"/>
  <c r="S73" i="10"/>
  <c r="Z72" i="10"/>
  <c r="V72" i="10"/>
  <c r="R72" i="10"/>
  <c r="Y71" i="10"/>
  <c r="U71" i="10"/>
  <c r="AB70" i="10"/>
  <c r="X70" i="10"/>
  <c r="T70" i="10"/>
  <c r="AA69" i="10"/>
  <c r="W69" i="10"/>
  <c r="S69" i="10"/>
  <c r="Z68" i="10"/>
  <c r="V68" i="10"/>
  <c r="R68" i="10"/>
  <c r="Y67" i="10"/>
  <c r="U67" i="10"/>
  <c r="AB66" i="10"/>
  <c r="X66" i="10"/>
  <c r="T66" i="10"/>
  <c r="AA65" i="10"/>
  <c r="W65" i="10"/>
  <c r="S65" i="10"/>
  <c r="Z64" i="10"/>
  <c r="V64" i="10"/>
  <c r="R64" i="10"/>
  <c r="Y63" i="10"/>
  <c r="U63" i="10"/>
  <c r="AA62" i="10"/>
  <c r="W62" i="10"/>
  <c r="S62" i="10"/>
  <c r="Z61" i="10"/>
  <c r="V61" i="10"/>
  <c r="R61" i="10"/>
  <c r="Y60" i="10"/>
  <c r="U60" i="10"/>
  <c r="AB59" i="10"/>
  <c r="X59" i="10"/>
  <c r="T59" i="10"/>
  <c r="AA58" i="10"/>
  <c r="W58" i="10"/>
  <c r="S58" i="10"/>
  <c r="Z57" i="10"/>
  <c r="V57" i="10"/>
  <c r="R57" i="10"/>
  <c r="Y56" i="10"/>
  <c r="U56" i="10"/>
  <c r="AB55" i="10"/>
  <c r="X55" i="10"/>
  <c r="T55" i="10"/>
  <c r="AA54" i="10"/>
  <c r="W54" i="10"/>
  <c r="S54" i="10"/>
  <c r="Z53" i="10"/>
  <c r="V53" i="10"/>
  <c r="R53" i="10"/>
  <c r="Y52" i="10"/>
  <c r="U52" i="10"/>
  <c r="AB51" i="10"/>
  <c r="X51" i="10"/>
  <c r="T51" i="10"/>
  <c r="AA50" i="10"/>
  <c r="W50" i="10"/>
  <c r="S50" i="10"/>
  <c r="Z49" i="10"/>
  <c r="V49" i="10"/>
  <c r="R49" i="10"/>
  <c r="Y48" i="10"/>
  <c r="U48" i="10"/>
  <c r="AB47" i="10"/>
  <c r="X47" i="10"/>
  <c r="T47" i="10"/>
  <c r="AA46" i="10"/>
  <c r="W46" i="10"/>
  <c r="S46" i="10"/>
  <c r="Z45" i="10"/>
  <c r="V45" i="10"/>
  <c r="R45" i="10"/>
  <c r="Y44" i="10"/>
  <c r="U44" i="10"/>
  <c r="AB43" i="10"/>
  <c r="X43" i="10"/>
  <c r="AJ71" i="10"/>
  <c r="AE70" i="10"/>
  <c r="AF69" i="10"/>
  <c r="AI68" i="10"/>
  <c r="AL67" i="10"/>
  <c r="AD67" i="10"/>
  <c r="AG66" i="10"/>
  <c r="AJ65" i="10"/>
  <c r="AM64" i="10"/>
  <c r="AE64" i="10"/>
  <c r="AH63" i="10"/>
  <c r="AD63" i="10"/>
  <c r="AK62" i="10"/>
  <c r="AG62" i="10"/>
  <c r="AN61" i="10"/>
  <c r="AJ61" i="10"/>
  <c r="AF61" i="10"/>
  <c r="AM60" i="10"/>
  <c r="AI60" i="10"/>
  <c r="AE60" i="10"/>
  <c r="AL59" i="10"/>
  <c r="AH59" i="10"/>
  <c r="AD59" i="10"/>
  <c r="AK58" i="10"/>
  <c r="AG58" i="10"/>
  <c r="AN57" i="10"/>
  <c r="AJ57" i="10"/>
  <c r="AF57" i="10"/>
  <c r="AM56" i="10"/>
  <c r="AI56" i="10"/>
  <c r="AE56" i="10"/>
  <c r="AL55" i="10"/>
  <c r="AH55" i="10"/>
  <c r="AD55" i="10"/>
  <c r="AK54" i="10"/>
  <c r="AG54" i="10"/>
  <c r="AN53" i="10"/>
  <c r="AJ53" i="10"/>
  <c r="AF53" i="10"/>
  <c r="AM52" i="10"/>
  <c r="AI52" i="10"/>
  <c r="AE52" i="10"/>
  <c r="AL51" i="10"/>
  <c r="AH51" i="10"/>
  <c r="AD51" i="10"/>
  <c r="AK50" i="10"/>
  <c r="AG50" i="10"/>
  <c r="AN49" i="10"/>
  <c r="AJ49" i="10"/>
  <c r="AF49" i="10"/>
  <c r="AM48" i="10"/>
  <c r="AI48" i="10"/>
  <c r="AE48" i="10"/>
  <c r="AL47" i="10"/>
  <c r="AH47" i="10"/>
  <c r="AD47" i="10"/>
  <c r="AK46" i="10"/>
  <c r="AG46" i="10"/>
  <c r="AN45" i="10"/>
  <c r="AJ45" i="10"/>
  <c r="AF45" i="10"/>
  <c r="AM44" i="10"/>
  <c r="AI44" i="10"/>
  <c r="AE44" i="10"/>
  <c r="AL43" i="10"/>
  <c r="AH43" i="10"/>
  <c r="AD43" i="10"/>
  <c r="AK42" i="10"/>
  <c r="AG42" i="10"/>
  <c r="AN41" i="10"/>
  <c r="AJ41" i="10"/>
  <c r="AF41" i="10"/>
  <c r="AM40" i="10"/>
  <c r="AI40" i="10"/>
  <c r="AE40" i="10"/>
  <c r="AL39" i="10"/>
  <c r="AH39" i="10"/>
  <c r="AD39" i="10"/>
  <c r="AK38" i="10"/>
  <c r="AG38" i="10"/>
  <c r="AN37" i="10"/>
  <c r="AJ37" i="10"/>
  <c r="AF37" i="10"/>
  <c r="AM36" i="10"/>
  <c r="AI36" i="10"/>
  <c r="AE36" i="10"/>
  <c r="AL35" i="10"/>
  <c r="AH35" i="10"/>
  <c r="AD35" i="10"/>
  <c r="AK34" i="10"/>
  <c r="AG34" i="10"/>
  <c r="AN33" i="10"/>
  <c r="AJ33" i="10"/>
  <c r="AF33" i="10"/>
  <c r="AM32" i="10"/>
  <c r="AI32" i="10"/>
  <c r="AE32" i="10"/>
  <c r="AL31" i="10"/>
  <c r="AH31" i="10"/>
  <c r="AD31" i="10"/>
  <c r="AK30" i="10"/>
  <c r="AG30" i="10"/>
  <c r="AN29" i="10"/>
  <c r="AJ29" i="10"/>
  <c r="AF29" i="10"/>
  <c r="AM28" i="10"/>
  <c r="AI28" i="10"/>
  <c r="AE28" i="10"/>
  <c r="AL27" i="10"/>
  <c r="AH27" i="10"/>
  <c r="AD27" i="10"/>
  <c r="AK26" i="10"/>
  <c r="AG26" i="10"/>
  <c r="AN25" i="10"/>
  <c r="AJ25" i="10"/>
  <c r="AF25" i="10"/>
  <c r="AM24" i="10"/>
  <c r="AI24" i="10"/>
  <c r="AE24" i="10"/>
  <c r="AL23" i="10"/>
  <c r="AH23" i="10"/>
  <c r="AD23" i="10"/>
  <c r="AK22" i="10"/>
  <c r="AG22" i="10"/>
  <c r="AN21" i="10"/>
  <c r="AJ21" i="10"/>
  <c r="AF21" i="10"/>
  <c r="AM20" i="10"/>
  <c r="AI20" i="10"/>
  <c r="AE20" i="10"/>
  <c r="AL19" i="10"/>
  <c r="AH19" i="10"/>
  <c r="AD19" i="10"/>
  <c r="AK18" i="10"/>
  <c r="AG18" i="10"/>
  <c r="AN17" i="10"/>
  <c r="AJ17" i="10"/>
  <c r="AF17" i="10"/>
  <c r="AM16" i="10"/>
  <c r="AI16" i="10"/>
  <c r="AE16" i="10"/>
  <c r="AL15" i="10"/>
  <c r="AH15" i="10"/>
  <c r="AD15" i="10"/>
  <c r="AK14" i="10"/>
  <c r="AG14" i="10"/>
  <c r="AN13" i="10"/>
  <c r="AJ13" i="10"/>
  <c r="AF13" i="10"/>
  <c r="AM12" i="10"/>
  <c r="AI12" i="10"/>
  <c r="AE12" i="10"/>
  <c r="AL11" i="10"/>
  <c r="AH11" i="10"/>
  <c r="AD11" i="10"/>
  <c r="Y112" i="10"/>
  <c r="U112" i="10"/>
  <c r="AB111" i="10"/>
  <c r="X111" i="10"/>
  <c r="T111" i="10"/>
  <c r="AA110" i="10"/>
  <c r="W110" i="10"/>
  <c r="S110" i="10"/>
  <c r="Z109" i="10"/>
  <c r="V109" i="10"/>
  <c r="R109" i="10"/>
  <c r="Y108" i="10"/>
  <c r="U108" i="10"/>
  <c r="AB107" i="10"/>
  <c r="X107" i="10"/>
  <c r="T107" i="10"/>
  <c r="AA106" i="10"/>
  <c r="W106" i="10"/>
  <c r="S106" i="10"/>
  <c r="Z105" i="10"/>
  <c r="V105" i="10"/>
  <c r="R105" i="10"/>
  <c r="Y104" i="10"/>
  <c r="U104" i="10"/>
  <c r="AN71" i="10"/>
  <c r="AN67" i="10"/>
  <c r="AD65" i="10"/>
  <c r="AL62" i="10"/>
  <c r="AG61" i="10"/>
  <c r="AM59" i="10"/>
  <c r="AH58" i="10"/>
  <c r="AN56" i="10"/>
  <c r="AI55" i="10"/>
  <c r="AD54" i="10"/>
  <c r="AJ52" i="10"/>
  <c r="AE51" i="10"/>
  <c r="AK49" i="10"/>
  <c r="AF48" i="10"/>
  <c r="AL46" i="10"/>
  <c r="AG45" i="10"/>
  <c r="AM43" i="10"/>
  <c r="AH42" i="10"/>
  <c r="AN40" i="10"/>
  <c r="AI39" i="10"/>
  <c r="AD38" i="10"/>
  <c r="AJ36" i="10"/>
  <c r="AE35" i="10"/>
  <c r="AK33" i="10"/>
  <c r="AF32" i="10"/>
  <c r="AL30" i="10"/>
  <c r="AG29" i="10"/>
  <c r="AM27" i="10"/>
  <c r="AH26" i="10"/>
  <c r="AG25" i="10"/>
  <c r="AJ24" i="10"/>
  <c r="AM23" i="10"/>
  <c r="AE23" i="10"/>
  <c r="AH22" i="10"/>
  <c r="AK21" i="10"/>
  <c r="AN20" i="10"/>
  <c r="AF20" i="10"/>
  <c r="AI19" i="10"/>
  <c r="AL18" i="10"/>
  <c r="AD18" i="10"/>
  <c r="AG17" i="10"/>
  <c r="AJ16" i="10"/>
  <c r="AM15" i="10"/>
  <c r="AE15" i="10"/>
  <c r="AH14" i="10"/>
  <c r="AK13" i="10"/>
  <c r="AN12" i="10"/>
  <c r="AF12" i="10"/>
  <c r="AI11" i="10"/>
  <c r="Z112" i="10"/>
  <c r="R112" i="10"/>
  <c r="U111" i="10"/>
  <c r="X110" i="10"/>
  <c r="AA109" i="10"/>
  <c r="S109" i="10"/>
  <c r="V108" i="10"/>
  <c r="Y107" i="10"/>
  <c r="AB106" i="10"/>
  <c r="T106" i="10"/>
  <c r="W105" i="10"/>
  <c r="Z104" i="10"/>
  <c r="R104" i="10"/>
  <c r="X103" i="10"/>
  <c r="S103" i="10"/>
  <c r="X102" i="10"/>
  <c r="S102" i="10"/>
  <c r="Y101" i="10"/>
  <c r="S101" i="10"/>
  <c r="Y100" i="10"/>
  <c r="T100" i="10"/>
  <c r="Y99" i="10"/>
  <c r="T99" i="10"/>
  <c r="Z98" i="10"/>
  <c r="T98" i="10"/>
  <c r="Z97" i="10"/>
  <c r="U97" i="10"/>
  <c r="Z96" i="10"/>
  <c r="U96" i="10"/>
  <c r="AB93" i="10"/>
  <c r="AB87" i="10"/>
  <c r="AB82" i="10"/>
  <c r="AB77" i="10"/>
  <c r="W94" i="10"/>
  <c r="R94" i="10"/>
  <c r="W93" i="10"/>
  <c r="AA92" i="10"/>
  <c r="V92" i="10"/>
  <c r="AA91" i="10"/>
  <c r="U91" i="10"/>
  <c r="Z90" i="10"/>
  <c r="U90" i="10"/>
  <c r="Y89" i="10"/>
  <c r="T89" i="10"/>
  <c r="Y88" i="10"/>
  <c r="S88" i="10"/>
  <c r="X87" i="10"/>
  <c r="S87" i="10"/>
  <c r="W86" i="10"/>
  <c r="R86" i="10"/>
  <c r="W85" i="10"/>
  <c r="AA84" i="10"/>
  <c r="V84" i="10"/>
  <c r="AA83" i="10"/>
  <c r="U83" i="10"/>
  <c r="Z82" i="10"/>
  <c r="U82" i="10"/>
  <c r="Y81" i="10"/>
  <c r="T81" i="10"/>
  <c r="Y80" i="10"/>
  <c r="S80" i="10"/>
  <c r="X79" i="10"/>
  <c r="S79" i="10"/>
  <c r="W78" i="10"/>
  <c r="R78" i="10"/>
  <c r="W77" i="10"/>
  <c r="AA76" i="10"/>
  <c r="V76" i="10"/>
  <c r="T63" i="10"/>
  <c r="W74" i="10"/>
  <c r="R74" i="10"/>
  <c r="X73" i="10"/>
  <c r="R73" i="10"/>
  <c r="X72" i="10"/>
  <c r="S72" i="10"/>
  <c r="X71" i="10"/>
  <c r="S71" i="10"/>
  <c r="Y70" i="10"/>
  <c r="S70" i="10"/>
  <c r="Y69" i="10"/>
  <c r="T69" i="10"/>
  <c r="Y68" i="10"/>
  <c r="T68" i="10"/>
  <c r="Z67" i="10"/>
  <c r="T67" i="10"/>
  <c r="Z66" i="10"/>
  <c r="U66" i="10"/>
  <c r="Z65" i="10"/>
  <c r="U65" i="10"/>
  <c r="AA64" i="10"/>
  <c r="U64" i="10"/>
  <c r="AA63" i="10"/>
  <c r="V63" i="10"/>
  <c r="Z62" i="10"/>
  <c r="U62" i="10"/>
  <c r="AA61" i="10"/>
  <c r="U61" i="10"/>
  <c r="AA60" i="10"/>
  <c r="V60" i="10"/>
  <c r="AA59" i="10"/>
  <c r="V59" i="10"/>
  <c r="AB58" i="10"/>
  <c r="V58" i="10"/>
  <c r="AB57" i="10"/>
  <c r="W57" i="10"/>
  <c r="AB56" i="10"/>
  <c r="W56" i="10"/>
  <c r="R56" i="10"/>
  <c r="W55" i="10"/>
  <c r="R55" i="10"/>
  <c r="X54" i="10"/>
  <c r="R54" i="10"/>
  <c r="X53" i="10"/>
  <c r="S53" i="10"/>
  <c r="X52" i="10"/>
  <c r="S52" i="10"/>
  <c r="Y51" i="10"/>
  <c r="S51" i="10"/>
  <c r="Y50" i="10"/>
  <c r="T50" i="10"/>
  <c r="Y49" i="10"/>
  <c r="T49" i="10"/>
  <c r="Z48" i="10"/>
  <c r="T48" i="10"/>
  <c r="Z47" i="10"/>
  <c r="U47" i="10"/>
  <c r="Z46" i="10"/>
  <c r="U46" i="10"/>
  <c r="AA45" i="10"/>
  <c r="U45" i="10"/>
  <c r="AA44" i="10"/>
  <c r="V44" i="10"/>
  <c r="AA43" i="10"/>
  <c r="V43" i="10"/>
  <c r="R43" i="10"/>
  <c r="Y42" i="10"/>
  <c r="U42" i="10"/>
  <c r="AB41" i="10"/>
  <c r="X41" i="10"/>
  <c r="T41" i="10"/>
  <c r="AA40" i="10"/>
  <c r="W40" i="10"/>
  <c r="S40" i="10"/>
  <c r="Z39" i="10"/>
  <c r="V39" i="10"/>
  <c r="R39" i="10"/>
  <c r="Y38" i="10"/>
  <c r="U38" i="10"/>
  <c r="AB37" i="10"/>
  <c r="X37" i="10"/>
  <c r="T37" i="10"/>
  <c r="AA36" i="10"/>
  <c r="W36" i="10"/>
  <c r="S36" i="10"/>
  <c r="Z35" i="10"/>
  <c r="V35" i="10"/>
  <c r="R35" i="10"/>
  <c r="Y34" i="10"/>
  <c r="U34" i="10"/>
  <c r="AB33" i="10"/>
  <c r="X33" i="10"/>
  <c r="T33" i="10"/>
  <c r="AA32" i="10"/>
  <c r="W32" i="10"/>
  <c r="S32" i="10"/>
  <c r="Z31" i="10"/>
  <c r="V31" i="10"/>
  <c r="R31" i="10"/>
  <c r="Y30" i="10"/>
  <c r="U30" i="10"/>
  <c r="AB29" i="10"/>
  <c r="X29" i="10"/>
  <c r="T29" i="10"/>
  <c r="AA28" i="10"/>
  <c r="W28" i="10"/>
  <c r="S28" i="10"/>
  <c r="Z27" i="10"/>
  <c r="V27" i="10"/>
  <c r="R27" i="10"/>
  <c r="Y26" i="10"/>
  <c r="U26" i="10"/>
  <c r="AB25" i="10"/>
  <c r="X25" i="10"/>
  <c r="T25" i="10"/>
  <c r="AA24" i="10"/>
  <c r="W24" i="10"/>
  <c r="S24" i="10"/>
  <c r="Z23" i="10"/>
  <c r="V23" i="10"/>
  <c r="R23" i="10"/>
  <c r="Y22" i="10"/>
  <c r="U22" i="10"/>
  <c r="AB21" i="10"/>
  <c r="X21" i="10"/>
  <c r="T21" i="10"/>
  <c r="AA20" i="10"/>
  <c r="W20" i="10"/>
  <c r="S20" i="10"/>
  <c r="Z19" i="10"/>
  <c r="V19" i="10"/>
  <c r="R19" i="10"/>
  <c r="Y18" i="10"/>
  <c r="U18" i="10"/>
  <c r="AB17" i="10"/>
  <c r="X17" i="10"/>
  <c r="T17" i="10"/>
  <c r="AA16" i="10"/>
  <c r="W16" i="10"/>
  <c r="S16" i="10"/>
  <c r="Z15" i="10"/>
  <c r="V15" i="10"/>
  <c r="R15" i="10"/>
  <c r="Y14" i="10"/>
  <c r="U14" i="10"/>
  <c r="AB13" i="10"/>
  <c r="X13" i="10"/>
  <c r="T13" i="10"/>
  <c r="AA12" i="10"/>
  <c r="W12" i="10"/>
  <c r="S12" i="10"/>
  <c r="Z11" i="10"/>
  <c r="V11" i="10"/>
  <c r="R11" i="10"/>
  <c r="AI70" i="10"/>
  <c r="AF67" i="10"/>
  <c r="AG64" i="10"/>
  <c r="AH62" i="10"/>
  <c r="AN60" i="10"/>
  <c r="AI59" i="10"/>
  <c r="AD58" i="10"/>
  <c r="AJ56" i="10"/>
  <c r="AE55" i="10"/>
  <c r="AK53" i="10"/>
  <c r="AF52" i="10"/>
  <c r="AL50" i="10"/>
  <c r="AG49" i="10"/>
  <c r="AM47" i="10"/>
  <c r="AH46" i="10"/>
  <c r="AN44" i="10"/>
  <c r="AI43" i="10"/>
  <c r="AD42" i="10"/>
  <c r="AJ40" i="10"/>
  <c r="AE39" i="10"/>
  <c r="AK37" i="10"/>
  <c r="AF36" i="10"/>
  <c r="AL34" i="10"/>
  <c r="AG33" i="10"/>
  <c r="AM31" i="10"/>
  <c r="AH30" i="10"/>
  <c r="AN28" i="10"/>
  <c r="AI27" i="10"/>
  <c r="AD26" i="10"/>
  <c r="AE25" i="10"/>
  <c r="AH24" i="10"/>
  <c r="AK23" i="10"/>
  <c r="AN22" i="10"/>
  <c r="AF22" i="10"/>
  <c r="AI21" i="10"/>
  <c r="AL20" i="10"/>
  <c r="AD20" i="10"/>
  <c r="AG19" i="10"/>
  <c r="AJ18" i="10"/>
  <c r="AM17" i="10"/>
  <c r="AE17" i="10"/>
  <c r="AH16" i="10"/>
  <c r="AK15" i="10"/>
  <c r="AN14" i="10"/>
  <c r="AF14" i="10"/>
  <c r="AI13" i="10"/>
  <c r="AL12" i="10"/>
  <c r="AD12" i="10"/>
  <c r="AG11" i="10"/>
  <c r="X112" i="10"/>
  <c r="AA111" i="10"/>
  <c r="S111" i="10"/>
  <c r="V110" i="10"/>
  <c r="Y109" i="10"/>
  <c r="AB108" i="10"/>
  <c r="T108" i="10"/>
  <c r="W107" i="10"/>
  <c r="Z106" i="10"/>
  <c r="R106" i="10"/>
  <c r="U105" i="10"/>
  <c r="X104" i="10"/>
  <c r="AB103" i="10"/>
  <c r="W103" i="10"/>
  <c r="AB102" i="10"/>
  <c r="W102" i="10"/>
  <c r="R102" i="10"/>
  <c r="W101" i="10"/>
  <c r="R101" i="10"/>
  <c r="X100" i="10"/>
  <c r="R100" i="10"/>
  <c r="X99" i="10"/>
  <c r="S99" i="10"/>
  <c r="X98" i="10"/>
  <c r="S98" i="10"/>
  <c r="Y97" i="10"/>
  <c r="S97" i="10"/>
  <c r="Y96" i="10"/>
  <c r="T96" i="10"/>
  <c r="AB91" i="10"/>
  <c r="AB86" i="10"/>
  <c r="AB81" i="10"/>
  <c r="AA94" i="10"/>
  <c r="V94" i="10"/>
  <c r="AA93" i="10"/>
  <c r="U93" i="10"/>
  <c r="Z92" i="10"/>
  <c r="U92" i="10"/>
  <c r="Y91" i="10"/>
  <c r="T91" i="10"/>
  <c r="Y90" i="10"/>
  <c r="S90" i="10"/>
  <c r="X89" i="10"/>
  <c r="S89" i="10"/>
  <c r="W88" i="10"/>
  <c r="R88" i="10"/>
  <c r="W87" i="10"/>
  <c r="AA86" i="10"/>
  <c r="V86" i="10"/>
  <c r="AA85" i="10"/>
  <c r="U85" i="10"/>
  <c r="Z84" i="10"/>
  <c r="U84" i="10"/>
  <c r="Y83" i="10"/>
  <c r="T83" i="10"/>
  <c r="Y82" i="10"/>
  <c r="S82" i="10"/>
  <c r="X81" i="10"/>
  <c r="S81" i="10"/>
  <c r="W80" i="10"/>
  <c r="R80" i="10"/>
  <c r="W79" i="10"/>
  <c r="AA78" i="10"/>
  <c r="V78" i="10"/>
  <c r="AA77" i="10"/>
  <c r="U77" i="10"/>
  <c r="Z76" i="10"/>
  <c r="U76" i="10"/>
  <c r="AA74" i="10"/>
  <c r="V74" i="10"/>
  <c r="AB73" i="10"/>
  <c r="V73" i="10"/>
  <c r="AB72" i="10"/>
  <c r="W72" i="10"/>
  <c r="AB71" i="10"/>
  <c r="W71" i="10"/>
  <c r="R71" i="10"/>
  <c r="W70" i="10"/>
  <c r="R70" i="10"/>
  <c r="X69" i="10"/>
  <c r="R69" i="10"/>
  <c r="X68" i="10"/>
  <c r="S68" i="10"/>
  <c r="X67" i="10"/>
  <c r="S67" i="10"/>
  <c r="Y66" i="10"/>
  <c r="S66" i="10"/>
  <c r="Y65" i="10"/>
  <c r="T65" i="10"/>
  <c r="Y64" i="10"/>
  <c r="T64" i="10"/>
  <c r="Z63" i="10"/>
  <c r="S63" i="10"/>
  <c r="Y62" i="10"/>
  <c r="T62" i="10"/>
  <c r="Y61" i="10"/>
  <c r="T61" i="10"/>
  <c r="Z60" i="10"/>
  <c r="T60" i="10"/>
  <c r="Z59" i="10"/>
  <c r="U59" i="10"/>
  <c r="Z58" i="10"/>
  <c r="U58" i="10"/>
  <c r="AA57" i="10"/>
  <c r="U57" i="10"/>
  <c r="AA56" i="10"/>
  <c r="V56" i="10"/>
  <c r="AA55" i="10"/>
  <c r="V55" i="10"/>
  <c r="AB54" i="10"/>
  <c r="V54" i="10"/>
  <c r="AB53" i="10"/>
  <c r="W53" i="10"/>
  <c r="AB52" i="10"/>
  <c r="W52" i="10"/>
  <c r="R52" i="10"/>
  <c r="W51" i="10"/>
  <c r="R51" i="10"/>
  <c r="X50" i="10"/>
  <c r="R50" i="10"/>
  <c r="X49" i="10"/>
  <c r="S49" i="10"/>
  <c r="X48" i="10"/>
  <c r="S48" i="10"/>
  <c r="Y47" i="10"/>
  <c r="S47" i="10"/>
  <c r="Y46" i="10"/>
  <c r="T46" i="10"/>
  <c r="Y45" i="10"/>
  <c r="T45" i="10"/>
  <c r="Z44" i="10"/>
  <c r="T44" i="10"/>
  <c r="Z43" i="10"/>
  <c r="U43" i="10"/>
  <c r="AB42" i="10"/>
  <c r="X42" i="10"/>
  <c r="T42" i="10"/>
  <c r="AA41" i="10"/>
  <c r="W41" i="10"/>
  <c r="S41" i="10"/>
  <c r="Z40" i="10"/>
  <c r="V40" i="10"/>
  <c r="R40" i="10"/>
  <c r="Y39" i="10"/>
  <c r="U39" i="10"/>
  <c r="AB38" i="10"/>
  <c r="X38" i="10"/>
  <c r="T38" i="10"/>
  <c r="AA37" i="10"/>
  <c r="W37" i="10"/>
  <c r="S37" i="10"/>
  <c r="Z36" i="10"/>
  <c r="V36" i="10"/>
  <c r="R36" i="10"/>
  <c r="Y35" i="10"/>
  <c r="U35" i="10"/>
  <c r="AB34" i="10"/>
  <c r="X34" i="10"/>
  <c r="T34" i="10"/>
  <c r="AA33" i="10"/>
  <c r="W33" i="10"/>
  <c r="S33" i="10"/>
  <c r="Z32" i="10"/>
  <c r="V32" i="10"/>
  <c r="R32" i="10"/>
  <c r="Y31" i="10"/>
  <c r="U31" i="10"/>
  <c r="AB30" i="10"/>
  <c r="X30" i="10"/>
  <c r="T30" i="10"/>
  <c r="AA29" i="10"/>
  <c r="W29" i="10"/>
  <c r="S29" i="10"/>
  <c r="Z28" i="10"/>
  <c r="V28" i="10"/>
  <c r="R28" i="10"/>
  <c r="Y27" i="10"/>
  <c r="U27" i="10"/>
  <c r="AB26" i="10"/>
  <c r="X26" i="10"/>
  <c r="T26" i="10"/>
  <c r="AA25" i="10"/>
  <c r="W25" i="10"/>
  <c r="S25" i="10"/>
  <c r="Z24" i="10"/>
  <c r="V24" i="10"/>
  <c r="R24" i="10"/>
  <c r="Y23" i="10"/>
  <c r="U23" i="10"/>
  <c r="AB22" i="10"/>
  <c r="X22" i="10"/>
  <c r="T22" i="10"/>
  <c r="AA21" i="10"/>
  <c r="W21" i="10"/>
  <c r="S21" i="10"/>
  <c r="Z20" i="10"/>
  <c r="V20" i="10"/>
  <c r="R20" i="10"/>
  <c r="Y19" i="10"/>
  <c r="U19" i="10"/>
  <c r="AB18" i="10"/>
  <c r="X18" i="10"/>
  <c r="T18" i="10"/>
  <c r="AA17" i="10"/>
  <c r="W17" i="10"/>
  <c r="S17" i="10"/>
  <c r="Z16" i="10"/>
  <c r="V16" i="10"/>
  <c r="R16" i="10"/>
  <c r="Y15" i="10"/>
  <c r="U15" i="10"/>
  <c r="AB14" i="10"/>
  <c r="X14" i="10"/>
  <c r="T14" i="10"/>
  <c r="AA13" i="10"/>
  <c r="W13" i="10"/>
  <c r="S13" i="10"/>
  <c r="Z12" i="10"/>
  <c r="V12" i="10"/>
  <c r="R12" i="10"/>
  <c r="Y11" i="10"/>
  <c r="U11" i="10"/>
  <c r="T967" i="8"/>
  <c r="BB967" i="8"/>
  <c r="AH69" i="10"/>
  <c r="AI66" i="10"/>
  <c r="AJ63" i="10"/>
  <c r="AD62" i="10"/>
  <c r="AJ60" i="10"/>
  <c r="AE59" i="10"/>
  <c r="AK57" i="10"/>
  <c r="AF56" i="10"/>
  <c r="AL54" i="10"/>
  <c r="AG53" i="10"/>
  <c r="AM51" i="10"/>
  <c r="AH50" i="10"/>
  <c r="AN48" i="10"/>
  <c r="AI47" i="10"/>
  <c r="AD46" i="10"/>
  <c r="AJ44" i="10"/>
  <c r="AE43" i="10"/>
  <c r="AK41" i="10"/>
  <c r="AF40" i="10"/>
  <c r="AL38" i="10"/>
  <c r="AG37" i="10"/>
  <c r="AM35" i="10"/>
  <c r="AH34" i="10"/>
  <c r="AN32" i="10"/>
  <c r="AI31" i="10"/>
  <c r="AD30" i="10"/>
  <c r="AJ28" i="10"/>
  <c r="AE27" i="10"/>
  <c r="AK25" i="10"/>
  <c r="AN24" i="10"/>
  <c r="AF24" i="10"/>
  <c r="AI23" i="10"/>
  <c r="AL22" i="10"/>
  <c r="AD22" i="10"/>
  <c r="AG21" i="10"/>
  <c r="AJ20" i="10"/>
  <c r="AM19" i="10"/>
  <c r="AE19" i="10"/>
  <c r="AH18" i="10"/>
  <c r="AK17" i="10"/>
  <c r="AN16" i="10"/>
  <c r="AF16" i="10"/>
  <c r="AI15" i="10"/>
  <c r="AL14" i="10"/>
  <c r="AD14" i="10"/>
  <c r="AG13" i="10"/>
  <c r="AJ12" i="10"/>
  <c r="AM11" i="10"/>
  <c r="AE11" i="10"/>
  <c r="V112" i="10"/>
  <c r="Y111" i="10"/>
  <c r="AB110" i="10"/>
  <c r="T110" i="10"/>
  <c r="W109" i="10"/>
  <c r="Z108" i="10"/>
  <c r="R108" i="10"/>
  <c r="U107" i="10"/>
  <c r="X106" i="10"/>
  <c r="AA105" i="10"/>
  <c r="S105" i="10"/>
  <c r="V104" i="10"/>
  <c r="AA103" i="10"/>
  <c r="U103" i="10"/>
  <c r="AA102" i="10"/>
  <c r="V102" i="10"/>
  <c r="AA101" i="10"/>
  <c r="V101" i="10"/>
  <c r="AB100" i="10"/>
  <c r="V100" i="10"/>
  <c r="AB99" i="10"/>
  <c r="W99" i="10"/>
  <c r="AB98" i="10"/>
  <c r="W98" i="10"/>
  <c r="R98" i="10"/>
  <c r="W97" i="10"/>
  <c r="R97" i="10"/>
  <c r="X96" i="10"/>
  <c r="R96" i="10"/>
  <c r="AB90" i="10"/>
  <c r="AB85" i="10"/>
  <c r="AB79" i="10"/>
  <c r="Z94" i="10"/>
  <c r="U94" i="10"/>
  <c r="Y93" i="10"/>
  <c r="T93" i="10"/>
  <c r="Y92" i="10"/>
  <c r="S92" i="10"/>
  <c r="X91" i="10"/>
  <c r="S91" i="10"/>
  <c r="W90" i="10"/>
  <c r="R90" i="10"/>
  <c r="W89" i="10"/>
  <c r="AA88" i="10"/>
  <c r="V88" i="10"/>
  <c r="AA87" i="10"/>
  <c r="U87" i="10"/>
  <c r="Z86" i="10"/>
  <c r="U86" i="10"/>
  <c r="Y85" i="10"/>
  <c r="T85" i="10"/>
  <c r="Y84" i="10"/>
  <c r="S84" i="10"/>
  <c r="X83" i="10"/>
  <c r="S83" i="10"/>
  <c r="W82" i="10"/>
  <c r="R82" i="10"/>
  <c r="W81" i="10"/>
  <c r="AA80" i="10"/>
  <c r="V80" i="10"/>
  <c r="AA79" i="10"/>
  <c r="U79" i="10"/>
  <c r="Z78" i="10"/>
  <c r="U78" i="10"/>
  <c r="Y77" i="10"/>
  <c r="T77" i="10"/>
  <c r="Y76" i="10"/>
  <c r="S76" i="10"/>
  <c r="Z74" i="10"/>
  <c r="U74" i="10"/>
  <c r="Z73" i="10"/>
  <c r="U73" i="10"/>
  <c r="AA72" i="10"/>
  <c r="U72" i="10"/>
  <c r="AA71" i="10"/>
  <c r="V71" i="10"/>
  <c r="AA70" i="10"/>
  <c r="V70" i="10"/>
  <c r="AB69" i="10"/>
  <c r="V69" i="10"/>
  <c r="AB68" i="10"/>
  <c r="W68" i="10"/>
  <c r="AB67" i="10"/>
  <c r="W67" i="10"/>
  <c r="R67" i="10"/>
  <c r="W66" i="10"/>
  <c r="R66" i="10"/>
  <c r="X65" i="10"/>
  <c r="R65" i="10"/>
  <c r="X64" i="10"/>
  <c r="S64" i="10"/>
  <c r="X63" i="10"/>
  <c r="R63" i="10"/>
  <c r="X62" i="10"/>
  <c r="R62" i="10"/>
  <c r="X61" i="10"/>
  <c r="S61" i="10"/>
  <c r="X60" i="10"/>
  <c r="S60" i="10"/>
  <c r="Y59" i="10"/>
  <c r="S59" i="10"/>
  <c r="Y58" i="10"/>
  <c r="T58" i="10"/>
  <c r="Y57" i="10"/>
  <c r="T57" i="10"/>
  <c r="Z56" i="10"/>
  <c r="T56" i="10"/>
  <c r="Z55" i="10"/>
  <c r="U55" i="10"/>
  <c r="Z54" i="10"/>
  <c r="U54" i="10"/>
  <c r="AA53" i="10"/>
  <c r="U53" i="10"/>
  <c r="AA52" i="10"/>
  <c r="V52" i="10"/>
  <c r="AA51" i="10"/>
  <c r="V51" i="10"/>
  <c r="AB50" i="10"/>
  <c r="V50" i="10"/>
  <c r="AB49" i="10"/>
  <c r="W49" i="10"/>
  <c r="AB48" i="10"/>
  <c r="W48" i="10"/>
  <c r="R48" i="10"/>
  <c r="W47" i="10"/>
  <c r="R47" i="10"/>
  <c r="X46" i="10"/>
  <c r="R46" i="10"/>
  <c r="X45" i="10"/>
  <c r="S45" i="10"/>
  <c r="X44" i="10"/>
  <c r="S44" i="10"/>
  <c r="Y43" i="10"/>
  <c r="T43" i="10"/>
  <c r="AA42" i="10"/>
  <c r="W42" i="10"/>
  <c r="S42" i="10"/>
  <c r="Z41" i="10"/>
  <c r="V41" i="10"/>
  <c r="R41" i="10"/>
  <c r="Y40" i="10"/>
  <c r="U40" i="10"/>
  <c r="AB39" i="10"/>
  <c r="X39" i="10"/>
  <c r="T39" i="10"/>
  <c r="AA38" i="10"/>
  <c r="W38" i="10"/>
  <c r="S38" i="10"/>
  <c r="Z37" i="10"/>
  <c r="V37" i="10"/>
  <c r="R37" i="10"/>
  <c r="Y36" i="10"/>
  <c r="U36" i="10"/>
  <c r="AB35" i="10"/>
  <c r="X35" i="10"/>
  <c r="T35" i="10"/>
  <c r="AA34" i="10"/>
  <c r="W34" i="10"/>
  <c r="S34" i="10"/>
  <c r="Z33" i="10"/>
  <c r="V33" i="10"/>
  <c r="R33" i="10"/>
  <c r="Y32" i="10"/>
  <c r="U32" i="10"/>
  <c r="AB31" i="10"/>
  <c r="X31" i="10"/>
  <c r="T31" i="10"/>
  <c r="AA30" i="10"/>
  <c r="W30" i="10"/>
  <c r="S30" i="10"/>
  <c r="Z29" i="10"/>
  <c r="V29" i="10"/>
  <c r="R29" i="10"/>
  <c r="Y28" i="10"/>
  <c r="U28" i="10"/>
  <c r="AB27" i="10"/>
  <c r="X27" i="10"/>
  <c r="T27" i="10"/>
  <c r="AA26" i="10"/>
  <c r="W26" i="10"/>
  <c r="S26" i="10"/>
  <c r="Z25" i="10"/>
  <c r="V25" i="10"/>
  <c r="R25" i="10"/>
  <c r="Y24" i="10"/>
  <c r="U24" i="10"/>
  <c r="AB23" i="10"/>
  <c r="X23" i="10"/>
  <c r="T23" i="10"/>
  <c r="AA22" i="10"/>
  <c r="W22" i="10"/>
  <c r="S22" i="10"/>
  <c r="Z21" i="10"/>
  <c r="V21" i="10"/>
  <c r="R21" i="10"/>
  <c r="Y20" i="10"/>
  <c r="U20" i="10"/>
  <c r="AB19" i="10"/>
  <c r="X19" i="10"/>
  <c r="T19" i="10"/>
  <c r="AA18" i="10"/>
  <c r="W18" i="10"/>
  <c r="S18" i="10"/>
  <c r="Z17" i="10"/>
  <c r="V17" i="10"/>
  <c r="R17" i="10"/>
  <c r="Y16" i="10"/>
  <c r="U16" i="10"/>
  <c r="AB15" i="10"/>
  <c r="X15" i="10"/>
  <c r="T15" i="10"/>
  <c r="AA14" i="10"/>
  <c r="W14" i="10"/>
  <c r="S14" i="10"/>
  <c r="Z13" i="10"/>
  <c r="V13" i="10"/>
  <c r="R13" i="10"/>
  <c r="Y12" i="10"/>
  <c r="U12" i="10"/>
  <c r="AB11" i="10"/>
  <c r="X11" i="10"/>
  <c r="T11" i="10"/>
  <c r="AK68" i="10"/>
  <c r="AL65" i="10"/>
  <c r="AE63" i="10"/>
  <c r="AK61" i="10"/>
  <c r="AF60" i="10"/>
  <c r="AL58" i="10"/>
  <c r="AG57" i="10"/>
  <c r="AM55" i="10"/>
  <c r="AH54" i="10"/>
  <c r="AN52" i="10"/>
  <c r="AI51" i="10"/>
  <c r="AD50" i="10"/>
  <c r="AJ48" i="10"/>
  <c r="AE47" i="10"/>
  <c r="AK45" i="10"/>
  <c r="AF44" i="10"/>
  <c r="AL42" i="10"/>
  <c r="AG41" i="10"/>
  <c r="AM39" i="10"/>
  <c r="AH38" i="10"/>
  <c r="AN36" i="10"/>
  <c r="AI35" i="10"/>
  <c r="AD34" i="10"/>
  <c r="AJ32" i="10"/>
  <c r="AE31" i="10"/>
  <c r="AK29" i="10"/>
  <c r="AF28" i="10"/>
  <c r="AL26" i="10"/>
  <c r="AI25" i="10"/>
  <c r="AL24" i="10"/>
  <c r="AD24" i="10"/>
  <c r="AG23" i="10"/>
  <c r="AJ22" i="10"/>
  <c r="AM21" i="10"/>
  <c r="AE21" i="10"/>
  <c r="AH20" i="10"/>
  <c r="AK19" i="10"/>
  <c r="AN18" i="10"/>
  <c r="AF18" i="10"/>
  <c r="AI17" i="10"/>
  <c r="AL16" i="10"/>
  <c r="AD16" i="10"/>
  <c r="AG15" i="10"/>
  <c r="AJ14" i="10"/>
  <c r="AM13" i="10"/>
  <c r="AE13" i="10"/>
  <c r="AH12" i="10"/>
  <c r="AK11" i="10"/>
  <c r="AB112" i="10"/>
  <c r="T112" i="10"/>
  <c r="W111" i="10"/>
  <c r="Z110" i="10"/>
  <c r="R110" i="10"/>
  <c r="U109" i="10"/>
  <c r="X108" i="10"/>
  <c r="AA107" i="10"/>
  <c r="S107" i="10"/>
  <c r="V106" i="10"/>
  <c r="Y105" i="10"/>
  <c r="AB104" i="10"/>
  <c r="T104" i="10"/>
  <c r="Y103" i="10"/>
  <c r="T103" i="10"/>
  <c r="Z102" i="10"/>
  <c r="T102" i="10"/>
  <c r="Z101" i="10"/>
  <c r="U101" i="10"/>
  <c r="Z100" i="10"/>
  <c r="U100" i="10"/>
  <c r="AA99" i="10"/>
  <c r="U99" i="10"/>
  <c r="AA98" i="10"/>
  <c r="V98" i="10"/>
  <c r="AA97" i="10"/>
  <c r="V97" i="10"/>
  <c r="AB96" i="10"/>
  <c r="V96" i="10"/>
  <c r="AB94" i="10"/>
  <c r="AB89" i="10"/>
  <c r="AB83" i="10"/>
  <c r="AB78" i="10"/>
  <c r="Y94" i="10"/>
  <c r="S94" i="10"/>
  <c r="X93" i="10"/>
  <c r="S93" i="10"/>
  <c r="W92" i="10"/>
  <c r="R92" i="10"/>
  <c r="W91" i="10"/>
  <c r="AA90" i="10"/>
  <c r="V90" i="10"/>
  <c r="AA89" i="10"/>
  <c r="U89" i="10"/>
  <c r="Z88" i="10"/>
  <c r="U88" i="10"/>
  <c r="Y87" i="10"/>
  <c r="T87" i="10"/>
  <c r="Y86" i="10"/>
  <c r="S86" i="10"/>
  <c r="X85" i="10"/>
  <c r="S85" i="10"/>
  <c r="W84" i="10"/>
  <c r="R84" i="10"/>
  <c r="W83" i="10"/>
  <c r="AA82" i="10"/>
  <c r="V82" i="10"/>
  <c r="AA81" i="10"/>
  <c r="U81" i="10"/>
  <c r="Z80" i="10"/>
  <c r="U80" i="10"/>
  <c r="Y79" i="10"/>
  <c r="T79" i="10"/>
  <c r="Y78" i="10"/>
  <c r="S78" i="10"/>
  <c r="X77" i="10"/>
  <c r="S77" i="10"/>
  <c r="W76" i="10"/>
  <c r="R76" i="10"/>
  <c r="Y74" i="10"/>
  <c r="S74" i="10"/>
  <c r="Y73" i="10"/>
  <c r="T73" i="10"/>
  <c r="Y72" i="10"/>
  <c r="T72" i="10"/>
  <c r="Z71" i="10"/>
  <c r="T71" i="10"/>
  <c r="Z70" i="10"/>
  <c r="U70" i="10"/>
  <c r="Z69" i="10"/>
  <c r="U69" i="10"/>
  <c r="AA68" i="10"/>
  <c r="U68" i="10"/>
  <c r="AA67" i="10"/>
  <c r="V67" i="10"/>
  <c r="AA66" i="10"/>
  <c r="V66" i="10"/>
  <c r="AB65" i="10"/>
  <c r="V65" i="10"/>
  <c r="AB64" i="10"/>
  <c r="W64" i="10"/>
  <c r="AB63" i="10"/>
  <c r="W63" i="10"/>
  <c r="AB62" i="10"/>
  <c r="V62" i="10"/>
  <c r="AB61" i="10"/>
  <c r="W61" i="10"/>
  <c r="AB60" i="10"/>
  <c r="W60" i="10"/>
  <c r="R60" i="10"/>
  <c r="W59" i="10"/>
  <c r="R59" i="10"/>
  <c r="X58" i="10"/>
  <c r="R58" i="10"/>
  <c r="X57" i="10"/>
  <c r="S57" i="10"/>
  <c r="X56" i="10"/>
  <c r="S56" i="10"/>
  <c r="Y55" i="10"/>
  <c r="S55" i="10"/>
  <c r="Y54" i="10"/>
  <c r="T54" i="10"/>
  <c r="Y53" i="10"/>
  <c r="T53" i="10"/>
  <c r="Z52" i="10"/>
  <c r="T52" i="10"/>
  <c r="Z51" i="10"/>
  <c r="U51" i="10"/>
  <c r="Z50" i="10"/>
  <c r="U50" i="10"/>
  <c r="AA49" i="10"/>
  <c r="U49" i="10"/>
  <c r="AA48" i="10"/>
  <c r="V48" i="10"/>
  <c r="AA47" i="10"/>
  <c r="V47" i="10"/>
  <c r="AB46" i="10"/>
  <c r="V46" i="10"/>
  <c r="AB45" i="10"/>
  <c r="W45" i="10"/>
  <c r="AB44" i="10"/>
  <c r="W44" i="10"/>
  <c r="R44" i="10"/>
  <c r="W43" i="10"/>
  <c r="S43" i="10"/>
  <c r="Z42" i="10"/>
  <c r="V42" i="10"/>
  <c r="R42" i="10"/>
  <c r="Y41" i="10"/>
  <c r="U41" i="10"/>
  <c r="AB40" i="10"/>
  <c r="X40" i="10"/>
  <c r="T40" i="10"/>
  <c r="AA39" i="10"/>
  <c r="W39" i="10"/>
  <c r="S39" i="10"/>
  <c r="Z38" i="10"/>
  <c r="V38" i="10"/>
  <c r="R38" i="10"/>
  <c r="Y37" i="10"/>
  <c r="U37" i="10"/>
  <c r="AB36" i="10"/>
  <c r="X36" i="10"/>
  <c r="T36" i="10"/>
  <c r="AA35" i="10"/>
  <c r="W35" i="10"/>
  <c r="S35" i="10"/>
  <c r="Z34" i="10"/>
  <c r="V34" i="10"/>
  <c r="R34" i="10"/>
  <c r="Y33" i="10"/>
  <c r="U33" i="10"/>
  <c r="AB32" i="10"/>
  <c r="X32" i="10"/>
  <c r="T32" i="10"/>
  <c r="AA31" i="10"/>
  <c r="W31" i="10"/>
  <c r="S31" i="10"/>
  <c r="Z30" i="10"/>
  <c r="V30" i="10"/>
  <c r="R30" i="10"/>
  <c r="Y29" i="10"/>
  <c r="U29" i="10"/>
  <c r="AB28" i="10"/>
  <c r="X28" i="10"/>
  <c r="T28" i="10"/>
  <c r="AA27" i="10"/>
  <c r="W27" i="10"/>
  <c r="S27" i="10"/>
  <c r="Z26" i="10"/>
  <c r="V26" i="10"/>
  <c r="R26" i="10"/>
  <c r="Y25" i="10"/>
  <c r="U25" i="10"/>
  <c r="AB24" i="10"/>
  <c r="X24" i="10"/>
  <c r="T24" i="10"/>
  <c r="AA23" i="10"/>
  <c r="W23" i="10"/>
  <c r="S23" i="10"/>
  <c r="Z22" i="10"/>
  <c r="V22" i="10"/>
  <c r="R22" i="10"/>
  <c r="Y21" i="10"/>
  <c r="U21" i="10"/>
  <c r="AB20" i="10"/>
  <c r="X20" i="10"/>
  <c r="T20" i="10"/>
  <c r="AA19" i="10"/>
  <c r="W19" i="10"/>
  <c r="S19" i="10"/>
  <c r="Z18" i="10"/>
  <c r="V18" i="10"/>
  <c r="R18" i="10"/>
  <c r="Y17" i="10"/>
  <c r="U17" i="10"/>
  <c r="AB16" i="10"/>
  <c r="X16" i="10"/>
  <c r="T16" i="10"/>
  <c r="AA15" i="10"/>
  <c r="W15" i="10"/>
  <c r="S15" i="10"/>
  <c r="Z14" i="10"/>
  <c r="V14" i="10"/>
  <c r="R14" i="10"/>
  <c r="Y13" i="10"/>
  <c r="U13" i="10"/>
  <c r="AB12" i="10"/>
  <c r="X12" i="10"/>
  <c r="T12" i="10"/>
  <c r="AA11" i="10"/>
  <c r="W11" i="10"/>
  <c r="S11" i="10"/>
  <c r="K113" i="10"/>
  <c r="J113" i="10"/>
  <c r="I113" i="10"/>
  <c r="J129" i="10"/>
  <c r="H130" i="10"/>
  <c r="H131" i="10"/>
  <c r="L129" i="10"/>
  <c r="E130" i="10"/>
  <c r="E131" i="10"/>
  <c r="I129" i="10"/>
  <c r="F130" i="10"/>
  <c r="F131" i="10"/>
  <c r="K129" i="10"/>
  <c r="M113" i="10"/>
  <c r="M130" i="10"/>
  <c r="M132" i="10"/>
  <c r="N130" i="10"/>
  <c r="N132" i="10"/>
  <c r="I130" i="10"/>
</calcChain>
</file>

<file path=xl/comments1.xml><?xml version="1.0" encoding="utf-8"?>
<comments xmlns="http://schemas.openxmlformats.org/spreadsheetml/2006/main">
  <authors>
    <author>Author</author>
    <author>Kesarev_Consulting</author>
  </authors>
  <commentList>
    <comment ref="R1" authorId="0" shapeId="0">
      <text>
        <r>
          <rPr>
            <b/>
            <sz val="9"/>
            <color indexed="81"/>
            <rFont val="Calibri"/>
            <family val="2"/>
          </rPr>
          <t>Author:</t>
        </r>
        <r>
          <rPr>
            <sz val="9"/>
            <color indexed="81"/>
            <rFont val="Calibri"/>
            <family val="2"/>
          </rPr>
          <t xml:space="preserve">
Нужно пояснить, что здесь идет речь о соотношении (заявленное - ППР)/согласованное. И также нужно пояснить, что занчит соглсованное. Это значит что есть высновки?</t>
        </r>
      </text>
    </comment>
    <comment ref="BB129" authorId="1" shapeId="0">
      <text>
        <r>
          <rPr>
            <b/>
            <sz val="9"/>
            <color indexed="81"/>
            <rFont val="Tahoma"/>
            <family val="2"/>
            <charset val="204"/>
          </rPr>
          <t>11 місяців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B130" authorId="1" shapeId="0">
      <text>
        <r>
          <rPr>
            <b/>
            <sz val="9"/>
            <color indexed="81"/>
            <rFont val="Tahoma"/>
            <family val="2"/>
            <charset val="204"/>
          </rPr>
          <t>11 місяців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Kesarev_Consulting</author>
  </authors>
  <commentList>
    <comment ref="E4" authorId="0" shapeId="0">
      <text>
        <r>
          <rPr>
            <b/>
            <sz val="9"/>
            <color indexed="81"/>
            <rFont val="Tahoma"/>
            <family val="2"/>
            <charset val="204"/>
          </rPr>
          <t>Разом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Разом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Разом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  <charset val="204"/>
          </rPr>
          <t>Разом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>Разом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Разом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4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4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4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50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5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5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53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проствлена, висновку не має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5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Суми відсутні</t>
        </r>
      </text>
    </comment>
    <comment ref="L21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23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24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24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276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3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3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6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7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4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 станом на 13.04.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44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45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4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49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55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593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стоїть, суми не має</t>
        </r>
      </text>
    </comment>
    <comment ref="L59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3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4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73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ухгодження стоять, суми не вказані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67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26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3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Даті узгодження стоять,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37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узгодженя проставлена, сумавідсутня.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6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6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764" authorId="0" shapeId="0">
      <text>
        <r>
          <rPr>
            <b/>
            <sz val="9"/>
            <color indexed="81"/>
            <rFont val="Tahoma"/>
            <family val="2"/>
            <charset val="204"/>
          </rPr>
          <t>Такая же сумма заявлена по декларации 9198367587 обе не согласованы и не оплачены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2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проставлена, сума 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2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2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2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6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863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 на дату аналізу</t>
        </r>
      </text>
    </comment>
    <comment ref="R89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реєстрі на 13.04 одна тільки сума 6650000
</t>
        </r>
      </text>
    </comment>
    <comment ref="L910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1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Датат узгодження проставлена. Сума відсутня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3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узгоджено,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93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Kesarev_Consulting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Датат узгодження проставлена. Сума відсутня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Датат узгодження проставлена. Сума відсутня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5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7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15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5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Сума відсутня. Висновку не має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 станом на 13.04.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82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 станом на 13.04.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стоїть, суми не має</t>
        </r>
      </text>
    </comment>
    <comment ref="D28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стоїть, суми не має</t>
        </r>
      </text>
    </comment>
    <comment ref="B285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ухгодження стоять, суми не вказані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85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ухгодження стоять, суми не вказані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Даті узгодження стоять,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8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Даті узгодження стоять,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8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8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Дати узгодження проставлені, суми відсутні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9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 на дату аналізу</t>
        </r>
      </text>
    </comment>
    <comment ref="D29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 на дату аналізу</t>
        </r>
      </text>
    </comment>
    <comment ref="B35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5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35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35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58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58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0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узгоджено,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0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узгоджено,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5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5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5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5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5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5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69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696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1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</text>
    </comment>
    <comment ref="D71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</text>
    </comment>
    <comment ref="B73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3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4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47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4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4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4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4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56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56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6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узгодженя проставлена, сумавідсутня.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6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узгодженя проставлена, сумавідсутня.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6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проставлена, сума 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6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проставлена, сума відсутня. Не відшкодовано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70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70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7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7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785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785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08" authorId="0" shapeId="0">
      <text>
        <r>
          <rPr>
            <b/>
            <sz val="9"/>
            <color indexed="81"/>
            <rFont val="Tahoma"/>
            <family val="2"/>
            <charset val="204"/>
          </rPr>
          <t>Такая же сумма заявлена по декларации 9198367587 обе не согласованы и не оплачены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08" authorId="0" shapeId="0">
      <text>
        <r>
          <rPr>
            <b/>
            <sz val="9"/>
            <color indexed="81"/>
            <rFont val="Tahoma"/>
            <family val="2"/>
            <charset val="204"/>
          </rPr>
          <t>Такая же сумма заявлена по декларации 9198367587 обе не согласованы и не оплачены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2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проствлена, висновку не має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24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проствлена, висновку не має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3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3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3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3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Інформація щодо висновку відсутня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3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4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5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7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Суми відсутні</t>
        </r>
      </text>
    </comment>
    <comment ref="D897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узгодження проставлена. Суми відсутні</t>
        </r>
      </text>
    </comment>
    <comment ref="B89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8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89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899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 на дату аналізу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0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00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0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01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90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902" authorId="0" shapeId="0">
      <text>
        <r>
          <rPr>
            <b/>
            <sz val="9"/>
            <color indexed="81"/>
            <rFont val="Tahoma"/>
            <family val="2"/>
            <charset val="204"/>
          </rPr>
          <t>Не узгоджено. Висновку не має.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в реєстрі на 13.04 одна тільки сума 6650000
</t>
        </r>
      </text>
    </comment>
  </commentList>
</comments>
</file>

<file path=xl/sharedStrings.xml><?xml version="1.0" encoding="utf-8"?>
<sst xmlns="http://schemas.openxmlformats.org/spreadsheetml/2006/main" count="4527" uniqueCount="213">
  <si>
    <t>№</t>
  </si>
  <si>
    <t>Платник податку</t>
  </si>
  <si>
    <t>Індивідуальний податковий номер платника податку</t>
  </si>
  <si>
    <t>Заявлено платником податку до відшкодування  за 11 місяців 2016 року</t>
  </si>
  <si>
    <t>ТОВАРИСТВО З ОБМЕЖЕНОЮ ВIДПОВIДАЛЬНIСТЮ "БОН-ЕКСІМ"</t>
  </si>
  <si>
    <t>ТОВАРИСТВО З ОБМЕЖЕНОЮ ВIДПОВIДАЛЬНIСТЮ "ОПТІМУС ПЛЮС"</t>
  </si>
  <si>
    <t>ТОВАРИСТВО З ОБМЕЖЕНОЮ ВIДПОВIДАЛЬНIСТЮ "КЕМІАГРОТРЕЙД"</t>
  </si>
  <si>
    <t>ТОВАРИСТВО З ОБМЕЖЕНОЮ ВIДПОВIДАЛЬНIСТЮ "ЮНАЙТЕД ЛОГІСТИК"</t>
  </si>
  <si>
    <t>ТОВАРИСТВО З ОБМЕЖЕНОЮ ВIДПОВIДАЛЬНIСТЮ "МАЛТЮРОП ЮКРЕЙН"</t>
  </si>
  <si>
    <t>ТОВАРИСТВО З ОБМЕЖЕНОЮ ВIДПОВIДАЛЬНIСТЮ "ПРАЙМ ЛІДЕР"</t>
  </si>
  <si>
    <t>ТОВАРИСТВО З ОБМЕЖЕНОЮ ВIДПОВIДАЛЬНIСТЮ "КОМПАНІЯ НОВИЙ РЕГІОН"</t>
  </si>
  <si>
    <t>ТОВАРИСТВО З ОБМЕЖЕНОЮ ВIДПОВIДАЛЬНIСТЮ "ЛІСПРОМ УКРАЇНА"</t>
  </si>
  <si>
    <t>ТОВАРИСТВО З ОБМЕЖЕНОЮ ВIДПОВIДАЛЬНIСТЮ З ІНОЗЕМНИМИ ІНВЕСТИЦІЯМИ "ДОКА УКРАЇНА Т.О.В."</t>
  </si>
  <si>
    <t>ТОВАРИСТВО З ОБМЕЖЕНОЮ ВIДПОВIДАЛЬНIСТЮ З ІНОЗЕМНИМИ ІНВЕСТИЦІЯМИ "БНХ УКРАЇНА"</t>
  </si>
  <si>
    <t>ТОВАРИСТВО З ОБМЕЖЕНОЮ ВIДПОВIДАЛЬНIСТЮ "ПЕРШЕ ТРАВНЯ КОМБІКОРМОВИЙ ЗАВОД"</t>
  </si>
  <si>
    <t>ПРИВАТНЕ АКЦIОНЕРНЕ ТОВАРИСТВО "ЛЕБЕДИНСЬКИЙ НАСІННЄВИЙ ЗАВОД"</t>
  </si>
  <si>
    <t>ТОВАРИСТВО З ОБМЕЖЕНОЮ ВIДПОВIДАЛЬНIСТЮ "МАРТІН"</t>
  </si>
  <si>
    <t>ТОВАРИСТВО З ОБМЕЖЕНОЮ ВIДПОВIДАЛЬНIСТЮ "РАДЕХІВСЬКИЙ ЦУКОР"</t>
  </si>
  <si>
    <t>ТОВАРИСТВО З ОБМЕЖЕНОЮ ВIДПОВIДАЛЬНIСТЮ "АТЕМ ГРУП"</t>
  </si>
  <si>
    <t>ПУБЛІЧНЕ АКЦIОНЕРНЕ ТОВАРИСТВО "ОДЕСЬКИЙ КАБЕЛЬНИЙ ЗАВОД "ОДЕСКАБЕЛЬ"</t>
  </si>
  <si>
    <t>КАЗЕННЕ ПІДПРИЄМСТВО "НАУКОВО-ВИРОБНИЧИЙ КОМПЛЕКС "ІСКРА"</t>
  </si>
  <si>
    <t>ПУБЛІЧНЕ АКЦIОНЕРНЕ ТОВАРИСТВО "ДЕРЖАВНА ПРОДОВОЛЬЧО-ЗЕРНОВА КОРПОРАЦІЯ УКРАЇНИ"</t>
  </si>
  <si>
    <t>ДЕРЖАВНЕ ПІДПРИЄМСТВО "УКРАЇНСЬКИЙ ДЕРЖАВНИЙ ЦЕНТР ПО ЕКСПЛУАТАЦІЇ СПЕЦІАЛІЗОВАНИХ ВАГОНІВ"</t>
  </si>
  <si>
    <t>ПУБЛІЧНЕ АКЦIОНЕРНЕ ТОВАРИСТВО "ЗАПОРІЗЬКИЙ МЕТАЛУРГІЙНИЙ КОМБІНАТ "ЗАПОРІЖСТАЛЬ"</t>
  </si>
  <si>
    <t>ТОВАРИСТВО З ОБМЕЖЕНОЮ ВIДПОВIДАЛЬНIСТЮ "ВІРТУС КОММОДІТІЗ"</t>
  </si>
  <si>
    <t>ТОВАРИСТВО З ОБМЕЖЕНОЮ ВIДПОВIДАЛЬНIСТЮ "БЕССАРАБІЯ-АГРО"</t>
  </si>
  <si>
    <t>ТОВАРИСТВО З ОБМЕЖЕНОЮ ВIДПОВIДАЛЬНIСТЮ "УКРГАЗПРОМБУД"</t>
  </si>
  <si>
    <t>ПУБЛІЧНЕ АКЦIОНЕРНЕ ТОВАРИСТВО "ДНІПРОВСЬКИЙ МЕТАЛУРГІЙНИЙ КОМБІНАТ ІМ. Ф.Е. ДЗЕРЖИНСЬКОГО"</t>
  </si>
  <si>
    <t>ТОВАРИСТВО З ОБМЕЖЕНОЮ ВIДПОВIДАЛЬНIСТЮ "ЄВРОМІНЕРАЛ"</t>
  </si>
  <si>
    <t>ТОВАРИСТВО З ОБМЕЖЕНОЮ ВIДПОВIДАЛЬНIСТЮ "ЕНГЕЛЬХАРТ СТП (УКРАЇНА)"</t>
  </si>
  <si>
    <t>ТОВАРИСТВО З ОБМЕЖЕНОЮ ВIДПОВIДАЛЬНIСТЮ "ЗАПОРІЗЬКИЙ ТИТАНО-МАГНІЄВИЙ КОМБІНАТ"</t>
  </si>
  <si>
    <t>ТОВАРИСТВО З ОБМЕЖЕНОЮ ВIДПОВIДАЛЬНIСТЮ "МРІЯ ТРЕЙДИНГ"</t>
  </si>
  <si>
    <t>ДОЧIРНЄ ПIДПРИЄМСТВО З ІНОЗЕМНОЮ ІНВЕСТИЦІЄЮ "САНТРЕЙД"</t>
  </si>
  <si>
    <t>ТОВАРИСТВО З ОБМЕЖЕНОЮ ВIДПОВIДАЛЬНIСТЮ "КЛОВ"</t>
  </si>
  <si>
    <t>ПІДПРИЄМСТВО З ІНОЗЕМНОЮ ІНВЕСТИЦІЄЮ У ФОРМІ ТОВАРИСТВА З ОБМЕЖЕНОЮ ВІДПОВІДАЛЬНІСТЮ "ТЕХАВТОТРАНС"</t>
  </si>
  <si>
    <t>ПУБЛІЧНЕ АКЦIОНЕРНЕ ТОВАРИСТВО "МАЛИНОВЕ"</t>
  </si>
  <si>
    <t>ПРИВАТНЕ АКЦIОНЕРНЕ ТОВАРИСТВО "ЄВРАЗ ДНІПРОВСЬКИЙ МЕТАЛУРГІЙНИЙ ЗАВОД"</t>
  </si>
  <si>
    <t>ФЕРМЕРСЬКЕ ГОСПОДАРСТВО "ОРГАНІК СІСТЕМС"</t>
  </si>
  <si>
    <t>ПУБЛІЧНЕ АКЦIОНЕРНЕ ТОВАРИСТВО "КРЕМЕНЧУЦЬКИЙ КОЛІСНИЙ ЗАВОД"</t>
  </si>
  <si>
    <t>ТОВАРИСТВО З ОБМЕЖЕНОЮ ВIДПОВIДАЛЬНIСТЮ "ОЛСІДЗ БЛЕК СІ"</t>
  </si>
  <si>
    <t>ТОВАРИСТВО З ОБМЕЖЕНОЮ ВIДПОВIДАЛЬНIСТЮ СІЛЬСЬКОГОСПОДАРСЬКЕ ПІДПРИЄМСТВО "НІБУЛОН"</t>
  </si>
  <si>
    <t>ПУБЛІЧНЕ АКЦIОНЕРНЕ ТОВАРИСТВО "ОДЕСЬКИЙ ПРИПОРТОВИЙ ЗАВОД"</t>
  </si>
  <si>
    <t>ТОВАРИСТВО З ОБМЕЖЕНОЮ ВIДПОВIДАЛЬНIСТЮ "АТ КАРГІЛЛ"</t>
  </si>
  <si>
    <t>ДЕРЖАВНЕ ПIДПРИЄМСТВО "НАУКОВО-ВИРОБНИЧИЙ КОМПЛЕКС ГАЗОТУРБОБУДУВАННЯ "ЗОРЯ" - "МАШПРОЕКТ"</t>
  </si>
  <si>
    <t>ПРИВАТНЕ АКЦIОНЕРНЕ ТОВАРИСТВО "ЄВРАЗ СУХА БАЛКА"</t>
  </si>
  <si>
    <t>ТОВАРИСТВО З ОБМЕЖЕНОЮ ВIДПОВIДАЛЬНIСТЮ "КЕРНЕЛ-ТРЕЙД"</t>
  </si>
  <si>
    <t>ТОВАРИСТВО З ОБМЕЖЕНОЮ ВIДПОВIДАЛЬНIСТЮ "УКРАЇНСЬКА ХОЛДИНГОВА ЛІСОПИЛЬНА КОМПАНІЯ"</t>
  </si>
  <si>
    <t>ПУБЛІЧНЕ АКЦIОНЕРНЕ ТОВАРИСТВО "МИРОНІВСЬКИЙ ЗАВОД ПО ВИГОТОВЛЕННЮ КРУП І КОМБІКОРМІВ "</t>
  </si>
  <si>
    <t>ПУБЛІЧНЕ АКЦIОНЕРНЕ ТОВАРИСТВО "СУМСЬКЕ МАШИНОБУДІВНЕ НАУКОВО-ВИРОБНИЧЕ ОБ'ЄДНАННЯ"</t>
  </si>
  <si>
    <t>ПУБЛІЧНЕ АКЦIОНЕРНЕ ТОВАРИСТВО "ФАРМАК"</t>
  </si>
  <si>
    <t>ТОВАРИСТВО З ОБМЕЖЕНОЮ ВIДПОВIДАЛЬНIСТЮ "ПОБУЖСЬКИЙ ФЕРОНІКЕЛЕВИЙ КОМБІНАТ"</t>
  </si>
  <si>
    <t>ТОВАРИСТВО З ОБМЕЖЕНОЮ ВIДПОВIДАЛЬНIСТЮ "ЄВРОПА-ТРАНС ЛТД"</t>
  </si>
  <si>
    <t>ПРИВАТНЕ АКЦIОНЕРНЕ ТОВАРИСТВО "ПОЛТАВСЬКИЙ ГІРНИЧО-ЗБАГАЧУВАЛЬНИЙ КОМБІНАТ"</t>
  </si>
  <si>
    <t>ТОВАРИСТВО З ОБМЕЖЕНОЮ ВIДПОВIДАЛЬНIСТЮ "МИКОЛАЇВСЬКИЙ ГЛИНОЗЕМНИЙ ЗАВОД"</t>
  </si>
  <si>
    <t>ПРИВАТНЕ АКЦIОНЕРНЕ ТОВАРИСТВО "МОНДЕЛІС УКРАЇНА"</t>
  </si>
  <si>
    <t>ПРИВАТНЕ ПIДПРИЄМСТВО "ВЕКТОР-М"</t>
  </si>
  <si>
    <t>ДЕРЖАВНЕ ПIДПРИЄМСТВО "АНТОНОВ"</t>
  </si>
  <si>
    <t>ПРИВАТНЕ АКЦIОНЕРНЕ ТОВАРИСТВО "АВІАКОМПАНІЯ "МІЖНАРОДНІ АВІАЛІНІЇ УКРАЇНИ"</t>
  </si>
  <si>
    <t>ТОВАРИСТВО З ОБМЕЖЕНОЮ ВIДПОВIДАЛЬНIСТЮ "АВК КОНФЕКШІНЕРІ"</t>
  </si>
  <si>
    <t>ТОВАРИСТВО З ОБМЕЖЕНОЮ ВIДПОВIДАЛЬНIСТЮ "АМБАР ЕКСПОРТ"</t>
  </si>
  <si>
    <t>ПУБЛІЧНЕ АКЦIОНЕРНЕ ТОВАРИСТВО "ЕНЕРГОМАШСПЕЦСТАЛЬ"</t>
  </si>
  <si>
    <t>ТОВАРИСТВО З ОБМЕЖЕНОЮ ВIДПОВIДАЛЬНIСТЮ "БУРАТ"</t>
  </si>
  <si>
    <t>ТОВАРИСТВО З ОБМЕЖЕНОЮ ВIДПОВIДАЛЬНIСТЮ "ГЛОБИНСЬКИЙ ПЕРЕРОБНИЙ ЗАВОД"</t>
  </si>
  <si>
    <t>ТОВАРИСТВО З ОБМЕЖЕНОЮ ВІДПОВІДАЛЬНІСТЮ "ВІВАД 09"</t>
  </si>
  <si>
    <t>ПУБЛІЧНЕ АКЦIОНЕРНЕ ТОВАРИСТВО "ЕЛМІЗ"</t>
  </si>
  <si>
    <t>ТОВАРИСТВО З ОБМЕЖЕНОЮ ВIДПОВIДАЛЬНIСТЮ "-АГРО СЕРВІС-"</t>
  </si>
  <si>
    <t>ТОВАРИСТВО З ОБМЕЖЕНОЮ ВIДПОВIДАЛЬНIСТЮ "АГРОТЕРМІНАЛ КОНСТРАКШИН"</t>
  </si>
  <si>
    <t>ТОВАРИСТВО З ОБМЕЖЕНОЮ ВIДПОВIДАЛЬНIСТЮ "АГРО-МВ"</t>
  </si>
  <si>
    <t>ТОВАРИСТВО З ОБМЕЖЕНОЮ ВIДПОВIДАЛЬНIСТЮ "ДУНАЙСЬКА СУДНОПЛАВНО-СТІВІДОРНА КОМПАНІЯ"</t>
  </si>
  <si>
    <t>ТОВАРИСТВО З ОБМЕЖЕНОЮ ВIДПОВIДАЛЬНIСТЮ "ІМПЕРОВО ФУДЗ"</t>
  </si>
  <si>
    <t>ПУБЛІЧНЕ АКЦIОНЕРНЕ ТОВАРИСТВО "НІКОПОЛЬСЬКИЙ ЗАВОД ФЕРОСПЛАВІВ"</t>
  </si>
  <si>
    <t>ДОЧIРНЄ ПIДПРИЄМСТВО ВІДКРИТОГО АКЦІОНЕРНОГО ТОВАРИСТВА "ІВАНО-ФРАНКІВСЬКИЙ М'ЯСОКОМБІНАТ" "ІВАНО-ФРАНКІВСЬКІ КОВБАСИ"</t>
  </si>
  <si>
    <t>ПРИВАТНЕ АКЦIОНЕРНЕ ТОВАРИСТВО "РАЙЗ-МАКСИМКО"</t>
  </si>
  <si>
    <t>ПРИВАТНЕ АКЦIОНЕРНЕ ТОВАРИСТВО "СЕНТРАВІС ПРОДАКШН ЮКРЕЙН"</t>
  </si>
  <si>
    <t>ТОВАРИСТВО З ОБМЕЖЕНОЮ ВIДПОВIДАЛЬНIСТЮ "ВІННИЦЬКИЙ КОМБІНАТ ХЛІБОПРОДУКТІВ № 2"</t>
  </si>
  <si>
    <t>ПРИВАТНЕ АКЦІОНЕРНЕ ТОВАРИСТВО "ПОЛОГІВСЬКИЙ ОЛІЙНОЕКСТРАКЦІЙНИЙ ЗАВОД"</t>
  </si>
  <si>
    <t>ПУБЛІЧНЕ АКЦIОНЕРНЕ ТОВАРИСТВО "ВІННИЦЬКИЙ ОЛІЙНОЖИРОВИЙ КОМБІНАТ"</t>
  </si>
  <si>
    <t>ПРИВАТНЕ АКЦIОНЕРНЕ ТОВАРИСТВО "АДМ ІЛЛІЧІВСЬК"</t>
  </si>
  <si>
    <t>ТОВАРИСТВО З ОБМЕЖЕНОЮ ВIДПОВIДАЛЬНIСТЮ "УКРТАУЕР"</t>
  </si>
  <si>
    <t>ТОВАРИСТВО З ОБМЕЖЕНОЮ ВIДПОВIДАЛЬНIСТЮ "ТОРГОВИЙ ДІМ "АГРОІМПОРТ ЛТД"</t>
  </si>
  <si>
    <t>ПРИВАТНЕ ПIДПРИЄМСТВО "ТОРГОВИЙ ДІМ "МАЙОЛА"</t>
  </si>
  <si>
    <t>ДОЧIРНЄ ПIДПРИЄМСТВО "КОНДИТЕРСЬКА КОРПОРАЦІЯ "РОШЕН"</t>
  </si>
  <si>
    <t>ТОВАРИСТВО З ОБМЕЖЕНОЮ ВIДПОВIДАЛЬНIСТЮ "АГРЕКС"</t>
  </si>
  <si>
    <t>ТОВАРИСТВО З ОБМЕЖЕНОЮ ВIДПОВIДАЛЬНIСТЮ "БАРЛІНЕК ІНВЕСТ"</t>
  </si>
  <si>
    <t>ПУБЛІЧНЕ АКЦIОНЕРНЕ ТОВАРИСТВО "СКФ УКРАЇНА"</t>
  </si>
  <si>
    <t>ТОВАРИСТВО З ОБМЕЖЕНОЮ ВIДПОВIДАЛЬНIСТЮ "ЕЛЕВАТОР-АГРО"</t>
  </si>
  <si>
    <t>ТОВАРИСТВО З ОБМЕЖЕНОЮ ВIДПОВIДАЛЬНIСТЮ "КРАМАТОРСЬКИЙ ФЕРОСПЛАВНИЙ ЗАВОД"</t>
  </si>
  <si>
    <t>ТОВАРИСТВО З ОБМЕЖЕНОЮ ВIДПОВIДАЛЬНIСТЮ "НОВО-САНЖАРСЬКИЙ ЕЛЕВАТОР"</t>
  </si>
  <si>
    <t>ДОЧІРНЄ ПІДПРИЄМСТВО З ІНОЗЕМНОЮ ІНВЕСТИЦІЄЮ "САНГРАНТ ПЛЮС"</t>
  </si>
  <si>
    <t>ТОВАРИСТВО З ОБМЕЖЕНОЮ ВIДПОВIДАЛЬНIСТЮ ФІРМА "КОМПЛЕКТ"</t>
  </si>
  <si>
    <t>ТОВАРИСТВО З ОБМЕЖЕНОЮ ВIДПОВIДАЛЬНIСТЮ "ТОРГОВИЙ ДІМ "СЛАВИЧ"</t>
  </si>
  <si>
    <t>ПУБЛІЧНЕ АКЦIОНЕРНЕ ТОВАРИСТВО "ВЕСКО"</t>
  </si>
  <si>
    <t>ТОВАРИСТВО З ОБМЕЖЕНОЮ ВIДПОВIДАЛЬНIСТЮ "АГРОПРОІНВЕСТ 08"</t>
  </si>
  <si>
    <t>СПІЛЬНЕ УКРАЇНСЬКО-ПОЛЬСЬКЕ ПІДПРИЄМСТВО В ФОРМІ ТОВАРИСТВА З ОБМЕЖЕНОЮ ВІДПОВІДАЛЬНІСТЮ "МОДЕРН-ЕКСПО"</t>
  </si>
  <si>
    <t>ПРИВАТНЕ АКЦIОНЕРНЕ ТОВАРИСТВО "КОНСЮМЕРС - СКЛО - ЗОРЯ"</t>
  </si>
  <si>
    <t>ТОВАРИСТВО З ОБМЕЖЕНОЮ ВIДПОВIДАЛЬНIСТЮ "ЕЛЕКТРОЛЮКС УКРАЇНА"</t>
  </si>
  <si>
    <t>ТОВАРИСТВО З ОБМЕЖЕНОЮ ВIДПОВIДАЛЬНIСТЮ "ПАККО ХОЛДИНГ"</t>
  </si>
  <si>
    <t>ТОВАРИСТВО З ОБМЕЖЕНОЮ ВIДПОВIДАЛЬНIСТЮ "ТАРКЕТТ ВІНІСІН"</t>
  </si>
  <si>
    <t>ПУБЛІЧНЕ АКЦIОНЕРНЕ ТОВАРИСТВО "ІВАНО-ФРАНКІВСЬКИЙ М'ЯСОКОМБІНАТ"</t>
  </si>
  <si>
    <t>ТОВАРИСТВО З ОБМЕЖЕНОЮ ВIДПОВIДАЛЬНIСТЮ ФІРМА "ПРОМІНВЕСТ ПЛАСТИК"</t>
  </si>
  <si>
    <t>ТОВАРИСТВО З ОБМЕЖЕНОЮ ВIДПОВIДАЛЬНIСТЮ "ДЖУССО УКРАЇНА"</t>
  </si>
  <si>
    <t>ТОВАРИСТВО З ОБМЕЖЕНОЮ ВIДПОВIДАЛЬНIСТЮ "ТОТЛЕНД"</t>
  </si>
  <si>
    <t>Дата подання заяви</t>
  </si>
  <si>
    <t>Номер податкової декларації</t>
  </si>
  <si>
    <t>ІПН</t>
  </si>
  <si>
    <t>Найменування</t>
  </si>
  <si>
    <t>Дата включення до Реєстру заяви про повернення суми бюджетного відшкодування податку на додану вартість</t>
  </si>
  <si>
    <t>Дата надіслання платнику податку територіальним органом ДФС повідомлення про відмову у прийнятті податкової декларації або уточнюючого розрахунку</t>
  </si>
  <si>
    <t>-</t>
  </si>
  <si>
    <t>Сума податку, заявлена до бюджетного відшкодування на рахунок платника у банку, згідно податкової декларації або уточнюючого розрахунку</t>
  </si>
  <si>
    <t>Дата узгодження територіальним органом ДФС зазначеної у заяві суми податку, що підлягає бюджетному відшкодуванню</t>
  </si>
  <si>
    <t>Дата висновку територіального органу ДФС із зазначенням суми податку, що підлягає бюджетному відшкодуванню, надісланого до територіального органу Казначейства</t>
  </si>
  <si>
    <t>Сума податку, що підлягає бюджетному відшкодуванню, згідно з висновком територіального органу ДФС</t>
  </si>
  <si>
    <t>Інформація щодо узгодження контролюючим органом суми податку бюджетного відшкодування</t>
  </si>
  <si>
    <t>Дата податкового повідомлення-рішення, в якому наводиться неузгоджена сума податку, заявлена до бюджетного відшкодування, зазначена у заяві</t>
  </si>
  <si>
    <t>Номер податкового повідомлення-рішення, в якому наводиться неузгоджена сума податку, заявлена до бюджетного відшкодування, зазначена у заяві</t>
  </si>
  <si>
    <t>Неузгоджена сума податку, заявлена до бюджетного відшкодування, що зазначена у заяві, відповідно до податкового повідомлення-рішення</t>
  </si>
  <si>
    <t>Інформація щодо неузгодження контролюючим органом суми податку бюджетного відшкодування за заявою</t>
  </si>
  <si>
    <t>Дата початку оскарження податкового повідомлення-рішення</t>
  </si>
  <si>
    <t>Неузгоджена сума податку, заявлена до бюджетного відшкодування, що оскаржується</t>
  </si>
  <si>
    <t>Дата закінчення оскарження податкового повідомлення-рішення</t>
  </si>
  <si>
    <t>Сума податку , що підлягає бюджетному відшкодуванню, узгоджена за результатами оскарження</t>
  </si>
  <si>
    <t>Дата повернення суми податку, що підлягає бюджетному відшкодуванню, на рахунок платника податку в банку</t>
  </si>
  <si>
    <t>Сума податку, що підлягає бюджетному відшкодуванню, повернута на рахунок платника податку в банку</t>
  </si>
  <si>
    <t>Інформація щодо повернення суми бюджетного відшкодування на рахунок платника у банку</t>
  </si>
  <si>
    <t>Сума податку, що підлягає бюджетному відшкодуванню, згідно зі всіма  висновками по даній заявці</t>
  </si>
  <si>
    <t>Місяць</t>
  </si>
  <si>
    <t>ТОВАРИСТВО З ОБМЕЖЕНОЮ ВIДПОВIДАЛЬНIСТЮ "АДМ ТРЕЙДІНГ УКРАЇНА"</t>
  </si>
  <si>
    <t>ТОВАРИСТВО З ОБМЕЖЕНОЮ ВIДПОВIДАЛЬНIСТЮ "ІНТЕРПАЙП НІКО ТЬЮБ"</t>
  </si>
  <si>
    <t>ПУБЛІЧНЕ АКЦІОНЕРНЕ ТОВАРИСТВО ''ЕЛЕКТРОМЕТАЛУРГІЙНИЙ ЗАВОД ''ДНІПРОСПЕЦСТАЛЬ'' ІМ. А.М. КУЗЬМІНА''</t>
  </si>
  <si>
    <t>ПУБЛІЧНЕ АКЦIОНЕРНЕ ТОВАРИСТВО "ІНТЕРПАЙП НИЖНЬОДНІПРОВСЬКИЙ ТРУБОПРОКАТНИЙ ЗАВОД"</t>
  </si>
  <si>
    <t>ПУБЛІЧНЕ АКЦIОНЕРНЕ ТОВАРИСТВО "НОВОКРАМАТОРСЬКИЙ МАШИНОБУДІВНИЙ ЗАВОД"</t>
  </si>
  <si>
    <t>ПУБЛІЧНЕ АКЦIОНЕРНЕ ТОВАРИСТВО "ІНТЕРПАЙП НОВОМОСКОВСЬКИЙ ТРУБНИЙ ЗАВОД"</t>
  </si>
  <si>
    <t>ПРИВАТНЕ АКЦIОНЕРНЕ ТОВАРИСТВО "ЦЕНТРАЛЬНИЙ ГІРНИЧО-ЗБАГАЧУВАЛЬНИЙ КОМБІНАТ"</t>
  </si>
  <si>
    <t>ПУБЛІЧНЕ АКЦIОНЕРНЕ ТОВАРИСТВО "ПІВДЕННИЙ ГІРНИЧО-ЗБАГАЧУВАЛЬНИЙ КОМБІНАТ"</t>
  </si>
  <si>
    <t>ТОВАРИСТВО З ОБМЕЖЕНОЮ ВІДПОВІДАЛЬНІСТЮ "ЕЛЕКТРОСТАЛЬ"</t>
  </si>
  <si>
    <t>ДЕРЖАВНЕ ПIДПРИЄМСТВО "ЗАВОД "ЕЛЕКТРОВАЖМАШ"</t>
  </si>
  <si>
    <t>ПУБЛІЧНЕ АКЦІОНЕРНЕ ТОВАРИСТВО ''ЗАПОРІЗЬКИЙ ЗАВОД ФЕРОСПЛАВІВ''</t>
  </si>
  <si>
    <t>ТОВАРИСТВО З ОБМЕЖЕНОЮ ВIДПОВIДАЛЬНIСТЮ "ПРОФІТ-ЕКСПОРТ"</t>
  </si>
  <si>
    <t>ПРИВАТНЕ АКЦIОНЕРНЕ ТОВАРИСТВО "АВДІЇВСЬКИЙ КОКСОХІМІЧНИЙ ЗАВОД"</t>
  </si>
  <si>
    <t>ТОВАРИСТВО З ОБМЕЖЕНОЮ ВIДПОВIДАЛЬНIСТЮ "СТАЛЬ"</t>
  </si>
  <si>
    <t>Ʃвисновків-Ʃоплати</t>
  </si>
  <si>
    <t>Сума повернення на дату  аналізу всього</t>
  </si>
  <si>
    <t>Ʃзаявок - Ʃвисновків-ƩППР</t>
  </si>
  <si>
    <t>Ʃзаявок-Ʃоплати</t>
  </si>
  <si>
    <t>Інформація станом на</t>
  </si>
  <si>
    <t>https://cabinet.sfs.gov.ua/cabinet/faces/public/reestr.jspx?redirect=vat_claim</t>
  </si>
  <si>
    <t>ТОВАРИСТВО З ОБМЕЖЕНОЮ ВIДПОВIДАЛЬНIСТЮ "МАГІСТРАЛЬ - ТРАНС"</t>
  </si>
  <si>
    <t>ПРИВАТНЕ АКЦIОНЕРНЕ ТОВАРИСТВО "ШВЕЙНА ФАБРИКА "ЗОРЯНКА"</t>
  </si>
  <si>
    <t>М</t>
  </si>
  <si>
    <t>Контроль</t>
  </si>
  <si>
    <t>Джерело інформації:</t>
  </si>
  <si>
    <t>Контрольна дата: 67 днів від  граничного терміну подання декларації, або від дати подачі уточненої декларації</t>
  </si>
  <si>
    <t>Джерело:</t>
  </si>
  <si>
    <t>Співвідношення сумм "висновків" , наданих територіальним органом ДФС, до заявленого платником податку до відшкодування ПДВ за мінусом суми податкових повідомлень-рішень:</t>
  </si>
  <si>
    <t>%</t>
  </si>
  <si>
    <t>Співвідношення виплаченого відшкодування до сум "висновків" , наданих територіальним органом ДФС :</t>
  </si>
  <si>
    <t>Пояснення:</t>
  </si>
  <si>
    <t>45% - 95%</t>
  </si>
  <si>
    <t>95% - 100%</t>
  </si>
  <si>
    <t>Більше 85 днів</t>
  </si>
  <si>
    <t>&gt; 100%</t>
  </si>
  <si>
    <t>Не має погодження в реєстрі станом на 13.03. 2017</t>
  </si>
  <si>
    <t>№ пп</t>
  </si>
  <si>
    <t>!</t>
  </si>
  <si>
    <t>Кількість днів між прийняттям Заяви про відшкодування і датою надання  першого висновку  ДФС.</t>
  </si>
  <si>
    <t>до 45%</t>
  </si>
  <si>
    <t>Dec-16</t>
  </si>
  <si>
    <t>Проаналізовано додатково:</t>
  </si>
  <si>
    <t>Ознака наявності в списку МФУ -1, не має в списку МФУ-0</t>
  </si>
  <si>
    <t>Ʃзаявок - Ʃвисновків-ƩППР  станом на  13.04.2017</t>
  </si>
  <si>
    <t>Наименование_код</t>
  </si>
  <si>
    <r>
      <t xml:space="preserve">Сума податку, що підлягає бюджетному відшкодуванню, згідно зі </t>
    </r>
    <r>
      <rPr>
        <b/>
        <sz val="9"/>
        <color rgb="FFFF0000"/>
        <rFont val="Arial"/>
        <family val="2"/>
        <charset val="204"/>
      </rPr>
      <t>всіма</t>
    </r>
    <r>
      <rPr>
        <b/>
        <sz val="9"/>
        <color rgb="FF000000"/>
        <rFont val="Arial"/>
        <family val="2"/>
        <charset val="204"/>
      </rPr>
      <t xml:space="preserve">  висновками по даній заявці</t>
    </r>
  </si>
  <si>
    <r>
      <t xml:space="preserve">Найменування </t>
    </r>
    <r>
      <rPr>
        <b/>
        <sz val="9"/>
        <color rgb="FFFF0000"/>
        <rFont val="Calibri"/>
        <family val="2"/>
        <charset val="204"/>
      </rPr>
      <t>код</t>
    </r>
  </si>
  <si>
    <t xml:space="preserve">Граничний термін початку перевірки </t>
  </si>
  <si>
    <t>Дата останнього висновку (у випадку відсутності висновку, дата актуализації 13.04.17)</t>
  </si>
  <si>
    <t>Кількість випадків</t>
  </si>
  <si>
    <t>Сума</t>
  </si>
  <si>
    <t>В даному місяці заявка платником податку не подавалась</t>
  </si>
  <si>
    <t>Підприємства з відшкодуванням &gt; 95%</t>
  </si>
  <si>
    <t>Підприємства з відшкодуванням  95-45%</t>
  </si>
  <si>
    <t>Підприємства з відшкодуванням &lt; 45%</t>
  </si>
  <si>
    <t>Додатковий список (підприємства, які не ввійшли в список МФУ)</t>
  </si>
  <si>
    <r>
      <t xml:space="preserve">% виплаты </t>
    </r>
    <r>
      <rPr>
        <b/>
        <i/>
        <sz val="10"/>
        <color rgb="FF000000"/>
        <rFont val="Calibri"/>
        <family val="2"/>
        <charset val="204"/>
        <scheme val="minor"/>
      </rPr>
      <t xml:space="preserve">(відношення суми виплати до суми </t>
    </r>
    <r>
      <rPr>
        <b/>
        <i/>
        <sz val="10"/>
        <color rgb="FFFF0000"/>
        <rFont val="Calibri"/>
        <family val="2"/>
        <charset val="204"/>
        <scheme val="minor"/>
      </rPr>
      <t>всіх</t>
    </r>
    <r>
      <rPr>
        <b/>
        <i/>
        <sz val="10"/>
        <color rgb="FF000000"/>
        <rFont val="Calibri"/>
        <family val="2"/>
        <charset val="204"/>
        <scheme val="minor"/>
      </rPr>
      <t xml:space="preserve"> висновкі</t>
    </r>
    <r>
      <rPr>
        <b/>
        <i/>
        <sz val="10"/>
        <color rgb="FFFF0000"/>
        <rFont val="Calibri"/>
        <family val="2"/>
        <charset val="204"/>
        <scheme val="minor"/>
      </rPr>
      <t>в</t>
    </r>
    <r>
      <rPr>
        <b/>
        <i/>
        <sz val="10"/>
        <color rgb="FF000000"/>
        <rFont val="Calibri"/>
        <family val="2"/>
        <charset val="204"/>
        <scheme val="minor"/>
      </rPr>
      <t>)</t>
    </r>
  </si>
  <si>
    <r>
      <t xml:space="preserve">% погодження </t>
    </r>
    <r>
      <rPr>
        <b/>
        <i/>
        <sz val="10"/>
        <color rgb="FF000000"/>
        <rFont val="Calibri"/>
        <family val="2"/>
        <charset val="204"/>
        <scheme val="minor"/>
      </rPr>
      <t xml:space="preserve">(відношення суми </t>
    </r>
    <r>
      <rPr>
        <b/>
        <i/>
        <sz val="10"/>
        <color rgb="FFFF0000"/>
        <rFont val="Calibri"/>
        <family val="2"/>
        <charset val="204"/>
        <scheme val="minor"/>
      </rPr>
      <t>всіх</t>
    </r>
    <r>
      <rPr>
        <b/>
        <i/>
        <sz val="10"/>
        <color rgb="FF000000"/>
        <rFont val="Calibri"/>
        <family val="2"/>
        <charset val="204"/>
        <scheme val="minor"/>
      </rPr>
      <t xml:space="preserve"> висновкі</t>
    </r>
    <r>
      <rPr>
        <b/>
        <i/>
        <sz val="10"/>
        <color rgb="FFFF0000"/>
        <rFont val="Calibri"/>
        <family val="2"/>
        <charset val="204"/>
        <scheme val="minor"/>
      </rPr>
      <t>в</t>
    </r>
    <r>
      <rPr>
        <b/>
        <i/>
        <sz val="10"/>
        <color rgb="FF000000"/>
        <rFont val="Calibri"/>
        <family val="2"/>
        <charset val="204"/>
        <scheme val="minor"/>
      </rPr>
      <t xml:space="preserve"> до заявленої суми за мінусом суми ППР)</t>
    </r>
  </si>
  <si>
    <r>
      <rPr>
        <b/>
        <sz val="9"/>
        <color rgb="FFFF0000"/>
        <rFont val="Arial"/>
        <family val="2"/>
        <charset val="204"/>
      </rPr>
      <t>Загальна</t>
    </r>
    <r>
      <rPr>
        <b/>
        <sz val="9"/>
        <color rgb="FF000000"/>
        <rFont val="Arial"/>
        <family val="2"/>
        <charset val="204"/>
      </rPr>
      <t xml:space="preserve"> сума повернення на дату  аналізу всього</t>
    </r>
  </si>
  <si>
    <t>Контроль (порівняння з вихідними даними)</t>
  </si>
  <si>
    <t>---</t>
  </si>
  <si>
    <t>Ʃзаявок - Ʃвисновків</t>
  </si>
  <si>
    <t>Ʃвисновків-Ʃоплати, грн</t>
  </si>
  <si>
    <t>Ʃзаявок-Ʃоплати, грн</t>
  </si>
  <si>
    <t>Прострочка надання  останнього  висновку, днів. (У випадку не надання висновку на дату актуализації аналізу 13.04.2017, за дату висновку прийматься дата актуалізації).</t>
  </si>
  <si>
    <t>Построчені сумо-роки (Ʃпрострочки*дні прострочки)/365, грн.*Рік</t>
  </si>
  <si>
    <t>Построчені сумо-роки (Ʃпрострочки*дні прострочки)/365, грн.*Рік, тільки по виписаним висновкам</t>
  </si>
  <si>
    <r>
      <t xml:space="preserve">Ʃпрострочки*дні прострочки/365  </t>
    </r>
    <r>
      <rPr>
        <b/>
        <i/>
        <sz val="10"/>
        <rFont val="Calibri"/>
        <family val="2"/>
        <charset val="204"/>
        <scheme val="minor"/>
      </rPr>
      <t>(Прострочені сумо-роки в наслідок не своечасної виписки висновків)</t>
    </r>
    <r>
      <rPr>
        <b/>
        <sz val="10"/>
        <rFont val="Calibri"/>
        <family val="2"/>
        <charset val="204"/>
        <scheme val="minor"/>
      </rPr>
      <t>, грн.*Рік</t>
    </r>
  </si>
  <si>
    <r>
      <t xml:space="preserve">Ʃзаявок </t>
    </r>
    <r>
      <rPr>
        <b/>
        <i/>
        <sz val="9"/>
        <rFont val="Arial"/>
        <family val="2"/>
        <charset val="204"/>
      </rPr>
      <t>(Заявлено платником податку до відшкодування)</t>
    </r>
    <r>
      <rPr>
        <b/>
        <sz val="9"/>
        <rFont val="Arial"/>
        <family val="2"/>
        <charset val="204"/>
      </rPr>
      <t xml:space="preserve">  за 11 місяців 2016 року</t>
    </r>
  </si>
  <si>
    <r>
      <t xml:space="preserve">Ʃвисновків   ДФС </t>
    </r>
    <r>
      <rPr>
        <b/>
        <i/>
        <sz val="9"/>
        <rFont val="Calibri"/>
        <family val="2"/>
        <charset val="204"/>
        <scheme val="minor"/>
      </rPr>
      <t>(Погоджено тер_ним органом ДФС)</t>
    </r>
  </si>
  <si>
    <r>
      <t>Ʃвисновків/(Ʃзаявок - ƩППР)*100,</t>
    </r>
    <r>
      <rPr>
        <b/>
        <sz val="9"/>
        <rFont val="Arial"/>
        <family val="2"/>
      </rPr>
      <t xml:space="preserve"> %</t>
    </r>
  </si>
  <si>
    <r>
      <t xml:space="preserve">Ʃвиплати/(Ʃзаявок - ƩППР)*100 </t>
    </r>
    <r>
      <rPr>
        <b/>
        <i/>
        <sz val="9"/>
        <rFont val="Arial"/>
        <family val="2"/>
        <charset val="204"/>
      </rPr>
      <t xml:space="preserve">(Виплачено від належної до виплати суми), </t>
    </r>
    <r>
      <rPr>
        <b/>
        <sz val="9"/>
        <rFont val="Arial"/>
        <family val="2"/>
        <charset val="204"/>
      </rPr>
      <t xml:space="preserve">  %</t>
    </r>
  </si>
  <si>
    <t>Кількість заявок, за якими прострочені строки виписки висновків або висновки не виписані зовсім</t>
  </si>
  <si>
    <t>Виплачено. Станом на 13.04. 2017 грн.</t>
  </si>
  <si>
    <t>Контроль (порівняння з АВисновки)</t>
  </si>
  <si>
    <t>Разом (список МФУ)</t>
  </si>
  <si>
    <t>Разом (додатковий список)</t>
  </si>
  <si>
    <r>
      <t>ƩППР</t>
    </r>
    <r>
      <rPr>
        <b/>
        <i/>
        <sz val="9"/>
        <rFont val="Calibri"/>
        <family val="2"/>
        <charset val="204"/>
        <scheme val="minor"/>
      </rPr>
      <t xml:space="preserve"> ( сума відповідно до податковихповідомленнь-рішень)</t>
    </r>
  </si>
  <si>
    <t>Ʃоплати-Ʃвисновків, грн.</t>
  </si>
  <si>
    <r>
      <t xml:space="preserve"> Ʃвисновків-(Ʃзаявок -ƩППР)</t>
    </r>
    <r>
      <rPr>
        <b/>
        <i/>
        <sz val="9"/>
        <rFont val="Calibri"/>
        <family val="2"/>
        <charset val="204"/>
        <scheme val="minor"/>
      </rPr>
      <t xml:space="preserve">, </t>
    </r>
    <r>
      <rPr>
        <b/>
        <sz val="9"/>
        <rFont val="Calibri"/>
        <family val="2"/>
        <charset val="204"/>
        <scheme val="minor"/>
      </rPr>
      <t>грн</t>
    </r>
  </si>
  <si>
    <t>Кількість оплат іншим платникам податку позачергою по відношенню до заявок платника податку</t>
  </si>
  <si>
    <t>Прострочені сумо-роки (Ʃпрострочки*дні прострочки)/365, грн.*Рік</t>
  </si>
  <si>
    <t>Розом всі 114 підприємств</t>
  </si>
  <si>
    <t xml:space="preserve">Кількість днів між прийняттям Заяви про відшкодування і датою надання  першого висновку  ДФС. </t>
  </si>
  <si>
    <t>Інформація станом на 13.04.2017 року</t>
  </si>
  <si>
    <t>Контроль (Порівняння Дод2_ЧерговістьВідшкодування_Матриця)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</si>
</sst>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_(* #,##0_);_(* \(#,##0\);_(* &quot;-&quot;??_);_(@_)"/>
    <numFmt numFmtId="166" formatCode="dd\.mm\.yy;@"/>
    <numFmt numFmtId="167" formatCode="dd\.mm\.yyyy;@"/>
    <numFmt numFmtId="168" formatCode="[$-409]mmm\-yy;@"/>
    <numFmt numFmtId="169" formatCode="dd/mm/yy;@"/>
    <numFmt numFmtId="170" formatCode="0.000000%"/>
    <numFmt numFmtId="171" formatCode="#,##0\ _₴"/>
    <numFmt numFmtId="172" formatCode="#,##0.000000"/>
  </numFmts>
  <fonts count="47" x14ac:knownFonts="1"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i/>
      <sz val="9"/>
      <color rgb="FF000000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9"/>
      <name val="Arial"/>
      <family val="2"/>
    </font>
    <font>
      <sz val="9"/>
      <name val="Calibri"/>
      <family val="2"/>
      <scheme val="minor"/>
    </font>
    <font>
      <sz val="9"/>
      <name val="Helv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i/>
      <sz val="10"/>
      <color rgb="FF00000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b/>
      <sz val="9"/>
      <color rgb="FFFF0000"/>
      <name val="Arial"/>
      <family val="2"/>
      <charset val="204"/>
    </font>
    <font>
      <u/>
      <sz val="12"/>
      <color theme="11"/>
      <name val="Calibri"/>
      <family val="2"/>
      <charset val="204"/>
      <scheme val="minor"/>
    </font>
    <font>
      <b/>
      <i/>
      <sz val="10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0"/>
      <name val="Calibri"/>
      <family val="2"/>
      <scheme val="minor"/>
    </font>
    <font>
      <b/>
      <sz val="9"/>
      <name val="Calibri"/>
      <family val="2"/>
      <charset val="204"/>
    </font>
    <font>
      <u/>
      <sz val="9"/>
      <color theme="10"/>
      <name val="Calibri"/>
      <family val="2"/>
      <scheme val="minor"/>
    </font>
    <font>
      <b/>
      <i/>
      <sz val="10"/>
      <name val="Calibri"/>
      <family val="2"/>
      <charset val="204"/>
      <scheme val="minor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9"/>
      <color theme="0"/>
      <name val="Arial"/>
      <family val="2"/>
    </font>
    <font>
      <i/>
      <sz val="9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2F4F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28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519">
    <xf numFmtId="0" fontId="0" fillId="0" borderId="0" xfId="0"/>
    <xf numFmtId="0" fontId="3" fillId="0" borderId="0" xfId="2"/>
    <xf numFmtId="0" fontId="3" fillId="0" borderId="0" xfId="2" applyAlignment="1">
      <alignment wrapText="1"/>
    </xf>
    <xf numFmtId="4" fontId="2" fillId="0" borderId="3" xfId="3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top" wrapText="1"/>
    </xf>
    <xf numFmtId="1" fontId="2" fillId="0" borderId="3" xfId="1" applyNumberFormat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top" wrapText="1"/>
    </xf>
    <xf numFmtId="1" fontId="2" fillId="0" borderId="4" xfId="1" applyNumberFormat="1" applyFont="1" applyFill="1" applyBorder="1" applyAlignment="1">
      <alignment horizontal="center" vertical="center"/>
    </xf>
    <xf numFmtId="4" fontId="2" fillId="0" borderId="4" xfId="3" applyNumberFormat="1" applyFont="1" applyFill="1" applyBorder="1" applyAlignment="1">
      <alignment horizontal="center" vertical="center"/>
    </xf>
    <xf numFmtId="0" fontId="3" fillId="0" borderId="0" xfId="2" applyAlignment="1"/>
    <xf numFmtId="0" fontId="8" fillId="0" borderId="0" xfId="0" applyFont="1"/>
    <xf numFmtId="1" fontId="8" fillId="0" borderId="0" xfId="0" applyNumberFormat="1" applyFont="1"/>
    <xf numFmtId="4" fontId="8" fillId="0" borderId="0" xfId="0" applyNumberFormat="1" applyFont="1"/>
    <xf numFmtId="0" fontId="11" fillId="0" borderId="0" xfId="1" applyFont="1" applyFill="1"/>
    <xf numFmtId="0" fontId="12" fillId="0" borderId="0" xfId="0" applyFont="1" applyFill="1"/>
    <xf numFmtId="14" fontId="12" fillId="0" borderId="0" xfId="0" applyNumberFormat="1" applyFont="1" applyFill="1"/>
    <xf numFmtId="0" fontId="8" fillId="0" borderId="0" xfId="0" applyFont="1" applyAlignment="1">
      <alignment horizontal="right"/>
    </xf>
    <xf numFmtId="2" fontId="8" fillId="0" borderId="0" xfId="0" applyNumberFormat="1" applyFont="1"/>
    <xf numFmtId="0" fontId="11" fillId="0" borderId="7" xfId="1" applyFont="1" applyFill="1" applyBorder="1"/>
    <xf numFmtId="0" fontId="11" fillId="8" borderId="7" xfId="1" applyFont="1" applyFill="1" applyBorder="1"/>
    <xf numFmtId="0" fontId="8" fillId="8" borderId="7" xfId="0" applyFont="1" applyFill="1" applyBorder="1"/>
    <xf numFmtId="0" fontId="12" fillId="0" borderId="7" xfId="0" applyFont="1" applyFill="1" applyBorder="1"/>
    <xf numFmtId="14" fontId="12" fillId="0" borderId="7" xfId="0" applyNumberFormat="1" applyFont="1" applyFill="1" applyBorder="1"/>
    <xf numFmtId="4" fontId="11" fillId="0" borderId="7" xfId="1" applyNumberFormat="1" applyFont="1" applyFill="1" applyBorder="1"/>
    <xf numFmtId="0" fontId="8" fillId="8" borderId="7" xfId="0" applyFont="1" applyFill="1" applyBorder="1" applyAlignment="1">
      <alignment vertical="center" wrapText="1"/>
    </xf>
    <xf numFmtId="0" fontId="8" fillId="0" borderId="0" xfId="0" applyNumberFormat="1" applyFont="1"/>
    <xf numFmtId="4" fontId="8" fillId="0" borderId="7" xfId="0" applyNumberFormat="1" applyFont="1" applyBorder="1" applyAlignment="1">
      <alignment vertical="center" wrapText="1"/>
    </xf>
    <xf numFmtId="14" fontId="8" fillId="0" borderId="7" xfId="0" applyNumberFormat="1" applyFont="1" applyBorder="1" applyAlignment="1">
      <alignment vertical="center" wrapText="1"/>
    </xf>
    <xf numFmtId="0" fontId="8" fillId="0" borderId="7" xfId="0" applyNumberFormat="1" applyFont="1" applyBorder="1" applyAlignment="1">
      <alignment vertical="center" wrapText="1"/>
    </xf>
    <xf numFmtId="4" fontId="8" fillId="0" borderId="7" xfId="0" applyNumberFormat="1" applyFont="1" applyFill="1" applyBorder="1" applyAlignment="1">
      <alignment vertical="center" wrapText="1"/>
    </xf>
    <xf numFmtId="14" fontId="8" fillId="0" borderId="7" xfId="0" applyNumberFormat="1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14" fontId="8" fillId="8" borderId="7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7" xfId="0" applyFont="1" applyFill="1" applyBorder="1"/>
    <xf numFmtId="0" fontId="8" fillId="0" borderId="0" xfId="0" applyFont="1" applyFill="1"/>
    <xf numFmtId="4" fontId="8" fillId="0" borderId="0" xfId="0" applyNumberFormat="1" applyFont="1" applyFill="1"/>
    <xf numFmtId="0" fontId="6" fillId="3" borderId="7" xfId="0" applyFont="1" applyFill="1" applyBorder="1" applyAlignment="1">
      <alignment horizontal="center" vertical="top" wrapText="1"/>
    </xf>
    <xf numFmtId="1" fontId="6" fillId="3" borderId="7" xfId="0" applyNumberFormat="1" applyFont="1" applyFill="1" applyBorder="1" applyAlignment="1">
      <alignment horizontal="center" vertical="top" wrapText="1"/>
    </xf>
    <xf numFmtId="166" fontId="12" fillId="0" borderId="7" xfId="0" applyNumberFormat="1" applyFont="1" applyFill="1" applyBorder="1"/>
    <xf numFmtId="1" fontId="12" fillId="0" borderId="7" xfId="0" applyNumberFormat="1" applyFont="1" applyFill="1" applyBorder="1"/>
    <xf numFmtId="4" fontId="12" fillId="0" borderId="7" xfId="0" applyNumberFormat="1" applyFont="1" applyFill="1" applyBorder="1"/>
    <xf numFmtId="165" fontId="12" fillId="0" borderId="7" xfId="4" applyNumberFormat="1" applyFont="1" applyFill="1" applyBorder="1"/>
    <xf numFmtId="0" fontId="8" fillId="0" borderId="7" xfId="0" applyFont="1" applyBorder="1" applyAlignment="1">
      <alignment vertical="center" wrapText="1"/>
    </xf>
    <xf numFmtId="14" fontId="8" fillId="0" borderId="7" xfId="0" applyNumberFormat="1" applyFont="1" applyFill="1" applyBorder="1" applyAlignment="1">
      <alignment vertical="center"/>
    </xf>
    <xf numFmtId="1" fontId="8" fillId="0" borderId="7" xfId="0" applyNumberFormat="1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3" fontId="8" fillId="0" borderId="7" xfId="0" applyNumberFormat="1" applyFont="1" applyFill="1" applyBorder="1"/>
    <xf numFmtId="14" fontId="8" fillId="0" borderId="7" xfId="0" applyNumberFormat="1" applyFont="1" applyFill="1" applyBorder="1"/>
    <xf numFmtId="14" fontId="5" fillId="0" borderId="7" xfId="0" applyNumberFormat="1" applyFont="1" applyFill="1" applyBorder="1"/>
    <xf numFmtId="166" fontId="12" fillId="8" borderId="7" xfId="0" applyNumberFormat="1" applyFont="1" applyFill="1" applyBorder="1"/>
    <xf numFmtId="0" fontId="12" fillId="8" borderId="7" xfId="0" applyFont="1" applyFill="1" applyBorder="1"/>
    <xf numFmtId="2" fontId="12" fillId="0" borderId="7" xfId="0" applyNumberFormat="1" applyFont="1" applyFill="1" applyBorder="1"/>
    <xf numFmtId="4" fontId="12" fillId="8" borderId="7" xfId="0" applyNumberFormat="1" applyFont="1" applyFill="1" applyBorder="1"/>
    <xf numFmtId="4" fontId="11" fillId="6" borderId="7" xfId="1" applyNumberFormat="1" applyFont="1" applyFill="1" applyBorder="1"/>
    <xf numFmtId="4" fontId="12" fillId="0" borderId="7" xfId="4" applyNumberFormat="1" applyFont="1" applyFill="1" applyBorder="1"/>
    <xf numFmtId="4" fontId="14" fillId="0" borderId="7" xfId="4" applyNumberFormat="1" applyFont="1" applyFill="1" applyBorder="1"/>
    <xf numFmtId="1" fontId="12" fillId="8" borderId="7" xfId="0" applyNumberFormat="1" applyFont="1" applyFill="1" applyBorder="1"/>
    <xf numFmtId="165" fontId="12" fillId="8" borderId="7" xfId="4" applyNumberFormat="1" applyFont="1" applyFill="1" applyBorder="1"/>
    <xf numFmtId="0" fontId="8" fillId="0" borderId="7" xfId="0" applyFont="1" applyBorder="1"/>
    <xf numFmtId="0" fontId="12" fillId="0" borderId="7" xfId="0" applyNumberFormat="1" applyFont="1" applyFill="1" applyBorder="1"/>
    <xf numFmtId="14" fontId="12" fillId="8" borderId="7" xfId="0" applyNumberFormat="1" applyFont="1" applyFill="1" applyBorder="1"/>
    <xf numFmtId="166" fontId="12" fillId="9" borderId="7" xfId="0" applyNumberFormat="1" applyFont="1" applyFill="1" applyBorder="1"/>
    <xf numFmtId="4" fontId="12" fillId="6" borderId="7" xfId="0" applyNumberFormat="1" applyFont="1" applyFill="1" applyBorder="1"/>
    <xf numFmtId="4" fontId="12" fillId="6" borderId="7" xfId="4" applyNumberFormat="1" applyFont="1" applyFill="1" applyBorder="1"/>
    <xf numFmtId="14" fontId="8" fillId="0" borderId="7" xfId="0" applyNumberFormat="1" applyFont="1" applyBorder="1"/>
    <xf numFmtId="4" fontId="8" fillId="6" borderId="7" xfId="0" applyNumberFormat="1" applyFont="1" applyFill="1" applyBorder="1" applyAlignment="1">
      <alignment vertical="center" wrapText="1"/>
    </xf>
    <xf numFmtId="4" fontId="5" fillId="6" borderId="7" xfId="0" applyNumberFormat="1" applyFont="1" applyFill="1" applyBorder="1" applyAlignment="1">
      <alignment vertical="center" wrapText="1"/>
    </xf>
    <xf numFmtId="4" fontId="8" fillId="0" borderId="7" xfId="0" applyNumberFormat="1" applyFont="1" applyBorder="1"/>
    <xf numFmtId="4" fontId="11" fillId="6" borderId="2" xfId="1" applyNumberFormat="1" applyFont="1" applyFill="1" applyBorder="1"/>
    <xf numFmtId="0" fontId="13" fillId="0" borderId="7" xfId="0" applyFont="1" applyFill="1" applyBorder="1" applyAlignment="1">
      <alignment horizontal="left"/>
    </xf>
    <xf numFmtId="4" fontId="12" fillId="10" borderId="7" xfId="4" applyNumberFormat="1" applyFont="1" applyFill="1" applyBorder="1"/>
    <xf numFmtId="14" fontId="8" fillId="0" borderId="0" xfId="0" applyNumberFormat="1" applyFont="1"/>
    <xf numFmtId="14" fontId="8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" fontId="8" fillId="0" borderId="7" xfId="0" applyNumberFormat="1" applyFont="1" applyBorder="1"/>
    <xf numFmtId="0" fontId="15" fillId="0" borderId="0" xfId="0" applyFont="1" applyAlignment="1">
      <alignment vertical="center" wrapText="1"/>
    </xf>
    <xf numFmtId="14" fontId="17" fillId="0" borderId="0" xfId="0" applyNumberFormat="1" applyFont="1" applyAlignment="1">
      <alignment vertical="top" wrapText="1"/>
    </xf>
    <xf numFmtId="0" fontId="8" fillId="0" borderId="0" xfId="0" applyFont="1" applyBorder="1"/>
    <xf numFmtId="4" fontId="8" fillId="0" borderId="0" xfId="0" applyNumberFormat="1" applyFont="1" applyBorder="1"/>
    <xf numFmtId="4" fontId="8" fillId="0" borderId="0" xfId="0" applyNumberFormat="1" applyFont="1" applyFill="1" applyBorder="1"/>
    <xf numFmtId="2" fontId="8" fillId="0" borderId="0" xfId="0" applyNumberFormat="1" applyFont="1" applyBorder="1"/>
    <xf numFmtId="0" fontId="8" fillId="0" borderId="0" xfId="0" applyFont="1" applyFill="1" applyBorder="1"/>
    <xf numFmtId="0" fontId="8" fillId="0" borderId="0" xfId="0" applyNumberFormat="1" applyFont="1" applyBorder="1"/>
    <xf numFmtId="1" fontId="8" fillId="0" borderId="0" xfId="0" applyNumberFormat="1" applyFont="1" applyBorder="1"/>
    <xf numFmtId="0" fontId="8" fillId="0" borderId="0" xfId="0" applyFont="1" applyBorder="1" applyAlignment="1">
      <alignment horizontal="right"/>
    </xf>
    <xf numFmtId="14" fontId="8" fillId="0" borderId="0" xfId="0" applyNumberFormat="1" applyFont="1" applyBorder="1"/>
    <xf numFmtId="165" fontId="12" fillId="6" borderId="7" xfId="4" applyNumberFormat="1" applyFont="1" applyFill="1" applyBorder="1"/>
    <xf numFmtId="167" fontId="8" fillId="0" borderId="0" xfId="0" applyNumberFormat="1" applyFont="1"/>
    <xf numFmtId="167" fontId="12" fillId="0" borderId="7" xfId="0" applyNumberFormat="1" applyFont="1" applyFill="1" applyBorder="1"/>
    <xf numFmtId="167" fontId="8" fillId="0" borderId="7" xfId="0" applyNumberFormat="1" applyFont="1" applyBorder="1" applyAlignment="1">
      <alignment vertical="center" wrapText="1"/>
    </xf>
    <xf numFmtId="167" fontId="8" fillId="0" borderId="7" xfId="0" applyNumberFormat="1" applyFont="1" applyFill="1" applyBorder="1" applyAlignment="1">
      <alignment vertical="center" wrapText="1"/>
    </xf>
    <xf numFmtId="167" fontId="12" fillId="8" borderId="7" xfId="0" applyNumberFormat="1" applyFont="1" applyFill="1" applyBorder="1"/>
    <xf numFmtId="167" fontId="8" fillId="0" borderId="7" xfId="0" applyNumberFormat="1" applyFont="1" applyBorder="1"/>
    <xf numFmtId="167" fontId="8" fillId="0" borderId="0" xfId="0" applyNumberFormat="1" applyFont="1" applyBorder="1"/>
    <xf numFmtId="165" fontId="12" fillId="0" borderId="2" xfId="4" applyNumberFormat="1" applyFont="1" applyFill="1" applyBorder="1"/>
    <xf numFmtId="4" fontId="12" fillId="10" borderId="2" xfId="4" applyNumberFormat="1" applyFont="1" applyFill="1" applyBorder="1"/>
    <xf numFmtId="4" fontId="12" fillId="8" borderId="7" xfId="4" applyNumberFormat="1" applyFont="1" applyFill="1" applyBorder="1"/>
    <xf numFmtId="0" fontId="15" fillId="0" borderId="0" xfId="0" applyFont="1" applyBorder="1"/>
    <xf numFmtId="1" fontId="15" fillId="0" borderId="0" xfId="0" applyNumberFormat="1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Fill="1" applyBorder="1"/>
    <xf numFmtId="4" fontId="15" fillId="0" borderId="0" xfId="0" applyNumberFormat="1" applyFont="1" applyBorder="1"/>
    <xf numFmtId="2" fontId="15" fillId="0" borderId="0" xfId="0" applyNumberFormat="1" applyFont="1" applyBorder="1"/>
    <xf numFmtId="167" fontId="15" fillId="0" borderId="0" xfId="0" applyNumberFormat="1" applyFont="1" applyBorder="1"/>
    <xf numFmtId="166" fontId="12" fillId="0" borderId="0" xfId="0" applyNumberFormat="1" applyFont="1" applyFill="1" applyBorder="1"/>
    <xf numFmtId="165" fontId="12" fillId="0" borderId="0" xfId="4" applyNumberFormat="1" applyFont="1" applyFill="1" applyBorder="1"/>
    <xf numFmtId="14" fontId="12" fillId="0" borderId="0" xfId="0" applyNumberFormat="1" applyFont="1" applyFill="1" applyBorder="1"/>
    <xf numFmtId="14" fontId="15" fillId="0" borderId="0" xfId="0" applyNumberFormat="1" applyFont="1" applyBorder="1"/>
    <xf numFmtId="167" fontId="8" fillId="8" borderId="7" xfId="0" applyNumberFormat="1" applyFont="1" applyFill="1" applyBorder="1" applyAlignment="1">
      <alignment vertical="center" wrapText="1"/>
    </xf>
    <xf numFmtId="14" fontId="12" fillId="0" borderId="7" xfId="4" applyNumberFormat="1" applyFont="1" applyFill="1" applyBorder="1"/>
    <xf numFmtId="4" fontId="11" fillId="8" borderId="7" xfId="1" applyNumberFormat="1" applyFont="1" applyFill="1" applyBorder="1"/>
    <xf numFmtId="14" fontId="8" fillId="8" borderId="7" xfId="0" applyNumberFormat="1" applyFont="1" applyFill="1" applyBorder="1" applyAlignment="1">
      <alignment vertical="center"/>
    </xf>
    <xf numFmtId="4" fontId="8" fillId="8" borderId="7" xfId="0" applyNumberFormat="1" applyFont="1" applyFill="1" applyBorder="1" applyAlignment="1">
      <alignment vertical="center" wrapText="1"/>
    </xf>
    <xf numFmtId="0" fontId="8" fillId="8" borderId="7" xfId="0" applyFont="1" applyFill="1" applyBorder="1" applyAlignment="1">
      <alignment vertical="center"/>
    </xf>
    <xf numFmtId="0" fontId="8" fillId="0" borderId="0" xfId="0" applyNumberFormat="1" applyFont="1" applyAlignment="1">
      <alignment wrapText="1"/>
    </xf>
    <xf numFmtId="0" fontId="8" fillId="0" borderId="6" xfId="0" applyNumberFormat="1" applyFont="1" applyBorder="1" applyAlignment="1">
      <alignment wrapText="1"/>
    </xf>
    <xf numFmtId="0" fontId="17" fillId="0" borderId="0" xfId="0" applyFont="1"/>
    <xf numFmtId="0" fontId="17" fillId="0" borderId="0" xfId="0" applyFont="1" applyBorder="1"/>
    <xf numFmtId="165" fontId="12" fillId="6" borderId="2" xfId="4" applyNumberFormat="1" applyFont="1" applyFill="1" applyBorder="1"/>
    <xf numFmtId="0" fontId="8" fillId="0" borderId="16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Border="1"/>
    <xf numFmtId="165" fontId="6" fillId="5" borderId="10" xfId="0" applyNumberFormat="1" applyFont="1" applyFill="1" applyBorder="1" applyAlignment="1">
      <alignment horizontal="center" vertical="top" wrapText="1"/>
    </xf>
    <xf numFmtId="4" fontId="19" fillId="5" borderId="2" xfId="1" applyNumberFormat="1" applyFont="1" applyFill="1" applyBorder="1"/>
    <xf numFmtId="1" fontId="19" fillId="5" borderId="2" xfId="1" applyNumberFormat="1" applyFont="1" applyFill="1" applyBorder="1"/>
    <xf numFmtId="165" fontId="19" fillId="5" borderId="7" xfId="1" applyNumberFormat="1" applyFont="1" applyFill="1" applyBorder="1"/>
    <xf numFmtId="4" fontId="19" fillId="5" borderId="7" xfId="1" applyNumberFormat="1" applyFont="1" applyFill="1" applyBorder="1"/>
    <xf numFmtId="4" fontId="18" fillId="5" borderId="7" xfId="0" applyNumberFormat="1" applyFont="1" applyFill="1" applyBorder="1"/>
    <xf numFmtId="4" fontId="17" fillId="5" borderId="7" xfId="0" applyNumberFormat="1" applyFont="1" applyFill="1" applyBorder="1"/>
    <xf numFmtId="4" fontId="17" fillId="0" borderId="0" xfId="0" applyNumberFormat="1" applyFont="1" applyBorder="1"/>
    <xf numFmtId="1" fontId="17" fillId="0" borderId="0" xfId="0" applyNumberFormat="1" applyFont="1" applyBorder="1"/>
    <xf numFmtId="4" fontId="17" fillId="0" borderId="0" xfId="0" applyNumberFormat="1" applyFont="1"/>
    <xf numFmtId="1" fontId="17" fillId="0" borderId="0" xfId="0" applyNumberFormat="1" applyFont="1"/>
    <xf numFmtId="1" fontId="15" fillId="0" borderId="0" xfId="0" applyNumberFormat="1" applyFont="1"/>
    <xf numFmtId="0" fontId="8" fillId="0" borderId="7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4" fillId="11" borderId="25" xfId="1" applyFont="1" applyFill="1" applyBorder="1"/>
    <xf numFmtId="0" fontId="25" fillId="8" borderId="25" xfId="1" applyFont="1" applyFill="1" applyBorder="1"/>
    <xf numFmtId="0" fontId="22" fillId="9" borderId="25" xfId="1" applyFont="1" applyFill="1" applyBorder="1"/>
    <xf numFmtId="1" fontId="22" fillId="0" borderId="7" xfId="0" applyNumberFormat="1" applyFont="1" applyFill="1" applyBorder="1"/>
    <xf numFmtId="0" fontId="22" fillId="0" borderId="0" xfId="1" applyFont="1" applyFill="1"/>
    <xf numFmtId="3" fontId="22" fillId="0" borderId="0" xfId="1" applyNumberFormat="1" applyFont="1" applyFill="1" applyAlignment="1">
      <alignment vertical="top" wrapText="1"/>
    </xf>
    <xf numFmtId="0" fontId="23" fillId="0" borderId="23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vertical="top" wrapText="1"/>
    </xf>
    <xf numFmtId="0" fontId="23" fillId="0" borderId="0" xfId="1" applyFont="1" applyFill="1" applyBorder="1" applyAlignment="1"/>
    <xf numFmtId="0" fontId="23" fillId="0" borderId="0" xfId="1" applyFont="1" applyFill="1" applyBorder="1" applyAlignment="1">
      <alignment vertical="top"/>
    </xf>
    <xf numFmtId="0" fontId="26" fillId="0" borderId="0" xfId="1" applyFont="1" applyFill="1"/>
    <xf numFmtId="3" fontId="26" fillId="0" borderId="0" xfId="1" applyNumberFormat="1" applyFont="1" applyFill="1"/>
    <xf numFmtId="0" fontId="22" fillId="0" borderId="0" xfId="1" applyFont="1" applyFill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25" fillId="0" borderId="0" xfId="0" applyFont="1" applyFill="1"/>
    <xf numFmtId="0" fontId="15" fillId="0" borderId="0" xfId="0" applyFont="1" applyFill="1"/>
    <xf numFmtId="165" fontId="15" fillId="0" borderId="0" xfId="0" applyNumberFormat="1" applyFont="1" applyFill="1"/>
    <xf numFmtId="10" fontId="8" fillId="0" borderId="0" xfId="0" applyNumberFormat="1" applyFont="1"/>
    <xf numFmtId="10" fontId="8" fillId="0" borderId="0" xfId="0" applyNumberFormat="1" applyFont="1" applyBorder="1"/>
    <xf numFmtId="0" fontId="11" fillId="6" borderId="0" xfId="1" applyFont="1" applyFill="1" applyBorder="1"/>
    <xf numFmtId="0" fontId="25" fillId="0" borderId="0" xfId="0" applyFont="1" applyFill="1" applyBorder="1"/>
    <xf numFmtId="10" fontId="25" fillId="0" borderId="0" xfId="0" applyNumberFormat="1" applyFont="1" applyFill="1" applyBorder="1"/>
    <xf numFmtId="9" fontId="19" fillId="0" borderId="0" xfId="5" applyFont="1" applyBorder="1" applyAlignment="1">
      <alignment horizontal="center" vertical="center"/>
    </xf>
    <xf numFmtId="0" fontId="25" fillId="0" borderId="28" xfId="0" applyFont="1" applyFill="1" applyBorder="1"/>
    <xf numFmtId="0" fontId="22" fillId="0" borderId="0" xfId="1" applyFont="1" applyFill="1" applyBorder="1"/>
    <xf numFmtId="0" fontId="25" fillId="0" borderId="0" xfId="0" applyFont="1"/>
    <xf numFmtId="0" fontId="27" fillId="3" borderId="7" xfId="0" applyFont="1" applyFill="1" applyBorder="1" applyAlignment="1">
      <alignment horizontal="center" vertical="top" wrapText="1"/>
    </xf>
    <xf numFmtId="1" fontId="27" fillId="3" borderId="7" xfId="0" applyNumberFormat="1" applyFont="1" applyFill="1" applyBorder="1" applyAlignment="1">
      <alignment horizontal="center" vertical="top" wrapText="1"/>
    </xf>
    <xf numFmtId="0" fontId="22" fillId="12" borderId="25" xfId="1" applyFont="1" applyFill="1" applyBorder="1"/>
    <xf numFmtId="0" fontId="22" fillId="0" borderId="0" xfId="1" applyFont="1" applyFill="1" applyBorder="1" applyAlignment="1">
      <alignment vertical="top" wrapText="1"/>
    </xf>
    <xf numFmtId="0" fontId="22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/>
    <xf numFmtId="0" fontId="22" fillId="5" borderId="7" xfId="0" applyFont="1" applyFill="1" applyBorder="1" applyAlignment="1">
      <alignment horizontal="left"/>
    </xf>
    <xf numFmtId="165" fontId="22" fillId="0" borderId="7" xfId="4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right"/>
    </xf>
    <xf numFmtId="1" fontId="6" fillId="13" borderId="7" xfId="0" applyNumberFormat="1" applyFont="1" applyFill="1" applyBorder="1" applyAlignment="1">
      <alignment horizontal="center" vertical="top" wrapText="1"/>
    </xf>
    <xf numFmtId="0" fontId="6" fillId="13" borderId="7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left" vertical="top" wrapText="1"/>
    </xf>
    <xf numFmtId="1" fontId="6" fillId="13" borderId="2" xfId="0" applyNumberFormat="1" applyFont="1" applyFill="1" applyBorder="1" applyAlignment="1">
      <alignment horizontal="center" vertical="top" wrapText="1"/>
    </xf>
    <xf numFmtId="4" fontId="6" fillId="13" borderId="7" xfId="0" applyNumberFormat="1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center" vertical="top" wrapText="1"/>
    </xf>
    <xf numFmtId="2" fontId="6" fillId="13" borderId="2" xfId="0" applyNumberFormat="1" applyFont="1" applyFill="1" applyBorder="1" applyAlignment="1">
      <alignment horizontal="center" vertical="top" wrapText="1"/>
    </xf>
    <xf numFmtId="4" fontId="6" fillId="13" borderId="2" xfId="0" applyNumberFormat="1" applyFont="1" applyFill="1" applyBorder="1" applyAlignment="1">
      <alignment horizontal="center" vertical="top" wrapText="1"/>
    </xf>
    <xf numFmtId="4" fontId="16" fillId="13" borderId="7" xfId="0" quotePrefix="1" applyNumberFormat="1" applyFont="1" applyFill="1" applyBorder="1" applyAlignment="1">
      <alignment horizontal="center" vertical="top" wrapText="1"/>
    </xf>
    <xf numFmtId="10" fontId="27" fillId="13" borderId="7" xfId="0" applyNumberFormat="1" applyFont="1" applyFill="1" applyBorder="1" applyAlignment="1">
      <alignment horizontal="center" vertical="top" wrapText="1"/>
    </xf>
    <xf numFmtId="1" fontId="27" fillId="13" borderId="7" xfId="0" applyNumberFormat="1" applyFont="1" applyFill="1" applyBorder="1" applyAlignment="1">
      <alignment horizontal="center" vertical="top" wrapText="1"/>
    </xf>
    <xf numFmtId="0" fontId="25" fillId="13" borderId="0" xfId="0" applyFont="1" applyFill="1"/>
    <xf numFmtId="0" fontId="27" fillId="13" borderId="7" xfId="0" applyFont="1" applyFill="1" applyBorder="1" applyAlignment="1">
      <alignment horizontal="center" vertical="top" wrapText="1"/>
    </xf>
    <xf numFmtId="4" fontId="27" fillId="13" borderId="7" xfId="0" applyNumberFormat="1" applyFont="1" applyFill="1" applyBorder="1" applyAlignment="1">
      <alignment horizontal="center" vertical="top" wrapText="1"/>
    </xf>
    <xf numFmtId="2" fontId="27" fillId="13" borderId="7" xfId="0" applyNumberFormat="1" applyFont="1" applyFill="1" applyBorder="1" applyAlignment="1">
      <alignment horizontal="center" vertical="top" wrapText="1"/>
    </xf>
    <xf numFmtId="167" fontId="27" fillId="13" borderId="7" xfId="0" applyNumberFormat="1" applyFont="1" applyFill="1" applyBorder="1" applyAlignment="1">
      <alignment horizontal="center" vertical="top" wrapText="1"/>
    </xf>
    <xf numFmtId="4" fontId="27" fillId="13" borderId="0" xfId="0" applyNumberFormat="1" applyFont="1" applyFill="1" applyBorder="1" applyAlignment="1">
      <alignment horizontal="center" vertical="top" wrapText="1"/>
    </xf>
    <xf numFmtId="10" fontId="27" fillId="13" borderId="0" xfId="0" applyNumberFormat="1" applyFont="1" applyFill="1" applyBorder="1" applyAlignment="1">
      <alignment horizontal="center" vertical="top" wrapText="1"/>
    </xf>
    <xf numFmtId="4" fontId="11" fillId="13" borderId="7" xfId="1" applyNumberFormat="1" applyFont="1" applyFill="1" applyBorder="1"/>
    <xf numFmtId="4" fontId="12" fillId="13" borderId="7" xfId="0" applyNumberFormat="1" applyFont="1" applyFill="1" applyBorder="1"/>
    <xf numFmtId="4" fontId="12" fillId="13" borderId="7" xfId="4" applyNumberFormat="1" applyFont="1" applyFill="1" applyBorder="1"/>
    <xf numFmtId="165" fontId="12" fillId="13" borderId="7" xfId="4" applyNumberFormat="1" applyFont="1" applyFill="1" applyBorder="1"/>
    <xf numFmtId="4" fontId="8" fillId="13" borderId="7" xfId="0" applyNumberFormat="1" applyFont="1" applyFill="1" applyBorder="1" applyAlignment="1">
      <alignment vertical="center" wrapText="1"/>
    </xf>
    <xf numFmtId="167" fontId="6" fillId="13" borderId="2" xfId="0" applyNumberFormat="1" applyFont="1" applyFill="1" applyBorder="1" applyAlignment="1">
      <alignment horizontal="center" vertical="top" wrapText="1"/>
    </xf>
    <xf numFmtId="0" fontId="6" fillId="13" borderId="2" xfId="0" applyNumberFormat="1" applyFont="1" applyFill="1" applyBorder="1" applyAlignment="1">
      <alignment horizontal="center" vertical="top" wrapText="1"/>
    </xf>
    <xf numFmtId="14" fontId="17" fillId="5" borderId="16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7" borderId="0" xfId="0" applyFont="1" applyFill="1" applyBorder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4" fontId="8" fillId="0" borderId="7" xfId="0" applyNumberFormat="1" applyFont="1" applyFill="1" applyBorder="1"/>
    <xf numFmtId="0" fontId="30" fillId="0" borderId="0" xfId="6" applyAlignment="1">
      <alignment horizontal="left" vertical="center"/>
    </xf>
    <xf numFmtId="0" fontId="24" fillId="0" borderId="0" xfId="0" applyFont="1" applyFill="1" applyBorder="1"/>
    <xf numFmtId="4" fontId="19" fillId="11" borderId="7" xfId="1" applyNumberFormat="1" applyFont="1" applyFill="1" applyBorder="1"/>
    <xf numFmtId="1" fontId="6" fillId="13" borderId="0" xfId="0" applyNumberFormat="1" applyFont="1" applyFill="1" applyBorder="1" applyAlignment="1">
      <alignment horizontal="center" vertical="top" wrapText="1"/>
    </xf>
    <xf numFmtId="1" fontId="32" fillId="13" borderId="2" xfId="0" applyNumberFormat="1" applyFont="1" applyFill="1" applyBorder="1" applyAlignment="1">
      <alignment horizontal="center" vertical="top" wrapText="1"/>
    </xf>
    <xf numFmtId="0" fontId="12" fillId="11" borderId="7" xfId="0" applyFont="1" applyFill="1" applyBorder="1"/>
    <xf numFmtId="166" fontId="12" fillId="11" borderId="7" xfId="0" applyNumberFormat="1" applyFont="1" applyFill="1" applyBorder="1"/>
    <xf numFmtId="0" fontId="6" fillId="8" borderId="7" xfId="0" applyFont="1" applyFill="1" applyBorder="1" applyAlignment="1">
      <alignment horizontal="center" vertical="top" wrapText="1"/>
    </xf>
    <xf numFmtId="0" fontId="11" fillId="11" borderId="0" xfId="1" applyFont="1" applyFill="1"/>
    <xf numFmtId="0" fontId="12" fillId="0" borderId="0" xfId="0" applyFont="1" applyFill="1" applyAlignment="1">
      <alignment horizontal="center" vertical="center"/>
    </xf>
    <xf numFmtId="9" fontId="11" fillId="0" borderId="0" xfId="1" applyNumberFormat="1" applyFont="1" applyFill="1"/>
    <xf numFmtId="9" fontId="11" fillId="9" borderId="0" xfId="1" applyNumberFormat="1" applyFont="1" applyFill="1"/>
    <xf numFmtId="0" fontId="6" fillId="8" borderId="2" xfId="0" applyFont="1" applyFill="1" applyBorder="1" applyAlignment="1">
      <alignment horizontal="center" vertical="top" wrapText="1"/>
    </xf>
    <xf numFmtId="4" fontId="6" fillId="8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top" wrapText="1"/>
    </xf>
    <xf numFmtId="4" fontId="27" fillId="13" borderId="8" xfId="0" applyNumberFormat="1" applyFont="1" applyFill="1" applyBorder="1" applyAlignment="1">
      <alignment horizontal="center" vertical="top" wrapText="1"/>
    </xf>
    <xf numFmtId="165" fontId="12" fillId="0" borderId="8" xfId="4" applyNumberFormat="1" applyFont="1" applyFill="1" applyBorder="1"/>
    <xf numFmtId="0" fontId="11" fillId="0" borderId="8" xfId="1" applyFont="1" applyFill="1" applyBorder="1"/>
    <xf numFmtId="0" fontId="6" fillId="13" borderId="4" xfId="0" applyFont="1" applyFill="1" applyBorder="1" applyAlignment="1">
      <alignment horizontal="center" vertical="top" wrapText="1"/>
    </xf>
    <xf numFmtId="0" fontId="27" fillId="13" borderId="5" xfId="0" applyFont="1" applyFill="1" applyBorder="1" applyAlignment="1">
      <alignment horizontal="center" vertical="top" wrapText="1"/>
    </xf>
    <xf numFmtId="166" fontId="12" fillId="0" borderId="5" xfId="0" applyNumberFormat="1" applyFont="1" applyFill="1" applyBorder="1"/>
    <xf numFmtId="165" fontId="12" fillId="0" borderId="5" xfId="4" applyNumberFormat="1" applyFont="1" applyFill="1" applyBorder="1"/>
    <xf numFmtId="14" fontId="8" fillId="0" borderId="5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/>
    <xf numFmtId="0" fontId="7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top" wrapText="1"/>
    </xf>
    <xf numFmtId="4" fontId="27" fillId="0" borderId="1" xfId="0" applyNumberFormat="1" applyFont="1" applyFill="1" applyBorder="1" applyAlignment="1">
      <alignment horizontal="center" vertical="top" wrapText="1"/>
    </xf>
    <xf numFmtId="165" fontId="12" fillId="0" borderId="1" xfId="4" applyNumberFormat="1" applyFont="1" applyFill="1" applyBorder="1"/>
    <xf numFmtId="4" fontId="8" fillId="0" borderId="1" xfId="0" applyNumberFormat="1" applyFont="1" applyFill="1" applyBorder="1" applyAlignment="1">
      <alignment vertical="center" wrapText="1"/>
    </xf>
    <xf numFmtId="0" fontId="11" fillId="0" borderId="1" xfId="1" applyFont="1" applyFill="1" applyBorder="1"/>
    <xf numFmtId="0" fontId="7" fillId="0" borderId="3" xfId="0" applyFont="1" applyFill="1" applyBorder="1" applyAlignment="1">
      <alignment horizontal="center" vertical="center" wrapText="1"/>
    </xf>
    <xf numFmtId="4" fontId="6" fillId="13" borderId="33" xfId="0" applyNumberFormat="1" applyFont="1" applyFill="1" applyBorder="1" applyAlignment="1">
      <alignment horizontal="center" vertical="top" wrapText="1"/>
    </xf>
    <xf numFmtId="0" fontId="6" fillId="8" borderId="33" xfId="0" applyFont="1" applyFill="1" applyBorder="1" applyAlignment="1">
      <alignment horizontal="center" vertical="top" wrapText="1"/>
    </xf>
    <xf numFmtId="0" fontId="27" fillId="13" borderId="8" xfId="0" applyFont="1" applyFill="1" applyBorder="1" applyAlignment="1">
      <alignment horizontal="center" vertical="top" wrapText="1"/>
    </xf>
    <xf numFmtId="166" fontId="12" fillId="0" borderId="8" xfId="0" applyNumberFormat="1" applyFont="1" applyFill="1" applyBorder="1"/>
    <xf numFmtId="0" fontId="8" fillId="8" borderId="8" xfId="0" applyFont="1" applyFill="1" applyBorder="1"/>
    <xf numFmtId="0" fontId="12" fillId="0" borderId="8" xfId="0" applyFont="1" applyFill="1" applyBorder="1"/>
    <xf numFmtId="0" fontId="8" fillId="0" borderId="8" xfId="0" applyFont="1" applyBorder="1"/>
    <xf numFmtId="166" fontId="12" fillId="8" borderId="8" xfId="0" applyNumberFormat="1" applyFont="1" applyFill="1" applyBorder="1"/>
    <xf numFmtId="0" fontId="12" fillId="8" borderId="8" xfId="0" applyFont="1" applyFill="1" applyBorder="1"/>
    <xf numFmtId="0" fontId="6" fillId="8" borderId="4" xfId="0" applyFont="1" applyFill="1" applyBorder="1" applyAlignment="1">
      <alignment horizontal="center" vertical="top" wrapText="1"/>
    </xf>
    <xf numFmtId="0" fontId="8" fillId="0" borderId="5" xfId="0" applyFont="1" applyFill="1" applyBorder="1"/>
    <xf numFmtId="0" fontId="8" fillId="0" borderId="1" xfId="0" applyFont="1" applyFill="1" applyBorder="1"/>
    <xf numFmtId="0" fontId="6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166" fontId="12" fillId="0" borderId="1" xfId="0" applyNumberFormat="1" applyFont="1" applyFill="1" applyBorder="1"/>
    <xf numFmtId="0" fontId="12" fillId="0" borderId="1" xfId="0" applyFont="1" applyFill="1" applyBorder="1"/>
    <xf numFmtId="170" fontId="11" fillId="0" borderId="0" xfId="1" applyNumberFormat="1" applyFont="1" applyFill="1"/>
    <xf numFmtId="0" fontId="14" fillId="0" borderId="0" xfId="1" applyFont="1" applyFill="1" applyBorder="1"/>
    <xf numFmtId="0" fontId="26" fillId="0" borderId="0" xfId="1" applyFont="1" applyFill="1" applyBorder="1"/>
    <xf numFmtId="0" fontId="23" fillId="0" borderId="19" xfId="1" applyFont="1" applyFill="1" applyBorder="1" applyAlignment="1">
      <alignment horizontal="center" vertical="center" wrapText="1"/>
    </xf>
    <xf numFmtId="0" fontId="25" fillId="14" borderId="0" xfId="0" applyFont="1" applyFill="1" applyBorder="1"/>
    <xf numFmtId="0" fontId="18" fillId="0" borderId="0" xfId="1" applyFont="1" applyFill="1" applyAlignment="1">
      <alignment vertical="top" wrapText="1"/>
    </xf>
    <xf numFmtId="9" fontId="19" fillId="0" borderId="0" xfId="4" applyNumberFormat="1" applyFont="1" applyBorder="1" applyAlignment="1">
      <alignment horizontal="center" vertical="center"/>
    </xf>
    <xf numFmtId="165" fontId="19" fillId="6" borderId="2" xfId="1" applyNumberFormat="1" applyFont="1" applyFill="1" applyBorder="1"/>
    <xf numFmtId="0" fontId="11" fillId="11" borderId="7" xfId="1" applyFont="1" applyFill="1" applyBorder="1"/>
    <xf numFmtId="14" fontId="11" fillId="11" borderId="7" xfId="1" applyNumberFormat="1" applyFont="1" applyFill="1" applyBorder="1"/>
    <xf numFmtId="165" fontId="19" fillId="11" borderId="2" xfId="1" applyNumberFormat="1" applyFont="1" applyFill="1" applyBorder="1"/>
    <xf numFmtId="14" fontId="12" fillId="11" borderId="7" xfId="0" applyNumberFormat="1" applyFont="1" applyFill="1" applyBorder="1"/>
    <xf numFmtId="1" fontId="12" fillId="11" borderId="7" xfId="0" applyNumberFormat="1" applyFont="1" applyFill="1" applyBorder="1"/>
    <xf numFmtId="165" fontId="12" fillId="11" borderId="7" xfId="4" applyNumberFormat="1" applyFont="1" applyFill="1" applyBorder="1"/>
    <xf numFmtId="4" fontId="11" fillId="11" borderId="7" xfId="1" applyNumberFormat="1" applyFont="1" applyFill="1" applyBorder="1"/>
    <xf numFmtId="167" fontId="12" fillId="11" borderId="7" xfId="0" applyNumberFormat="1" applyFont="1" applyFill="1" applyBorder="1"/>
    <xf numFmtId="4" fontId="12" fillId="11" borderId="7" xfId="4" applyNumberFormat="1" applyFont="1" applyFill="1" applyBorder="1"/>
    <xf numFmtId="0" fontId="31" fillId="14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/>
    </xf>
    <xf numFmtId="0" fontId="8" fillId="0" borderId="0" xfId="0" applyNumberFormat="1" applyFont="1" applyBorder="1" applyAlignment="1">
      <alignment wrapText="1"/>
    </xf>
    <xf numFmtId="169" fontId="8" fillId="0" borderId="7" xfId="0" applyNumberFormat="1" applyFont="1" applyBorder="1" applyAlignment="1">
      <alignment vertical="center"/>
    </xf>
    <xf numFmtId="171" fontId="11" fillId="6" borderId="7" xfId="1" applyNumberFormat="1" applyFont="1" applyFill="1" applyBorder="1"/>
    <xf numFmtId="171" fontId="12" fillId="6" borderId="7" xfId="0" applyNumberFormat="1" applyFont="1" applyFill="1" applyBorder="1"/>
    <xf numFmtId="171" fontId="8" fillId="6" borderId="7" xfId="0" applyNumberFormat="1" applyFont="1" applyFill="1" applyBorder="1"/>
    <xf numFmtId="171" fontId="11" fillId="11" borderId="7" xfId="1" applyNumberFormat="1" applyFont="1" applyFill="1" applyBorder="1"/>
    <xf numFmtId="4" fontId="16" fillId="6" borderId="32" xfId="0" quotePrefix="1" applyNumberFormat="1" applyFont="1" applyFill="1" applyBorder="1" applyAlignment="1">
      <alignment horizontal="center" vertical="center" wrapText="1"/>
    </xf>
    <xf numFmtId="14" fontId="8" fillId="8" borderId="2" xfId="0" applyNumberFormat="1" applyFont="1" applyFill="1" applyBorder="1" applyAlignment="1">
      <alignment vertical="center"/>
    </xf>
    <xf numFmtId="14" fontId="8" fillId="0" borderId="2" xfId="0" applyNumberFormat="1" applyFont="1" applyBorder="1" applyAlignment="1">
      <alignment vertical="center"/>
    </xf>
    <xf numFmtId="169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" fontId="8" fillId="0" borderId="2" xfId="0" applyNumberFormat="1" applyFont="1" applyBorder="1"/>
    <xf numFmtId="14" fontId="8" fillId="0" borderId="2" xfId="0" applyNumberFormat="1" applyFont="1" applyBorder="1" applyAlignment="1">
      <alignment vertical="center" wrapText="1"/>
    </xf>
    <xf numFmtId="0" fontId="8" fillId="0" borderId="2" xfId="0" applyFont="1" applyFill="1" applyBorder="1"/>
    <xf numFmtId="0" fontId="8" fillId="0" borderId="2" xfId="0" applyFont="1" applyBorder="1"/>
    <xf numFmtId="14" fontId="8" fillId="0" borderId="2" xfId="0" applyNumberFormat="1" applyFont="1" applyBorder="1"/>
    <xf numFmtId="167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171" fontId="11" fillId="6" borderId="2" xfId="1" applyNumberFormat="1" applyFont="1" applyFill="1" applyBorder="1"/>
    <xf numFmtId="0" fontId="17" fillId="0" borderId="17" xfId="0" applyFont="1" applyBorder="1"/>
    <xf numFmtId="0" fontId="17" fillId="0" borderId="18" xfId="0" applyFont="1" applyBorder="1"/>
    <xf numFmtId="0" fontId="15" fillId="0" borderId="18" xfId="0" applyFont="1" applyBorder="1"/>
    <xf numFmtId="165" fontId="6" fillId="6" borderId="18" xfId="0" applyNumberFormat="1" applyFont="1" applyFill="1" applyBorder="1" applyAlignment="1">
      <alignment horizontal="center" vertical="top" wrapText="1"/>
    </xf>
    <xf numFmtId="165" fontId="6" fillId="5" borderId="18" xfId="0" applyNumberFormat="1" applyFont="1" applyFill="1" applyBorder="1" applyAlignment="1">
      <alignment horizontal="center" vertical="top" wrapText="1"/>
    </xf>
    <xf numFmtId="14" fontId="6" fillId="5" borderId="18" xfId="0" applyNumberFormat="1" applyFont="1" applyFill="1" applyBorder="1" applyAlignment="1">
      <alignment horizontal="center" vertical="top" wrapText="1"/>
    </xf>
    <xf numFmtId="1" fontId="6" fillId="5" borderId="18" xfId="0" applyNumberFormat="1" applyFont="1" applyFill="1" applyBorder="1" applyAlignment="1">
      <alignment horizontal="center" vertical="top" wrapText="1"/>
    </xf>
    <xf numFmtId="0" fontId="6" fillId="5" borderId="18" xfId="0" applyFont="1" applyFill="1" applyBorder="1" applyAlignment="1">
      <alignment horizontal="right" vertical="top" wrapText="1"/>
    </xf>
    <xf numFmtId="0" fontId="6" fillId="5" borderId="18" xfId="0" applyFont="1" applyFill="1" applyBorder="1" applyAlignment="1">
      <alignment horizontal="center" vertical="top" wrapText="1"/>
    </xf>
    <xf numFmtId="2" fontId="6" fillId="5" borderId="18" xfId="0" applyNumberFormat="1" applyFont="1" applyFill="1" applyBorder="1" applyAlignment="1">
      <alignment horizontal="center" vertical="top" wrapText="1"/>
    </xf>
    <xf numFmtId="4" fontId="6" fillId="5" borderId="18" xfId="0" applyNumberFormat="1" applyFont="1" applyFill="1" applyBorder="1" applyAlignment="1">
      <alignment horizontal="center" vertical="top" wrapText="1"/>
    </xf>
    <xf numFmtId="167" fontId="6" fillId="5" borderId="18" xfId="0" applyNumberFormat="1" applyFont="1" applyFill="1" applyBorder="1" applyAlignment="1">
      <alignment horizontal="center" vertical="top" wrapText="1"/>
    </xf>
    <xf numFmtId="171" fontId="6" fillId="5" borderId="18" xfId="0" applyNumberFormat="1" applyFont="1" applyFill="1" applyBorder="1" applyAlignment="1">
      <alignment horizontal="center" vertical="top" wrapText="1"/>
    </xf>
    <xf numFmtId="0" fontId="17" fillId="0" borderId="9" xfId="0" applyFont="1" applyBorder="1"/>
    <xf numFmtId="0" fontId="17" fillId="0" borderId="10" xfId="0" applyFont="1" applyBorder="1"/>
    <xf numFmtId="0" fontId="15" fillId="0" borderId="10" xfId="0" applyFont="1" applyBorder="1"/>
    <xf numFmtId="165" fontId="6" fillId="6" borderId="10" xfId="0" applyNumberFormat="1" applyFont="1" applyFill="1" applyBorder="1" applyAlignment="1">
      <alignment horizontal="center" vertical="top" wrapText="1"/>
    </xf>
    <xf numFmtId="14" fontId="6" fillId="5" borderId="10" xfId="0" applyNumberFormat="1" applyFont="1" applyFill="1" applyBorder="1" applyAlignment="1">
      <alignment horizontal="center" vertical="top" wrapText="1"/>
    </xf>
    <xf numFmtId="1" fontId="6" fillId="5" borderId="10" xfId="0" applyNumberFormat="1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right" vertical="top" wrapText="1"/>
    </xf>
    <xf numFmtId="0" fontId="6" fillId="5" borderId="10" xfId="0" applyFont="1" applyFill="1" applyBorder="1" applyAlignment="1">
      <alignment horizontal="center" vertical="top" wrapText="1"/>
    </xf>
    <xf numFmtId="2" fontId="6" fillId="5" borderId="10" xfId="0" applyNumberFormat="1" applyFont="1" applyFill="1" applyBorder="1" applyAlignment="1">
      <alignment horizontal="center" vertical="top" wrapText="1"/>
    </xf>
    <xf numFmtId="4" fontId="6" fillId="5" borderId="10" xfId="0" applyNumberFormat="1" applyFont="1" applyFill="1" applyBorder="1" applyAlignment="1">
      <alignment horizontal="center" vertical="top" wrapText="1"/>
    </xf>
    <xf numFmtId="167" fontId="6" fillId="5" borderId="10" xfId="0" applyNumberFormat="1" applyFont="1" applyFill="1" applyBorder="1" applyAlignment="1">
      <alignment horizontal="center" vertical="top" wrapText="1"/>
    </xf>
    <xf numFmtId="171" fontId="6" fillId="5" borderId="10" xfId="0" applyNumberFormat="1" applyFont="1" applyFill="1" applyBorder="1" applyAlignment="1">
      <alignment horizontal="center" vertical="top" wrapText="1"/>
    </xf>
    <xf numFmtId="165" fontId="25" fillId="0" borderId="0" xfId="0" applyNumberFormat="1" applyFont="1" applyFill="1"/>
    <xf numFmtId="171" fontId="11" fillId="0" borderId="24" xfId="1" applyNumberFormat="1" applyFont="1" applyFill="1" applyBorder="1"/>
    <xf numFmtId="171" fontId="11" fillId="0" borderId="0" xfId="1" applyNumberFormat="1" applyFont="1" applyFill="1" applyBorder="1"/>
    <xf numFmtId="171" fontId="11" fillId="0" borderId="26" xfId="1" applyNumberFormat="1" applyFont="1" applyFill="1" applyBorder="1"/>
    <xf numFmtId="1" fontId="11" fillId="0" borderId="21" xfId="1" applyNumberFormat="1" applyFont="1" applyFill="1" applyBorder="1"/>
    <xf numFmtId="1" fontId="11" fillId="0" borderId="24" xfId="1" applyNumberFormat="1" applyFont="1" applyFill="1" applyBorder="1"/>
    <xf numFmtId="1" fontId="11" fillId="0" borderId="0" xfId="1" applyNumberFormat="1" applyFont="1" applyFill="1" applyBorder="1"/>
    <xf numFmtId="1" fontId="11" fillId="0" borderId="26" xfId="1" applyNumberFormat="1" applyFont="1" applyFill="1" applyBorder="1"/>
    <xf numFmtId="1" fontId="11" fillId="0" borderId="28" xfId="1" applyNumberFormat="1" applyFont="1" applyFill="1" applyBorder="1"/>
    <xf numFmtId="9" fontId="11" fillId="0" borderId="20" xfId="1" applyNumberFormat="1" applyFont="1" applyFill="1" applyBorder="1" applyAlignment="1">
      <alignment horizontal="left"/>
    </xf>
    <xf numFmtId="9" fontId="11" fillId="0" borderId="21" xfId="1" applyNumberFormat="1" applyFont="1" applyFill="1" applyBorder="1" applyAlignment="1">
      <alignment horizontal="left"/>
    </xf>
    <xf numFmtId="9" fontId="11" fillId="0" borderId="23" xfId="1" applyNumberFormat="1" applyFont="1" applyFill="1" applyBorder="1" applyAlignment="1">
      <alignment horizontal="left"/>
    </xf>
    <xf numFmtId="9" fontId="11" fillId="0" borderId="24" xfId="1" applyNumberFormat="1" applyFont="1" applyFill="1" applyBorder="1" applyAlignment="1">
      <alignment horizontal="left"/>
    </xf>
    <xf numFmtId="9" fontId="11" fillId="0" borderId="0" xfId="1" applyNumberFormat="1" applyFont="1" applyFill="1" applyBorder="1" applyAlignment="1">
      <alignment horizontal="left"/>
    </xf>
    <xf numFmtId="9" fontId="11" fillId="0" borderId="26" xfId="1" applyNumberFormat="1" applyFont="1" applyFill="1" applyBorder="1" applyAlignment="1">
      <alignment horizontal="left"/>
    </xf>
    <xf numFmtId="9" fontId="11" fillId="0" borderId="27" xfId="1" applyNumberFormat="1" applyFont="1" applyFill="1" applyBorder="1" applyAlignment="1">
      <alignment horizontal="left"/>
    </xf>
    <xf numFmtId="9" fontId="11" fillId="0" borderId="28" xfId="1" applyNumberFormat="1" applyFont="1" applyFill="1" applyBorder="1" applyAlignment="1">
      <alignment horizontal="left"/>
    </xf>
    <xf numFmtId="9" fontId="11" fillId="0" borderId="29" xfId="1" applyNumberFormat="1" applyFont="1" applyFill="1" applyBorder="1" applyAlignment="1">
      <alignment horizontal="left"/>
    </xf>
    <xf numFmtId="165" fontId="15" fillId="0" borderId="0" xfId="0" applyNumberFormat="1" applyFont="1" applyFill="1" applyBorder="1"/>
    <xf numFmtId="0" fontId="25" fillId="0" borderId="20" xfId="0" applyFont="1" applyFill="1" applyBorder="1"/>
    <xf numFmtId="0" fontId="25" fillId="0" borderId="24" xfId="0" applyFont="1" applyFill="1" applyBorder="1"/>
    <xf numFmtId="3" fontId="12" fillId="0" borderId="1" xfId="4" applyNumberFormat="1" applyFont="1" applyFill="1" applyBorder="1"/>
    <xf numFmtId="0" fontId="23" fillId="0" borderId="0" xfId="1" applyFont="1" applyFill="1" applyAlignment="1">
      <alignment vertical="top" wrapText="1"/>
    </xf>
    <xf numFmtId="49" fontId="22" fillId="0" borderId="11" xfId="1" applyNumberFormat="1" applyFont="1" applyFill="1" applyBorder="1"/>
    <xf numFmtId="0" fontId="25" fillId="14" borderId="24" xfId="0" applyFont="1" applyFill="1" applyBorder="1"/>
    <xf numFmtId="0" fontId="25" fillId="14" borderId="26" xfId="0" applyFont="1" applyFill="1" applyBorder="1"/>
    <xf numFmtId="0" fontId="25" fillId="14" borderId="20" xfId="0" applyFont="1" applyFill="1" applyBorder="1"/>
    <xf numFmtId="0" fontId="25" fillId="14" borderId="21" xfId="0" applyFont="1" applyFill="1" applyBorder="1"/>
    <xf numFmtId="0" fontId="25" fillId="14" borderId="23" xfId="0" applyFont="1" applyFill="1" applyBorder="1"/>
    <xf numFmtId="0" fontId="25" fillId="0" borderId="26" xfId="0" applyFont="1" applyFill="1" applyBorder="1"/>
    <xf numFmtId="0" fontId="37" fillId="0" borderId="0" xfId="1" applyFont="1" applyFill="1" applyBorder="1" applyAlignment="1"/>
    <xf numFmtId="171" fontId="11" fillId="0" borderId="0" xfId="1" applyNumberFormat="1" applyFont="1" applyFill="1"/>
    <xf numFmtId="4" fontId="40" fillId="6" borderId="37" xfId="0" quotePrefix="1" applyNumberFormat="1" applyFont="1" applyFill="1" applyBorder="1" applyAlignment="1">
      <alignment horizontal="center" vertical="center" wrapText="1"/>
    </xf>
    <xf numFmtId="4" fontId="40" fillId="6" borderId="32" xfId="0" quotePrefix="1" applyNumberFormat="1" applyFont="1" applyFill="1" applyBorder="1" applyAlignment="1">
      <alignment horizontal="center" vertical="center" wrapText="1"/>
    </xf>
    <xf numFmtId="171" fontId="11" fillId="0" borderId="27" xfId="1" applyNumberFormat="1" applyFont="1" applyFill="1" applyBorder="1"/>
    <xf numFmtId="171" fontId="11" fillId="0" borderId="28" xfId="1" applyNumberFormat="1" applyFont="1" applyFill="1" applyBorder="1"/>
    <xf numFmtId="171" fontId="11" fillId="0" borderId="29" xfId="1" applyNumberFormat="1" applyFont="1" applyFill="1" applyBorder="1"/>
    <xf numFmtId="0" fontId="41" fillId="0" borderId="0" xfId="6" applyFont="1" applyAlignment="1">
      <alignment horizontal="left" vertical="center"/>
    </xf>
    <xf numFmtId="4" fontId="40" fillId="6" borderId="38" xfId="0" quotePrefix="1" applyNumberFormat="1" applyFont="1" applyFill="1" applyBorder="1" applyAlignment="1">
      <alignment horizontal="center" vertical="center" wrapText="1"/>
    </xf>
    <xf numFmtId="4" fontId="40" fillId="6" borderId="39" xfId="0" quotePrefix="1" applyNumberFormat="1" applyFont="1" applyFill="1" applyBorder="1" applyAlignment="1">
      <alignment horizontal="center" vertical="center" wrapText="1"/>
    </xf>
    <xf numFmtId="4" fontId="40" fillId="6" borderId="40" xfId="0" quotePrefix="1" applyNumberFormat="1" applyFont="1" applyFill="1" applyBorder="1" applyAlignment="1">
      <alignment horizontal="center" vertical="center" wrapText="1"/>
    </xf>
    <xf numFmtId="168" fontId="23" fillId="0" borderId="20" xfId="0" applyNumberFormat="1" applyFont="1" applyFill="1" applyBorder="1" applyAlignment="1">
      <alignment horizontal="center" vertical="center" wrapText="1"/>
    </xf>
    <xf numFmtId="168" fontId="23" fillId="0" borderId="21" xfId="0" applyNumberFormat="1" applyFont="1" applyFill="1" applyBorder="1" applyAlignment="1">
      <alignment horizontal="center" vertical="center" wrapText="1"/>
    </xf>
    <xf numFmtId="168" fontId="23" fillId="0" borderId="23" xfId="0" applyNumberFormat="1" applyFont="1" applyFill="1" applyBorder="1" applyAlignment="1">
      <alignment horizontal="center" vertical="center" wrapText="1"/>
    </xf>
    <xf numFmtId="0" fontId="31" fillId="14" borderId="7" xfId="0" applyFont="1" applyFill="1" applyBorder="1" applyAlignment="1">
      <alignment vertical="center"/>
    </xf>
    <xf numFmtId="0" fontId="25" fillId="0" borderId="7" xfId="0" applyFont="1" applyFill="1" applyBorder="1"/>
    <xf numFmtId="0" fontId="25" fillId="0" borderId="7" xfId="2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left"/>
    </xf>
    <xf numFmtId="165" fontId="11" fillId="0" borderId="7" xfId="4" applyNumberFormat="1" applyFont="1" applyBorder="1" applyAlignment="1">
      <alignment horizontal="center" vertical="center"/>
    </xf>
    <xf numFmtId="9" fontId="11" fillId="0" borderId="7" xfId="4" applyNumberFormat="1" applyFont="1" applyBorder="1" applyAlignment="1">
      <alignment horizontal="center" vertical="center"/>
    </xf>
    <xf numFmtId="9" fontId="11" fillId="0" borderId="7" xfId="5" applyFont="1" applyBorder="1" applyAlignment="1">
      <alignment horizontal="center" vertical="center"/>
    </xf>
    <xf numFmtId="171" fontId="11" fillId="0" borderId="7" xfId="5" applyNumberFormat="1" applyFont="1" applyBorder="1" applyAlignment="1">
      <alignment horizontal="center" vertical="center"/>
    </xf>
    <xf numFmtId="0" fontId="25" fillId="0" borderId="7" xfId="0" applyFont="1" applyFill="1" applyBorder="1" applyAlignment="1">
      <alignment horizontal="left" vertical="center"/>
    </xf>
    <xf numFmtId="1" fontId="25" fillId="0" borderId="7" xfId="0" applyNumberFormat="1" applyFont="1" applyFill="1" applyBorder="1"/>
    <xf numFmtId="165" fontId="11" fillId="0" borderId="7" xfId="4" applyNumberFormat="1" applyFont="1" applyFill="1" applyBorder="1" applyAlignment="1">
      <alignment horizontal="center" vertical="center"/>
    </xf>
    <xf numFmtId="9" fontId="11" fillId="0" borderId="7" xfId="4" applyNumberFormat="1" applyFont="1" applyFill="1" applyBorder="1" applyAlignment="1">
      <alignment horizontal="center" vertical="center"/>
    </xf>
    <xf numFmtId="9" fontId="11" fillId="0" borderId="7" xfId="5" applyFont="1" applyFill="1" applyBorder="1" applyAlignment="1">
      <alignment horizontal="center" vertical="center"/>
    </xf>
    <xf numFmtId="171" fontId="11" fillId="0" borderId="7" xfId="5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/>
    </xf>
    <xf numFmtId="0" fontId="31" fillId="14" borderId="7" xfId="0" applyFont="1" applyFill="1" applyBorder="1" applyAlignment="1">
      <alignment horizontal="left" vertical="center"/>
    </xf>
    <xf numFmtId="165" fontId="15" fillId="0" borderId="7" xfId="0" applyNumberFormat="1" applyFont="1" applyFill="1" applyBorder="1"/>
    <xf numFmtId="9" fontId="19" fillId="0" borderId="7" xfId="4" applyNumberFormat="1" applyFont="1" applyBorder="1" applyAlignment="1">
      <alignment horizontal="center" vertical="center"/>
    </xf>
    <xf numFmtId="9" fontId="19" fillId="0" borderId="7" xfId="5" applyFont="1" applyBorder="1" applyAlignment="1">
      <alignment horizontal="center" vertical="center"/>
    </xf>
    <xf numFmtId="1" fontId="22" fillId="5" borderId="7" xfId="0" applyNumberFormat="1" applyFont="1" applyFill="1" applyBorder="1"/>
    <xf numFmtId="0" fontId="25" fillId="14" borderId="17" xfId="0" applyFont="1" applyFill="1" applyBorder="1"/>
    <xf numFmtId="0" fontId="25" fillId="14" borderId="18" xfId="2" applyFont="1" applyFill="1" applyBorder="1" applyAlignment="1">
      <alignment horizontal="center" vertical="center"/>
    </xf>
    <xf numFmtId="0" fontId="31" fillId="14" borderId="18" xfId="0" applyFont="1" applyFill="1" applyBorder="1" applyAlignment="1">
      <alignment vertical="center"/>
    </xf>
    <xf numFmtId="0" fontId="31" fillId="14" borderId="19" xfId="0" applyFont="1" applyFill="1" applyBorder="1" applyAlignment="1">
      <alignment vertical="center"/>
    </xf>
    <xf numFmtId="0" fontId="25" fillId="0" borderId="31" xfId="0" applyFont="1" applyFill="1" applyBorder="1"/>
    <xf numFmtId="171" fontId="11" fillId="0" borderId="25" xfId="5" applyNumberFormat="1" applyFont="1" applyBorder="1" applyAlignment="1">
      <alignment horizontal="center" vertical="center"/>
    </xf>
    <xf numFmtId="0" fontId="25" fillId="5" borderId="31" xfId="0" applyFont="1" applyFill="1" applyBorder="1"/>
    <xf numFmtId="0" fontId="31" fillId="14" borderId="25" xfId="0" applyFont="1" applyFill="1" applyBorder="1" applyAlignment="1">
      <alignment horizontal="left" vertical="center"/>
    </xf>
    <xf numFmtId="0" fontId="25" fillId="5" borderId="9" xfId="0" applyFont="1" applyFill="1" applyBorder="1"/>
    <xf numFmtId="0" fontId="25" fillId="0" borderId="10" xfId="2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left"/>
    </xf>
    <xf numFmtId="1" fontId="22" fillId="5" borderId="10" xfId="0" applyNumberFormat="1" applyFont="1" applyFill="1" applyBorder="1"/>
    <xf numFmtId="165" fontId="22" fillId="0" borderId="10" xfId="4" applyNumberFormat="1" applyFont="1" applyFill="1" applyBorder="1" applyAlignment="1">
      <alignment horizontal="center" vertical="center"/>
    </xf>
    <xf numFmtId="165" fontId="11" fillId="0" borderId="10" xfId="4" applyNumberFormat="1" applyFont="1" applyBorder="1" applyAlignment="1">
      <alignment horizontal="center" vertical="center"/>
    </xf>
    <xf numFmtId="9" fontId="11" fillId="0" borderId="10" xfId="4" applyNumberFormat="1" applyFont="1" applyBorder="1" applyAlignment="1">
      <alignment horizontal="center" vertical="center"/>
    </xf>
    <xf numFmtId="9" fontId="11" fillId="0" borderId="10" xfId="5" applyFont="1" applyBorder="1" applyAlignment="1">
      <alignment horizontal="center" vertical="center"/>
    </xf>
    <xf numFmtId="171" fontId="11" fillId="0" borderId="10" xfId="5" applyNumberFormat="1" applyFont="1" applyBorder="1" applyAlignment="1">
      <alignment horizontal="center" vertical="center"/>
    </xf>
    <xf numFmtId="171" fontId="11" fillId="0" borderId="11" xfId="5" applyNumberFormat="1" applyFont="1" applyBorder="1" applyAlignment="1">
      <alignment horizontal="center" vertical="center"/>
    </xf>
    <xf numFmtId="43" fontId="15" fillId="0" borderId="0" xfId="0" applyNumberFormat="1" applyFont="1" applyFill="1"/>
    <xf numFmtId="0" fontId="22" fillId="0" borderId="21" xfId="1" applyFont="1" applyFill="1" applyBorder="1" applyAlignment="1">
      <alignment horizontal="center" vertical="center"/>
    </xf>
    <xf numFmtId="0" fontId="25" fillId="14" borderId="24" xfId="0" applyFont="1" applyFill="1" applyBorder="1" applyAlignment="1">
      <alignment horizontal="left"/>
    </xf>
    <xf numFmtId="0" fontId="25" fillId="14" borderId="0" xfId="0" applyFont="1" applyFill="1" applyBorder="1" applyAlignment="1">
      <alignment horizontal="left"/>
    </xf>
    <xf numFmtId="0" fontId="25" fillId="14" borderId="26" xfId="0" applyFont="1" applyFill="1" applyBorder="1" applyAlignment="1">
      <alignment horizontal="left"/>
    </xf>
    <xf numFmtId="0" fontId="25" fillId="0" borderId="24" xfId="0" applyFont="1" applyFill="1" applyBorder="1" applyAlignment="1">
      <alignment horizontal="left"/>
    </xf>
    <xf numFmtId="0" fontId="25" fillId="0" borderId="26" xfId="0" applyFont="1" applyFill="1" applyBorder="1" applyAlignment="1">
      <alignment horizontal="left"/>
    </xf>
    <xf numFmtId="0" fontId="15" fillId="0" borderId="5" xfId="0" applyFont="1" applyFill="1" applyBorder="1"/>
    <xf numFmtId="0" fontId="31" fillId="14" borderId="5" xfId="0" applyFont="1" applyFill="1" applyBorder="1" applyAlignment="1">
      <alignment vertical="center"/>
    </xf>
    <xf numFmtId="0" fontId="25" fillId="5" borderId="41" xfId="0" applyFont="1" applyFill="1" applyBorder="1"/>
    <xf numFmtId="0" fontId="25" fillId="0" borderId="2" xfId="2" applyFont="1" applyFill="1" applyBorder="1" applyAlignment="1">
      <alignment horizontal="center" vertical="center"/>
    </xf>
    <xf numFmtId="0" fontId="25" fillId="0" borderId="41" xfId="0" applyFont="1" applyFill="1" applyBorder="1"/>
    <xf numFmtId="0" fontId="25" fillId="0" borderId="42" xfId="0" applyFont="1" applyFill="1" applyBorder="1"/>
    <xf numFmtId="0" fontId="25" fillId="14" borderId="42" xfId="2" applyFont="1" applyFill="1" applyBorder="1" applyAlignment="1">
      <alignment horizontal="center" vertical="center"/>
    </xf>
    <xf numFmtId="171" fontId="15" fillId="0" borderId="0" xfId="0" applyNumberFormat="1" applyFont="1" applyFill="1"/>
    <xf numFmtId="1" fontId="43" fillId="13" borderId="38" xfId="0" applyNumberFormat="1" applyFont="1" applyFill="1" applyBorder="1" applyAlignment="1">
      <alignment horizontal="center" vertical="top" wrapText="1"/>
    </xf>
    <xf numFmtId="1" fontId="43" fillId="13" borderId="39" xfId="0" applyNumberFormat="1" applyFont="1" applyFill="1" applyBorder="1" applyAlignment="1">
      <alignment horizontal="center" vertical="center" wrapText="1"/>
    </xf>
    <xf numFmtId="1" fontId="43" fillId="8" borderId="39" xfId="0" applyNumberFormat="1" applyFont="1" applyFill="1" applyBorder="1" applyAlignment="1">
      <alignment horizontal="center" vertical="top" wrapText="1"/>
    </xf>
    <xf numFmtId="1" fontId="43" fillId="13" borderId="39" xfId="0" applyNumberFormat="1" applyFont="1" applyFill="1" applyBorder="1" applyAlignment="1">
      <alignment horizontal="center" vertical="top" wrapText="1"/>
    </xf>
    <xf numFmtId="1" fontId="43" fillId="13" borderId="39" xfId="0" quotePrefix="1" applyNumberFormat="1" applyFont="1" applyFill="1" applyBorder="1" applyAlignment="1">
      <alignment horizontal="center" vertical="top" wrapText="1"/>
    </xf>
    <xf numFmtId="1" fontId="23" fillId="13" borderId="39" xfId="0" applyNumberFormat="1" applyFont="1" applyFill="1" applyBorder="1" applyAlignment="1">
      <alignment horizontal="center" vertical="top" wrapText="1"/>
    </xf>
    <xf numFmtId="1" fontId="36" fillId="13" borderId="39" xfId="0" applyNumberFormat="1" applyFont="1" applyFill="1" applyBorder="1" applyAlignment="1">
      <alignment horizontal="center" vertical="top" wrapText="1"/>
    </xf>
    <xf numFmtId="1" fontId="43" fillId="13" borderId="30" xfId="0" applyNumberFormat="1" applyFont="1" applyFill="1" applyBorder="1" applyAlignment="1">
      <alignment horizontal="center" vertical="top" wrapText="1"/>
    </xf>
    <xf numFmtId="1" fontId="43" fillId="13" borderId="40" xfId="0" applyNumberFormat="1" applyFont="1" applyFill="1" applyBorder="1" applyAlignment="1">
      <alignment horizontal="center" vertical="top" wrapText="1"/>
    </xf>
    <xf numFmtId="0" fontId="25" fillId="0" borderId="21" xfId="0" applyFont="1" applyFill="1" applyBorder="1"/>
    <xf numFmtId="0" fontId="25" fillId="0" borderId="23" xfId="0" applyFont="1" applyFill="1" applyBorder="1"/>
    <xf numFmtId="0" fontId="25" fillId="14" borderId="43" xfId="0" applyFont="1" applyFill="1" applyBorder="1"/>
    <xf numFmtId="0" fontId="25" fillId="0" borderId="43" xfId="0" applyFont="1" applyFill="1" applyBorder="1"/>
    <xf numFmtId="0" fontId="23" fillId="15" borderId="20" xfId="1" quotePrefix="1" applyFont="1" applyFill="1" applyBorder="1"/>
    <xf numFmtId="0" fontId="37" fillId="15" borderId="21" xfId="1" quotePrefix="1" applyFont="1" applyFill="1" applyBorder="1"/>
    <xf numFmtId="0" fontId="37" fillId="15" borderId="23" xfId="1" quotePrefix="1" applyFont="1" applyFill="1" applyBorder="1"/>
    <xf numFmtId="0" fontId="37" fillId="15" borderId="24" xfId="1" quotePrefix="1" applyFont="1" applyFill="1" applyBorder="1"/>
    <xf numFmtId="0" fontId="37" fillId="15" borderId="0" xfId="1" quotePrefix="1" applyFont="1" applyFill="1" applyBorder="1"/>
    <xf numFmtId="0" fontId="37" fillId="15" borderId="26" xfId="1" quotePrefix="1" applyFont="1" applyFill="1" applyBorder="1"/>
    <xf numFmtId="0" fontId="38" fillId="15" borderId="21" xfId="1" applyFont="1" applyFill="1" applyBorder="1"/>
    <xf numFmtId="0" fontId="22" fillId="15" borderId="21" xfId="1" applyFont="1" applyFill="1" applyBorder="1"/>
    <xf numFmtId="0" fontId="22" fillId="15" borderId="23" xfId="1" applyFont="1" applyFill="1" applyBorder="1"/>
    <xf numFmtId="0" fontId="22" fillId="15" borderId="24" xfId="1" applyFont="1" applyFill="1" applyBorder="1"/>
    <xf numFmtId="0" fontId="22" fillId="15" borderId="0" xfId="1" applyFont="1" applyFill="1" applyBorder="1"/>
    <xf numFmtId="0" fontId="22" fillId="15" borderId="26" xfId="1" applyFont="1" applyFill="1" applyBorder="1"/>
    <xf numFmtId="0" fontId="22" fillId="15" borderId="27" xfId="1" applyFont="1" applyFill="1" applyBorder="1"/>
    <xf numFmtId="0" fontId="22" fillId="15" borderId="28" xfId="1" applyFont="1" applyFill="1" applyBorder="1"/>
    <xf numFmtId="0" fontId="22" fillId="15" borderId="29" xfId="1" applyFont="1" applyFill="1" applyBorder="1"/>
    <xf numFmtId="172" fontId="8" fillId="0" borderId="0" xfId="0" applyNumberFormat="1" applyFont="1" applyBorder="1"/>
    <xf numFmtId="1" fontId="45" fillId="11" borderId="26" xfId="1" applyNumberFormat="1" applyFont="1" applyFill="1" applyBorder="1"/>
    <xf numFmtId="1" fontId="45" fillId="11" borderId="23" xfId="1" applyNumberFormat="1" applyFont="1" applyFill="1" applyBorder="1"/>
    <xf numFmtId="1" fontId="11" fillId="8" borderId="0" xfId="1" applyNumberFormat="1" applyFont="1" applyFill="1" applyBorder="1"/>
    <xf numFmtId="1" fontId="11" fillId="8" borderId="24" xfId="1" applyNumberFormat="1" applyFont="1" applyFill="1" applyBorder="1"/>
    <xf numFmtId="0" fontId="3" fillId="0" borderId="1" xfId="2" applyFill="1" applyBorder="1" applyAlignment="1">
      <alignment horizontal="center" vertical="center"/>
    </xf>
    <xf numFmtId="0" fontId="3" fillId="0" borderId="0" xfId="2" applyFill="1"/>
    <xf numFmtId="0" fontId="3" fillId="0" borderId="3" xfId="2" applyFont="1" applyFill="1" applyBorder="1" applyAlignment="1">
      <alignment wrapText="1"/>
    </xf>
    <xf numFmtId="1" fontId="3" fillId="0" borderId="3" xfId="2" applyNumberFormat="1" applyFont="1" applyFill="1" applyBorder="1" applyAlignment="1">
      <alignment horizontal="center" vertical="center"/>
    </xf>
    <xf numFmtId="4" fontId="3" fillId="0" borderId="3" xfId="2" applyNumberFormat="1" applyFont="1" applyFill="1" applyBorder="1" applyAlignment="1">
      <alignment horizontal="center" vertical="center"/>
    </xf>
    <xf numFmtId="0" fontId="5" fillId="0" borderId="0" xfId="0" applyFont="1" applyFill="1"/>
    <xf numFmtId="0" fontId="3" fillId="0" borderId="0" xfId="2" applyFill="1" applyAlignment="1"/>
    <xf numFmtId="0" fontId="3" fillId="0" borderId="0" xfId="2" applyFill="1" applyAlignment="1">
      <alignment wrapText="1"/>
    </xf>
    <xf numFmtId="4" fontId="3" fillId="0" borderId="0" xfId="2" applyNumberFormat="1" applyFill="1"/>
    <xf numFmtId="0" fontId="11" fillId="0" borderId="0" xfId="1" applyFont="1" applyFill="1" applyBorder="1"/>
    <xf numFmtId="4" fontId="5" fillId="0" borderId="7" xfId="0" applyNumberFormat="1" applyFont="1" applyFill="1" applyBorder="1" applyAlignment="1">
      <alignment vertical="center" wrapText="1"/>
    </xf>
    <xf numFmtId="1" fontId="8" fillId="0" borderId="7" xfId="0" applyNumberFormat="1" applyFont="1" applyFill="1" applyBorder="1"/>
    <xf numFmtId="169" fontId="8" fillId="0" borderId="7" xfId="0" applyNumberFormat="1" applyFont="1" applyFill="1" applyBorder="1"/>
    <xf numFmtId="0" fontId="39" fillId="0" borderId="7" xfId="0" applyFont="1" applyFill="1" applyBorder="1"/>
    <xf numFmtId="166" fontId="39" fillId="0" borderId="7" xfId="0" applyNumberFormat="1" applyFont="1" applyFill="1" applyBorder="1"/>
    <xf numFmtId="4" fontId="8" fillId="0" borderId="8" xfId="0" applyNumberFormat="1" applyFont="1" applyFill="1" applyBorder="1" applyAlignment="1">
      <alignment vertical="center" wrapText="1"/>
    </xf>
    <xf numFmtId="0" fontId="8" fillId="0" borderId="7" xfId="0" applyNumberFormat="1" applyFont="1" applyFill="1" applyBorder="1" applyAlignment="1">
      <alignment vertical="center" wrapText="1"/>
    </xf>
    <xf numFmtId="1" fontId="8" fillId="0" borderId="0" xfId="0" applyNumberFormat="1" applyFont="1" applyFill="1" applyBorder="1"/>
    <xf numFmtId="1" fontId="15" fillId="0" borderId="0" xfId="0" applyNumberFormat="1" applyFont="1" applyFill="1" applyBorder="1"/>
    <xf numFmtId="0" fontId="8" fillId="0" borderId="0" xfId="0" applyFont="1" applyFill="1" applyBorder="1" applyAlignment="1">
      <alignment horizontal="left"/>
    </xf>
    <xf numFmtId="2" fontId="8" fillId="0" borderId="0" xfId="0" applyNumberFormat="1" applyFont="1" applyFill="1" applyBorder="1"/>
    <xf numFmtId="167" fontId="8" fillId="0" borderId="0" xfId="0" applyNumberFormat="1" applyFont="1" applyFill="1" applyBorder="1"/>
    <xf numFmtId="0" fontId="8" fillId="0" borderId="0" xfId="0" applyNumberFormat="1" applyFont="1" applyFill="1" applyBorder="1"/>
    <xf numFmtId="0" fontId="46" fillId="15" borderId="24" xfId="1" applyFont="1" applyFill="1" applyBorder="1"/>
    <xf numFmtId="0" fontId="1" fillId="2" borderId="44" xfId="2" applyFont="1" applyFill="1" applyBorder="1" applyAlignment="1">
      <alignment horizontal="center" vertical="center" wrapText="1"/>
    </xf>
    <xf numFmtId="1" fontId="1" fillId="2" borderId="45" xfId="2" applyNumberFormat="1" applyFont="1" applyFill="1" applyBorder="1" applyAlignment="1">
      <alignment horizontal="center" vertical="center" wrapText="1"/>
    </xf>
    <xf numFmtId="0" fontId="1" fillId="2" borderId="16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/>
    </xf>
    <xf numFmtId="0" fontId="14" fillId="0" borderId="34" xfId="1" applyFont="1" applyFill="1" applyBorder="1" applyAlignment="1">
      <alignment horizontal="left"/>
    </xf>
    <xf numFmtId="0" fontId="14" fillId="0" borderId="35" xfId="1" applyFont="1" applyFill="1" applyBorder="1" applyAlignment="1">
      <alignment horizontal="left"/>
    </xf>
    <xf numFmtId="0" fontId="14" fillId="0" borderId="36" xfId="1" applyFont="1" applyFill="1" applyBorder="1" applyAlignment="1">
      <alignment horizontal="left"/>
    </xf>
    <xf numFmtId="0" fontId="22" fillId="9" borderId="31" xfId="1" applyFont="1" applyFill="1" applyBorder="1" applyAlignment="1">
      <alignment horizontal="center"/>
    </xf>
    <xf numFmtId="0" fontId="22" fillId="9" borderId="7" xfId="1" applyFont="1" applyFill="1" applyBorder="1" applyAlignment="1">
      <alignment horizontal="center"/>
    </xf>
    <xf numFmtId="0" fontId="22" fillId="8" borderId="24" xfId="1" applyFont="1" applyFill="1" applyBorder="1" applyAlignment="1">
      <alignment horizontal="center"/>
    </xf>
    <xf numFmtId="0" fontId="22" fillId="8" borderId="0" xfId="1" applyFont="1" applyFill="1" applyBorder="1" applyAlignment="1">
      <alignment horizontal="center"/>
    </xf>
    <xf numFmtId="0" fontId="22" fillId="8" borderId="26" xfId="1" applyFont="1" applyFill="1" applyBorder="1" applyAlignment="1">
      <alignment horizontal="center"/>
    </xf>
    <xf numFmtId="0" fontId="22" fillId="12" borderId="31" xfId="1" applyFont="1" applyFill="1" applyBorder="1" applyAlignment="1">
      <alignment horizontal="center"/>
    </xf>
    <xf numFmtId="0" fontId="22" fillId="12" borderId="7" xfId="1" applyFont="1" applyFill="1" applyBorder="1" applyAlignment="1">
      <alignment horizontal="center"/>
    </xf>
    <xf numFmtId="0" fontId="29" fillId="11" borderId="27" xfId="1" applyFont="1" applyFill="1" applyBorder="1" applyAlignment="1">
      <alignment horizontal="center"/>
    </xf>
    <xf numFmtId="0" fontId="29" fillId="11" borderId="28" xfId="1" applyFont="1" applyFill="1" applyBorder="1" applyAlignment="1">
      <alignment horizontal="center"/>
    </xf>
    <xf numFmtId="0" fontId="29" fillId="11" borderId="29" xfId="1" applyFont="1" applyFill="1" applyBorder="1" applyAlignment="1">
      <alignment horizontal="center"/>
    </xf>
    <xf numFmtId="0" fontId="23" fillId="0" borderId="17" xfId="1" applyFont="1" applyFill="1" applyBorder="1" applyAlignment="1">
      <alignment horizontal="left" vertical="center" wrapText="1"/>
    </xf>
    <xf numFmtId="0" fontId="23" fillId="0" borderId="18" xfId="1" applyFont="1" applyFill="1" applyBorder="1" applyAlignment="1">
      <alignment horizontal="left" vertical="center" wrapText="1"/>
    </xf>
    <xf numFmtId="0" fontId="23" fillId="0" borderId="20" xfId="1" applyFont="1" applyFill="1" applyBorder="1" applyAlignment="1">
      <alignment horizontal="center" vertical="center" wrapText="1"/>
    </xf>
    <xf numFmtId="0" fontId="23" fillId="0" borderId="21" xfId="1" applyFont="1" applyFill="1" applyBorder="1" applyAlignment="1">
      <alignment horizontal="center" vertical="center" wrapText="1"/>
    </xf>
    <xf numFmtId="0" fontId="23" fillId="0" borderId="22" xfId="1" applyFont="1" applyFill="1" applyBorder="1" applyAlignment="1">
      <alignment horizontal="center" vertical="center" wrapText="1"/>
    </xf>
    <xf numFmtId="0" fontId="22" fillId="11" borderId="31" xfId="1" applyFont="1" applyFill="1" applyBorder="1" applyAlignment="1">
      <alignment horizontal="center"/>
    </xf>
    <xf numFmtId="0" fontId="22" fillId="11" borderId="7" xfId="1" applyFont="1" applyFill="1" applyBorder="1" applyAlignment="1">
      <alignment horizontal="center"/>
    </xf>
    <xf numFmtId="0" fontId="22" fillId="8" borderId="31" xfId="1" applyFont="1" applyFill="1" applyBorder="1" applyAlignment="1">
      <alignment horizontal="center"/>
    </xf>
    <xf numFmtId="0" fontId="22" fillId="8" borderId="7" xfId="1" applyFont="1" applyFill="1" applyBorder="1" applyAlignment="1">
      <alignment horizontal="center"/>
    </xf>
    <xf numFmtId="0" fontId="7" fillId="5" borderId="12" xfId="0" applyFont="1" applyFill="1" applyBorder="1" applyAlignment="1">
      <alignment horizontal="left" wrapText="1"/>
    </xf>
    <xf numFmtId="0" fontId="7" fillId="5" borderId="13" xfId="0" applyFont="1" applyFill="1" applyBorder="1" applyAlignment="1">
      <alignment horizontal="left" wrapText="1"/>
    </xf>
    <xf numFmtId="14" fontId="7" fillId="5" borderId="13" xfId="0" applyNumberFormat="1" applyFont="1" applyFill="1" applyBorder="1" applyAlignment="1">
      <alignment horizontal="left" wrapText="1"/>
    </xf>
    <xf numFmtId="4" fontId="7" fillId="5" borderId="13" xfId="0" applyNumberFormat="1" applyFont="1" applyFill="1" applyBorder="1" applyAlignment="1">
      <alignment horizontal="left" wrapText="1"/>
    </xf>
    <xf numFmtId="0" fontId="7" fillId="6" borderId="0" xfId="0" applyFont="1" applyFill="1" applyBorder="1" applyAlignment="1">
      <alignment horizontal="center" wrapText="1"/>
    </xf>
    <xf numFmtId="2" fontId="7" fillId="6" borderId="0" xfId="0" applyNumberFormat="1" applyFont="1" applyFill="1" applyBorder="1" applyAlignment="1">
      <alignment horizontal="center" wrapText="1"/>
    </xf>
    <xf numFmtId="4" fontId="7" fillId="6" borderId="0" xfId="0" applyNumberFormat="1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" fontId="7" fillId="4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wrapText="1"/>
    </xf>
    <xf numFmtId="0" fontId="7" fillId="7" borderId="0" xfId="0" applyFont="1" applyFill="1" applyBorder="1" applyAlignment="1">
      <alignment horizontal="left" wrapText="1"/>
    </xf>
    <xf numFmtId="4" fontId="7" fillId="7" borderId="0" xfId="0" applyNumberFormat="1" applyFont="1" applyFill="1" applyBorder="1" applyAlignment="1">
      <alignment horizontal="left" wrapText="1"/>
    </xf>
    <xf numFmtId="0" fontId="17" fillId="0" borderId="0" xfId="0" applyNumberFormat="1" applyFont="1" applyAlignment="1">
      <alignment horizontal="center" wrapText="1"/>
    </xf>
    <xf numFmtId="0" fontId="17" fillId="0" borderId="0" xfId="0" applyNumberFormat="1" applyFont="1" applyBorder="1" applyAlignment="1">
      <alignment horizontal="center" wrapText="1"/>
    </xf>
    <xf numFmtId="1" fontId="15" fillId="0" borderId="14" xfId="0" applyNumberFormat="1" applyFont="1" applyBorder="1" applyAlignment="1">
      <alignment horizontal="center"/>
    </xf>
    <xf numFmtId="1" fontId="15" fillId="0" borderId="15" xfId="0" applyNumberFormat="1" applyFont="1" applyBorder="1" applyAlignment="1">
      <alignment horizont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right" vertical="center" wrapText="1"/>
    </xf>
    <xf numFmtId="0" fontId="15" fillId="5" borderId="16" xfId="0" applyFont="1" applyFill="1" applyBorder="1" applyAlignment="1">
      <alignment horizontal="right" vertical="center" wrapText="1"/>
    </xf>
  </cellXfs>
  <cellStyles count="228">
    <cellStyle name="Comma 2" xfId="3"/>
    <cellStyle name="Normal 2" xfId="1"/>
    <cellStyle name="Normal 3" xfId="2"/>
    <cellStyle name="Гиперссылка" xfId="6" builtinId="8"/>
    <cellStyle name="Обычный" xfId="0" builtinId="0"/>
    <cellStyle name="Открывавшаяся гиперссылка" xfId="7" builtinId="9" hidden="1"/>
    <cellStyle name="Открывавшаяся гиперссылка" xfId="8" builtinId="9" hidden="1"/>
    <cellStyle name="Открывавшаяся гиперссылка" xfId="9" builtinId="9" hidden="1"/>
    <cellStyle name="Открывавшаяся гиперссылка" xfId="10" builtinId="9" hidden="1"/>
    <cellStyle name="Открывавшаяся гиперссылка" xfId="11" builtinId="9" hidden="1"/>
    <cellStyle name="Открывавшаяся гиперссылка" xfId="12" builtinId="9" hidden="1"/>
    <cellStyle name="Открывавшаяся гиперссылка" xfId="13" builtinId="9" hidden="1"/>
    <cellStyle name="Открывавшаяся гиперссылка" xfId="14" builtinId="9" hidden="1"/>
    <cellStyle name="Открывавшаяся гиперссылка" xfId="15" builtinId="9" hidden="1"/>
    <cellStyle name="Открывавшаяся гиперссылка" xfId="16" builtinId="9" hidden="1"/>
    <cellStyle name="Открывавшаяся гиперссылка" xfId="17" builtinId="9" hidden="1"/>
    <cellStyle name="Открывавшаяся гиперссылка" xfId="18" builtinId="9" hidden="1"/>
    <cellStyle name="Открывавшаяся гиперссылка" xfId="19" builtinId="9" hidden="1"/>
    <cellStyle name="Открывавшаяся гиперссылка" xfId="20" builtinId="9" hidden="1"/>
    <cellStyle name="Открывавшаяся гиперссылка" xfId="21" builtinId="9" hidden="1"/>
    <cellStyle name="Открывавшаяся гиперссылка" xfId="22" builtinId="9" hidden="1"/>
    <cellStyle name="Открывавшаяся гиперссылка" xfId="23" builtinId="9" hidden="1"/>
    <cellStyle name="Открывавшаяся гиперссылка" xfId="24" builtinId="9" hidden="1"/>
    <cellStyle name="Открывавшаяся гиперссылка" xfId="25" builtinId="9" hidden="1"/>
    <cellStyle name="Открывавшаяся гиперссылка" xfId="26" builtinId="9" hidden="1"/>
    <cellStyle name="Открывавшаяся гиперссылка" xfId="27" builtinId="9" hidden="1"/>
    <cellStyle name="Открывавшаяся гиперссылка" xfId="28" builtinId="9" hidden="1"/>
    <cellStyle name="Открывавшаяся гиперссылка" xfId="29" builtinId="9" hidden="1"/>
    <cellStyle name="Открывавшаяся гиперссылка" xfId="30" builtinId="9" hidden="1"/>
    <cellStyle name="Открывавшаяся гиперссылка" xfId="31" builtinId="9" hidden="1"/>
    <cellStyle name="Открывавшаяся гиперссылка" xfId="32" builtinId="9" hidden="1"/>
    <cellStyle name="Открывавшаяся гиперссылка" xfId="33" builtinId="9" hidden="1"/>
    <cellStyle name="Открывавшаяся гиперссылка" xfId="34" builtinId="9" hidden="1"/>
    <cellStyle name="Открывавшаяся гиперссылка" xfId="35" builtinId="9" hidden="1"/>
    <cellStyle name="Открывавшаяся гиперссылка" xfId="36" builtinId="9" hidden="1"/>
    <cellStyle name="Открывавшаяся гиперссылка" xfId="37" builtinId="9" hidden="1"/>
    <cellStyle name="Открывавшаяся гиперссылка" xfId="38" builtinId="9" hidden="1"/>
    <cellStyle name="Открывавшаяся гиперссылка" xfId="39" builtinId="9" hidden="1"/>
    <cellStyle name="Открывавшаяся гиперссылка" xfId="40" builtinId="9" hidden="1"/>
    <cellStyle name="Открывавшаяся гиперссылка" xfId="41" builtinId="9" hidden="1"/>
    <cellStyle name="Открывавшаяся гиперссылка" xfId="42" builtinId="9" hidden="1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Открывавшаяся гиперссылка" xfId="51" builtinId="9" hidden="1"/>
    <cellStyle name="Открывавшаяся гиперссылка" xfId="52" builtinId="9" hidden="1"/>
    <cellStyle name="Открывавшаяся гиперссылка" xfId="53" builtinId="9" hidden="1"/>
    <cellStyle name="Открывавшаяся гиперссылка" xfId="54" builtinId="9" hidden="1"/>
    <cellStyle name="Открывавшаяся гиперссылка" xfId="55" builtinId="9" hidden="1"/>
    <cellStyle name="Открывавшаяся гиперссылка" xfId="56" builtinId="9" hidden="1"/>
    <cellStyle name="Открывавшаяся гиперссылка" xfId="57" builtinId="9" hidden="1"/>
    <cellStyle name="Открывавшаяся гиперссылка" xfId="58" builtinId="9" hidden="1"/>
    <cellStyle name="Открывавшаяся гиперссылка" xfId="59" builtinId="9" hidden="1"/>
    <cellStyle name="Открывавшаяся гиперссылка" xfId="60" builtinId="9" hidden="1"/>
    <cellStyle name="Открывавшаяся гиперссылка" xfId="61" builtinId="9" hidden="1"/>
    <cellStyle name="Открывавшаяся гиперссылка" xfId="62" builtinId="9" hidden="1"/>
    <cellStyle name="Открывавшаяся гиперссылка" xfId="63" builtinId="9" hidden="1"/>
    <cellStyle name="Открывавшаяся гиперссылка" xfId="64" builtinId="9" hidden="1"/>
    <cellStyle name="Открывавшаяся гиперссылка" xfId="65" builtinId="9" hidden="1"/>
    <cellStyle name="Открывавшаяся гиперссылка" xfId="66" builtinId="9" hidden="1"/>
    <cellStyle name="Открывавшаяся гиперссылка" xfId="67" builtinId="9" hidden="1"/>
    <cellStyle name="Открывавшаяся гиперссылка" xfId="68" builtinId="9" hidden="1"/>
    <cellStyle name="Открывавшаяся гиперссылка" xfId="69" builtinId="9" hidden="1"/>
    <cellStyle name="Открывавшаяся гиперссылка" xfId="70" builtinId="9" hidden="1"/>
    <cellStyle name="Открывавшаяся гиперссылка" xfId="71" builtinId="9" hidden="1"/>
    <cellStyle name="Открывавшаяся гиперссылка" xfId="72" builtinId="9" hidden="1"/>
    <cellStyle name="Открывавшаяся гиперссылка" xfId="73" builtinId="9" hidden="1"/>
    <cellStyle name="Открывавшаяся гиперссылка" xfId="74" builtinId="9" hidden="1"/>
    <cellStyle name="Открывавшаяся гиперссылка" xfId="75" builtinId="9" hidden="1"/>
    <cellStyle name="Открывавшаяся гиперссылка" xfId="76" builtinId="9" hidden="1"/>
    <cellStyle name="Открывавшаяся гиперссылка" xfId="77" builtinId="9" hidden="1"/>
    <cellStyle name="Открывавшаяся гиперссылка" xfId="78" builtinId="9" hidden="1"/>
    <cellStyle name="Открывавшаяся гиперссылка" xfId="79" builtinId="9" hidden="1"/>
    <cellStyle name="Открывавшаяся гиперссылка" xfId="80" builtinId="9" hidden="1"/>
    <cellStyle name="Открывавшаяся гиперссылка" xfId="81" builtinId="9" hidden="1"/>
    <cellStyle name="Открывавшаяся гиперссылка" xfId="82" builtinId="9" hidden="1"/>
    <cellStyle name="Открывавшаяся гиперссылка" xfId="83" builtinId="9" hidden="1"/>
    <cellStyle name="Открывавшаяся гиперссылка" xfId="84" builtinId="9" hidden="1"/>
    <cellStyle name="Открывавшаяся гиперссылка" xfId="85" builtinId="9" hidden="1"/>
    <cellStyle name="Открывавшаяся гиперссылка" xfId="86" builtinId="9" hidden="1"/>
    <cellStyle name="Открывавшаяся гиперссылка" xfId="87" builtinId="9" hidden="1"/>
    <cellStyle name="Открывавшаяся гиперссылка" xfId="88" builtinId="9" hidden="1"/>
    <cellStyle name="Открывавшаяся гиперссылка" xfId="89" builtinId="9" hidden="1"/>
    <cellStyle name="Открывавшаяся гиперссылка" xfId="90" builtinId="9" hidden="1"/>
    <cellStyle name="Открывавшаяся гиперссылка" xfId="91" builtinId="9" hidden="1"/>
    <cellStyle name="Открывавшаяся гиперссылка" xfId="92" builtinId="9" hidden="1"/>
    <cellStyle name="Открывавшаяся гиперссылка" xfId="93" builtinId="9" hidden="1"/>
    <cellStyle name="Открывавшаяся гиперссылка" xfId="94" builtinId="9" hidden="1"/>
    <cellStyle name="Открывавшаяся гиперссылка" xfId="95" builtinId="9" hidden="1"/>
    <cellStyle name="Открывавшаяся гиперссылка" xfId="96" builtinId="9" hidden="1"/>
    <cellStyle name="Открывавшаяся гиперссылка" xfId="97" builtinId="9" hidden="1"/>
    <cellStyle name="Открывавшаяся гиперссылка" xfId="98" builtinId="9" hidden="1"/>
    <cellStyle name="Открывавшаяся гиперссылка" xfId="99" builtinId="9" hidden="1"/>
    <cellStyle name="Открывавшаяся гиперссылка" xfId="100" builtinId="9" hidden="1"/>
    <cellStyle name="Открывавшаяся гиперссылка" xfId="101" builtinId="9" hidden="1"/>
    <cellStyle name="Открывавшаяся гиперссылка" xfId="102" builtinId="9" hidden="1"/>
    <cellStyle name="Открывавшаяся гиперссылка" xfId="103" builtinId="9" hidden="1"/>
    <cellStyle name="Открывавшаяся гиперссылка" xfId="104" builtinId="9" hidden="1"/>
    <cellStyle name="Открывавшаяся гиперссылка" xfId="105" builtinId="9" hidden="1"/>
    <cellStyle name="Открывавшаяся гиперссылка" xfId="106" builtinId="9" hidden="1"/>
    <cellStyle name="Открывавшаяся гиперссылка" xfId="107" builtinId="9" hidden="1"/>
    <cellStyle name="Открывавшаяся гиперссылка" xfId="108" builtinId="9" hidden="1"/>
    <cellStyle name="Открывавшаяся гиперссылка" xfId="109" builtinId="9" hidden="1"/>
    <cellStyle name="Открывавшаяся гиперссылка" xfId="110" builtinId="9" hidden="1"/>
    <cellStyle name="Открывавшаяся гиперссылка" xfId="111" builtinId="9" hidden="1"/>
    <cellStyle name="Открывавшаяся гиперссылка" xfId="112" builtinId="9" hidden="1"/>
    <cellStyle name="Открывавшаяся гиперссылка" xfId="113" builtinId="9" hidden="1"/>
    <cellStyle name="Открывавшаяся гиперссылка" xfId="114" builtinId="9" hidden="1"/>
    <cellStyle name="Открывавшаяся гиперссылка" xfId="115" builtinId="9" hidden="1"/>
    <cellStyle name="Открывавшаяся гиперссылка" xfId="116" builtinId="9" hidden="1"/>
    <cellStyle name="Открывавшаяся гиперссылка" xfId="117" builtinId="9" hidden="1"/>
    <cellStyle name="Открывавшаяся гиперссылка" xfId="118" builtinId="9" hidden="1"/>
    <cellStyle name="Открывавшаяся гиперссылка" xfId="119" builtinId="9" hidden="1"/>
    <cellStyle name="Открывавшаяся гиперссылка" xfId="120" builtinId="9" hidden="1"/>
    <cellStyle name="Открывавшаяся гиперссылка" xfId="121" builtinId="9" hidden="1"/>
    <cellStyle name="Открывавшаяся гиперссылка" xfId="122" builtinId="9" hidden="1"/>
    <cellStyle name="Открывавшаяся гиперссылка" xfId="123" builtinId="9" hidden="1"/>
    <cellStyle name="Открывавшаяся гиперссылка" xfId="124" builtinId="9" hidden="1"/>
    <cellStyle name="Открывавшаяся гиперссылка" xfId="125" builtinId="9" hidden="1"/>
    <cellStyle name="Открывавшаяся гиперссылка" xfId="126" builtinId="9" hidden="1"/>
    <cellStyle name="Открывавшаяся гиперссылка" xfId="127" builtinId="9" hidden="1"/>
    <cellStyle name="Открывавшаяся гиперссылка" xfId="128" builtinId="9" hidden="1"/>
    <cellStyle name="Открывавшаяся гиперссылка" xfId="129" builtinId="9" hidden="1"/>
    <cellStyle name="Открывавшаяся гиперссылка" xfId="130" builtinId="9" hidden="1"/>
    <cellStyle name="Открывавшаяся гиперссылка" xfId="131" builtinId="9" hidden="1"/>
    <cellStyle name="Открывавшаяся гиперссылка" xfId="132" builtinId="9" hidden="1"/>
    <cellStyle name="Открывавшаяся гиперссылка" xfId="133" builtinId="9" hidden="1"/>
    <cellStyle name="Открывавшаяся гиперссылка" xfId="134" builtinId="9" hidden="1"/>
    <cellStyle name="Открывавшаяся гиперссылка" xfId="135" builtinId="9" hidden="1"/>
    <cellStyle name="Открывавшаяся гиперссылка" xfId="136" builtinId="9" hidden="1"/>
    <cellStyle name="Открывавшаяся гиперссылка" xfId="137" builtinId="9" hidden="1"/>
    <cellStyle name="Открывавшаяся гиперссылка" xfId="138" builtinId="9" hidden="1"/>
    <cellStyle name="Открывавшаяся гиперссылка" xfId="139" builtinId="9" hidden="1"/>
    <cellStyle name="Открывавшаяся гиперссылка" xfId="140" builtinId="9" hidden="1"/>
    <cellStyle name="Открывавшаяся гиперссылка" xfId="141" builtinId="9" hidden="1"/>
    <cellStyle name="Открывавшаяся гиперссылка" xfId="142" builtinId="9" hidden="1"/>
    <cellStyle name="Открывавшаяся гиперссылка" xfId="143" builtinId="9" hidden="1"/>
    <cellStyle name="Открывавшаяся гиперссылка" xfId="144" builtinId="9" hidden="1"/>
    <cellStyle name="Открывавшаяся гиперссылка" xfId="145" builtinId="9" hidden="1"/>
    <cellStyle name="Открывавшаяся гиперссылка" xfId="146" builtinId="9" hidden="1"/>
    <cellStyle name="Открывавшаяся гиперссылка" xfId="147" builtinId="9" hidden="1"/>
    <cellStyle name="Открывавшаяся гиперссылка" xfId="148" builtinId="9" hidden="1"/>
    <cellStyle name="Открывавшаяся гиперссылка" xfId="149" builtinId="9" hidden="1"/>
    <cellStyle name="Открывавшаяся гиперссылка" xfId="150" builtinId="9" hidden="1"/>
    <cellStyle name="Открывавшаяся гиперссылка" xfId="151" builtinId="9" hidden="1"/>
    <cellStyle name="Открывавшаяся гиперссылка" xfId="152" builtinId="9" hidden="1"/>
    <cellStyle name="Открывавшаяся гиперссылка" xfId="153" builtinId="9" hidden="1"/>
    <cellStyle name="Открывавшаяся гиперссылка" xfId="154" builtinId="9" hidden="1"/>
    <cellStyle name="Открывавшаяся гиперссылка" xfId="155" builtinId="9" hidden="1"/>
    <cellStyle name="Открывавшаяся гиперссылка" xfId="156" builtinId="9" hidden="1"/>
    <cellStyle name="Открывавшаяся гиперссылка" xfId="157" builtinId="9" hidden="1"/>
    <cellStyle name="Открывавшаяся гиперссылка" xfId="158" builtinId="9" hidden="1"/>
    <cellStyle name="Открывавшаяся гиперссылка" xfId="159" builtinId="9" hidden="1"/>
    <cellStyle name="Открывавшаяся гиперссылка" xfId="160" builtinId="9" hidden="1"/>
    <cellStyle name="Открывавшаяся гиперссылка" xfId="161" builtinId="9" hidden="1"/>
    <cellStyle name="Открывавшаяся гиперссылка" xfId="162" builtinId="9" hidden="1"/>
    <cellStyle name="Открывавшаяся гиперссылка" xfId="163" builtinId="9" hidden="1"/>
    <cellStyle name="Открывавшаяся гиперссылка" xfId="164" builtinId="9" hidden="1"/>
    <cellStyle name="Открывавшаяся гиперссылка" xfId="165" builtinId="9" hidden="1"/>
    <cellStyle name="Открывавшаяся гиперссылка" xfId="166" builtinId="9" hidden="1"/>
    <cellStyle name="Открывавшаяся гиперссылка" xfId="167" builtinId="9" hidden="1"/>
    <cellStyle name="Открывавшаяся гиперссылка" xfId="168" builtinId="9" hidden="1"/>
    <cellStyle name="Открывавшаяся гиперссылка" xfId="169" builtinId="9" hidden="1"/>
    <cellStyle name="Открывавшаяся гиперссылка" xfId="170" builtinId="9" hidden="1"/>
    <cellStyle name="Открывавшаяся гиперссылка" xfId="171" builtinId="9" hidden="1"/>
    <cellStyle name="Открывавшаяся гиперссылка" xfId="172" builtinId="9" hidden="1"/>
    <cellStyle name="Открывавшаяся гиперссылка" xfId="173" builtinId="9" hidden="1"/>
    <cellStyle name="Открывавшаяся гиперссылка" xfId="174" builtinId="9" hidden="1"/>
    <cellStyle name="Открывавшаяся гиперссылка" xfId="175" builtinId="9" hidden="1"/>
    <cellStyle name="Открывавшаяся гиперссылка" xfId="176" builtinId="9" hidden="1"/>
    <cellStyle name="Открывавшаяся гиперссылка" xfId="177" builtinId="9" hidden="1"/>
    <cellStyle name="Открывавшаяся гиперссылка" xfId="178" builtinId="9" hidden="1"/>
    <cellStyle name="Открывавшаяся гиперссылка" xfId="179" builtinId="9" hidden="1"/>
    <cellStyle name="Открывавшаяся гиперссылка" xfId="180" builtinId="9" hidden="1"/>
    <cellStyle name="Открывавшаяся гиперссылка" xfId="181" builtinId="9" hidden="1"/>
    <cellStyle name="Открывавшаяся гиперссылка" xfId="182" builtinId="9" hidden="1"/>
    <cellStyle name="Открывавшаяся гиперссылка" xfId="183" builtinId="9" hidden="1"/>
    <cellStyle name="Открывавшаяся гиперссылка" xfId="184" builtinId="9" hidden="1"/>
    <cellStyle name="Открывавшаяся гиперссылка" xfId="185" builtinId="9" hidden="1"/>
    <cellStyle name="Открывавшаяся гиперссылка" xfId="186" builtinId="9" hidden="1"/>
    <cellStyle name="Открывавшаяся гиперссылка" xfId="187" builtinId="9" hidden="1"/>
    <cellStyle name="Открывавшаяся гиперссылка" xfId="188" builtinId="9" hidden="1"/>
    <cellStyle name="Открывавшаяся гиперссылка" xfId="189" builtinId="9" hidden="1"/>
    <cellStyle name="Открывавшаяся гиперссылка" xfId="190" builtinId="9" hidden="1"/>
    <cellStyle name="Открывавшаяся гиперссылка" xfId="191" builtinId="9" hidden="1"/>
    <cellStyle name="Открывавшаяся гиперссылка" xfId="192" builtinId="9" hidden="1"/>
    <cellStyle name="Открывавшаяся гиперссылка" xfId="193" builtinId="9" hidden="1"/>
    <cellStyle name="Открывавшаяся гиперссылка" xfId="194" builtinId="9" hidden="1"/>
    <cellStyle name="Открывавшаяся гиперссылка" xfId="195" builtinId="9" hidden="1"/>
    <cellStyle name="Открывавшаяся гиперссылка" xfId="196" builtinId="9" hidden="1"/>
    <cellStyle name="Открывавшаяся гиперссылка" xfId="197" builtinId="9" hidden="1"/>
    <cellStyle name="Открывавшаяся гиперссылка" xfId="198" builtinId="9" hidden="1"/>
    <cellStyle name="Открывавшаяся гиперссылка" xfId="199" builtinId="9" hidden="1"/>
    <cellStyle name="Открывавшаяся гиперссылка" xfId="200" builtinId="9" hidden="1"/>
    <cellStyle name="Открывавшаяся гиперссылка" xfId="201" builtinId="9" hidden="1"/>
    <cellStyle name="Открывавшаяся гиперссылка" xfId="202" builtinId="9" hidden="1"/>
    <cellStyle name="Открывавшаяся гиперссылка" xfId="203" builtinId="9" hidden="1"/>
    <cellStyle name="Открывавшаяся гиперссылка" xfId="204" builtinId="9" hidden="1"/>
    <cellStyle name="Открывавшаяся гиперссылка" xfId="205" builtinId="9" hidden="1"/>
    <cellStyle name="Открывавшаяся гиперссылка" xfId="206" builtinId="9" hidden="1"/>
    <cellStyle name="Открывавшаяся гиперссылка" xfId="207" builtinId="9" hidden="1"/>
    <cellStyle name="Открывавшаяся гиперссылка" xfId="208" builtinId="9" hidden="1"/>
    <cellStyle name="Открывавшаяся гиперссылка" xfId="209" builtinId="9" hidden="1"/>
    <cellStyle name="Открывавшаяся гиперссылка" xfId="210" builtinId="9" hidden="1"/>
    <cellStyle name="Открывавшаяся гиперссылка" xfId="211" builtinId="9" hidden="1"/>
    <cellStyle name="Открывавшаяся гиперссылка" xfId="212" builtinId="9" hidden="1"/>
    <cellStyle name="Открывавшаяся гиперссылка" xfId="213" builtinId="9" hidden="1"/>
    <cellStyle name="Открывавшаяся гиперссылка" xfId="214" builtinId="9" hidden="1"/>
    <cellStyle name="Открывавшаяся гиперссылка" xfId="215" builtinId="9" hidden="1"/>
    <cellStyle name="Открывавшаяся гиперссылка" xfId="216" builtinId="9" hidden="1"/>
    <cellStyle name="Открывавшаяся гиперссылка" xfId="217" builtinId="9" hidden="1"/>
    <cellStyle name="Открывавшаяся гиперссылка" xfId="218" builtinId="9" hidden="1"/>
    <cellStyle name="Открывавшаяся гиперссылка" xfId="219" builtinId="9" hidden="1"/>
    <cellStyle name="Открывавшаяся гиперссылка" xfId="220" builtinId="9" hidden="1"/>
    <cellStyle name="Открывавшаяся гиперссылка" xfId="221" builtinId="9" hidden="1"/>
    <cellStyle name="Открывавшаяся гиперссылка" xfId="222" builtinId="9" hidden="1"/>
    <cellStyle name="Открывавшаяся гиперссылка" xfId="223" builtinId="9" hidden="1"/>
    <cellStyle name="Открывавшаяся гиперссылка" xfId="224" builtinId="9" hidden="1"/>
    <cellStyle name="Открывавшаяся гиперссылка" xfId="225" builtinId="9" hidden="1"/>
    <cellStyle name="Открывавшаяся гиперссылка" xfId="226" builtinId="9" hidden="1"/>
    <cellStyle name="Открывавшаяся гиперссылка" xfId="227" builtinId="9" hidden="1"/>
    <cellStyle name="Процентный" xfId="5" builtinId="5"/>
    <cellStyle name="Финансовый" xfId="4" builtinId="3"/>
  </cellStyles>
  <dxfs count="573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0" tint="-0.34998626667073579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auto="1"/>
      </font>
      <fill>
        <patternFill patternType="solid">
          <fgColor indexed="64"/>
          <bgColor rgb="FFFF0000"/>
        </patternFill>
      </fill>
    </dxf>
    <dxf>
      <font>
        <strike val="0"/>
        <color theme="0"/>
      </font>
      <fill>
        <patternFill patternType="solid">
          <fgColor indexed="64"/>
          <bgColor rgb="FFFF0000"/>
        </patternFill>
      </fill>
    </dxf>
    <dxf>
      <font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auto="1"/>
      </font>
      <fill>
        <patternFill patternType="solid">
          <fgColor indexed="64"/>
          <bgColor rgb="FFFF0000"/>
        </patternFill>
      </fill>
    </dxf>
    <dxf>
      <font>
        <strike val="0"/>
        <color theme="0"/>
      </font>
      <fill>
        <patternFill patternType="solid">
          <fgColor indexed="64"/>
          <bgColor rgb="FFFF0000"/>
        </patternFill>
      </fill>
    </dxf>
    <dxf>
      <font>
        <strike val="0"/>
        <color theme="0"/>
      </font>
      <fill>
        <patternFill patternType="solid">
          <fgColor indexed="64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strike val="0"/>
        <color auto="1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strike val="0"/>
        <color auto="1"/>
      </font>
      <fill>
        <patternFill patternType="solid">
          <fgColor indexed="64"/>
          <bgColor rgb="FF93D050"/>
        </patternFill>
      </fill>
    </dxf>
    <dxf>
      <font>
        <color auto="1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0000"/>
        </patternFill>
      </fill>
    </dxf>
    <dxf>
      <font>
        <b val="0"/>
        <i val="0"/>
        <color auto="1"/>
      </font>
      <fill>
        <patternFill patternType="solid">
          <fgColor indexed="64"/>
          <bgColor rgb="FFFFFF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esarev_Consulting/Desktop/Kesarev%20Consulting/&#1055;&#1088;&#1086;&#1077;&#1082;&#1090;&#1099;/&#1055;&#1044;&#1042;/&#1040;&#1085;&#1072;&#1083;&#1080;&#1079;170413/&#1040;&#1085;&#1072;&#1083;&#1080;&#1079;20170424_12(SOK)_&#1052;&#1072;&#1090;&#1088;&#1080;&#1094;&#1103;5&#1076;&#1085;_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2_&#1063;&#1077;&#1088;&#1075;&#1086;&#1074;&#1110;&#1089;&#1090;&#1100;&#1042;&#1110;&#1076;&#1096;&#1082;&#1086;&#1076;&#1091;&#1074;&#1072;&#1085;&#1085;&#1103;&#1055;&#1044;&#1042;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я"/>
      <sheetName val="АВідшкодування"/>
    </sheetNames>
    <sheetDataSet>
      <sheetData sheetId="0" refreshError="1">
        <row r="5">
          <cell r="D5">
            <v>12106</v>
          </cell>
        </row>
        <row r="6">
          <cell r="E6" t="str">
            <v>Кількість заявок платника податку з затримкою відшкодуваня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иця"/>
      <sheetName val="АВідшкодування"/>
      <sheetName val="СписМінфін"/>
    </sheetNames>
    <sheetDataSet>
      <sheetData sheetId="0">
        <row r="5">
          <cell r="D5">
            <v>12106</v>
          </cell>
          <cell r="E5">
            <v>207</v>
          </cell>
        </row>
        <row r="7">
          <cell r="B7" t="str">
            <v>ПРИВАТНЕ АКЦIОНЕРНЕ ТОВАРИСТВО "ШВЕЙНА ФАБРИКА "ЗОРЯНКА"</v>
          </cell>
          <cell r="C7">
            <v>55027011230</v>
          </cell>
          <cell r="D7">
            <v>0</v>
          </cell>
          <cell r="E7">
            <v>0</v>
          </cell>
        </row>
        <row r="8">
          <cell r="B8" t="str">
            <v>ТОВАРИСТВО З ОБМЕЖЕНОЮ ВIДПОВIДАЛЬНIСТЮ "ТОТЛЕНД"</v>
          </cell>
          <cell r="C8">
            <v>387438523146</v>
          </cell>
          <cell r="D8">
            <v>0</v>
          </cell>
          <cell r="E8">
            <v>0</v>
          </cell>
        </row>
        <row r="9">
          <cell r="B9" t="str">
            <v>ДОЧIРНЄ ПIДПРИЄМСТВО З ІНОЗЕМНОЮ ІНВЕСТИЦІЄЮ "САНТРЕЙД"</v>
          </cell>
          <cell r="C9">
            <v>253945626106</v>
          </cell>
          <cell r="D9">
            <v>10</v>
          </cell>
          <cell r="E9">
            <v>1</v>
          </cell>
        </row>
        <row r="10">
          <cell r="B10" t="str">
            <v>ТОВАРИСТВО З ОБМЕЖЕНОЮ ВIДПОВIДАЛЬНIСТЮ "КЕРНЕЛ-ТРЕЙД"</v>
          </cell>
          <cell r="C10">
            <v>314543826559</v>
          </cell>
          <cell r="D10">
            <v>10</v>
          </cell>
          <cell r="E10">
            <v>1</v>
          </cell>
        </row>
        <row r="11">
          <cell r="B11" t="str">
            <v>ТОВАРИСТВО З ОБМЕЖЕНОЮ ВIДПОВIДАЛЬНIСТЮ "ДЖУССО УКРАЇНА"</v>
          </cell>
          <cell r="C11">
            <v>388911426582</v>
          </cell>
          <cell r="D11">
            <v>0</v>
          </cell>
          <cell r="E11">
            <v>0</v>
          </cell>
        </row>
        <row r="12">
          <cell r="B12" t="str">
            <v>ТОВАРИСТВО З ОБМЕЖЕНОЮ ВIДПОВIДАЛЬНIСТЮ "МАГІСТРАЛЬ - ТРАНС"</v>
          </cell>
          <cell r="C12">
            <v>310554126585</v>
          </cell>
          <cell r="D12">
            <v>28</v>
          </cell>
          <cell r="E12">
            <v>1</v>
          </cell>
        </row>
        <row r="13">
          <cell r="B13" t="str">
            <v>ПУБЛІЧНЕ АКЦIОНЕРНЕ ТОВАРИСТВО "ЗАПОРІЗЬКИЙ МЕТАЛУРГІЙНИЙ КОМБІНАТ "ЗАПОРІЖСТАЛЬ"</v>
          </cell>
          <cell r="C13">
            <v>1912308247</v>
          </cell>
          <cell r="D13">
            <v>0</v>
          </cell>
          <cell r="E13">
            <v>0</v>
          </cell>
        </row>
        <row r="14">
          <cell r="B14" t="str">
            <v>ТОВАРИСТВО З ОБМЕЖЕНОЮ ВІДПОВІДАЛЬНІСТЮ "ЕЛЕКТРОСТАЛЬ"</v>
          </cell>
          <cell r="C14">
            <v>325823805381</v>
          </cell>
          <cell r="D14">
            <v>0</v>
          </cell>
          <cell r="E14">
            <v>0</v>
          </cell>
        </row>
        <row r="15">
          <cell r="B15" t="str">
            <v>ТОВАРИСТВО З ОБМЕЖЕНОЮ ВIДПОВIДАЛЬНIСТЮ ФІРМА "ПРОМІНВЕСТ ПЛАСТИК"</v>
          </cell>
          <cell r="C15">
            <v>309898212126</v>
          </cell>
          <cell r="D15">
            <v>0</v>
          </cell>
          <cell r="E15">
            <v>0</v>
          </cell>
        </row>
        <row r="16">
          <cell r="B16" t="str">
            <v>ТОВАРИСТВО З ОБМЕЖЕНОЮ ВIДПОВIДАЛЬНIСТЮ "ТАРКЕТТ ВІНІСІН"</v>
          </cell>
          <cell r="C16">
            <v>143615809167</v>
          </cell>
          <cell r="D16">
            <v>9</v>
          </cell>
          <cell r="E16">
            <v>1</v>
          </cell>
        </row>
        <row r="17">
          <cell r="B17" t="str">
            <v>ТОВАРИСТВО З ОБМЕЖЕНОЮ ВIДПОВIДАЛЬНIСТЮ "ІНТЕРПАЙП НІКО ТЬЮБ"</v>
          </cell>
          <cell r="C17">
            <v>355373604071</v>
          </cell>
          <cell r="D17">
            <v>0</v>
          </cell>
          <cell r="E17">
            <v>0</v>
          </cell>
        </row>
        <row r="18">
          <cell r="B18" t="str">
            <v>ПРИВАТНЕ АКЦIОНЕРНЕ ТОВАРИСТВО "КОНСЮМЕРС - СКЛО - ЗОРЯ"</v>
          </cell>
          <cell r="C18">
            <v>225551317122</v>
          </cell>
          <cell r="D18">
            <v>8</v>
          </cell>
          <cell r="E18">
            <v>1</v>
          </cell>
        </row>
        <row r="19">
          <cell r="B19" t="str">
            <v>ПРИВАТНЕ ПIДПРИЄМСТВО "ВЕКТОР-М"</v>
          </cell>
          <cell r="C19">
            <v>324928226550</v>
          </cell>
          <cell r="D19">
            <v>8</v>
          </cell>
          <cell r="E19">
            <v>1</v>
          </cell>
        </row>
        <row r="20">
          <cell r="B20" t="str">
            <v>ТОВАРИСТВО З ОБМЕЖЕНОЮ ВIДПОВIДАЛЬНIСТЮ "АДМ ТРЕЙДІНГ УКРАЇНА"</v>
          </cell>
          <cell r="C20">
            <v>200274426590</v>
          </cell>
          <cell r="D20">
            <v>8</v>
          </cell>
          <cell r="E20">
            <v>1</v>
          </cell>
        </row>
        <row r="21">
          <cell r="B21" t="str">
            <v>ТОВАРИСТВО З ОБМЕЖЕНОЮ ВIДПОВIДАЛЬНIСТЮ "БАРЛІНЕК ІНВЕСТ"</v>
          </cell>
          <cell r="C21">
            <v>340045702285</v>
          </cell>
          <cell r="D21">
            <v>8</v>
          </cell>
          <cell r="E21">
            <v>1</v>
          </cell>
        </row>
        <row r="22">
          <cell r="B22" t="str">
            <v>ТОВАРИСТВО З ОБМЕЖЕНОЮ ВIДПОВIДАЛЬНIСТЮ "АГРЕКС"</v>
          </cell>
          <cell r="C22">
            <v>256029005630</v>
          </cell>
          <cell r="D22">
            <v>0</v>
          </cell>
          <cell r="E22">
            <v>0</v>
          </cell>
        </row>
        <row r="23">
          <cell r="B23" t="str">
            <v>ТОВАРИСТВО З ОБМЕЖЕНОЮ ВIДПОВIДАЛЬНIСТЮ "ПРОФІТ-ЕКСПОРТ"</v>
          </cell>
          <cell r="C23">
            <v>397419508281</v>
          </cell>
          <cell r="D23">
            <v>0</v>
          </cell>
          <cell r="E23">
            <v>0</v>
          </cell>
        </row>
        <row r="24">
          <cell r="B24" t="str">
            <v>ТОВАРИСТВО З ОБМЕЖЕНОЮ ВIДПОВIДАЛЬНIСТЮ "ВІРТУС КОММОДІТІЗ"</v>
          </cell>
          <cell r="C24">
            <v>393642426597</v>
          </cell>
          <cell r="D24">
            <v>0</v>
          </cell>
          <cell r="E24">
            <v>0</v>
          </cell>
        </row>
        <row r="25">
          <cell r="B25" t="str">
            <v>ПРИВАТНЕ АКЦIОНЕРНЕ ТОВАРИСТВО "СЕНТРАВІС ПРОДАКШН ЮКРЕЙН"</v>
          </cell>
          <cell r="C25">
            <v>309269404078</v>
          </cell>
          <cell r="D25">
            <v>142</v>
          </cell>
          <cell r="E25">
            <v>1</v>
          </cell>
        </row>
        <row r="26">
          <cell r="B26" t="str">
            <v>ПУБЛІЧНЕ АКЦIОНЕРНЕ ТОВАРИСТВО "ОДЕСЬКИЙ КАБЕЛЬНИЙ ЗАВОД "ОДЕСКАБЕЛЬ"</v>
          </cell>
          <cell r="C26">
            <v>57587315013</v>
          </cell>
          <cell r="D26">
            <v>0</v>
          </cell>
          <cell r="E26">
            <v>0</v>
          </cell>
        </row>
        <row r="27">
          <cell r="B27" t="str">
            <v>ПІДПРИЄМСТВО З ІНОЗЕМНОЮ ІНВЕСТИЦІЄЮ У ФОРМІ ТОВАРИСТВА З ОБМЕЖЕНОЮ ВІДПОВІДАЛЬНІСТЮ "ТЕХАВТОТРАНС"</v>
          </cell>
          <cell r="C27">
            <v>247256826587</v>
          </cell>
          <cell r="D27">
            <v>0</v>
          </cell>
          <cell r="E27">
            <v>0</v>
          </cell>
        </row>
        <row r="28">
          <cell r="B28" t="str">
            <v>ПУБЛІЧНЕ АКЦIОНЕРНЕ ТОВАРИСТВО "ВІННИЦЬКИЙ ОЛІЙНОЖИРОВИЙ КОМБІНАТ"</v>
          </cell>
          <cell r="C28">
            <v>3737502280</v>
          </cell>
          <cell r="D28">
            <v>0</v>
          </cell>
          <cell r="E28">
            <v>0</v>
          </cell>
        </row>
        <row r="29">
          <cell r="B29" t="str">
            <v>ТОВАРИСТВО З ОБМЕЖЕНОЮ ВIДПОВIДАЛЬНIСТЮ ФІРМА "КОМПЛЕКТ"</v>
          </cell>
          <cell r="C29">
            <v>222199111274</v>
          </cell>
          <cell r="D29">
            <v>0</v>
          </cell>
          <cell r="E29">
            <v>0</v>
          </cell>
        </row>
        <row r="30">
          <cell r="B30" t="str">
            <v>ФЕРМЕРСЬКЕ ГОСПОДАРСТВО "ОРГАНІК СІСТЕМС"</v>
          </cell>
          <cell r="C30">
            <v>355210914207</v>
          </cell>
          <cell r="D30">
            <v>0</v>
          </cell>
          <cell r="E30">
            <v>0</v>
          </cell>
        </row>
        <row r="31">
          <cell r="B31" t="str">
            <v>КАЗЕННЕ ПІДПРИЄМСТВО "НАУКОВО-ВИРОБНИЧИЙ КОМПЛЕКС "ІСКРА"</v>
          </cell>
          <cell r="C31">
            <v>143138608241</v>
          </cell>
          <cell r="D31">
            <v>0</v>
          </cell>
          <cell r="E31">
            <v>0</v>
          </cell>
        </row>
        <row r="32">
          <cell r="B32" t="str">
            <v>ПРИВАТНЕ АКЦІОНЕРНЕ ТОВАРИСТВО "ПОЛОГІВСЬКИЙ ОЛІЙНОЕКСТРАКЦІЙНИЙ ЗАВОД"</v>
          </cell>
          <cell r="C32">
            <v>3841408159</v>
          </cell>
          <cell r="D32">
            <v>0</v>
          </cell>
          <cell r="E32">
            <v>0</v>
          </cell>
        </row>
        <row r="33">
          <cell r="B33" t="str">
            <v>ПУБЛІЧНЕ АКЦIОНЕРНЕ ТОВАРИСТВО "ЕНЕРГОМАШСПЕЦСТАЛЬ"</v>
          </cell>
          <cell r="C33">
            <v>2106005156</v>
          </cell>
          <cell r="D33">
            <v>0</v>
          </cell>
          <cell r="E33">
            <v>0</v>
          </cell>
        </row>
        <row r="34">
          <cell r="B34" t="str">
            <v>ПУБЛІЧНЕ АКЦIОНЕРНЕ ТОВАРИСТВО "НОВОКРАМАТОРСЬКИЙ МАШИНОБУДІВНИЙ ЗАВОД"</v>
          </cell>
          <cell r="C34">
            <v>57635905159</v>
          </cell>
          <cell r="D34">
            <v>0</v>
          </cell>
          <cell r="E34">
            <v>0</v>
          </cell>
        </row>
        <row r="35">
          <cell r="B35" t="str">
            <v>ТОВАРИСТВО З ОБМЕЖЕНОЮ ВIДПОВIДАЛЬНIСТЮ "АМБАР ЕКСПОРТ"</v>
          </cell>
          <cell r="C35">
            <v>384069008150</v>
          </cell>
          <cell r="D35">
            <v>0</v>
          </cell>
          <cell r="E35">
            <v>0</v>
          </cell>
        </row>
        <row r="36">
          <cell r="B36" t="str">
            <v>ПУБЛІЧНЕ АКЦIОНЕРНЕ ТОВАРИСТВО "ІНТЕРПАЙП НИЖНЬОДНІПРОВСЬКИЙ ТРУБОПРОКАТНИЙ ЗАВОД"</v>
          </cell>
          <cell r="C36">
            <v>53931104023</v>
          </cell>
          <cell r="D36">
            <v>0</v>
          </cell>
          <cell r="E36">
            <v>0</v>
          </cell>
        </row>
        <row r="37">
          <cell r="B37" t="str">
            <v>ТОВАРИСТВО З ОБМЕЖЕНОЮ ВIДПОВIДАЛЬНIСТЮ "АВК КОНФЕКШІНЕРІ"</v>
          </cell>
          <cell r="C37">
            <v>394617926564</v>
          </cell>
          <cell r="D37">
            <v>7</v>
          </cell>
          <cell r="E37">
            <v>1</v>
          </cell>
        </row>
        <row r="38">
          <cell r="B38" t="str">
            <v>ПУБЛІЧНЕ АКЦIОНЕРНЕ ТОВАРИСТВО "ФАРМАК"</v>
          </cell>
          <cell r="C38">
            <v>4811926650</v>
          </cell>
          <cell r="D38">
            <v>7</v>
          </cell>
          <cell r="E38">
            <v>1</v>
          </cell>
        </row>
        <row r="39">
          <cell r="B39" t="str">
            <v>ТОВАРИСТВО З ОБМЕЖЕНОЮ ВIДПОВIДАЛЬНIСТЮ "АТ КАРГІЛЛ"</v>
          </cell>
          <cell r="C39">
            <v>200103926100</v>
          </cell>
          <cell r="D39">
            <v>7</v>
          </cell>
          <cell r="E39">
            <v>1</v>
          </cell>
        </row>
        <row r="40">
          <cell r="B40" t="str">
            <v>ТОВАРИСТВО З ОБМЕЖЕНОЮ ВIДПОВIДАЛЬНIСТЮ "ЕЛЕКТРОЛЮКС УКРАЇНА"</v>
          </cell>
          <cell r="C40">
            <v>371830009158</v>
          </cell>
          <cell r="D40">
            <v>7</v>
          </cell>
          <cell r="E40">
            <v>1</v>
          </cell>
        </row>
        <row r="41">
          <cell r="B41" t="str">
            <v>ТОВАРИСТВО З ОБМЕЖЕНОЮ ВIДПОВIДАЛЬНIСТЮ "МИКОЛАЇВСЬКИЙ ГЛИНОЗЕМНИЙ ЗАВОД"</v>
          </cell>
          <cell r="C41">
            <v>331330014011</v>
          </cell>
          <cell r="D41">
            <v>7</v>
          </cell>
          <cell r="E41">
            <v>1</v>
          </cell>
        </row>
        <row r="42">
          <cell r="B42" t="str">
            <v>ТОВАРИСТВО З ОБМЕЖЕНОЮ ВIДПОВIДАЛЬНIСТЮ СІЛЬСЬКОГОСПОДАРСЬКЕ ПІДПРИЄМСТВО "НІБУЛОН"</v>
          </cell>
          <cell r="C42">
            <v>142911114015</v>
          </cell>
          <cell r="D42">
            <v>7</v>
          </cell>
          <cell r="E42">
            <v>1</v>
          </cell>
        </row>
        <row r="43">
          <cell r="B43" t="str">
            <v>ПУБЛІЧНЕ АКЦIОНЕРНЕ ТОВАРИСТВО "ВЕСКО"</v>
          </cell>
          <cell r="C43">
            <v>2820405100</v>
          </cell>
          <cell r="D43">
            <v>23</v>
          </cell>
          <cell r="E43">
            <v>1</v>
          </cell>
        </row>
        <row r="44">
          <cell r="B44" t="str">
            <v>ПУБЛІЧНЕ АКЦIОНЕРНЕ ТОВАРИСТВО "НІКОПОЛЬСЬКИЙ ЗАВОД ФЕРОСПЛАВІВ"</v>
          </cell>
          <cell r="C44">
            <v>1865204076</v>
          </cell>
          <cell r="D44">
            <v>23</v>
          </cell>
          <cell r="E44">
            <v>1</v>
          </cell>
        </row>
        <row r="45">
          <cell r="B45" t="str">
            <v>ПУБЛІЧНЕ АКЦІОНЕРНЕ ТОВАРИСТВО ''ЗАПОРІЗЬКИЙ ЗАВОД ФЕРОСПЛАВІВ''</v>
          </cell>
          <cell r="C45">
            <v>1865408241</v>
          </cell>
          <cell r="D45">
            <v>23</v>
          </cell>
          <cell r="E45">
            <v>1</v>
          </cell>
        </row>
        <row r="46">
          <cell r="B46" t="str">
            <v>ТОВАРИСТВО З ОБМЕЖЕНОЮ ВIДПОВIДАЛЬНIСТЮ "ДУНАЙСЬКА СУДНОПЛАВНО-СТІВІДОРНА КОМПАНІЯ"</v>
          </cell>
          <cell r="C46">
            <v>310126915029</v>
          </cell>
          <cell r="D46">
            <v>1</v>
          </cell>
          <cell r="E46">
            <v>1</v>
          </cell>
        </row>
        <row r="47">
          <cell r="B47" t="str">
            <v>ПУБЛІЧНЕ АКЦІОНЕРНЕ ТОВАРИСТВО ''ЕЛЕКТРОМЕТАЛУРГІЙНИЙ ЗАВОД ''ДНІПРОСПЕЦСТАЛЬ'' ІМ. А.М. КУЗЬМІНА''</v>
          </cell>
          <cell r="C47">
            <v>1865308243</v>
          </cell>
          <cell r="D47">
            <v>145</v>
          </cell>
          <cell r="E47">
            <v>1</v>
          </cell>
        </row>
        <row r="48">
          <cell r="B48" t="str">
            <v>ТОВАРИСТВО З ОБМЕЖЕНОЮ ВIДПОВIДАЛЬНIСТЮ "УКРГАЗПРОМБУД"</v>
          </cell>
          <cell r="C48">
            <v>315671226552</v>
          </cell>
          <cell r="D48">
            <v>27</v>
          </cell>
          <cell r="E48">
            <v>1</v>
          </cell>
        </row>
        <row r="49">
          <cell r="B49" t="str">
            <v>ТОВАРИСТВО З ОБМЕЖЕНОЮ ВIДПОВIДАЛЬНIСТЮ "БУРАТ"</v>
          </cell>
          <cell r="C49">
            <v>139486816325</v>
          </cell>
          <cell r="D49">
            <v>0</v>
          </cell>
          <cell r="E49">
            <v>0</v>
          </cell>
        </row>
        <row r="50">
          <cell r="B50" t="str">
            <v>ПРИВАТНЕ АКЦIОНЕРНЕ ТОВАРИСТВО "ПОЛТАВСЬКИЙ ГІРНИЧО-ЗБАГАЧУВАЛЬНИЙ КОМБІНАТ"</v>
          </cell>
          <cell r="C50">
            <v>1912816023</v>
          </cell>
          <cell r="D50">
            <v>7</v>
          </cell>
          <cell r="E50">
            <v>1</v>
          </cell>
        </row>
        <row r="51">
          <cell r="B51" t="str">
            <v>ПУБЛІЧНЕ АКЦIОНЕРНЕ ТОВАРИСТВО "МИРОНІВСЬКИЙ ЗАВОД ПО ВИГОТОВЛЕННЮ КРУП І КОМБІКОРМІВ "</v>
          </cell>
          <cell r="C51">
            <v>9517710155</v>
          </cell>
          <cell r="D51">
            <v>0</v>
          </cell>
          <cell r="E51">
            <v>0</v>
          </cell>
        </row>
        <row r="52">
          <cell r="B52" t="str">
            <v>ТОВАРИСТВО З ОБМЕЖЕНОЮ ВIДПОВIДАЛЬНIСТЮ "УКРАЇНСЬКА ХОЛДИНГОВА ЛІСОПИЛЬНА КОМПАНІЯ"</v>
          </cell>
          <cell r="C52">
            <v>393253726599</v>
          </cell>
          <cell r="D52">
            <v>0</v>
          </cell>
          <cell r="E52">
            <v>0</v>
          </cell>
        </row>
        <row r="53">
          <cell r="B53" t="str">
            <v>ТОВАРИСТВО З ОБМЕЖЕНОЮ ВIДПОВIДАЛЬНIСТЮ "ЄВРОМІНЕРАЛ"</v>
          </cell>
          <cell r="C53">
            <v>348500305644</v>
          </cell>
          <cell r="D53">
            <v>0</v>
          </cell>
          <cell r="E53">
            <v>0</v>
          </cell>
        </row>
        <row r="54">
          <cell r="B54" t="str">
            <v>ТОВАРИСТВО З ОБМЕЖЕНОЮ ВIДПОВIДАЛЬНIСТЮ "КЕМІАГРОТРЕЙД"</v>
          </cell>
          <cell r="C54">
            <v>255953326550</v>
          </cell>
          <cell r="D54">
            <v>0</v>
          </cell>
          <cell r="E54">
            <v>0</v>
          </cell>
        </row>
        <row r="55">
          <cell r="B55" t="str">
            <v>ТОВАРИСТВО З ОБМЕЖЕНОЮ ВIДПОВIДАЛЬНIСТЮ "ЛІСПРОМ УКРАЇНА"</v>
          </cell>
          <cell r="C55">
            <v>372602406162</v>
          </cell>
          <cell r="D55">
            <v>0</v>
          </cell>
          <cell r="E55">
            <v>0</v>
          </cell>
        </row>
        <row r="56">
          <cell r="B56" t="str">
            <v>ТОВАРИСТВО З ОБМЕЖЕНОЮ ВIДПОВIДАЛЬНIСТЮ "ПЕРШЕ ТРАВНЯ КОМБІКОРМОВИЙ ЗАВОД"</v>
          </cell>
          <cell r="C56">
            <v>363302223255</v>
          </cell>
          <cell r="D56">
            <v>0</v>
          </cell>
          <cell r="E56">
            <v>0</v>
          </cell>
        </row>
        <row r="57">
          <cell r="B57" t="str">
            <v>ТОВАРИСТВО З ОБМЕЖЕНОЮ ВIДПОВIДАЛЬНIСТЮ "АГРОПРОІНВЕСТ 08"</v>
          </cell>
          <cell r="C57">
            <v>358343308067</v>
          </cell>
          <cell r="D57">
            <v>0</v>
          </cell>
          <cell r="E57">
            <v>0</v>
          </cell>
        </row>
        <row r="58">
          <cell r="B58" t="str">
            <v>ТОВАРИСТВО З ОБМЕЖЕНОЮ ВIДПОВIДАЛЬНIСТЮ "БЕССАРАБІЯ-АГРО"</v>
          </cell>
          <cell r="C58">
            <v>390762615020</v>
          </cell>
          <cell r="D58">
            <v>0</v>
          </cell>
          <cell r="E58">
            <v>0</v>
          </cell>
        </row>
        <row r="59">
          <cell r="B59" t="str">
            <v>ТОВАРИСТВО З ОБМЕЖЕНОЮ ВIДПОВIДАЛЬНIСТЮ "ВІННИЦЬКИЙ КОМБІНАТ ХЛІБОПРОДУКТІВ № 2"</v>
          </cell>
          <cell r="C59">
            <v>343250302030</v>
          </cell>
          <cell r="D59">
            <v>0</v>
          </cell>
          <cell r="E59">
            <v>0</v>
          </cell>
        </row>
        <row r="60">
          <cell r="B60" t="str">
            <v>ДЕРЖАВНЕ ПIДПРИЄМСТВО "ЗАВОД "ЕЛЕКТРОВАЖМАШ"</v>
          </cell>
          <cell r="C60">
            <v>2131220393</v>
          </cell>
          <cell r="D60">
            <v>0</v>
          </cell>
          <cell r="E60">
            <v>0</v>
          </cell>
        </row>
        <row r="61">
          <cell r="B61" t="str">
            <v>ДОЧІРНЄ ПІДПРИЄМСТВО З ІНОЗЕМНОЮ ІНВЕСТИЦІЄЮ "САНГРАНТ ПЛЮС"</v>
          </cell>
          <cell r="C61">
            <v>312436726100</v>
          </cell>
          <cell r="D61">
            <v>0</v>
          </cell>
          <cell r="E61">
            <v>0</v>
          </cell>
        </row>
        <row r="62">
          <cell r="B62" t="str">
            <v>ПРИВАТНЕ ПIДПРИЄМСТВО "ТОРГОВИЙ ДІМ "МАЙОЛА"</v>
          </cell>
          <cell r="C62">
            <v>327120313055</v>
          </cell>
          <cell r="D62">
            <v>0</v>
          </cell>
          <cell r="E62">
            <v>0</v>
          </cell>
        </row>
        <row r="63">
          <cell r="B63" t="str">
            <v>ПУБЛІЧНЕ АКЦIОНЕРНЕ ТОВАРИСТВО "СКФ УКРАЇНА"</v>
          </cell>
          <cell r="C63">
            <v>57451603177</v>
          </cell>
          <cell r="D63">
            <v>0</v>
          </cell>
          <cell r="E63">
            <v>0</v>
          </cell>
        </row>
        <row r="64">
          <cell r="B64" t="str">
            <v>ПУБЛІЧНЕ АКЦIОНЕРНЕ ТОВАРИСТВО "СУМСЬКЕ МАШИНОБУДІВНЕ НАУКОВО-ВИРОБНИЧЕ ОБ'ЄДНАННЯ"</v>
          </cell>
          <cell r="C64">
            <v>57479918286</v>
          </cell>
          <cell r="D64">
            <v>0</v>
          </cell>
          <cell r="E64">
            <v>0</v>
          </cell>
        </row>
        <row r="65">
          <cell r="B65" t="str">
            <v>СПІЛЬНЕ УКРАЇНСЬКО-ПОЛЬСЬКЕ ПІДПРИЄМСТВО В ФОРМІ ТОВАРИСТВА З ОБМЕЖЕНОЮ ВІДПОВІДАЛЬНІСТЮ "МОДЕРН-ЕКСПО"</v>
          </cell>
          <cell r="C65">
            <v>217515703177</v>
          </cell>
          <cell r="D65">
            <v>0</v>
          </cell>
          <cell r="E65">
            <v>0</v>
          </cell>
        </row>
        <row r="66">
          <cell r="B66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66">
            <v>326057109152</v>
          </cell>
          <cell r="D66">
            <v>0</v>
          </cell>
          <cell r="E66">
            <v>0</v>
          </cell>
        </row>
        <row r="67">
          <cell r="B67" t="str">
            <v>ПУБЛІЧНЕ АКЦIОНЕРНЕ ТОВАРИСТВО "ІВАНО-ФРАНКІВСЬКИЙ М'ЯСОКОМБІНАТ"</v>
          </cell>
          <cell r="C67">
            <v>4516309150</v>
          </cell>
          <cell r="D67">
            <v>0</v>
          </cell>
          <cell r="E67">
            <v>0</v>
          </cell>
        </row>
        <row r="68">
          <cell r="B68" t="str">
            <v>ТОВАРИСТВО З ОБМЕЖЕНОЮ ВІДПОВІДАЛЬНІСТЮ "ВІВАД 09"</v>
          </cell>
          <cell r="C68">
            <v>363110006066</v>
          </cell>
          <cell r="D68">
            <v>0</v>
          </cell>
          <cell r="E68">
            <v>0</v>
          </cell>
        </row>
        <row r="69">
          <cell r="B69" t="str">
            <v>ПРИВАТНЕ АКЦIОНЕРНЕ ТОВАРИСТВО "ЄВРАЗ ДНІПРОВСЬКИЙ МЕТАЛУРГІЙНИЙ ЗАВОД"</v>
          </cell>
          <cell r="C69">
            <v>53930504026</v>
          </cell>
          <cell r="D69">
            <v>0</v>
          </cell>
          <cell r="E69">
            <v>0</v>
          </cell>
        </row>
        <row r="70">
          <cell r="B70" t="str">
            <v>ПРИВАТНЕ АКЦIОНЕРНЕ ТОВАРИСТВО "ЄВРАЗ СУХА БАЛКА"</v>
          </cell>
          <cell r="C70">
            <v>1913204050</v>
          </cell>
          <cell r="D70">
            <v>0</v>
          </cell>
          <cell r="E70">
            <v>0</v>
          </cell>
        </row>
        <row r="71">
          <cell r="B71" t="str">
            <v>ПРИВАТНЕ АКЦIОНЕРНЕ ТОВАРИСТВО "ЦЕНТРАЛЬНИЙ ГІРНИЧО-ЗБАГАЧУВАЛЬНИЙ КОМБІНАТ"</v>
          </cell>
          <cell r="C71">
            <v>1909704059</v>
          </cell>
          <cell r="D71">
            <v>0</v>
          </cell>
          <cell r="E71">
            <v>0</v>
          </cell>
        </row>
        <row r="72">
          <cell r="B72" t="str">
            <v>ПУБЛІЧНЕ АКЦIОНЕРНЕ ТОВАРИСТВО "ІНТЕРПАЙП НОВОМОСКОВСЬКИЙ ТРУБНИЙ ЗАВОД"</v>
          </cell>
          <cell r="C72">
            <v>53931304086</v>
          </cell>
          <cell r="D72">
            <v>0</v>
          </cell>
          <cell r="E72">
            <v>0</v>
          </cell>
        </row>
        <row r="73">
          <cell r="B73" t="str">
            <v>ДЕРЖАВНЕ ПIДПРИЄМСТВО "НАУКОВО-ВИРОБНИЧИЙ КОМПЛЕКС ГАЗОТУРБОБУДУВАННЯ "ЗОРЯ" - "МАШПРОЕКТ"</v>
          </cell>
          <cell r="C73">
            <v>318213814011</v>
          </cell>
          <cell r="D73">
            <v>0</v>
          </cell>
          <cell r="E73">
            <v>0</v>
          </cell>
        </row>
        <row r="74">
          <cell r="B74" t="str">
            <v>ПРИВАТНЕ АКЦIОНЕРНЕ ТОВАРИСТВО "АВІАКОМПАНІЯ "МІЖНАРОДНІ АВІАЛІНІЇ УКРАЇНИ"</v>
          </cell>
          <cell r="C74">
            <v>143486826595</v>
          </cell>
          <cell r="D74">
            <v>0</v>
          </cell>
          <cell r="E74">
            <v>0</v>
          </cell>
        </row>
        <row r="75">
          <cell r="B75" t="str">
            <v>ПУБЛІЧНЕ АКЦIОНЕРНЕ ТОВАРИСТВО "КРЕМЕНЧУЦЬКИЙ КОЛІСНИЙ ЗАВОД"</v>
          </cell>
          <cell r="C75">
            <v>2316116036</v>
          </cell>
          <cell r="D75">
            <v>0</v>
          </cell>
          <cell r="E75">
            <v>0</v>
          </cell>
        </row>
        <row r="76">
          <cell r="B76" t="str">
            <v>ТОВАРИСТВО З ОБМЕЖЕНОЮ ВIДПОВIДАЛЬНIСТЮ "ЄВРОПА-ТРАНС ЛТД"</v>
          </cell>
          <cell r="C76">
            <v>326051509157</v>
          </cell>
          <cell r="D76">
            <v>0</v>
          </cell>
          <cell r="E76">
            <v>0</v>
          </cell>
        </row>
        <row r="77">
          <cell r="B77" t="str">
            <v>ТОВАРИСТВО З ОБМЕЖЕНОЮ ВIДПОВIДАЛЬНIСТЮ "ПОБУЖСЬКИЙ ФЕРОНІКЕЛЕВИЙ КОМБІНАТ"</v>
          </cell>
          <cell r="C77">
            <v>310769526557</v>
          </cell>
          <cell r="D77">
            <v>0</v>
          </cell>
          <cell r="E77">
            <v>0</v>
          </cell>
        </row>
        <row r="78">
          <cell r="B78" t="str">
            <v>ТОВАРИСТВО З ОБМЕЖЕНОЮ ВIДПОВIДАЛЬНIСТЮ "ОЛСІДЗ БЛЕК СІ"</v>
          </cell>
          <cell r="C78">
            <v>373924926569</v>
          </cell>
          <cell r="D78">
            <v>1</v>
          </cell>
          <cell r="E78">
            <v>1</v>
          </cell>
        </row>
        <row r="79">
          <cell r="B79" t="str">
            <v>ПУБЛІЧНЕ АКЦIОНЕРНЕ ТОВАРИСТВО "ОДЕСЬКИЙ ПРИПОРТОВИЙ ЗАВОД"</v>
          </cell>
          <cell r="C79">
            <v>2065315339</v>
          </cell>
          <cell r="D79">
            <v>1</v>
          </cell>
          <cell r="E79">
            <v>1</v>
          </cell>
        </row>
        <row r="80">
          <cell r="B80" t="str">
            <v>ТОВАРИСТВО З ОБМЕЖЕНОЮ ВIДПОВIДАЛЬНIСТЮ "КРАМАТОРСЬКИЙ ФЕРОСПЛАВНИЙ ЗАВОД"</v>
          </cell>
          <cell r="C80">
            <v>371334105156</v>
          </cell>
          <cell r="D80">
            <v>1</v>
          </cell>
          <cell r="E80">
            <v>1</v>
          </cell>
        </row>
        <row r="81">
          <cell r="B81" t="str">
            <v>ТОВАРИСТВО З ОБМЕЖЕНОЮ ВIДПОВIДАЛЬНIСТЮ "ІМПЕРОВО ФУДЗ"</v>
          </cell>
          <cell r="C81">
            <v>348450709150</v>
          </cell>
          <cell r="D81">
            <v>1</v>
          </cell>
          <cell r="E81">
            <v>1</v>
          </cell>
        </row>
        <row r="82">
          <cell r="B82" t="str">
            <v>ДЕРЖАВНЕ ПIДПРИЄМСТВО "АНТОНОВ"</v>
          </cell>
          <cell r="C82">
            <v>143075226658</v>
          </cell>
          <cell r="D82">
            <v>0</v>
          </cell>
          <cell r="E82">
            <v>0</v>
          </cell>
        </row>
        <row r="83">
          <cell r="B83" t="str">
            <v>ПРИВАТНЕ АКЦIОНЕРНЕ ТОВАРИСТВО "РАЙЗ-МАКСИМКО"</v>
          </cell>
          <cell r="C83">
            <v>303825326502</v>
          </cell>
          <cell r="D83">
            <v>0</v>
          </cell>
          <cell r="E83">
            <v>0</v>
          </cell>
        </row>
        <row r="84">
          <cell r="B84" t="str">
            <v>ТОВАРИСТВО З ОБМЕЖЕНОЮ ВIДПОВIДАЛЬНIСТЮ "ЕЛЕВАТОР-АГРО"</v>
          </cell>
          <cell r="C84">
            <v>369138816073</v>
          </cell>
          <cell r="D84">
            <v>0</v>
          </cell>
          <cell r="E84">
            <v>0</v>
          </cell>
        </row>
        <row r="85">
          <cell r="B85" t="str">
            <v>ПРИВАТНЕ АКЦIОНЕРНЕ ТОВАРИСТВО "ЛЕБЕДИНСЬКИЙ НАСІННЄВИЙ ЗАВОД"</v>
          </cell>
          <cell r="C85">
            <v>3889323283</v>
          </cell>
          <cell r="D85">
            <v>49</v>
          </cell>
          <cell r="E85">
            <v>1</v>
          </cell>
        </row>
        <row r="86">
          <cell r="B86" t="str">
            <v>ТОВАРИСТВО З ОБМЕЖЕНОЮ ВIДПОВIДАЛЬНIСТЮ "ТОРГОВИЙ ДІМ "СЛАВИЧ"</v>
          </cell>
          <cell r="C86">
            <v>213943025265</v>
          </cell>
          <cell r="D86">
            <v>0</v>
          </cell>
          <cell r="E86">
            <v>0</v>
          </cell>
        </row>
        <row r="87">
          <cell r="B87" t="str">
            <v>ТОВАРИСТВО З ОБМЕЖЕНОЮ ВIДПОВIДАЛЬНIСТЮ "АГРО-МВ"</v>
          </cell>
          <cell r="C87">
            <v>326412010169</v>
          </cell>
          <cell r="D87">
            <v>0</v>
          </cell>
          <cell r="E87">
            <v>0</v>
          </cell>
        </row>
        <row r="88">
          <cell r="B88" t="str">
            <v>ТОВАРИСТВО З ОБМЕЖЕНОЮ ВIДПОВIДАЛЬНIСТЮ "АГРОТЕРМІНАЛ КОНСТРАКШИН"</v>
          </cell>
          <cell r="C88">
            <v>398381226578</v>
          </cell>
          <cell r="D88">
            <v>0</v>
          </cell>
          <cell r="E88">
            <v>0</v>
          </cell>
        </row>
        <row r="89">
          <cell r="B89" t="str">
            <v>ПУБЛІЧНЕ АКЦIОНЕРНЕ ТОВАРИСТВО "ДНІПРОВСЬКИЙ МЕТАЛУРГІЙНИЙ КОМБІНАТ ІМ. Ф.Е. ДЗЕРЖИНСЬКОГО"</v>
          </cell>
          <cell r="C89">
            <v>53930404034</v>
          </cell>
          <cell r="D89">
            <v>2</v>
          </cell>
          <cell r="E89">
            <v>1</v>
          </cell>
        </row>
        <row r="90">
          <cell r="B90" t="str">
            <v>ТОВАРИСТВО З ОБМЕЖЕНОЮ ВIДПОВIДАЛЬНIСТЮ "-АГРО СЕРВІС-"</v>
          </cell>
          <cell r="C90">
            <v>399949426570</v>
          </cell>
          <cell r="D90">
            <v>42</v>
          </cell>
          <cell r="E90">
            <v>1</v>
          </cell>
        </row>
        <row r="91">
          <cell r="B91" t="str">
            <v>ПРИВАТНЕ АКЦIОНЕРНЕ ТОВАРИСТВО "АДМ ІЛЛІЧІВСЬК"</v>
          </cell>
          <cell r="C91">
            <v>327902315033</v>
          </cell>
          <cell r="D91">
            <v>0</v>
          </cell>
          <cell r="E91">
            <v>0</v>
          </cell>
        </row>
        <row r="92">
          <cell r="B92" t="str">
            <v>ПУБЛІЧНЕ АКЦIОНЕРНЕ ТОВАРИСТВО "ДЕРЖАВНА ПРОДОВОЛЬЧО-ЗЕРНОВА КОРПОРАЦІЯ УКРАЇНИ"</v>
          </cell>
          <cell r="C92">
            <v>372432726556</v>
          </cell>
          <cell r="D92">
            <v>408</v>
          </cell>
          <cell r="E92">
            <v>1</v>
          </cell>
        </row>
        <row r="93">
          <cell r="B93" t="str">
            <v>ПРИВАТНЕ АКЦIОНЕРНЕ ТОВАРИСТВО "МОНДЕЛІС УКРАЇНА"</v>
          </cell>
          <cell r="C93">
            <v>3822218163</v>
          </cell>
          <cell r="D93">
            <v>0</v>
          </cell>
          <cell r="E93">
            <v>0</v>
          </cell>
        </row>
        <row r="94">
          <cell r="B94" t="str">
            <v>ПРИВАТНЕ АКЦIОНЕРНЕ ТОВАРИСТВО "АДМ ІЛЛІЧІВСЬК"</v>
          </cell>
          <cell r="C94">
            <v>327902315033</v>
          </cell>
          <cell r="D94">
            <v>0</v>
          </cell>
          <cell r="E94">
            <v>0</v>
          </cell>
        </row>
        <row r="95">
          <cell r="B95" t="str">
            <v>ПРИВАТНЕ АКЦIОНЕРНЕ ТОВАРИСТВО "РАЙЗ-МАКСИМКО"</v>
          </cell>
          <cell r="C95">
            <v>303825326502</v>
          </cell>
          <cell r="D95">
            <v>0</v>
          </cell>
          <cell r="E95">
            <v>0</v>
          </cell>
        </row>
        <row r="96">
          <cell r="B96" t="str">
            <v>ТОВАРИСТВО З ОБМЕЖЕНОЮ ВIДПОВIДАЛЬНIСТЮ "КЛОВ"</v>
          </cell>
          <cell r="C96">
            <v>311115626107</v>
          </cell>
          <cell r="D96">
            <v>0</v>
          </cell>
          <cell r="E96">
            <v>0</v>
          </cell>
        </row>
        <row r="97">
          <cell r="B97" t="str">
            <v>ТОВАРИСТВО З ОБМЕЖЕНОЮ ВIДПОВIДАЛЬНIСТЮ "КЕРНЕЛ-ТРЕЙД"</v>
          </cell>
          <cell r="C97">
            <v>314543826559</v>
          </cell>
          <cell r="D97">
            <v>0</v>
          </cell>
          <cell r="E97">
            <v>0</v>
          </cell>
        </row>
        <row r="98">
          <cell r="B98" t="str">
            <v>ДОЧIРНЄ ПIДПРИЄМСТВО З ІНОЗЕМНОЮ ІНВЕСТИЦІЄЮ "САНТРЕЙД"</v>
          </cell>
          <cell r="C98">
            <v>253945626106</v>
          </cell>
          <cell r="D98">
            <v>0</v>
          </cell>
          <cell r="E98">
            <v>0</v>
          </cell>
        </row>
        <row r="99">
          <cell r="B99" t="str">
            <v>ТОВАРИСТВО З ОБМЕЖЕНОЮ ВIДПОВIДАЛЬНIСТЮ "ГЛОБИНСЬКИЙ ПЕРЕРОБНИЙ ЗАВОД"</v>
          </cell>
          <cell r="C99">
            <v>305474016088</v>
          </cell>
          <cell r="D99">
            <v>96</v>
          </cell>
          <cell r="E99">
            <v>1</v>
          </cell>
        </row>
        <row r="100">
          <cell r="B100" t="str">
            <v>ПРИВАТНЕ АКЦIОНЕРНЕ ТОВАРИСТВО "СЕНТРАВІС ПРОДАКШН ЮКРЕЙН"</v>
          </cell>
          <cell r="C100">
            <v>309269404078</v>
          </cell>
          <cell r="D100">
            <v>316</v>
          </cell>
          <cell r="E100">
            <v>1</v>
          </cell>
        </row>
        <row r="101">
          <cell r="B101" t="str">
            <v>ТОВАРИСТВО З ОБМЕЖЕНОЮ ВIДПОВIДАЛЬНIСТЮ "ТОТЛЕНД"</v>
          </cell>
          <cell r="C101">
            <v>387438523146</v>
          </cell>
          <cell r="D101">
            <v>0</v>
          </cell>
          <cell r="E101">
            <v>0</v>
          </cell>
        </row>
        <row r="102">
          <cell r="B102" t="str">
            <v>ТОВАРИСТВО З ОБМЕЖЕНОЮ ВIДПОВIДАЛЬНIСТЮ "ПРОФІТ-ЕКСПОРТ"</v>
          </cell>
          <cell r="C102">
            <v>397419508281</v>
          </cell>
          <cell r="D102">
            <v>42</v>
          </cell>
          <cell r="E102">
            <v>1</v>
          </cell>
        </row>
        <row r="103">
          <cell r="B103" t="str">
            <v>ТОВАРИСТВО З ОБМЕЖЕНОЮ ВIДПОВIДАЛЬНIСТЮ ФІРМА "ПРОМІНВЕСТ ПЛАСТИК"</v>
          </cell>
          <cell r="C103">
            <v>309898212126</v>
          </cell>
          <cell r="D103">
            <v>0</v>
          </cell>
          <cell r="E103">
            <v>0</v>
          </cell>
        </row>
        <row r="104">
          <cell r="B104" t="str">
            <v>ПРИВАТНЕ АКЦIОНЕРНЕ ТОВАРИСТВО "ШВЕЙНА ФАБРИКА "ЗОРЯНКА"</v>
          </cell>
          <cell r="C104">
            <v>55027011230</v>
          </cell>
          <cell r="D104">
            <v>0</v>
          </cell>
          <cell r="E104">
            <v>0</v>
          </cell>
        </row>
        <row r="105">
          <cell r="B105" t="str">
            <v>ПРИВАТНЕ ПIДПРИЄМСТВО "ВЕКТОР-М"</v>
          </cell>
          <cell r="C105">
            <v>324928226550</v>
          </cell>
          <cell r="D105">
            <v>0</v>
          </cell>
          <cell r="E105">
            <v>0</v>
          </cell>
        </row>
        <row r="106">
          <cell r="B106" t="str">
            <v>ПУБЛІЧНЕ АКЦIОНЕРНЕ ТОВАРИСТВО "ЕНЕРГОМАШСПЕЦСТАЛЬ"</v>
          </cell>
          <cell r="C106">
            <v>2106005156</v>
          </cell>
          <cell r="D106">
            <v>0</v>
          </cell>
          <cell r="E106">
            <v>0</v>
          </cell>
        </row>
        <row r="107">
          <cell r="B107" t="str">
            <v>ПУБЛІЧНЕ АКЦIОНЕРНЕ ТОВАРИСТВО "ІНТЕРПАЙП НОВОМОСКОВСЬКИЙ ТРУБНИЙ ЗАВОД"</v>
          </cell>
          <cell r="C107">
            <v>53931304086</v>
          </cell>
          <cell r="D107">
            <v>0</v>
          </cell>
          <cell r="E107">
            <v>0</v>
          </cell>
        </row>
        <row r="108">
          <cell r="B108" t="str">
            <v>ПУБЛІЧНЕ АКЦIОНЕРНЕ ТОВАРИСТВО "НОВОКРАМАТОРСЬКИЙ МАШИНОБУДІВНИЙ ЗАВОД"</v>
          </cell>
          <cell r="C108">
            <v>57635905159</v>
          </cell>
          <cell r="D108">
            <v>0</v>
          </cell>
          <cell r="E108">
            <v>0</v>
          </cell>
        </row>
        <row r="109">
          <cell r="B109" t="str">
            <v>ТОВАРИСТВО З ОБМЕЖЕНОЮ ВIДПОВIДАЛЬНIСТЮ "ТАРКЕТТ ВІНІСІН"</v>
          </cell>
          <cell r="C109">
            <v>143615809167</v>
          </cell>
          <cell r="D109">
            <v>0</v>
          </cell>
          <cell r="E109">
            <v>0</v>
          </cell>
        </row>
        <row r="110">
          <cell r="B110" t="str">
            <v>ДЕРЖАВНЕ ПIДПРИЄМСТВО "ЗАВОД "ЕЛЕКТРОВАЖМАШ"</v>
          </cell>
          <cell r="C110">
            <v>2131220393</v>
          </cell>
          <cell r="D110">
            <v>0</v>
          </cell>
          <cell r="E110">
            <v>0</v>
          </cell>
        </row>
        <row r="111">
          <cell r="B111" t="str">
            <v>ПРИВАТНЕ ПIДПРИЄМСТВО "ТОРГОВИЙ ДІМ "МАЙОЛА"</v>
          </cell>
          <cell r="C111">
            <v>327120313055</v>
          </cell>
          <cell r="D111">
            <v>0</v>
          </cell>
          <cell r="E111">
            <v>0</v>
          </cell>
        </row>
        <row r="112">
          <cell r="B112" t="str">
            <v>ПУБЛІЧНЕ АКЦIОНЕРНЕ ТОВАРИСТВО "ЗАПОРІЗЬКИЙ МЕТАЛУРГІЙНИЙ КОМБІНАТ "ЗАПОРІЖСТАЛЬ"</v>
          </cell>
          <cell r="C112">
            <v>1912308247</v>
          </cell>
          <cell r="D112">
            <v>0</v>
          </cell>
          <cell r="E112">
            <v>0</v>
          </cell>
        </row>
        <row r="113">
          <cell r="B113" t="str">
            <v>ПУБЛІЧНЕ АКЦIОНЕРНЕ ТОВАРИСТВО "ПІВДЕННИЙ ГІРНИЧО-ЗБАГАЧУВАЛЬНИЙ КОМБІНАТ"</v>
          </cell>
          <cell r="C113">
            <v>1910004055</v>
          </cell>
          <cell r="D113">
            <v>0</v>
          </cell>
          <cell r="E113">
            <v>0</v>
          </cell>
        </row>
        <row r="114">
          <cell r="B114" t="str">
            <v>ПУБЛІЧНЕ АКЦIОНЕРНЕ ТОВАРИСТВО "СКФ УКРАЇНА"</v>
          </cell>
          <cell r="C114">
            <v>57451603177</v>
          </cell>
          <cell r="D114">
            <v>0</v>
          </cell>
          <cell r="E114">
            <v>0</v>
          </cell>
        </row>
        <row r="115">
          <cell r="B115" t="str">
            <v>ТОВАРИСТВО З ОБМЕЖЕНОЮ ВIДПОВIДАЛЬНIСТЮ "АДМ ТРЕЙДІНГ УКРАЇНА"</v>
          </cell>
          <cell r="C115">
            <v>200274426590</v>
          </cell>
          <cell r="D115">
            <v>0</v>
          </cell>
          <cell r="E115">
            <v>0</v>
          </cell>
        </row>
        <row r="116">
          <cell r="B116" t="str">
            <v>ТОВАРИСТВО З ОБМЕЖЕНОЮ ВIДПОВIДАЛЬНIСТЮ "КРАМАТОРСЬКИЙ ФЕРОСПЛАВНИЙ ЗАВОД"</v>
          </cell>
          <cell r="C116">
            <v>371334105156</v>
          </cell>
          <cell r="D116">
            <v>0</v>
          </cell>
          <cell r="E116">
            <v>0</v>
          </cell>
        </row>
        <row r="117">
          <cell r="B117" t="str">
            <v>ПУБЛІЧНЕ АКЦIОНЕРНЕ ТОВАРИСТВО "ВІННИЦЬКИЙ ОЛІЙНОЖИРОВИЙ КОМБІНАТ"</v>
          </cell>
          <cell r="C117">
            <v>3737502280</v>
          </cell>
          <cell r="D117">
            <v>0</v>
          </cell>
          <cell r="E117">
            <v>0</v>
          </cell>
        </row>
        <row r="118">
          <cell r="B118" t="str">
            <v>ДЕРЖАВНЕ ПIДПРИЄМСТВО "НАУКОВО-ВИРОБНИЧИЙ КОМПЛЕКС ГАЗОТУРБОБУДУВАННЯ "ЗОРЯ" - "МАШПРОЕКТ"</v>
          </cell>
          <cell r="C118">
            <v>318213814011</v>
          </cell>
          <cell r="D118">
            <v>30</v>
          </cell>
          <cell r="E118">
            <v>1</v>
          </cell>
        </row>
        <row r="119">
          <cell r="B119" t="str">
            <v>ТОВАРИСТВО З ОБМЕЖЕНОЮ ВIДПОВIДАЛЬНIСТЮ СІЛЬСЬКОГОСПОДАРСЬКЕ ПІДПРИЄМСТВО "НІБУЛОН"</v>
          </cell>
          <cell r="C119">
            <v>142911114015</v>
          </cell>
          <cell r="D119">
            <v>30</v>
          </cell>
          <cell r="E119">
            <v>1</v>
          </cell>
        </row>
        <row r="120">
          <cell r="B120" t="str">
            <v>ТОВАРИСТВО З ОБМЕЖЕНОЮ ВIДПОВIДАЛЬНIСТЮ "ДЖУССО УКРАЇНА"</v>
          </cell>
          <cell r="C120">
            <v>388911426582</v>
          </cell>
          <cell r="D120">
            <v>0</v>
          </cell>
          <cell r="E120">
            <v>0</v>
          </cell>
        </row>
        <row r="121">
          <cell r="B121" t="str">
            <v>ПУБЛІЧНЕ АКЦІОНЕРНЕ ТОВАРИСТВО ''ЕЛЕКТРОМЕТАЛУРГІЙНИЙ ЗАВОД ''ДНІПРОСПЕЦСТАЛЬ'' ІМ. А.М. КУЗЬМІНА''</v>
          </cell>
          <cell r="C121">
            <v>1865308243</v>
          </cell>
          <cell r="D121">
            <v>45</v>
          </cell>
          <cell r="E121">
            <v>1</v>
          </cell>
        </row>
        <row r="122">
          <cell r="B122" t="str">
            <v>ТОВАРИСТВО З ОБМЕЖЕНОЮ ВIДПОВIДАЛЬНIСТЮ "ВІРТУС КОММОДІТІЗ"</v>
          </cell>
          <cell r="C122">
            <v>393642426597</v>
          </cell>
          <cell r="D122">
            <v>42</v>
          </cell>
          <cell r="E122">
            <v>1</v>
          </cell>
        </row>
        <row r="123">
          <cell r="B123" t="str">
            <v>ТОВАРИСТВО З ОБМЕЖЕНОЮ ВIДПОВIДАЛЬНIСТЮ "БУРАТ"</v>
          </cell>
          <cell r="C123">
            <v>139486816325</v>
          </cell>
          <cell r="D123">
            <v>0</v>
          </cell>
          <cell r="E123">
            <v>0</v>
          </cell>
        </row>
        <row r="124">
          <cell r="B124" t="str">
            <v>ДОЧIРНЄ ПIДПРИЄМСТВО "КОНДИТЕРСЬКА КОРПОРАЦІЯ "РОШЕН"</v>
          </cell>
          <cell r="C124">
            <v>253921826532</v>
          </cell>
          <cell r="D124">
            <v>0</v>
          </cell>
          <cell r="E124">
            <v>0</v>
          </cell>
        </row>
        <row r="125">
          <cell r="B125" t="str">
            <v>ПРИВАТНЕ АКЦIОНЕРНЕ ТОВАРИСТВО "ЄВРАЗ ДНІПРОВСЬКИЙ МЕТАЛУРГІЙНИЙ ЗАВОД"</v>
          </cell>
          <cell r="C125">
            <v>53930504026</v>
          </cell>
          <cell r="D125">
            <v>0</v>
          </cell>
          <cell r="E125">
            <v>0</v>
          </cell>
        </row>
        <row r="126">
          <cell r="B126" t="str">
            <v>ПРИВАТНЕ АКЦIОНЕРНЕ ТОВАРИСТВО "ЄВРАЗ СУХА БАЛКА"</v>
          </cell>
          <cell r="C126">
            <v>1913204050</v>
          </cell>
          <cell r="D126">
            <v>0</v>
          </cell>
          <cell r="E126">
            <v>0</v>
          </cell>
        </row>
        <row r="127">
          <cell r="B127" t="str">
            <v>ПРИВАТНЕ АКЦIОНЕРНЕ ТОВАРИСТВО "МОНДЕЛІС УКРАЇНА"</v>
          </cell>
          <cell r="C127">
            <v>3822218163</v>
          </cell>
          <cell r="D127">
            <v>0</v>
          </cell>
          <cell r="E127">
            <v>0</v>
          </cell>
        </row>
        <row r="128">
          <cell r="B128" t="str">
            <v>ПУБЛІЧНЕ АКЦIОНЕРНЕ ТОВАРИСТВО "ІНТЕРПАЙП НИЖНЬОДНІПРОВСЬКИЙ ТРУБОПРОКАТНИЙ ЗАВОД"</v>
          </cell>
          <cell r="C128">
            <v>53931104023</v>
          </cell>
          <cell r="D128">
            <v>0</v>
          </cell>
          <cell r="E128">
            <v>0</v>
          </cell>
        </row>
        <row r="129">
          <cell r="B129" t="str">
            <v>ПУБЛІЧНЕ АКЦIОНЕРНЕ ТОВАРИСТВО "МИРОНІВСЬКИЙ ЗАВОД ПО ВИГОТОВЛЕННЮ КРУП І КОМБІКОРМІВ "</v>
          </cell>
          <cell r="C129">
            <v>9517710155</v>
          </cell>
          <cell r="D129">
            <v>0</v>
          </cell>
          <cell r="E129">
            <v>0</v>
          </cell>
        </row>
        <row r="130">
          <cell r="B130" t="str">
            <v>ПУБЛІЧНЕ АКЦIОНЕРНЕ ТОВАРИСТВО "ФАРМАК"</v>
          </cell>
          <cell r="C130">
            <v>4811926650</v>
          </cell>
          <cell r="D130">
            <v>0</v>
          </cell>
          <cell r="E130">
            <v>0</v>
          </cell>
        </row>
        <row r="131">
          <cell r="B131" t="str">
            <v>ТОВАРИСТВО З ОБМЕЖЕНОЮ ВIДПОВIДАЛЬНIСТЮ "АТ КАРГІЛЛ"</v>
          </cell>
          <cell r="C131">
            <v>200103926100</v>
          </cell>
          <cell r="D131">
            <v>0</v>
          </cell>
          <cell r="E131">
            <v>0</v>
          </cell>
        </row>
        <row r="132">
          <cell r="B132" t="str">
            <v>ТОВАРИСТВО З ОБМЕЖЕНОЮ ВIДПОВIДАЛЬНIСТЮ "БАРЛІНЕК ІНВЕСТ"</v>
          </cell>
          <cell r="C132">
            <v>340045702285</v>
          </cell>
          <cell r="D132">
            <v>0</v>
          </cell>
          <cell r="E132">
            <v>0</v>
          </cell>
        </row>
        <row r="133">
          <cell r="B133" t="str">
            <v>ТОВАРИСТВО З ОБМЕЖЕНОЮ ВIДПОВIДАЛЬНIСТЮ "ІНТЕРПАЙП НІКО ТЬЮБ"</v>
          </cell>
          <cell r="C133">
            <v>355373604071</v>
          </cell>
          <cell r="D133">
            <v>0</v>
          </cell>
          <cell r="E133">
            <v>0</v>
          </cell>
        </row>
        <row r="134">
          <cell r="B134" t="str">
            <v>ТОВАРИСТВО З ОБМЕЖЕНОЮ ВIДПОВIДАЛЬНIСТЮ "МИКОЛАЇВСЬКИЙ ГЛИНОЗЕМНИЙ ЗАВОД"</v>
          </cell>
          <cell r="C134">
            <v>331330014011</v>
          </cell>
          <cell r="D134">
            <v>0</v>
          </cell>
          <cell r="E134">
            <v>0</v>
          </cell>
        </row>
        <row r="135">
          <cell r="B135" t="str">
            <v>ТОВАРИСТВО З ОБМЕЖЕНОЮ ВIДПОВIДАЛЬНIСТЮ "ЕЛЕВАТОР-АГРО"</v>
          </cell>
          <cell r="C135">
            <v>369138816073</v>
          </cell>
          <cell r="D135">
            <v>0</v>
          </cell>
          <cell r="E135">
            <v>0</v>
          </cell>
        </row>
        <row r="136">
          <cell r="B136" t="str">
            <v>ПРИВАТНЕ АКЦIОНЕРНЕ ТОВАРИСТВО "КОНСЮМЕРС - СКЛО - ЗОРЯ"</v>
          </cell>
          <cell r="C136">
            <v>225551317122</v>
          </cell>
          <cell r="D136">
            <v>18</v>
          </cell>
          <cell r="E136">
            <v>1</v>
          </cell>
        </row>
        <row r="137">
          <cell r="B137" t="str">
            <v>ТОВАРИСТВО З ОБМЕЖЕНОЮ ВIДПОВIДАЛЬНIСТЮ "ЕЛЕКТРОЛЮКС УКРАЇНА"</v>
          </cell>
          <cell r="C137">
            <v>371830009158</v>
          </cell>
          <cell r="D137">
            <v>18</v>
          </cell>
          <cell r="E137">
            <v>1</v>
          </cell>
        </row>
        <row r="138">
          <cell r="B138" t="str">
            <v>ПУБЛІЧНЕ АКЦIОНЕРНЕ ТОВАРИСТВО "ВЕСКО"</v>
          </cell>
          <cell r="C138">
            <v>2820405100</v>
          </cell>
          <cell r="D138">
            <v>21</v>
          </cell>
          <cell r="E138">
            <v>1</v>
          </cell>
        </row>
        <row r="139">
          <cell r="B139" t="str">
            <v>ФЕРМЕРСЬКЕ ГОСПОДАРСТВО "ОРГАНІК СІСТЕМС"</v>
          </cell>
          <cell r="C139">
            <v>355210914207</v>
          </cell>
          <cell r="D139">
            <v>0</v>
          </cell>
          <cell r="E139">
            <v>0</v>
          </cell>
        </row>
        <row r="140">
          <cell r="B140" t="str">
            <v>ПУБЛІЧНЕ АКЦIОНЕРНЕ ТОВАРИСТВО "НІКОПОЛЬСЬКИЙ ЗАВОД ФЕРОСПЛАВІВ"</v>
          </cell>
          <cell r="C140">
            <v>1865204076</v>
          </cell>
          <cell r="D140">
            <v>29</v>
          </cell>
          <cell r="E140">
            <v>1</v>
          </cell>
        </row>
        <row r="141">
          <cell r="B141" t="str">
            <v>ТОВАРИСТВО З ОБМЕЖЕНОЮ ВІДПОВІДАЛЬНІСТЮ "ВІВАД 09"</v>
          </cell>
          <cell r="C141">
            <v>363110006066</v>
          </cell>
          <cell r="D141">
            <v>0</v>
          </cell>
          <cell r="E141">
            <v>0</v>
          </cell>
        </row>
        <row r="142">
          <cell r="B142" t="str">
            <v>ПРИВАТНЕ АКЦIОНЕРНЕ ТОВАРИСТВО "ПОЛТАВСЬКИЙ ГІРНИЧО-ЗБАГАЧУВАЛЬНИЙ КОМБІНАТ"</v>
          </cell>
          <cell r="C142">
            <v>1912816023</v>
          </cell>
          <cell r="D142">
            <v>58</v>
          </cell>
          <cell r="E142">
            <v>1</v>
          </cell>
        </row>
        <row r="143">
          <cell r="B143" t="str">
            <v>ПУБЛІЧНЕ АКЦIОНЕРНЕ ТОВАРИСТВО "КРЕМЕНЧУЦЬКИЙ КОЛІСНИЙ ЗАВОД"</v>
          </cell>
          <cell r="C143">
            <v>2316116036</v>
          </cell>
          <cell r="D143">
            <v>119</v>
          </cell>
          <cell r="E143">
            <v>1</v>
          </cell>
        </row>
        <row r="144">
          <cell r="B144" t="str">
            <v>ТОВАРИСТВО З ОБМЕЖЕНОЮ ВIДПОВIДАЛЬНIСТЮ "ЗАПОРІЗЬКИЙ ТИТАНО-МАГНІЄВИЙ КОМБІНАТ"</v>
          </cell>
          <cell r="C144">
            <v>389830008255</v>
          </cell>
          <cell r="D144">
            <v>211</v>
          </cell>
          <cell r="E144">
            <v>1</v>
          </cell>
        </row>
        <row r="145">
          <cell r="B145" t="str">
            <v>ПУБЛІЧНЕ АКЦIОНЕРНЕ ТОВАРИСТВО "ОДЕСЬКИЙ КАБЕЛЬНИЙ ЗАВОД "ОДЕСКАБЕЛЬ"</v>
          </cell>
          <cell r="C145">
            <v>57587315013</v>
          </cell>
          <cell r="D145">
            <v>0</v>
          </cell>
          <cell r="E145">
            <v>0</v>
          </cell>
        </row>
        <row r="146">
          <cell r="B146" t="str">
            <v>ДЕРЖАВНЕ ПIДПРИЄМСТВО "АНТОНОВ"</v>
          </cell>
          <cell r="C146">
            <v>143075226658</v>
          </cell>
          <cell r="D146">
            <v>0</v>
          </cell>
          <cell r="E146">
            <v>0</v>
          </cell>
        </row>
        <row r="147">
          <cell r="B147" t="str">
            <v>ТОВАРИСТВО З ОБМЕЖЕНОЮ ВIДПОВIДАЛЬНIСТЮ "УКРАЇНСЬКА ХОЛДИНГОВА ЛІСОПИЛЬНА КОМПАНІЯ"</v>
          </cell>
          <cell r="C147">
            <v>393253726599</v>
          </cell>
          <cell r="D147">
            <v>131</v>
          </cell>
          <cell r="E147">
            <v>1</v>
          </cell>
        </row>
        <row r="148">
          <cell r="B148" t="str">
            <v>ПУБЛІЧНЕ АКЦIОНЕРНЕ ТОВАРИСТВО "МАЛИНОВЕ"</v>
          </cell>
          <cell r="C148">
            <v>302495210194</v>
          </cell>
          <cell r="D148">
            <v>0</v>
          </cell>
          <cell r="E148">
            <v>0</v>
          </cell>
        </row>
        <row r="149">
          <cell r="B149" t="str">
            <v>ТОВАРИСТВО З ОБМЕЖЕНОЮ ВIДПОВIДАЛЬНIСТЮ "БОН-ЕКСІМ"</v>
          </cell>
          <cell r="C149">
            <v>245784126544</v>
          </cell>
          <cell r="D149">
            <v>0</v>
          </cell>
          <cell r="E149">
            <v>0</v>
          </cell>
        </row>
        <row r="150">
          <cell r="B150" t="str">
            <v>ТОВАРИСТВО З ОБМЕЖЕНОЮ ВIДПОВIДАЛЬНIСТЮ "ЄВРОМІНЕРАЛ"</v>
          </cell>
          <cell r="C150">
            <v>348500305644</v>
          </cell>
          <cell r="D150">
            <v>0</v>
          </cell>
          <cell r="E150">
            <v>0</v>
          </cell>
        </row>
        <row r="151">
          <cell r="B151" t="str">
            <v>ТОВАРИСТВО З ОБМЕЖЕНОЮ ВIДПОВIДАЛЬНIСТЮ "КОМПАНІЯ НОВИЙ РЕГІОН"</v>
          </cell>
          <cell r="C151">
            <v>400026926500</v>
          </cell>
          <cell r="D151">
            <v>0</v>
          </cell>
          <cell r="E151">
            <v>0</v>
          </cell>
        </row>
        <row r="152">
          <cell r="B152" t="str">
            <v>ТОВАРИСТВО З ОБМЕЖЕНОЮ ВIДПОВIДАЛЬНIСТЮ "ЛІСПРОМ УКРАЇНА"</v>
          </cell>
          <cell r="C152">
            <v>372602406162</v>
          </cell>
          <cell r="D152">
            <v>0</v>
          </cell>
          <cell r="E152">
            <v>0</v>
          </cell>
        </row>
        <row r="153">
          <cell r="B153" t="str">
            <v>ТОВАРИСТВО З ОБМЕЖЕНОЮ ВIДПОВIДАЛЬНIСТЮ "МРІЯ ТРЕЙДИНГ"</v>
          </cell>
          <cell r="C153">
            <v>396754719188</v>
          </cell>
          <cell r="D153">
            <v>0</v>
          </cell>
          <cell r="E153">
            <v>0</v>
          </cell>
        </row>
        <row r="154">
          <cell r="B154" t="str">
            <v>ТОВАРИСТВО З ОБМЕЖЕНОЮ ВIДПОВIДАЛЬНIСТЮ "ПРАЙМ ЛІДЕР"</v>
          </cell>
          <cell r="C154">
            <v>400033826573</v>
          </cell>
          <cell r="D154">
            <v>0</v>
          </cell>
          <cell r="E154">
            <v>0</v>
          </cell>
        </row>
        <row r="155">
          <cell r="B155" t="str">
            <v>ТОВАРИСТВО З ОБМЕЖЕНОЮ ВIДПОВIДАЛЬНIСТЮ "ЮНАЙТЕД ЛОГІСТИК"</v>
          </cell>
          <cell r="C155">
            <v>400027826509</v>
          </cell>
          <cell r="D155">
            <v>0</v>
          </cell>
          <cell r="E155">
            <v>0</v>
          </cell>
        </row>
        <row r="156">
          <cell r="B156" t="str">
            <v>ДЕРЖАВНЕ ПIДПРИЄМСТВО "НАУКОВО-ВИРОБНИЧИЙ КОМПЛЕКС ГАЗОТУРБОБУДУВАННЯ "ЗОРЯ" - "МАШПРОЕКТ"</v>
          </cell>
          <cell r="C156">
            <v>318213814011</v>
          </cell>
          <cell r="D156">
            <v>0</v>
          </cell>
          <cell r="E156">
            <v>0</v>
          </cell>
        </row>
        <row r="157">
          <cell r="B157" t="str">
            <v>ДОЧІРНЄ ПІДПРИЄМСТВО З ІНОЗЕМНОЮ ІНВЕСТИЦІЄЮ "САНГРАНТ ПЛЮС"</v>
          </cell>
          <cell r="C157">
            <v>312436726100</v>
          </cell>
          <cell r="D157">
            <v>0</v>
          </cell>
          <cell r="E157">
            <v>0</v>
          </cell>
        </row>
        <row r="158">
          <cell r="B158" t="str">
            <v>ПРИВАТНЕ АКЦIОНЕРНЕ ТОВАРИСТВО "АВІАКОМПАНІЯ "МІЖНАРОДНІ АВІАЛІНІЇ УКРАЇНИ"</v>
          </cell>
          <cell r="C158">
            <v>143486826595</v>
          </cell>
          <cell r="D158">
            <v>0</v>
          </cell>
          <cell r="E158">
            <v>0</v>
          </cell>
        </row>
        <row r="159">
          <cell r="B159" t="str">
            <v>ПРИВАТНЕ АКЦIОНЕРНЕ ТОВАРИСТВО "ЦЕНТРАЛЬНИЙ ГІРНИЧО-ЗБАГАЧУВАЛЬНИЙ КОМБІНАТ"</v>
          </cell>
          <cell r="C159">
            <v>1909704059</v>
          </cell>
          <cell r="D159">
            <v>0</v>
          </cell>
          <cell r="E159">
            <v>0</v>
          </cell>
        </row>
        <row r="160">
          <cell r="B160" t="str">
            <v>ПРИВАТНЕ АКЦІОНЕРНЕ ТОВАРИСТВО "ПОЛОГІВСЬКИЙ ОЛІЙНОЕКСТРАКЦІЙНИЙ ЗАВОД"</v>
          </cell>
          <cell r="C160">
            <v>3841408159</v>
          </cell>
          <cell r="D160">
            <v>0</v>
          </cell>
          <cell r="E160">
            <v>0</v>
          </cell>
        </row>
        <row r="161">
          <cell r="B161" t="str">
            <v>ПУБЛІЧНЕ АКЦIОНЕРНЕ ТОВАРИСТВО "ОДЕСЬКИЙ ПРИПОРТОВИЙ ЗАВОД"</v>
          </cell>
          <cell r="C161">
            <v>2065315339</v>
          </cell>
          <cell r="D161">
            <v>0</v>
          </cell>
          <cell r="E161">
            <v>0</v>
          </cell>
        </row>
        <row r="162">
          <cell r="B162" t="str">
            <v>ПУБЛІЧНЕ АКЦIОНЕРНЕ ТОВАРИСТВО "СУМСЬКЕ МАШИНОБУДІВНЕ НАУКОВО-ВИРОБНИЧЕ ОБ'ЄДНАННЯ"</v>
          </cell>
          <cell r="C162">
            <v>57479918286</v>
          </cell>
          <cell r="D162">
            <v>0</v>
          </cell>
          <cell r="E162">
            <v>0</v>
          </cell>
        </row>
        <row r="163">
          <cell r="B163" t="str">
            <v>СПІЛЬНЕ УКРАЇНСЬКО-ПОЛЬСЬКЕ ПІДПРИЄМСТВО В ФОРМІ ТОВАРИСТВА З ОБМЕЖЕНОЮ ВІДПОВІДАЛЬНІСТЮ "МОДЕРН-ЕКСПО"</v>
          </cell>
          <cell r="C163">
            <v>217515703177</v>
          </cell>
          <cell r="D163">
            <v>0</v>
          </cell>
          <cell r="E163">
            <v>0</v>
          </cell>
        </row>
        <row r="164">
          <cell r="B164" t="str">
            <v>ТОВАРИСТВО З ОБМЕЖЕНОЮ ВIДПОВIДАЛЬНIСТЮ "АГРЕКС"</v>
          </cell>
          <cell r="C164">
            <v>256029005630</v>
          </cell>
          <cell r="D164">
            <v>0</v>
          </cell>
          <cell r="E164">
            <v>0</v>
          </cell>
        </row>
        <row r="165">
          <cell r="B165" t="str">
            <v>ТОВАРИСТВО З ОБМЕЖЕНОЮ ВIДПОВIДАЛЬНIСТЮ "ІМПЕРОВО ФУДЗ"</v>
          </cell>
          <cell r="C165">
            <v>348450709150</v>
          </cell>
          <cell r="D165">
            <v>0</v>
          </cell>
          <cell r="E165">
            <v>0</v>
          </cell>
        </row>
        <row r="166">
          <cell r="B166" t="str">
            <v>ТОВАРИСТВО З ОБМЕЖЕНОЮ ВIДПОВIДАЛЬНIСТЮ "ПОБУЖСЬКИЙ ФЕРОНІКЕЛЕВИЙ КОМБІНАТ"</v>
          </cell>
          <cell r="C166">
            <v>310769526557</v>
          </cell>
          <cell r="D166">
            <v>0</v>
          </cell>
          <cell r="E166">
            <v>0</v>
          </cell>
        </row>
        <row r="167">
          <cell r="B167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167">
            <v>326057109152</v>
          </cell>
          <cell r="D167">
            <v>0</v>
          </cell>
          <cell r="E167">
            <v>0</v>
          </cell>
        </row>
        <row r="168">
          <cell r="B168" t="str">
            <v>ПРИВАТНЕ АКЦIОНЕРНЕ ТОВАРИСТВО "РАЙЗ-МАКСИМКО"</v>
          </cell>
          <cell r="C168">
            <v>303825326502</v>
          </cell>
          <cell r="D168">
            <v>0</v>
          </cell>
          <cell r="E168">
            <v>0</v>
          </cell>
        </row>
        <row r="169">
          <cell r="B169" t="str">
            <v>ТОВАРИСТВО З ОБМЕЖЕНОЮ ВIДПОВIДАЛЬНIСТЮ "АГРОПРОІНВЕСТ 08"</v>
          </cell>
          <cell r="C169">
            <v>358343308067</v>
          </cell>
          <cell r="D169">
            <v>0</v>
          </cell>
          <cell r="E169">
            <v>0</v>
          </cell>
        </row>
        <row r="170">
          <cell r="B170" t="str">
            <v>ТОВАРИСТВО З ОБМЕЖЕНОЮ ВIДПОВIДАЛЬНIСТЮ "ВІННИЦЬКИЙ КОМБІНАТ ХЛІБОПРОДУКТІВ № 2"</v>
          </cell>
          <cell r="C170">
            <v>343250302030</v>
          </cell>
          <cell r="D170">
            <v>0</v>
          </cell>
          <cell r="E170">
            <v>0</v>
          </cell>
        </row>
        <row r="171">
          <cell r="B171" t="str">
            <v>ТОВАРИСТВО З ОБМЕЖЕНОЮ ВIДПОВIДАЛЬНIСТЮ ФІРМА "КОМПЛЕКТ"</v>
          </cell>
          <cell r="C171">
            <v>222199111274</v>
          </cell>
          <cell r="D171">
            <v>0</v>
          </cell>
          <cell r="E171">
            <v>0</v>
          </cell>
        </row>
        <row r="172">
          <cell r="B172" t="str">
            <v>ТОВАРИСТВО З ОБМЕЖЕНОЮ ВIДПОВIДАЛЬНIСТЮ "ЄВРОПА-ТРАНС ЛТД"</v>
          </cell>
          <cell r="C172">
            <v>326051509157</v>
          </cell>
          <cell r="D172">
            <v>1</v>
          </cell>
          <cell r="E172">
            <v>1</v>
          </cell>
        </row>
        <row r="173">
          <cell r="B173" t="str">
            <v>ТОВАРИСТВО З ОБМЕЖЕНОЮ ВIДПОВIДАЛЬНIСТЮ "АВК КОНФЕКШІНЕРІ"</v>
          </cell>
          <cell r="C173">
            <v>394617926564</v>
          </cell>
          <cell r="D173">
            <v>0</v>
          </cell>
          <cell r="E173">
            <v>0</v>
          </cell>
        </row>
        <row r="174">
          <cell r="B174" t="str">
            <v>ТОВАРИСТВО З ОБМЕЖЕНОЮ ВIДПОВIДАЛЬНIСТЮ "ОЛСІДЗ БЛЕК СІ"</v>
          </cell>
          <cell r="C174">
            <v>373924926569</v>
          </cell>
          <cell r="D174">
            <v>0</v>
          </cell>
          <cell r="E174">
            <v>0</v>
          </cell>
        </row>
        <row r="175">
          <cell r="B175" t="str">
            <v>ПУБЛІЧНЕ АКЦІОНЕРНЕ ТОВАРИСТВО ''ЗАПОРІЗЬКИЙ ЗАВОД ФЕРОСПЛАВІВ''</v>
          </cell>
          <cell r="C175">
            <v>1865408241</v>
          </cell>
          <cell r="D175">
            <v>9</v>
          </cell>
          <cell r="E175">
            <v>1</v>
          </cell>
        </row>
        <row r="176">
          <cell r="B176" t="str">
            <v>ТОВАРИСТВО З ОБМЕЖЕНОЮ ВIДПОВIДАЛЬНIСТЮ "АМБАР ЕКСПОРТ"</v>
          </cell>
          <cell r="C176">
            <v>384069008150</v>
          </cell>
          <cell r="D176">
            <v>9</v>
          </cell>
          <cell r="E176">
            <v>1</v>
          </cell>
        </row>
        <row r="177">
          <cell r="B177" t="str">
            <v>ТОВАРИСТВО З ОБМЕЖЕНОЮ ВIДПОВIДАЛЬНIСТЮ "ТОРГОВИЙ ДІМ "СЛАВИЧ"</v>
          </cell>
          <cell r="C177">
            <v>213943025265</v>
          </cell>
          <cell r="D177">
            <v>9</v>
          </cell>
          <cell r="E177">
            <v>1</v>
          </cell>
        </row>
        <row r="178">
          <cell r="B178" t="str">
            <v>ТОВАРИСТВО З ОБМЕЖЕНОЮ ВIДПОВIДАЛЬНIСТЮ "БЕССАРАБІЯ-АГРО"</v>
          </cell>
          <cell r="C178">
            <v>390762615020</v>
          </cell>
          <cell r="D178">
            <v>0</v>
          </cell>
          <cell r="E178">
            <v>0</v>
          </cell>
        </row>
        <row r="179">
          <cell r="B179" t="str">
            <v>ТОВАРИСТВО З ОБМЕЖЕНОЮ ВIДПОВIДАЛЬНIСТЮ "КЛОВ"</v>
          </cell>
          <cell r="C179">
            <v>311115626107</v>
          </cell>
          <cell r="D179">
            <v>0</v>
          </cell>
          <cell r="E179">
            <v>0</v>
          </cell>
        </row>
        <row r="180">
          <cell r="B180" t="str">
            <v>ТОВАРИСТВО З ОБМЕЖЕНОЮ ВIДПОВIДАЛЬНIСТЮ "ПАККО ХОЛДИНГ"</v>
          </cell>
          <cell r="C180">
            <v>349284703184</v>
          </cell>
          <cell r="D180">
            <v>33</v>
          </cell>
          <cell r="E180">
            <v>1</v>
          </cell>
        </row>
        <row r="181">
          <cell r="B181" t="str">
            <v>ТОВАРИСТВО З ОБМЕЖЕНОЮ ВIДПОВIДАЛЬНIСТЮ "ЕНГЕЛЬХАРТ СТП (УКРАЇНА)"</v>
          </cell>
          <cell r="C181">
            <v>391123126559</v>
          </cell>
          <cell r="D181">
            <v>0</v>
          </cell>
          <cell r="E181">
            <v>0</v>
          </cell>
        </row>
        <row r="182">
          <cell r="B182" t="str">
            <v>ТОВАРИСТВО З ОБМЕЖЕНОЮ ВIДПОВIДАЛЬНIСТЮ "УКРГАЗПРОМБУД"</v>
          </cell>
          <cell r="C182">
            <v>315671226552</v>
          </cell>
          <cell r="D182">
            <v>26</v>
          </cell>
          <cell r="E182">
            <v>1</v>
          </cell>
        </row>
        <row r="183">
          <cell r="B183" t="str">
            <v>ТОВАРИСТВО З ОБМЕЖЕНОЮ ВIДПОВIДАЛЬНIСТЮ "ДУНАЙСЬКА СУДНОПЛАВНО-СТІВІДОРНА КОМПАНІЯ"</v>
          </cell>
          <cell r="C183">
            <v>310126915029</v>
          </cell>
          <cell r="D183">
            <v>40</v>
          </cell>
          <cell r="E183">
            <v>1</v>
          </cell>
        </row>
        <row r="184">
          <cell r="B184" t="str">
            <v>ПРИВАТНЕ АКЦIОНЕРНЕ ТОВАРИСТВО "АДМ ІЛЛІЧІВСЬК"</v>
          </cell>
          <cell r="C184">
            <v>327902315033</v>
          </cell>
          <cell r="D184">
            <v>0</v>
          </cell>
          <cell r="E184">
            <v>0</v>
          </cell>
        </row>
        <row r="185">
          <cell r="B185" t="str">
            <v>ТОВАРИСТВО З ОБМЕЖЕНОЮ ВIДПОВIДАЛЬНIСТЮ "АГРОТЕРМІНАЛ КОНСТРАКШИН"</v>
          </cell>
          <cell r="C185">
            <v>398381226578</v>
          </cell>
          <cell r="D185">
            <v>0</v>
          </cell>
          <cell r="E185">
            <v>0</v>
          </cell>
        </row>
        <row r="186">
          <cell r="B186" t="str">
            <v>ПУБЛІЧНЕ АКЦIОНЕРНЕ ТОВАРИСТВО "ДНІПРОВСЬКИЙ МЕТАЛУРГІЙНИЙ КОМБІНАТ ІМ. Ф.Е. ДЗЕРЖИНСЬКОГО"</v>
          </cell>
          <cell r="C186">
            <v>53930404034</v>
          </cell>
          <cell r="D186">
            <v>268</v>
          </cell>
          <cell r="E186">
            <v>1</v>
          </cell>
        </row>
        <row r="187">
          <cell r="B187" t="str">
            <v>ПУБЛІЧНЕ АКЦIОНЕРНЕ ТОВАРИСТВО "ДЕРЖАВНА ПРОДОВОЛЬЧО-ЗЕРНОВА КОРПОРАЦІЯ УКРАЇНИ"</v>
          </cell>
          <cell r="C187">
            <v>372432726556</v>
          </cell>
          <cell r="D187">
            <v>48</v>
          </cell>
          <cell r="E187">
            <v>1</v>
          </cell>
        </row>
        <row r="188">
          <cell r="B188" t="str">
            <v>ТОВАРИСТВО З ОБМЕЖЕНОЮ ВIДПОВIДАЛЬНIСТЮ СІЛЬСЬКОГОСПОДАРСЬКЕ ПІДПРИЄМСТВО "НІБУЛОН"</v>
          </cell>
          <cell r="C188">
            <v>142911114015</v>
          </cell>
          <cell r="D188">
            <v>0</v>
          </cell>
          <cell r="E188">
            <v>0</v>
          </cell>
        </row>
        <row r="189">
          <cell r="B189" t="str">
            <v>ТОВАРИСТВО З ОБМЕЖЕНОЮ ВIДПОВIДАЛЬНIСТЮ "МАГІСТРАЛЬ - ТРАНС"</v>
          </cell>
          <cell r="C189">
            <v>310554126585</v>
          </cell>
          <cell r="D189">
            <v>0</v>
          </cell>
          <cell r="E189">
            <v>0</v>
          </cell>
        </row>
        <row r="190">
          <cell r="B190" t="str">
            <v>ТОВАРИСТВО З ОБМЕЖЕНОЮ ВIДПОВIДАЛЬНIСТЮ "КЕРНЕЛ-ТРЕЙД"</v>
          </cell>
          <cell r="C190">
            <v>314543826559</v>
          </cell>
          <cell r="D190">
            <v>0</v>
          </cell>
          <cell r="E190">
            <v>0</v>
          </cell>
        </row>
        <row r="191">
          <cell r="B191" t="str">
            <v>ДОЧIРНЄ ПIДПРИЄМСТВО З ІНОЗЕМНОЮ ІНВЕСТИЦІЄЮ "САНТРЕЙД"</v>
          </cell>
          <cell r="C191">
            <v>253945626106</v>
          </cell>
          <cell r="D191">
            <v>0</v>
          </cell>
          <cell r="E191">
            <v>0</v>
          </cell>
        </row>
        <row r="192">
          <cell r="B192" t="str">
            <v>ПУБЛІЧНЕ АКЦIОНЕРНЕ ТОВАРИСТВО "ЕНЕРГОМАШСПЕЦСТАЛЬ"</v>
          </cell>
          <cell r="C192">
            <v>2106005156</v>
          </cell>
          <cell r="D192">
            <v>0</v>
          </cell>
          <cell r="E192">
            <v>0</v>
          </cell>
        </row>
        <row r="193">
          <cell r="B193" t="str">
            <v>ПРИВАТНЕ АКЦIОНЕРНЕ ТОВАРИСТВО "СЕНТРАВІС ПРОДАКШН ЮКРЕЙН"</v>
          </cell>
          <cell r="C193">
            <v>309269404078</v>
          </cell>
          <cell r="D193">
            <v>97</v>
          </cell>
          <cell r="E193">
            <v>1</v>
          </cell>
        </row>
        <row r="194">
          <cell r="B194" t="str">
            <v>ТОВАРИСТВО З ОБМЕЖЕНОЮ ВIДПОВIДАЛЬНIСТЮ "ГЛОБИНСЬКИЙ ПЕРЕРОБНИЙ ЗАВОД"</v>
          </cell>
          <cell r="C194">
            <v>305474016088</v>
          </cell>
          <cell r="D194">
            <v>0</v>
          </cell>
          <cell r="E194">
            <v>0</v>
          </cell>
        </row>
        <row r="195">
          <cell r="B195" t="str">
            <v>ТОВАРИСТВО З ОБМЕЖЕНОЮ ВIДПОВIДАЛЬНIСТЮ "КРАМАТОРСЬКИЙ ФЕРОСПЛАВНИЙ ЗАВОД"</v>
          </cell>
          <cell r="C195">
            <v>371334105156</v>
          </cell>
          <cell r="D195">
            <v>0</v>
          </cell>
          <cell r="E195">
            <v>0</v>
          </cell>
        </row>
        <row r="196">
          <cell r="B196" t="str">
            <v>ТОВАРИСТВО З ОБМЕЖЕНОЮ ВIДПОВIДАЛЬНIСТЮ "МАГІСТРАЛЬ - ТРАНС"</v>
          </cell>
          <cell r="C196">
            <v>310554126585</v>
          </cell>
          <cell r="D196">
            <v>0</v>
          </cell>
          <cell r="E196">
            <v>0</v>
          </cell>
        </row>
        <row r="197">
          <cell r="B197" t="str">
            <v>ТОВАРИСТВО З ОБМЕЖЕНОЮ ВIДПОВIДАЛЬНIСТЮ "ТОТЛЕНД"</v>
          </cell>
          <cell r="C197">
            <v>387438523146</v>
          </cell>
          <cell r="D197">
            <v>0</v>
          </cell>
          <cell r="E197">
            <v>0</v>
          </cell>
        </row>
        <row r="198">
          <cell r="B198" t="str">
            <v>ПРИВАТНЕ АКЦIОНЕРНЕ ТОВАРИСТВО "МОНДЕЛІС УКРАЇНА"</v>
          </cell>
          <cell r="C198">
            <v>3822218163</v>
          </cell>
          <cell r="D198">
            <v>0</v>
          </cell>
          <cell r="E198">
            <v>0</v>
          </cell>
        </row>
        <row r="199">
          <cell r="B199" t="str">
            <v>ТОВАРИСТВО З ОБМЕЖЕНОЮ ВIДПОВIДАЛЬНIСТЮ "АТ КАРГІЛЛ"</v>
          </cell>
          <cell r="C199">
            <v>200103926100</v>
          </cell>
          <cell r="D199">
            <v>0</v>
          </cell>
          <cell r="E199">
            <v>0</v>
          </cell>
        </row>
        <row r="200">
          <cell r="B200" t="str">
            <v>ТОВАРИСТВО З ОБМЕЖЕНОЮ ВIДПОВIДАЛЬНIСТЮ "ТАРКЕТТ ВІНІСІН"</v>
          </cell>
          <cell r="C200">
            <v>143615809167</v>
          </cell>
          <cell r="D200">
            <v>0</v>
          </cell>
          <cell r="E200">
            <v>0</v>
          </cell>
        </row>
        <row r="201">
          <cell r="B201" t="str">
            <v>ПУБЛІЧНЕ АКЦIОНЕРНЕ ТОВАРИСТВО "ФАРМАК"</v>
          </cell>
          <cell r="C201">
            <v>4811926650</v>
          </cell>
          <cell r="D201">
            <v>12</v>
          </cell>
          <cell r="E201">
            <v>1</v>
          </cell>
        </row>
        <row r="202">
          <cell r="B202" t="str">
            <v>ТОВАРИСТВО З ОБМЕЖЕНОЮ ВIДПОВIДАЛЬНIСТЮ СІЛЬСЬКОГОСПОДАРСЬКЕ ПІДПРИЄМСТВО "НІБУЛОН"</v>
          </cell>
          <cell r="C202">
            <v>142911114015</v>
          </cell>
          <cell r="D202">
            <v>0</v>
          </cell>
          <cell r="E202">
            <v>0</v>
          </cell>
        </row>
        <row r="203">
          <cell r="B203" t="str">
            <v>ТОВАРИСТВО З ОБМЕЖЕНОЮ ВIДПОВIДАЛЬНIСТЮ "БУРАТ"</v>
          </cell>
          <cell r="C203">
            <v>139486816325</v>
          </cell>
          <cell r="D203">
            <v>0</v>
          </cell>
          <cell r="E203">
            <v>0</v>
          </cell>
        </row>
        <row r="204">
          <cell r="B204" t="str">
            <v>ПРИВАТНЕ АКЦIОНЕРНЕ ТОВАРИСТВО "ШВЕЙНА ФАБРИКА "ЗОРЯНКА"</v>
          </cell>
          <cell r="C204">
            <v>55027011230</v>
          </cell>
          <cell r="D204">
            <v>0</v>
          </cell>
          <cell r="E204">
            <v>0</v>
          </cell>
        </row>
        <row r="205">
          <cell r="B205" t="str">
            <v>ПУБЛІЧНЕ АКЦIОНЕРНЕ ТОВАРИСТВО "НОВОКРАМАТОРСЬКИЙ МАШИНОБУДІВНИЙ ЗАВОД"</v>
          </cell>
          <cell r="C205">
            <v>57635905159</v>
          </cell>
          <cell r="D205">
            <v>0</v>
          </cell>
          <cell r="E205">
            <v>0</v>
          </cell>
        </row>
        <row r="206">
          <cell r="B206" t="str">
            <v>ТОВАРИСТВО З ОБМЕЖЕНОЮ ВIДПОВIДАЛЬНIСТЮ ФІРМА "КОМПЛЕКТ"</v>
          </cell>
          <cell r="C206">
            <v>222199111274</v>
          </cell>
          <cell r="D206">
            <v>0</v>
          </cell>
          <cell r="E206">
            <v>0</v>
          </cell>
        </row>
        <row r="207">
          <cell r="B207" t="str">
            <v>ПІДПРИЄМСТВО З ІНОЗЕМНОЮ ІНВЕСТИЦІЄЮ У ФОРМІ ТОВАРИСТВА З ОБМЕЖЕНОЮ ВІДПОВІДАЛЬНІСТЮ "ТЕХАВТОТРАНС"</v>
          </cell>
          <cell r="C207">
            <v>247256826587</v>
          </cell>
          <cell r="D207">
            <v>0</v>
          </cell>
          <cell r="E207">
            <v>0</v>
          </cell>
        </row>
        <row r="208">
          <cell r="B208" t="str">
            <v>ПРИВАТНЕ АКЦIОНЕРНЕ ТОВАРИСТВО "ЄВРАЗ ДНІПРОВСЬКИЙ МЕТАЛУРГІЙНИЙ ЗАВОД"</v>
          </cell>
          <cell r="C208">
            <v>53930504026</v>
          </cell>
          <cell r="D208">
            <v>0</v>
          </cell>
          <cell r="E208">
            <v>0</v>
          </cell>
        </row>
        <row r="209">
          <cell r="B209" t="str">
            <v>ПРИВАТНЕ АКЦIОНЕРНЕ ТОВАРИСТВО "ЄВРАЗ СУХА БАЛКА"</v>
          </cell>
          <cell r="C209">
            <v>1913204050</v>
          </cell>
          <cell r="D209">
            <v>0</v>
          </cell>
          <cell r="E209">
            <v>0</v>
          </cell>
        </row>
        <row r="210">
          <cell r="B210" t="str">
            <v>ПРИВАТНЕ ПIДПРИЄМСТВО "ТОРГОВИЙ ДІМ "МАЙОЛА"</v>
          </cell>
          <cell r="C210">
            <v>327120313055</v>
          </cell>
          <cell r="D210">
            <v>0</v>
          </cell>
          <cell r="E210">
            <v>0</v>
          </cell>
        </row>
        <row r="211">
          <cell r="B211" t="str">
            <v>ПУБЛІЧНЕ АКЦIОНЕРНЕ ТОВАРИСТВО "ЗАПОРІЗЬКИЙ МЕТАЛУРГІЙНИЙ КОМБІНАТ "ЗАПОРІЖСТАЛЬ"</v>
          </cell>
          <cell r="C211">
            <v>1912308247</v>
          </cell>
          <cell r="D211">
            <v>0</v>
          </cell>
          <cell r="E211">
            <v>0</v>
          </cell>
        </row>
        <row r="212">
          <cell r="B212" t="str">
            <v>ПУБЛІЧНЕ АКЦIОНЕРНЕ ТОВАРИСТВО "ІНТЕРПАЙП НОВОМОСКОВСЬКИЙ ТРУБНИЙ ЗАВОД"</v>
          </cell>
          <cell r="C212">
            <v>53931304086</v>
          </cell>
          <cell r="D212">
            <v>0</v>
          </cell>
          <cell r="E212">
            <v>0</v>
          </cell>
        </row>
        <row r="213">
          <cell r="B213" t="str">
            <v>ПУБЛІЧНЕ АКЦIОНЕРНЕ ТОВАРИСТВО "СУМСЬКЕ МАШИНОБУДІВНЕ НАУКОВО-ВИРОБНИЧЕ ОБ'ЄДНАННЯ"</v>
          </cell>
          <cell r="C213">
            <v>57479918286</v>
          </cell>
          <cell r="D213">
            <v>0</v>
          </cell>
          <cell r="E213">
            <v>0</v>
          </cell>
        </row>
        <row r="214">
          <cell r="B214" t="str">
            <v>ПУБЛІЧНЕ АКЦІОНЕРНЕ ТОВАРИСТВО ''ЕЛЕКТРОМЕТАЛУРГІЙНИЙ ЗАВОД ''ДНІПРОСПЕЦСТАЛЬ'' ІМ. А.М. КУЗЬМІНА''</v>
          </cell>
          <cell r="C214">
            <v>1865308243</v>
          </cell>
          <cell r="D214">
            <v>0</v>
          </cell>
          <cell r="E214">
            <v>0</v>
          </cell>
        </row>
        <row r="215">
          <cell r="B215" t="str">
            <v>ПРИВАТНЕ ПIДПРИЄМСТВО "ВЕКТОР-М"</v>
          </cell>
          <cell r="C215">
            <v>324928226550</v>
          </cell>
          <cell r="D215">
            <v>0</v>
          </cell>
          <cell r="E215">
            <v>0</v>
          </cell>
        </row>
        <row r="216">
          <cell r="B216" t="str">
            <v>ТОВАРИСТВО З ОБМЕЖЕНОЮ ВIДПОВIДАЛЬНIСТЮ "ДЖУССО УКРАЇНА"</v>
          </cell>
          <cell r="C216">
            <v>388911426582</v>
          </cell>
          <cell r="D216">
            <v>0</v>
          </cell>
          <cell r="E216">
            <v>0</v>
          </cell>
        </row>
        <row r="217">
          <cell r="B217" t="str">
            <v>ТОВАРИСТВО З ОБМЕЖЕНОЮ ВIДПОВIДАЛЬНIСТЮ ФІРМА "ПРОМІНВЕСТ ПЛАСТИК"</v>
          </cell>
          <cell r="C217">
            <v>309898212126</v>
          </cell>
          <cell r="D217">
            <v>1</v>
          </cell>
          <cell r="E217">
            <v>1</v>
          </cell>
        </row>
        <row r="218">
          <cell r="B218" t="str">
            <v>ТОВАРИСТВО З ОБМЕЖЕНОЮ ВІДПОВІДАЛЬНІСТЮ "ВІВАД 09"</v>
          </cell>
          <cell r="C218">
            <v>363110006066</v>
          </cell>
          <cell r="D218">
            <v>0</v>
          </cell>
          <cell r="E218">
            <v>0</v>
          </cell>
        </row>
        <row r="219">
          <cell r="B219" t="str">
            <v>ПУБЛІЧНЕ АКЦIОНЕРНЕ ТОВАРИСТВО "КРЕМЕНЧУЦЬКИЙ КОЛІСНИЙ ЗАВОД"</v>
          </cell>
          <cell r="C219">
            <v>2316116036</v>
          </cell>
          <cell r="D219">
            <v>0</v>
          </cell>
          <cell r="E219">
            <v>0</v>
          </cell>
        </row>
        <row r="220">
          <cell r="B220" t="str">
            <v>ТОВАРИСТВО З ОБМЕЖЕНОЮ ВIДПОВIДАЛЬНIСТЮ "ЛІСПРОМ УКРАЇНА"</v>
          </cell>
          <cell r="C220">
            <v>372602406162</v>
          </cell>
          <cell r="D220">
            <v>0</v>
          </cell>
          <cell r="E220">
            <v>0</v>
          </cell>
        </row>
        <row r="221">
          <cell r="B221" t="str">
            <v>ПУБЛІЧНЕ АКЦIОНЕРНЕ ТОВАРИСТВО "ВІННИЦЬКИЙ ОЛІЙНОЖИРОВИЙ КОМБІНАТ"</v>
          </cell>
          <cell r="C221">
            <v>3737502280</v>
          </cell>
          <cell r="D221">
            <v>0</v>
          </cell>
          <cell r="E221">
            <v>0</v>
          </cell>
        </row>
        <row r="222">
          <cell r="B222" t="str">
            <v>ДЕРЖАВНЕ ПIДПРИЄМСТВО "ЗАВОД "ЕЛЕКТРОВАЖМАШ"</v>
          </cell>
          <cell r="C222">
            <v>2131220393</v>
          </cell>
          <cell r="D222">
            <v>0</v>
          </cell>
          <cell r="E222">
            <v>0</v>
          </cell>
        </row>
        <row r="223">
          <cell r="B223" t="str">
            <v>ПРИВАТНЕ АКЦІОНЕРНЕ ТОВАРИСТВО "ПОЛОГІВСЬКИЙ ОЛІЙНОЕКСТРАКЦІЙНИЙ ЗАВОД"</v>
          </cell>
          <cell r="C223">
            <v>3841408159</v>
          </cell>
          <cell r="D223">
            <v>0</v>
          </cell>
          <cell r="E223">
            <v>0</v>
          </cell>
        </row>
        <row r="224">
          <cell r="B224" t="str">
            <v>ПУБЛІЧНЕ АКЦIОНЕРНЕ ТОВАРИСТВО "ІНТЕРПАЙП НИЖНЬОДНІПРОВСЬКИЙ ТРУБОПРОКАТНИЙ ЗАВОД"</v>
          </cell>
          <cell r="C224">
            <v>53931104023</v>
          </cell>
          <cell r="D224">
            <v>0</v>
          </cell>
          <cell r="E224">
            <v>0</v>
          </cell>
        </row>
        <row r="225">
          <cell r="B225" t="str">
            <v>ПУБЛІЧНЕ АКЦIОНЕРНЕ ТОВАРИСТВО "ОДЕСЬКИЙ ПРИПОРТОВИЙ ЗАВОД"</v>
          </cell>
          <cell r="C225">
            <v>2065315339</v>
          </cell>
          <cell r="D225">
            <v>0</v>
          </cell>
          <cell r="E225">
            <v>0</v>
          </cell>
        </row>
        <row r="226">
          <cell r="B226" t="str">
            <v>ПУБЛІЧНЕ АКЦIОНЕРНЕ ТОВАРИСТВО "СКФ УКРАЇНА"</v>
          </cell>
          <cell r="C226">
            <v>57451603177</v>
          </cell>
          <cell r="D226">
            <v>0</v>
          </cell>
          <cell r="E226">
            <v>0</v>
          </cell>
        </row>
        <row r="227">
          <cell r="B227" t="str">
            <v>ТОВАРИСТВО З ОБМЕЖЕНОЮ ВIДПОВIДАЛЬНIСТЮ "АГРОПРОІНВЕСТ 08"</v>
          </cell>
          <cell r="C227">
            <v>358343308067</v>
          </cell>
          <cell r="D227">
            <v>0</v>
          </cell>
          <cell r="E227">
            <v>0</v>
          </cell>
        </row>
        <row r="228">
          <cell r="B228" t="str">
            <v>ТОВАРИСТВО З ОБМЕЖЕНОЮ ВIДПОВIДАЛЬНIСТЮ "ІНТЕРПАЙП НІКО ТЬЮБ"</v>
          </cell>
          <cell r="C228">
            <v>355373604071</v>
          </cell>
          <cell r="D228">
            <v>0</v>
          </cell>
          <cell r="E228">
            <v>0</v>
          </cell>
        </row>
        <row r="229">
          <cell r="B229" t="str">
            <v>ДЕРЖАВНЕ ПIДПРИЄМСТВО "НАУКОВО-ВИРОБНИЧИЙ КОМПЛЕКС ГАЗОТУРБОБУДУВАННЯ "ЗОРЯ" - "МАШПРОЕКТ"</v>
          </cell>
          <cell r="C229">
            <v>318213814011</v>
          </cell>
          <cell r="D229">
            <v>0</v>
          </cell>
          <cell r="E229">
            <v>0</v>
          </cell>
        </row>
        <row r="230">
          <cell r="B230" t="str">
            <v>ТОВАРИСТВО З ОБМЕЖЕНОЮ ВIДПОВIДАЛЬНIСТЮ "АГРЕКС"</v>
          </cell>
          <cell r="C230">
            <v>256029005630</v>
          </cell>
          <cell r="D230">
            <v>0</v>
          </cell>
          <cell r="E230">
            <v>0</v>
          </cell>
        </row>
        <row r="231">
          <cell r="B231" t="str">
            <v>ТОВАРИСТВО З ОБМЕЖЕНОЮ ВIДПОВIДАЛЬНIСТЮ "АДМ ТРЕЙДІНГ УКРАЇНА"</v>
          </cell>
          <cell r="C231">
            <v>200274426590</v>
          </cell>
          <cell r="D231">
            <v>0</v>
          </cell>
          <cell r="E231">
            <v>0</v>
          </cell>
        </row>
        <row r="232">
          <cell r="B232" t="str">
            <v>ТОВАРИСТВО З ОБМЕЖЕНОЮ ВIДПОВIДАЛЬНIСТЮ "БАРЛІНЕК ІНВЕСТ"</v>
          </cell>
          <cell r="C232">
            <v>340045702285</v>
          </cell>
          <cell r="D232">
            <v>0</v>
          </cell>
          <cell r="E232">
            <v>0</v>
          </cell>
        </row>
        <row r="233">
          <cell r="B233" t="str">
            <v>ТОВАРИСТВО З ОБМЕЖЕНОЮ ВIДПОВIДАЛЬНIСТЮ "ЕЛЕКТРОЛЮКС УКРАЇНА"</v>
          </cell>
          <cell r="C233">
            <v>371830009158</v>
          </cell>
          <cell r="D233">
            <v>0</v>
          </cell>
          <cell r="E233">
            <v>0</v>
          </cell>
        </row>
        <row r="234">
          <cell r="B234" t="str">
            <v>ПУБЛІЧНЕ АКЦIОНЕРНЕ ТОВАРИСТВО "НІКОПОЛЬСЬКИЙ ЗАВОД ФЕРОСПЛАВІВ"</v>
          </cell>
          <cell r="C234">
            <v>1865204076</v>
          </cell>
          <cell r="D234">
            <v>9</v>
          </cell>
          <cell r="E234">
            <v>1</v>
          </cell>
        </row>
        <row r="235">
          <cell r="B235" t="str">
            <v>ПУБЛІЧНЕ АКЦIОНЕРНЕ ТОВАРИСТВО "ВЕСКО"</v>
          </cell>
          <cell r="C235">
            <v>2820405100</v>
          </cell>
          <cell r="D235">
            <v>1</v>
          </cell>
          <cell r="E235">
            <v>1</v>
          </cell>
        </row>
        <row r="236">
          <cell r="B236" t="str">
            <v>ПРИВАТНЕ АКЦIОНЕРНЕ ТОВАРИСТВО "ПОЛТАВСЬКИЙ ГІРНИЧО-ЗБАГАЧУВАЛЬНИЙ КОМБІНАТ"</v>
          </cell>
          <cell r="C236">
            <v>1912816023</v>
          </cell>
          <cell r="D236">
            <v>22</v>
          </cell>
          <cell r="E236">
            <v>1</v>
          </cell>
        </row>
        <row r="237">
          <cell r="B237" t="str">
            <v>ТОВАРИСТВО З ОБМЕЖЕНОЮ ВIДПОВIДАЛЬНIСТЮ "ЄВРОПА-ТРАНС ЛТД"</v>
          </cell>
          <cell r="C237">
            <v>326051509157</v>
          </cell>
          <cell r="D237">
            <v>34</v>
          </cell>
          <cell r="E237">
            <v>1</v>
          </cell>
        </row>
        <row r="238">
          <cell r="B238" t="str">
            <v>ТОВАРИСТВО З ОБМЕЖЕНОЮ ВIДПОВIДАЛЬНIСТЮ "УКРГАЗПРОМБУД"</v>
          </cell>
          <cell r="C238">
            <v>315671226552</v>
          </cell>
          <cell r="D238">
            <v>0</v>
          </cell>
          <cell r="E238">
            <v>0</v>
          </cell>
        </row>
        <row r="239">
          <cell r="B239" t="str">
            <v>ПУБЛІЧНЕ АКЦIОНЕРНЕ ТОВАРИСТВО "ОДЕСЬКИЙ КАБЕЛЬНИЙ ЗАВОД "ОДЕСКАБЕЛЬ"</v>
          </cell>
          <cell r="C239">
            <v>57587315013</v>
          </cell>
          <cell r="D239">
            <v>0</v>
          </cell>
          <cell r="E239">
            <v>0</v>
          </cell>
        </row>
        <row r="240">
          <cell r="B240" t="str">
            <v>ПУБЛІЧНЕ АКЦIОНЕРНЕ ТОВАРИСТВО "МАЛИНОВЕ"</v>
          </cell>
          <cell r="C240">
            <v>302495210194</v>
          </cell>
          <cell r="D240">
            <v>0</v>
          </cell>
          <cell r="E240">
            <v>0</v>
          </cell>
        </row>
        <row r="241">
          <cell r="B241" t="str">
            <v>ТОВАРИСТВО З ОБМЕЖЕНОЮ ВIДПОВIДАЛЬНIСТЮ "ЄВРОМІНЕРАЛ"</v>
          </cell>
          <cell r="C241">
            <v>348500305644</v>
          </cell>
          <cell r="D241">
            <v>0</v>
          </cell>
          <cell r="E241">
            <v>0</v>
          </cell>
        </row>
        <row r="242">
          <cell r="B242" t="str">
            <v>ТОВАРИСТВО З ОБМЕЖЕНОЮ ВIДПОВIДАЛЬНIСТЮ З ІНОЗЕМНИМИ ІНВЕСТИЦІЯМИ "ДОКА УКРАЇНА Т.О.В."</v>
          </cell>
          <cell r="C242">
            <v>305309526545</v>
          </cell>
          <cell r="D242">
            <v>0</v>
          </cell>
          <cell r="E242">
            <v>0</v>
          </cell>
        </row>
        <row r="243">
          <cell r="B243" t="str">
            <v>ТОВАРИСТВО З ОБМЕЖЕНОЮ ВIДПОВIДАЛЬНIСТЮ "ВІННИЦЬКИЙ КОМБІНАТ ХЛІБОПРОДУКТІВ № 2"</v>
          </cell>
          <cell r="C243">
            <v>343250302030</v>
          </cell>
          <cell r="D243">
            <v>0</v>
          </cell>
          <cell r="E243">
            <v>0</v>
          </cell>
        </row>
        <row r="244">
          <cell r="B244" t="str">
            <v>ТОВАРИСТВО З ОБМЕЖЕНОЮ ВІДПОВІДАЛЬНІСТЮ "ЕЛЕКТРОСТАЛЬ"</v>
          </cell>
          <cell r="C244">
            <v>325823805381</v>
          </cell>
          <cell r="D244">
            <v>0</v>
          </cell>
          <cell r="E244">
            <v>0</v>
          </cell>
        </row>
        <row r="245">
          <cell r="B245" t="str">
            <v>ТОВАРИСТВО З ОБМЕЖЕНОЮ ВIДПОВIДАЛЬНIСТЮ "ТОРГОВИЙ ДІМ "СЛАВИЧ"</v>
          </cell>
          <cell r="C245">
            <v>213943025265</v>
          </cell>
          <cell r="D245">
            <v>0</v>
          </cell>
          <cell r="E245">
            <v>0</v>
          </cell>
        </row>
        <row r="246">
          <cell r="B246" t="str">
            <v>ПРИВАТНЕ АКЦIОНЕРНЕ ТОВАРИСТВО "ЦЕНТРАЛЬНИЙ ГІРНИЧО-ЗБАГАЧУВАЛЬНИЙ КОМБІНАТ"</v>
          </cell>
          <cell r="C246">
            <v>1909704059</v>
          </cell>
          <cell r="D246">
            <v>0</v>
          </cell>
          <cell r="E246">
            <v>0</v>
          </cell>
        </row>
        <row r="247">
          <cell r="B247" t="str">
            <v>ПУБЛІЧНЕ АКЦIОНЕРНЕ ТОВАРИСТВО "ПІВДЕННИЙ ГІРНИЧО-ЗБАГАЧУВАЛЬНИЙ КОМБІНАТ"</v>
          </cell>
          <cell r="C247">
            <v>1910004055</v>
          </cell>
          <cell r="D247">
            <v>0</v>
          </cell>
          <cell r="E247">
            <v>0</v>
          </cell>
        </row>
        <row r="248">
          <cell r="B248" t="str">
            <v>СПІЛЬНЕ УКРАЇНСЬКО-ПОЛЬСЬКЕ ПІДПРИЄМСТВО В ФОРМІ ТОВАРИСТВА З ОБМЕЖЕНОЮ ВІДПОВІДАЛЬНІСТЮ "МОДЕРН-ЕКСПО"</v>
          </cell>
          <cell r="C248">
            <v>217515703177</v>
          </cell>
          <cell r="D248">
            <v>0</v>
          </cell>
          <cell r="E248">
            <v>0</v>
          </cell>
        </row>
        <row r="249">
          <cell r="B249" t="str">
            <v>ТОВАРИСТВО З ОБМЕЖЕНОЮ ВIДПОВIДАЛЬНIСТЮ "БЕССАРАБІЯ-АГРО"</v>
          </cell>
          <cell r="C249">
            <v>390762615020</v>
          </cell>
          <cell r="D249">
            <v>0</v>
          </cell>
          <cell r="E249">
            <v>0</v>
          </cell>
        </row>
        <row r="250">
          <cell r="B250" t="str">
            <v>ТОВАРИСТВО З ОБМЕЖЕНОЮ ВIДПОВIДАЛЬНIСТЮ "АМБАР ЕКСПОРТ"</v>
          </cell>
          <cell r="C250">
            <v>384069008150</v>
          </cell>
          <cell r="D250">
            <v>0</v>
          </cell>
          <cell r="E250">
            <v>0</v>
          </cell>
        </row>
        <row r="251">
          <cell r="B251" t="str">
            <v>ДОЧІРНЄ ПІДПРИЄМСТВО З ІНОЗЕМНОЮ ІНВЕСТИЦІЄЮ "САНГРАНТ ПЛЮС"</v>
          </cell>
          <cell r="C251">
            <v>312436726100</v>
          </cell>
          <cell r="D251">
            <v>0</v>
          </cell>
          <cell r="E251">
            <v>0</v>
          </cell>
        </row>
        <row r="252">
          <cell r="B252" t="str">
            <v>ДЕРЖАВНЕ ПIДПРИЄМСТВО "АНТОНОВ"</v>
          </cell>
          <cell r="C252">
            <v>143075226658</v>
          </cell>
          <cell r="D252">
            <v>0</v>
          </cell>
          <cell r="E252">
            <v>0</v>
          </cell>
        </row>
        <row r="253">
          <cell r="B253" t="str">
            <v>ПРИВАТНЕ АКЦIОНЕРНЕ ТОВАРИСТВО "КОНСЮМЕРС - СКЛО - ЗОРЯ"</v>
          </cell>
          <cell r="C253">
            <v>225551317122</v>
          </cell>
          <cell r="D253">
            <v>0</v>
          </cell>
          <cell r="E253">
            <v>0</v>
          </cell>
        </row>
        <row r="254">
          <cell r="B254" t="str">
            <v>ПУБЛІЧНЕ АКЦIОНЕРНЕ ТОВАРИСТВО "МИРОНІВСЬКИЙ ЗАВОД ПО ВИГОТОВЛЕННЮ КРУП І КОМБІКОРМІВ "</v>
          </cell>
          <cell r="C254">
            <v>9517710155</v>
          </cell>
          <cell r="D254">
            <v>0</v>
          </cell>
          <cell r="E254">
            <v>0</v>
          </cell>
        </row>
        <row r="255">
          <cell r="B255" t="str">
            <v>ТОВАРИСТВО З ОБМЕЖЕНОЮ ВIДПОВIДАЛЬНIСТЮ "МИКОЛАЇВСЬКИЙ ГЛИНОЗЕМНИЙ ЗАВОД"</v>
          </cell>
          <cell r="C255">
            <v>331330014011</v>
          </cell>
          <cell r="D255">
            <v>0</v>
          </cell>
          <cell r="E255">
            <v>0</v>
          </cell>
        </row>
        <row r="256">
          <cell r="B256" t="str">
            <v>ТОВАРИСТВО З ОБМЕЖЕНОЮ ВIДПОВIДАЛЬНIСТЮ "ОЛСІДЗ БЛЕК СІ"</v>
          </cell>
          <cell r="C256">
            <v>373924926569</v>
          </cell>
          <cell r="D256">
            <v>0</v>
          </cell>
          <cell r="E256">
            <v>0</v>
          </cell>
        </row>
        <row r="257">
          <cell r="B257" t="str">
            <v>ТОВАРИСТВО З ОБМЕЖЕНОЮ ВIДПОВIДАЛЬНIСТЮ "ПАККО ХОЛДИНГ"</v>
          </cell>
          <cell r="C257">
            <v>349284703184</v>
          </cell>
          <cell r="D257">
            <v>0</v>
          </cell>
          <cell r="E257">
            <v>0</v>
          </cell>
        </row>
        <row r="258">
          <cell r="B258" t="str">
            <v>ТОВАРИСТВО З ОБМЕЖЕНОЮ ВIДПОВIДАЛЬНIСТЮ "ПОБУЖСЬКИЙ ФЕРОНІКЕЛЕВИЙ КОМБІНАТ"</v>
          </cell>
          <cell r="C258">
            <v>310769526557</v>
          </cell>
          <cell r="D258">
            <v>0</v>
          </cell>
          <cell r="E258">
            <v>0</v>
          </cell>
        </row>
        <row r="259">
          <cell r="B259" t="str">
            <v>ПУБЛІЧНЕ АКЦІОНЕРНЕ ТОВАРИСТВО ''ЗАПОРІЗЬКИЙ ЗАВОД ФЕРОСПЛАВІВ''</v>
          </cell>
          <cell r="C259">
            <v>1865408241</v>
          </cell>
          <cell r="D259">
            <v>2</v>
          </cell>
          <cell r="E259">
            <v>1</v>
          </cell>
        </row>
        <row r="260">
          <cell r="B260" t="str">
            <v>ПРИВАТНЕ АКЦIОНЕРНЕ ТОВАРИСТВО "АВІАКОМПАНІЯ "МІЖНАРОДНІ АВІАЛІНІЇ УКРАЇНИ"</v>
          </cell>
          <cell r="C260">
            <v>143486826595</v>
          </cell>
          <cell r="D260">
            <v>0</v>
          </cell>
          <cell r="E260">
            <v>0</v>
          </cell>
        </row>
        <row r="261">
          <cell r="B261" t="str">
            <v>ТОВАРИСТВО З ОБМЕЖЕНОЮ ВIДПОВIДАЛЬНIСТЮ "АВК КОНФЕКШІНЕРІ"</v>
          </cell>
          <cell r="C261">
            <v>394617926564</v>
          </cell>
          <cell r="D261">
            <v>31</v>
          </cell>
          <cell r="E261">
            <v>1</v>
          </cell>
        </row>
        <row r="262">
          <cell r="B262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262">
            <v>326057109152</v>
          </cell>
          <cell r="D262">
            <v>32</v>
          </cell>
          <cell r="E262">
            <v>1</v>
          </cell>
        </row>
        <row r="263">
          <cell r="B263" t="str">
            <v>ТОВАРИСТВО З ОБМЕЖЕНОЮ ВIДПОВIДАЛЬНIСТЮ "ІМПЕРОВО ФУДЗ"</v>
          </cell>
          <cell r="C263">
            <v>348450709150</v>
          </cell>
          <cell r="D263">
            <v>31</v>
          </cell>
          <cell r="E263">
            <v>1</v>
          </cell>
        </row>
        <row r="264">
          <cell r="B264" t="str">
            <v>ТОВАРИСТВО З ОБМЕЖЕНОЮ ВIДПОВIДАЛЬНIСТЮ "КЛОВ"</v>
          </cell>
          <cell r="C264">
            <v>311115626107</v>
          </cell>
          <cell r="D264">
            <v>31</v>
          </cell>
          <cell r="E264">
            <v>1</v>
          </cell>
        </row>
        <row r="265">
          <cell r="B265" t="str">
            <v>ТОВАРИСТВО З ОБМЕЖЕНОЮ ВIДПОВIДАЛЬНIСТЮ "ПРОФІТ-ЕКСПОРТ"</v>
          </cell>
          <cell r="C265">
            <v>397419508281</v>
          </cell>
          <cell r="D265">
            <v>31</v>
          </cell>
          <cell r="E265">
            <v>1</v>
          </cell>
        </row>
        <row r="266">
          <cell r="B266" t="str">
            <v>ПРИВАТНЕ АКЦIОНЕРНЕ ТОВАРИСТВО "АДМ ІЛЛІЧІВСЬК"</v>
          </cell>
          <cell r="C266">
            <v>327902315033</v>
          </cell>
          <cell r="D266">
            <v>0</v>
          </cell>
          <cell r="E266">
            <v>0</v>
          </cell>
        </row>
        <row r="267">
          <cell r="B267" t="str">
            <v>ТОВАРИСТВО З ОБМЕЖЕНОЮ ВIДПОВIДАЛЬНIСТЮ "ДУНАЙСЬКА СУДНОПЛАВНО-СТІВІДОРНА КОМПАНІЯ"</v>
          </cell>
          <cell r="C267">
            <v>310126915029</v>
          </cell>
          <cell r="D267">
            <v>0</v>
          </cell>
          <cell r="E267">
            <v>0</v>
          </cell>
        </row>
        <row r="268">
          <cell r="B268" t="str">
            <v>ТОВАРИСТВО З ОБМЕЖЕНОЮ ВIДПОВIДАЛЬНIСТЮ "ЕНГЕЛЬХАРТ СТП (УКРАЇНА)"</v>
          </cell>
          <cell r="C268">
            <v>391123126559</v>
          </cell>
          <cell r="D268">
            <v>0</v>
          </cell>
          <cell r="E268">
            <v>0</v>
          </cell>
        </row>
        <row r="269">
          <cell r="B269" t="str">
            <v>ПРИВАТНЕ АКЦIОНЕРНЕ ТОВАРИСТВО "РАЙЗ-МАКСИМКО"</v>
          </cell>
          <cell r="C269">
            <v>303825326502</v>
          </cell>
          <cell r="D269">
            <v>0</v>
          </cell>
          <cell r="E269">
            <v>0</v>
          </cell>
        </row>
        <row r="270">
          <cell r="B270" t="str">
            <v>ПРИВАТНЕ АКЦIОНЕРНЕ ТОВАРИСТВО "АВДІЇВСЬКИЙ КОКСОХІМІЧНИЙ ЗАВОД"</v>
          </cell>
          <cell r="C270">
            <v>1910705019</v>
          </cell>
          <cell r="D270">
            <v>0</v>
          </cell>
          <cell r="E270">
            <v>0</v>
          </cell>
        </row>
        <row r="271">
          <cell r="B271" t="str">
            <v>ТОВАРИСТВО З ОБМЕЖЕНОЮ ВIДПОВIДАЛЬНIСТЮ "УКРАЇНСЬКА ХОЛДИНГОВА ЛІСОПИЛЬНА КОМПАНІЯ"</v>
          </cell>
          <cell r="C271">
            <v>393253726599</v>
          </cell>
          <cell r="D271">
            <v>0</v>
          </cell>
          <cell r="E271">
            <v>0</v>
          </cell>
        </row>
        <row r="272">
          <cell r="B272" t="str">
            <v>ПУБЛІЧНЕ АКЦIОНЕРНЕ ТОВАРИСТВО "ДНІПРОВСЬКИЙ МЕТАЛУРГІЙНИЙ КОМБІНАТ ІМ. Ф.Е. ДЗЕРЖИНСЬКОГО"</v>
          </cell>
          <cell r="C272">
            <v>53930404034</v>
          </cell>
          <cell r="D272">
            <v>246</v>
          </cell>
          <cell r="E272">
            <v>1</v>
          </cell>
        </row>
        <row r="273">
          <cell r="B273" t="str">
            <v>КАЗЕННЕ ПІДПРИЄМСТВО "НАУКОВО-ВИРОБНИЧИЙ КОМПЛЕКС "ІСКРА"</v>
          </cell>
          <cell r="C273">
            <v>143138608241</v>
          </cell>
          <cell r="D273">
            <v>332</v>
          </cell>
          <cell r="E273">
            <v>1</v>
          </cell>
        </row>
        <row r="274">
          <cell r="B274" t="str">
            <v>ПУБЛІЧНЕ АКЦIОНЕРНЕ ТОВАРИСТВО "ДЕРЖАВНА ПРОДОВОЛЬЧО-ЗЕРНОВА КОРПОРАЦІЯ УКРАЇНИ"</v>
          </cell>
          <cell r="C274">
            <v>372432726556</v>
          </cell>
          <cell r="D274">
            <v>0</v>
          </cell>
          <cell r="E274">
            <v>0</v>
          </cell>
        </row>
        <row r="275">
          <cell r="B275" t="str">
            <v>ТОВАРИСТВО З ОБМЕЖЕНОЮ ВIДПОВIДАЛЬНIСТЮ "ЗАПОРІЗЬКИЙ ТИТАНО-МАГНІЄВИЙ КОМБІНАТ"</v>
          </cell>
          <cell r="C275">
            <v>389830008255</v>
          </cell>
          <cell r="D275">
            <v>517</v>
          </cell>
          <cell r="E275">
            <v>1</v>
          </cell>
        </row>
        <row r="276">
          <cell r="B276" t="str">
            <v>ПРИВАТНЕ АКЦIОНЕРНЕ ТОВАРИСТВО "РАЙЗ-МАКСИМКО"</v>
          </cell>
          <cell r="C276">
            <v>303825326502</v>
          </cell>
          <cell r="D276">
            <v>0</v>
          </cell>
          <cell r="E276">
            <v>0</v>
          </cell>
        </row>
        <row r="277">
          <cell r="B277" t="str">
            <v>ДЕРЖАВНЕ ПІДПРИЄМСТВО "УКРАЇНСЬКИЙ ДЕРЖАВНИЙ ЦЕНТР ПО ЕКСПЛУАТАЦІЇ СПЕЦІАЛІЗОВАНИХ ВАГОНІВ"</v>
          </cell>
          <cell r="C277">
            <v>10563620277</v>
          </cell>
          <cell r="D277">
            <v>0</v>
          </cell>
          <cell r="E277">
            <v>0</v>
          </cell>
        </row>
        <row r="278">
          <cell r="B278" t="str">
            <v>ТОВАРИСТВО З ОБМЕЖЕНОЮ ВIДПОВIДАЛЬНIСТЮ "КЕРНЕЛ-ТРЕЙД"</v>
          </cell>
          <cell r="C278">
            <v>314543826559</v>
          </cell>
          <cell r="D278">
            <v>0</v>
          </cell>
          <cell r="E278">
            <v>0</v>
          </cell>
        </row>
        <row r="279">
          <cell r="B279" t="str">
            <v>ДОЧIРНЄ ПIДПРИЄМСТВО З ІНОЗЕМНОЮ ІНВЕСТИЦІЄЮ "САНТРЕЙД"</v>
          </cell>
          <cell r="C279">
            <v>253945626106</v>
          </cell>
          <cell r="D279">
            <v>10</v>
          </cell>
          <cell r="E279">
            <v>1</v>
          </cell>
        </row>
        <row r="280">
          <cell r="B280" t="str">
            <v>ТОВАРИСТВО З ОБМЕЖЕНОЮ ВIДПОВIДАЛЬНIСТЮ "ДЖУССО УКРАЇНА"</v>
          </cell>
          <cell r="C280">
            <v>388911426582</v>
          </cell>
          <cell r="D280">
            <v>0</v>
          </cell>
          <cell r="E280">
            <v>0</v>
          </cell>
        </row>
        <row r="281">
          <cell r="B281" t="str">
            <v>ПУБЛІЧНЕ АКЦІОНЕРНЕ ТОВАРИСТВО ''ЕЛЕКТРОМЕТАЛУРГІЙНИЙ ЗАВОД ''ДНІПРОСПЕЦСТАЛЬ'' ІМ. А.М. КУЗЬМІНА''</v>
          </cell>
          <cell r="C281">
            <v>1865308243</v>
          </cell>
          <cell r="D281">
            <v>0</v>
          </cell>
          <cell r="E281">
            <v>0</v>
          </cell>
        </row>
        <row r="282">
          <cell r="B282" t="str">
            <v>ТОВАРИСТВО З ОБМЕЖЕНОЮ ВIДПОВIДАЛЬНIСТЮ "ТАРКЕТТ ВІНІСІН"</v>
          </cell>
          <cell r="C282">
            <v>143615809167</v>
          </cell>
          <cell r="D282">
            <v>19</v>
          </cell>
          <cell r="E282">
            <v>1</v>
          </cell>
        </row>
        <row r="283">
          <cell r="B283" t="str">
            <v>ПУБЛІЧНЕ АКЦIОНЕРНЕ ТОВАРИСТВО "ФАРМАК"</v>
          </cell>
          <cell r="C283">
            <v>4811926650</v>
          </cell>
          <cell r="D283">
            <v>0</v>
          </cell>
          <cell r="E283">
            <v>0</v>
          </cell>
        </row>
        <row r="284">
          <cell r="B284" t="str">
            <v>ТОВАРИСТВО З ОБМЕЖЕНОЮ ВIДПОВIДАЛЬНIСТЮ СІЛЬСЬКОГОСПОДАРСЬКЕ ПІДПРИЄМСТВО "НІБУЛОН"</v>
          </cell>
          <cell r="C284">
            <v>142911114015</v>
          </cell>
          <cell r="D284">
            <v>0</v>
          </cell>
          <cell r="E284">
            <v>0</v>
          </cell>
        </row>
        <row r="285">
          <cell r="B285" t="str">
            <v>ТОВАРИСТВО З ОБМЕЖЕНОЮ ВIДПОВIДАЛЬНIСТЮ "АТ КАРГІЛЛ"</v>
          </cell>
          <cell r="C285">
            <v>200103926100</v>
          </cell>
          <cell r="D285">
            <v>81</v>
          </cell>
          <cell r="E285">
            <v>1</v>
          </cell>
        </row>
        <row r="286">
          <cell r="B286" t="str">
            <v>ПРИВАТНЕ АКЦIОНЕРНЕ ТОВАРИСТВО "ШВЕЙНА ФАБРИКА "ЗОРЯНКА"</v>
          </cell>
          <cell r="C286">
            <v>55027011230</v>
          </cell>
          <cell r="D286">
            <v>0</v>
          </cell>
          <cell r="E286">
            <v>0</v>
          </cell>
        </row>
        <row r="287">
          <cell r="B287" t="str">
            <v>ПУБЛІЧНЕ АКЦIОНЕРНЕ ТОВАРИСТВО "НОВОКРАМАТОРСЬКИЙ МАШИНОБУДІВНИЙ ЗАВОД"</v>
          </cell>
          <cell r="C287">
            <v>57635905159</v>
          </cell>
          <cell r="D287">
            <v>0</v>
          </cell>
          <cell r="E287">
            <v>0</v>
          </cell>
        </row>
        <row r="288">
          <cell r="B288" t="str">
            <v>ТОВАРИСТВО З ОБМЕЖЕНОЮ ВІДПОВІДАЛЬНІСТЮ "ВІВАД 09"</v>
          </cell>
          <cell r="C288">
            <v>363110006066</v>
          </cell>
          <cell r="D288">
            <v>0</v>
          </cell>
          <cell r="E288">
            <v>0</v>
          </cell>
        </row>
        <row r="289">
          <cell r="B289" t="str">
            <v>ТОВАРИСТВО З ОБМЕЖЕНОЮ ВIДПОВIДАЛЬНIСТЮ "ЕЛЕКТРОЛЮКС УКРАЇНА"</v>
          </cell>
          <cell r="C289">
            <v>371830009158</v>
          </cell>
          <cell r="D289">
            <v>16</v>
          </cell>
          <cell r="E289">
            <v>1</v>
          </cell>
        </row>
        <row r="290">
          <cell r="B290" t="str">
            <v>ТОВАРИСТВО З ОБМЕЖЕНОЮ ВIДПОВIДАЛЬНIСТЮ "МАГІСТРАЛЬ - ТРАНС"</v>
          </cell>
          <cell r="C290">
            <v>310554126585</v>
          </cell>
          <cell r="D290">
            <v>16</v>
          </cell>
          <cell r="E290">
            <v>1</v>
          </cell>
        </row>
        <row r="291">
          <cell r="B291" t="str">
            <v>ПРИВАТНЕ ПIДПРИЄМСТВО "ТОРГОВИЙ ДІМ "МАЙОЛА"</v>
          </cell>
          <cell r="C291">
            <v>327120313055</v>
          </cell>
          <cell r="D291">
            <v>23</v>
          </cell>
          <cell r="E291">
            <v>1</v>
          </cell>
        </row>
        <row r="292">
          <cell r="B292" t="str">
            <v>ТОВАРИСТВО З ОБМЕЖЕНОЮ ВIДПОВIДАЛЬНIСТЮ "ВІРТУС КОММОДІТІЗ"</v>
          </cell>
          <cell r="C292">
            <v>393642426597</v>
          </cell>
          <cell r="D292">
            <v>23</v>
          </cell>
          <cell r="E292">
            <v>1</v>
          </cell>
        </row>
        <row r="293">
          <cell r="B293" t="str">
            <v>ПУБЛІЧНЕ АКЦIОНЕРНЕ ТОВАРИСТВО "ЕНЕРГОМАШСПЕЦСТАЛЬ"</v>
          </cell>
          <cell r="C293">
            <v>2106005156</v>
          </cell>
          <cell r="D293">
            <v>0</v>
          </cell>
          <cell r="E293">
            <v>0</v>
          </cell>
        </row>
        <row r="294">
          <cell r="B294" t="str">
            <v>ТОВАРИСТВО З ОБМЕЖЕНОЮ ВIДПОВIДАЛЬНIСТЮ "КРАМАТОРСЬКИЙ ФЕРОСПЛАВНИЙ ЗАВОД"</v>
          </cell>
          <cell r="C294">
            <v>371334105156</v>
          </cell>
          <cell r="D294">
            <v>0</v>
          </cell>
          <cell r="E294">
            <v>0</v>
          </cell>
        </row>
        <row r="295">
          <cell r="B295" t="str">
            <v>ТОВАРИСТВО З ОБМЕЖЕНОЮ ВIДПОВIДАЛЬНIСТЮ ФІРМА "ПРОМІНВЕСТ ПЛАСТИК"</v>
          </cell>
          <cell r="C295">
            <v>309898212126</v>
          </cell>
          <cell r="D295">
            <v>45</v>
          </cell>
          <cell r="E295">
            <v>1</v>
          </cell>
        </row>
        <row r="296">
          <cell r="B296" t="str">
            <v>ПРИВАТНЕ АКЦIОНЕРНЕ ТОВАРИСТВО "СЕНТРАВІС ПРОДАКШН ЮКРЕЙН"</v>
          </cell>
          <cell r="C296">
            <v>309269404078</v>
          </cell>
          <cell r="D296">
            <v>167</v>
          </cell>
          <cell r="E296">
            <v>1</v>
          </cell>
        </row>
        <row r="297">
          <cell r="B297" t="str">
            <v>ПІДПРИЄМСТВО З ІНОЗЕМНОЮ ІНВЕСТИЦІЄЮ У ФОРМІ ТОВАРИСТВА З ОБМЕЖЕНОЮ ВІДПОВІДАЛЬНІСТЮ "ТЕХАВТОТРАНС"</v>
          </cell>
          <cell r="C297">
            <v>247256826587</v>
          </cell>
          <cell r="D297">
            <v>0</v>
          </cell>
          <cell r="E297">
            <v>0</v>
          </cell>
        </row>
        <row r="298">
          <cell r="B298" t="str">
            <v>ПРИВАТНЕ АКЦIОНЕРНЕ ТОВАРИСТВО "ЄВРАЗ ДНІПРОВСЬКИЙ МЕТАЛУРГІЙНИЙ ЗАВОД"</v>
          </cell>
          <cell r="C298">
            <v>53930504026</v>
          </cell>
          <cell r="D298">
            <v>0</v>
          </cell>
          <cell r="E298">
            <v>0</v>
          </cell>
        </row>
        <row r="299">
          <cell r="B299" t="str">
            <v>ПРИВАТНЕ АКЦIОНЕРНЕ ТОВАРИСТВО "ЄВРАЗ СУХА БАЛКА"</v>
          </cell>
          <cell r="C299">
            <v>1913204050</v>
          </cell>
          <cell r="D299">
            <v>0</v>
          </cell>
          <cell r="E299">
            <v>0</v>
          </cell>
        </row>
        <row r="300">
          <cell r="B300" t="str">
            <v>ПУБЛІЧНЕ АКЦIОНЕРНЕ ТОВАРИСТВО "ЗАПОРІЗЬКИЙ МЕТАЛУРГІЙНИЙ КОМБІНАТ "ЗАПОРІЖСТАЛЬ"</v>
          </cell>
          <cell r="C300">
            <v>1912308247</v>
          </cell>
          <cell r="D300">
            <v>0</v>
          </cell>
          <cell r="E300">
            <v>0</v>
          </cell>
        </row>
        <row r="301">
          <cell r="B301" t="str">
            <v>ПУБЛІЧНЕ АКЦIОНЕРНЕ ТОВАРИСТВО "ІНТЕРПАЙП НИЖНЬОДНІПРОВСЬКИЙ ТРУБОПРОКАТНИЙ ЗАВОД"</v>
          </cell>
          <cell r="C301">
            <v>53931104023</v>
          </cell>
          <cell r="D301">
            <v>0</v>
          </cell>
          <cell r="E301">
            <v>0</v>
          </cell>
        </row>
        <row r="302">
          <cell r="B302" t="str">
            <v>ПУБЛІЧНЕ АКЦIОНЕРНЕ ТОВАРИСТВО "ІНТЕРПАЙП НОВОМОСКОВСЬКИЙ ТРУБНИЙ ЗАВОД"</v>
          </cell>
          <cell r="C302">
            <v>53931304086</v>
          </cell>
          <cell r="D302">
            <v>0</v>
          </cell>
          <cell r="E302">
            <v>0</v>
          </cell>
        </row>
        <row r="303">
          <cell r="B303" t="str">
            <v>ПУБЛІЧНЕ АКЦIОНЕРНЕ ТОВАРИСТВО "ОДЕСЬКИЙ ПРИПОРТОВИЙ ЗАВОД"</v>
          </cell>
          <cell r="C303">
            <v>2065315339</v>
          </cell>
          <cell r="D303">
            <v>0</v>
          </cell>
          <cell r="E303">
            <v>0</v>
          </cell>
        </row>
        <row r="304">
          <cell r="B304" t="str">
            <v>ПУБЛІЧНЕ АКЦIОНЕРНЕ ТОВАРИСТВО "СКФ УКРАЇНА"</v>
          </cell>
          <cell r="C304">
            <v>57451603177</v>
          </cell>
          <cell r="D304">
            <v>0</v>
          </cell>
          <cell r="E304">
            <v>0</v>
          </cell>
        </row>
        <row r="305">
          <cell r="B305" t="str">
            <v>ПРИВАТНЕ АКЦIОНЕРНЕ ТОВАРИСТВО "ПОЛТАВСЬКИЙ ГІРНИЧО-ЗБАГАЧУВАЛЬНИЙ КОМБІНАТ"</v>
          </cell>
          <cell r="C305">
            <v>1912816023</v>
          </cell>
          <cell r="D305">
            <v>0</v>
          </cell>
          <cell r="E305">
            <v>0</v>
          </cell>
        </row>
        <row r="306">
          <cell r="B306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306">
            <v>326057109152</v>
          </cell>
          <cell r="D306">
            <v>15</v>
          </cell>
          <cell r="E306">
            <v>1</v>
          </cell>
        </row>
        <row r="307">
          <cell r="B307" t="str">
            <v>ПРИВАТНЕ АКЦІОНЕРНЕ ТОВАРИСТВО "ПОЛОГІВСЬКИЙ ОЛІЙНОЕКСТРАКЦІЙНИЙ ЗАВОД"</v>
          </cell>
          <cell r="C307">
            <v>3841408159</v>
          </cell>
          <cell r="D307">
            <v>15</v>
          </cell>
          <cell r="E307">
            <v>1</v>
          </cell>
        </row>
        <row r="308">
          <cell r="B308" t="str">
            <v>ПРИВАТНЕ ПIДПРИЄМСТВО "ВЕКТОР-М"</v>
          </cell>
          <cell r="C308">
            <v>324928226550</v>
          </cell>
          <cell r="D308">
            <v>15</v>
          </cell>
          <cell r="E308">
            <v>1</v>
          </cell>
        </row>
        <row r="309">
          <cell r="B309" t="str">
            <v>ТОВАРИСТВО З ОБМЕЖЕНОЮ ВIДПОВIДАЛЬНIСТЮ "АГРЕКС"</v>
          </cell>
          <cell r="C309">
            <v>256029005630</v>
          </cell>
          <cell r="D309">
            <v>15</v>
          </cell>
          <cell r="E309">
            <v>1</v>
          </cell>
        </row>
        <row r="310">
          <cell r="B310" t="str">
            <v>ТОВАРИСТВО З ОБМЕЖЕНОЮ ВIДПОВIДАЛЬНIСТЮ "АМБАР ЕКСПОРТ"</v>
          </cell>
          <cell r="C310">
            <v>384069008150</v>
          </cell>
          <cell r="D310">
            <v>15</v>
          </cell>
          <cell r="E310">
            <v>1</v>
          </cell>
        </row>
        <row r="311">
          <cell r="B311" t="str">
            <v>ТОВАРИСТВО З ОБМЕЖЕНОЮ ВIДПОВIДАЛЬНIСТЮ "АДМ ТРЕЙДІНГ УКРАЇНА"</v>
          </cell>
          <cell r="C311">
            <v>200274426590</v>
          </cell>
          <cell r="D311">
            <v>6</v>
          </cell>
          <cell r="E311">
            <v>1</v>
          </cell>
        </row>
        <row r="312">
          <cell r="B312" t="str">
            <v>ПУБЛІЧНЕ АКЦIОНЕРНЕ ТОВАРИСТВО "ОДЕСЬКИЙ КАБЕЛЬНИЙ ЗАВОД "ОДЕСКАБЕЛЬ"</v>
          </cell>
          <cell r="C312">
            <v>57587315013</v>
          </cell>
          <cell r="D312">
            <v>0</v>
          </cell>
          <cell r="E312">
            <v>0</v>
          </cell>
        </row>
        <row r="313">
          <cell r="B313" t="str">
            <v>ТОВАРИСТВО З ОБМЕЖЕНОЮ ВIДПОВIДАЛЬНIСТЮ "БУРАТ"</v>
          </cell>
          <cell r="C313">
            <v>139486816325</v>
          </cell>
          <cell r="D313">
            <v>0</v>
          </cell>
          <cell r="E313">
            <v>0</v>
          </cell>
        </row>
        <row r="314">
          <cell r="B314" t="str">
            <v>ДЕРЖАВНЕ ПIДПРИЄМСТВО "ЗАВОД "ЕЛЕКТРОВАЖМАШ"</v>
          </cell>
          <cell r="C314">
            <v>2131220393</v>
          </cell>
          <cell r="D314">
            <v>0</v>
          </cell>
          <cell r="E314">
            <v>0</v>
          </cell>
        </row>
        <row r="315">
          <cell r="B315" t="str">
            <v>ПРИВАТНЕ АКЦIОНЕРНЕ ТОВАРИСТВО "ЦЕНТРАЛЬНИЙ ГІРНИЧО-ЗБАГАЧУВАЛЬНИЙ КОМБІНАТ"</v>
          </cell>
          <cell r="C315">
            <v>1909704059</v>
          </cell>
          <cell r="D315">
            <v>0</v>
          </cell>
          <cell r="E315">
            <v>0</v>
          </cell>
        </row>
        <row r="316">
          <cell r="B316" t="str">
            <v>ПУБЛІЧНЕ АКЦIОНЕРНЕ ТОВАРИСТВО "НІКОПОЛЬСЬКИЙ ЗАВОД ФЕРОСПЛАВІВ"</v>
          </cell>
          <cell r="C316">
            <v>1865204076</v>
          </cell>
          <cell r="D316">
            <v>0</v>
          </cell>
          <cell r="E316">
            <v>0</v>
          </cell>
        </row>
        <row r="317">
          <cell r="B317" t="str">
            <v>ТОВАРИСТВО З ОБМЕЖЕНОЮ ВIДПОВIДАЛЬНIСТЮ "ІНТЕРПАЙП НІКО ТЬЮБ"</v>
          </cell>
          <cell r="C317">
            <v>355373604071</v>
          </cell>
          <cell r="D317">
            <v>0</v>
          </cell>
          <cell r="E317">
            <v>0</v>
          </cell>
        </row>
        <row r="318">
          <cell r="B318" t="str">
            <v>ТОВАРИСТВО З ОБМЕЖЕНОЮ ВIДПОВIДАЛЬНIСТЮ "ТОРГОВИЙ ДІМ "СЛАВИЧ"</v>
          </cell>
          <cell r="C318">
            <v>213943025265</v>
          </cell>
          <cell r="D318">
            <v>0</v>
          </cell>
          <cell r="E318">
            <v>0</v>
          </cell>
        </row>
        <row r="319">
          <cell r="B319" t="str">
            <v>ТОВАРИСТВО З ОБМЕЖЕНОЮ ВIДПОВIДАЛЬНIСТЮ ФІРМА "КОМПЛЕКТ"</v>
          </cell>
          <cell r="C319">
            <v>222199111274</v>
          </cell>
          <cell r="D319">
            <v>0</v>
          </cell>
          <cell r="E319">
            <v>0</v>
          </cell>
        </row>
        <row r="320">
          <cell r="B320" t="str">
            <v>ТОВАРИСТВО З ОБМЕЖЕНОЮ ВІДПОВІДАЛЬНІСТЮ "ЕЛЕКТРОСТАЛЬ"</v>
          </cell>
          <cell r="C320">
            <v>325823805381</v>
          </cell>
          <cell r="D320">
            <v>0</v>
          </cell>
          <cell r="E320">
            <v>0</v>
          </cell>
        </row>
        <row r="321">
          <cell r="B321" t="str">
            <v>ПРИВАТНЕ АКЦIОНЕРНЕ ТОВАРИСТВО "КОНСЮМЕРС - СКЛО - ЗОРЯ"</v>
          </cell>
          <cell r="C321">
            <v>225551317122</v>
          </cell>
          <cell r="D321">
            <v>2</v>
          </cell>
          <cell r="E321">
            <v>1</v>
          </cell>
        </row>
        <row r="322">
          <cell r="B322" t="str">
            <v>ТОВАРИСТВО З ОБМЕЖЕНОЮ ВIДПОВIДАЛЬНIСТЮ "БАРЛІНЕК ІНВЕСТ"</v>
          </cell>
          <cell r="C322">
            <v>340045702285</v>
          </cell>
          <cell r="D322">
            <v>2</v>
          </cell>
          <cell r="E322">
            <v>1</v>
          </cell>
        </row>
        <row r="323">
          <cell r="B323" t="str">
            <v>ТОВАРИСТВО З ОБМЕЖЕНОЮ ВIДПОВIДАЛЬНIСТЮ "МИКОЛАЇВСЬКИЙ ГЛИНОЗЕМНИЙ ЗАВОД"</v>
          </cell>
          <cell r="C323">
            <v>331330014011</v>
          </cell>
          <cell r="D323">
            <v>2</v>
          </cell>
          <cell r="E323">
            <v>1</v>
          </cell>
        </row>
        <row r="324">
          <cell r="B324" t="str">
            <v>ДЕРЖАВНЕ ПIДПРИЄМСТВО "АНТОНОВ"</v>
          </cell>
          <cell r="C324">
            <v>143075226658</v>
          </cell>
          <cell r="D324">
            <v>0</v>
          </cell>
          <cell r="E324">
            <v>0</v>
          </cell>
        </row>
        <row r="325">
          <cell r="B325" t="str">
            <v>ПРИВАТНЕ АКЦIОНЕРНЕ ТОВАРИСТВО "АВІАКОМПАНІЯ "МІЖНАРОДНІ АВІАЛІНІЇ УКРАЇНИ"</v>
          </cell>
          <cell r="C325">
            <v>143486826595</v>
          </cell>
          <cell r="D325">
            <v>0</v>
          </cell>
          <cell r="E325">
            <v>0</v>
          </cell>
        </row>
        <row r="326">
          <cell r="B326" t="str">
            <v>ТОВАРИСТВО З ОБМЕЖЕНОЮ ВIДПОВIДАЛЬНIСТЮ "АГРОПРОІНВЕСТ 08"</v>
          </cell>
          <cell r="C326">
            <v>358343308067</v>
          </cell>
          <cell r="D326">
            <v>3</v>
          </cell>
          <cell r="E326">
            <v>1</v>
          </cell>
        </row>
        <row r="327">
          <cell r="B327" t="str">
            <v>ПУБЛІЧНЕ АКЦIОНЕРНЕ ТОВАРИСТВО "СУМСЬКЕ МАШИНОБУДІВНЕ НАУКОВО-ВИРОБНИЧЕ ОБ'ЄДНАННЯ"</v>
          </cell>
          <cell r="C327">
            <v>57479918286</v>
          </cell>
          <cell r="D327">
            <v>9</v>
          </cell>
          <cell r="E327">
            <v>1</v>
          </cell>
        </row>
        <row r="328">
          <cell r="B328" t="str">
            <v>ПРИВАТНЕ АКЦIОНЕРНЕ ТОВАРИСТВО "МОНДЕЛІС УКРАЇНА"</v>
          </cell>
          <cell r="C328">
            <v>3822218163</v>
          </cell>
          <cell r="D328">
            <v>0</v>
          </cell>
          <cell r="E328">
            <v>0</v>
          </cell>
        </row>
        <row r="329">
          <cell r="B329" t="str">
            <v>ТОВАРИСТВО З ОБМЕЖЕНОЮ ВIДПОВIДАЛЬНIСТЮ "ЄВРОПА-ТРАНС ЛТД"</v>
          </cell>
          <cell r="C329">
            <v>326051509157</v>
          </cell>
          <cell r="D329">
            <v>0</v>
          </cell>
          <cell r="E329">
            <v>0</v>
          </cell>
        </row>
        <row r="330">
          <cell r="B330" t="str">
            <v>ТОВАРИСТВО З ОБМЕЖЕНОЮ ВIДПОВIДАЛЬНIСТЮ "ІМПЕРОВО ФУДЗ"</v>
          </cell>
          <cell r="C330">
            <v>348450709150</v>
          </cell>
          <cell r="D330">
            <v>0</v>
          </cell>
          <cell r="E330">
            <v>0</v>
          </cell>
        </row>
        <row r="331">
          <cell r="B331" t="str">
            <v>ПУБЛІЧНЕ АКЦIОНЕРНЕ ТОВАРИСТВО "ВЕСКО"</v>
          </cell>
          <cell r="C331">
            <v>2820405100</v>
          </cell>
          <cell r="D331">
            <v>0</v>
          </cell>
          <cell r="E331">
            <v>0</v>
          </cell>
        </row>
        <row r="332">
          <cell r="B332" t="str">
            <v>ТОВАРИСТВО З ОБМЕЖЕНОЮ ВIДПОВIДАЛЬНIСТЮ "УКРГАЗПРОМБУД"</v>
          </cell>
          <cell r="C332">
            <v>315671226552</v>
          </cell>
          <cell r="D332">
            <v>0</v>
          </cell>
          <cell r="E332">
            <v>0</v>
          </cell>
        </row>
        <row r="333">
          <cell r="B333" t="str">
            <v>ТОВАРИСТВО З ОБМЕЖЕНОЮ ВIДПОВIДАЛЬНIСТЮ "УКРАЇНСЬКА ХОЛДИНГОВА ЛІСОПИЛЬНА КОМПАНІЯ"</v>
          </cell>
          <cell r="C333">
            <v>393253726599</v>
          </cell>
          <cell r="D333">
            <v>0</v>
          </cell>
          <cell r="E333">
            <v>0</v>
          </cell>
        </row>
        <row r="334">
          <cell r="B334" t="str">
            <v>ТОВАРИСТВО З ОБМЕЖЕНОЮ ВIДПОВIДАЛЬНIСТЮ "ЄВРОМІНЕРАЛ"</v>
          </cell>
          <cell r="C334">
            <v>348500305644</v>
          </cell>
          <cell r="D334">
            <v>0</v>
          </cell>
          <cell r="E334">
            <v>0</v>
          </cell>
        </row>
        <row r="335">
          <cell r="B335" t="str">
            <v>ТОВАРИСТВО З ОБМЕЖЕНОЮ ВIДПОВIДАЛЬНIСТЮ "ЛІСПРОМ УКРАЇНА"</v>
          </cell>
          <cell r="C335">
            <v>372602406162</v>
          </cell>
          <cell r="D335">
            <v>0</v>
          </cell>
          <cell r="E335">
            <v>0</v>
          </cell>
        </row>
        <row r="336">
          <cell r="B336" t="str">
            <v>ПУБЛІЧНЕ АКЦIОНЕРНЕ ТОВАРИСТВО "ПІВДЕННИЙ ГІРНИЧО-ЗБАГАЧУВАЛЬНИЙ КОМБІНАТ"</v>
          </cell>
          <cell r="C336">
            <v>1910004055</v>
          </cell>
          <cell r="D336">
            <v>0</v>
          </cell>
          <cell r="E336">
            <v>0</v>
          </cell>
        </row>
        <row r="337">
          <cell r="B337" t="str">
            <v>ТОВАРИСТВО З ОБМЕЖЕНОЮ ВIДПОВIДАЛЬНIСТЮ "ТОТЛЕНД"</v>
          </cell>
          <cell r="C337">
            <v>387438523146</v>
          </cell>
          <cell r="D337">
            <v>0</v>
          </cell>
          <cell r="E337">
            <v>0</v>
          </cell>
        </row>
        <row r="338">
          <cell r="B338" t="str">
            <v>ТОВАРИСТВО З ОБМЕЖЕНОЮ ВIДПОВIДАЛЬНIСТЮ "ПОБУЖСЬКИЙ ФЕРОНІКЕЛЕВИЙ КОМБІНАТ"</v>
          </cell>
          <cell r="C338">
            <v>310769526557</v>
          </cell>
          <cell r="D338">
            <v>0</v>
          </cell>
          <cell r="E338">
            <v>0</v>
          </cell>
        </row>
        <row r="339">
          <cell r="B339" t="str">
            <v>ДОЧІРНЄ ПІДПРИЄМСТВО З ІНОЗЕМНОЮ ІНВЕСТИЦІЄЮ "САНГРАНТ ПЛЮС"</v>
          </cell>
          <cell r="C339">
            <v>312436726100</v>
          </cell>
          <cell r="D339">
            <v>0</v>
          </cell>
          <cell r="E339">
            <v>0</v>
          </cell>
        </row>
        <row r="340">
          <cell r="B340" t="str">
            <v>ПУБЛІЧНЕ АКЦIОНЕРНЕ ТОВАРИСТВО "ВІННИЦЬКИЙ ОЛІЙНОЖИРОВИЙ КОМБІНАТ"</v>
          </cell>
          <cell r="C340">
            <v>3737502280</v>
          </cell>
          <cell r="D340">
            <v>0</v>
          </cell>
          <cell r="E340">
            <v>0</v>
          </cell>
        </row>
        <row r="341">
          <cell r="B341" t="str">
            <v>ПУБЛІЧНЕ АКЦIОНЕРНЕ ТОВАРИСТВО "МИРОНІВСЬКИЙ ЗАВОД ПО ВИГОТОВЛЕННЮ КРУП І КОМБІКОРМІВ "</v>
          </cell>
          <cell r="C341">
            <v>9517710155</v>
          </cell>
          <cell r="D341">
            <v>0</v>
          </cell>
          <cell r="E341">
            <v>0</v>
          </cell>
        </row>
        <row r="342">
          <cell r="B342" t="str">
            <v>ТОВАРИСТВО З ОБМЕЖЕНОЮ ВIДПОВIДАЛЬНIСТЮ "ВІННИЦЬКИЙ КОМБІНАТ ХЛІБОПРОДУКТІВ № 2"</v>
          </cell>
          <cell r="C342">
            <v>343250302030</v>
          </cell>
          <cell r="D342">
            <v>0</v>
          </cell>
          <cell r="E342">
            <v>0</v>
          </cell>
        </row>
        <row r="343">
          <cell r="B343" t="str">
            <v>ТОВАРИСТВО З ОБМЕЖЕНОЮ ВIДПОВIДАЛЬНIСТЮ "ОЛСІДЗ БЛЕК СІ"</v>
          </cell>
          <cell r="C343">
            <v>373924926569</v>
          </cell>
          <cell r="D343">
            <v>0</v>
          </cell>
          <cell r="E343">
            <v>0</v>
          </cell>
        </row>
        <row r="344">
          <cell r="B344" t="str">
            <v>ПУБЛІЧНЕ АКЦІОНЕРНЕ ТОВАРИСТВО ''ЗАПОРІЗЬКИЙ ЗАВОД ФЕРОСПЛАВІВ''</v>
          </cell>
          <cell r="C344">
            <v>1865408241</v>
          </cell>
          <cell r="D344">
            <v>1</v>
          </cell>
          <cell r="E344">
            <v>1</v>
          </cell>
        </row>
        <row r="345">
          <cell r="B345" t="str">
            <v>ДЕРЖАВНЕ ПIДПРИЄМСТВО "НАУКОВО-ВИРОБНИЧИЙ КОМПЛЕКС ГАЗОТУРБОБУДУВАННЯ "ЗОРЯ" - "МАШПРОЕКТ"</v>
          </cell>
          <cell r="C345">
            <v>318213814011</v>
          </cell>
          <cell r="D345">
            <v>0</v>
          </cell>
          <cell r="E345">
            <v>0</v>
          </cell>
        </row>
        <row r="346">
          <cell r="B346" t="str">
            <v>ПРИВАТНЕ АКЦIОНЕРНЕ ТОВАРИСТВО "АДМ ІЛЛІЧІВСЬК"</v>
          </cell>
          <cell r="C346">
            <v>327902315033</v>
          </cell>
          <cell r="D346">
            <v>0</v>
          </cell>
          <cell r="E346">
            <v>0</v>
          </cell>
        </row>
        <row r="347">
          <cell r="B347" t="str">
            <v>ПУБЛІЧНЕ АКЦIОНЕРНЕ ТОВАРИСТВО "КРЕМЕНЧУЦЬКИЙ КОЛІСНИЙ ЗАВОД"</v>
          </cell>
          <cell r="C347">
            <v>2316116036</v>
          </cell>
          <cell r="D347">
            <v>0</v>
          </cell>
          <cell r="E347">
            <v>0</v>
          </cell>
        </row>
        <row r="348">
          <cell r="B348" t="str">
            <v>СПІЛЬНЕ УКРАЇНСЬКО-ПОЛЬСЬКЕ ПІДПРИЄМСТВО В ФОРМІ ТОВАРИСТВА З ОБМЕЖЕНОЮ ВІДПОВІДАЛЬНІСТЮ "МОДЕРН-ЕКСПО"</v>
          </cell>
          <cell r="C348">
            <v>217515703177</v>
          </cell>
          <cell r="D348">
            <v>2</v>
          </cell>
          <cell r="E348">
            <v>1</v>
          </cell>
        </row>
        <row r="349">
          <cell r="B349" t="str">
            <v>ПРИВАТНЕ АКЦIОНЕРНЕ ТОВАРИСТВО "РАЙЗ-МАКСИМКО"</v>
          </cell>
          <cell r="C349">
            <v>303825326502</v>
          </cell>
          <cell r="D349">
            <v>0</v>
          </cell>
          <cell r="E349">
            <v>0</v>
          </cell>
        </row>
        <row r="350">
          <cell r="B350" t="str">
            <v>ТОВАРИСТВО З ОБМЕЖЕНОЮ ВIДПОВIДАЛЬНIСТЮ "КЛОВ"</v>
          </cell>
          <cell r="C350">
            <v>311115626107</v>
          </cell>
          <cell r="D350">
            <v>0</v>
          </cell>
          <cell r="E350">
            <v>0</v>
          </cell>
        </row>
        <row r="351">
          <cell r="B351" t="str">
            <v>ТОВАРИСТВО З ОБМЕЖЕНОЮ ВIДПОВIДАЛЬНIСТЮ "ПАККО ХОЛДИНГ"</v>
          </cell>
          <cell r="C351">
            <v>349284703184</v>
          </cell>
          <cell r="D351">
            <v>0</v>
          </cell>
          <cell r="E351">
            <v>0</v>
          </cell>
        </row>
        <row r="352">
          <cell r="B352" t="str">
            <v>ТОВАРИСТВО З ОБМЕЖЕНОЮ ВIДПОВIДАЛЬНIСТЮ "УКРТАУЕР"</v>
          </cell>
          <cell r="C352">
            <v>362734826585</v>
          </cell>
          <cell r="D352">
            <v>0</v>
          </cell>
          <cell r="E352">
            <v>0</v>
          </cell>
        </row>
        <row r="353">
          <cell r="B353" t="str">
            <v>ТОВАРИСТВО З ОБМЕЖЕНОЮ ВIДПОВIДАЛЬНIСТЮ "БЕССАРАБІЯ-АГРО"</v>
          </cell>
          <cell r="C353">
            <v>390762615020</v>
          </cell>
          <cell r="D353">
            <v>0</v>
          </cell>
          <cell r="E353">
            <v>0</v>
          </cell>
        </row>
        <row r="354">
          <cell r="B354" t="str">
            <v>ТОВАРИСТВО З ОБМЕЖЕНОЮ ВIДПОВIДАЛЬНIСТЮ "ПРОФІТ-ЕКСПОРТ"</v>
          </cell>
          <cell r="C354">
            <v>397419508281</v>
          </cell>
          <cell r="D354">
            <v>0</v>
          </cell>
          <cell r="E354">
            <v>0</v>
          </cell>
        </row>
        <row r="355">
          <cell r="B355" t="str">
            <v>ПУБЛІЧНЕ АКЦIОНЕРНЕ ТОВАРИСТВО "ДНІПРОВСЬКИЙ МЕТАЛУРГІЙНИЙ КОМБІНАТ ІМ. Ф.Е. ДЗЕРЖИНСЬКОГО"</v>
          </cell>
          <cell r="C355">
            <v>53930404034</v>
          </cell>
          <cell r="D355">
            <v>172</v>
          </cell>
          <cell r="E355">
            <v>1</v>
          </cell>
        </row>
        <row r="356">
          <cell r="B356" t="str">
            <v>ТОВАРИСТВО З ОБМЕЖЕНОЮ ВIДПОВIДАЛЬНIСТЮ "ГЛОБИНСЬКИЙ ПЕРЕРОБНИЙ ЗАВОД"</v>
          </cell>
          <cell r="C356">
            <v>305474016088</v>
          </cell>
          <cell r="D356">
            <v>170</v>
          </cell>
          <cell r="E356">
            <v>1</v>
          </cell>
        </row>
        <row r="357">
          <cell r="B357" t="str">
            <v>ПУБЛІЧНЕ АКЦIОНЕРНЕ ТОВАРИСТВО "МАЛИНОВЕ"</v>
          </cell>
          <cell r="C357">
            <v>302495210194</v>
          </cell>
          <cell r="D357">
            <v>0</v>
          </cell>
          <cell r="E357">
            <v>0</v>
          </cell>
        </row>
        <row r="358">
          <cell r="B358" t="str">
            <v>ТОВАРИСТВО З ОБМЕЖЕНОЮ ВIДПОВIДАЛЬНIСТЮ "МРІЯ ТРЕЙДИНГ"</v>
          </cell>
          <cell r="C358">
            <v>396754719188</v>
          </cell>
          <cell r="D358">
            <v>0</v>
          </cell>
          <cell r="E358">
            <v>0</v>
          </cell>
        </row>
        <row r="359">
          <cell r="B359" t="str">
            <v>КАЗЕННЕ ПІДПРИЄМСТВО "НАУКОВО-ВИРОБНИЧИЙ КОМПЛЕКС "ІСКРА"</v>
          </cell>
          <cell r="C359">
            <v>143138608241</v>
          </cell>
          <cell r="D359">
            <v>254</v>
          </cell>
          <cell r="E359">
            <v>1</v>
          </cell>
        </row>
        <row r="360">
          <cell r="B360" t="str">
            <v>ТОВАРИСТВО З ОБМЕЖЕНОЮ ВIДПОВIДАЛЬНIСТЮ "ЗАПОРІЗЬКИЙ ТИТАНО-МАГНІЄВИЙ КОМБІНАТ"</v>
          </cell>
          <cell r="C360">
            <v>389830008255</v>
          </cell>
          <cell r="D360">
            <v>438</v>
          </cell>
          <cell r="E360">
            <v>1</v>
          </cell>
        </row>
        <row r="361">
          <cell r="B361" t="str">
            <v>ПУБЛІЧНЕ АКЦIОНЕРНЕ ТОВАРИСТВО "ДЕРЖАВНА ПРОДОВОЛЬЧО-ЗЕРНОВА КОРПОРАЦІЯ УКРАЇНИ"</v>
          </cell>
          <cell r="C361">
            <v>372432726556</v>
          </cell>
          <cell r="D361">
            <v>92</v>
          </cell>
          <cell r="E361">
            <v>1</v>
          </cell>
        </row>
        <row r="362">
          <cell r="B362" t="str">
            <v>ТОВАРИСТВО З ОБМЕЖЕНОЮ ВIДПОВIДАЛЬНIСТЮ "ЕНГЕЛЬХАРТ СТП (УКРАЇНА)"</v>
          </cell>
          <cell r="C362">
            <v>391123126559</v>
          </cell>
          <cell r="D362">
            <v>0</v>
          </cell>
          <cell r="E362">
            <v>0</v>
          </cell>
        </row>
        <row r="363">
          <cell r="B363" t="str">
            <v>ТОВАРИСТВО З ОБМЕЖЕНОЮ ВIДПОВIДАЛЬНIСТЮ З ІНОЗЕМНИМИ ІНВЕСТИЦІЯМИ "БНХ УКРАЇНА"</v>
          </cell>
          <cell r="C363">
            <v>323059026537</v>
          </cell>
          <cell r="D363">
            <v>0</v>
          </cell>
          <cell r="E363">
            <v>0</v>
          </cell>
        </row>
        <row r="364">
          <cell r="B364" t="str">
            <v>ТОВАРИСТВО З ОБМЕЖЕНОЮ ВIДПОВIДАЛЬНIСТЮ "ВІРТУС КОММОДІТІЗ"</v>
          </cell>
          <cell r="C364">
            <v>393642426597</v>
          </cell>
          <cell r="D364">
            <v>0</v>
          </cell>
          <cell r="E364">
            <v>0</v>
          </cell>
        </row>
        <row r="365">
          <cell r="B365" t="str">
            <v>ТОВАРИСТВО З ОБМЕЖЕНОЮ ВIДПОВIДАЛЬНIСТЮ "КЕРНЕЛ-ТРЕЙД"</v>
          </cell>
          <cell r="C365">
            <v>314543826559</v>
          </cell>
          <cell r="D365">
            <v>13</v>
          </cell>
          <cell r="E365">
            <v>1</v>
          </cell>
        </row>
        <row r="366">
          <cell r="B366" t="str">
            <v>ТОВАРИСТВО З ОБМЕЖЕНОЮ ВIДПОВIДАЛЬНIСТЮ "ТОТЛЕНД"</v>
          </cell>
          <cell r="C366">
            <v>387438523146</v>
          </cell>
          <cell r="D366">
            <v>2</v>
          </cell>
          <cell r="E366">
            <v>1</v>
          </cell>
        </row>
        <row r="367">
          <cell r="B367" t="str">
            <v>ПУБЛІЧНЕ АКЦIОНЕРНЕ ТОВАРИСТВО "ЕНЕРГОМАШСПЕЦСТАЛЬ"</v>
          </cell>
          <cell r="C367">
            <v>2106005156</v>
          </cell>
          <cell r="D367">
            <v>0</v>
          </cell>
          <cell r="E367">
            <v>0</v>
          </cell>
        </row>
        <row r="368">
          <cell r="B368" t="str">
            <v>ТОВАРИСТВО З ОБМЕЖЕНОЮ ВIДПОВIДАЛЬНIСТЮ "КЕРНЕЛ-ТРЕЙД"</v>
          </cell>
          <cell r="C368">
            <v>314543826559</v>
          </cell>
          <cell r="D368">
            <v>0</v>
          </cell>
          <cell r="E368">
            <v>0</v>
          </cell>
        </row>
        <row r="369">
          <cell r="B369" t="str">
            <v>ТОВАРИСТВО З ОБМЕЖЕНОЮ ВIДПОВIДАЛЬНIСТЮ "АТ КАРГІЛЛ"</v>
          </cell>
          <cell r="C369">
            <v>200103926100</v>
          </cell>
          <cell r="D369">
            <v>0</v>
          </cell>
          <cell r="E369">
            <v>0</v>
          </cell>
        </row>
        <row r="370">
          <cell r="B370" t="str">
            <v>ПРИВАТНЕ АКЦIОНЕРНЕ ТОВАРИСТВО "МОНДЕЛІС УКРАЇНА"</v>
          </cell>
          <cell r="C370">
            <v>3822218163</v>
          </cell>
          <cell r="D370">
            <v>0</v>
          </cell>
          <cell r="E370">
            <v>0</v>
          </cell>
        </row>
        <row r="371">
          <cell r="B371" t="str">
            <v>ТОВАРИСТВО З ОБМЕЖЕНОЮ ВIДПОВIДАЛЬНIСТЮ "ДЖУССО УКРАЇНА"</v>
          </cell>
          <cell r="C371">
            <v>388911426582</v>
          </cell>
          <cell r="D371">
            <v>0</v>
          </cell>
          <cell r="E371">
            <v>0</v>
          </cell>
        </row>
        <row r="372">
          <cell r="B372" t="str">
            <v>ДОЧIРНЄ ПIДПРИЄМСТВО З ІНОЗЕМНОЮ ІНВЕСТИЦІЄЮ "САНТРЕЙД"</v>
          </cell>
          <cell r="C372">
            <v>253945626106</v>
          </cell>
          <cell r="D372">
            <v>0</v>
          </cell>
          <cell r="E372">
            <v>0</v>
          </cell>
        </row>
        <row r="373">
          <cell r="B373" t="str">
            <v>ПРИВАТНЕ АКЦIОНЕРНЕ ТОВАРИСТВО "СЕНТРАВІС ПРОДАКШН ЮКРЕЙН"</v>
          </cell>
          <cell r="C373">
            <v>309269404078</v>
          </cell>
          <cell r="D373">
            <v>70</v>
          </cell>
          <cell r="E373">
            <v>1</v>
          </cell>
        </row>
        <row r="374">
          <cell r="B374" t="str">
            <v>ТОВАРИСТВО З ОБМЕЖЕНОЮ ВIДПОВIДАЛЬНIСТЮ "БУРАТ"</v>
          </cell>
          <cell r="C374">
            <v>139486816325</v>
          </cell>
          <cell r="D374">
            <v>0</v>
          </cell>
          <cell r="E374">
            <v>0</v>
          </cell>
        </row>
        <row r="375">
          <cell r="B375" t="str">
            <v>ТОВАРИСТВО З ОБМЕЖЕНОЮ ВIДПОВIДАЛЬНIСТЮ "ЛІСПРОМ УКРАЇНА"</v>
          </cell>
          <cell r="C375">
            <v>372602406162</v>
          </cell>
          <cell r="D375">
            <v>0</v>
          </cell>
          <cell r="E375">
            <v>0</v>
          </cell>
        </row>
        <row r="376">
          <cell r="B376" t="str">
            <v>ТОВАРИСТВО З ОБМЕЖЕНОЮ ВIДПОВIДАЛЬНIСТЮ "МАГІСТРАЛЬ - ТРАНС"</v>
          </cell>
          <cell r="C376">
            <v>310554126585</v>
          </cell>
          <cell r="D376">
            <v>0</v>
          </cell>
          <cell r="E376">
            <v>0</v>
          </cell>
        </row>
        <row r="377">
          <cell r="B377" t="str">
            <v>ПРИВАТНЕ ПIДПРИЄМСТВО "ТОРГОВИЙ ДІМ "МАЙОЛА"</v>
          </cell>
          <cell r="C377">
            <v>327120313055</v>
          </cell>
          <cell r="D377">
            <v>0</v>
          </cell>
          <cell r="E377">
            <v>0</v>
          </cell>
        </row>
        <row r="378">
          <cell r="B378" t="str">
            <v>ПУБЛІЧНЕ АКЦIОНЕРНЕ ТОВАРИСТВО "ФАРМАК"</v>
          </cell>
          <cell r="C378">
            <v>4811926650</v>
          </cell>
          <cell r="D378">
            <v>0</v>
          </cell>
          <cell r="E378">
            <v>0</v>
          </cell>
        </row>
        <row r="379">
          <cell r="B379" t="str">
            <v>ТОВАРИСТВО З ОБМЕЖЕНОЮ ВIДПОВIДАЛЬНIСТЮ "АМБАР ЕКСПОРТ"</v>
          </cell>
          <cell r="C379">
            <v>384069008150</v>
          </cell>
          <cell r="D379">
            <v>0</v>
          </cell>
          <cell r="E379">
            <v>0</v>
          </cell>
        </row>
        <row r="380">
          <cell r="B380" t="str">
            <v>ТОВАРИСТВО З ОБМЕЖЕНОЮ ВIДПОВIДАЛЬНIСТЮ "ТАРКЕТТ ВІНІСІН"</v>
          </cell>
          <cell r="C380">
            <v>143615809167</v>
          </cell>
          <cell r="D380">
            <v>0</v>
          </cell>
          <cell r="E380">
            <v>0</v>
          </cell>
        </row>
        <row r="381">
          <cell r="B381" t="str">
            <v>ПУБЛІЧНЕ АКЦIОНЕРНЕ ТОВАРИСТВО "ІНТЕРПАЙП НОВОМОСКОВСЬКИЙ ТРУБНИЙ ЗАВОД"</v>
          </cell>
          <cell r="C381">
            <v>53931304086</v>
          </cell>
          <cell r="D381">
            <v>0</v>
          </cell>
          <cell r="E381">
            <v>0</v>
          </cell>
        </row>
        <row r="382">
          <cell r="B382" t="str">
            <v>ТОВАРИСТВО З ОБМЕЖЕНОЮ ВIДПОВIДАЛЬНIСТЮ "УКРГАЗПРОМБУД"</v>
          </cell>
          <cell r="C382">
            <v>315671226552</v>
          </cell>
          <cell r="D382">
            <v>0</v>
          </cell>
          <cell r="E382">
            <v>0</v>
          </cell>
        </row>
        <row r="383">
          <cell r="B383" t="str">
            <v>ПУБЛІЧНЕ АКЦІОНЕРНЕ ТОВАРИСТВО ''ЕЛЕКТРОМЕТАЛУРГІЙНИЙ ЗАВОД ''ДНІПРОСПЕЦСТАЛЬ'' ІМ. А.М. КУЗЬМІНА''</v>
          </cell>
          <cell r="C383">
            <v>1865308243</v>
          </cell>
          <cell r="D383">
            <v>238</v>
          </cell>
          <cell r="E383">
            <v>1</v>
          </cell>
        </row>
        <row r="384">
          <cell r="B384" t="str">
            <v>ТОВАРИСТВО З ОБМЕЖЕНОЮ ВIДПОВIДАЛЬНIСТЮ ФІРМА "ПРОМІНВЕСТ ПЛАСТИК"</v>
          </cell>
          <cell r="C384">
            <v>309898212126</v>
          </cell>
          <cell r="D384">
            <v>214</v>
          </cell>
          <cell r="E384">
            <v>1</v>
          </cell>
        </row>
        <row r="385">
          <cell r="B385" t="str">
            <v>ПУБЛІЧНЕ АКЦIОНЕРНЕ ТОВАРИСТВО "ОДЕСЬКИЙ КАБЕЛЬНИЙ ЗАВОД "ОДЕСКАБЕЛЬ"</v>
          </cell>
          <cell r="C385">
            <v>57587315013</v>
          </cell>
          <cell r="D385">
            <v>0</v>
          </cell>
          <cell r="E385">
            <v>0</v>
          </cell>
        </row>
        <row r="386">
          <cell r="B386" t="str">
            <v>ДЕРЖАВНЕ ПIДПРИЄМСТВО "ЗАВОД "ЕЛЕКТРОВАЖМАШ"</v>
          </cell>
          <cell r="C386">
            <v>2131220393</v>
          </cell>
          <cell r="D386">
            <v>0</v>
          </cell>
          <cell r="E386">
            <v>0</v>
          </cell>
        </row>
        <row r="387">
          <cell r="B387" t="str">
            <v>ДЕРЖАВНЕ ПIДПРИЄМСТВО "НАУКОВО-ВИРОБНИЧИЙ КОМПЛЕКС ГАЗОТУРБОБУДУВАННЯ "ЗОРЯ" - "МАШПРОЕКТ"</v>
          </cell>
          <cell r="C387">
            <v>318213814011</v>
          </cell>
          <cell r="D387">
            <v>0</v>
          </cell>
          <cell r="E387">
            <v>0</v>
          </cell>
        </row>
        <row r="388">
          <cell r="B388" t="str">
            <v>ПРИВАТНЕ АКЦIОНЕРНЕ ТОВАРИСТВО "КОНСЮМЕРС - СКЛО - ЗОРЯ"</v>
          </cell>
          <cell r="C388">
            <v>225551317122</v>
          </cell>
          <cell r="D388">
            <v>0</v>
          </cell>
          <cell r="E388">
            <v>0</v>
          </cell>
        </row>
        <row r="389">
          <cell r="B389" t="str">
            <v>ПРИВАТНЕ ПIДПРИЄМСТВО "ВЕКТОР-М"</v>
          </cell>
          <cell r="C389">
            <v>324928226550</v>
          </cell>
          <cell r="D389">
            <v>0</v>
          </cell>
          <cell r="E389">
            <v>0</v>
          </cell>
        </row>
        <row r="390">
          <cell r="B390" t="str">
            <v>ПУБЛІЧНЕ АКЦIОНЕРНЕ ТОВАРИСТВО "ЗАПОРІЗЬКИЙ МЕТАЛУРГІЙНИЙ КОМБІНАТ "ЗАПОРІЖСТАЛЬ"</v>
          </cell>
          <cell r="C390">
            <v>1912308247</v>
          </cell>
          <cell r="D390">
            <v>0</v>
          </cell>
          <cell r="E390">
            <v>0</v>
          </cell>
        </row>
        <row r="391">
          <cell r="B391" t="str">
            <v>ПУБЛІЧНЕ АКЦIОНЕРНЕ ТОВАРИСТВО "КРЕМЕНЧУЦЬКИЙ КОЛІСНИЙ ЗАВОД"</v>
          </cell>
          <cell r="C391">
            <v>2316116036</v>
          </cell>
          <cell r="D391">
            <v>0</v>
          </cell>
          <cell r="E391">
            <v>0</v>
          </cell>
        </row>
        <row r="392">
          <cell r="B392" t="str">
            <v>ПУБЛІЧНЕ АКЦIОНЕРНЕ ТОВАРИСТВО "ОДЕСЬКИЙ ПРИПОРТОВИЙ ЗАВОД"</v>
          </cell>
          <cell r="C392">
            <v>2065315339</v>
          </cell>
          <cell r="D392">
            <v>0</v>
          </cell>
          <cell r="E392">
            <v>0</v>
          </cell>
        </row>
        <row r="393">
          <cell r="B393" t="str">
            <v>ПУБЛІЧНЕ АКЦІОНЕРНЕ ТОВАРИСТВО ''ЗАПОРІЗЬКИЙ ЗАВОД ФЕРОСПЛАВІВ''</v>
          </cell>
          <cell r="C393">
            <v>1865408241</v>
          </cell>
          <cell r="D393">
            <v>0</v>
          </cell>
          <cell r="E393">
            <v>0</v>
          </cell>
        </row>
        <row r="394">
          <cell r="B394" t="str">
            <v>ТОВАРИСТВО З ОБМЕЖЕНОЮ ВIДПОВIДАЛЬНIСТЮ "АГРЕКС"</v>
          </cell>
          <cell r="C394">
            <v>256029005630</v>
          </cell>
          <cell r="D394">
            <v>0</v>
          </cell>
          <cell r="E394">
            <v>0</v>
          </cell>
        </row>
        <row r="395">
          <cell r="B395" t="str">
            <v>ТОВАРИСТВО З ОБМЕЖЕНОЮ ВIДПОВIДАЛЬНIСТЮ "БАРЛІНЕК ІНВЕСТ"</v>
          </cell>
          <cell r="C395">
            <v>340045702285</v>
          </cell>
          <cell r="D395">
            <v>0</v>
          </cell>
          <cell r="E395">
            <v>0</v>
          </cell>
        </row>
        <row r="396">
          <cell r="B396" t="str">
            <v>ТОВАРИСТВО З ОБМЕЖЕНОЮ ВIДПОВIДАЛЬНIСТЮ "ЕЛЕКТРОЛЮКС УКРАЇНА"</v>
          </cell>
          <cell r="C396">
            <v>371830009158</v>
          </cell>
          <cell r="D396">
            <v>0</v>
          </cell>
          <cell r="E396">
            <v>0</v>
          </cell>
        </row>
        <row r="397">
          <cell r="B397" t="str">
            <v>ТОВАРИСТВО З ОБМЕЖЕНОЮ ВIДПОВIДАЛЬНIСТЮ "КРАМАТОРСЬКИЙ ФЕРОСПЛАВНИЙ ЗАВОД"</v>
          </cell>
          <cell r="C397">
            <v>371334105156</v>
          </cell>
          <cell r="D397">
            <v>0</v>
          </cell>
          <cell r="E397">
            <v>0</v>
          </cell>
        </row>
        <row r="398">
          <cell r="B398" t="str">
            <v>ТОВАРИСТВО З ОБМЕЖЕНОЮ ВIДПОВIДАЛЬНIСТЮ ФІРМА "КОМПЛЕКТ"</v>
          </cell>
          <cell r="C398">
            <v>222199111274</v>
          </cell>
          <cell r="D398">
            <v>0</v>
          </cell>
          <cell r="E398">
            <v>0</v>
          </cell>
        </row>
        <row r="399">
          <cell r="B399" t="str">
            <v>ПРИВАТНЕ АКЦIОНЕРНЕ ТОВАРИСТВО "ЄВРАЗ СУХА БАЛКА"</v>
          </cell>
          <cell r="C399">
            <v>1913204050</v>
          </cell>
          <cell r="D399">
            <v>0</v>
          </cell>
          <cell r="E399">
            <v>0</v>
          </cell>
        </row>
        <row r="400">
          <cell r="B400" t="str">
            <v>ПУБЛІЧНЕ АКЦIОНЕРНЕ ТОВАРИСТВО "ВІННИЦЬКИЙ ОЛІЙНОЖИРОВИЙ КОМБІНАТ"</v>
          </cell>
          <cell r="C400">
            <v>3737502280</v>
          </cell>
          <cell r="D400">
            <v>0</v>
          </cell>
          <cell r="E400">
            <v>0</v>
          </cell>
        </row>
        <row r="401">
          <cell r="B401" t="str">
            <v>ПІДПРИЄМСТВО З ІНОЗЕМНОЮ ІНВЕСТИЦІЄЮ У ФОРМІ ТОВАРИСТВА З ОБМЕЖЕНОЮ ВІДПОВІДАЛЬНІСТЮ "ТЕХАВТОТРАНС"</v>
          </cell>
          <cell r="C401">
            <v>247256826587</v>
          </cell>
          <cell r="D401">
            <v>0</v>
          </cell>
          <cell r="E401">
            <v>0</v>
          </cell>
        </row>
        <row r="402">
          <cell r="B402" t="str">
            <v>ПУБЛІЧНЕ АКЦIОНЕРНЕ ТОВАРИСТВО "СКФ УКРАЇНА"</v>
          </cell>
          <cell r="C402">
            <v>57451603177</v>
          </cell>
          <cell r="D402">
            <v>14</v>
          </cell>
          <cell r="E402">
            <v>1</v>
          </cell>
        </row>
        <row r="403">
          <cell r="B403" t="str">
            <v>ПУБЛІЧНЕ АКЦIОНЕРНЕ ТОВАРИСТВО "НІКОПОЛЬСЬКИЙ ЗАВОД ФЕРОСПЛАВІВ"</v>
          </cell>
          <cell r="C403">
            <v>1865204076</v>
          </cell>
          <cell r="D403">
            <v>0</v>
          </cell>
          <cell r="E403">
            <v>0</v>
          </cell>
        </row>
        <row r="404">
          <cell r="B404" t="str">
            <v>ПУБЛІЧНЕ АКЦIОНЕРНЕ ТОВАРИСТВО "ПІВДЕННИЙ ГІРНИЧО-ЗБАГАЧУВАЛЬНИЙ КОМБІНАТ"</v>
          </cell>
          <cell r="C404">
            <v>1910004055</v>
          </cell>
          <cell r="D404">
            <v>0</v>
          </cell>
          <cell r="E404">
            <v>0</v>
          </cell>
        </row>
        <row r="405">
          <cell r="B405" t="str">
            <v>ТОВАРИСТВО З ОБМЕЖЕНОЮ ВIДПОВIДАЛЬНIСТЮ "АДМ ТРЕЙДІНГ УКРАЇНА"</v>
          </cell>
          <cell r="C405">
            <v>200274426590</v>
          </cell>
          <cell r="D405">
            <v>0</v>
          </cell>
          <cell r="E405">
            <v>0</v>
          </cell>
        </row>
        <row r="406">
          <cell r="B406" t="str">
            <v>ПУБЛІЧНЕ АКЦIОНЕРНЕ ТОВАРИСТВО "НОВОКРАМАТОРСЬКИЙ МАШИНОБУДІВНИЙ ЗАВОД"</v>
          </cell>
          <cell r="C406">
            <v>57635905159</v>
          </cell>
          <cell r="D406">
            <v>0</v>
          </cell>
          <cell r="E406">
            <v>0</v>
          </cell>
        </row>
        <row r="407">
          <cell r="B407" t="str">
            <v>ТОВАРИСТВО З ОБМЕЖЕНОЮ ВIДПОВIДАЛЬНIСТЮ "ЄВРОПА-ТРАНС ЛТД"</v>
          </cell>
          <cell r="C407">
            <v>326051509157</v>
          </cell>
          <cell r="D407">
            <v>0</v>
          </cell>
          <cell r="E407">
            <v>0</v>
          </cell>
        </row>
        <row r="408">
          <cell r="B408" t="str">
            <v>ФЕРМЕРСЬКЕ ГОСПОДАРСТВО "ОРГАНІК СІСТЕМС"</v>
          </cell>
          <cell r="C408">
            <v>355210914207</v>
          </cell>
          <cell r="D408">
            <v>0</v>
          </cell>
          <cell r="E408">
            <v>0</v>
          </cell>
        </row>
        <row r="409">
          <cell r="B409" t="str">
            <v>ТОВАРИСТВО З ОБМЕЖЕНОЮ ВIДПОВIДАЛЬНIСТЮ "ІМПЕРОВО ФУДЗ"</v>
          </cell>
          <cell r="C409">
            <v>348450709150</v>
          </cell>
          <cell r="D409">
            <v>0</v>
          </cell>
          <cell r="E409">
            <v>0</v>
          </cell>
        </row>
        <row r="410">
          <cell r="B410" t="str">
            <v>ПУБЛІЧНЕ АКЦIОНЕРНЕ ТОВАРИСТВО "ВЕСКО"</v>
          </cell>
          <cell r="C410">
            <v>2820405100</v>
          </cell>
          <cell r="D410">
            <v>0</v>
          </cell>
          <cell r="E410">
            <v>0</v>
          </cell>
        </row>
        <row r="411">
          <cell r="B411" t="str">
            <v>ТОВАРИСТВО З ОБМЕЖЕНОЮ ВIДПОВIДАЛЬНIСТЮ "НОВО-САНЖАРСЬКИЙ ЕЛЕВАТОР"</v>
          </cell>
          <cell r="C411">
            <v>319377316217</v>
          </cell>
          <cell r="D411">
            <v>0</v>
          </cell>
          <cell r="E411">
            <v>0</v>
          </cell>
        </row>
        <row r="412">
          <cell r="B412" t="str">
            <v>ТОВАРИСТВО З ОБМЕЖЕНОЮ ВIДПОВIДАЛЬНIСТЮ "ГЛОБИНСЬКИЙ ПЕРЕРОБНИЙ ЗАВОД"</v>
          </cell>
          <cell r="C412">
            <v>305474016088</v>
          </cell>
          <cell r="D412">
            <v>0</v>
          </cell>
          <cell r="E412">
            <v>0</v>
          </cell>
        </row>
        <row r="413">
          <cell r="B413" t="str">
            <v>ПУБЛІЧНЕ АКЦIОНЕРНЕ ТОВАРИСТВО "ІНТЕРПАЙП НИЖНЬОДНІПРОВСЬКИЙ ТРУБОПРОКАТНИЙ ЗАВОД"</v>
          </cell>
          <cell r="C413">
            <v>53931104023</v>
          </cell>
          <cell r="D413">
            <v>0</v>
          </cell>
          <cell r="E413">
            <v>0</v>
          </cell>
        </row>
        <row r="414">
          <cell r="B414" t="str">
            <v>ПРИВАТНЕ АКЦIОНЕРНЕ ТОВАРИСТВО "АВІАКОМПАНІЯ "МІЖНАРОДНІ АВІАЛІНІЇ УКРАЇНИ"</v>
          </cell>
          <cell r="C414">
            <v>143486826595</v>
          </cell>
          <cell r="D414">
            <v>0</v>
          </cell>
          <cell r="E414">
            <v>0</v>
          </cell>
        </row>
        <row r="415">
          <cell r="B415" t="str">
            <v>ПУБЛІЧНЕ АКЦIОНЕРНЕ ТОВАРИСТВО "МИРОНІВСЬКИЙ ЗАВОД ПО ВИГОТОВЛЕННЮ КРУП І КОМБІКОРМІВ "</v>
          </cell>
          <cell r="C415">
            <v>9517710155</v>
          </cell>
          <cell r="D415">
            <v>0</v>
          </cell>
          <cell r="E415">
            <v>0</v>
          </cell>
        </row>
        <row r="416">
          <cell r="B416" t="str">
            <v>ТОВАРИСТВО З ОБМЕЖЕНОЮ ВIДПОВIДАЛЬНIСТЮ "ВІРТУС КОММОДІТІЗ"</v>
          </cell>
          <cell r="C416">
            <v>393642426597</v>
          </cell>
          <cell r="D416">
            <v>0</v>
          </cell>
          <cell r="E416">
            <v>0</v>
          </cell>
        </row>
        <row r="417">
          <cell r="B417" t="str">
            <v>ТОВАРИСТВО З ОБМЕЖЕНОЮ ВІДПОВІДАЛЬНІСТЮ "ВІВАД 09"</v>
          </cell>
          <cell r="C417">
            <v>363110006066</v>
          </cell>
          <cell r="D417">
            <v>0</v>
          </cell>
          <cell r="E417">
            <v>0</v>
          </cell>
        </row>
        <row r="418">
          <cell r="B418" t="str">
            <v>ТОВАРИСТВО З ОБМЕЖЕНОЮ ВIДПОВIДАЛЬНIСТЮ "ВІННИЦЬКИЙ КОМБІНАТ ХЛІБОПРОДУКТІВ № 2"</v>
          </cell>
          <cell r="C418">
            <v>343250302030</v>
          </cell>
          <cell r="D418">
            <v>0</v>
          </cell>
          <cell r="E418">
            <v>0</v>
          </cell>
        </row>
        <row r="419">
          <cell r="B419" t="str">
            <v>ТОВАРИСТВО З ОБМЕЖЕНОЮ ВIДПОВIДАЛЬНIСТЮ "УКРАЇНСЬКА ХОЛДИНГОВА ЛІСОПИЛЬНА КОМПАНІЯ"</v>
          </cell>
          <cell r="C419">
            <v>393253726599</v>
          </cell>
          <cell r="D419">
            <v>0</v>
          </cell>
          <cell r="E419">
            <v>0</v>
          </cell>
        </row>
        <row r="420">
          <cell r="B420" t="str">
            <v>ПУБЛІЧНЕ АКЦIОНЕРНЕ ТОВАРИСТВО "ДЕРЖАВНА ПРОДОВОЛЬЧО-ЗЕРНОВА КОРПОРАЦІЯ УКРАЇНИ"</v>
          </cell>
          <cell r="C420">
            <v>372432726556</v>
          </cell>
          <cell r="D420">
            <v>0</v>
          </cell>
          <cell r="E420">
            <v>0</v>
          </cell>
        </row>
        <row r="421">
          <cell r="B421" t="str">
            <v>СПІЛЬНЕ УКРАЇНСЬКО-ПОЛЬСЬКЕ ПІДПРИЄМСТВО В ФОРМІ ТОВАРИСТВА З ОБМЕЖЕНОЮ ВІДПОВІДАЛЬНІСТЮ "МОДЕРН-ЕКСПО"</v>
          </cell>
          <cell r="C421">
            <v>217515703177</v>
          </cell>
          <cell r="D421">
            <v>0</v>
          </cell>
          <cell r="E421">
            <v>0</v>
          </cell>
        </row>
        <row r="422">
          <cell r="B422" t="str">
            <v>ДОЧІРНЄ ПІДПРИЄМСТВО З ІНОЗЕМНОЮ ІНВЕСТИЦІЄЮ "САНГРАНТ ПЛЮС"</v>
          </cell>
          <cell r="C422">
            <v>312436726100</v>
          </cell>
          <cell r="D422">
            <v>0</v>
          </cell>
          <cell r="E422">
            <v>0</v>
          </cell>
        </row>
        <row r="423">
          <cell r="B423" t="str">
            <v>ПРИВАТНЕ АКЦІОНЕРНЕ ТОВАРИСТВО "ПОЛОГІВСЬКИЙ ОЛІЙНОЕКСТРАКЦІЙНИЙ ЗАВОД"</v>
          </cell>
          <cell r="C423">
            <v>3841408159</v>
          </cell>
          <cell r="D423">
            <v>0</v>
          </cell>
          <cell r="E423">
            <v>0</v>
          </cell>
        </row>
        <row r="424">
          <cell r="B424" t="str">
            <v>ТОВАРИСТВО З ОБМЕЖЕНОЮ ВIДПОВIДАЛЬНIСТЮ "МИКОЛАЇВСЬКИЙ ГЛИНОЗЕМНИЙ ЗАВОД"</v>
          </cell>
          <cell r="C424">
            <v>331330014011</v>
          </cell>
          <cell r="D424">
            <v>0</v>
          </cell>
          <cell r="E424">
            <v>0</v>
          </cell>
        </row>
        <row r="425">
          <cell r="B425" t="str">
            <v>ТОВАРИСТВО З ОБМЕЖЕНОЮ ВIДПОВIДАЛЬНIСТЮ "ПОБУЖСЬКИЙ ФЕРОНІКЕЛЕВИЙ КОМБІНАТ"</v>
          </cell>
          <cell r="C425">
            <v>310769526557</v>
          </cell>
          <cell r="D425">
            <v>0</v>
          </cell>
          <cell r="E425">
            <v>0</v>
          </cell>
        </row>
        <row r="426">
          <cell r="B426" t="str">
            <v>ТОВАРИСТВО З ОБМЕЖЕНОЮ ВІДПОВІДАЛЬНІСТЮ "ЕЛЕКТРОСТАЛЬ"</v>
          </cell>
          <cell r="C426">
            <v>325823805381</v>
          </cell>
          <cell r="D426">
            <v>0</v>
          </cell>
          <cell r="E426">
            <v>0</v>
          </cell>
        </row>
        <row r="427">
          <cell r="B427" t="str">
            <v>ДЕРЖАВНЕ ПIДПРИЄМСТВО "АНТОНОВ"</v>
          </cell>
          <cell r="C427">
            <v>143075226658</v>
          </cell>
          <cell r="D427">
            <v>0</v>
          </cell>
          <cell r="E427">
            <v>0</v>
          </cell>
        </row>
        <row r="428">
          <cell r="B428" t="str">
            <v>ПРИВАТНЕ АКЦIОНЕРНЕ ТОВАРИСТВО "ЄВРАЗ ДНІПРОВСЬКИЙ МЕТАЛУРГІЙНИЙ ЗАВОД"</v>
          </cell>
          <cell r="C428">
            <v>53930504026</v>
          </cell>
          <cell r="D428">
            <v>0</v>
          </cell>
          <cell r="E428">
            <v>0</v>
          </cell>
        </row>
        <row r="429">
          <cell r="B429" t="str">
            <v>ПРИВАТНЕ АКЦIОНЕРНЕ ТОВАРИСТВО "ЦЕНТРАЛЬНИЙ ГІРНИЧО-ЗБАГАЧУВАЛЬНИЙ КОМБІНАТ"</v>
          </cell>
          <cell r="C429">
            <v>1909704059</v>
          </cell>
          <cell r="D429">
            <v>0</v>
          </cell>
          <cell r="E429">
            <v>0</v>
          </cell>
        </row>
        <row r="430">
          <cell r="B430" t="str">
            <v>ТОВАРИСТВО З ОБМЕЖЕНОЮ ВIДПОВIДАЛЬНIСТЮ "ІНТЕРПАЙП НІКО ТЬЮБ"</v>
          </cell>
          <cell r="C430">
            <v>355373604071</v>
          </cell>
          <cell r="D430">
            <v>0</v>
          </cell>
          <cell r="E430">
            <v>0</v>
          </cell>
        </row>
        <row r="431">
          <cell r="B431" t="str">
            <v>ТОВАРИСТВО З ОБМЕЖЕНОЮ ВIДПОВIДАЛЬНIСТЮ "ОЛСІДЗ БЛЕК СІ"</v>
          </cell>
          <cell r="C431">
            <v>373924926569</v>
          </cell>
          <cell r="D431">
            <v>0</v>
          </cell>
          <cell r="E431">
            <v>0</v>
          </cell>
        </row>
        <row r="432">
          <cell r="B432" t="str">
            <v>ТОВАРИСТВО З ОБМЕЖЕНОЮ ВIДПОВIДАЛЬНIСТЮ "ТОРГОВИЙ ДІМ "СЛАВИЧ"</v>
          </cell>
          <cell r="C432">
            <v>213943025265</v>
          </cell>
          <cell r="D432">
            <v>0</v>
          </cell>
          <cell r="E432">
            <v>0</v>
          </cell>
        </row>
        <row r="433">
          <cell r="B433" t="str">
            <v>ПУБЛІЧНЕ АКЦIОНЕРНЕ ТОВАРИСТВО "СУМСЬКЕ МАШИНОБУДІВНЕ НАУКОВО-ВИРОБНИЧЕ ОБ'ЄДНАННЯ"</v>
          </cell>
          <cell r="C433">
            <v>57479918286</v>
          </cell>
          <cell r="D433">
            <v>0</v>
          </cell>
          <cell r="E433">
            <v>0</v>
          </cell>
        </row>
        <row r="434">
          <cell r="B434" t="str">
            <v>ТОВАРИСТВО З ОБМЕЖЕНОЮ ВIДПОВIДАЛЬНIСТЮ СІЛЬСЬКОГОСПОДАРСЬКЕ ПІДПРИЄМСТВО "НІБУЛОН"</v>
          </cell>
          <cell r="C434">
            <v>142911114015</v>
          </cell>
          <cell r="D434">
            <v>0</v>
          </cell>
          <cell r="E434">
            <v>0</v>
          </cell>
        </row>
        <row r="435">
          <cell r="B435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435">
            <v>326057109152</v>
          </cell>
          <cell r="D435">
            <v>0</v>
          </cell>
          <cell r="E435">
            <v>0</v>
          </cell>
        </row>
        <row r="436">
          <cell r="B436" t="str">
            <v>ТОВАРИСТВО З ОБМЕЖЕНОЮ ВIДПОВIДАЛЬНIСТЮ "ЕНГЕЛЬХАРТ СТП (УКРАЇНА)"</v>
          </cell>
          <cell r="C436">
            <v>391123126559</v>
          </cell>
          <cell r="D436">
            <v>0</v>
          </cell>
          <cell r="E436">
            <v>0</v>
          </cell>
        </row>
        <row r="437">
          <cell r="B437" t="str">
            <v>ПРИВАТНЕ АКЦIОНЕРНЕ ТОВАРИСТВО "АДМ ІЛЛІЧІВСЬК"</v>
          </cell>
          <cell r="C437">
            <v>327902315033</v>
          </cell>
          <cell r="D437">
            <v>0</v>
          </cell>
          <cell r="E437">
            <v>0</v>
          </cell>
        </row>
        <row r="438">
          <cell r="B438" t="str">
            <v>ПРИВАТНЕ АКЦIОНЕРНЕ ТОВАРИСТВО "ПОЛТАВСЬКИЙ ГІРНИЧО-ЗБАГАЧУВАЛЬНИЙ КОМБІНАТ"</v>
          </cell>
          <cell r="C438">
            <v>1912816023</v>
          </cell>
          <cell r="D438">
            <v>0</v>
          </cell>
          <cell r="E438">
            <v>0</v>
          </cell>
        </row>
        <row r="439">
          <cell r="B439" t="str">
            <v>ТОВАРИСТВО З ОБМЕЖЕНОЮ ВIДПОВIДАЛЬНIСТЮ "БЕССАРАБІЯ-АГРО"</v>
          </cell>
          <cell r="C439">
            <v>390762615020</v>
          </cell>
          <cell r="D439">
            <v>0</v>
          </cell>
          <cell r="E439">
            <v>0</v>
          </cell>
        </row>
        <row r="440">
          <cell r="B440" t="str">
            <v>ПУБЛІЧНЕ АКЦIОНЕРНЕ ТОВАРИСТВО "ДНІПРОВСЬКИЙ МЕТАЛУРГІЙНИЙ КОМБІНАТ ІМ. Ф.Е. ДЗЕРЖИНСЬКОГО"</v>
          </cell>
          <cell r="C440">
            <v>53930404034</v>
          </cell>
          <cell r="D440">
            <v>104</v>
          </cell>
          <cell r="E440">
            <v>1</v>
          </cell>
        </row>
        <row r="441">
          <cell r="B441" t="str">
            <v>ПУБЛІЧНЕ АКЦIОНЕРНЕ ТОВАРИСТВО "МАЛИНОВЕ"</v>
          </cell>
          <cell r="C441">
            <v>302495210194</v>
          </cell>
          <cell r="D441">
            <v>0</v>
          </cell>
          <cell r="E441">
            <v>0</v>
          </cell>
        </row>
        <row r="442">
          <cell r="B442" t="str">
            <v>ТОВАРИСТВО З ОБМЕЖЕНОЮ ВIДПОВIДАЛЬНIСТЮ "ПРОФІТ-ЕКСПОРТ"</v>
          </cell>
          <cell r="C442">
            <v>397419508281</v>
          </cell>
          <cell r="D442">
            <v>0</v>
          </cell>
          <cell r="E442">
            <v>0</v>
          </cell>
        </row>
        <row r="443">
          <cell r="B443" t="str">
            <v>КАЗЕННЕ ПІДПРИЄМСТВО "НАУКОВО-ВИРОБНИЧИЙ КОМПЛЕКС "ІСКРА"</v>
          </cell>
          <cell r="C443">
            <v>143138608241</v>
          </cell>
          <cell r="D443">
            <v>182</v>
          </cell>
          <cell r="E443">
            <v>1</v>
          </cell>
        </row>
        <row r="444">
          <cell r="B444" t="str">
            <v>ТОВАРИСТВО З ОБМЕЖЕНОЮ ВIДПОВIДАЛЬНIСТЮ "КЛОВ"</v>
          </cell>
          <cell r="C444">
            <v>311115626107</v>
          </cell>
          <cell r="D444">
            <v>0</v>
          </cell>
          <cell r="E444">
            <v>0</v>
          </cell>
        </row>
        <row r="445">
          <cell r="B445" t="str">
            <v>ТОВАРИСТВО З ОБМЕЖЕНОЮ ВIДПОВIДАЛЬНIСТЮ З ІНОЗЕМНИМИ ІНВЕСТИЦІЯМИ "БНХ УКРАЇНА"</v>
          </cell>
          <cell r="C445">
            <v>323059026537</v>
          </cell>
          <cell r="D445">
            <v>0</v>
          </cell>
          <cell r="E445">
            <v>0</v>
          </cell>
        </row>
        <row r="446">
          <cell r="B446" t="str">
            <v>ТОВАРИСТВО З ОБМЕЖЕНОЮ ВIДПОВIДАЛЬНIСТЮ "СТАЛЬ"</v>
          </cell>
          <cell r="C446">
            <v>353947304664</v>
          </cell>
          <cell r="D446">
            <v>0</v>
          </cell>
          <cell r="E446">
            <v>0</v>
          </cell>
        </row>
        <row r="447">
          <cell r="B447" t="str">
            <v>ДОЧIРНЄ ПIДПРИЄМСТВО З ІНОЗЕМНОЮ ІНВЕСТИЦІЄЮ "САНТРЕЙД"</v>
          </cell>
          <cell r="C447">
            <v>253945626106</v>
          </cell>
          <cell r="D447">
            <v>0</v>
          </cell>
          <cell r="E447">
            <v>0</v>
          </cell>
        </row>
        <row r="448">
          <cell r="B448" t="str">
            <v>ТОВАРИСТВО З ОБМЕЖЕНОЮ ВIДПОВIДАЛЬНIСТЮ "КЕРНЕЛ-ТРЕЙД"</v>
          </cell>
          <cell r="C448">
            <v>314543826559</v>
          </cell>
          <cell r="D448">
            <v>0</v>
          </cell>
          <cell r="E448">
            <v>0</v>
          </cell>
        </row>
        <row r="449">
          <cell r="B449" t="str">
            <v>ТОВАРИСТВО З ОБМЕЖЕНОЮ ВIДПОВIДАЛЬНIСТЮ "АТ КАРГІЛЛ"</v>
          </cell>
          <cell r="C449">
            <v>200103926100</v>
          </cell>
          <cell r="D449">
            <v>0</v>
          </cell>
          <cell r="E449">
            <v>0</v>
          </cell>
        </row>
        <row r="450">
          <cell r="B450" t="str">
            <v>ПРИВАТНЕ ПIДПРИЄМСТВО "ВЕКТОР-М"</v>
          </cell>
          <cell r="C450">
            <v>324928226550</v>
          </cell>
          <cell r="D450">
            <v>0</v>
          </cell>
          <cell r="E450">
            <v>0</v>
          </cell>
        </row>
        <row r="451">
          <cell r="B451" t="str">
            <v>ПРИВАТНЕ АКЦIОНЕРНЕ ТОВАРИСТВО "СЕНТРАВІС ПРОДАКШН ЮКРЕЙН"</v>
          </cell>
          <cell r="C451">
            <v>309269404078</v>
          </cell>
          <cell r="D451">
            <v>98</v>
          </cell>
          <cell r="E451">
            <v>1</v>
          </cell>
        </row>
        <row r="452">
          <cell r="B452" t="str">
            <v>ТОВАРИСТВО З ОБМЕЖЕНОЮ ВIДПОВIДАЛЬНIСТЮ "УКРГАЗПРОМБУД"</v>
          </cell>
          <cell r="C452">
            <v>315671226552</v>
          </cell>
          <cell r="D452">
            <v>0</v>
          </cell>
          <cell r="E452">
            <v>0</v>
          </cell>
        </row>
        <row r="453">
          <cell r="B453" t="str">
            <v>ТОВАРИСТВО З ОБМЕЖЕНОЮ ВIДПОВIДАЛЬНIСТЮ "ВІРТУС КОММОДІТІЗ"</v>
          </cell>
          <cell r="C453">
            <v>393642426597</v>
          </cell>
          <cell r="D453">
            <v>0</v>
          </cell>
          <cell r="E453">
            <v>0</v>
          </cell>
        </row>
        <row r="454">
          <cell r="B454" t="str">
            <v>ТОВАРИСТВО З ОБМЕЖЕНОЮ ВIДПОВIДАЛЬНIСТЮ "ТАРКЕТТ ВІНІСІН"</v>
          </cell>
          <cell r="C454">
            <v>143615809167</v>
          </cell>
          <cell r="D454">
            <v>0</v>
          </cell>
          <cell r="E454">
            <v>0</v>
          </cell>
        </row>
        <row r="455">
          <cell r="B455" t="str">
            <v>ТОВАРИСТВО З ОБМЕЖЕНОЮ ВIДПОВIДАЛЬНIСТЮ З ІНОЗЕМНИМИ ІНВЕСТИЦІЯМИ "ДОКА УКРАЇНА Т.О.В."</v>
          </cell>
          <cell r="C455">
            <v>305309526545</v>
          </cell>
          <cell r="D455">
            <v>0</v>
          </cell>
          <cell r="E455">
            <v>0</v>
          </cell>
        </row>
        <row r="456">
          <cell r="B456" t="str">
            <v>ПРИВАТНЕ АКЦIОНЕРНЕ ТОВАРИСТВО "ШВЕЙНА ФАБРИКА "ЗОРЯНКА"</v>
          </cell>
          <cell r="C456">
            <v>55027011230</v>
          </cell>
          <cell r="D456">
            <v>0</v>
          </cell>
          <cell r="E456">
            <v>0</v>
          </cell>
        </row>
        <row r="457">
          <cell r="B457" t="str">
            <v>ПРИВАТНЕ ПIДПРИЄМСТВО "ТОРГОВИЙ ДІМ "МАЙОЛА"</v>
          </cell>
          <cell r="C457">
            <v>327120313055</v>
          </cell>
          <cell r="D457">
            <v>0</v>
          </cell>
          <cell r="E457">
            <v>0</v>
          </cell>
        </row>
        <row r="458">
          <cell r="B458" t="str">
            <v>ПУБЛІЧНЕ АКЦIОНЕРНЕ ТОВАРИСТВО "ВІННИЦЬКИЙ ОЛІЙНОЖИРОВИЙ КОМБІНАТ"</v>
          </cell>
          <cell r="C458">
            <v>3737502280</v>
          </cell>
          <cell r="D458">
            <v>0</v>
          </cell>
          <cell r="E458">
            <v>0</v>
          </cell>
        </row>
        <row r="459">
          <cell r="B459" t="str">
            <v>ПУБЛІЧНЕ АКЦIОНЕРНЕ ТОВАРИСТВО "ІНТЕРПАЙП НОВОМОСКОВСЬКИЙ ТРУБНИЙ ЗАВОД"</v>
          </cell>
          <cell r="C459">
            <v>53931304086</v>
          </cell>
          <cell r="D459">
            <v>0</v>
          </cell>
          <cell r="E459">
            <v>0</v>
          </cell>
        </row>
        <row r="460">
          <cell r="B460" t="str">
            <v>ПУБЛІЧНЕ АКЦIОНЕРНЕ ТОВАРИСТВО "МИРОНІВСЬКИЙ ЗАВОД ПО ВИГОТОВЛЕННЮ КРУП І КОМБІКОРМІВ "</v>
          </cell>
          <cell r="C460">
            <v>9517710155</v>
          </cell>
          <cell r="D460">
            <v>0</v>
          </cell>
          <cell r="E460">
            <v>0</v>
          </cell>
        </row>
        <row r="461">
          <cell r="B461" t="str">
            <v>ТОВАРИСТВО З ОБМЕЖЕНОЮ ВIДПОВIДАЛЬНIСТЮ "АДМ ТРЕЙДІНГ УКРАЇНА"</v>
          </cell>
          <cell r="C461">
            <v>200274426590</v>
          </cell>
          <cell r="D461">
            <v>0</v>
          </cell>
          <cell r="E461">
            <v>0</v>
          </cell>
        </row>
        <row r="462">
          <cell r="B462" t="str">
            <v>ТОВАРИСТВО З ОБМЕЖЕНОЮ ВIДПОВIДАЛЬНIСТЮ "МАГІСТРАЛЬ - ТРАНС"</v>
          </cell>
          <cell r="C462">
            <v>310554126585</v>
          </cell>
          <cell r="D462">
            <v>0</v>
          </cell>
          <cell r="E462">
            <v>0</v>
          </cell>
        </row>
        <row r="463">
          <cell r="B463" t="str">
            <v>ТОВАРИСТВО З ОБМЕЖЕНОЮ ВІДПОВІДАЛЬНІСТЮ "ВІВАД 09"</v>
          </cell>
          <cell r="C463">
            <v>363110006066</v>
          </cell>
          <cell r="D463">
            <v>0</v>
          </cell>
          <cell r="E463">
            <v>0</v>
          </cell>
        </row>
        <row r="464">
          <cell r="B464" t="str">
            <v>ТОВАРИСТВО З ОБМЕЖЕНОЮ ВIДПОВIДАЛЬНIСТЮ "ДЖУССО УКРАЇНА"</v>
          </cell>
          <cell r="C464">
            <v>388911426582</v>
          </cell>
          <cell r="D464">
            <v>0</v>
          </cell>
          <cell r="E464">
            <v>0</v>
          </cell>
        </row>
        <row r="465">
          <cell r="B465" t="str">
            <v>ТОВАРИСТВО З ОБМЕЖЕНОЮ ВIДПОВIДАЛЬНIСТЮ "ЕЛЕКТРОЛЮКС УКРАЇНА"</v>
          </cell>
          <cell r="C465">
            <v>371830009158</v>
          </cell>
          <cell r="D465">
            <v>0</v>
          </cell>
          <cell r="E465">
            <v>0</v>
          </cell>
        </row>
        <row r="466">
          <cell r="B466" t="str">
            <v>ПУБЛІЧНЕ АКЦIОНЕРНЕ ТОВАРИСТВО "НОВОКРАМАТОРСЬКИЙ МАШИНОБУДІВНИЙ ЗАВОД"</v>
          </cell>
          <cell r="C466">
            <v>57635905159</v>
          </cell>
          <cell r="D466">
            <v>0</v>
          </cell>
          <cell r="E466">
            <v>0</v>
          </cell>
        </row>
        <row r="467">
          <cell r="B467" t="str">
            <v>ПУБЛІЧНЕ АКЦIОНЕРНЕ ТОВАРИСТВО "ФАРМАК"</v>
          </cell>
          <cell r="C467">
            <v>4811926650</v>
          </cell>
          <cell r="D467">
            <v>0</v>
          </cell>
          <cell r="E467">
            <v>0</v>
          </cell>
        </row>
        <row r="468">
          <cell r="B468" t="str">
            <v>ТОВАРИСТВО З ОБМЕЖЕНОЮ ВIДПОВIДАЛЬНIСТЮ СІЛЬСЬКОГОСПОДАРСЬКЕ ПІДПРИЄМСТВО "НІБУЛОН"</v>
          </cell>
          <cell r="C468">
            <v>142911114015</v>
          </cell>
          <cell r="D468">
            <v>0</v>
          </cell>
          <cell r="E468">
            <v>0</v>
          </cell>
        </row>
        <row r="469">
          <cell r="B469" t="str">
            <v>ПУБЛІЧНЕ АКЦIОНЕРНЕ ТОВАРИСТВО "ВЕСКО"</v>
          </cell>
          <cell r="C469">
            <v>2820405100</v>
          </cell>
          <cell r="D469">
            <v>50</v>
          </cell>
          <cell r="E469">
            <v>1</v>
          </cell>
        </row>
        <row r="470">
          <cell r="B470" t="str">
            <v>ПУБЛІЧНЕ АКЦІОНЕРНЕ ТОВАРИСТВО ''ЕЛЕКТРОМЕТАЛУРГІЙНИЙ ЗАВОД ''ДНІПРОСПЕЦСТАЛЬ'' ІМ. А.М. КУЗЬМІНА''</v>
          </cell>
          <cell r="C470">
            <v>1865308243</v>
          </cell>
          <cell r="D470">
            <v>160</v>
          </cell>
          <cell r="E470">
            <v>1</v>
          </cell>
        </row>
        <row r="471">
          <cell r="B471" t="str">
            <v>ТОВАРИСТВО З ОБМЕЖЕНОЮ ВIДПОВIДАЛЬНIСТЮ ФІРМА "ПРОМІНВЕСТ ПЛАСТИК"</v>
          </cell>
          <cell r="C471">
            <v>309898212126</v>
          </cell>
          <cell r="D471">
            <v>176</v>
          </cell>
          <cell r="E471">
            <v>1</v>
          </cell>
        </row>
        <row r="472">
          <cell r="B472" t="str">
            <v>ПРИВАТНЕ АКЦIОНЕРНЕ ТОВАРИСТВО "ЄВРАЗ СУХА БАЛКА"</v>
          </cell>
          <cell r="C472">
            <v>1913204050</v>
          </cell>
          <cell r="D472">
            <v>403</v>
          </cell>
          <cell r="E472">
            <v>1</v>
          </cell>
        </row>
        <row r="473">
          <cell r="B473" t="str">
            <v>ПУБЛІЧНЕ АКЦIОНЕРНЕ ТОВАРИСТВО "ОДЕСЬКИЙ ПРИПОРТОВИЙ ЗАВОД"</v>
          </cell>
          <cell r="C473">
            <v>2065315339</v>
          </cell>
          <cell r="D473">
            <v>0</v>
          </cell>
          <cell r="E473">
            <v>0</v>
          </cell>
        </row>
        <row r="474">
          <cell r="B474" t="str">
            <v>ПУБЛІЧНЕ АКЦIОНЕРНЕ ТОВАРИСТВО "ОДЕСЬКИЙ КАБЕЛЬНИЙ ЗАВОД "ОДЕСКАБЕЛЬ"</v>
          </cell>
          <cell r="C474">
            <v>57587315013</v>
          </cell>
          <cell r="D474">
            <v>0</v>
          </cell>
          <cell r="E474">
            <v>0</v>
          </cell>
        </row>
        <row r="475">
          <cell r="B475" t="str">
            <v>ТОВАРИСТВО З ОБМЕЖЕНОЮ ВIДПОВIДАЛЬНIСТЮ ФІРМА "КОМПЛЕКТ"</v>
          </cell>
          <cell r="C475">
            <v>222199111274</v>
          </cell>
          <cell r="D475">
            <v>0</v>
          </cell>
          <cell r="E475">
            <v>0</v>
          </cell>
        </row>
        <row r="476">
          <cell r="B476" t="str">
            <v>ДЕРЖАВНЕ ПIДПРИЄМСТВО "ЗАВОД "ЕЛЕКТРОВАЖМАШ"</v>
          </cell>
          <cell r="C476">
            <v>2131220393</v>
          </cell>
          <cell r="D476">
            <v>0</v>
          </cell>
          <cell r="E476">
            <v>0</v>
          </cell>
        </row>
        <row r="477">
          <cell r="B477" t="str">
            <v>ДОЧІРНЄ ПІДПРИЄМСТВО З ІНОЗЕМНОЮ ІНВЕСТИЦІЄЮ "САНГРАНТ ПЛЮС"</v>
          </cell>
          <cell r="C477">
            <v>312436726100</v>
          </cell>
          <cell r="D477">
            <v>0</v>
          </cell>
          <cell r="E477">
            <v>0</v>
          </cell>
        </row>
        <row r="478">
          <cell r="B478" t="str">
            <v>ПРИВАТНЕ АКЦIОНЕРНЕ ТОВАРИСТВО "КОНСЮМЕРС - СКЛО - ЗОРЯ"</v>
          </cell>
          <cell r="C478">
            <v>225551317122</v>
          </cell>
          <cell r="D478">
            <v>0</v>
          </cell>
          <cell r="E478">
            <v>0</v>
          </cell>
        </row>
        <row r="479">
          <cell r="B479" t="str">
            <v>ПРИВАТНЕ АКЦIОНЕРНЕ ТОВАРИСТВО "МОНДЕЛІС УКРАЇНА"</v>
          </cell>
          <cell r="C479">
            <v>3822218163</v>
          </cell>
          <cell r="D479">
            <v>0</v>
          </cell>
          <cell r="E479">
            <v>0</v>
          </cell>
        </row>
        <row r="480">
          <cell r="B480" t="str">
            <v>ПУБЛІЧНЕ АКЦIОНЕРНЕ ТОВАРИСТВО "ЕНЕРГОМАШСПЕЦСТАЛЬ"</v>
          </cell>
          <cell r="C480">
            <v>2106005156</v>
          </cell>
          <cell r="D480">
            <v>0</v>
          </cell>
          <cell r="E480">
            <v>0</v>
          </cell>
        </row>
        <row r="481">
          <cell r="B481" t="str">
            <v>ПУБЛІЧНЕ АКЦIОНЕРНЕ ТОВАРИСТВО "ЗАПОРІЗЬКИЙ МЕТАЛУРГІЙНИЙ КОМБІНАТ "ЗАПОРІЖСТАЛЬ"</v>
          </cell>
          <cell r="C481">
            <v>1912308247</v>
          </cell>
          <cell r="D481">
            <v>0</v>
          </cell>
          <cell r="E481">
            <v>0</v>
          </cell>
        </row>
        <row r="482">
          <cell r="B482" t="str">
            <v>ПУБЛІЧНЕ АКЦIОНЕРНЕ ТОВАРИСТВО "ІНТЕРПАЙП НИЖНЬОДНІПРОВСЬКИЙ ТРУБОПРОКАТНИЙ ЗАВОД"</v>
          </cell>
          <cell r="C482">
            <v>53931104023</v>
          </cell>
          <cell r="D482">
            <v>0</v>
          </cell>
          <cell r="E482">
            <v>0</v>
          </cell>
        </row>
        <row r="483">
          <cell r="B483" t="str">
            <v>ПУБЛІЧНЕ АКЦIОНЕРНЕ ТОВАРИСТВО "КРЕМЕНЧУЦЬКИЙ КОЛІСНИЙ ЗАВОД"</v>
          </cell>
          <cell r="C483">
            <v>2316116036</v>
          </cell>
          <cell r="D483">
            <v>0</v>
          </cell>
          <cell r="E483">
            <v>0</v>
          </cell>
        </row>
        <row r="484">
          <cell r="B484" t="str">
            <v>ПУБЛІЧНЕ АКЦIОНЕРНЕ ТОВАРИСТВО "СКФ УКРАЇНА"</v>
          </cell>
          <cell r="C484">
            <v>57451603177</v>
          </cell>
          <cell r="D484">
            <v>0</v>
          </cell>
          <cell r="E484">
            <v>0</v>
          </cell>
        </row>
        <row r="485">
          <cell r="B485" t="str">
            <v>ТОВАРИСТВО З ОБМЕЖЕНОЮ ВIДПОВIДАЛЬНIСТЮ "АГРЕКС"</v>
          </cell>
          <cell r="C485">
            <v>256029005630</v>
          </cell>
          <cell r="D485">
            <v>0</v>
          </cell>
          <cell r="E485">
            <v>0</v>
          </cell>
        </row>
        <row r="486">
          <cell r="B486" t="str">
            <v>ТОВАРИСТВО З ОБМЕЖЕНОЮ ВIДПОВIДАЛЬНIСТЮ "АМБАР ЕКСПОРТ"</v>
          </cell>
          <cell r="C486">
            <v>384069008150</v>
          </cell>
          <cell r="D486">
            <v>0</v>
          </cell>
          <cell r="E486">
            <v>0</v>
          </cell>
        </row>
        <row r="487">
          <cell r="B487" t="str">
            <v>ТОВАРИСТВО З ОБМЕЖЕНОЮ ВIДПОВIДАЛЬНIСТЮ "БАРЛІНЕК ІНВЕСТ"</v>
          </cell>
          <cell r="C487">
            <v>340045702285</v>
          </cell>
          <cell r="D487">
            <v>0</v>
          </cell>
          <cell r="E487">
            <v>0</v>
          </cell>
        </row>
        <row r="488">
          <cell r="B488" t="str">
            <v>ТОВАРИСТВО З ОБМЕЖЕНОЮ ВIДПОВIДАЛЬНIСТЮ "ЄВРОПА-ТРАНС ЛТД"</v>
          </cell>
          <cell r="C488">
            <v>326051509157</v>
          </cell>
          <cell r="D488">
            <v>0</v>
          </cell>
          <cell r="E488">
            <v>0</v>
          </cell>
        </row>
        <row r="489">
          <cell r="B489" t="str">
            <v>ТОВАРИСТВО З ОБМЕЖЕНОЮ ВIДПОВIДАЛЬНIСТЮ "ІНТЕРПАЙП НІКО ТЬЮБ"</v>
          </cell>
          <cell r="C489">
            <v>355373604071</v>
          </cell>
          <cell r="D489">
            <v>0</v>
          </cell>
          <cell r="E489">
            <v>0</v>
          </cell>
        </row>
        <row r="490">
          <cell r="B490" t="str">
            <v>ТОВАРИСТВО З ОБМЕЖЕНОЮ ВІДПОВІДАЛЬНІСТЮ "ЕЛЕКТРОСТАЛЬ"</v>
          </cell>
          <cell r="C490">
            <v>325823805381</v>
          </cell>
          <cell r="D490">
            <v>0</v>
          </cell>
          <cell r="E490">
            <v>0</v>
          </cell>
        </row>
        <row r="491">
          <cell r="B491" t="str">
            <v>ПРИВАТНЕ АКЦІОНЕРНЕ ТОВАРИСТВО "ПОЛОГІВСЬКИЙ ОЛІЙНОЕКСТРАКЦІЙНИЙ ЗАВОД"</v>
          </cell>
          <cell r="C491">
            <v>3841408159</v>
          </cell>
          <cell r="D491">
            <v>9</v>
          </cell>
          <cell r="E491">
            <v>1</v>
          </cell>
        </row>
        <row r="492">
          <cell r="B492" t="str">
            <v>ПУБЛІЧНЕ АКЦIОНЕРНЕ ТОВАРИСТВО "НІКОПОЛЬСЬКИЙ ЗАВОД ФЕРОСПЛАВІВ"</v>
          </cell>
          <cell r="C492">
            <v>1865204076</v>
          </cell>
          <cell r="D492">
            <v>16</v>
          </cell>
          <cell r="E492">
            <v>1</v>
          </cell>
        </row>
        <row r="493">
          <cell r="B493" t="str">
            <v>ПРИВАТНЕ АКЦIОНЕРНЕ ТОВАРИСТВО "АВІАКОМПАНІЯ "МІЖНАРОДНІ АВІАЛІНІЇ УКРАЇНИ"</v>
          </cell>
          <cell r="C493">
            <v>143486826595</v>
          </cell>
          <cell r="D493">
            <v>0</v>
          </cell>
          <cell r="E493">
            <v>0</v>
          </cell>
        </row>
        <row r="494">
          <cell r="B494" t="str">
            <v>ФЕРМЕРСЬКЕ ГОСПОДАРСТВО "ОРГАНІК СІСТЕМС"</v>
          </cell>
          <cell r="C494">
            <v>355210914207</v>
          </cell>
          <cell r="D494">
            <v>0</v>
          </cell>
          <cell r="E494">
            <v>0</v>
          </cell>
        </row>
        <row r="495">
          <cell r="B495" t="str">
            <v>ТОВАРИСТВО З ОБМЕЖЕНОЮ ВIДПОВIДАЛЬНIСТЮ "МАРТІН"</v>
          </cell>
          <cell r="C495">
            <v>192571426590</v>
          </cell>
          <cell r="D495">
            <v>0</v>
          </cell>
          <cell r="E495">
            <v>0</v>
          </cell>
        </row>
        <row r="496">
          <cell r="B496" t="str">
            <v>ТОВАРИСТВО З ОБМЕЖЕНОЮ ВIДПОВIДАЛЬНIСТЮ "НОВО-САНЖАРСЬКИЙ ЕЛЕВАТОР"</v>
          </cell>
          <cell r="C496">
            <v>319377316217</v>
          </cell>
          <cell r="D496">
            <v>0</v>
          </cell>
          <cell r="E496">
            <v>0</v>
          </cell>
        </row>
        <row r="497">
          <cell r="B497" t="str">
            <v>ПРИВАТНЕ АКЦIОНЕРНЕ ТОВАРИСТВО "ЄВРАЗ ДНІПРОВСЬКИЙ МЕТАЛУРГІЙНИЙ ЗАВОД"</v>
          </cell>
          <cell r="C497">
            <v>53930504026</v>
          </cell>
          <cell r="D497">
            <v>53</v>
          </cell>
          <cell r="E497">
            <v>1</v>
          </cell>
        </row>
        <row r="498">
          <cell r="B498" t="str">
            <v>ТОВАРИСТВО З ОБМЕЖЕНОЮ ВIДПОВIДАЛЬНIСТЮ "БУРАТ"</v>
          </cell>
          <cell r="C498">
            <v>139486816325</v>
          </cell>
          <cell r="D498">
            <v>0</v>
          </cell>
          <cell r="E498">
            <v>0</v>
          </cell>
        </row>
        <row r="499">
          <cell r="B499" t="str">
            <v>ТОВАРИСТВО З ОБМЕЖЕНОЮ ВIДПОВIДАЛЬНIСТЮ "ЛІСПРОМ УКРАЇНА"</v>
          </cell>
          <cell r="C499">
            <v>372602406162</v>
          </cell>
          <cell r="D499">
            <v>0</v>
          </cell>
          <cell r="E499">
            <v>0</v>
          </cell>
        </row>
        <row r="500">
          <cell r="B500" t="str">
            <v>ДЕРЖАВНЕ ПIДПРИЄМСТВО "АНТОНОВ"</v>
          </cell>
          <cell r="C500">
            <v>143075226658</v>
          </cell>
          <cell r="D500">
            <v>0</v>
          </cell>
          <cell r="E500">
            <v>0</v>
          </cell>
        </row>
        <row r="501">
          <cell r="B501" t="str">
            <v>ДЕРЖАВНЕ ПIДПРИЄМСТВО "НАУКОВО-ВИРОБНИЧИЙ КОМПЛЕКС ГАЗОТУРБОБУДУВАННЯ "ЗОРЯ" - "МАШПРОЕКТ"</v>
          </cell>
          <cell r="C501">
            <v>318213814011</v>
          </cell>
          <cell r="D501">
            <v>0</v>
          </cell>
          <cell r="E501">
            <v>0</v>
          </cell>
        </row>
        <row r="502">
          <cell r="B502" t="str">
            <v>ПРИВАТНЕ АКЦIОНЕРНЕ ТОВАРИСТВО "ЦЕНТРАЛЬНИЙ ГІРНИЧО-ЗБАГАЧУВАЛЬНИЙ КОМБІНАТ"</v>
          </cell>
          <cell r="C502">
            <v>1909704059</v>
          </cell>
          <cell r="D502">
            <v>0</v>
          </cell>
          <cell r="E502">
            <v>0</v>
          </cell>
        </row>
        <row r="503">
          <cell r="B503" t="str">
            <v>ПУБЛІЧНЕ АКЦIОНЕРНЕ ТОВАРИСТВО "ПІВДЕННИЙ ГІРНИЧО-ЗБАГАЧУВАЛЬНИЙ КОМБІНАТ"</v>
          </cell>
          <cell r="C503">
            <v>1910004055</v>
          </cell>
          <cell r="D503">
            <v>0</v>
          </cell>
          <cell r="E503">
            <v>0</v>
          </cell>
        </row>
        <row r="504">
          <cell r="B504" t="str">
            <v>СПІЛЬНЕ УКРАЇНСЬКО-ПОЛЬСЬКЕ ПІДПРИЄМСТВО В ФОРМІ ТОВАРИСТВА З ОБМЕЖЕНОЮ ВІДПОВІДАЛЬНІСТЮ "МОДЕРН-ЕКСПО"</v>
          </cell>
          <cell r="C504">
            <v>217515703177</v>
          </cell>
          <cell r="D504">
            <v>0</v>
          </cell>
          <cell r="E504">
            <v>0</v>
          </cell>
        </row>
        <row r="505">
          <cell r="B505" t="str">
            <v>ТОВАРИСТВО З ОБМЕЖЕНОЮ ВIДПОВIДАЛЬНIСТЮ "АВК КОНФЕКШІНЕРІ"</v>
          </cell>
          <cell r="C505">
            <v>394617926564</v>
          </cell>
          <cell r="D505">
            <v>0</v>
          </cell>
          <cell r="E505">
            <v>0</v>
          </cell>
        </row>
        <row r="506">
          <cell r="B506" t="str">
            <v>ТОВАРИСТВО З ОБМЕЖЕНОЮ ВIДПОВIДАЛЬНIСТЮ "ВІННИЦЬКИЙ КОМБІНАТ ХЛІБОПРОДУКТІВ № 2"</v>
          </cell>
          <cell r="C506">
            <v>343250302030</v>
          </cell>
          <cell r="D506">
            <v>0</v>
          </cell>
          <cell r="E506">
            <v>0</v>
          </cell>
        </row>
        <row r="507">
          <cell r="B507" t="str">
            <v>ТОВАРИСТВО З ОБМЕЖЕНОЮ ВIДПОВIДАЛЬНIСТЮ "ОЛСІДЗ БЛЕК СІ"</v>
          </cell>
          <cell r="C507">
            <v>373924926569</v>
          </cell>
          <cell r="D507">
            <v>0</v>
          </cell>
          <cell r="E507">
            <v>0</v>
          </cell>
        </row>
        <row r="508">
          <cell r="B508" t="str">
            <v>ТОВАРИСТВО З ОБМЕЖЕНОЮ ВIДПОВIДАЛЬНIСТЮ "ПОБУЖСЬКИЙ ФЕРОНІКЕЛЕВИЙ КОМБІНАТ"</v>
          </cell>
          <cell r="C508">
            <v>310769526557</v>
          </cell>
          <cell r="D508">
            <v>0</v>
          </cell>
          <cell r="E508">
            <v>0</v>
          </cell>
        </row>
        <row r="509">
          <cell r="B509" t="str">
            <v>ПУБЛІЧНЕ АКЦIОНЕРНЕ ТОВАРИСТВО "СУМСЬКЕ МАШИНОБУДІВНЕ НАУКОВО-ВИРОБНИЧЕ ОБ'ЄДНАННЯ"</v>
          </cell>
          <cell r="C509">
            <v>57479918286</v>
          </cell>
          <cell r="D509">
            <v>0</v>
          </cell>
          <cell r="E509">
            <v>0</v>
          </cell>
        </row>
        <row r="510">
          <cell r="B510" t="str">
            <v>ПУБЛІЧНЕ АКЦIОНЕРНЕ ТОВАРИСТВО "МАЛИНОВЕ"</v>
          </cell>
          <cell r="C510">
            <v>302495210194</v>
          </cell>
          <cell r="D510">
            <v>0</v>
          </cell>
          <cell r="E510">
            <v>0</v>
          </cell>
        </row>
        <row r="511">
          <cell r="B511" t="str">
            <v>ТОВАРИСТВО З ОБМЕЖЕНОЮ ВIДПОВIДАЛЬНIСТЮ "ЕНГЕЛЬХАРТ СТП (УКРАЇНА)"</v>
          </cell>
          <cell r="C511">
            <v>391123126559</v>
          </cell>
          <cell r="D511">
            <v>0</v>
          </cell>
          <cell r="E511">
            <v>0</v>
          </cell>
        </row>
        <row r="512">
          <cell r="B512" t="str">
            <v>ПУБЛІЧНЕ АКЦІОНЕРНЕ ТОВАРИСТВО ''ЗАПОРІЗЬКИЙ ЗАВОД ФЕРОСПЛАВІВ''</v>
          </cell>
          <cell r="C512">
            <v>1865408241</v>
          </cell>
          <cell r="D512">
            <v>4</v>
          </cell>
          <cell r="E512">
            <v>1</v>
          </cell>
        </row>
        <row r="513">
          <cell r="B513" t="str">
            <v>ТОВАРИСТВО З ОБМЕЖЕНОЮ ВIДПОВIДАЛЬНIСТЮ "ТОРГОВИЙ ДІМ "СЛАВИЧ"</v>
          </cell>
          <cell r="C513">
            <v>213943025265</v>
          </cell>
          <cell r="D513">
            <v>4</v>
          </cell>
          <cell r="E513">
            <v>1</v>
          </cell>
        </row>
        <row r="514">
          <cell r="B514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514">
            <v>326057109152</v>
          </cell>
          <cell r="D514">
            <v>0</v>
          </cell>
          <cell r="E514">
            <v>0</v>
          </cell>
        </row>
        <row r="515">
          <cell r="B515" t="str">
            <v>ПРИВАТНЕ АКЦIОНЕРНЕ ТОВАРИСТВО "ПОЛТАВСЬКИЙ ГІРНИЧО-ЗБАГАЧУВАЛЬНИЙ КОМБІНАТ"</v>
          </cell>
          <cell r="C515">
            <v>1912816023</v>
          </cell>
          <cell r="D515">
            <v>0</v>
          </cell>
          <cell r="E515">
            <v>0</v>
          </cell>
        </row>
        <row r="516">
          <cell r="B516" t="str">
            <v>ТОВАРИСТВО З ОБМЕЖЕНОЮ ВIДПОВIДАЛЬНIСТЮ "БЕССАРАБІЯ-АГРО"</v>
          </cell>
          <cell r="C516">
            <v>390762615020</v>
          </cell>
          <cell r="D516">
            <v>0</v>
          </cell>
          <cell r="E516">
            <v>0</v>
          </cell>
        </row>
        <row r="517">
          <cell r="B517" t="str">
            <v>ТОВАРИСТВО З ОБМЕЖЕНОЮ ВIДПОВIДАЛЬНIСТЮ "ІМПЕРОВО ФУДЗ"</v>
          </cell>
          <cell r="C517">
            <v>348450709150</v>
          </cell>
          <cell r="D517">
            <v>0</v>
          </cell>
          <cell r="E517">
            <v>0</v>
          </cell>
        </row>
        <row r="518">
          <cell r="B518" t="str">
            <v>ТОВАРИСТВО З ОБМЕЖЕНОЮ ВIДПОВIДАЛЬНIСТЮ "КЛОВ"</v>
          </cell>
          <cell r="C518">
            <v>311115626107</v>
          </cell>
          <cell r="D518">
            <v>0</v>
          </cell>
          <cell r="E518">
            <v>0</v>
          </cell>
        </row>
        <row r="519">
          <cell r="B519" t="str">
            <v>ТОВАРИСТВО З ОБМЕЖЕНОЮ ВIДПОВIДАЛЬНIСТЮ "УКРАЇНСЬКА ХОЛДИНГОВА ЛІСОПИЛЬНА КОМПАНІЯ"</v>
          </cell>
          <cell r="C519">
            <v>393253726599</v>
          </cell>
          <cell r="D519">
            <v>0</v>
          </cell>
          <cell r="E519">
            <v>0</v>
          </cell>
        </row>
        <row r="520">
          <cell r="B520" t="str">
            <v>ПУБЛІЧНЕ АКЦIОНЕРНЕ ТОВАРИСТВО "ДНІПРОВСЬКИЙ МЕТАЛУРГІЙНИЙ КОМБІНАТ ІМ. Ф.Е. ДЗЕРЖИНСЬКОГО"</v>
          </cell>
          <cell r="C520">
            <v>53930404034</v>
          </cell>
          <cell r="D520">
            <v>43</v>
          </cell>
          <cell r="E520">
            <v>1</v>
          </cell>
        </row>
        <row r="521">
          <cell r="B521" t="str">
            <v>ТОВАРИСТВО З ОБМЕЖЕНОЮ ВIДПОВIДАЛЬНIСТЮ "МИКОЛАЇВСЬКИЙ ГЛИНОЗЕМНИЙ ЗАВОД"</v>
          </cell>
          <cell r="C521">
            <v>331330014011</v>
          </cell>
          <cell r="D521">
            <v>43</v>
          </cell>
          <cell r="E521">
            <v>1</v>
          </cell>
        </row>
        <row r="522">
          <cell r="B522" t="str">
            <v>ТОВАРИСТВО З ОБМЕЖЕНОЮ ВIДПОВIДАЛЬНIСТЮ "ПРОФІТ-ЕКСПОРТ"</v>
          </cell>
          <cell r="C522">
            <v>397419508281</v>
          </cell>
          <cell r="D522">
            <v>0</v>
          </cell>
          <cell r="E522">
            <v>0</v>
          </cell>
        </row>
        <row r="523">
          <cell r="B523" t="str">
            <v>ПРИВАТНЕ АКЦIОНЕРНЕ ТОВАРИСТВО "АДМ ІЛЛІЧІВСЬК"</v>
          </cell>
          <cell r="C523">
            <v>327902315033</v>
          </cell>
          <cell r="D523">
            <v>0</v>
          </cell>
          <cell r="E523">
            <v>0</v>
          </cell>
        </row>
        <row r="524">
          <cell r="B524" t="str">
            <v>ТОВАРИСТВО З ОБМЕЖЕНОЮ ВIДПОВIДАЛЬНIСТЮ "ЗАПОРІЗЬКИЙ ТИТАНО-МАГНІЄВИЙ КОМБІНАТ"</v>
          </cell>
          <cell r="C524">
            <v>389830008255</v>
          </cell>
          <cell r="D524">
            <v>291</v>
          </cell>
          <cell r="E524">
            <v>1</v>
          </cell>
        </row>
        <row r="525">
          <cell r="B525" t="str">
            <v>ПУБЛІЧНЕ АКЦIОНЕРНЕ ТОВАРИСТВО "ДЕРЖАВНА ПРОДОВОЛЬЧО-ЗЕРНОВА КОРПОРАЦІЯ УКРАЇНИ"</v>
          </cell>
          <cell r="C525">
            <v>372432726556</v>
          </cell>
          <cell r="D525">
            <v>0</v>
          </cell>
          <cell r="E525">
            <v>0</v>
          </cell>
        </row>
        <row r="526">
          <cell r="B526" t="str">
            <v>ТОВАРИСТВО З ОБМЕЖЕНОЮ ВIДПОВIДАЛЬНIСТЮ "БЕССАРАБІЯ-АГРО"</v>
          </cell>
          <cell r="C526">
            <v>390762615020</v>
          </cell>
          <cell r="D526">
            <v>0</v>
          </cell>
          <cell r="E526">
            <v>0</v>
          </cell>
        </row>
        <row r="527">
          <cell r="B527" t="str">
            <v>ТОВАРИСТВО З ОБМЕЖЕНОЮ ВIДПОВIДАЛЬНIСТЮ "МРІЯ ТРЕЙДИНГ"</v>
          </cell>
          <cell r="C527">
            <v>396754719188</v>
          </cell>
          <cell r="D527">
            <v>0</v>
          </cell>
          <cell r="E527">
            <v>0</v>
          </cell>
        </row>
        <row r="528">
          <cell r="B528" t="str">
            <v>ДОЧIРНЄ ПIДПРИЄМСТВО З ІНОЗЕМНОЮ ІНВЕСТИЦІЄЮ "САНТРЕЙД"</v>
          </cell>
          <cell r="C528">
            <v>253945626106</v>
          </cell>
          <cell r="D528">
            <v>0</v>
          </cell>
          <cell r="E528">
            <v>0</v>
          </cell>
        </row>
        <row r="529">
          <cell r="B529" t="str">
            <v>ТОВАРИСТВО З ОБМЕЖЕНОЮ ВIДПОВIДАЛЬНIСТЮ "КЕРНЕЛ-ТРЕЙД"</v>
          </cell>
          <cell r="C529">
            <v>314543826559</v>
          </cell>
          <cell r="D529">
            <v>0</v>
          </cell>
          <cell r="E529">
            <v>0</v>
          </cell>
        </row>
        <row r="530">
          <cell r="B530" t="str">
            <v>ПУБЛІЧНЕ АКЦIОНЕРНЕ ТОВАРИСТВО "ЕНЕРГОМАШСПЕЦСТАЛЬ"</v>
          </cell>
          <cell r="C530">
            <v>2106005156</v>
          </cell>
          <cell r="D530">
            <v>37</v>
          </cell>
          <cell r="E530">
            <v>1</v>
          </cell>
        </row>
        <row r="531">
          <cell r="B531" t="str">
            <v>ТОВАРИСТВО З ОБМЕЖЕНОЮ ВIДПОВIДАЛЬНIСТЮ "ЄВРОМІНЕРАЛ"</v>
          </cell>
          <cell r="C531">
            <v>348500305644</v>
          </cell>
          <cell r="D531">
            <v>0</v>
          </cell>
          <cell r="E531">
            <v>0</v>
          </cell>
        </row>
        <row r="532">
          <cell r="B532" t="str">
            <v>ТОВАРИСТВО З ОБМЕЖЕНОЮ ВIДПОВIДАЛЬНIСТЮ "ЄВРОМІНЕРАЛ"</v>
          </cell>
          <cell r="C532">
            <v>348500305644</v>
          </cell>
          <cell r="D532">
            <v>0</v>
          </cell>
          <cell r="E532">
            <v>0</v>
          </cell>
        </row>
        <row r="533">
          <cell r="B533" t="str">
            <v>ТОВАРИСТВО З ОБМЕЖЕНОЮ ВIДПОВIДАЛЬНIСТЮ "ЄВРОМІНЕРАЛ"</v>
          </cell>
          <cell r="C533">
            <v>348500305644</v>
          </cell>
          <cell r="D533">
            <v>0</v>
          </cell>
          <cell r="E533">
            <v>0</v>
          </cell>
        </row>
        <row r="534">
          <cell r="B534" t="str">
            <v>ТОВАРИСТВО З ОБМЕЖЕНОЮ ВIДПОВIДАЛЬНIСТЮ "ЄВРОМІНЕРАЛ"</v>
          </cell>
          <cell r="C534">
            <v>348500305644</v>
          </cell>
          <cell r="D534">
            <v>0</v>
          </cell>
          <cell r="E534">
            <v>0</v>
          </cell>
        </row>
        <row r="535">
          <cell r="B535" t="str">
            <v>ТОВАРИСТВО З ОБМЕЖЕНОЮ ВIДПОВIДАЛЬНIСТЮ "ЄВРОМІНЕРАЛ"</v>
          </cell>
          <cell r="C535">
            <v>348500305644</v>
          </cell>
          <cell r="D535">
            <v>0</v>
          </cell>
          <cell r="E535">
            <v>0</v>
          </cell>
        </row>
        <row r="536">
          <cell r="B536" t="str">
            <v>ТОВАРИСТВО З ОБМЕЖЕНОЮ ВIДПОВIДАЛЬНIСТЮ "ЄВРОМІНЕРАЛ"</v>
          </cell>
          <cell r="C536">
            <v>348500305644</v>
          </cell>
          <cell r="D536">
            <v>0</v>
          </cell>
          <cell r="E536">
            <v>0</v>
          </cell>
        </row>
        <row r="537">
          <cell r="B537" t="str">
            <v>ТОВАРИСТВО З ОБМЕЖЕНОЮ ВIДПОВIДАЛЬНIСТЮ "ЄВРОМІНЕРАЛ"</v>
          </cell>
          <cell r="C537">
            <v>348500305644</v>
          </cell>
          <cell r="D537">
            <v>0</v>
          </cell>
          <cell r="E537">
            <v>0</v>
          </cell>
        </row>
        <row r="538">
          <cell r="B538" t="str">
            <v>ТОВАРИСТВО З ОБМЕЖЕНОЮ ВIДПОВIДАЛЬНIСТЮ "ЄВРОМІНЕРАЛ"</v>
          </cell>
          <cell r="C538">
            <v>348500305644</v>
          </cell>
          <cell r="D538">
            <v>0</v>
          </cell>
          <cell r="E538">
            <v>0</v>
          </cell>
        </row>
        <row r="539">
          <cell r="B539" t="str">
            <v>ТОВАРИСТВО З ОБМЕЖЕНОЮ ВIДПОВIДАЛЬНIСТЮ "ЄВРОМІНЕРАЛ"</v>
          </cell>
          <cell r="C539">
            <v>348500305644</v>
          </cell>
          <cell r="D539">
            <v>0</v>
          </cell>
          <cell r="E539">
            <v>0</v>
          </cell>
        </row>
        <row r="540">
          <cell r="B540" t="str">
            <v>ТОВАРИСТВО З ОБМЕЖЕНОЮ ВIДПОВIДАЛЬНIСТЮ "ЄВРОМІНЕРАЛ"</v>
          </cell>
          <cell r="C540">
            <v>348500305644</v>
          </cell>
          <cell r="D540">
            <v>0</v>
          </cell>
          <cell r="E540">
            <v>0</v>
          </cell>
        </row>
        <row r="541">
          <cell r="B541" t="str">
            <v>ТОВАРИСТВО З ОБМЕЖЕНОЮ ВIДПОВIДАЛЬНIСТЮ "ЄВРОМІНЕРАЛ"</v>
          </cell>
          <cell r="C541">
            <v>348500305644</v>
          </cell>
          <cell r="D541">
            <v>0</v>
          </cell>
          <cell r="E541">
            <v>0</v>
          </cell>
        </row>
        <row r="542">
          <cell r="B542" t="str">
            <v>ТОВАРИСТВО З ОБМЕЖЕНОЮ ВIДПОВIДАЛЬНIСТЮ "ЄВРОМІНЕРАЛ"</v>
          </cell>
          <cell r="C542">
            <v>348500305644</v>
          </cell>
          <cell r="D542">
            <v>0</v>
          </cell>
          <cell r="E542">
            <v>0</v>
          </cell>
        </row>
        <row r="543">
          <cell r="B543" t="str">
            <v>ТОВАРИСТВО З ОБМЕЖЕНОЮ ВIДПОВIДАЛЬНIСТЮ "ЄВРОМІНЕРАЛ"</v>
          </cell>
          <cell r="C543">
            <v>348500305644</v>
          </cell>
          <cell r="D543">
            <v>0</v>
          </cell>
          <cell r="E543">
            <v>0</v>
          </cell>
        </row>
        <row r="544">
          <cell r="B544" t="str">
            <v>ТОВАРИСТВО З ОБМЕЖЕНОЮ ВIДПОВIДАЛЬНIСТЮ "ЄВРОМІНЕРАЛ"</v>
          </cell>
          <cell r="C544">
            <v>348500305644</v>
          </cell>
          <cell r="D544">
            <v>0</v>
          </cell>
          <cell r="E544">
            <v>0</v>
          </cell>
        </row>
        <row r="545">
          <cell r="B545" t="str">
            <v>ТОВАРИСТВО З ОБМЕЖЕНОЮ ВIДПОВIДАЛЬНIСТЮ "ЄВРОМІНЕРАЛ"</v>
          </cell>
          <cell r="C545">
            <v>348500305644</v>
          </cell>
          <cell r="D545">
            <v>0</v>
          </cell>
          <cell r="E545">
            <v>0</v>
          </cell>
        </row>
        <row r="546">
          <cell r="B546" t="str">
            <v>ТОВАРИСТВО З ОБМЕЖЕНОЮ ВIДПОВIДАЛЬНIСТЮ "ЄВРОМІНЕРАЛ"</v>
          </cell>
          <cell r="C546">
            <v>348500305644</v>
          </cell>
          <cell r="D546">
            <v>0</v>
          </cell>
          <cell r="E546">
            <v>0</v>
          </cell>
        </row>
        <row r="547">
          <cell r="B547" t="str">
            <v>ТОВАРИСТВО З ОБМЕЖЕНОЮ ВIДПОВIДАЛЬНIСТЮ "ЄВРОМІНЕРАЛ"</v>
          </cell>
          <cell r="C547">
            <v>348500305644</v>
          </cell>
          <cell r="D547">
            <v>0</v>
          </cell>
          <cell r="E547">
            <v>0</v>
          </cell>
        </row>
        <row r="548">
          <cell r="B548" t="str">
            <v>ТОВАРИСТВО З ОБМЕЖЕНОЮ ВIДПОВIДАЛЬНIСТЮ "ЄВРОМІНЕРАЛ"</v>
          </cell>
          <cell r="C548">
            <v>348500305644</v>
          </cell>
          <cell r="D548">
            <v>0</v>
          </cell>
          <cell r="E548">
            <v>0</v>
          </cell>
        </row>
        <row r="549">
          <cell r="B549" t="str">
            <v>ТОВАРИСТВО З ОБМЕЖЕНОЮ ВIДПОВIДАЛЬНIСТЮ "ЄВРОМІНЕРАЛ"</v>
          </cell>
          <cell r="C549">
            <v>348500305644</v>
          </cell>
          <cell r="D549">
            <v>0</v>
          </cell>
          <cell r="E549">
            <v>0</v>
          </cell>
        </row>
        <row r="550">
          <cell r="B550" t="str">
            <v>ТОВАРИСТВО З ОБМЕЖЕНОЮ ВIДПОВIДАЛЬНIСТЮ "ЄВРОМІНЕРАЛ"</v>
          </cell>
          <cell r="C550">
            <v>348500305644</v>
          </cell>
          <cell r="D550">
            <v>0</v>
          </cell>
          <cell r="E550">
            <v>0</v>
          </cell>
        </row>
        <row r="551">
          <cell r="B551" t="str">
            <v>ТОВАРИСТВО З ОБМЕЖЕНОЮ ВIДПОВIДАЛЬНIСТЮ "ЄВРОМІНЕРАЛ"</v>
          </cell>
          <cell r="C551">
            <v>348500305644</v>
          </cell>
          <cell r="D551">
            <v>0</v>
          </cell>
          <cell r="E551">
            <v>0</v>
          </cell>
        </row>
        <row r="552">
          <cell r="B552" t="str">
            <v>ТОВАРИСТВО З ОБМЕЖЕНОЮ ВIДПОВIДАЛЬНIСТЮ "ЄВРОМІНЕРАЛ"</v>
          </cell>
          <cell r="C552">
            <v>348500305644</v>
          </cell>
          <cell r="D552">
            <v>0</v>
          </cell>
          <cell r="E552">
            <v>0</v>
          </cell>
        </row>
        <row r="553">
          <cell r="B553" t="str">
            <v>ТОВАРИСТВО З ОБМЕЖЕНОЮ ВIДПОВIДАЛЬНIСТЮ "АТ КАРГІЛЛ"</v>
          </cell>
          <cell r="C553">
            <v>200103926100</v>
          </cell>
          <cell r="D553">
            <v>0</v>
          </cell>
          <cell r="E553">
            <v>0</v>
          </cell>
        </row>
        <row r="554">
          <cell r="B554" t="str">
            <v>ПРИВАТНЕ АКЦIОНЕРНЕ ТОВАРИСТВО "ШВЕЙНА ФАБРИКА "ЗОРЯНКА"</v>
          </cell>
          <cell r="C554">
            <v>55027011230</v>
          </cell>
          <cell r="D554">
            <v>0</v>
          </cell>
          <cell r="E554">
            <v>0</v>
          </cell>
        </row>
        <row r="555">
          <cell r="B555" t="str">
            <v>ТОВАРИСТВО З ОБМЕЖЕНОЮ ВIДПОВIДАЛЬНIСТЮ "БАРЛІНЕК ІНВЕСТ"</v>
          </cell>
          <cell r="C555">
            <v>340045702285</v>
          </cell>
          <cell r="D555">
            <v>0</v>
          </cell>
          <cell r="E555">
            <v>0</v>
          </cell>
        </row>
        <row r="556">
          <cell r="B556" t="str">
            <v>ТОВАРИСТВО З ОБМЕЖЕНОЮ ВIДПОВIДАЛЬНIСТЮ "КРАМАТОРСЬКИЙ ФЕРОСПЛАВНИЙ ЗАВОД"</v>
          </cell>
          <cell r="C556">
            <v>371334105156</v>
          </cell>
          <cell r="D556">
            <v>35</v>
          </cell>
          <cell r="E556">
            <v>1</v>
          </cell>
        </row>
        <row r="557">
          <cell r="B557" t="str">
            <v>ТОВАРИСТВО З ОБМЕЖЕНОЮ ВIДПОВIДАЛЬНIСТЮ "ТАРКЕТТ ВІНІСІН"</v>
          </cell>
          <cell r="C557">
            <v>143615809167</v>
          </cell>
          <cell r="D557">
            <v>0</v>
          </cell>
          <cell r="E557">
            <v>0</v>
          </cell>
        </row>
        <row r="558">
          <cell r="B558" t="str">
            <v>ПУБЛІЧНЕ АКЦIОНЕРНЕ ТОВАРИСТВО "ФАРМАК"</v>
          </cell>
          <cell r="C558">
            <v>4811926650</v>
          </cell>
          <cell r="D558">
            <v>0</v>
          </cell>
          <cell r="E558">
            <v>0</v>
          </cell>
        </row>
        <row r="559">
          <cell r="B559" t="str">
            <v>ТОВАРИСТВО З ОБМЕЖЕНОЮ ВIДПОВIДАЛЬНIСТЮ "БУРАТ"</v>
          </cell>
          <cell r="C559">
            <v>139486816325</v>
          </cell>
          <cell r="D559">
            <v>0</v>
          </cell>
          <cell r="E559">
            <v>0</v>
          </cell>
        </row>
        <row r="560">
          <cell r="B560" t="str">
            <v>ТОВАРИСТВО З ОБМЕЖЕНОЮ ВIДПОВIДАЛЬНIСТЮ "УКРГАЗПРОМБУД"</v>
          </cell>
          <cell r="C560">
            <v>315671226552</v>
          </cell>
          <cell r="D560">
            <v>0</v>
          </cell>
          <cell r="E560">
            <v>0</v>
          </cell>
        </row>
        <row r="561">
          <cell r="B561" t="str">
            <v>ТОВАРИСТВО З ОБМЕЖЕНОЮ ВIДПОВIДАЛЬНIСТЮ "МАГІСТРАЛЬ - ТРАНС"</v>
          </cell>
          <cell r="C561">
            <v>310554126585</v>
          </cell>
          <cell r="D561">
            <v>0</v>
          </cell>
          <cell r="E561">
            <v>0</v>
          </cell>
        </row>
        <row r="562">
          <cell r="B562" t="str">
            <v>ПІДПРИЄМСТВО З ІНОЗЕМНОЮ ІНВЕСТИЦІЄЮ У ФОРМІ ТОВАРИСТВА З ОБМЕЖЕНОЮ ВІДПОВІДАЛЬНІСТЮ "ТЕХАВТОТРАНС"</v>
          </cell>
          <cell r="C562">
            <v>247256826587</v>
          </cell>
          <cell r="D562">
            <v>0</v>
          </cell>
          <cell r="E562">
            <v>0</v>
          </cell>
        </row>
        <row r="563">
          <cell r="B563" t="str">
            <v>ДЕРЖАВНЕ ПIДПРИЄМСТВО "ЗАВОД "ЕЛЕКТРОВАЖМАШ"</v>
          </cell>
          <cell r="C563">
            <v>2131220393</v>
          </cell>
          <cell r="D563">
            <v>0</v>
          </cell>
          <cell r="E563">
            <v>0</v>
          </cell>
        </row>
        <row r="564">
          <cell r="B564" t="str">
            <v>ПУБЛІЧНЕ АКЦIОНЕРНЕ ТОВАРИСТВО "ІНТЕРПАЙП НОВОМОСКОВСЬКИЙ ТРУБНИЙ ЗАВОД"</v>
          </cell>
          <cell r="C564">
            <v>53931304086</v>
          </cell>
          <cell r="D564">
            <v>0</v>
          </cell>
          <cell r="E564">
            <v>0</v>
          </cell>
        </row>
        <row r="565">
          <cell r="B565" t="str">
            <v>ТОВАРИСТВО З ОБМЕЖЕНОЮ ВIДПОВIДАЛЬНIСТЮ "АДМ ТРЕЙДІНГ УКРАЇНА"</v>
          </cell>
          <cell r="C565">
            <v>200274426590</v>
          </cell>
          <cell r="D565">
            <v>0</v>
          </cell>
          <cell r="E565">
            <v>0</v>
          </cell>
        </row>
        <row r="566">
          <cell r="B566" t="str">
            <v>ТОВАРИСТВО З ОБМЕЖЕНОЮ ВIДПОВIДАЛЬНIСТЮ "ЕЛЕКТРОЛЮКС УКРАЇНА"</v>
          </cell>
          <cell r="C566">
            <v>371830009158</v>
          </cell>
          <cell r="D566">
            <v>0</v>
          </cell>
          <cell r="E566">
            <v>0</v>
          </cell>
        </row>
        <row r="567">
          <cell r="B567" t="str">
            <v>ТОВАРИСТВО З ОБМЕЖЕНОЮ ВІДПОВІДАЛЬНІСТЮ "ВІВАД 09"</v>
          </cell>
          <cell r="C567">
            <v>363110006066</v>
          </cell>
          <cell r="D567">
            <v>0</v>
          </cell>
          <cell r="E567">
            <v>0</v>
          </cell>
        </row>
        <row r="568">
          <cell r="B568" t="str">
            <v>ТОВАРИСТВО З ОБМЕЖЕНОЮ ВIДПОВIДАЛЬНIСТЮ СІЛЬСЬКОГОСПОДАРСЬКЕ ПІДПРИЄМСТВО "НІБУЛОН"</v>
          </cell>
          <cell r="C568">
            <v>142911114015</v>
          </cell>
          <cell r="D568">
            <v>0</v>
          </cell>
          <cell r="E568">
            <v>0</v>
          </cell>
        </row>
        <row r="569">
          <cell r="B569" t="str">
            <v>ТОВАРИСТВО З ОБМЕЖЕНОЮ ВIДПОВIДАЛЬНIСТЮ "ДЖУССО УКРАЇНА"</v>
          </cell>
          <cell r="C569">
            <v>388911426582</v>
          </cell>
          <cell r="D569">
            <v>0</v>
          </cell>
          <cell r="E569">
            <v>0</v>
          </cell>
        </row>
        <row r="570">
          <cell r="B570" t="str">
            <v>ПУБЛІЧНЕ АКЦIОНЕРНЕ ТОВАРИСТВО "ВЕСКО"</v>
          </cell>
          <cell r="C570">
            <v>2820405100</v>
          </cell>
          <cell r="D570">
            <v>40</v>
          </cell>
          <cell r="E570">
            <v>1</v>
          </cell>
        </row>
        <row r="571">
          <cell r="B571" t="str">
            <v>ПУБЛІЧНЕ АКЦІОНЕРНЕ ТОВАРИСТВО ''ЕЛЕКТРОМЕТАЛУРГІЙНИЙ ЗАВОД ''ДНІПРОСПЕЦСТАЛЬ'' ІМ. А.М. КУЗЬМІНА''</v>
          </cell>
          <cell r="C571">
            <v>1865308243</v>
          </cell>
          <cell r="D571">
            <v>94</v>
          </cell>
          <cell r="E571">
            <v>1</v>
          </cell>
        </row>
        <row r="572">
          <cell r="B572" t="str">
            <v>ТОВАРИСТВО З ОБМЕЖЕНОЮ ВIДПОВIДАЛЬНIСТЮ "МАРТІН"</v>
          </cell>
          <cell r="C572">
            <v>192571426590</v>
          </cell>
          <cell r="D572">
            <v>0</v>
          </cell>
          <cell r="E572">
            <v>0</v>
          </cell>
        </row>
        <row r="573">
          <cell r="B573" t="str">
            <v>ТОВАРИСТВО З ОБМЕЖЕНОЮ ВIДПОВIДАЛЬНIСТЮ ФІРМА "ПРОМІНВЕСТ ПЛАСТИК"</v>
          </cell>
          <cell r="C573">
            <v>309898212126</v>
          </cell>
          <cell r="D573">
            <v>234</v>
          </cell>
          <cell r="E573">
            <v>1</v>
          </cell>
        </row>
        <row r="574">
          <cell r="B574" t="str">
            <v>ПУБЛІЧНЕ АКЦIОНЕРНЕ ТОВАРИСТВО "ОДЕСЬКИЙ КАБЕЛЬНИЙ ЗАВОД "ОДЕСКАБЕЛЬ"</v>
          </cell>
          <cell r="C574">
            <v>57587315013</v>
          </cell>
          <cell r="D574">
            <v>0</v>
          </cell>
          <cell r="E574">
            <v>0</v>
          </cell>
        </row>
        <row r="575">
          <cell r="B575" t="str">
            <v>ПРИВАТНЕ АКЦІОНЕРНЕ ТОВАРИСТВО "ПОЛОГІВСЬКИЙ ОЛІЙНОЕКСТРАКЦІЙНИЙ ЗАВОД"</v>
          </cell>
          <cell r="C575">
            <v>3841408159</v>
          </cell>
          <cell r="D575">
            <v>0</v>
          </cell>
          <cell r="E575">
            <v>0</v>
          </cell>
        </row>
        <row r="576">
          <cell r="B576" t="str">
            <v>ПУБЛІЧНЕ АКЦIОНЕРНЕ ТОВАРИСТВО "ЗАПОРІЗЬКИЙ МЕТАЛУРГІЙНИЙ КОМБІНАТ "ЗАПОРІЖСТАЛЬ"</v>
          </cell>
          <cell r="C576">
            <v>1912308247</v>
          </cell>
          <cell r="D576">
            <v>0</v>
          </cell>
          <cell r="E576">
            <v>0</v>
          </cell>
        </row>
        <row r="577">
          <cell r="B577" t="str">
            <v>ТОВАРИСТВО З ОБМЕЖЕНОЮ ВIДПОВIДАЛЬНIСТЮ "ІНТЕРПАЙП НІКО ТЬЮБ"</v>
          </cell>
          <cell r="C577">
            <v>355373604071</v>
          </cell>
          <cell r="D577">
            <v>0</v>
          </cell>
          <cell r="E577">
            <v>0</v>
          </cell>
        </row>
        <row r="578">
          <cell r="B578" t="str">
            <v>ДЕРЖАВНЕ ПIДПРИЄМСТВО "НАУКОВО-ВИРОБНИЧИЙ КОМПЛЕКС ГАЗОТУРБОБУДУВАННЯ "ЗОРЯ" - "МАШПРОЕКТ"</v>
          </cell>
          <cell r="C578">
            <v>318213814011</v>
          </cell>
          <cell r="D578">
            <v>0</v>
          </cell>
          <cell r="E578">
            <v>0</v>
          </cell>
        </row>
        <row r="579">
          <cell r="B579" t="str">
            <v>ПРИВАТНЕ АКЦIОНЕРНЕ ТОВАРИСТВО "КОНСЮМЕРС - СКЛО - ЗОРЯ"</v>
          </cell>
          <cell r="C579">
            <v>225551317122</v>
          </cell>
          <cell r="D579">
            <v>0</v>
          </cell>
          <cell r="E579">
            <v>0</v>
          </cell>
        </row>
        <row r="580">
          <cell r="B580" t="str">
            <v>ПРИВАТНЕ АКЦIОНЕРНЕ ТОВАРИСТВО "МОНДЕЛІС УКРАЇНА"</v>
          </cell>
          <cell r="C580">
            <v>3822218163</v>
          </cell>
          <cell r="D580">
            <v>0</v>
          </cell>
          <cell r="E580">
            <v>0</v>
          </cell>
        </row>
        <row r="581">
          <cell r="B581" t="str">
            <v>ПРИВАТНЕ ПIДПРИЄМСТВО "ВЕКТОР-М"</v>
          </cell>
          <cell r="C581">
            <v>324928226550</v>
          </cell>
          <cell r="D581">
            <v>0</v>
          </cell>
          <cell r="E581">
            <v>0</v>
          </cell>
        </row>
        <row r="582">
          <cell r="B582" t="str">
            <v>ПУБЛІЧНЕ АКЦIОНЕРНЕ ТОВАРИСТВО "ОДЕСЬКИЙ ПРИПОРТОВИЙ ЗАВОД"</v>
          </cell>
          <cell r="C582">
            <v>2065315339</v>
          </cell>
          <cell r="D582">
            <v>0</v>
          </cell>
          <cell r="E582">
            <v>0</v>
          </cell>
        </row>
        <row r="583">
          <cell r="B583" t="str">
            <v>ТОВАРИСТВО З ОБМЕЖЕНОЮ ВIДПОВIДАЛЬНIСТЮ "МИКОЛАЇВСЬКИЙ ГЛИНОЗЕМНИЙ ЗАВОД"</v>
          </cell>
          <cell r="C583">
            <v>331330014011</v>
          </cell>
          <cell r="D583">
            <v>0</v>
          </cell>
          <cell r="E583">
            <v>0</v>
          </cell>
        </row>
        <row r="584">
          <cell r="B584" t="str">
            <v>ТОВАРИСТВО З ОБМЕЖЕНОЮ ВIДПОВIДАЛЬНIСТЮ ФІРМА "КОМПЛЕКТ"</v>
          </cell>
          <cell r="C584">
            <v>222199111274</v>
          </cell>
          <cell r="D584">
            <v>0</v>
          </cell>
          <cell r="E584">
            <v>0</v>
          </cell>
        </row>
        <row r="585">
          <cell r="B585" t="str">
            <v>ПРИВАТНЕ АКЦIОНЕРНЕ ТОВАРИСТВО "АВІАКОМПАНІЯ "МІЖНАРОДНІ АВІАЛІНІЇ УКРАЇНИ"</v>
          </cell>
          <cell r="C585">
            <v>143486826595</v>
          </cell>
          <cell r="D585">
            <v>0</v>
          </cell>
          <cell r="E585">
            <v>0</v>
          </cell>
        </row>
        <row r="586">
          <cell r="B586" t="str">
            <v>ПРИВАТНЕ АКЦIОНЕРНЕ ТОВАРИСТВО "ПОЛТАВСЬКИЙ ГІРНИЧО-ЗБАГАЧУВАЛЬНИЙ КОМБІНАТ"</v>
          </cell>
          <cell r="C586">
            <v>1912816023</v>
          </cell>
          <cell r="D586">
            <v>0</v>
          </cell>
          <cell r="E586">
            <v>0</v>
          </cell>
        </row>
        <row r="587">
          <cell r="B587" t="str">
            <v>ПРИВАТНЕ АКЦIОНЕРНЕ ТОВАРИСТВО "СЕНТРАВІС ПРОДАКШН ЮКРЕЙН"</v>
          </cell>
          <cell r="C587">
            <v>309269404078</v>
          </cell>
          <cell r="D587">
            <v>28</v>
          </cell>
          <cell r="E587">
            <v>1</v>
          </cell>
        </row>
        <row r="588">
          <cell r="B588" t="str">
            <v>ПУБЛІЧНЕ АКЦIОНЕРНЕ ТОВАРИСТВО "НОВОКРАМАТОРСЬКИЙ МАШИНОБУДІВНИЙ ЗАВОД"</v>
          </cell>
          <cell r="C588">
            <v>57635905159</v>
          </cell>
          <cell r="D588">
            <v>28</v>
          </cell>
          <cell r="E588">
            <v>1</v>
          </cell>
        </row>
        <row r="589">
          <cell r="B589" t="str">
            <v>ТОВАРИСТВО З ОБМЕЖЕНОЮ ВIДПОВIДАЛЬНIСТЮ "УКРАЇНСЬКА ХОЛДИНГОВА ЛІСОПИЛЬНА КОМПАНІЯ"</v>
          </cell>
          <cell r="C589">
            <v>393253726599</v>
          </cell>
          <cell r="D589">
            <v>0</v>
          </cell>
          <cell r="E589">
            <v>0</v>
          </cell>
        </row>
        <row r="590">
          <cell r="B590" t="str">
            <v>ТОВАРИСТВО З ОБМЕЖЕНОЮ ВIДПОВIДАЛЬНIСТЮ "НОВО-САНЖАРСЬКИЙ ЕЛЕВАТОР"</v>
          </cell>
          <cell r="C590">
            <v>319377316217</v>
          </cell>
          <cell r="D590">
            <v>0</v>
          </cell>
          <cell r="E590">
            <v>0</v>
          </cell>
        </row>
        <row r="591">
          <cell r="B591" t="str">
            <v>ПРИВАТНЕ АКЦIОНЕРНЕ ТОВАРИСТВО "ЄВРАЗ ДНІПРОВСЬКИЙ МЕТАЛУРГІЙНИЙ ЗАВОД"</v>
          </cell>
          <cell r="C591">
            <v>53930504026</v>
          </cell>
          <cell r="D591">
            <v>294</v>
          </cell>
          <cell r="E591">
            <v>1</v>
          </cell>
        </row>
        <row r="592">
          <cell r="B592" t="str">
            <v>ПРИВАТНЕ АКЦIОНЕРНЕ ТОВАРИСТВО "ЄВРАЗ СУХА БАЛКА"</v>
          </cell>
          <cell r="C592">
            <v>1913204050</v>
          </cell>
          <cell r="D592">
            <v>294</v>
          </cell>
          <cell r="E592">
            <v>1</v>
          </cell>
        </row>
        <row r="593">
          <cell r="B593" t="str">
            <v>ТОВАРИСТВО З ОБМЕЖЕНОЮ ВIДПОВIДАЛЬНIСТЮ "ГЛОБИНСЬКИЙ ПЕРЕРОБНИЙ ЗАВОД"</v>
          </cell>
          <cell r="C593">
            <v>305474016088</v>
          </cell>
          <cell r="D593">
            <v>0</v>
          </cell>
          <cell r="E593">
            <v>0</v>
          </cell>
        </row>
        <row r="594">
          <cell r="B594" t="str">
            <v>ПУБЛІЧНЕ АКЦIОНЕРНЕ ТОВАРИСТВО "ДЕРЖАВНА ПРОДОВОЛЬЧО-ЗЕРНОВА КОРПОРАЦІЯ УКРАЇНИ"</v>
          </cell>
          <cell r="C594">
            <v>372432726556</v>
          </cell>
          <cell r="D594">
            <v>0</v>
          </cell>
          <cell r="E594">
            <v>0</v>
          </cell>
        </row>
        <row r="595">
          <cell r="B595" t="str">
            <v>ТОВАРИСТВО З ОБМЕЖЕНОЮ ВIДПОВIДАЛЬНIСТЮ "ЛІСПРОМ УКРАЇНА"</v>
          </cell>
          <cell r="C595">
            <v>372602406162</v>
          </cell>
          <cell r="D595">
            <v>0</v>
          </cell>
          <cell r="E595">
            <v>0</v>
          </cell>
        </row>
        <row r="596">
          <cell r="B596" t="str">
            <v>ДОЧІРНЄ ПІДПРИЄМСТВО З ІНОЗЕМНОЮ ІНВЕСТИЦІЄЮ "САНГРАНТ ПЛЮС"</v>
          </cell>
          <cell r="C596">
            <v>312436726100</v>
          </cell>
          <cell r="D596">
            <v>0</v>
          </cell>
          <cell r="E596">
            <v>0</v>
          </cell>
        </row>
        <row r="597">
          <cell r="B597" t="str">
            <v>ПУБЛІЧНЕ АКЦIОНЕРНЕ ТОВАРИСТВО "ІНТЕРПАЙП НИЖНЬОДНІПРОВСЬКИЙ ТРУБОПРОКАТНИЙ ЗАВОД"</v>
          </cell>
          <cell r="C597">
            <v>53931104023</v>
          </cell>
          <cell r="D597">
            <v>0</v>
          </cell>
          <cell r="E597">
            <v>0</v>
          </cell>
        </row>
        <row r="598">
          <cell r="B598" t="str">
            <v>ТОВАРИСТВО З ОБМЕЖЕНОЮ ВІДПОВІДАЛЬНІСТЮ "ЕЛЕКТРОСТАЛЬ"</v>
          </cell>
          <cell r="C598">
            <v>325823805381</v>
          </cell>
          <cell r="D598">
            <v>0</v>
          </cell>
          <cell r="E598">
            <v>0</v>
          </cell>
        </row>
        <row r="599">
          <cell r="B599" t="str">
            <v>ПУБЛІЧНЕ АКЦIОНЕРНЕ ТОВАРИСТВО "ВІННИЦЬКИЙ ОЛІЙНОЖИРОВИЙ КОМБІНАТ"</v>
          </cell>
          <cell r="C599">
            <v>3737502280</v>
          </cell>
          <cell r="D599">
            <v>0</v>
          </cell>
          <cell r="E599">
            <v>0</v>
          </cell>
        </row>
        <row r="600">
          <cell r="B600" t="str">
            <v>ПУБЛІЧНЕ АКЦIОНЕРНЕ ТОВАРИСТВО "КРЕМЕНЧУЦЬКИЙ КОЛІСНИЙ ЗАВОД"</v>
          </cell>
          <cell r="C600">
            <v>2316116036</v>
          </cell>
          <cell r="D600">
            <v>0</v>
          </cell>
          <cell r="E600">
            <v>0</v>
          </cell>
        </row>
        <row r="601">
          <cell r="B601" t="str">
            <v>ПУБЛІЧНЕ АКЦIОНЕРНЕ ТОВАРИСТВО "МИРОНІВСЬКИЙ ЗАВОД ПО ВИГОТОВЛЕННЮ КРУП І КОМБІКОРМІВ "</v>
          </cell>
          <cell r="C601">
            <v>9517710155</v>
          </cell>
          <cell r="D601">
            <v>0</v>
          </cell>
          <cell r="E601">
            <v>0</v>
          </cell>
        </row>
        <row r="602">
          <cell r="B602" t="str">
            <v>ПУБЛІЧНЕ АКЦIОНЕРНЕ ТОВАРИСТВО "МИРОНІВСЬКИЙ ЗАВОД ПО ВИГОТОВЛЕННЮ КРУП І КОМБІКОРМІВ "</v>
          </cell>
          <cell r="C602">
            <v>9517710155</v>
          </cell>
          <cell r="D602">
            <v>0</v>
          </cell>
          <cell r="E602">
            <v>0</v>
          </cell>
        </row>
        <row r="603">
          <cell r="B603" t="str">
            <v>ПУБЛІЧНЕ АКЦIОНЕРНЕ ТОВАРИСТВО "СКФ УКРАЇНА"</v>
          </cell>
          <cell r="C603">
            <v>57451603177</v>
          </cell>
          <cell r="D603">
            <v>0</v>
          </cell>
          <cell r="E603">
            <v>0</v>
          </cell>
        </row>
        <row r="604">
          <cell r="B604" t="str">
            <v>ТОВАРИСТВО З ОБМЕЖЕНОЮ ВIДПОВIДАЛЬНIСТЮ "АВК КОНФЕКШІНЕРІ"</v>
          </cell>
          <cell r="C604">
            <v>394617926564</v>
          </cell>
          <cell r="D604">
            <v>0</v>
          </cell>
          <cell r="E604">
            <v>0</v>
          </cell>
        </row>
        <row r="605">
          <cell r="B605" t="str">
            <v>ТОВАРИСТВО З ОБМЕЖЕНОЮ ВIДПОВIДАЛЬНIСТЮ "АГРЕКС"</v>
          </cell>
          <cell r="C605">
            <v>256029005630</v>
          </cell>
          <cell r="D605">
            <v>0</v>
          </cell>
          <cell r="E605">
            <v>0</v>
          </cell>
        </row>
        <row r="606">
          <cell r="B606" t="str">
            <v>ПУБЛІЧНЕ АКЦIОНЕРНЕ ТОВАРИСТВО "ПІВДЕННИЙ ГІРНИЧО-ЗБАГАЧУВАЛЬНИЙ КОМБІНАТ"</v>
          </cell>
          <cell r="C606">
            <v>1910004055</v>
          </cell>
          <cell r="D606">
            <v>10</v>
          </cell>
          <cell r="E606">
            <v>1</v>
          </cell>
        </row>
        <row r="607">
          <cell r="B607" t="str">
            <v>ТОВАРИСТВО З ОБМЕЖЕНОЮ ВIДПОВIДАЛЬНIСТЮ "ІМПЕРОВО ФУДЗ"</v>
          </cell>
          <cell r="C607">
            <v>348450709150</v>
          </cell>
          <cell r="D607">
            <v>0</v>
          </cell>
          <cell r="E607">
            <v>0</v>
          </cell>
        </row>
        <row r="608">
          <cell r="B608" t="str">
            <v>ТОВАРИСТВО З ОБМЕЖЕНОЮ ВIДПОВIДАЛЬНIСТЮ "ПРОФІТ-ЕКСПОРТ"</v>
          </cell>
          <cell r="C608">
            <v>397419508281</v>
          </cell>
          <cell r="D608">
            <v>0</v>
          </cell>
          <cell r="E608">
            <v>0</v>
          </cell>
        </row>
        <row r="609">
          <cell r="B609" t="str">
            <v>ПУБЛІЧНЕ АКЦIОНЕРНЕ ТОВАРИСТВО "СУМСЬКЕ МАШИНОБУДІВНЕ НАУКОВО-ВИРОБНИЧЕ ОБ'ЄДНАННЯ"</v>
          </cell>
          <cell r="C609">
            <v>57479918286</v>
          </cell>
          <cell r="D609">
            <v>15</v>
          </cell>
          <cell r="E609">
            <v>1</v>
          </cell>
        </row>
        <row r="610">
          <cell r="B610" t="str">
            <v>ФЕРМЕРСЬКЕ ГОСПОДАРСТВО "ОРГАНІК СІСТЕМС"</v>
          </cell>
          <cell r="C610">
            <v>355210914207</v>
          </cell>
          <cell r="D610">
            <v>0</v>
          </cell>
          <cell r="E610">
            <v>0</v>
          </cell>
        </row>
        <row r="611">
          <cell r="B611" t="str">
            <v>ПУБЛІЧНЕ АКЦIОНЕРНЕ ТОВАРИСТВО "ЕЛМІЗ"</v>
          </cell>
          <cell r="C611">
            <v>241021426513</v>
          </cell>
          <cell r="D611">
            <v>0</v>
          </cell>
          <cell r="E611">
            <v>0</v>
          </cell>
        </row>
        <row r="612">
          <cell r="B612" t="str">
            <v>ДЕРЖАВНЕ ПIДПРИЄМСТВО "АНТОНОВ"</v>
          </cell>
          <cell r="C612">
            <v>143075226658</v>
          </cell>
          <cell r="D612">
            <v>0</v>
          </cell>
          <cell r="E612">
            <v>0</v>
          </cell>
        </row>
        <row r="613">
          <cell r="B613" t="str">
            <v>ТОВАРИСТВО З ОБМЕЖЕНОЮ ВIДПОВIДАЛЬНIСТЮ "ВІННИЦЬКИЙ КОМБІНАТ ХЛІБОПРОДУКТІВ № 2"</v>
          </cell>
          <cell r="C613">
            <v>343250302030</v>
          </cell>
          <cell r="D613">
            <v>0</v>
          </cell>
          <cell r="E613">
            <v>0</v>
          </cell>
        </row>
        <row r="614">
          <cell r="B614" t="str">
            <v>ПРИВАТНЕ АКЦIОНЕРНЕ ТОВАРИСТВО "АВДІЇВСЬКИЙ КОКСОХІМІЧНИЙ ЗАВОД"</v>
          </cell>
          <cell r="C614">
            <v>1910705019</v>
          </cell>
          <cell r="D614">
            <v>0</v>
          </cell>
          <cell r="E614">
            <v>0</v>
          </cell>
        </row>
        <row r="615">
          <cell r="B615" t="str">
            <v>ПРИВАТНЕ АКЦIОНЕРНЕ ТОВАРИСТВО "ЦЕНТРАЛЬНИЙ ГІРНИЧО-ЗБАГАЧУВАЛЬНИЙ КОМБІНАТ"</v>
          </cell>
          <cell r="C615">
            <v>1909704059</v>
          </cell>
          <cell r="D615">
            <v>0</v>
          </cell>
          <cell r="E615">
            <v>0</v>
          </cell>
        </row>
        <row r="616">
          <cell r="B616" t="str">
            <v>ТОВАРИСТВО З ОБМЕЖЕНОЮ ВIДПОВIДАЛЬНIСТЮ "АМБАР ЕКСПОРТ"</v>
          </cell>
          <cell r="C616">
            <v>384069008150</v>
          </cell>
          <cell r="D616">
            <v>0</v>
          </cell>
          <cell r="E616">
            <v>0</v>
          </cell>
        </row>
        <row r="617">
          <cell r="B617" t="str">
            <v>ДОЧIРНЄ ПIДПРИЄМСТВО "КОНДИТЕРСЬКА КОРПОРАЦІЯ "РОШЕН"</v>
          </cell>
          <cell r="C617">
            <v>253921826532</v>
          </cell>
          <cell r="D617">
            <v>0</v>
          </cell>
          <cell r="E617">
            <v>0</v>
          </cell>
        </row>
        <row r="618">
          <cell r="B618" t="str">
            <v>ПРИВАТНЕ ПIДПРИЄМСТВО "ТОРГОВИЙ ДІМ "МАЙОЛА"</v>
          </cell>
          <cell r="C618">
            <v>327120313055</v>
          </cell>
          <cell r="D618">
            <v>0</v>
          </cell>
          <cell r="E618">
            <v>0</v>
          </cell>
        </row>
        <row r="619">
          <cell r="B619" t="str">
            <v>СПІЛЬНЕ УКРАЇНСЬКО-ПОЛЬСЬКЕ ПІДПРИЄМСТВО В ФОРМІ ТОВАРИСТВА З ОБМЕЖЕНОЮ ВІДПОВІДАЛЬНІСТЮ "МОДЕРН-ЕКСПО"</v>
          </cell>
          <cell r="C619">
            <v>217515703177</v>
          </cell>
          <cell r="D619">
            <v>0</v>
          </cell>
          <cell r="E619">
            <v>0</v>
          </cell>
        </row>
        <row r="620">
          <cell r="B620" t="str">
            <v>ТОВАРИСТВО З ОБМЕЖЕНОЮ ВIДПОВIДАЛЬНIСТЮ "ОЛСІДЗ БЛЕК СІ"</v>
          </cell>
          <cell r="C620">
            <v>373924926569</v>
          </cell>
          <cell r="D620">
            <v>0</v>
          </cell>
          <cell r="E620">
            <v>0</v>
          </cell>
        </row>
        <row r="621">
          <cell r="B621" t="str">
            <v>ТОВАРИСТВО З ОБМЕЖЕНОЮ ВIДПОВIДАЛЬНIСТЮ "ПОБУЖСЬКИЙ ФЕРОНІКЕЛЕВИЙ КОМБІНАТ"</v>
          </cell>
          <cell r="C621">
            <v>310769526557</v>
          </cell>
          <cell r="D621">
            <v>0</v>
          </cell>
          <cell r="E621">
            <v>0</v>
          </cell>
        </row>
        <row r="622">
          <cell r="B622" t="str">
            <v>ПУБЛІЧНЕ АКЦІОНЕРНЕ ТОВАРИСТВО ''ЗАПОРІЗЬКИЙ ЗАВОД ФЕРОСПЛАВІВ''</v>
          </cell>
          <cell r="C622">
            <v>1865408241</v>
          </cell>
          <cell r="D622">
            <v>0</v>
          </cell>
          <cell r="E622">
            <v>0</v>
          </cell>
        </row>
        <row r="623">
          <cell r="B623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623">
            <v>326057109152</v>
          </cell>
          <cell r="D623">
            <v>0</v>
          </cell>
          <cell r="E623">
            <v>0</v>
          </cell>
        </row>
        <row r="624">
          <cell r="B624" t="str">
            <v>ПУБЛІЧНЕ АКЦIОНЕРНЕ ТОВАРИСТВО "МАЛИНОВЕ"</v>
          </cell>
          <cell r="C624">
            <v>302495210194</v>
          </cell>
          <cell r="D624">
            <v>0</v>
          </cell>
          <cell r="E624">
            <v>0</v>
          </cell>
        </row>
        <row r="625">
          <cell r="B625" t="str">
            <v>ТОВАРИСТВО З ОБМЕЖЕНОЮ ВIДПОВIДАЛЬНIСТЮ "БЕССАРАБІЯ-АГРО"</v>
          </cell>
          <cell r="C625">
            <v>390762615020</v>
          </cell>
          <cell r="D625">
            <v>0</v>
          </cell>
          <cell r="E625">
            <v>0</v>
          </cell>
        </row>
        <row r="626">
          <cell r="B626" t="str">
            <v>ПУБЛІЧНЕ АКЦIОНЕРНЕ ТОВАРИСТВО "ДНІПРОВСЬКИЙ МЕТАЛУРГІЙНИЙ КОМБІНАТ ІМ. Ф.Е. ДЗЕРЖИНСЬКОГО"</v>
          </cell>
          <cell r="C626">
            <v>53930404034</v>
          </cell>
          <cell r="D626">
            <v>1</v>
          </cell>
          <cell r="E626">
            <v>1</v>
          </cell>
        </row>
        <row r="627">
          <cell r="B627" t="str">
            <v>ПУБЛІЧНЕ АКЦIОНЕРНЕ ТОВАРИСТВО "НІКОПОЛЬСЬКИЙ ЗАВОД ФЕРОСПЛАВІВ"</v>
          </cell>
          <cell r="C627">
            <v>1865204076</v>
          </cell>
          <cell r="D627">
            <v>1</v>
          </cell>
          <cell r="E627">
            <v>1</v>
          </cell>
        </row>
        <row r="628">
          <cell r="B628" t="str">
            <v>ТОВАРИСТВО З ОБМЕЖЕНОЮ ВIДПОВIДАЛЬНIСТЮ "ТОРГОВИЙ ДІМ "СЛАВИЧ"</v>
          </cell>
          <cell r="C628">
            <v>213943025265</v>
          </cell>
          <cell r="D628">
            <v>1</v>
          </cell>
          <cell r="E628">
            <v>1</v>
          </cell>
        </row>
        <row r="629">
          <cell r="B629" t="str">
            <v>ПРИВАТНЕ АКЦIОНЕРНЕ ТОВАРИСТВО "АДМ ІЛЛІЧІВСЬК"</v>
          </cell>
          <cell r="C629">
            <v>327902315033</v>
          </cell>
          <cell r="D629">
            <v>0</v>
          </cell>
          <cell r="E629">
            <v>0</v>
          </cell>
        </row>
        <row r="630">
          <cell r="B630" t="str">
            <v>ТОВАРИСТВО З ОБМЕЖЕНОЮ ВIДПОВIДАЛЬНIСТЮ "МРІЯ ТРЕЙДИНГ"</v>
          </cell>
          <cell r="C630">
            <v>396754719188</v>
          </cell>
          <cell r="D630">
            <v>0</v>
          </cell>
          <cell r="E630">
            <v>0</v>
          </cell>
        </row>
        <row r="631">
          <cell r="B631" t="str">
            <v>КАЗЕННЕ ПІДПРИЄМСТВО "НАУКОВО-ВИРОБНИЧИЙ КОМПЛЕКС "ІСКРА"</v>
          </cell>
          <cell r="C631">
            <v>143138608241</v>
          </cell>
          <cell r="D631">
            <v>45</v>
          </cell>
          <cell r="E631">
            <v>1</v>
          </cell>
        </row>
        <row r="632">
          <cell r="B632" t="str">
            <v>ТОВАРИСТВО З ОБМЕЖЕНОЮ ВIДПОВIДАЛЬНIСТЮ "ЗАПОРІЗЬКИЙ ТИТАНО-МАГНІЄВИЙ КОМБІНАТ"</v>
          </cell>
          <cell r="C632">
            <v>389830008255</v>
          </cell>
          <cell r="D632">
            <v>194</v>
          </cell>
          <cell r="E632">
            <v>1</v>
          </cell>
        </row>
        <row r="633">
          <cell r="B633" t="str">
            <v>ТОВАРИСТВО З ОБМЕЖЕНОЮ ВIДПОВIДАЛЬНIСТЮ "ВІРТУС КОММОДІТІЗ"</v>
          </cell>
          <cell r="C633">
            <v>393642426597</v>
          </cell>
          <cell r="D633">
            <v>13</v>
          </cell>
          <cell r="E633">
            <v>1</v>
          </cell>
        </row>
        <row r="634">
          <cell r="B634" t="str">
            <v>ТОВАРИСТВО З ОБМЕЖЕНОЮ ВIДПОВIДАЛЬНIСТЮ "ЕНГЕЛЬХАРТ СТП (УКРАЇНА)"</v>
          </cell>
          <cell r="C634">
            <v>391123126559</v>
          </cell>
          <cell r="D634">
            <v>0</v>
          </cell>
          <cell r="E634">
            <v>0</v>
          </cell>
        </row>
        <row r="635">
          <cell r="B635" t="str">
            <v>ТОВАРИСТВО З ОБМЕЖЕНОЮ ВIДПОВIДАЛЬНIСТЮ "КЕРНЕЛ-ТРЕЙД"</v>
          </cell>
          <cell r="C635">
            <v>314543826559</v>
          </cell>
          <cell r="D635">
            <v>0</v>
          </cell>
          <cell r="E635">
            <v>0</v>
          </cell>
        </row>
        <row r="636">
          <cell r="B636" t="str">
            <v>ДОЧIРНЄ ПIДПРИЄМСТВО З ІНОЗЕМНОЮ ІНВЕСТИЦІЄЮ "САНТРЕЙД"</v>
          </cell>
          <cell r="C636">
            <v>253945626106</v>
          </cell>
          <cell r="D636">
            <v>0</v>
          </cell>
          <cell r="E636">
            <v>0</v>
          </cell>
        </row>
        <row r="637">
          <cell r="B637" t="str">
            <v>ПУБЛІЧНЕ АКЦIОНЕРНЕ ТОВАРИСТВО "ЕНЕРГОМАШСПЕЦСТАЛЬ"</v>
          </cell>
          <cell r="C637">
            <v>2106005156</v>
          </cell>
          <cell r="D637">
            <v>0</v>
          </cell>
          <cell r="E637">
            <v>0</v>
          </cell>
        </row>
        <row r="638">
          <cell r="B638" t="str">
            <v>ПРИВАТНЕ АКЦIОНЕРНЕ ТОВАРИСТВО "ШВЕЙНА ФАБРИКА "ЗОРЯНКА"</v>
          </cell>
          <cell r="C638">
            <v>55027011230</v>
          </cell>
          <cell r="D638">
            <v>0</v>
          </cell>
          <cell r="E638">
            <v>0</v>
          </cell>
        </row>
        <row r="639">
          <cell r="B639" t="str">
            <v>ТОВАРИСТВО З ОБМЕЖЕНОЮ ВIДПОВIДАЛЬНIСТЮ "БУРАТ"</v>
          </cell>
          <cell r="C639">
            <v>139486816325</v>
          </cell>
          <cell r="D639">
            <v>0</v>
          </cell>
          <cell r="E639">
            <v>0</v>
          </cell>
        </row>
        <row r="640">
          <cell r="B640" t="str">
            <v>ТОВАРИСТВО З ОБМЕЖЕНОЮ ВIДПОВIДАЛЬНIСТЮ З ІНОЗЕМНИМИ ІНВЕСТИЦІЯМИ "ДОКА УКРАЇНА Т.О.В."</v>
          </cell>
          <cell r="C640">
            <v>305309526545</v>
          </cell>
          <cell r="D640">
            <v>0</v>
          </cell>
          <cell r="E640">
            <v>0</v>
          </cell>
        </row>
        <row r="641">
          <cell r="B641" t="str">
            <v>ПРИВАТНЕ АКЦIОНЕРНЕ ТОВАРИСТВО "МОНДЕЛІС УКРАЇНА"</v>
          </cell>
          <cell r="C641">
            <v>3822218163</v>
          </cell>
          <cell r="D641">
            <v>0</v>
          </cell>
          <cell r="E641">
            <v>0</v>
          </cell>
        </row>
        <row r="642">
          <cell r="B642" t="str">
            <v>ПРИВАТНЕ ПIДПРИЄМСТВО "ВЕКТОР-М"</v>
          </cell>
          <cell r="C642">
            <v>324928226550</v>
          </cell>
          <cell r="D642">
            <v>0</v>
          </cell>
          <cell r="E642">
            <v>0</v>
          </cell>
        </row>
        <row r="643">
          <cell r="B643" t="str">
            <v>ТОВАРИСТВО З ОБМЕЖЕНОЮ ВIДПОВIДАЛЬНIСТЮ "АТ КАРГІЛЛ"</v>
          </cell>
          <cell r="C643">
            <v>200103926100</v>
          </cell>
          <cell r="D643">
            <v>0</v>
          </cell>
          <cell r="E643">
            <v>0</v>
          </cell>
        </row>
        <row r="644">
          <cell r="B644" t="str">
            <v>ПУБЛІЧНЕ АКЦIОНЕРНЕ ТОВАРИСТВО "ФАРМАК"</v>
          </cell>
          <cell r="C644">
            <v>4811926650</v>
          </cell>
          <cell r="D644">
            <v>26</v>
          </cell>
          <cell r="E644">
            <v>1</v>
          </cell>
        </row>
        <row r="645">
          <cell r="B645" t="str">
            <v>ПУБЛІЧНЕ АКЦІОНЕРНЕ ТОВАРИСТВО ''ЕЛЕКТРОМЕТАЛУРГІЙНИЙ ЗАВОД ''ДНІПРОСПЕЦСТАЛЬ'' ІМ. А.М. КУЗЬМІНА''</v>
          </cell>
          <cell r="C645">
            <v>1865308243</v>
          </cell>
          <cell r="D645">
            <v>26</v>
          </cell>
          <cell r="E645">
            <v>1</v>
          </cell>
        </row>
        <row r="646">
          <cell r="B646" t="str">
            <v>ТОВАРИСТВО З ОБМЕЖЕНОЮ ВIДПОВIДАЛЬНIСТЮ СІЛЬСЬКОГОСПОДАРСЬКЕ ПІДПРИЄМСТВО "НІБУЛОН"</v>
          </cell>
          <cell r="C646">
            <v>142911114015</v>
          </cell>
          <cell r="D646">
            <v>26</v>
          </cell>
          <cell r="E646">
            <v>1</v>
          </cell>
        </row>
        <row r="647">
          <cell r="B647" t="str">
            <v>ТОВАРИСТВО З ОБМЕЖЕНОЮ ВIДПОВIДАЛЬНIСТЮ "ДЖУССО УКРАЇНА"</v>
          </cell>
          <cell r="C647">
            <v>388911426582</v>
          </cell>
          <cell r="D647">
            <v>0</v>
          </cell>
          <cell r="E647">
            <v>0</v>
          </cell>
        </row>
        <row r="648">
          <cell r="B648" t="str">
            <v>ТОВАРИСТВО З ОБМЕЖЕНОЮ ВIДПОВIДАЛЬНIСТЮ "УКРГАЗПРОМБУД"</v>
          </cell>
          <cell r="C648">
            <v>315671226552</v>
          </cell>
          <cell r="D648">
            <v>0</v>
          </cell>
          <cell r="E648">
            <v>0</v>
          </cell>
        </row>
        <row r="649">
          <cell r="B649" t="str">
            <v>ПУБЛІЧНЕ АКЦIОНЕРНЕ ТОВАРИСТВО "ОДЕСЬКИЙ КАБЕЛЬНИЙ ЗАВОД "ОДЕСКАБЕЛЬ"</v>
          </cell>
          <cell r="C649">
            <v>57587315013</v>
          </cell>
          <cell r="D649">
            <v>0</v>
          </cell>
          <cell r="E649">
            <v>0</v>
          </cell>
        </row>
        <row r="650">
          <cell r="B650" t="str">
            <v>ПІДПРИЄМСТВО З ІНОЗЕМНОЮ ІНВЕСТИЦІЄЮ У ФОРМІ ТОВАРИСТВА З ОБМЕЖЕНОЮ ВІДПОВІДАЛЬНІСТЮ "ТЕХАВТОТРАНС"</v>
          </cell>
          <cell r="C650">
            <v>247256826587</v>
          </cell>
          <cell r="D650">
            <v>0</v>
          </cell>
          <cell r="E650">
            <v>0</v>
          </cell>
        </row>
        <row r="651">
          <cell r="B651" t="str">
            <v>ПРИВАТНЕ АКЦІОНЕРНЕ ТОВАРИСТВО "ПОЛОГІВСЬКИЙ ОЛІЙНОЕКСТРАКЦІЙНИЙ ЗАВОД"</v>
          </cell>
          <cell r="C651">
            <v>3841408159</v>
          </cell>
          <cell r="D651">
            <v>0</v>
          </cell>
          <cell r="E651">
            <v>0</v>
          </cell>
        </row>
        <row r="652">
          <cell r="B652" t="str">
            <v>ПУБЛІЧНЕ АКЦIОНЕРНЕ ТОВАРИСТВО "ЗАПОРІЗЬКИЙ МЕТАЛУРГІЙНИЙ КОМБІНАТ "ЗАПОРІЖСТАЛЬ"</v>
          </cell>
          <cell r="C652">
            <v>1912308247</v>
          </cell>
          <cell r="D652">
            <v>0</v>
          </cell>
          <cell r="E652">
            <v>0</v>
          </cell>
        </row>
        <row r="653">
          <cell r="B653" t="str">
            <v>ДЕРЖАВНЕ ПIДПРИЄМСТВО "ЗАВОД "ЕЛЕКТРОВАЖМАШ"</v>
          </cell>
          <cell r="C653">
            <v>2131220393</v>
          </cell>
          <cell r="D653">
            <v>0</v>
          </cell>
          <cell r="E653">
            <v>0</v>
          </cell>
        </row>
        <row r="654">
          <cell r="B654" t="str">
            <v>ПРИВАТНЕ АКЦIОНЕРНЕ ТОВАРИСТВО "КОНСЮМЕРС - СКЛО - ЗОРЯ"</v>
          </cell>
          <cell r="C654">
            <v>225551317122</v>
          </cell>
          <cell r="D654">
            <v>0</v>
          </cell>
          <cell r="E654">
            <v>0</v>
          </cell>
        </row>
        <row r="655">
          <cell r="B655" t="str">
            <v>ПУБЛІЧНЕ АКЦIОНЕРНЕ ТОВАРИСТВО "ІНТЕРПАЙП НИЖНЬОДНІПРОВСЬКИЙ ТРУБОПРОКАТНИЙ ЗАВОД"</v>
          </cell>
          <cell r="C655">
            <v>53931104023</v>
          </cell>
          <cell r="D655">
            <v>0</v>
          </cell>
          <cell r="E655">
            <v>0</v>
          </cell>
        </row>
        <row r="656">
          <cell r="B656" t="str">
            <v>ПУБЛІЧНЕ АКЦIОНЕРНЕ ТОВАРИСТВО "ІНТЕРПАЙП НОВОМОСКОВСЬКИЙ ТРУБНИЙ ЗАВОД"</v>
          </cell>
          <cell r="C656">
            <v>53931304086</v>
          </cell>
          <cell r="D656">
            <v>0</v>
          </cell>
          <cell r="E656">
            <v>0</v>
          </cell>
        </row>
        <row r="657">
          <cell r="B657" t="str">
            <v>ПУБЛІЧНЕ АКЦIОНЕРНЕ ТОВАРИСТВО "НІКОПОЛЬСЬКИЙ ЗАВОД ФЕРОСПЛАВІВ"</v>
          </cell>
          <cell r="C657">
            <v>1865204076</v>
          </cell>
          <cell r="D657">
            <v>0</v>
          </cell>
          <cell r="E657">
            <v>0</v>
          </cell>
        </row>
        <row r="658">
          <cell r="B658" t="str">
            <v>ТОВАРИСТВО З ОБМЕЖЕНОЮ ВIДПОВIДАЛЬНIСТЮ "АДМ ТРЕЙДІНГ УКРАЇНА"</v>
          </cell>
          <cell r="C658">
            <v>200274426590</v>
          </cell>
          <cell r="D658">
            <v>0</v>
          </cell>
          <cell r="E658">
            <v>0</v>
          </cell>
        </row>
        <row r="659">
          <cell r="B659" t="str">
            <v>ТОВАРИСТВО З ОБМЕЖЕНОЮ ВIДПОВIДАЛЬНIСТЮ "БАРЛІНЕК ІНВЕСТ"</v>
          </cell>
          <cell r="C659">
            <v>340045702285</v>
          </cell>
          <cell r="D659">
            <v>0</v>
          </cell>
          <cell r="E659">
            <v>0</v>
          </cell>
        </row>
        <row r="660">
          <cell r="B660" t="str">
            <v>ТОВАРИСТВО З ОБМЕЖЕНОЮ ВIДПОВIДАЛЬНIСТЮ "ІНТЕРПАЙП НІКО ТЬЮБ"</v>
          </cell>
          <cell r="C660">
            <v>355373604071</v>
          </cell>
          <cell r="D660">
            <v>0</v>
          </cell>
          <cell r="E660">
            <v>0</v>
          </cell>
        </row>
        <row r="661">
          <cell r="B661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661">
            <v>326057109152</v>
          </cell>
          <cell r="D661">
            <v>0</v>
          </cell>
          <cell r="E661">
            <v>0</v>
          </cell>
        </row>
        <row r="662">
          <cell r="B662" t="str">
            <v>ПРИВАТНЕ АКЦIОНЕРНЕ ТОВАРИСТВО "АДМ ІЛЛІЧІВСЬК"</v>
          </cell>
          <cell r="C662">
            <v>327902315033</v>
          </cell>
          <cell r="D662">
            <v>0</v>
          </cell>
          <cell r="E662">
            <v>0</v>
          </cell>
        </row>
        <row r="663">
          <cell r="B663" t="str">
            <v>ПУБЛІЧНЕ АКЦIОНЕРНЕ ТОВАРИСТВО "ОДЕСЬКИЙ ПРИПОРТОВИЙ ЗАВОД"</v>
          </cell>
          <cell r="C663">
            <v>2065315339</v>
          </cell>
          <cell r="D663">
            <v>0</v>
          </cell>
          <cell r="E663">
            <v>0</v>
          </cell>
        </row>
        <row r="664">
          <cell r="B664" t="str">
            <v>ПРИВАТНЕ АКЦIОНЕРНЕ ТОВАРИСТВО "СЕНТРАВІС ПРОДАКШН ЮКРЕЙН"</v>
          </cell>
          <cell r="C664">
            <v>309269404078</v>
          </cell>
          <cell r="D664">
            <v>15</v>
          </cell>
          <cell r="E664">
            <v>1</v>
          </cell>
        </row>
        <row r="665">
          <cell r="B665" t="str">
            <v>ПУБЛІЧНЕ АКЦIОНЕРНЕ ТОВАРИСТВО "КРЕМЕНЧУЦЬКИЙ КОЛІСНИЙ ЗАВОД"</v>
          </cell>
          <cell r="C665">
            <v>2316116036</v>
          </cell>
          <cell r="D665">
            <v>15</v>
          </cell>
          <cell r="E665">
            <v>1</v>
          </cell>
        </row>
        <row r="666">
          <cell r="B666" t="str">
            <v>ПУБЛІЧНЕ АКЦIОНЕРНЕ ТОВАРИСТВО "НОВОКРАМАТОРСЬКИЙ МАШИНОБУДІВНИЙ ЗАВОД"</v>
          </cell>
          <cell r="C666">
            <v>57635905159</v>
          </cell>
          <cell r="D666">
            <v>15</v>
          </cell>
          <cell r="E666">
            <v>1</v>
          </cell>
        </row>
        <row r="667">
          <cell r="B667" t="str">
            <v>ТОВАРИСТВО З ОБМЕЖЕНОЮ ВIДПОВIДАЛЬНIСТЮ "МИКОЛАЇВСЬКИЙ ГЛИНОЗЕМНИЙ ЗАВОД"</v>
          </cell>
          <cell r="C667">
            <v>331330014011</v>
          </cell>
          <cell r="D667">
            <v>15</v>
          </cell>
          <cell r="E667">
            <v>1</v>
          </cell>
        </row>
        <row r="668">
          <cell r="B668" t="str">
            <v>ТОВАРИСТВО З ОБМЕЖЕНОЮ ВIДПОВIДАЛЬНIСТЮ "МАГІСТРАЛЬ - ТРАНС"</v>
          </cell>
          <cell r="C668">
            <v>310554126585</v>
          </cell>
          <cell r="D668">
            <v>0</v>
          </cell>
          <cell r="E668">
            <v>0</v>
          </cell>
        </row>
        <row r="669">
          <cell r="B669" t="str">
            <v>ТОВАРИСТВО З ОБМЕЖЕНОЮ ВIДПОВIДАЛЬНIСТЮ "УКРАЇНСЬКА ХОЛДИНГОВА ЛІСОПИЛЬНА КОМПАНІЯ"</v>
          </cell>
          <cell r="C669">
            <v>393253726599</v>
          </cell>
          <cell r="D669">
            <v>0</v>
          </cell>
          <cell r="E669">
            <v>0</v>
          </cell>
        </row>
        <row r="670">
          <cell r="B670" t="str">
            <v>ФЕРМЕРСЬКЕ ГОСПОДАРСТВО "ОРГАНІК СІСТЕМС"</v>
          </cell>
          <cell r="C670">
            <v>355210914207</v>
          </cell>
          <cell r="D670">
            <v>0</v>
          </cell>
          <cell r="E670">
            <v>0</v>
          </cell>
        </row>
        <row r="671">
          <cell r="B671" t="str">
            <v>ПРИВАТНЕ АКЦIОНЕРНЕ ТОВАРИСТВО "ПОЛТАВСЬКИЙ ГІРНИЧО-ЗБАГАЧУВАЛЬНИЙ КОМБІНАТ"</v>
          </cell>
          <cell r="C671">
            <v>1912816023</v>
          </cell>
          <cell r="D671">
            <v>91</v>
          </cell>
          <cell r="E671">
            <v>1</v>
          </cell>
        </row>
        <row r="672">
          <cell r="B672" t="str">
            <v>ТОВАРИСТВО З ОБМЕЖЕНОЮ ВIДПОВIДАЛЬНIСТЮ ФІРМА "ПРОМІНВЕСТ ПЛАСТИК"</v>
          </cell>
          <cell r="C672">
            <v>309898212126</v>
          </cell>
          <cell r="D672">
            <v>152</v>
          </cell>
          <cell r="E672">
            <v>1</v>
          </cell>
        </row>
        <row r="673">
          <cell r="B673" t="str">
            <v>ПУБЛІЧНЕ АКЦIОНЕРНЕ ТОВАРИСТВО "СУМСЬКЕ МАШИНОБУДІВНЕ НАУКОВО-ВИРОБНИЧЕ ОБ'ЄДНАННЯ"</v>
          </cell>
          <cell r="C673">
            <v>57479918286</v>
          </cell>
          <cell r="D673">
            <v>162</v>
          </cell>
          <cell r="E673">
            <v>1</v>
          </cell>
        </row>
        <row r="674">
          <cell r="B674" t="str">
            <v>ПУБЛІЧНЕ АКЦIОНЕРНЕ ТОВАРИСТВО "ДЕРЖАВНА ПРОДОВОЛЬЧО-ЗЕРНОВА КОРПОРАЦІЯ УКРАЇНИ"</v>
          </cell>
          <cell r="C674">
            <v>372432726556</v>
          </cell>
          <cell r="D674">
            <v>0</v>
          </cell>
          <cell r="E674">
            <v>0</v>
          </cell>
        </row>
        <row r="675">
          <cell r="B675" t="str">
            <v>ТОВАРИСТВО З ОБМЕЖЕНОЮ ВIДПОВIДАЛЬНIСТЮ "ЛІСПРОМ УКРАЇНА"</v>
          </cell>
          <cell r="C675">
            <v>372602406162</v>
          </cell>
          <cell r="D675">
            <v>0</v>
          </cell>
          <cell r="E675">
            <v>0</v>
          </cell>
        </row>
        <row r="676">
          <cell r="B676" t="str">
            <v>ДОЧІРНЄ ПІДПРИЄМСТВО З ІНОЗЕМНОЮ ІНВЕСТИЦІЄЮ "САНГРАНТ ПЛЮС"</v>
          </cell>
          <cell r="C676">
            <v>312436726100</v>
          </cell>
          <cell r="D676">
            <v>0</v>
          </cell>
          <cell r="E676">
            <v>0</v>
          </cell>
        </row>
        <row r="677">
          <cell r="B677" t="str">
            <v>ТОВАРИСТВО З ОБМЕЖЕНОЮ ВІДПОВІДАЛЬНІСТЮ "ЕЛЕКТРОСТАЛЬ"</v>
          </cell>
          <cell r="C677">
            <v>325823805381</v>
          </cell>
          <cell r="D677">
            <v>0</v>
          </cell>
          <cell r="E677">
            <v>0</v>
          </cell>
        </row>
        <row r="678">
          <cell r="B678" t="str">
            <v>ПУБЛІЧНЕ АКЦIОНЕРНЕ ТОВАРИСТВО "ВІННИЦЬКИЙ ОЛІЙНОЖИРОВИЙ КОМБІНАТ"</v>
          </cell>
          <cell r="C678">
            <v>3737502280</v>
          </cell>
          <cell r="D678">
            <v>0</v>
          </cell>
          <cell r="E678">
            <v>0</v>
          </cell>
        </row>
        <row r="679">
          <cell r="B679" t="str">
            <v>ТОВАРИСТВО З ОБМЕЖЕНОЮ ВIДПОВIДАЛЬНIСТЮ "АВК КОНФЕКШІНЕРІ"</v>
          </cell>
          <cell r="C679">
            <v>394617926564</v>
          </cell>
          <cell r="D679">
            <v>0</v>
          </cell>
          <cell r="E679">
            <v>0</v>
          </cell>
        </row>
        <row r="680">
          <cell r="B680" t="str">
            <v>ТОВАРИСТВО З ОБМЕЖЕНОЮ ВIДПОВIДАЛЬНIСТЮ "ВІННИЦЬКИЙ КОМБІНАТ ХЛІБОПРОДУКТІВ № 2"</v>
          </cell>
          <cell r="C680">
            <v>343250302030</v>
          </cell>
          <cell r="D680">
            <v>0</v>
          </cell>
          <cell r="E680">
            <v>0</v>
          </cell>
        </row>
        <row r="681">
          <cell r="B681" t="str">
            <v>ТОВАРИСТВО З ОБМЕЖЕНОЮ ВIДПОВIДАЛЬНIСТЮ "ОЛСІДЗ БЛЕК СІ"</v>
          </cell>
          <cell r="C681">
            <v>373924926569</v>
          </cell>
          <cell r="D681">
            <v>0</v>
          </cell>
          <cell r="E681">
            <v>0</v>
          </cell>
        </row>
        <row r="682">
          <cell r="B682" t="str">
            <v>ТОВАРИСТВО З ОБМЕЖЕНОЮ ВIДПОВIДАЛЬНIСТЮ "ТОТЛЕНД"</v>
          </cell>
          <cell r="C682">
            <v>387438523146</v>
          </cell>
          <cell r="D682">
            <v>0</v>
          </cell>
          <cell r="E682">
            <v>0</v>
          </cell>
        </row>
        <row r="683">
          <cell r="B683" t="str">
            <v>ТОВАРИСТВО З ОБМЕЖЕНОЮ ВIДПОВIДАЛЬНIСТЮ ФІРМА "КОМПЛЕКТ"</v>
          </cell>
          <cell r="C683">
            <v>222199111274</v>
          </cell>
          <cell r="D683">
            <v>0</v>
          </cell>
          <cell r="E683">
            <v>0</v>
          </cell>
        </row>
        <row r="684">
          <cell r="B684" t="str">
            <v>ПРИВАТНЕ АКЦIОНЕРНЕ ТОВАРИСТВО "РАЙЗ-МАКСИМКО"</v>
          </cell>
          <cell r="C684">
            <v>303825326502</v>
          </cell>
          <cell r="D684">
            <v>0</v>
          </cell>
          <cell r="E684">
            <v>0</v>
          </cell>
        </row>
        <row r="685">
          <cell r="B685" t="str">
            <v>ДЕРЖАВНЕ ПIДПРИЄМСТВО "АНТОНОВ"</v>
          </cell>
          <cell r="C685">
            <v>143075226658</v>
          </cell>
          <cell r="D685">
            <v>0</v>
          </cell>
          <cell r="E685">
            <v>0</v>
          </cell>
        </row>
        <row r="686">
          <cell r="B686" t="str">
            <v>ДЕРЖАВНЕ ПIДПРИЄМСТВО "НАУКОВО-ВИРОБНИЧИЙ КОМПЛЕКС ГАЗОТУРБОБУДУВАННЯ "ЗОРЯ" - "МАШПРОЕКТ"</v>
          </cell>
          <cell r="C686">
            <v>318213814011</v>
          </cell>
          <cell r="D686">
            <v>0</v>
          </cell>
          <cell r="E686">
            <v>0</v>
          </cell>
        </row>
        <row r="687">
          <cell r="B687" t="str">
            <v>ДОЧIРНЄ ПIДПРИЄМСТВО "КОНДИТЕРСЬКА КОРПОРАЦІЯ "РОШЕН"</v>
          </cell>
          <cell r="C687">
            <v>253921826532</v>
          </cell>
          <cell r="D687">
            <v>0</v>
          </cell>
          <cell r="E687">
            <v>0</v>
          </cell>
        </row>
        <row r="688">
          <cell r="B688" t="str">
            <v>ПРИВАТНЕ АКЦIОНЕРНЕ ТОВАРИСТВО "ЦЕНТРАЛЬНИЙ ГІРНИЧО-ЗБАГАЧУВАЛЬНИЙ КОМБІНАТ"</v>
          </cell>
          <cell r="C688">
            <v>1909704059</v>
          </cell>
          <cell r="D688">
            <v>0</v>
          </cell>
          <cell r="E688">
            <v>0</v>
          </cell>
        </row>
        <row r="689">
          <cell r="B689" t="str">
            <v>ПРИВАТНЕ ПIДПРИЄМСТВО "ТОРГОВИЙ ДІМ "МАЙОЛА"</v>
          </cell>
          <cell r="C689">
            <v>327120313055</v>
          </cell>
          <cell r="D689">
            <v>0</v>
          </cell>
          <cell r="E689">
            <v>0</v>
          </cell>
        </row>
        <row r="690">
          <cell r="B690" t="str">
            <v>ПУБЛІЧНЕ АКЦIОНЕРНЕ ТОВАРИСТВО "МИРОНІВСЬКИЙ ЗАВОД ПО ВИГОТОВЛЕННЮ КРУП І КОМБІКОРМІВ "</v>
          </cell>
          <cell r="C690">
            <v>9517710155</v>
          </cell>
          <cell r="D690">
            <v>0</v>
          </cell>
          <cell r="E690">
            <v>0</v>
          </cell>
        </row>
        <row r="691">
          <cell r="B691" t="str">
            <v>ПУБЛІЧНЕ АКЦIОНЕРНЕ ТОВАРИСТВО "ПІВДЕННИЙ ГІРНИЧО-ЗБАГАЧУВАЛЬНИЙ КОМБІНАТ"</v>
          </cell>
          <cell r="C691">
            <v>1910004055</v>
          </cell>
          <cell r="D691">
            <v>0</v>
          </cell>
          <cell r="E691">
            <v>0</v>
          </cell>
        </row>
        <row r="692">
          <cell r="B692" t="str">
            <v>ПУБЛІЧНЕ АКЦIОНЕРНЕ ТОВАРИСТВО "СКФ УКРАЇНА"</v>
          </cell>
          <cell r="C692">
            <v>57451603177</v>
          </cell>
          <cell r="D692">
            <v>0</v>
          </cell>
          <cell r="E692">
            <v>0</v>
          </cell>
        </row>
        <row r="693">
          <cell r="B693" t="str">
            <v>СПІЛЬНЕ УКРАЇНСЬКО-ПОЛЬСЬКЕ ПІДПРИЄМСТВО В ФОРМІ ТОВАРИСТВА З ОБМЕЖЕНОЮ ВІДПОВІДАЛЬНІСТЮ "МОДЕРН-ЕКСПО"</v>
          </cell>
          <cell r="C693">
            <v>217515703177</v>
          </cell>
          <cell r="D693">
            <v>0</v>
          </cell>
          <cell r="E693">
            <v>0</v>
          </cell>
        </row>
        <row r="694">
          <cell r="B694" t="str">
            <v>ТОВАРИСТВО З ОБМЕЖЕНОЮ ВIДПОВIДАЛЬНIСТЮ "АГРЕКС"</v>
          </cell>
          <cell r="C694">
            <v>256029005630</v>
          </cell>
          <cell r="D694">
            <v>0</v>
          </cell>
          <cell r="E694">
            <v>0</v>
          </cell>
        </row>
        <row r="695">
          <cell r="B695" t="str">
            <v>ТОВАРИСТВО З ОБМЕЖЕНОЮ ВIДПОВIДАЛЬНIСТЮ "ЕЛЕКТРОЛЮКС УКРАЇНА"</v>
          </cell>
          <cell r="C695">
            <v>371830009158</v>
          </cell>
          <cell r="D695">
            <v>0</v>
          </cell>
          <cell r="E695">
            <v>0</v>
          </cell>
        </row>
        <row r="696">
          <cell r="B696" t="str">
            <v>ТОВАРИСТВО З ОБМЕЖЕНОЮ ВIДПОВIДАЛЬНIСТЮ "ЄВРОПА-ТРАНС ЛТД"</v>
          </cell>
          <cell r="C696">
            <v>326051509157</v>
          </cell>
          <cell r="D696">
            <v>0</v>
          </cell>
          <cell r="E696">
            <v>0</v>
          </cell>
        </row>
        <row r="697">
          <cell r="B697" t="str">
            <v>ТОВАРИСТВО З ОБМЕЖЕНОЮ ВIДПОВIДАЛЬНIСТЮ "ІМПЕРОВО ФУДЗ"</v>
          </cell>
          <cell r="C697">
            <v>348450709150</v>
          </cell>
          <cell r="D697">
            <v>0</v>
          </cell>
          <cell r="E697">
            <v>0</v>
          </cell>
        </row>
        <row r="698">
          <cell r="B698" t="str">
            <v>ТОВАРИСТВО З ОБМЕЖЕНОЮ ВIДПОВIДАЛЬНIСТЮ "ПОБУЖСЬКИЙ ФЕРОНІКЕЛЕВИЙ КОМБІНАТ"</v>
          </cell>
          <cell r="C698">
            <v>310769526557</v>
          </cell>
          <cell r="D698">
            <v>0</v>
          </cell>
          <cell r="E698">
            <v>0</v>
          </cell>
        </row>
        <row r="699">
          <cell r="B699" t="str">
            <v>ТОВАРИСТВО З ОБМЕЖЕНОЮ ВIДПОВIДАЛЬНIСТЮ "ТАРКЕТТ ВІНІСІН"</v>
          </cell>
          <cell r="C699">
            <v>143615809167</v>
          </cell>
          <cell r="D699">
            <v>0</v>
          </cell>
          <cell r="E699">
            <v>0</v>
          </cell>
        </row>
        <row r="700">
          <cell r="B700" t="str">
            <v>ТОВАРИСТВО З ОБМЕЖЕНОЮ ВIДПОВIДАЛЬНIСТЮ "ТОРГОВИЙ ДІМ "СЛАВИЧ"</v>
          </cell>
          <cell r="C700">
            <v>213943025265</v>
          </cell>
          <cell r="D700">
            <v>0</v>
          </cell>
          <cell r="E700">
            <v>0</v>
          </cell>
        </row>
        <row r="701">
          <cell r="B701" t="str">
            <v>КАЗЕННЕ ПІДПРИЄМСТВО "НАУКОВО-ВИРОБНИЧИЙ КОМПЛЕКС "ІСКРА"</v>
          </cell>
          <cell r="C701">
            <v>143138608241</v>
          </cell>
          <cell r="D701">
            <v>0</v>
          </cell>
          <cell r="E701">
            <v>0</v>
          </cell>
        </row>
        <row r="702">
          <cell r="B702" t="str">
            <v>ПРИВАТНЕ АКЦIОНЕРНЕ ТОВАРИСТВО "АВІАКОМПАНІЯ "МІЖНАРОДНІ АВІАЛІНІЇ УКРАЇНИ"</v>
          </cell>
          <cell r="C702">
            <v>143486826595</v>
          </cell>
          <cell r="D702">
            <v>0</v>
          </cell>
          <cell r="E702">
            <v>0</v>
          </cell>
        </row>
        <row r="703">
          <cell r="B703" t="str">
            <v>ПУБЛІЧНЕ АКЦIОНЕРНЕ ТОВАРИСТВО "ВЕСКО"</v>
          </cell>
          <cell r="C703">
            <v>2820405100</v>
          </cell>
          <cell r="D703">
            <v>0</v>
          </cell>
          <cell r="E703">
            <v>0</v>
          </cell>
        </row>
        <row r="704">
          <cell r="B704" t="str">
            <v>ПУБЛІЧНЕ АКЦIОНЕРНЕ ТОВАРИСТВО "ДНІПРОВСЬКИЙ МЕТАЛУРГІЙНИЙ КОМБІНАТ ІМ. Ф.Е. ДЗЕРЖИНСЬКОГО"</v>
          </cell>
          <cell r="C704">
            <v>53930404034</v>
          </cell>
          <cell r="D704">
            <v>0</v>
          </cell>
          <cell r="E704">
            <v>0</v>
          </cell>
        </row>
        <row r="705">
          <cell r="B705" t="str">
            <v>ПУБЛІЧНЕ АКЦІОНЕРНЕ ТОВАРИСТВО ''ЗАПОРІЗЬКИЙ ЗАВОД ФЕРОСПЛАВІВ''</v>
          </cell>
          <cell r="C705">
            <v>1865408241</v>
          </cell>
          <cell r="D705">
            <v>0</v>
          </cell>
          <cell r="E705">
            <v>0</v>
          </cell>
        </row>
        <row r="706">
          <cell r="B706" t="str">
            <v>ТОВАРИСТВО З ОБМЕЖЕНОЮ ВIДПОВIДАЛЬНIСТЮ "АМБАР ЕКСПОРТ"</v>
          </cell>
          <cell r="C706">
            <v>384069008150</v>
          </cell>
          <cell r="D706">
            <v>0</v>
          </cell>
          <cell r="E706">
            <v>0</v>
          </cell>
        </row>
        <row r="707">
          <cell r="B707" t="str">
            <v>ТОВАРИСТВО З ОБМЕЖЕНОЮ ВIДПОВIДАЛЬНIСТЮ "КЛОВ"</v>
          </cell>
          <cell r="C707">
            <v>311115626107</v>
          </cell>
          <cell r="D707">
            <v>0</v>
          </cell>
          <cell r="E707">
            <v>0</v>
          </cell>
        </row>
        <row r="708">
          <cell r="B708" t="str">
            <v>ТОВАРИСТВО З ОБМЕЖЕНОЮ ВIДПОВIДАЛЬНIСТЮ "МРІЯ ТРЕЙДИНГ"</v>
          </cell>
          <cell r="C708">
            <v>396754719188</v>
          </cell>
          <cell r="D708">
            <v>0</v>
          </cell>
          <cell r="E708">
            <v>0</v>
          </cell>
        </row>
        <row r="709">
          <cell r="B709" t="str">
            <v>ТОВАРИСТВО З ОБМЕЖЕНОЮ ВIДПОВIДАЛЬНIСТЮ "ПРОФІТ-ЕКСПОРТ"</v>
          </cell>
          <cell r="C709">
            <v>397419508281</v>
          </cell>
          <cell r="D709">
            <v>0</v>
          </cell>
          <cell r="E709">
            <v>0</v>
          </cell>
        </row>
        <row r="710">
          <cell r="B710" t="str">
            <v>ПУБЛІЧНЕ АКЦIОНЕРНЕ ТОВАРИСТВО "МАЛИНОВЕ"</v>
          </cell>
          <cell r="C710">
            <v>302495210194</v>
          </cell>
          <cell r="D710">
            <v>0</v>
          </cell>
          <cell r="E710">
            <v>0</v>
          </cell>
        </row>
        <row r="711">
          <cell r="B711" t="str">
            <v>ТОВАРИСТВО З ОБМЕЖЕНОЮ ВIДПОВIДАЛЬНIСТЮ "РАДЕХІВСЬКИЙ ЦУКОР"</v>
          </cell>
          <cell r="C711">
            <v>361531813268</v>
          </cell>
          <cell r="D711">
            <v>115</v>
          </cell>
          <cell r="E711">
            <v>1</v>
          </cell>
        </row>
        <row r="712">
          <cell r="B712" t="str">
            <v>ТОВАРИСТВО З ОБМЕЖЕНОЮ ВIДПОВIДАЛЬНIСТЮ "ЗАПОРІЗЬКИЙ ТИТАНО-МАГНІЄВИЙ КОМБІНАТ"</v>
          </cell>
          <cell r="C712">
            <v>389830008255</v>
          </cell>
          <cell r="D712">
            <v>125</v>
          </cell>
          <cell r="E712">
            <v>1</v>
          </cell>
        </row>
        <row r="713">
          <cell r="B713" t="str">
            <v>ТОВАРИСТВО З ОБМЕЖЕНОЮ ВIДПОВIДАЛЬНIСТЮ "ВІРТУС КОММОДІТІЗ"</v>
          </cell>
          <cell r="C713">
            <v>393642426597</v>
          </cell>
          <cell r="D713">
            <v>12</v>
          </cell>
          <cell r="E713">
            <v>1</v>
          </cell>
        </row>
        <row r="714">
          <cell r="B714" t="str">
            <v>ПРИВАТНЕ АКЦIОНЕРНЕ ТОВАРИСТВО "ЄВРАЗ ДНІПРОВСЬКИЙ МЕТАЛУРГІЙНИЙ ЗАВОД"</v>
          </cell>
          <cell r="C714">
            <v>53930504026</v>
          </cell>
          <cell r="D714">
            <v>184</v>
          </cell>
          <cell r="E714">
            <v>1</v>
          </cell>
        </row>
        <row r="715">
          <cell r="B715" t="str">
            <v>ПРИВАТНЕ АКЦIОНЕРНЕ ТОВАРИСТВО "ЄВРАЗ СУХА БАЛКА"</v>
          </cell>
          <cell r="C715">
            <v>1913204050</v>
          </cell>
          <cell r="D715">
            <v>184</v>
          </cell>
          <cell r="E715">
            <v>1</v>
          </cell>
        </row>
        <row r="716">
          <cell r="B716" t="str">
            <v>ТОВАРИСТВО З ОБМЕЖЕНОЮ ВІДПОВІДАЛЬНІСТЮ "ВІВАД 09"</v>
          </cell>
          <cell r="C716">
            <v>363110006066</v>
          </cell>
          <cell r="D716">
            <v>0</v>
          </cell>
          <cell r="E716">
            <v>0</v>
          </cell>
        </row>
        <row r="717">
          <cell r="B717" t="str">
            <v>ТОВАРИСТВО З ОБМЕЖЕНОЮ ВIДПОВIДАЛЬНIСТЮ "ЕНГЕЛЬХАРТ СТП (УКРАЇНА)"</v>
          </cell>
          <cell r="C717">
            <v>391123126559</v>
          </cell>
          <cell r="D717">
            <v>0</v>
          </cell>
          <cell r="E717">
            <v>0</v>
          </cell>
        </row>
        <row r="718">
          <cell r="B718" t="str">
            <v>ТОВАРИСТВО З ОБМЕЖЕНОЮ ВIДПОВIДАЛЬНIСТЮ "КЕРНЕЛ-ТРЕЙД"</v>
          </cell>
          <cell r="C718">
            <v>314543826559</v>
          </cell>
          <cell r="D718">
            <v>0</v>
          </cell>
          <cell r="E718">
            <v>0</v>
          </cell>
        </row>
        <row r="719">
          <cell r="B719" t="str">
            <v>ТОВАРИСТВО З ОБМЕЖЕНОЮ ВIДПОВIДАЛЬНIСТЮ "ТОТЛЕНД"</v>
          </cell>
          <cell r="C719">
            <v>387438523146</v>
          </cell>
          <cell r="D719">
            <v>5</v>
          </cell>
          <cell r="E719">
            <v>1</v>
          </cell>
        </row>
        <row r="720">
          <cell r="B720" t="str">
            <v>ПРИВАТНЕ АКЦIОНЕРНЕ ТОВАРИСТВО "МОНДЕЛІС УКРАЇНА"</v>
          </cell>
          <cell r="C720">
            <v>3822218163</v>
          </cell>
          <cell r="D720">
            <v>0</v>
          </cell>
          <cell r="E720">
            <v>0</v>
          </cell>
        </row>
        <row r="721">
          <cell r="B721" t="str">
            <v>ДОЧIРНЄ ПIДПРИЄМСТВО З ІНОЗЕМНОЮ ІНВЕСТИЦІЄЮ "САНТРЕЙД"</v>
          </cell>
          <cell r="C721">
            <v>253945626106</v>
          </cell>
          <cell r="D721">
            <v>51</v>
          </cell>
          <cell r="E721">
            <v>1</v>
          </cell>
        </row>
        <row r="722">
          <cell r="B722" t="str">
            <v>ТОВАРИСТВО З ОБМЕЖЕНОЮ ВIДПОВIДАЛЬНIСТЮ "АТ КАРГІЛЛ"</v>
          </cell>
          <cell r="C722">
            <v>200103926100</v>
          </cell>
          <cell r="D722">
            <v>51</v>
          </cell>
          <cell r="E722">
            <v>1</v>
          </cell>
        </row>
        <row r="723">
          <cell r="B723" t="str">
            <v>ТОВАРИСТВО З ОБМЕЖЕНОЮ ВIДПОВIДАЛЬНIСТЮ СІЛЬСЬКОГОСПОДАРСЬКЕ ПІДПРИЄМСТВО "НІБУЛОН"</v>
          </cell>
          <cell r="C723">
            <v>142911114015</v>
          </cell>
          <cell r="D723">
            <v>51</v>
          </cell>
          <cell r="E723">
            <v>1</v>
          </cell>
        </row>
        <row r="724">
          <cell r="B724" t="str">
            <v>ПРИВАТНЕ АКЦIОНЕРНЕ ТОВАРИСТВО "ШВЕЙНА ФАБРИКА "ЗОРЯНКА"</v>
          </cell>
          <cell r="C724">
            <v>55027011230</v>
          </cell>
          <cell r="D724">
            <v>0</v>
          </cell>
          <cell r="E724">
            <v>0</v>
          </cell>
        </row>
        <row r="725">
          <cell r="B725" t="str">
            <v>ПУБЛІЧНЕ АКЦIОНЕРНЕ ТОВАРИСТВО "ВЕСКО"</v>
          </cell>
          <cell r="C725">
            <v>2820405100</v>
          </cell>
          <cell r="D725">
            <v>45</v>
          </cell>
          <cell r="E725">
            <v>1</v>
          </cell>
        </row>
        <row r="726">
          <cell r="B726" t="str">
            <v>ПРИВАТНЕ АКЦIОНЕРНЕ ТОВАРИСТВО "ЄВРАЗ СУХА БАЛКА"</v>
          </cell>
          <cell r="C726">
            <v>1913204050</v>
          </cell>
          <cell r="D726">
            <v>176</v>
          </cell>
          <cell r="E726">
            <v>1</v>
          </cell>
        </row>
        <row r="727">
          <cell r="B727" t="str">
            <v>ТОВАРИСТВО З ОБМЕЖЕНОЮ ВIДПОВIДАЛЬНIСТЮ "УКРГАЗПРОМБУД"</v>
          </cell>
          <cell r="C727">
            <v>315671226552</v>
          </cell>
          <cell r="D727">
            <v>0</v>
          </cell>
          <cell r="E727">
            <v>0</v>
          </cell>
        </row>
        <row r="728">
          <cell r="B728" t="str">
            <v>ПУБЛІЧНЕ АКЦIОНЕРНЕ ТОВАРИСТВО "ІНТЕРПАЙП НОВОМОСКОВСЬКИЙ ТРУБНИЙ ЗАВОД"</v>
          </cell>
          <cell r="C728">
            <v>53931304086</v>
          </cell>
          <cell r="D728">
            <v>0</v>
          </cell>
          <cell r="E728">
            <v>0</v>
          </cell>
        </row>
        <row r="729">
          <cell r="B729" t="str">
            <v>ПУБЛІЧНЕ АКЦIОНЕРНЕ ТОВАРИСТВО "ОДЕСЬКИЙ ПРИПОРТОВИЙ ЗАВОД"</v>
          </cell>
          <cell r="C729">
            <v>2065315339</v>
          </cell>
          <cell r="D729">
            <v>0</v>
          </cell>
          <cell r="E729">
            <v>0</v>
          </cell>
        </row>
        <row r="730">
          <cell r="B730" t="str">
            <v>ПУБЛІЧНЕ АКЦIОНЕРНЕ ТОВАРИСТВО "ПІВДЕННИЙ ГІРНИЧО-ЗБАГАЧУВАЛЬНИЙ КОМБІНАТ"</v>
          </cell>
          <cell r="C730">
            <v>1910004055</v>
          </cell>
          <cell r="D730">
            <v>0</v>
          </cell>
          <cell r="E730">
            <v>0</v>
          </cell>
        </row>
        <row r="731">
          <cell r="B731" t="str">
            <v>ПУБЛІЧНЕ АКЦІОНЕРНЕ ТОВАРИСТВО ''ЕЛЕКТРОМЕТАЛУРГІЙНИЙ ЗАВОД ''ДНІПРОСПЕЦСТАЛЬ'' ІМ. А.М. КУЗЬМІНА''</v>
          </cell>
          <cell r="C731">
            <v>1865308243</v>
          </cell>
          <cell r="D731">
            <v>0</v>
          </cell>
          <cell r="E731">
            <v>0</v>
          </cell>
        </row>
        <row r="732">
          <cell r="B732" t="str">
            <v>ТОВАРИСТВО З ОБМЕЖЕНОЮ ВІДПОВІДАЛЬНІСТЮ "ЕЛЕКТРОСТАЛЬ"</v>
          </cell>
          <cell r="C732">
            <v>325823805381</v>
          </cell>
          <cell r="D732">
            <v>0</v>
          </cell>
          <cell r="E732">
            <v>0</v>
          </cell>
        </row>
        <row r="733">
          <cell r="B733" t="str">
            <v>ПУБЛІЧНЕ АКЦIОНЕРНЕ ТОВАРИСТВО "ЕНЕРГОМАШСПЕЦСТАЛЬ"</v>
          </cell>
          <cell r="C733">
            <v>2106005156</v>
          </cell>
          <cell r="D733">
            <v>34</v>
          </cell>
          <cell r="E733">
            <v>1</v>
          </cell>
        </row>
        <row r="734">
          <cell r="B734" t="str">
            <v>ТОВАРИСТВО З ОБМЕЖЕНОЮ ВIДПОВIДАЛЬНIСТЮ "ТАРКЕТТ ВІНІСІН"</v>
          </cell>
          <cell r="C734">
            <v>143615809167</v>
          </cell>
          <cell r="D734">
            <v>34</v>
          </cell>
          <cell r="E734">
            <v>1</v>
          </cell>
        </row>
        <row r="735">
          <cell r="B735" t="str">
            <v>ТОВАРИСТВО З ОБМЕЖЕНОЮ ВIДПОВIДАЛЬНIСТЮ ФІРМА "ПРОМІНВЕСТ ПЛАСТИК"</v>
          </cell>
          <cell r="C735">
            <v>309898212126</v>
          </cell>
          <cell r="D735">
            <v>131</v>
          </cell>
          <cell r="E735">
            <v>1</v>
          </cell>
        </row>
        <row r="736">
          <cell r="B736" t="str">
            <v>ТОВАРИСТВО З ОБМЕЖЕНОЮ ВІДПОВІДАЛЬНІСТЮ "ВІВАД 09"</v>
          </cell>
          <cell r="C736">
            <v>363110006066</v>
          </cell>
          <cell r="D736">
            <v>0</v>
          </cell>
          <cell r="E736">
            <v>0</v>
          </cell>
        </row>
        <row r="737">
          <cell r="B737" t="str">
            <v>ПУБЛІЧНЕ АКЦIОНЕРНЕ ТОВАРИСТВО "ДЕРЖАВНА ПРОДОВОЛЬЧО-ЗЕРНОВА КОРПОРАЦІЯ УКРАЇНИ"</v>
          </cell>
          <cell r="C737">
            <v>372432726556</v>
          </cell>
          <cell r="D737">
            <v>0</v>
          </cell>
          <cell r="E737">
            <v>0</v>
          </cell>
        </row>
        <row r="738">
          <cell r="B738" t="str">
            <v>ТОВАРИСТВО З ОБМЕЖЕНОЮ ВIДПОВIДАЛЬНIСТЮ "МАЛТЮРОП ЮКРЕЙН"</v>
          </cell>
          <cell r="C738">
            <v>308618226597</v>
          </cell>
          <cell r="D738">
            <v>0</v>
          </cell>
          <cell r="E738">
            <v>0</v>
          </cell>
        </row>
        <row r="739">
          <cell r="B739" t="str">
            <v>ПРИВАТНЕ АКЦIОНЕРНЕ ТОВАРИСТВО "КОНСЮМЕРС - СКЛО - ЗОРЯ"</v>
          </cell>
          <cell r="C739">
            <v>225551317122</v>
          </cell>
          <cell r="D739">
            <v>0</v>
          </cell>
          <cell r="E739">
            <v>0</v>
          </cell>
        </row>
        <row r="740">
          <cell r="B740" t="str">
            <v>ПРИВАТНЕ АКЦIОНЕРНЕ ТОВАРИСТВО "ЦЕНТРАЛЬНИЙ ГІРНИЧО-ЗБАГАЧУВАЛЬНИЙ КОМБІНАТ"</v>
          </cell>
          <cell r="C740">
            <v>1909704059</v>
          </cell>
          <cell r="D740">
            <v>0</v>
          </cell>
          <cell r="E740">
            <v>0</v>
          </cell>
        </row>
        <row r="741">
          <cell r="B741" t="str">
            <v>ПРИВАТНЕ ПIДПРИЄМСТВО "ВЕКТОР-М"</v>
          </cell>
          <cell r="C741">
            <v>324928226550</v>
          </cell>
          <cell r="D741">
            <v>0</v>
          </cell>
          <cell r="E741">
            <v>0</v>
          </cell>
        </row>
        <row r="742">
          <cell r="B742" t="str">
            <v>ПУБЛІЧНЕ АКЦIОНЕРНЕ ТОВАРИСТВО "ЗАПОРІЗЬКИЙ МЕТАЛУРГІЙНИЙ КОМБІНАТ "ЗАПОРІЖСТАЛЬ"</v>
          </cell>
          <cell r="C742">
            <v>1912308247</v>
          </cell>
          <cell r="D742">
            <v>0</v>
          </cell>
          <cell r="E742">
            <v>0</v>
          </cell>
        </row>
        <row r="743">
          <cell r="B743" t="str">
            <v>ПУБЛІЧНЕ АКЦIОНЕРНЕ ТОВАРИСТВО "ІНТЕРПАЙП НИЖНЬОДНІПРОВСЬКИЙ ТРУБОПРОКАТНИЙ ЗАВОД"</v>
          </cell>
          <cell r="C743">
            <v>53931104023</v>
          </cell>
          <cell r="D743">
            <v>0</v>
          </cell>
          <cell r="E743">
            <v>0</v>
          </cell>
        </row>
        <row r="744">
          <cell r="B744" t="str">
            <v>ПУБЛІЧНЕ АКЦIОНЕРНЕ ТОВАРИСТВО "НОВОКРАМАТОРСЬКИЙ МАШИНОБУДІВНИЙ ЗАВОД"</v>
          </cell>
          <cell r="C744">
            <v>57635905159</v>
          </cell>
          <cell r="D744">
            <v>0</v>
          </cell>
          <cell r="E744">
            <v>0</v>
          </cell>
        </row>
        <row r="745">
          <cell r="B745" t="str">
            <v>СПІЛЬНЕ УКРАЇНСЬКО-ПОЛЬСЬКЕ ПІДПРИЄМСТВО В ФОРМІ ТОВАРИСТВА З ОБМЕЖЕНОЮ ВІДПОВІДАЛЬНІСТЮ "МОДЕРН-ЕКСПО"</v>
          </cell>
          <cell r="C745">
            <v>217515703177</v>
          </cell>
          <cell r="D745">
            <v>0</v>
          </cell>
          <cell r="E745">
            <v>0</v>
          </cell>
        </row>
        <row r="746">
          <cell r="B746" t="str">
            <v>ТОВАРИСТВО З ОБМЕЖЕНОЮ ВIДПОВIДАЛЬНIСТЮ "АГРЕКС"</v>
          </cell>
          <cell r="C746">
            <v>256029005630</v>
          </cell>
          <cell r="D746">
            <v>0</v>
          </cell>
          <cell r="E746">
            <v>0</v>
          </cell>
        </row>
        <row r="747">
          <cell r="B747" t="str">
            <v>ТОВАРИСТВО З ОБМЕЖЕНОЮ ВIДПОВIДАЛЬНIСТЮ "БАРЛІНЕК ІНВЕСТ"</v>
          </cell>
          <cell r="C747">
            <v>340045702285</v>
          </cell>
          <cell r="D747">
            <v>0</v>
          </cell>
          <cell r="E747">
            <v>0</v>
          </cell>
        </row>
        <row r="748">
          <cell r="B748" t="str">
            <v>ТОВАРИСТВО З ОБМЕЖЕНОЮ ВIДПОВIДАЛЬНIСТЮ "ЕЛЕКТРОЛЮКС УКРАЇНА"</v>
          </cell>
          <cell r="C748">
            <v>371830009158</v>
          </cell>
          <cell r="D748">
            <v>0</v>
          </cell>
          <cell r="E748">
            <v>0</v>
          </cell>
        </row>
        <row r="749">
          <cell r="B749" t="str">
            <v>ТОВАРИСТВО З ОБМЕЖЕНОЮ ВIДПОВIДАЛЬНIСТЮ "ІМПЕРОВО ФУДЗ"</v>
          </cell>
          <cell r="C749">
            <v>348450709150</v>
          </cell>
          <cell r="D749">
            <v>0</v>
          </cell>
          <cell r="E749">
            <v>0</v>
          </cell>
        </row>
        <row r="750">
          <cell r="B750" t="str">
            <v>ТОВАРИСТВО З ОБМЕЖЕНОЮ ВIДПОВIДАЛЬНIСТЮ "ІНТЕРПАЙП НІКО ТЬЮБ"</v>
          </cell>
          <cell r="C750">
            <v>355373604071</v>
          </cell>
          <cell r="D750">
            <v>0</v>
          </cell>
          <cell r="E750">
            <v>0</v>
          </cell>
        </row>
        <row r="751">
          <cell r="B751" t="str">
            <v>ПУБЛІЧНЕ АКЦIОНЕРНЕ ТОВАРИСТВО "ВІННИЦЬКИЙ ОЛІЙНОЖИРОВИЙ КОМБІНАТ"</v>
          </cell>
          <cell r="C751">
            <v>3737502280</v>
          </cell>
          <cell r="D751">
            <v>0</v>
          </cell>
          <cell r="E751">
            <v>0</v>
          </cell>
        </row>
        <row r="752">
          <cell r="B752" t="str">
            <v>ПУБЛІЧНЕ АКЦIОНЕРНЕ ТОВАРИСТВО "КРЕМЕНЧУЦЬКИЙ КОЛІСНИЙ ЗАВОД"</v>
          </cell>
          <cell r="C752">
            <v>2316116036</v>
          </cell>
          <cell r="D752">
            <v>21</v>
          </cell>
          <cell r="E752">
            <v>1</v>
          </cell>
        </row>
        <row r="753">
          <cell r="B753" t="str">
            <v>ПРИВАТНЕ АКЦIОНЕРНЕ ТОВАРИСТВО "СЕНТРАВІС ПРОДАКШН ЮКРЕЙН"</v>
          </cell>
          <cell r="C753">
            <v>309269404078</v>
          </cell>
          <cell r="D753">
            <v>23</v>
          </cell>
          <cell r="E753">
            <v>1</v>
          </cell>
        </row>
        <row r="754">
          <cell r="B754" t="str">
            <v>ПРИВАТНЕ АКЦIОНЕРНЕ ТОВАРИСТВО "АВІАКОМПАНІЯ "МІЖНАРОДНІ АВІАЛІНІЇ УКРАЇНИ"</v>
          </cell>
          <cell r="C754">
            <v>143486826595</v>
          </cell>
          <cell r="D754">
            <v>23</v>
          </cell>
          <cell r="E754">
            <v>1</v>
          </cell>
        </row>
        <row r="755">
          <cell r="B755" t="str">
            <v>ПРИВАТНЕ АКЦIОНЕРНЕ ТОВАРИСТВО "ПОЛТАВСЬКИЙ ГІРНИЧО-ЗБАГАЧУВАЛЬНИЙ КОМБІНАТ"</v>
          </cell>
          <cell r="C755">
            <v>1912816023</v>
          </cell>
          <cell r="D755">
            <v>23</v>
          </cell>
          <cell r="E755">
            <v>1</v>
          </cell>
        </row>
        <row r="756">
          <cell r="B756" t="str">
            <v>ПУБЛІЧНЕ АКЦIОНЕРНЕ ТОВАРИСТВО "МИРОНІВСЬКИЙ ЗАВОД ПО ВИГОТОВЛЕННЮ КРУП І КОМБІКОРМІВ "</v>
          </cell>
          <cell r="C756">
            <v>9517710155</v>
          </cell>
          <cell r="D756">
            <v>23</v>
          </cell>
          <cell r="E756">
            <v>1</v>
          </cell>
        </row>
        <row r="757">
          <cell r="B757" t="str">
            <v>ТОВАРИСТВО З ОБМЕЖЕНОЮ ВIДПОВIДАЛЬНIСТЮ "АМБАР ЕКСПОРТ"</v>
          </cell>
          <cell r="C757">
            <v>384069008150</v>
          </cell>
          <cell r="D757">
            <v>23</v>
          </cell>
          <cell r="E757">
            <v>1</v>
          </cell>
        </row>
        <row r="758">
          <cell r="B758" t="str">
            <v>ТОВАРИСТВО З ОБМЕЖЕНОЮ ВIДПОВIДАЛЬНIСТЮ "АДМ ТРЕЙДІНГ УКРАЇНА"</v>
          </cell>
          <cell r="C758">
            <v>200274426590</v>
          </cell>
          <cell r="D758">
            <v>23</v>
          </cell>
          <cell r="E758">
            <v>1</v>
          </cell>
        </row>
        <row r="759">
          <cell r="B759" t="str">
            <v>ПУБЛІЧНЕ АКЦIОНЕРНЕ ТОВАРИСТВО "МАЛИНОВЕ"</v>
          </cell>
          <cell r="C759">
            <v>302495210194</v>
          </cell>
          <cell r="D759">
            <v>0</v>
          </cell>
          <cell r="E759">
            <v>0</v>
          </cell>
        </row>
        <row r="760">
          <cell r="B760" t="str">
            <v>ТОВАРИСТВО З ОБМЕЖЕНОЮ ВIДПОВIДАЛЬНIСТЮ "МИКОЛАЇВСЬКИЙ ГЛИНОЗЕМНИЙ ЗАВОД"</v>
          </cell>
          <cell r="C760">
            <v>331330014011</v>
          </cell>
          <cell r="D760">
            <v>29</v>
          </cell>
          <cell r="E760">
            <v>1</v>
          </cell>
        </row>
        <row r="761">
          <cell r="B761" t="str">
            <v>ПРИВАТНЕ АКЦIОНЕРНЕ ТОВАРИСТВО "ЄВРАЗ ДНІПРОВСЬКИЙ МЕТАЛУРГІЙНИЙ ЗАВОД"</v>
          </cell>
          <cell r="C761">
            <v>53930504026</v>
          </cell>
          <cell r="D761">
            <v>146</v>
          </cell>
          <cell r="E761">
            <v>1</v>
          </cell>
        </row>
        <row r="762">
          <cell r="B762" t="str">
            <v>ФЕРМЕРСЬКЕ ГОСПОДАРСТВО "ОРГАНІК СІСТЕМС"</v>
          </cell>
          <cell r="C762">
            <v>355210914207</v>
          </cell>
          <cell r="D762">
            <v>0</v>
          </cell>
          <cell r="E762">
            <v>0</v>
          </cell>
        </row>
        <row r="763">
          <cell r="B763" t="str">
            <v>ПРИВАТНЕ АКЦIОНЕРНЕ ТОВАРИСТВО "ЛЕБЕДИНСЬКИЙ НАСІННЄВИЙ ЗАВОД"</v>
          </cell>
          <cell r="C763">
            <v>3889323283</v>
          </cell>
          <cell r="D763">
            <v>0</v>
          </cell>
          <cell r="E763">
            <v>0</v>
          </cell>
        </row>
        <row r="764">
          <cell r="B764" t="str">
            <v>ТОВАРИСТВО З ОБМЕЖЕНОЮ ВIДПОВIДАЛЬНIСТЮ "ЛІСПРОМ УКРАЇНА"</v>
          </cell>
          <cell r="C764">
            <v>372602406162</v>
          </cell>
          <cell r="D764">
            <v>0</v>
          </cell>
          <cell r="E764">
            <v>0</v>
          </cell>
        </row>
        <row r="765">
          <cell r="B765" t="str">
            <v>ТОВАРИСТВО З ОБМЕЖЕНОЮ ВIДПОВIДАЛЬНIСТЮ "ОПТІМУС ПЛЮС"</v>
          </cell>
          <cell r="C765">
            <v>367268404610</v>
          </cell>
          <cell r="D765">
            <v>0</v>
          </cell>
          <cell r="E765">
            <v>0</v>
          </cell>
        </row>
        <row r="766">
          <cell r="B766" t="str">
            <v>ДЕРЖАВНЕ ПIДПРИЄМСТВО "АНТОНОВ"</v>
          </cell>
          <cell r="C766">
            <v>143075226658</v>
          </cell>
          <cell r="D766">
            <v>0</v>
          </cell>
          <cell r="E766">
            <v>0</v>
          </cell>
        </row>
        <row r="767">
          <cell r="B767" t="str">
            <v>ДЕРЖАВНЕ ПIДПРИЄМСТВО "ЗАВОД "ЕЛЕКТРОВАЖМАШ"</v>
          </cell>
          <cell r="C767">
            <v>2131220393</v>
          </cell>
          <cell r="D767">
            <v>0</v>
          </cell>
          <cell r="E767">
            <v>0</v>
          </cell>
        </row>
        <row r="768">
          <cell r="B768" t="str">
            <v>ДЕРЖАВНЕ ПIДПРИЄМСТВО "НАУКОВО-ВИРОБНИЧИЙ КОМПЛЕКС ГАЗОТУРБОБУДУВАННЯ "ЗОРЯ" - "МАШПРОЕКТ"</v>
          </cell>
          <cell r="C768">
            <v>318213814011</v>
          </cell>
          <cell r="D768">
            <v>0</v>
          </cell>
          <cell r="E768">
            <v>0</v>
          </cell>
        </row>
        <row r="769">
          <cell r="B769" t="str">
            <v>ДОЧІРНЄ ПІДПРИЄМСТВО З ІНОЗЕМНОЮ ІНВЕСТИЦІЄЮ "САНГРАНТ ПЛЮС"</v>
          </cell>
          <cell r="C769">
            <v>312436726100</v>
          </cell>
          <cell r="D769">
            <v>0</v>
          </cell>
          <cell r="E769">
            <v>0</v>
          </cell>
        </row>
        <row r="770">
          <cell r="B770" t="str">
            <v>КАЗЕННЕ ПІДПРИЄМСТВО "НАУКОВО-ВИРОБНИЧИЙ КОМПЛЕКС "ІСКРА"</v>
          </cell>
          <cell r="C770">
            <v>143138608241</v>
          </cell>
          <cell r="D770">
            <v>0</v>
          </cell>
          <cell r="E770">
            <v>0</v>
          </cell>
        </row>
        <row r="771">
          <cell r="B771" t="str">
            <v>ПРИВАТНЕ АКЦIОНЕРНЕ ТОВАРИСТВО "АВДІЇВСЬКИЙ КОКСОХІМІЧНИЙ ЗАВОД"</v>
          </cell>
          <cell r="C771">
            <v>1910705019</v>
          </cell>
          <cell r="D771">
            <v>0</v>
          </cell>
          <cell r="E771">
            <v>0</v>
          </cell>
        </row>
        <row r="772">
          <cell r="B772" t="str">
            <v>ПРИВАТНЕ АКЦІОНЕРНЕ ТОВАРИСТВО "ПОЛОГІВСЬКИЙ ОЛІЙНОЕКСТРАКЦІЙНИЙ ЗАВОД"</v>
          </cell>
          <cell r="C772">
            <v>3841408159</v>
          </cell>
          <cell r="D772">
            <v>0</v>
          </cell>
          <cell r="E772">
            <v>0</v>
          </cell>
        </row>
        <row r="773">
          <cell r="B773" t="str">
            <v>ПРИВАТНЕ ПIДПРИЄМСТВО "ТОРГОВИЙ ДІМ "МАЙОЛА"</v>
          </cell>
          <cell r="C773">
            <v>327120313055</v>
          </cell>
          <cell r="D773">
            <v>0</v>
          </cell>
          <cell r="E773">
            <v>0</v>
          </cell>
        </row>
        <row r="774">
          <cell r="B774" t="str">
            <v>ПУБЛІЧНЕ АКЦIОНЕРНЕ ТОВАРИСТВО "НІКОПОЛЬСЬКИЙ ЗАВОД ФЕРОСПЛАВІВ"</v>
          </cell>
          <cell r="C774">
            <v>1865204076</v>
          </cell>
          <cell r="D774">
            <v>0</v>
          </cell>
          <cell r="E774">
            <v>0</v>
          </cell>
        </row>
        <row r="775">
          <cell r="B775" t="str">
            <v>ПУБЛІЧНЕ АКЦIОНЕРНЕ ТОВАРИСТВО "СКФ УКРАЇНА"</v>
          </cell>
          <cell r="C775">
            <v>57451603177</v>
          </cell>
          <cell r="D775">
            <v>0</v>
          </cell>
          <cell r="E775">
            <v>0</v>
          </cell>
        </row>
        <row r="776">
          <cell r="B776" t="str">
            <v>ТОВАРИСТВО З ОБМЕЖЕНОЮ ВIДПОВIДАЛЬНIСТЮ "ЄВРОПА-ТРАНС ЛТД"</v>
          </cell>
          <cell r="C776">
            <v>326051509157</v>
          </cell>
          <cell r="D776">
            <v>0</v>
          </cell>
          <cell r="E776">
            <v>0</v>
          </cell>
        </row>
        <row r="777">
          <cell r="B777" t="str">
            <v>ТОВАРИСТВО З ОБМЕЖЕНОЮ ВIДПОВIДАЛЬНIСТЮ "ПОБУЖСЬКИЙ ФЕРОНІКЕЛЕВИЙ КОМБІНАТ"</v>
          </cell>
          <cell r="C777">
            <v>310769526557</v>
          </cell>
          <cell r="D777">
            <v>0</v>
          </cell>
          <cell r="E777">
            <v>0</v>
          </cell>
        </row>
        <row r="778">
          <cell r="B778" t="str">
            <v>ТОВАРИСТВО З ОБМЕЖЕНОЮ ВIДПОВIДАЛЬНIСТЮ ФІРМА "КОМПЛЕКТ"</v>
          </cell>
          <cell r="C778">
            <v>222199111274</v>
          </cell>
          <cell r="D778">
            <v>0</v>
          </cell>
          <cell r="E778">
            <v>0</v>
          </cell>
        </row>
        <row r="779">
          <cell r="B779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779">
            <v>326057109152</v>
          </cell>
          <cell r="D779">
            <v>0</v>
          </cell>
          <cell r="E779">
            <v>0</v>
          </cell>
        </row>
        <row r="780">
          <cell r="B780" t="str">
            <v>ПРИВАТНЕ АКЦIОНЕРНЕ ТОВАРИСТВО "РАЙЗ-МАКСИМКО"</v>
          </cell>
          <cell r="C780">
            <v>303825326502</v>
          </cell>
          <cell r="D780">
            <v>0</v>
          </cell>
          <cell r="E780">
            <v>0</v>
          </cell>
        </row>
        <row r="781">
          <cell r="B781" t="str">
            <v>ТОВАРИСТВО З ОБМЕЖЕНОЮ ВIДПОВIДАЛЬНIСТЮ "АВК КОНФЕКШІНЕРІ"</v>
          </cell>
          <cell r="C781">
            <v>394617926564</v>
          </cell>
          <cell r="D781">
            <v>0</v>
          </cell>
          <cell r="E781">
            <v>0</v>
          </cell>
        </row>
        <row r="782">
          <cell r="B782" t="str">
            <v>ТОВАРИСТВО З ОБМЕЖЕНОЮ ВIДПОВIДАЛЬНIСТЮ "АГРОПРОІНВЕСТ 08"</v>
          </cell>
          <cell r="C782">
            <v>358343308067</v>
          </cell>
          <cell r="D782">
            <v>0</v>
          </cell>
          <cell r="E782">
            <v>0</v>
          </cell>
        </row>
        <row r="783">
          <cell r="B783" t="str">
            <v>ТОВАРИСТВО З ОБМЕЖЕНОЮ ВIДПОВIДАЛЬНIСТЮ "ВІННИЦЬКИЙ КОМБІНАТ ХЛІБОПРОДУКТІВ № 2"</v>
          </cell>
          <cell r="C783">
            <v>343250302030</v>
          </cell>
          <cell r="D783">
            <v>0</v>
          </cell>
          <cell r="E783">
            <v>0</v>
          </cell>
        </row>
        <row r="784">
          <cell r="B784" t="str">
            <v>ТОВАРИСТВО З ОБМЕЖЕНОЮ ВIДПОВIДАЛЬНIСТЮ "МАГІСТРАЛЬ - ТРАНС"</v>
          </cell>
          <cell r="C784">
            <v>310554126585</v>
          </cell>
          <cell r="D784">
            <v>0</v>
          </cell>
          <cell r="E784">
            <v>0</v>
          </cell>
        </row>
        <row r="785">
          <cell r="B785" t="str">
            <v>ТОВАРИСТВО З ОБМЕЖЕНОЮ ВIДПОВIДАЛЬНIСТЮ "ДЖУССО УКРАЇНА"</v>
          </cell>
          <cell r="C785">
            <v>388911426582</v>
          </cell>
          <cell r="D785">
            <v>0</v>
          </cell>
          <cell r="E785">
            <v>0</v>
          </cell>
        </row>
        <row r="786">
          <cell r="B786" t="str">
            <v>ПУБЛІЧНЕ АКЦIОНЕРНЕ ТОВАРИСТВО "ФАРМАК"</v>
          </cell>
          <cell r="C786">
            <v>4811926650</v>
          </cell>
          <cell r="D786">
            <v>1</v>
          </cell>
          <cell r="E786">
            <v>1</v>
          </cell>
        </row>
        <row r="787">
          <cell r="B787" t="str">
            <v>ТОВАРИСТВО З ОБМЕЖЕНОЮ ВIДПОВIДАЛЬНIСТЮ "ПРОФІТ-ЕКСПОРТ"</v>
          </cell>
          <cell r="C787">
            <v>397419508281</v>
          </cell>
          <cell r="D787">
            <v>0</v>
          </cell>
          <cell r="E787">
            <v>0</v>
          </cell>
        </row>
        <row r="788">
          <cell r="B788" t="str">
            <v>ТОВАРИСТВО З ОБМЕЖЕНОЮ ВIДПОВIДАЛЬНIСТЮ "ТОРГОВИЙ ДІМ "СЛАВИЧ"</v>
          </cell>
          <cell r="C788">
            <v>213943025265</v>
          </cell>
          <cell r="D788">
            <v>1</v>
          </cell>
          <cell r="E788">
            <v>1</v>
          </cell>
        </row>
        <row r="789">
          <cell r="B789" t="str">
            <v>ПРИВАТНЕ АКЦIОНЕРНЕ ТОВАРИСТВО "АДМ ІЛЛІЧІВСЬК"</v>
          </cell>
          <cell r="C789">
            <v>327902315033</v>
          </cell>
          <cell r="D789">
            <v>0</v>
          </cell>
          <cell r="E789">
            <v>0</v>
          </cell>
        </row>
        <row r="790">
          <cell r="B790" t="str">
            <v>ТОВАРИСТВО З ОБМЕЖЕНОЮ ВIДПОВIДАЛЬНIСТЮ "УКРАЇНСЬКА ХОЛДИНГОВА ЛІСОПИЛЬНА КОМПАНІЯ"</v>
          </cell>
          <cell r="C790">
            <v>393253726599</v>
          </cell>
          <cell r="D790">
            <v>0</v>
          </cell>
          <cell r="E790">
            <v>0</v>
          </cell>
        </row>
        <row r="791">
          <cell r="B791" t="str">
            <v>ТОВАРИСТВО З ОБМЕЖЕНОЮ ВIДПОВIДАЛЬНIСТЮ "МРІЯ ТРЕЙДИНГ"</v>
          </cell>
          <cell r="C791">
            <v>396754719188</v>
          </cell>
          <cell r="D791">
            <v>3</v>
          </cell>
          <cell r="E791">
            <v>1</v>
          </cell>
        </row>
        <row r="792">
          <cell r="B792" t="str">
            <v>ТОВАРИСТВО З ОБМЕЖЕНОЮ ВIДПОВIДАЛЬНIСТЮ "ЗАПОРІЗЬКИЙ ТИТАНО-МАГНІЄВИЙ КОМБІНАТ"</v>
          </cell>
          <cell r="C792">
            <v>389830008255</v>
          </cell>
          <cell r="D792">
            <v>62</v>
          </cell>
          <cell r="E792">
            <v>1</v>
          </cell>
        </row>
        <row r="793">
          <cell r="B793" t="str">
            <v>ПУБЛІЧНЕ АКЦIОНЕРНЕ ТОВАРИСТВО "СУМСЬКЕ МАШИНОБУДІВНЕ НАУКОВО-ВИРОБНИЧЕ ОБ'ЄДНАННЯ"</v>
          </cell>
          <cell r="C793">
            <v>57479918286</v>
          </cell>
          <cell r="D793">
            <v>70</v>
          </cell>
          <cell r="E793">
            <v>1</v>
          </cell>
        </row>
        <row r="794">
          <cell r="B794" t="str">
            <v>ТОВАРИСТВО З ОБМЕЖЕНОЮ ВIДПОВIДАЛЬНIСТЮ "РАДЕХІВСЬКИЙ ЦУКОР"</v>
          </cell>
          <cell r="C794">
            <v>361531813268</v>
          </cell>
          <cell r="D794">
            <v>81</v>
          </cell>
          <cell r="E794">
            <v>1</v>
          </cell>
        </row>
        <row r="795">
          <cell r="B795" t="str">
            <v>ТОВАРИСТВО З ОБМЕЖЕНОЮ ВIДПОВIДАЛЬНIСТЮ "АТЕМ ГРУП"</v>
          </cell>
          <cell r="C795">
            <v>406578526532</v>
          </cell>
          <cell r="D795">
            <v>11</v>
          </cell>
          <cell r="E795">
            <v>1</v>
          </cell>
        </row>
        <row r="796">
          <cell r="B796" t="str">
            <v>ТОВАРИСТВО З ОБМЕЖЕНОЮ ВIДПОВIДАЛЬНIСТЮ "ВІРТУС КОММОДІТІЗ"</v>
          </cell>
          <cell r="C796">
            <v>393642426597</v>
          </cell>
          <cell r="D796">
            <v>11</v>
          </cell>
          <cell r="E796">
            <v>1</v>
          </cell>
        </row>
        <row r="797">
          <cell r="B797" t="str">
            <v>ТОВАРИСТВО З ОБМЕЖЕНОЮ ВIДПОВIДАЛЬНIСТЮ "ОЛСІДЗ БЛЕК СІ"</v>
          </cell>
          <cell r="C797">
            <v>373924926569</v>
          </cell>
          <cell r="D797">
            <v>11</v>
          </cell>
          <cell r="E797">
            <v>1</v>
          </cell>
        </row>
        <row r="798">
          <cell r="B798" t="str">
            <v>ТОВАРИСТВО З ОБМЕЖЕНОЮ ВIДПОВIДАЛЬНIСТЮ "ЕНГЕЛЬХАРТ СТП (УКРАЇНА)"</v>
          </cell>
          <cell r="C798">
            <v>391123126559</v>
          </cell>
          <cell r="D798">
            <v>0</v>
          </cell>
          <cell r="E798">
            <v>0</v>
          </cell>
        </row>
        <row r="799">
          <cell r="B799" t="str">
            <v>ПУБЛІЧНЕ АКЦIОНЕРНЕ ТОВАРИСТВО "ДНІПРОВСЬКИЙ МЕТАЛУРГІЙНИЙ КОМБІНАТ ІМ. Ф.Е. ДЗЕРЖИНСЬКОГО"</v>
          </cell>
          <cell r="C799">
            <v>53930404034</v>
          </cell>
          <cell r="D799">
            <v>132</v>
          </cell>
          <cell r="E799">
            <v>1</v>
          </cell>
        </row>
        <row r="800">
          <cell r="B800" t="str">
            <v>ПІДПРИЄМСТВО З ІНОЗЕМНОЮ ІНВЕСТИЦІЄЮ У ФОРМІ ТОВАРИСТВА З ОБМЕЖЕНОЮ ВІДПОВІДАЛЬНІСТЮ "ТЕХАВТОТРАНС"</v>
          </cell>
          <cell r="C800">
            <v>247256826587</v>
          </cell>
          <cell r="D800">
            <v>0</v>
          </cell>
          <cell r="E800">
            <v>0</v>
          </cell>
        </row>
        <row r="801">
          <cell r="B801" t="str">
            <v>ТОВАРИСТВО З ОБМЕЖЕНОЮ ВIДПОВIДАЛЬНIСТЮ "БЕССАРАБІЯ-АГРО"</v>
          </cell>
          <cell r="C801">
            <v>390762615020</v>
          </cell>
          <cell r="D801">
            <v>0</v>
          </cell>
          <cell r="E801">
            <v>0</v>
          </cell>
        </row>
        <row r="802">
          <cell r="B802" t="str">
            <v>ДЕРЖАВНЕ ПІДПРИЄМСТВО "УКРАЇНСЬКИЙ ДЕРЖАВНИЙ ЦЕНТР ПО ЕКСПЛУАТАЦІЇ СПЕЦІАЛІЗОВАНИХ ВАГОНІВ"</v>
          </cell>
          <cell r="C802">
            <v>10563620277</v>
          </cell>
          <cell r="D802">
            <v>8</v>
          </cell>
          <cell r="E802">
            <v>1</v>
          </cell>
        </row>
        <row r="803">
          <cell r="B803" t="str">
            <v>ТОВАРИСТВО З ОБМЕЖЕНОЮ ВIДПОВIДАЛЬНIСТЮ "АТ КАРГІЛЛ"</v>
          </cell>
          <cell r="C803">
            <v>200103926100</v>
          </cell>
          <cell r="D803">
            <v>0</v>
          </cell>
          <cell r="E803">
            <v>0</v>
          </cell>
        </row>
        <row r="804">
          <cell r="B804" t="str">
            <v>ТОВАРИСТВО З ОБМЕЖЕНОЮ ВIДПОВIДАЛЬНIСТЮ "АТ КАРГІЛЛ"</v>
          </cell>
          <cell r="C804">
            <v>200103926100</v>
          </cell>
          <cell r="D804">
            <v>0</v>
          </cell>
          <cell r="E804">
            <v>0</v>
          </cell>
        </row>
        <row r="805">
          <cell r="B805" t="str">
            <v>ПРИВАТНЕ АКЦIОНЕРНЕ ТОВАРИСТВО "ШВЕЙНА ФАБРИКА "ЗОРЯНКА"</v>
          </cell>
          <cell r="C805">
            <v>55027011230</v>
          </cell>
          <cell r="D805">
            <v>0</v>
          </cell>
          <cell r="E805">
            <v>0</v>
          </cell>
        </row>
        <row r="806">
          <cell r="B806" t="str">
            <v>ТОВАРИСТВО З ОБМЕЖЕНОЮ ВIДПОВIДАЛЬНIСТЮ "АТ КАРГІЛЛ"</v>
          </cell>
          <cell r="C806">
            <v>200103926100</v>
          </cell>
          <cell r="D806">
            <v>0</v>
          </cell>
          <cell r="E806">
            <v>0</v>
          </cell>
        </row>
        <row r="807">
          <cell r="B807" t="str">
            <v>ДОЧIРНЄ ПIДПРИЄМСТВО З ІНОЗЕМНОЮ ІНВЕСТИЦІЄЮ "САНТРЕЙД"</v>
          </cell>
          <cell r="C807">
            <v>253945626106</v>
          </cell>
          <cell r="D807">
            <v>0</v>
          </cell>
          <cell r="E807">
            <v>0</v>
          </cell>
        </row>
        <row r="808">
          <cell r="B808" t="str">
            <v>ПРИВАТНЕ АКЦIОНЕРНЕ ТОВАРИСТВО "МОНДЕЛІС УКРАЇНА"</v>
          </cell>
          <cell r="C808">
            <v>3822218163</v>
          </cell>
          <cell r="D808">
            <v>0</v>
          </cell>
          <cell r="E808">
            <v>0</v>
          </cell>
        </row>
        <row r="809">
          <cell r="B809" t="str">
            <v>ПУБЛІЧНЕ АКЦIОНЕРНЕ ТОВАРИСТВО "ФАРМАК"</v>
          </cell>
          <cell r="C809">
            <v>4811926650</v>
          </cell>
          <cell r="D809">
            <v>0</v>
          </cell>
          <cell r="E809">
            <v>0</v>
          </cell>
        </row>
        <row r="810">
          <cell r="B810" t="str">
            <v>ТОВАРИСТВО З ОБМЕЖЕНОЮ ВIДПОВIДАЛЬНIСТЮ "БАРЛІНЕК ІНВЕСТ"</v>
          </cell>
          <cell r="C810">
            <v>340045702285</v>
          </cell>
          <cell r="D810">
            <v>0</v>
          </cell>
          <cell r="E810">
            <v>0</v>
          </cell>
        </row>
        <row r="811">
          <cell r="B811" t="str">
            <v>ТОВАРИСТВО З ОБМЕЖЕНОЮ ВIДПОВIДАЛЬНIСТЮ "ТАРКЕТТ ВІНІСІН"</v>
          </cell>
          <cell r="C811">
            <v>143615809167</v>
          </cell>
          <cell r="D811">
            <v>0</v>
          </cell>
          <cell r="E811">
            <v>0</v>
          </cell>
        </row>
        <row r="812">
          <cell r="B812" t="str">
            <v>ТОВАРИСТВО З ОБМЕЖЕНОЮ ВIДПОВIДАЛЬНIСТЮ "ТОТЛЕНД"</v>
          </cell>
          <cell r="C812">
            <v>387438523146</v>
          </cell>
          <cell r="D812">
            <v>0</v>
          </cell>
          <cell r="E812">
            <v>0</v>
          </cell>
        </row>
        <row r="813">
          <cell r="B813" t="str">
            <v>ПУБЛІЧНЕ АКЦIОНЕРНЕ ТОВАРИСТВО "ОДЕСЬКИЙ КАБЕЛЬНИЙ ЗАВОД "ОДЕСКАБЕЛЬ"</v>
          </cell>
          <cell r="C813">
            <v>57587315013</v>
          </cell>
          <cell r="D813">
            <v>0</v>
          </cell>
          <cell r="E813">
            <v>0</v>
          </cell>
        </row>
        <row r="814">
          <cell r="B814" t="str">
            <v>ТОВАРИСТВО З ОБМЕЖЕНОЮ ВIДПОВIДАЛЬНIСТЮ "ТОРГОВИЙ ДІМ "СЛАВИЧ"</v>
          </cell>
          <cell r="C814">
            <v>213943025265</v>
          </cell>
          <cell r="D814">
            <v>0</v>
          </cell>
          <cell r="E814">
            <v>0</v>
          </cell>
        </row>
        <row r="815">
          <cell r="B815" t="str">
            <v>ТОВАРИСТВО З ОБМЕЖЕНОЮ ВIДПОВIДАЛЬНIСТЮ "ІМПЕРОВО ФУДЗ"</v>
          </cell>
          <cell r="C815">
            <v>348450709150</v>
          </cell>
          <cell r="D815">
            <v>0</v>
          </cell>
          <cell r="E815">
            <v>0</v>
          </cell>
        </row>
        <row r="816">
          <cell r="B816" t="str">
            <v>ТОВАРИСТВО З ОБМЕЖЕНОЮ ВIДПОВIДАЛЬНIСТЮ "КЕРНЕЛ-ТРЕЙД"</v>
          </cell>
          <cell r="C816">
            <v>314543826559</v>
          </cell>
          <cell r="D816">
            <v>0</v>
          </cell>
          <cell r="E816">
            <v>0</v>
          </cell>
        </row>
        <row r="817">
          <cell r="B817" t="str">
            <v>ТОВАРИСТВО З ОБМЕЖЕНОЮ ВIДПОВIДАЛЬНIСТЮ СІЛЬСЬКОГОСПОДАРСЬКЕ ПІДПРИЄМСТВО "НІБУЛОН"</v>
          </cell>
          <cell r="C817">
            <v>142911114015</v>
          </cell>
          <cell r="D817">
            <v>0</v>
          </cell>
          <cell r="E817">
            <v>0</v>
          </cell>
        </row>
        <row r="818">
          <cell r="B818" t="str">
            <v>ПУБЛІЧНЕ АКЦIОНЕРНЕ ТОВАРИСТВО "ВЕСКО"</v>
          </cell>
          <cell r="C818">
            <v>2820405100</v>
          </cell>
          <cell r="D818">
            <v>0</v>
          </cell>
          <cell r="E818">
            <v>0</v>
          </cell>
        </row>
        <row r="819">
          <cell r="B819" t="str">
            <v>ПУБЛІЧНЕ АКЦIОНЕРНЕ ТОВАРИСТВО "НОВОКРАМАТОРСЬКИЙ МАШИНОБУДІВНИЙ ЗАВОД"</v>
          </cell>
          <cell r="C819">
            <v>57635905159</v>
          </cell>
          <cell r="D819">
            <v>0</v>
          </cell>
          <cell r="E819">
            <v>0</v>
          </cell>
        </row>
        <row r="820">
          <cell r="B820" t="str">
            <v>ПУБЛІЧНЕ АКЦІОНЕРНЕ ТОВАРИСТВО ''ЕЛЕКТРОМЕТАЛУРГІЙНИЙ ЗАВОД ''ДНІПРОСПЕЦСТАЛЬ'' ІМ. А.М. КУЗЬМІНА''</v>
          </cell>
          <cell r="C820">
            <v>1865308243</v>
          </cell>
          <cell r="D820">
            <v>0</v>
          </cell>
          <cell r="E820">
            <v>0</v>
          </cell>
        </row>
        <row r="821">
          <cell r="B821" t="str">
            <v>ПУБЛІЧНЕ АКЦIОНЕРНЕ ТОВАРИСТВО "ІНТЕРПАЙП НОВОМОСКОВСЬКИЙ ТРУБНИЙ ЗАВОД"</v>
          </cell>
          <cell r="C821">
            <v>53931304086</v>
          </cell>
          <cell r="D821">
            <v>0</v>
          </cell>
          <cell r="E821">
            <v>0</v>
          </cell>
        </row>
        <row r="822">
          <cell r="B822" t="str">
            <v>ПУБЛІЧНЕ АКЦIОНЕРНЕ ТОВАРИСТВО "ПІВДЕННИЙ ГІРНИЧО-ЗБАГАЧУВАЛЬНИЙ КОМБІНАТ"</v>
          </cell>
          <cell r="C822">
            <v>1910004055</v>
          </cell>
          <cell r="D822">
            <v>0</v>
          </cell>
          <cell r="E822">
            <v>0</v>
          </cell>
        </row>
        <row r="823">
          <cell r="B823" t="str">
            <v>ТОВАРИСТВО З ОБМЕЖЕНОЮ ВIДПОВIДАЛЬНIСТЮ "НОВО-САНЖАРСЬКИЙ ЕЛЕВАТОР"</v>
          </cell>
          <cell r="C823">
            <v>319377316217</v>
          </cell>
          <cell r="D823">
            <v>0</v>
          </cell>
          <cell r="E823">
            <v>0</v>
          </cell>
        </row>
        <row r="824">
          <cell r="B824" t="str">
            <v>ТОВАРИСТВО З ОБМЕЖЕНОЮ ВIДПОВIДАЛЬНIСТЮ "ДЖУССО УКРАЇНА"</v>
          </cell>
          <cell r="C824">
            <v>388911426582</v>
          </cell>
          <cell r="D824">
            <v>0</v>
          </cell>
          <cell r="E824">
            <v>0</v>
          </cell>
        </row>
        <row r="825">
          <cell r="B825" t="str">
            <v>ТОВАРИСТВО З ОБМЕЖЕНОЮ ВIДПОВIДАЛЬНIСТЮ "МАЛТЮРОП ЮКРЕЙН"</v>
          </cell>
          <cell r="C825">
            <v>308618226597</v>
          </cell>
          <cell r="D825">
            <v>0</v>
          </cell>
          <cell r="E825">
            <v>0</v>
          </cell>
        </row>
        <row r="826">
          <cell r="B826" t="str">
            <v>ТОВАРИСТВО З ОБМЕЖЕНОЮ ВIДПОВIДАЛЬНIСТЮ "МАРТІН"</v>
          </cell>
          <cell r="C826">
            <v>192571426590</v>
          </cell>
          <cell r="D826">
            <v>0</v>
          </cell>
          <cell r="E826">
            <v>0</v>
          </cell>
        </row>
        <row r="827">
          <cell r="B827" t="str">
            <v>ТОВАРИСТВО З ОБМЕЖЕНОЮ ВIДПОВIДАЛЬНIСТЮ "РАДЕХІВСЬКИЙ ЦУКОР"</v>
          </cell>
          <cell r="C827">
            <v>361531813268</v>
          </cell>
          <cell r="D827">
            <v>0</v>
          </cell>
          <cell r="E827">
            <v>0</v>
          </cell>
        </row>
        <row r="828">
          <cell r="B828" t="str">
            <v>ТОВАРИСТВО З ОБМЕЖЕНОЮ ВIДПОВIДАЛЬНIСТЮ "УКРГАЗПРОМБУД"</v>
          </cell>
          <cell r="C828">
            <v>315671226552</v>
          </cell>
          <cell r="D828">
            <v>0</v>
          </cell>
          <cell r="E828">
            <v>0</v>
          </cell>
        </row>
        <row r="829">
          <cell r="B829" t="str">
            <v>ПРИВАТНЕ АКЦIОНЕРНЕ ТОВАРИСТВО "КОНСЮМЕРС - СКЛО - ЗОРЯ"</v>
          </cell>
          <cell r="C829">
            <v>225551317122</v>
          </cell>
          <cell r="D829">
            <v>0</v>
          </cell>
          <cell r="E829">
            <v>0</v>
          </cell>
        </row>
        <row r="830">
          <cell r="B830" t="str">
            <v>ПРИВАТНЕ АКЦIОНЕРНЕ ТОВАРИСТВО "ПОЛТАВСЬКИЙ ГІРНИЧО-ЗБАГАЧУВАЛЬНИЙ КОМБІНАТ"</v>
          </cell>
          <cell r="C830">
            <v>1912816023</v>
          </cell>
          <cell r="D830">
            <v>0</v>
          </cell>
          <cell r="E830">
            <v>0</v>
          </cell>
        </row>
        <row r="831">
          <cell r="B831" t="str">
            <v>ПРИВАТНЕ ПIДПРИЄМСТВО "ВЕКТОР-М"</v>
          </cell>
          <cell r="C831">
            <v>324928226550</v>
          </cell>
          <cell r="D831">
            <v>0</v>
          </cell>
          <cell r="E831">
            <v>0</v>
          </cell>
        </row>
        <row r="832">
          <cell r="B832" t="str">
            <v>ПУБЛІЧНЕ АКЦIОНЕРНЕ ТОВАРИСТВО "КРЕМЕНЧУЦЬКИЙ КОЛІСНИЙ ЗАВОД"</v>
          </cell>
          <cell r="C832">
            <v>2316116036</v>
          </cell>
          <cell r="D832">
            <v>0</v>
          </cell>
          <cell r="E832">
            <v>0</v>
          </cell>
        </row>
        <row r="833">
          <cell r="B833" t="str">
            <v>ТОВАРИСТВО З ОБМЕЖЕНОЮ ВIДПОВIДАЛЬНIСТЮ "АДМ ТРЕЙДІНГ УКРАЇНА"</v>
          </cell>
          <cell r="C833">
            <v>200274426590</v>
          </cell>
          <cell r="D833">
            <v>0</v>
          </cell>
          <cell r="E833">
            <v>0</v>
          </cell>
        </row>
        <row r="834">
          <cell r="B834" t="str">
            <v>ТОВАРИСТВО З ОБМЕЖЕНОЮ ВIДПОВIДАЛЬНIСТЮ "ЕЛЕКТРОЛЮКС УКРАЇНА"</v>
          </cell>
          <cell r="C834">
            <v>371830009158</v>
          </cell>
          <cell r="D834">
            <v>0</v>
          </cell>
          <cell r="E834">
            <v>0</v>
          </cell>
        </row>
        <row r="835">
          <cell r="B835" t="str">
            <v>ТОВАРИСТВО З ОБМЕЖЕНОЮ ВIДПОВIДАЛЬНIСТЮ "МИКОЛАЇВСЬКИЙ ГЛИНОЗЕМНИЙ ЗАВОД"</v>
          </cell>
          <cell r="C835">
            <v>331330014011</v>
          </cell>
          <cell r="D835">
            <v>0</v>
          </cell>
          <cell r="E835">
            <v>0</v>
          </cell>
        </row>
        <row r="836">
          <cell r="B836" t="str">
            <v>ДЕРЖАВНЕ ПIДПРИЄМСТВО "ЗАВОД "ЕЛЕКТРОВАЖМАШ"</v>
          </cell>
          <cell r="C836">
            <v>2131220393</v>
          </cell>
          <cell r="D836">
            <v>0</v>
          </cell>
          <cell r="E836">
            <v>0</v>
          </cell>
        </row>
        <row r="837">
          <cell r="B837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837">
            <v>326057109152</v>
          </cell>
          <cell r="D837">
            <v>0</v>
          </cell>
          <cell r="E837">
            <v>0</v>
          </cell>
        </row>
        <row r="838">
          <cell r="B838" t="str">
            <v>ПРИВАТНЕ АКЦIОНЕРНЕ ТОВАРИСТВО "АВДІЇВСЬКИЙ КОКСОХІМІЧНИЙ ЗАВОД"</v>
          </cell>
          <cell r="C838">
            <v>1910705019</v>
          </cell>
          <cell r="D838">
            <v>0</v>
          </cell>
          <cell r="E838">
            <v>0</v>
          </cell>
        </row>
        <row r="839">
          <cell r="B839" t="str">
            <v>ПУБЛІЧНЕ АКЦIОНЕРНЕ ТОВАРИСТВО "ЕНЕРГОМАШСПЕЦСТАЛЬ"</v>
          </cell>
          <cell r="C839">
            <v>2106005156</v>
          </cell>
          <cell r="D839">
            <v>0</v>
          </cell>
          <cell r="E839">
            <v>0</v>
          </cell>
        </row>
        <row r="840">
          <cell r="B840" t="str">
            <v>ПУБЛІЧНЕ АКЦIОНЕРНЕ ТОВАРИСТВО "ЗАПОРІЗЬКИЙ МЕТАЛУРГІЙНИЙ КОМБІНАТ "ЗАПОРІЖСТАЛЬ"</v>
          </cell>
          <cell r="C840">
            <v>1912308247</v>
          </cell>
          <cell r="D840">
            <v>0</v>
          </cell>
          <cell r="E840">
            <v>0</v>
          </cell>
        </row>
        <row r="841">
          <cell r="B841" t="str">
            <v>ПУБЛІЧНЕ АКЦIОНЕРНЕ ТОВАРИСТВО "ОДЕСЬКИЙ ПРИПОРТОВИЙ ЗАВОД"</v>
          </cell>
          <cell r="C841">
            <v>2065315339</v>
          </cell>
          <cell r="D841">
            <v>0</v>
          </cell>
          <cell r="E841">
            <v>0</v>
          </cell>
        </row>
        <row r="842">
          <cell r="B842" t="str">
            <v>ТОВАРИСТВО З ОБМЕЖЕНОЮ ВIДПОВIДАЛЬНIСТЮ "АГРОПРОІНВЕСТ 08"</v>
          </cell>
          <cell r="C842">
            <v>358343308067</v>
          </cell>
          <cell r="D842">
            <v>0</v>
          </cell>
          <cell r="E842">
            <v>0</v>
          </cell>
        </row>
        <row r="843">
          <cell r="B843" t="str">
            <v>ТОВАРИСТВО З ОБМЕЖЕНОЮ ВIДПОВIДАЛЬНIСТЮ "КРАМАТОРСЬКИЙ ФЕРОСПЛАВНИЙ ЗАВОД"</v>
          </cell>
          <cell r="C843">
            <v>371334105156</v>
          </cell>
          <cell r="D843">
            <v>0</v>
          </cell>
          <cell r="E843">
            <v>0</v>
          </cell>
        </row>
        <row r="844">
          <cell r="B844" t="str">
            <v>ТОВАРИСТВО З ОБМЕЖЕНОЮ ВІДПОВІДАЛЬНІСТЮ "ЕЛЕКТРОСТАЛЬ"</v>
          </cell>
          <cell r="C844">
            <v>325823805381</v>
          </cell>
          <cell r="D844">
            <v>0</v>
          </cell>
          <cell r="E844">
            <v>0</v>
          </cell>
        </row>
        <row r="845">
          <cell r="B845" t="str">
            <v>ТОВАРИСТВО З ОБМЕЖЕНОЮ ВIДПОВIДАЛЬНIСТЮ "ПРОФІТ-ЕКСПОРТ"</v>
          </cell>
          <cell r="C845">
            <v>397419508281</v>
          </cell>
          <cell r="D845">
            <v>0</v>
          </cell>
          <cell r="E845">
            <v>0</v>
          </cell>
        </row>
        <row r="846">
          <cell r="B846" t="str">
            <v>ПУБЛІЧНЕ АКЦIОНЕРНЕ ТОВАРИСТВО "СКФ УКРАЇНА"</v>
          </cell>
          <cell r="C846">
            <v>57451603177</v>
          </cell>
          <cell r="D846">
            <v>0</v>
          </cell>
          <cell r="E846">
            <v>0</v>
          </cell>
        </row>
        <row r="847">
          <cell r="B847" t="str">
            <v>ПРИВАТНЕ АКЦIОНЕРНЕ ТОВАРИСТВО "ЦЕНТРАЛЬНИЙ ГІРНИЧО-ЗБАГАЧУВАЛЬНИЙ КОМБІНАТ"</v>
          </cell>
          <cell r="C847">
            <v>1909704059</v>
          </cell>
          <cell r="D847">
            <v>0</v>
          </cell>
          <cell r="E847">
            <v>0</v>
          </cell>
        </row>
        <row r="848">
          <cell r="B848" t="str">
            <v>ПУБЛІЧНЕ АКЦIОНЕРНЕ ТОВАРИСТВО "ІНТЕРПАЙП НИЖНЬОДНІПРОВСЬКИЙ ТРУБОПРОКАТНИЙ ЗАВОД"</v>
          </cell>
          <cell r="C848">
            <v>53931104023</v>
          </cell>
          <cell r="D848">
            <v>0</v>
          </cell>
          <cell r="E848">
            <v>0</v>
          </cell>
        </row>
        <row r="849">
          <cell r="B849" t="str">
            <v>ПУБЛІЧНЕ АКЦIОНЕРНЕ ТОВАРИСТВО "НІКОПОЛЬСЬКИЙ ЗАВОД ФЕРОСПЛАВІВ"</v>
          </cell>
          <cell r="C849">
            <v>1865204076</v>
          </cell>
          <cell r="D849">
            <v>0</v>
          </cell>
          <cell r="E849">
            <v>0</v>
          </cell>
        </row>
        <row r="850">
          <cell r="B850" t="str">
            <v>ТОВАРИСТВО З ОБМЕЖЕНОЮ ВIДПОВIДАЛЬНIСТЮ "ІНТЕРПАЙП НІКО ТЬЮБ"</v>
          </cell>
          <cell r="C850">
            <v>355373604071</v>
          </cell>
          <cell r="D850">
            <v>0</v>
          </cell>
          <cell r="E850">
            <v>0</v>
          </cell>
        </row>
        <row r="851">
          <cell r="B851" t="str">
            <v>ТОВАРИСТВО З ОБМЕЖЕНОЮ ВIДПОВIДАЛЬНIСТЮ "ЗАПОРІЗЬКИЙ ТИТАНО-МАГНІЄВИЙ КОМБІНАТ"</v>
          </cell>
          <cell r="C851">
            <v>389830008255</v>
          </cell>
          <cell r="D851">
            <v>0</v>
          </cell>
          <cell r="E851">
            <v>0</v>
          </cell>
        </row>
        <row r="852">
          <cell r="B852" t="str">
            <v>ПІДПРИЄМСТВО З ІНОЗЕМНОЮ ІНВЕСТИЦІЄЮ У ФОРМІ ТОВАРИСТВА З ОБМЕЖЕНОЮ ВІДПОВІДАЛЬНІСТЮ "ТЕХАВТОТРАНС"</v>
          </cell>
          <cell r="C852">
            <v>247256826587</v>
          </cell>
          <cell r="D852">
            <v>0</v>
          </cell>
          <cell r="E852">
            <v>0</v>
          </cell>
        </row>
        <row r="853">
          <cell r="B853" t="str">
            <v>ПУБЛІЧНЕ АКЦIОНЕРНЕ ТОВАРИСТВО "СУМСЬКЕ МАШИНОБУДІВНЕ НАУКОВО-ВИРОБНИЧЕ ОБ'ЄДНАННЯ"</v>
          </cell>
          <cell r="C853">
            <v>57479918286</v>
          </cell>
          <cell r="D853">
            <v>5</v>
          </cell>
          <cell r="E853">
            <v>1</v>
          </cell>
        </row>
        <row r="854">
          <cell r="B854" t="str">
            <v>ПУБЛІЧНЕ АКЦIОНЕРНЕ ТОВАРИСТВО "ДЕРЖАВНА ПРОДОВОЛЬЧО-ЗЕРНОВА КОРПОРАЦІЯ УКРАЇНИ"</v>
          </cell>
          <cell r="C854">
            <v>372432726556</v>
          </cell>
          <cell r="D854">
            <v>17</v>
          </cell>
          <cell r="E854">
            <v>1</v>
          </cell>
        </row>
        <row r="855">
          <cell r="B855" t="str">
            <v>ТОВАРИСТВО З ОБМЕЖЕНОЮ ВIДПОВIДАЛЬНIСТЮ ФІРМА "ПРОМІНВЕСТ ПЛАСТИК"</v>
          </cell>
          <cell r="C855">
            <v>309898212126</v>
          </cell>
          <cell r="D855">
            <v>14</v>
          </cell>
          <cell r="E855">
            <v>1</v>
          </cell>
        </row>
        <row r="856">
          <cell r="B856" t="str">
            <v>ТОВАРИСТВО З ОБМЕЖЕНОЮ ВIДПОВIДАЛЬНIСТЮ "АТЕМ ГРУП"</v>
          </cell>
          <cell r="C856">
            <v>406578526532</v>
          </cell>
          <cell r="D856">
            <v>9</v>
          </cell>
          <cell r="E856">
            <v>1</v>
          </cell>
        </row>
        <row r="857">
          <cell r="B857" t="str">
            <v>ПРИВАТНЕ АКЦIОНЕРНЕ ТОВАРИСТВО "ЄВРАЗ ДНІПРОВСЬКИЙ МЕТАЛУРГІЙНИЙ ЗАВОД"</v>
          </cell>
          <cell r="C857">
            <v>53930504026</v>
          </cell>
          <cell r="D857">
            <v>43</v>
          </cell>
          <cell r="E857">
            <v>1</v>
          </cell>
        </row>
        <row r="858">
          <cell r="B858" t="str">
            <v>ТОВАРИСТВО З ОБМЕЖЕНОЮ ВIДПОВIДАЛЬНIСТЮ "ОЛСІДЗ БЛЕК СІ"</v>
          </cell>
          <cell r="C858">
            <v>373924926569</v>
          </cell>
          <cell r="D858">
            <v>0</v>
          </cell>
          <cell r="E858">
            <v>0</v>
          </cell>
        </row>
        <row r="859">
          <cell r="B859" t="str">
            <v>ТОВАРИСТВО З ОБМЕЖЕНОЮ ВІДПОВІДАЛЬНІСТЮ "ВІВАД 09"</v>
          </cell>
          <cell r="C859">
            <v>363110006066</v>
          </cell>
          <cell r="D859">
            <v>0</v>
          </cell>
          <cell r="E859">
            <v>0</v>
          </cell>
        </row>
        <row r="860">
          <cell r="B860" t="str">
            <v>ДЕРЖАВНЕ ПIДПРИЄМСТВО "АНТОНОВ"</v>
          </cell>
          <cell r="C860">
            <v>143075226658</v>
          </cell>
          <cell r="D860">
            <v>0</v>
          </cell>
          <cell r="E860">
            <v>0</v>
          </cell>
        </row>
        <row r="861">
          <cell r="B861" t="str">
            <v>ПУБЛІЧНЕ АКЦIОНЕРНЕ ТОВАРИСТВО "ВІННИЦЬКИЙ ОЛІЙНОЖИРОВИЙ КОМБІНАТ"</v>
          </cell>
          <cell r="C861">
            <v>3737502280</v>
          </cell>
          <cell r="D861">
            <v>0</v>
          </cell>
          <cell r="E861">
            <v>0</v>
          </cell>
        </row>
        <row r="862">
          <cell r="B862" t="str">
            <v>ТОВАРИСТВО З ОБМЕЖЕНОЮ ВIДПОВIДАЛЬНIСТЮ "УКРАЇНСЬКА ХОЛДИНГОВА ЛІСОПИЛЬНА КОМПАНІЯ"</v>
          </cell>
          <cell r="C862">
            <v>393253726599</v>
          </cell>
          <cell r="D862">
            <v>0</v>
          </cell>
          <cell r="E862">
            <v>0</v>
          </cell>
        </row>
        <row r="863">
          <cell r="B863" t="str">
            <v>ПРИВАТНЕ АКЦIОНЕРНЕ ТОВАРИСТВО "ЛЕБЕДИНСЬКИЙ НАСІННЄВИЙ ЗАВОД"</v>
          </cell>
          <cell r="C863">
            <v>3889323283</v>
          </cell>
          <cell r="D863">
            <v>0</v>
          </cell>
          <cell r="E863">
            <v>0</v>
          </cell>
        </row>
        <row r="864">
          <cell r="B864" t="str">
            <v>ПУБЛІЧНЕ АКЦIОНЕРНЕ ТОВАРИСТВО "ДНІПРОВСЬКИЙ МЕТАЛУРГІЙНИЙ КОМБІНАТ ІМ. Ф.Е. ДЗЕРЖИНСЬКОГО"</v>
          </cell>
          <cell r="C864">
            <v>53930404034</v>
          </cell>
          <cell r="D864">
            <v>0</v>
          </cell>
          <cell r="E864">
            <v>0</v>
          </cell>
        </row>
        <row r="865">
          <cell r="B865" t="str">
            <v>ТОВАРИСТВО З ОБМЕЖЕНОЮ ВIДПОВIДАЛЬНIСТЮ "ЕНГЕЛЬХАРТ СТП (УКРАЇНА)"</v>
          </cell>
          <cell r="C865">
            <v>391123126559</v>
          </cell>
          <cell r="D865">
            <v>0</v>
          </cell>
          <cell r="E865">
            <v>0</v>
          </cell>
        </row>
        <row r="866">
          <cell r="B866" t="str">
            <v>ДЕРЖАВНЕ ПIДПРИЄМСТВО "НАУКОВО-ВИРОБНИЧИЙ КОМПЛЕКС ГАЗОТУРБОБУДУВАННЯ "ЗОРЯ" - "МАШПРОЕКТ"</v>
          </cell>
          <cell r="C866">
            <v>318213814011</v>
          </cell>
          <cell r="D866">
            <v>0</v>
          </cell>
          <cell r="E866">
            <v>0</v>
          </cell>
        </row>
        <row r="867">
          <cell r="B867" t="str">
            <v>ДОЧIРНЄ ПIДПРИЄМСТВО "КОНДИТЕРСЬКА КОРПОРАЦІЯ "РОШЕН"</v>
          </cell>
          <cell r="C867">
            <v>253921826532</v>
          </cell>
          <cell r="D867">
            <v>0</v>
          </cell>
          <cell r="E867">
            <v>0</v>
          </cell>
        </row>
        <row r="868">
          <cell r="B868" t="str">
            <v>ПРИВАТНЕ АКЦIОНЕРНЕ ТОВАРИСТВО "АВІАКОМПАНІЯ "МІЖНАРОДНІ АВІАЛІНІЇ УКРАЇНИ"</v>
          </cell>
          <cell r="C868">
            <v>143486826595</v>
          </cell>
          <cell r="D868">
            <v>0</v>
          </cell>
          <cell r="E868">
            <v>0</v>
          </cell>
        </row>
        <row r="869">
          <cell r="B869" t="str">
            <v>ТОВАРИСТВО З ОБМЕЖЕНОЮ ВIДПОВIДАЛЬНIСТЮ "АГРЕКС"</v>
          </cell>
          <cell r="C869">
            <v>256029005630</v>
          </cell>
          <cell r="D869">
            <v>0</v>
          </cell>
          <cell r="E869">
            <v>0</v>
          </cell>
        </row>
        <row r="870">
          <cell r="B870" t="str">
            <v>ТОВАРИСТВО З ОБМЕЖЕНОЮ ВIДПОВIДАЛЬНIСТЮ "ЄВРОПА-ТРАНС ЛТД"</v>
          </cell>
          <cell r="C870">
            <v>326051509157</v>
          </cell>
          <cell r="D870">
            <v>0</v>
          </cell>
          <cell r="E870">
            <v>0</v>
          </cell>
        </row>
        <row r="871">
          <cell r="B871" t="str">
            <v>ТОВАРИСТВО З ОБМЕЖЕНОЮ ВIДПОВIДАЛЬНIСТЮ "ПОБУЖСЬКИЙ ФЕРОНІКЕЛЕВИЙ КОМБІНАТ"</v>
          </cell>
          <cell r="C871">
            <v>310769526557</v>
          </cell>
          <cell r="D871">
            <v>0</v>
          </cell>
          <cell r="E871">
            <v>0</v>
          </cell>
        </row>
        <row r="872">
          <cell r="B872" t="str">
            <v>ТОВАРИСТВО З ОБМЕЖЕНОЮ ВIДПОВIДАЛЬНIСТЮ "ТОРГОВИЙ ДІМ "АГРОІМПОРТ ЛТД"</v>
          </cell>
          <cell r="C872">
            <v>359171226555</v>
          </cell>
          <cell r="D872">
            <v>0</v>
          </cell>
          <cell r="E872">
            <v>0</v>
          </cell>
        </row>
        <row r="873">
          <cell r="B873" t="str">
            <v>ДОЧІРНЄ ПІДПРИЄМСТВО З ІНОЗЕМНОЮ ІНВЕСТИЦІЄЮ "САНГРАНТ ПЛЮС"</v>
          </cell>
          <cell r="C873">
            <v>312436726100</v>
          </cell>
          <cell r="D873">
            <v>0</v>
          </cell>
          <cell r="E873">
            <v>0</v>
          </cell>
        </row>
        <row r="874">
          <cell r="B874" t="str">
            <v>КАЗЕННЕ ПІДПРИЄМСТВО "НАУКОВО-ВИРОБНИЧИЙ КОМПЛЕКС "ІСКРА"</v>
          </cell>
          <cell r="C874">
            <v>143138608241</v>
          </cell>
          <cell r="D874">
            <v>0</v>
          </cell>
          <cell r="E874">
            <v>0</v>
          </cell>
        </row>
        <row r="875">
          <cell r="B875" t="str">
            <v>ПРИВАТНЕ АКЦІОНЕРНЕ ТОВАРИСТВО "ПОЛОГІВСЬКИЙ ОЛІЙНОЕКСТРАКЦІЙНИЙ ЗАВОД"</v>
          </cell>
          <cell r="C875">
            <v>3841408159</v>
          </cell>
          <cell r="D875">
            <v>0</v>
          </cell>
          <cell r="E875">
            <v>0</v>
          </cell>
        </row>
        <row r="876">
          <cell r="B876" t="str">
            <v>ПУБЛІЧНЕ АКЦІОНЕРНЕ ТОВАРИСТВО ''ЗАПОРІЗЬКИЙ ЗАВОД ФЕРОСПЛАВІВ''</v>
          </cell>
          <cell r="C876">
            <v>1865408241</v>
          </cell>
          <cell r="D876">
            <v>0</v>
          </cell>
          <cell r="E876">
            <v>0</v>
          </cell>
        </row>
        <row r="877">
          <cell r="B877" t="str">
            <v>ТОВАРИСТВО З ОБМЕЖЕНОЮ ВIДПОВIДАЛЬНIСТЮ "БЕССАРАБІЯ-АГРО"</v>
          </cell>
          <cell r="C877">
            <v>390762615020</v>
          </cell>
          <cell r="D877">
            <v>0</v>
          </cell>
          <cell r="E877">
            <v>0</v>
          </cell>
        </row>
        <row r="878">
          <cell r="B878" t="str">
            <v>ТОВАРИСТВО З ОБМЕЖЕНОЮ ВIДПОВIДАЛЬНIСТЮ "ВІННИЦЬКИЙ КОМБІНАТ ХЛІБОПРОДУКТІВ № 2"</v>
          </cell>
          <cell r="C878">
            <v>343250302030</v>
          </cell>
          <cell r="D878">
            <v>0</v>
          </cell>
          <cell r="E878">
            <v>0</v>
          </cell>
        </row>
        <row r="879">
          <cell r="B879" t="str">
            <v>ТОВАРИСТВО З ОБМЕЖЕНОЮ ВIДПОВIДАЛЬНIСТЮ ФІРМА "КОМПЛЕКТ"</v>
          </cell>
          <cell r="C879">
            <v>222199111274</v>
          </cell>
          <cell r="D879">
            <v>0</v>
          </cell>
          <cell r="E879">
            <v>0</v>
          </cell>
        </row>
        <row r="880">
          <cell r="B880" t="str">
            <v>ПРИВАТНЕ ПIДПРИЄМСТВО "ТОРГОВИЙ ДІМ "МАЙОЛА"</v>
          </cell>
          <cell r="C880">
            <v>327120313055</v>
          </cell>
          <cell r="D880">
            <v>0</v>
          </cell>
          <cell r="E880">
            <v>0</v>
          </cell>
        </row>
        <row r="881">
          <cell r="B881" t="str">
            <v>СПІЛЬНЕ УКРАЇНСЬКО-ПОЛЬСЬКЕ ПІДПРИЄМСТВО В ФОРМІ ТОВАРИСТВА З ОБМЕЖЕНОЮ ВІДПОВІДАЛЬНІСТЮ "МОДЕРН-ЕКСПО"</v>
          </cell>
          <cell r="C881">
            <v>217515703177</v>
          </cell>
          <cell r="D881">
            <v>0</v>
          </cell>
          <cell r="E881">
            <v>0</v>
          </cell>
        </row>
        <row r="882">
          <cell r="B882" t="str">
            <v>ПРИВАТНЕ АКЦIОНЕРНЕ ТОВАРИСТВО "СЕНТРАВІС ПРОДАКШН ЮКРЕЙН"</v>
          </cell>
          <cell r="C882">
            <v>309269404078</v>
          </cell>
          <cell r="D882">
            <v>0</v>
          </cell>
          <cell r="E882">
            <v>0</v>
          </cell>
        </row>
        <row r="883">
          <cell r="B883" t="str">
            <v>ПУБЛІЧНЕ АКЦIОНЕРНЕ ТОВАРИСТВО "МИРОНІВСЬКИЙ ЗАВОД ПО ВИГОТОВЛЕННЮ КРУП І КОМБІКОРМІВ "</v>
          </cell>
          <cell r="C883">
            <v>9517710155</v>
          </cell>
          <cell r="D883">
            <v>0</v>
          </cell>
          <cell r="E883">
            <v>0</v>
          </cell>
        </row>
        <row r="884">
          <cell r="B884" t="str">
            <v>ПРИВАТНЕ АКЦIОНЕРНЕ ТОВАРИСТВО "РАЙЗ-МАКСИМКО"</v>
          </cell>
          <cell r="C884">
            <v>303825326502</v>
          </cell>
          <cell r="D884">
            <v>0</v>
          </cell>
          <cell r="E884">
            <v>0</v>
          </cell>
        </row>
        <row r="885">
          <cell r="B885" t="str">
            <v>ТОВАРИСТВО З ОБМЕЖЕНОЮ ВIДПОВIДАЛЬНIСТЮ "МАГІСТРАЛЬ - ТРАНС"</v>
          </cell>
          <cell r="C885">
            <v>310554126585</v>
          </cell>
          <cell r="D885">
            <v>0</v>
          </cell>
          <cell r="E885">
            <v>0</v>
          </cell>
        </row>
        <row r="886">
          <cell r="B886" t="str">
            <v>ТОВАРИСТВО З ОБМЕЖЕНОЮ ВIДПОВIДАЛЬНIСТЮ "МРІЯ ТРЕЙДИНГ"</v>
          </cell>
          <cell r="C886">
            <v>396754719188</v>
          </cell>
          <cell r="D886">
            <v>11</v>
          </cell>
          <cell r="E886">
            <v>1</v>
          </cell>
        </row>
        <row r="887">
          <cell r="B887" t="str">
            <v>ПРИВАТНЕ АКЦIОНЕРНЕ ТОВАРИСТВО "ЄВРАЗ СУХА БАЛКА"</v>
          </cell>
          <cell r="C887">
            <v>1913204050</v>
          </cell>
          <cell r="D887">
            <v>39</v>
          </cell>
          <cell r="E887">
            <v>1</v>
          </cell>
        </row>
        <row r="888">
          <cell r="B888" t="str">
            <v>ФЕРМЕРСЬКЕ ГОСПОДАРСТВО "ОРГАНІК СІСТЕМС"</v>
          </cell>
          <cell r="C888">
            <v>355210914207</v>
          </cell>
          <cell r="D888">
            <v>0</v>
          </cell>
          <cell r="E888">
            <v>0</v>
          </cell>
        </row>
        <row r="889">
          <cell r="B889" t="str">
            <v>ПУБЛІЧНЕ АКЦIОНЕРНЕ ТОВАРИСТВО "МАЛИНОВЕ"</v>
          </cell>
          <cell r="C889">
            <v>302495210194</v>
          </cell>
          <cell r="D889">
            <v>0</v>
          </cell>
          <cell r="E889">
            <v>0</v>
          </cell>
        </row>
        <row r="890">
          <cell r="B890" t="str">
            <v>ТОВАРИСТВО З ОБМЕЖЕНОЮ ВIДПОВIДАЛЬНIСТЮ "ДЖУССО УКРАЇНА"</v>
          </cell>
          <cell r="C890">
            <v>388911426582</v>
          </cell>
          <cell r="D890">
            <v>0</v>
          </cell>
          <cell r="E890">
            <v>0</v>
          </cell>
        </row>
        <row r="891">
          <cell r="B891" t="str">
            <v>ПУБЛІЧНЕ АКЦIОНЕРНЕ ТОВАРИСТВО "ЕНЕРГОМАШСПЕЦСТАЛЬ"</v>
          </cell>
          <cell r="C891">
            <v>2106005156</v>
          </cell>
          <cell r="D891">
            <v>0</v>
          </cell>
          <cell r="E891">
            <v>0</v>
          </cell>
        </row>
        <row r="892">
          <cell r="B892" t="str">
            <v>ТОВАРИСТВО З ОБМЕЖЕНОЮ ВIДПОВIДАЛЬНIСТЮ "КЕРНЕЛ-ТРЕЙД"</v>
          </cell>
          <cell r="C892">
            <v>314543826559</v>
          </cell>
          <cell r="D892">
            <v>35</v>
          </cell>
          <cell r="E892">
            <v>1</v>
          </cell>
        </row>
        <row r="893">
          <cell r="B893" t="str">
            <v>ДОЧIРНЄ ПIДПРИЄМСТВО З ІНОЗЕМНОЮ ІНВЕСТИЦІЄЮ "САНТРЕЙД"</v>
          </cell>
          <cell r="C893">
            <v>253945626106</v>
          </cell>
          <cell r="D893">
            <v>8</v>
          </cell>
          <cell r="E893">
            <v>1</v>
          </cell>
        </row>
        <row r="894">
          <cell r="B894" t="str">
            <v>ПУБЛІЧНЕ АКЦІОНЕРНЕ ТОВАРИСТВО ''ЕЛЕКТРОМЕТАЛУРГІЙНИЙ ЗАВОД ''ДНІПРОСПЕЦСТАЛЬ'' ІМ. А.М. КУЗЬМІНА''</v>
          </cell>
          <cell r="C894">
            <v>1865308243</v>
          </cell>
          <cell r="D894">
            <v>0</v>
          </cell>
          <cell r="E894">
            <v>0</v>
          </cell>
        </row>
        <row r="895">
          <cell r="B895" t="str">
            <v>ПРИВАТНЕ АКЦIОНЕРНЕ ТОВАРИСТВО "КОНСЮМЕРС - СКЛО - ЗОРЯ"</v>
          </cell>
          <cell r="C895">
            <v>225551317122</v>
          </cell>
          <cell r="D895">
            <v>7</v>
          </cell>
          <cell r="E895">
            <v>1</v>
          </cell>
        </row>
        <row r="896">
          <cell r="B896" t="str">
            <v>ПРИВАТНЕ АКЦIОНЕРНЕ ТОВАРИСТВО "МОНДЕЛІС УКРАЇНА"</v>
          </cell>
          <cell r="C896">
            <v>3822218163</v>
          </cell>
          <cell r="D896">
            <v>7</v>
          </cell>
          <cell r="E896">
            <v>1</v>
          </cell>
        </row>
        <row r="897">
          <cell r="B897" t="str">
            <v>ТОВАРИСТВО З ОБМЕЖЕНОЮ ВIДПОВIДАЛЬНIСТЮ "ТАРКЕТТ ВІНІСІН"</v>
          </cell>
          <cell r="C897">
            <v>143615809167</v>
          </cell>
          <cell r="D897">
            <v>7</v>
          </cell>
          <cell r="E897">
            <v>1</v>
          </cell>
        </row>
        <row r="898">
          <cell r="B898" t="str">
            <v>ТОВАРИСТВО З ОБМЕЖЕНОЮ ВIДПОВIДАЛЬНIСТЮ ФІРМА "КОМПЛЕКТ"</v>
          </cell>
          <cell r="C898">
            <v>222199111274</v>
          </cell>
          <cell r="D898">
            <v>0</v>
          </cell>
          <cell r="E898">
            <v>0</v>
          </cell>
        </row>
        <row r="899">
          <cell r="B899" t="str">
            <v>ТОВАРИСТВО З ОБМЕЖЕНОЮ ВIДПОВIДАЛЬНIСТЮ "АТ КАРГІЛЛ"</v>
          </cell>
          <cell r="C899">
            <v>200103926100</v>
          </cell>
          <cell r="D899">
            <v>0</v>
          </cell>
          <cell r="E899">
            <v>0</v>
          </cell>
        </row>
        <row r="900">
          <cell r="B900" t="str">
            <v>ТОВАРИСТВО З ОБМЕЖЕНОЮ ВIДПОВIДАЛЬНIСТЮ ФІРМА "ПРОМІНВЕСТ ПЛАСТИК"</v>
          </cell>
          <cell r="C900">
            <v>309898212126</v>
          </cell>
          <cell r="D900">
            <v>7</v>
          </cell>
          <cell r="E900">
            <v>1</v>
          </cell>
        </row>
        <row r="901">
          <cell r="B901" t="str">
            <v>ТОВАРИСТВО З ОБМЕЖЕНОЮ ВІДПОВІДАЛЬНІСТЮ "ВІВАД 09"</v>
          </cell>
          <cell r="C901">
            <v>363110006066</v>
          </cell>
          <cell r="D901">
            <v>0</v>
          </cell>
          <cell r="E901">
            <v>0</v>
          </cell>
        </row>
        <row r="902">
          <cell r="B902" t="str">
            <v>ТОВАРИСТВО З ОБМЕЖЕНОЮ ВIДПОВIДАЛЬНIСТЮ "ПРОФІТ-ЕКСПОРТ"</v>
          </cell>
          <cell r="C902">
            <v>397419508281</v>
          </cell>
          <cell r="D902">
            <v>0</v>
          </cell>
          <cell r="E902">
            <v>0</v>
          </cell>
        </row>
        <row r="903">
          <cell r="B903" t="str">
            <v>ДЕРЖАВНЕ ПIДПРИЄМСТВО "ЗАВОД "ЕЛЕКТРОВАЖМАШ"</v>
          </cell>
          <cell r="C903">
            <v>2131220393</v>
          </cell>
          <cell r="D903">
            <v>0</v>
          </cell>
          <cell r="E903">
            <v>0</v>
          </cell>
        </row>
        <row r="904">
          <cell r="B904" t="str">
            <v>ПРИВАТНЕ АКЦIОНЕРНЕ ТОВАРИСТВО "АВДІЇВСЬКИЙ КОКСОХІМІЧНИЙ ЗАВОД"</v>
          </cell>
          <cell r="C904">
            <v>1910705019</v>
          </cell>
          <cell r="D904">
            <v>0</v>
          </cell>
          <cell r="E904">
            <v>0</v>
          </cell>
        </row>
        <row r="905">
          <cell r="B905" t="str">
            <v>ПРИВАТНЕ АКЦIОНЕРНЕ ТОВАРИСТВО "ЦЕНТРАЛЬНИЙ ГІРНИЧО-ЗБАГАЧУВАЛЬНИЙ КОМБІНАТ"</v>
          </cell>
          <cell r="C905">
            <v>1909704059</v>
          </cell>
          <cell r="D905">
            <v>0</v>
          </cell>
          <cell r="E905">
            <v>0</v>
          </cell>
        </row>
        <row r="906">
          <cell r="B906" t="str">
            <v>ПУБЛІЧНЕ АКЦIОНЕРНЕ ТОВАРИСТВО "ІНТЕРПАЙП НИЖНЬОДНІПРОВСЬКИЙ ТРУБОПРОКАТНИЙ ЗАВОД"</v>
          </cell>
          <cell r="C906">
            <v>53931104023</v>
          </cell>
          <cell r="D906">
            <v>0</v>
          </cell>
          <cell r="E906">
            <v>0</v>
          </cell>
        </row>
        <row r="907">
          <cell r="B907" t="str">
            <v>ПУБЛІЧНЕ АКЦIОНЕРНЕ ТОВАРИСТВО "ІНТЕРПАЙП НОВОМОСКОВСЬКИЙ ТРУБНИЙ ЗАВОД"</v>
          </cell>
          <cell r="C907">
            <v>53931304086</v>
          </cell>
          <cell r="D907">
            <v>0</v>
          </cell>
          <cell r="E907">
            <v>0</v>
          </cell>
        </row>
        <row r="908">
          <cell r="B908" t="str">
            <v>ПУБЛІЧНЕ АКЦIОНЕРНЕ ТОВАРИСТВО "НОВОКРАМАТОРСЬКИЙ МАШИНОБУДІВНИЙ ЗАВОД"</v>
          </cell>
          <cell r="C908">
            <v>57635905159</v>
          </cell>
          <cell r="D908">
            <v>0</v>
          </cell>
          <cell r="E908">
            <v>0</v>
          </cell>
        </row>
        <row r="909">
          <cell r="B909" t="str">
            <v>ПУБЛІЧНЕ АКЦIОНЕРНЕ ТОВАРИСТВО "ПІВДЕННИЙ ГІРНИЧО-ЗБАГАЧУВАЛЬНИЙ КОМБІНАТ"</v>
          </cell>
          <cell r="C909">
            <v>1910004055</v>
          </cell>
          <cell r="D909">
            <v>0</v>
          </cell>
          <cell r="E909">
            <v>0</v>
          </cell>
        </row>
        <row r="910">
          <cell r="B910" t="str">
            <v>ТОВАРИСТВО З ОБМЕЖЕНОЮ ВIДПОВIДАЛЬНIСТЮ "ІНТЕРПАЙП НІКО ТЬЮБ"</v>
          </cell>
          <cell r="C910">
            <v>355373604071</v>
          </cell>
          <cell r="D910">
            <v>0</v>
          </cell>
          <cell r="E910">
            <v>0</v>
          </cell>
        </row>
        <row r="911">
          <cell r="B911" t="str">
            <v>ТОВАРИСТВО З ОБМЕЖЕНОЮ ВIДПОВIДАЛЬНIСТЮ "РАДЕХІВСЬКИЙ ЦУКОР"</v>
          </cell>
          <cell r="C911">
            <v>361531813268</v>
          </cell>
          <cell r="D911">
            <v>0</v>
          </cell>
          <cell r="E911">
            <v>0</v>
          </cell>
        </row>
        <row r="912">
          <cell r="B912" t="str">
            <v>ТОВАРИСТВО З ОБМЕЖЕНОЮ ВIДПОВIДАЛЬНIСТЮ "УКРГАЗПРОМБУД"</v>
          </cell>
          <cell r="C912">
            <v>315671226552</v>
          </cell>
          <cell r="D912">
            <v>0</v>
          </cell>
          <cell r="E912">
            <v>0</v>
          </cell>
        </row>
        <row r="913">
          <cell r="B913" t="str">
            <v>ПРИВАТНЕ АКЦIОНЕРНЕ ТОВАРИСТВО "АВІАКОМПАНІЯ "МІЖНАРОДНІ АВІАЛІНІЇ УКРАЇНИ"</v>
          </cell>
          <cell r="C913">
            <v>143486826595</v>
          </cell>
          <cell r="D913">
            <v>5</v>
          </cell>
          <cell r="E913">
            <v>1</v>
          </cell>
        </row>
        <row r="914">
          <cell r="B914" t="str">
            <v>ПУБЛІЧНЕ АКЦIОНЕРНЕ ТОВАРИСТВО "ВІННИЦЬКИЙ ОЛІЙНОЖИРОВИЙ КОМБІНАТ"</v>
          </cell>
          <cell r="C914">
            <v>3737502280</v>
          </cell>
          <cell r="D914">
            <v>5</v>
          </cell>
          <cell r="E914">
            <v>1</v>
          </cell>
        </row>
        <row r="915">
          <cell r="B915" t="str">
            <v>ТОВАРИСТВО З ОБМЕЖЕНОЮ ВIДПОВIДАЛЬНIСТЮ "БАРЛІНЕК ІНВЕСТ"</v>
          </cell>
          <cell r="C915">
            <v>340045702285</v>
          </cell>
          <cell r="D915">
            <v>5</v>
          </cell>
          <cell r="E915">
            <v>1</v>
          </cell>
        </row>
        <row r="916">
          <cell r="B916" t="str">
            <v>ТОВАРИСТВО З ОБМЕЖЕНОЮ ВIДПОВIДАЛЬНIСТЮ "ЕЛЕКТРОЛЮКС УКРАЇНА"</v>
          </cell>
          <cell r="C916">
            <v>371830009158</v>
          </cell>
          <cell r="D916">
            <v>5</v>
          </cell>
          <cell r="E916">
            <v>1</v>
          </cell>
        </row>
        <row r="917">
          <cell r="B917" t="str">
            <v>ТОВАРИСТВО З ОБМЕЖЕНОЮ ВIДПОВIДАЛЬНIСТЮ "ІМПЕРОВО ФУДЗ"</v>
          </cell>
          <cell r="C917">
            <v>348450709150</v>
          </cell>
          <cell r="D917">
            <v>5</v>
          </cell>
          <cell r="E917">
            <v>1</v>
          </cell>
        </row>
        <row r="918">
          <cell r="B918" t="str">
            <v>ТОВАРИСТВО З ОБМЕЖЕНОЮ ВIДПОВIДАЛЬНIСТЮ "МИКОЛАЇВСЬКИЙ ГЛИНОЗЕМНИЙ ЗАВОД"</v>
          </cell>
          <cell r="C918">
            <v>331330014011</v>
          </cell>
          <cell r="D918">
            <v>5</v>
          </cell>
          <cell r="E918">
            <v>1</v>
          </cell>
        </row>
        <row r="919">
          <cell r="B919" t="str">
            <v>ТОВАРИСТВО З ОБМЕЖЕНОЮ ВIДПОВIДАЛЬНIСТЮ "ТОРГОВИЙ ДІМ "АГРОІМПОРТ ЛТД"</v>
          </cell>
          <cell r="C919">
            <v>359171226555</v>
          </cell>
          <cell r="D919">
            <v>16</v>
          </cell>
          <cell r="E919">
            <v>1</v>
          </cell>
        </row>
        <row r="920">
          <cell r="B920" t="str">
            <v>ТОВАРИСТВО З ОБМЕЖЕНОЮ ВIДПОВIДАЛЬНIСТЮ "УКРАЇНСЬКА ХОЛДИНГОВА ЛІСОПИЛЬНА КОМПАНІЯ"</v>
          </cell>
          <cell r="C920">
            <v>393253726599</v>
          </cell>
          <cell r="D920">
            <v>22</v>
          </cell>
          <cell r="E920">
            <v>1</v>
          </cell>
        </row>
        <row r="921">
          <cell r="B921" t="str">
            <v>ПУБЛІЧНЕ АКЦIОНЕРНЕ ТОВАРИСТВО "ВЕСКО"</v>
          </cell>
          <cell r="C921">
            <v>2820405100</v>
          </cell>
          <cell r="D921">
            <v>16</v>
          </cell>
          <cell r="E921">
            <v>1</v>
          </cell>
        </row>
        <row r="922">
          <cell r="B922" t="str">
            <v>ПУБЛІЧНЕ АКЦIОНЕРНЕ ТОВАРИСТВО "СКФ УКРАЇНА"</v>
          </cell>
          <cell r="C922">
            <v>57451603177</v>
          </cell>
          <cell r="D922">
            <v>5</v>
          </cell>
          <cell r="E922">
            <v>1</v>
          </cell>
        </row>
        <row r="923">
          <cell r="B923" t="str">
            <v>ТОВАРИСТВО З ОБМЕЖЕНОЮ ВIДПОВIДАЛЬНIСТЮ "АДМ ТРЕЙДІНГ УКРАЇНА"</v>
          </cell>
          <cell r="C923">
            <v>200274426590</v>
          </cell>
          <cell r="D923">
            <v>0</v>
          </cell>
          <cell r="E923">
            <v>0</v>
          </cell>
        </row>
        <row r="924">
          <cell r="B924" t="str">
            <v>ПРИВАТНЕ АКЦIОНЕРНЕ ТОВАРИСТВО "ШВЕЙНА ФАБРИКА "ЗОРЯНКА"</v>
          </cell>
          <cell r="C924">
            <v>55027011230</v>
          </cell>
          <cell r="D924">
            <v>0</v>
          </cell>
          <cell r="E924">
            <v>0</v>
          </cell>
        </row>
        <row r="925">
          <cell r="B925" t="str">
            <v>ПУБЛІЧНЕ АКЦIОНЕРНЕ ТОВАРИСТВО "ЗАПОРІЗЬКИЙ МЕТАЛУРГІЙНИЙ КОМБІНАТ "ЗАПОРІЖСТАЛЬ"</v>
          </cell>
          <cell r="C925">
            <v>1912308247</v>
          </cell>
          <cell r="D925">
            <v>0</v>
          </cell>
          <cell r="E925">
            <v>0</v>
          </cell>
        </row>
        <row r="926">
          <cell r="B926" t="str">
            <v>ПРИВАТНЕ ПIДПРИЄМСТВО "ВЕКТОР-М"</v>
          </cell>
          <cell r="C926">
            <v>324928226550</v>
          </cell>
          <cell r="D926">
            <v>5</v>
          </cell>
          <cell r="E926">
            <v>1</v>
          </cell>
        </row>
        <row r="927">
          <cell r="B927" t="str">
            <v>ТОВАРИСТВО З ОБМЕЖЕНОЮ ВIДПОВIДАЛЬНIСТЮ "ТОТЛЕНД"</v>
          </cell>
          <cell r="C927">
            <v>387438523146</v>
          </cell>
          <cell r="D927">
            <v>5</v>
          </cell>
          <cell r="E927">
            <v>1</v>
          </cell>
        </row>
        <row r="928">
          <cell r="B928" t="str">
            <v>ПІДПРИЄМСТВО З ІНОЗЕМНОЮ ІНВЕСТИЦІЄЮ У ФОРМІ ТОВАРИСТВА З ОБМЕЖЕНОЮ ВІДПОВІДАЛЬНІСТЮ "ТЕХАВТОТРАНС"</v>
          </cell>
          <cell r="C928">
            <v>247256826587</v>
          </cell>
          <cell r="D928">
            <v>0</v>
          </cell>
          <cell r="E928">
            <v>0</v>
          </cell>
        </row>
        <row r="929">
          <cell r="B929" t="str">
            <v>ТОВАРИСТВО З ОБМЕЖЕНОЮ ВIДПОВIДАЛЬНIСТЮ СІЛЬСЬКОГОСПОДАРСЬКЕ ПІДПРИЄМСТВО "НІБУЛОН"</v>
          </cell>
          <cell r="C929">
            <v>142911114015</v>
          </cell>
          <cell r="D929">
            <v>16</v>
          </cell>
          <cell r="E929">
            <v>1</v>
          </cell>
        </row>
        <row r="930">
          <cell r="B930" t="str">
            <v>ПРИВАТНЕ АКЦIОНЕРНЕ ТОВАРИСТВО "ПОЛТАВСЬКИЙ ГІРНИЧО-ЗБАГАЧУВАЛЬНИЙ КОМБІНАТ"</v>
          </cell>
          <cell r="C930">
            <v>1912816023</v>
          </cell>
          <cell r="D930">
            <v>16</v>
          </cell>
          <cell r="E930">
            <v>1</v>
          </cell>
        </row>
        <row r="931">
          <cell r="B931" t="str">
            <v>ПУБЛІЧНЕ АКЦIОНЕРНЕ ТОВАРИСТВО "КРЕМЕНЧУЦЬКИЙ КОЛІСНИЙ ЗАВОД"</v>
          </cell>
          <cell r="C931">
            <v>2316116036</v>
          </cell>
          <cell r="D931">
            <v>16</v>
          </cell>
          <cell r="E931">
            <v>1</v>
          </cell>
        </row>
        <row r="932">
          <cell r="B932" t="str">
            <v>КАЗЕННЕ ПІДПРИЄМСТВО "НАУКОВО-ВИРОБНИЧИЙ КОМПЛЕКС "ІСКРА"</v>
          </cell>
          <cell r="C932">
            <v>143138608241</v>
          </cell>
          <cell r="D932">
            <v>0</v>
          </cell>
          <cell r="E932">
            <v>0</v>
          </cell>
        </row>
        <row r="933">
          <cell r="B933" t="str">
            <v>ПРИВАТНЕ АКЦIОНЕРНЕ ТОВАРИСТВО "ЛЕБЕДИНСЬКИЙ НАСІННЄВИЙ ЗАВОД"</v>
          </cell>
          <cell r="C933">
            <v>3889323283</v>
          </cell>
          <cell r="D933">
            <v>0</v>
          </cell>
          <cell r="E933">
            <v>0</v>
          </cell>
        </row>
        <row r="934">
          <cell r="B934" t="str">
            <v>ПУБЛІЧНЕ АКЦIОНЕРНЕ ТОВАРИСТВО "ДЕРЖАВНА ПРОДОВОЛЬЧО-ЗЕРНОВА КОРПОРАЦІЯ УКРАЇНИ"</v>
          </cell>
          <cell r="C934">
            <v>372432726556</v>
          </cell>
          <cell r="D934">
            <v>0</v>
          </cell>
          <cell r="E934">
            <v>0</v>
          </cell>
        </row>
        <row r="935">
          <cell r="B935" t="str">
            <v>ПУБЛІЧНЕ АКЦІОНЕРНЕ ТОВАРИСТВО ''ЗАПОРІЗЬКИЙ ЗАВОД ФЕРОСПЛАВІВ''</v>
          </cell>
          <cell r="C935">
            <v>1865408241</v>
          </cell>
          <cell r="D935">
            <v>0</v>
          </cell>
          <cell r="E935">
            <v>0</v>
          </cell>
        </row>
        <row r="936">
          <cell r="B936" t="str">
            <v>ТОВАРИСТВО З ОБМЕЖЕНОЮ ВIДПОВIДАЛЬНIСТЮ "ВІРТУС КОММОДІТІЗ"</v>
          </cell>
          <cell r="C936">
            <v>393642426597</v>
          </cell>
          <cell r="D936">
            <v>0</v>
          </cell>
          <cell r="E936">
            <v>0</v>
          </cell>
        </row>
        <row r="937">
          <cell r="B937" t="str">
            <v>ТОВАРИСТВО З ОБМЕЖЕНОЮ ВIДПОВIДАЛЬНIСТЮ "ЗАПОРІЗЬКИЙ ТИТАНО-МАГНІЄВИЙ КОМБІНАТ"</v>
          </cell>
          <cell r="C937">
            <v>389830008255</v>
          </cell>
          <cell r="D937">
            <v>0</v>
          </cell>
          <cell r="E937">
            <v>0</v>
          </cell>
        </row>
        <row r="938">
          <cell r="B938" t="str">
            <v>ТОВАРИСТВО З ОБМЕЖЕНОЮ ВIДПОВIДАЛЬНIСТЮ "ЛІСПРОМ УКРАЇНА"</v>
          </cell>
          <cell r="C938">
            <v>372602406162</v>
          </cell>
          <cell r="D938">
            <v>0</v>
          </cell>
          <cell r="E938">
            <v>0</v>
          </cell>
        </row>
        <row r="939">
          <cell r="B939" t="str">
            <v>ТОВАРИСТВО З ОБМЕЖЕНОЮ ВIДПОВIДАЛЬНIСТЮ "МАЛТЮРОП ЮКРЕЙН"</v>
          </cell>
          <cell r="C939">
            <v>308618226597</v>
          </cell>
          <cell r="D939">
            <v>0</v>
          </cell>
          <cell r="E939">
            <v>0</v>
          </cell>
        </row>
        <row r="940">
          <cell r="B940" t="str">
            <v>ТОВАРИСТВО З ОБМЕЖЕНОЮ ВIДПОВIДАЛЬНIСТЮ "ОЛСІДЗ БЛЕК СІ"</v>
          </cell>
          <cell r="C940">
            <v>373924926569</v>
          </cell>
          <cell r="D940">
            <v>0</v>
          </cell>
          <cell r="E940">
            <v>0</v>
          </cell>
        </row>
        <row r="941">
          <cell r="B941" t="str">
            <v>ТОВАРИСТВО З ОБМЕЖЕНОЮ ВІДПОВІДАЛЬНІСТЮ "ЕЛЕКТРОСТАЛЬ"</v>
          </cell>
          <cell r="C941">
            <v>325823805381</v>
          </cell>
          <cell r="D941">
            <v>0</v>
          </cell>
          <cell r="E941">
            <v>0</v>
          </cell>
        </row>
        <row r="942">
          <cell r="B942" t="str">
            <v>ПРИВАТНЕ АКЦIОНЕРНЕ ТОВАРИСТВО "РАЙЗ-МАКСИМКО"</v>
          </cell>
          <cell r="C942">
            <v>303825326502</v>
          </cell>
          <cell r="D942">
            <v>0</v>
          </cell>
          <cell r="E942">
            <v>0</v>
          </cell>
        </row>
        <row r="943">
          <cell r="B943" t="str">
            <v>ТОВАРИСТВО З ОБМЕЖЕНОЮ ВIДПОВIДАЛЬНIСТЮ "АГРЕКС"</v>
          </cell>
          <cell r="C943">
            <v>256029005630</v>
          </cell>
          <cell r="D943">
            <v>0</v>
          </cell>
          <cell r="E943">
            <v>0</v>
          </cell>
        </row>
        <row r="944">
          <cell r="B944" t="str">
            <v>ТОВАРИСТВО З ОБМЕЖЕНОЮ ВIДПОВIДАЛЬНIСТЮ "ВІННИЦЬКИЙ КОМБІНАТ ХЛІБОПРОДУКТІВ № 2"</v>
          </cell>
          <cell r="C944">
            <v>343250302030</v>
          </cell>
          <cell r="D944">
            <v>0</v>
          </cell>
          <cell r="E944">
            <v>0</v>
          </cell>
        </row>
        <row r="945">
          <cell r="B945" t="str">
            <v>ТОВАРИСТВО З ОБМЕЖЕНОЮ ВIДПОВIДАЛЬНIСТЮ "ЄВРОПА-ТРАНС ЛТД"</v>
          </cell>
          <cell r="C945">
            <v>326051509157</v>
          </cell>
          <cell r="D945">
            <v>0</v>
          </cell>
          <cell r="E945">
            <v>0</v>
          </cell>
        </row>
        <row r="946">
          <cell r="B946" t="str">
            <v>ТОВАРИСТВО З ОБМЕЖЕНОЮ ВIДПОВIДАЛЬНIСТЮ "ПОБУЖСЬКИЙ ФЕРОНІКЕЛЕВИЙ КОМБІНАТ"</v>
          </cell>
          <cell r="C946">
            <v>310769526557</v>
          </cell>
          <cell r="D946">
            <v>0</v>
          </cell>
          <cell r="E946">
            <v>0</v>
          </cell>
        </row>
        <row r="947">
          <cell r="B947" t="str">
            <v>ДОЧIРНЄ ПIДПРИЄМСТВО ВІДКРИТОГО АКЦІОНЕРНОГО ТОВАРИСТВА "ІВАНО-ФРАНКІВСЬКИЙ М'ЯСОКОМБІНАТ" "ІВАНО-ФРАНКІВСЬКІ КОВБАСИ"</v>
          </cell>
          <cell r="C947">
            <v>326057109152</v>
          </cell>
          <cell r="D947">
            <v>0</v>
          </cell>
          <cell r="E947">
            <v>0</v>
          </cell>
        </row>
        <row r="948">
          <cell r="B948" t="str">
            <v>ПРИВАТНЕ АКЦIОНЕРНЕ ТОВАРИСТВО "СЕНТРАВІС ПРОДАКШН ЮКРЕЙН"</v>
          </cell>
          <cell r="C948">
            <v>309269404078</v>
          </cell>
          <cell r="D948">
            <v>0</v>
          </cell>
          <cell r="E948">
            <v>0</v>
          </cell>
        </row>
        <row r="949">
          <cell r="B949" t="str">
            <v>ПРИВАТНЕ АКЦІОНЕРНЕ ТОВАРИСТВО "ПОЛОГІВСЬКИЙ ОЛІЙНОЕКСТРАКЦІЙНИЙ ЗАВОД"</v>
          </cell>
          <cell r="C949">
            <v>3841408159</v>
          </cell>
          <cell r="D949">
            <v>0</v>
          </cell>
          <cell r="E949">
            <v>0</v>
          </cell>
        </row>
        <row r="950">
          <cell r="B950" t="str">
            <v>ПРИВАТНЕ ПIДПРИЄМСТВО "ТОРГОВИЙ ДІМ "МАЙОЛА"</v>
          </cell>
          <cell r="C950">
            <v>327120313055</v>
          </cell>
          <cell r="D950">
            <v>0</v>
          </cell>
          <cell r="E950">
            <v>0</v>
          </cell>
        </row>
        <row r="951">
          <cell r="B951" t="str">
            <v>ТОВАРИСТВО З ОБМЕЖЕНОЮ ВIДПОВIДАЛЬНIСТЮ "АГРОПРОІНВЕСТ 08"</v>
          </cell>
          <cell r="C951">
            <v>358343308067</v>
          </cell>
          <cell r="D951">
            <v>0</v>
          </cell>
          <cell r="E951">
            <v>0</v>
          </cell>
        </row>
        <row r="952">
          <cell r="B952" t="str">
            <v>ТОВАРИСТВО З ОБМЕЖЕНОЮ ВIДПОВIДАЛЬНIСТЮ "МРІЯ ТРЕЙДИНГ"</v>
          </cell>
          <cell r="C952">
            <v>396754719188</v>
          </cell>
          <cell r="D952">
            <v>0</v>
          </cell>
          <cell r="E952">
            <v>0</v>
          </cell>
        </row>
        <row r="953">
          <cell r="B953" t="str">
            <v>ТОВАРИСТВО З ОБМЕЖЕНОЮ ВIДПОВIДАЛЬНIСТЮ "ТОРГОВИЙ ДІМ "СЛАВИЧ"</v>
          </cell>
          <cell r="C953">
            <v>213943025265</v>
          </cell>
          <cell r="D953">
            <v>0</v>
          </cell>
          <cell r="E953">
            <v>0</v>
          </cell>
        </row>
        <row r="954">
          <cell r="B954" t="str">
            <v>ДОЧІРНЄ ПІДПРИЄМСТВО З ІНОЗЕМНОЮ ІНВЕСТИЦІЄЮ "САНГРАНТ ПЛЮС"</v>
          </cell>
          <cell r="C954">
            <v>312436726100</v>
          </cell>
          <cell r="D954">
            <v>0</v>
          </cell>
          <cell r="E954">
            <v>0</v>
          </cell>
        </row>
        <row r="955">
          <cell r="B955" t="str">
            <v>ПУБЛІЧНЕ АКЦIОНЕРНЕ ТОВАРИСТВО "ОДЕСЬКИЙ КАБЕЛЬНИЙ ЗАВОД "ОДЕСКАБЕЛЬ"</v>
          </cell>
          <cell r="C955">
            <v>57587315013</v>
          </cell>
          <cell r="D955">
            <v>0</v>
          </cell>
          <cell r="E955">
            <v>0</v>
          </cell>
        </row>
        <row r="956">
          <cell r="B956" t="str">
            <v>ТОВАРИСТВО З ОБМЕЖЕНОЮ ВIДПОВIДАЛЬНIСТЮ "ЕНГЕЛЬХАРТ СТП (УКРАЇНА)"</v>
          </cell>
          <cell r="C956">
            <v>391123126559</v>
          </cell>
          <cell r="D956">
            <v>0</v>
          </cell>
          <cell r="E956">
            <v>0</v>
          </cell>
        </row>
        <row r="957">
          <cell r="B957" t="str">
            <v>ПУБЛІЧНЕ АКЦIОНЕРНЕ ТОВАРИСТВО "ОДЕСЬКИЙ ПРИПОРТОВИЙ ЗАВОД"</v>
          </cell>
          <cell r="C957">
            <v>2065315339</v>
          </cell>
          <cell r="D957">
            <v>0</v>
          </cell>
          <cell r="E957">
            <v>0</v>
          </cell>
        </row>
        <row r="958">
          <cell r="B958" t="str">
            <v>ТОВАРИСТВО З ОБМЕЖЕНОЮ ВIДПОВIДАЛЬНIСТЮ "МАГІСТРАЛЬ - ТРАНС"</v>
          </cell>
          <cell r="C958">
            <v>310554126585</v>
          </cell>
          <cell r="D958">
            <v>0</v>
          </cell>
          <cell r="E958">
            <v>0</v>
          </cell>
        </row>
        <row r="959">
          <cell r="B959" t="str">
            <v>ДЕРЖАВНЕ ПIДПРИЄМСТВО "АНТОНОВ"</v>
          </cell>
          <cell r="C959">
            <v>143075226658</v>
          </cell>
          <cell r="D959">
            <v>0</v>
          </cell>
          <cell r="E959">
            <v>0</v>
          </cell>
        </row>
        <row r="960">
          <cell r="B960" t="str">
            <v>ДЕРЖАВНЕ ПIДПРИЄМСТВО "НАУКОВО-ВИРОБНИЧИЙ КОМПЛЕКС ГАЗОТУРБОБУДУВАННЯ "ЗОРЯ" - "МАШПРОЕКТ"</v>
          </cell>
          <cell r="C960">
            <v>318213814011</v>
          </cell>
          <cell r="D960">
            <v>0</v>
          </cell>
          <cell r="E960">
            <v>0</v>
          </cell>
        </row>
        <row r="961">
          <cell r="B961" t="str">
            <v>СПІЛЬНЕ УКРАЇНСЬКО-ПОЛЬСЬКЕ ПІДПРИЄМСТВО В ФОРМІ ТОВАРИСТВА З ОБМЕЖЕНОЮ ВІДПОВІДАЛЬНІСТЮ "МОДЕРН-ЕКСПО"</v>
          </cell>
          <cell r="C961">
            <v>217515703177</v>
          </cell>
          <cell r="D961">
            <v>0</v>
          </cell>
          <cell r="E961">
            <v>0</v>
          </cell>
        </row>
        <row r="962">
          <cell r="B962" t="str">
            <v>ТОВАРИСТВО З ОБМЕЖЕНОЮ ВIДПОВIДАЛЬНIСТЮ "АТЕМ ГРУП"</v>
          </cell>
          <cell r="C962">
            <v>406578526532</v>
          </cell>
          <cell r="D962">
            <v>0</v>
          </cell>
          <cell r="E962">
            <v>0</v>
          </cell>
        </row>
        <row r="963">
          <cell r="B963" t="str">
            <v>ПРИВАТНЕ АКЦIОНЕРНЕ ТОВАРИСТВО "ЄВРАЗ ДНІПРОВСЬКИЙ МЕТАЛУРГІЙНИЙ ЗАВОД"</v>
          </cell>
          <cell r="C963">
            <v>53930504026</v>
          </cell>
          <cell r="D963">
            <v>0</v>
          </cell>
          <cell r="E963">
            <v>0</v>
          </cell>
        </row>
        <row r="964">
          <cell r="B964" t="str">
            <v>ПРИВАТНЕ АКЦIОНЕРНЕ ТОВАРИСТВО "ЄВРАЗ СУХА БАЛКА"</v>
          </cell>
          <cell r="C964">
            <v>1913204050</v>
          </cell>
          <cell r="D964">
            <v>0</v>
          </cell>
          <cell r="E964">
            <v>0</v>
          </cell>
        </row>
        <row r="965">
          <cell r="B965" t="str">
            <v>ПУБЛІЧНЕ АКЦIОНЕРНЕ ТОВАРИСТВО "СУМСЬКЕ МАШИНОБУДІВНЕ НАУКОВО-ВИРОБНИЧЕ ОБ'ЄДНАННЯ"</v>
          </cell>
          <cell r="C965">
            <v>57479918286</v>
          </cell>
          <cell r="D965">
            <v>0</v>
          </cell>
          <cell r="E965">
            <v>0</v>
          </cell>
        </row>
        <row r="966">
          <cell r="B966" t="str">
            <v>ТОВАРИСТВО З ОБМЕЖЕНОЮ ВIДПОВIДАЛЬНIСТЮ "БЕССАРАБІЯ-АГРО"</v>
          </cell>
          <cell r="C966">
            <v>390762615020</v>
          </cell>
          <cell r="D966">
            <v>0</v>
          </cell>
          <cell r="E966">
            <v>0</v>
          </cell>
        </row>
        <row r="967">
          <cell r="B967" t="str">
            <v>ПУБЛІЧНЕ АКЦIОНЕРНЕ ТОВАРИСТВО "ДНІПРОВСЬКИЙ МЕТАЛУРГІЙНИЙ КОМБІНАТ ІМ. Ф.Е. ДЗЕРЖИНСЬКОГО"</v>
          </cell>
          <cell r="C967">
            <v>53930404034</v>
          </cell>
          <cell r="D967">
            <v>0</v>
          </cell>
          <cell r="E967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abinet.sfs.gov.ua/cabinet/faces/public/reestr.jspx?redirect=vat_clai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abinet.sfs.gov.ua/cabinet/faces/public/reestr.jspx?redirect=vat_claim" TargetMode="Externa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200"/>
  <sheetViews>
    <sheetView tabSelected="1" zoomScale="80" zoomScaleNormal="80" zoomScalePageLayoutView="80" workbookViewId="0">
      <pane xSplit="3" ySplit="9" topLeftCell="L122" activePane="bottomRight" state="frozen"/>
      <selection activeCell="A9" sqref="A9"/>
      <selection pane="topRight" activeCell="D9" sqref="D9"/>
      <selection pane="bottomLeft" activeCell="A10" sqref="A10"/>
      <selection pane="bottomRight" activeCell="P126" sqref="P126"/>
    </sheetView>
  </sheetViews>
  <sheetFormatPr defaultColWidth="8.875" defaultRowHeight="12" outlineLevelRow="1" outlineLevelCol="2" x14ac:dyDescent="0.2"/>
  <cols>
    <col min="1" max="1" width="6.875" style="153" customWidth="1" outlineLevel="1"/>
    <col min="2" max="2" width="5.625" style="153" customWidth="1" outlineLevel="1"/>
    <col min="3" max="3" width="51" style="153" customWidth="1"/>
    <col min="4" max="4" width="12.375" style="153" customWidth="1" outlineLevel="2"/>
    <col min="5" max="5" width="13.625" style="153" customWidth="1" outlineLevel="1"/>
    <col min="6" max="6" width="12.5" style="153" customWidth="1" outlineLevel="1"/>
    <col min="7" max="7" width="10.5" style="153" customWidth="1" outlineLevel="1"/>
    <col min="8" max="8" width="12.375" style="153" customWidth="1" outlineLevel="1"/>
    <col min="9" max="9" width="11.125" style="153" customWidth="1" outlineLevel="1"/>
    <col min="10" max="10" width="10.875" style="153" customWidth="1" outlineLevel="1"/>
    <col min="11" max="11" width="10" style="153" customWidth="1" outlineLevel="1"/>
    <col min="12" max="12" width="10.25" style="153" customWidth="1" outlineLevel="1"/>
    <col min="13" max="13" width="13.875" style="153" customWidth="1" outlineLevel="1"/>
    <col min="14" max="16" width="11" style="153" customWidth="1" outlineLevel="1"/>
    <col min="17" max="17" width="4.125" style="153" customWidth="1" outlineLevel="1"/>
    <col min="18" max="18" width="7.625" style="153" customWidth="1"/>
    <col min="19" max="19" width="6.5" style="153" customWidth="1"/>
    <col min="20" max="20" width="5.875" style="153" customWidth="1"/>
    <col min="21" max="21" width="7.625" style="153" customWidth="1"/>
    <col min="22" max="22" width="6.375" style="153" customWidth="1"/>
    <col min="23" max="23" width="6.125" style="153" customWidth="1"/>
    <col min="24" max="24" width="6.625" style="153" customWidth="1"/>
    <col min="25" max="25" width="7" style="153" customWidth="1"/>
    <col min="26" max="26" width="7.375" style="153" customWidth="1"/>
    <col min="27" max="27" width="7.625" style="153" customWidth="1"/>
    <col min="28" max="28" width="7.125" style="153" customWidth="1"/>
    <col min="29" max="29" width="4.125" style="153" customWidth="1"/>
    <col min="30" max="30" width="7.5" style="153" customWidth="1"/>
    <col min="31" max="31" width="6" style="153" customWidth="1"/>
    <col min="32" max="32" width="7.125" style="153" customWidth="1"/>
    <col min="33" max="33" width="6.625" style="153" customWidth="1"/>
    <col min="34" max="35" width="7.125" style="153" customWidth="1"/>
    <col min="36" max="36" width="7.375" style="153" customWidth="1"/>
    <col min="37" max="37" width="6.875" style="153" customWidth="1"/>
    <col min="38" max="38" width="7.125" style="153" customWidth="1"/>
    <col min="39" max="39" width="7" style="153" customWidth="1"/>
    <col min="40" max="40" width="7.5" style="153" customWidth="1"/>
    <col min="41" max="41" width="2" style="153" customWidth="1"/>
    <col min="42" max="42" width="6" style="153" customWidth="1"/>
    <col min="43" max="43" width="6.5" style="153" customWidth="1"/>
    <col min="44" max="44" width="6.125" style="153" customWidth="1"/>
    <col min="45" max="45" width="7.875" style="153" customWidth="1"/>
    <col min="46" max="46" width="4.875" style="153" customWidth="1"/>
    <col min="47" max="47" width="6" style="153" customWidth="1"/>
    <col min="48" max="48" width="7.375" style="153" customWidth="1"/>
    <col min="49" max="49" width="6.125" style="153" customWidth="1"/>
    <col min="50" max="50" width="5.875" style="153" customWidth="1"/>
    <col min="51" max="51" width="7" style="153" customWidth="1"/>
    <col min="52" max="52" width="6.125" style="153" customWidth="1"/>
    <col min="53" max="53" width="2.125" style="153" customWidth="1"/>
    <col min="54" max="54" width="15.25" style="153" customWidth="1"/>
    <col min="55" max="55" width="11.5" style="153" customWidth="1"/>
    <col min="56" max="56" width="11.625" style="153" customWidth="1"/>
    <col min="57" max="57" width="10.75" style="153" customWidth="1"/>
    <col min="58" max="58" width="13" style="153" customWidth="1"/>
    <col min="59" max="59" width="12.375" style="153" customWidth="1"/>
    <col min="60" max="61" width="10.625" style="153" customWidth="1"/>
    <col min="62" max="64" width="11.125" style="153" customWidth="1"/>
    <col min="65" max="16384" width="8.875" style="153"/>
  </cols>
  <sheetData>
    <row r="1" spans="1:64" s="143" customFormat="1" ht="27.75" customHeight="1" x14ac:dyDescent="0.25">
      <c r="C1" s="259" t="s">
        <v>211</v>
      </c>
      <c r="D1" s="144"/>
      <c r="M1" s="147"/>
      <c r="N1" s="348" t="s">
        <v>157</v>
      </c>
      <c r="O1" s="348"/>
      <c r="P1" s="348"/>
      <c r="R1" s="489" t="s">
        <v>154</v>
      </c>
      <c r="S1" s="490"/>
      <c r="T1" s="490"/>
      <c r="U1" s="490"/>
      <c r="V1" s="490"/>
      <c r="W1" s="490"/>
      <c r="X1" s="490"/>
      <c r="Y1" s="490"/>
      <c r="Z1" s="490"/>
      <c r="AA1" s="490"/>
      <c r="AB1" s="257" t="s">
        <v>155</v>
      </c>
      <c r="AD1" s="491" t="s">
        <v>156</v>
      </c>
      <c r="AE1" s="492"/>
      <c r="AF1" s="492"/>
      <c r="AG1" s="492"/>
      <c r="AH1" s="492"/>
      <c r="AI1" s="492"/>
      <c r="AJ1" s="492"/>
      <c r="AK1" s="492"/>
      <c r="AL1" s="492"/>
      <c r="AM1" s="493"/>
      <c r="AN1" s="145" t="s">
        <v>155</v>
      </c>
      <c r="AP1" s="428" t="s">
        <v>210</v>
      </c>
      <c r="AQ1" s="429"/>
      <c r="AR1" s="429"/>
      <c r="AS1" s="429"/>
      <c r="AT1" s="429"/>
      <c r="AU1" s="429"/>
      <c r="AV1" s="429"/>
      <c r="AW1" s="429"/>
      <c r="AX1" s="429"/>
      <c r="AY1" s="429"/>
      <c r="AZ1" s="430"/>
      <c r="BB1" s="428" t="s">
        <v>208</v>
      </c>
      <c r="BC1" s="434"/>
      <c r="BD1" s="434"/>
      <c r="BE1" s="434"/>
      <c r="BF1" s="435"/>
      <c r="BG1" s="435"/>
      <c r="BH1" s="435"/>
      <c r="BI1" s="435"/>
      <c r="BJ1" s="435"/>
      <c r="BK1" s="435"/>
      <c r="BL1" s="436"/>
    </row>
    <row r="2" spans="1:64" s="143" customFormat="1" ht="15.75" x14ac:dyDescent="0.25">
      <c r="C2" s="146"/>
      <c r="D2" s="144"/>
      <c r="R2" s="494"/>
      <c r="S2" s="495"/>
      <c r="T2" s="495"/>
      <c r="U2" s="495"/>
      <c r="V2" s="495"/>
      <c r="W2" s="495"/>
      <c r="X2" s="495"/>
      <c r="Y2" s="495"/>
      <c r="Z2" s="495"/>
      <c r="AA2" s="495"/>
      <c r="AB2" s="139" t="s">
        <v>166</v>
      </c>
      <c r="AD2" s="494"/>
      <c r="AE2" s="495"/>
      <c r="AF2" s="495"/>
      <c r="AG2" s="495"/>
      <c r="AH2" s="495"/>
      <c r="AI2" s="495"/>
      <c r="AJ2" s="495"/>
      <c r="AK2" s="495"/>
      <c r="AL2" s="495"/>
      <c r="AM2" s="495"/>
      <c r="AN2" s="139" t="s">
        <v>166</v>
      </c>
      <c r="AP2" s="431"/>
      <c r="AQ2" s="432"/>
      <c r="AR2" s="432"/>
      <c r="AS2" s="432"/>
      <c r="AT2" s="432"/>
      <c r="AU2" s="432"/>
      <c r="AV2" s="432"/>
      <c r="AW2" s="432"/>
      <c r="AX2" s="432"/>
      <c r="AY2" s="432"/>
      <c r="AZ2" s="433"/>
      <c r="BB2" s="471"/>
      <c r="BC2" s="438"/>
      <c r="BD2" s="438"/>
      <c r="BE2" s="438"/>
      <c r="BF2" s="438"/>
      <c r="BG2" s="438"/>
      <c r="BH2" s="438"/>
      <c r="BI2" s="438"/>
      <c r="BJ2" s="438"/>
      <c r="BK2" s="438"/>
      <c r="BL2" s="439"/>
    </row>
    <row r="3" spans="1:64" s="143" customFormat="1" ht="15.75" x14ac:dyDescent="0.25">
      <c r="C3" s="148"/>
      <c r="D3" s="144"/>
      <c r="R3" s="496"/>
      <c r="S3" s="497"/>
      <c r="T3" s="497"/>
      <c r="U3" s="497"/>
      <c r="V3" s="497"/>
      <c r="W3" s="497"/>
      <c r="X3" s="497"/>
      <c r="Y3" s="497"/>
      <c r="Z3" s="497"/>
      <c r="AA3" s="497"/>
      <c r="AB3" s="140" t="s">
        <v>158</v>
      </c>
      <c r="AD3" s="496"/>
      <c r="AE3" s="497"/>
      <c r="AF3" s="497"/>
      <c r="AG3" s="497"/>
      <c r="AH3" s="497"/>
      <c r="AI3" s="497"/>
      <c r="AJ3" s="497"/>
      <c r="AK3" s="497"/>
      <c r="AL3" s="497"/>
      <c r="AM3" s="497"/>
      <c r="AN3" s="140" t="s">
        <v>158</v>
      </c>
      <c r="AP3" s="431"/>
      <c r="AQ3" s="432"/>
      <c r="AR3" s="432"/>
      <c r="AS3" s="432"/>
      <c r="AT3" s="432"/>
      <c r="AU3" s="432"/>
      <c r="AV3" s="432"/>
      <c r="AW3" s="432"/>
      <c r="AX3" s="432"/>
      <c r="AY3" s="432"/>
      <c r="AZ3" s="433"/>
      <c r="BB3" s="437"/>
      <c r="BC3" s="438"/>
      <c r="BD3" s="438"/>
      <c r="BE3" s="438"/>
      <c r="BF3" s="438"/>
      <c r="BG3" s="438"/>
      <c r="BH3" s="438"/>
      <c r="BI3" s="438"/>
      <c r="BJ3" s="438"/>
      <c r="BK3" s="438"/>
      <c r="BL3" s="439"/>
    </row>
    <row r="4" spans="1:64" s="143" customFormat="1" x14ac:dyDescent="0.2">
      <c r="B4" s="340"/>
      <c r="C4" s="340"/>
      <c r="D4" s="144"/>
      <c r="R4" s="479"/>
      <c r="S4" s="480"/>
      <c r="T4" s="480"/>
      <c r="U4" s="480"/>
      <c r="V4" s="480"/>
      <c r="W4" s="480"/>
      <c r="X4" s="480"/>
      <c r="Y4" s="480"/>
      <c r="Z4" s="480"/>
      <c r="AA4" s="480"/>
      <c r="AB4" s="141" t="s">
        <v>159</v>
      </c>
      <c r="AD4" s="479"/>
      <c r="AE4" s="480"/>
      <c r="AF4" s="480"/>
      <c r="AG4" s="480"/>
      <c r="AH4" s="480"/>
      <c r="AI4" s="480"/>
      <c r="AJ4" s="480"/>
      <c r="AK4" s="480"/>
      <c r="AL4" s="480"/>
      <c r="AM4" s="480"/>
      <c r="AN4" s="141" t="s">
        <v>159</v>
      </c>
      <c r="AP4" s="481" t="s">
        <v>160</v>
      </c>
      <c r="AQ4" s="482"/>
      <c r="AR4" s="482"/>
      <c r="AS4" s="482"/>
      <c r="AT4" s="482"/>
      <c r="AU4" s="482"/>
      <c r="AV4" s="482"/>
      <c r="AW4" s="482"/>
      <c r="AX4" s="482"/>
      <c r="AY4" s="482"/>
      <c r="AZ4" s="483"/>
      <c r="BB4" s="437"/>
      <c r="BC4" s="438"/>
      <c r="BD4" s="438"/>
      <c r="BE4" s="438"/>
      <c r="BF4" s="438"/>
      <c r="BG4" s="438"/>
      <c r="BH4" s="438"/>
      <c r="BI4" s="438"/>
      <c r="BJ4" s="438"/>
      <c r="BK4" s="438"/>
      <c r="BL4" s="439"/>
    </row>
    <row r="5" spans="1:64" s="143" customFormat="1" ht="12.75" thickBot="1" x14ac:dyDescent="0.25">
      <c r="C5" s="146"/>
      <c r="D5" s="144"/>
      <c r="R5" s="484"/>
      <c r="S5" s="485"/>
      <c r="T5" s="485"/>
      <c r="U5" s="485"/>
      <c r="V5" s="485"/>
      <c r="W5" s="485"/>
      <c r="X5" s="485"/>
      <c r="Y5" s="485"/>
      <c r="Z5" s="485"/>
      <c r="AA5" s="485"/>
      <c r="AB5" s="167" t="s">
        <v>161</v>
      </c>
      <c r="AD5" s="484"/>
      <c r="AE5" s="485"/>
      <c r="AF5" s="485"/>
      <c r="AG5" s="485"/>
      <c r="AH5" s="485"/>
      <c r="AI5" s="485"/>
      <c r="AJ5" s="485"/>
      <c r="AK5" s="485"/>
      <c r="AL5" s="485"/>
      <c r="AM5" s="485"/>
      <c r="AN5" s="167" t="s">
        <v>161</v>
      </c>
      <c r="AP5" s="486" t="s">
        <v>162</v>
      </c>
      <c r="AQ5" s="487"/>
      <c r="AR5" s="487"/>
      <c r="AS5" s="487"/>
      <c r="AT5" s="487"/>
      <c r="AU5" s="487"/>
      <c r="AV5" s="487"/>
      <c r="AW5" s="487"/>
      <c r="AX5" s="487"/>
      <c r="AY5" s="487"/>
      <c r="AZ5" s="488"/>
      <c r="BB5" s="437"/>
      <c r="BC5" s="438"/>
      <c r="BD5" s="438"/>
      <c r="BE5" s="438"/>
      <c r="BF5" s="438"/>
      <c r="BG5" s="438"/>
      <c r="BH5" s="438"/>
      <c r="BI5" s="438"/>
      <c r="BJ5" s="438"/>
      <c r="BK5" s="438"/>
      <c r="BL5" s="439"/>
    </row>
    <row r="6" spans="1:64" s="143" customFormat="1" ht="12.75" thickBot="1" x14ac:dyDescent="0.25">
      <c r="C6" s="149"/>
      <c r="D6" s="150"/>
      <c r="R6" s="476" t="s">
        <v>178</v>
      </c>
      <c r="S6" s="477"/>
      <c r="T6" s="477"/>
      <c r="U6" s="477"/>
      <c r="V6" s="477"/>
      <c r="W6" s="477"/>
      <c r="X6" s="477"/>
      <c r="Y6" s="477"/>
      <c r="Z6" s="477"/>
      <c r="AA6" s="478"/>
      <c r="AB6" s="341" t="s">
        <v>108</v>
      </c>
      <c r="AD6" s="476" t="s">
        <v>178</v>
      </c>
      <c r="AE6" s="477"/>
      <c r="AF6" s="477"/>
      <c r="AG6" s="477"/>
      <c r="AH6" s="477"/>
      <c r="AI6" s="477"/>
      <c r="AJ6" s="477"/>
      <c r="AK6" s="477"/>
      <c r="AL6" s="477"/>
      <c r="AM6" s="478"/>
      <c r="AN6" s="341" t="s">
        <v>108</v>
      </c>
      <c r="AP6" s="476" t="s">
        <v>178</v>
      </c>
      <c r="AQ6" s="477"/>
      <c r="AR6" s="477"/>
      <c r="AS6" s="477"/>
      <c r="AT6" s="477"/>
      <c r="AU6" s="477"/>
      <c r="AV6" s="477"/>
      <c r="AW6" s="477"/>
      <c r="AX6" s="477"/>
      <c r="AY6" s="478"/>
      <c r="AZ6" s="341" t="s">
        <v>187</v>
      </c>
      <c r="BB6" s="440"/>
      <c r="BC6" s="441"/>
      <c r="BD6" s="441"/>
      <c r="BE6" s="441"/>
      <c r="BF6" s="441"/>
      <c r="BG6" s="441"/>
      <c r="BH6" s="441"/>
      <c r="BI6" s="441"/>
      <c r="BJ6" s="441"/>
      <c r="BK6" s="441"/>
      <c r="BL6" s="442"/>
    </row>
    <row r="7" spans="1:64" s="143" customFormat="1" x14ac:dyDescent="0.2">
      <c r="C7" s="149"/>
      <c r="D7" s="150"/>
      <c r="R7" s="255"/>
      <c r="S7" s="163"/>
      <c r="AD7" s="256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P7" s="256"/>
    </row>
    <row r="8" spans="1:64" s="143" customFormat="1" ht="1.5" customHeight="1" thickBot="1" x14ac:dyDescent="0.25">
      <c r="A8" s="163"/>
      <c r="B8" s="163"/>
      <c r="C8" s="168"/>
      <c r="D8" s="144"/>
      <c r="R8" s="163">
        <v>2</v>
      </c>
      <c r="S8" s="163">
        <v>3</v>
      </c>
      <c r="T8" s="163">
        <v>4</v>
      </c>
      <c r="U8" s="163">
        <v>5</v>
      </c>
      <c r="V8" s="163">
        <v>6</v>
      </c>
      <c r="W8" s="163">
        <v>7</v>
      </c>
      <c r="X8" s="163">
        <v>8</v>
      </c>
      <c r="Y8" s="163">
        <v>9</v>
      </c>
      <c r="Z8" s="163">
        <v>10</v>
      </c>
      <c r="AA8" s="163">
        <v>11</v>
      </c>
      <c r="AB8" s="163">
        <v>12</v>
      </c>
      <c r="AC8" s="163"/>
      <c r="AD8" s="163">
        <v>2</v>
      </c>
      <c r="AE8" s="163">
        <v>3</v>
      </c>
      <c r="AF8" s="163">
        <v>4</v>
      </c>
      <c r="AG8" s="163">
        <v>5</v>
      </c>
      <c r="AH8" s="163">
        <v>6</v>
      </c>
      <c r="AI8" s="163">
        <v>7</v>
      </c>
      <c r="AJ8" s="163">
        <v>8</v>
      </c>
      <c r="AK8" s="163">
        <v>9</v>
      </c>
      <c r="AL8" s="163">
        <v>10</v>
      </c>
      <c r="AM8" s="163">
        <v>11</v>
      </c>
      <c r="AN8" s="163">
        <v>12</v>
      </c>
      <c r="AO8" s="163"/>
      <c r="AP8" s="163">
        <v>2</v>
      </c>
      <c r="AQ8" s="163">
        <v>3</v>
      </c>
      <c r="AR8" s="163">
        <v>4</v>
      </c>
      <c r="AS8" s="163">
        <v>5</v>
      </c>
      <c r="AT8" s="163">
        <v>6</v>
      </c>
      <c r="AU8" s="163">
        <v>7</v>
      </c>
      <c r="AV8" s="163">
        <v>8</v>
      </c>
      <c r="AW8" s="163">
        <v>9</v>
      </c>
      <c r="AX8" s="163">
        <v>10</v>
      </c>
      <c r="AY8" s="163">
        <v>11</v>
      </c>
      <c r="AZ8" s="163">
        <v>12</v>
      </c>
      <c r="BA8" s="163"/>
      <c r="BB8" s="163">
        <v>2</v>
      </c>
      <c r="BC8" s="163">
        <v>3</v>
      </c>
      <c r="BD8" s="163">
        <v>4</v>
      </c>
      <c r="BE8" s="163">
        <v>5</v>
      </c>
      <c r="BF8" s="163">
        <v>6</v>
      </c>
      <c r="BG8" s="163">
        <v>7</v>
      </c>
      <c r="BH8" s="163">
        <v>8</v>
      </c>
      <c r="BI8" s="163">
        <v>9</v>
      </c>
      <c r="BJ8" s="163">
        <v>10</v>
      </c>
      <c r="BK8" s="163">
        <v>11</v>
      </c>
      <c r="BL8" s="163">
        <v>12</v>
      </c>
    </row>
    <row r="9" spans="1:64" s="151" customFormat="1" ht="114" customHeight="1" collapsed="1" thickBot="1" x14ac:dyDescent="0.3">
      <c r="A9" s="415" t="s">
        <v>169</v>
      </c>
      <c r="B9" s="416" t="s">
        <v>163</v>
      </c>
      <c r="C9" s="416" t="s">
        <v>1</v>
      </c>
      <c r="D9" s="417" t="s">
        <v>2</v>
      </c>
      <c r="E9" s="418" t="s">
        <v>195</v>
      </c>
      <c r="F9" s="419" t="s">
        <v>196</v>
      </c>
      <c r="G9" s="418" t="s">
        <v>204</v>
      </c>
      <c r="H9" s="418" t="s">
        <v>200</v>
      </c>
      <c r="I9" s="418" t="s">
        <v>206</v>
      </c>
      <c r="J9" s="420" t="s">
        <v>205</v>
      </c>
      <c r="K9" s="418" t="s">
        <v>197</v>
      </c>
      <c r="L9" s="418" t="s">
        <v>198</v>
      </c>
      <c r="M9" s="421" t="s">
        <v>194</v>
      </c>
      <c r="N9" s="418" t="s">
        <v>199</v>
      </c>
      <c r="O9" s="422" t="s">
        <v>207</v>
      </c>
      <c r="P9" s="423" t="str">
        <f>[1]Матриця!$E$6</f>
        <v>Кількість заявок платника податку з затримкою відшкодуваня</v>
      </c>
      <c r="Q9" s="401" t="s">
        <v>164</v>
      </c>
      <c r="R9" s="359">
        <v>42401</v>
      </c>
      <c r="S9" s="360">
        <v>42430</v>
      </c>
      <c r="T9" s="360">
        <v>42461</v>
      </c>
      <c r="U9" s="360">
        <v>42491</v>
      </c>
      <c r="V9" s="360">
        <v>42522</v>
      </c>
      <c r="W9" s="360">
        <v>42552</v>
      </c>
      <c r="X9" s="360">
        <v>42583</v>
      </c>
      <c r="Y9" s="360">
        <v>42614</v>
      </c>
      <c r="Z9" s="360">
        <v>42644</v>
      </c>
      <c r="AA9" s="360">
        <v>42675</v>
      </c>
      <c r="AB9" s="361" t="s">
        <v>167</v>
      </c>
      <c r="AC9" s="169" t="s">
        <v>164</v>
      </c>
      <c r="AD9" s="359">
        <v>42401</v>
      </c>
      <c r="AE9" s="360">
        <v>42430</v>
      </c>
      <c r="AF9" s="360">
        <v>42461</v>
      </c>
      <c r="AG9" s="360">
        <v>42491</v>
      </c>
      <c r="AH9" s="360">
        <v>42522</v>
      </c>
      <c r="AI9" s="360">
        <v>42552</v>
      </c>
      <c r="AJ9" s="360">
        <v>42583</v>
      </c>
      <c r="AK9" s="360">
        <v>42614</v>
      </c>
      <c r="AL9" s="360">
        <v>42644</v>
      </c>
      <c r="AM9" s="360">
        <v>42675</v>
      </c>
      <c r="AN9" s="361" t="s">
        <v>167</v>
      </c>
      <c r="AO9" s="169" t="s">
        <v>164</v>
      </c>
      <c r="AP9" s="359">
        <v>42401</v>
      </c>
      <c r="AQ9" s="360">
        <v>42430</v>
      </c>
      <c r="AR9" s="360">
        <v>42461</v>
      </c>
      <c r="AS9" s="360">
        <v>42491</v>
      </c>
      <c r="AT9" s="360">
        <v>42522</v>
      </c>
      <c r="AU9" s="360">
        <v>42552</v>
      </c>
      <c r="AV9" s="360">
        <v>42583</v>
      </c>
      <c r="AW9" s="360">
        <v>42614</v>
      </c>
      <c r="AX9" s="360">
        <v>42644</v>
      </c>
      <c r="AY9" s="360">
        <v>42675</v>
      </c>
      <c r="AZ9" s="361" t="s">
        <v>167</v>
      </c>
      <c r="BA9" s="169"/>
      <c r="BB9" s="359">
        <v>42401</v>
      </c>
      <c r="BC9" s="360">
        <v>42430</v>
      </c>
      <c r="BD9" s="360">
        <v>42461</v>
      </c>
      <c r="BE9" s="360">
        <v>42491</v>
      </c>
      <c r="BF9" s="360">
        <v>42522</v>
      </c>
      <c r="BG9" s="360">
        <v>42552</v>
      </c>
      <c r="BH9" s="360">
        <v>42583</v>
      </c>
      <c r="BI9" s="360">
        <v>42614</v>
      </c>
      <c r="BJ9" s="360">
        <v>42644</v>
      </c>
      <c r="BK9" s="360">
        <v>42675</v>
      </c>
      <c r="BL9" s="361" t="s">
        <v>167</v>
      </c>
    </row>
    <row r="10" spans="1:64" ht="16.5" thickBot="1" x14ac:dyDescent="0.25">
      <c r="A10" s="382"/>
      <c r="B10" s="383"/>
      <c r="C10" s="384" t="s">
        <v>179</v>
      </c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4"/>
      <c r="AQ10" s="345"/>
      <c r="AR10" s="345"/>
      <c r="AS10" s="345"/>
      <c r="AT10" s="345"/>
      <c r="AU10" s="345"/>
      <c r="AV10" s="345"/>
      <c r="AW10" s="345"/>
      <c r="AX10" s="345"/>
      <c r="AY10" s="345"/>
      <c r="AZ10" s="346"/>
      <c r="BA10" s="424"/>
      <c r="BB10" s="337"/>
      <c r="BC10" s="424"/>
      <c r="BD10" s="424"/>
      <c r="BE10" s="424"/>
      <c r="BF10" s="424"/>
      <c r="BG10" s="424"/>
      <c r="BH10" s="424"/>
      <c r="BI10" s="424"/>
      <c r="BJ10" s="424"/>
      <c r="BK10" s="424"/>
      <c r="BL10" s="425"/>
    </row>
    <row r="11" spans="1:64" x14ac:dyDescent="0.2">
      <c r="A11" s="386">
        <f>COUNTIF(СписМінфін!$B$2:$B$101,C11)</f>
        <v>1</v>
      </c>
      <c r="B11" s="364">
        <v>1</v>
      </c>
      <c r="C11" s="365" t="s">
        <v>36</v>
      </c>
      <c r="D11" s="142">
        <v>53930504026</v>
      </c>
      <c r="E11" s="172">
        <f>SUMIF(ВихідніДані!G:G,D11,ВихідніДані!K:K)</f>
        <v>862917739</v>
      </c>
      <c r="F11" s="172">
        <f>SUMIF(ВихідніДані!G:G,D11,ВихідніДані!M:M)</f>
        <v>856673032.67000008</v>
      </c>
      <c r="G11" s="172">
        <f>SUMIF(ВихідніДані!G:G,D11,ВихідніДані!AC:AC)</f>
        <v>6268028.9500000002</v>
      </c>
      <c r="H11" s="172">
        <f>SUMIF(ВихідніДані!G:G,D11,ВихідніДані!AI:AI)</f>
        <v>856673032.67000008</v>
      </c>
      <c r="I11" s="366">
        <f>E11-G11-F11</f>
        <v>-23322.620000123978</v>
      </c>
      <c r="J11" s="366">
        <f>F11-H11</f>
        <v>0</v>
      </c>
      <c r="K11" s="367">
        <f>F11/(E11-G11)</f>
        <v>1.0000272253871407</v>
      </c>
      <c r="L11" s="368">
        <f t="shared" ref="L11:L44" si="0">H11/(E11-G11)</f>
        <v>1.0000272253871407</v>
      </c>
      <c r="M11" s="369">
        <f>SUMIF(АВисновки!N:N,D11,АВисновки!$E:$E)</f>
        <v>28370881.362301376</v>
      </c>
      <c r="N11" s="369">
        <f>SUMIF(АВисновки!N:N,D11,АВисновки!B:B)</f>
        <v>2</v>
      </c>
      <c r="O11" s="369">
        <f ca="1">SUMIF([2]Матриця!C$7:C$967,D11,[2]Матриця!D$7:D$967)</f>
        <v>720</v>
      </c>
      <c r="P11" s="387">
        <f ca="1">SUMIF([2]Матриця!B$7:B$967,C11,[2]Матриця!E$7:E$967)</f>
        <v>5</v>
      </c>
      <c r="Q11" s="159"/>
      <c r="R11" s="327">
        <f ca="1">IF(SUMIF(ВихідніДані!$E:$BB,R$8&amp;$C11,ВихідніДані!$D:$D)=0,"-",IF(SUMIF(ВихідніДані!$E:$BB,R$8&amp;$C11,ВихідніДані!$BE:$BE)=0,"вся сумма оспорена",IF(SUMIF(ВихідніДані!$E:$BB,R$8&amp;$C11,ВихідніДані!$M:$M)=0,"Немає висновків",SUMIF(ВихідніДані!$E:$BB,R$8&amp;$C11,ВихідніДані!$M:$M)/SUMIF(ВихідніДані!$E:$BB,R$8&amp;$C11,ВихідніДані!$BE:$BE))))</f>
        <v>1</v>
      </c>
      <c r="S11" s="328">
        <f ca="1">IF(SUMIF(ВихідніДані!$E:$BB,S$8&amp;$C11,ВихідніДані!$D:$D)=0,"-",IF(SUMIF(ВихідніДані!$E:$BB,S$8&amp;$C11,ВихідніДані!$BE:$BE)=0,"вся сумма оспорена",IF(SUMIF(ВихідніДані!$E:$BB,S$8&amp;$C11,ВихідніДані!$M:$M)=0,"Немає висновків",SUMIF(ВихідніДані!$E:$BB,S$8&amp;$C11,ВихідніДані!$M:$M)/SUMIF(ВихідніДані!$E:$BB,S$8&amp;$C11,ВихідніДані!$BE:$BE))))</f>
        <v>1</v>
      </c>
      <c r="T11" s="328">
        <f ca="1">IF(SUMIF(ВихідніДані!$E:$BB,T$8&amp;$C11,ВихідніДані!$D:$D)=0,"-",IF(SUMIF(ВихідніДані!$E:$BB,T$8&amp;$C11,ВихідніДані!$BE:$BE)=0,"вся сумма оспорена",IF(SUMIF(ВихідніДані!$E:$BB,T$8&amp;$C11,ВихідніДані!$M:$M)=0,"Немає висновків",SUMIF(ВихідніДані!$E:$BB,T$8&amp;$C11,ВихідніДані!$M:$M)/SUMIF(ВихідніДані!$E:$BB,T$8&amp;$C11,ВихідніДані!$BE:$BE))))</f>
        <v>1</v>
      </c>
      <c r="U11" s="328">
        <f ca="1">IF(SUMIF(ВихідніДані!$E:$BB,U$8&amp;$C11,ВихідніДані!$D:$D)=0,"-",IF(SUMIF(ВихідніДані!$E:$BB,U$8&amp;$C11,ВихідніДані!$BE:$BE)=0,"вся сумма оспорена",IF(SUMIF(ВихідніДані!$E:$BB,U$8&amp;$C11,ВихідніДані!$M:$M)=0,"Немає висновків",SUMIF(ВихідніДані!$E:$BB,U$8&amp;$C11,ВихідніДані!$M:$M)/SUMIF(ВихідніДані!$E:$BB,U$8&amp;$C11,ВихідніДані!$BE:$BE))))</f>
        <v>1.0002783980105781</v>
      </c>
      <c r="V11" s="328">
        <f ca="1">IF(SUMIF(ВихідніДані!$E:$BB,V$8&amp;$C11,ВихідніДані!$D:$D)=0,"-",IF(SUMIF(ВихідніДані!$E:$BB,V$8&amp;$C11,ВихідніДані!$BE:$BE)=0,"вся сумма оспорена",IF(SUMIF(ВихідніДані!$E:$BB,V$8&amp;$C11,ВихідніДані!$M:$M)=0,"Немає висновків",SUMIF(ВихідніДані!$E:$BB,V$8&amp;$C11,ВихідніДані!$M:$M)/SUMIF(ВихідніДані!$E:$BB,V$8&amp;$C11,ВихідніДані!$BE:$BE))))</f>
        <v>1</v>
      </c>
      <c r="W11" s="328">
        <f ca="1">IF(SUMIF(ВихідніДані!$E:$BB,W$8&amp;$C11,ВихідніДані!$D:$D)=0,"-",IF(SUMIF(ВихідніДані!$E:$BB,W$8&amp;$C11,ВихідніДані!$BE:$BE)=0,"вся сумма оспорена",IF(SUMIF(ВихідніДані!$E:$BB,W$8&amp;$C11,ВихідніДані!$M:$M)=0,"Немає висновків",SUMIF(ВихідніДані!$E:$BB,W$8&amp;$C11,ВихідніДані!$M:$M)/SUMIF(ВихідніДані!$E:$BB,W$8&amp;$C11,ВихідніДані!$BE:$BE))))</f>
        <v>1.0000000000000002</v>
      </c>
      <c r="X11" s="328">
        <f ca="1">IF(SUMIF(ВихідніДані!$E:$BB,X$8&amp;$C11,ВихідніДані!$D:$D)=0,"-",IF(SUMIF(ВихідніДані!$E:$BB,X$8&amp;$C11,ВихідніДані!$BE:$BE)=0,"вся сумма оспорена",IF(SUMIF(ВихідніДані!$E:$BB,X$8&amp;$C11,ВихідніДані!$M:$M)=0,"Немає висновків",SUMIF(ВихідніДані!$E:$BB,X$8&amp;$C11,ВихідніДані!$M:$M)/SUMIF(ВихідніДані!$E:$BB,X$8&amp;$C11,ВихідніДані!$BE:$BE))))</f>
        <v>1</v>
      </c>
      <c r="Y11" s="328">
        <f ca="1">IF(SUMIF(ВихідніДані!$E:$BB,Y$8&amp;$C11,ВихідніДані!$D:$D)=0,"-",IF(SUMIF(ВихідніДані!$E:$BB,Y$8&amp;$C11,ВихідніДані!$BE:$BE)=0,"вся сумма оспорена",IF(SUMIF(ВихідніДані!$E:$BB,Y$8&amp;$C11,ВихідніДані!$M:$M)=0,"Немає висновків",SUMIF(ВихідніДані!$E:$BB,Y$8&amp;$C11,ВихідніДані!$M:$M)/SUMIF(ВихідніДані!$E:$BB,Y$8&amp;$C11,ВихідніДані!$BE:$BE))))</f>
        <v>1</v>
      </c>
      <c r="Z11" s="328">
        <f ca="1">IF(SUMIF(ВихідніДані!$E:$BB,Z$8&amp;$C11,ВихідніДані!$D:$D)=0,"-",IF(SUMIF(ВихідніДані!$E:$BB,Z$8&amp;$C11,ВихідніДані!$BE:$BE)=0,"вся сумма оспорена",IF(SUMIF(ВихідніДані!$E:$BB,Z$8&amp;$C11,ВихідніДані!$M:$M)=0,"Немає висновків",SUMIF(ВихідніДані!$E:$BB,Z$8&amp;$C11,ВихідніДані!$M:$M)/SUMIF(ВихідніДані!$E:$BB,Z$8&amp;$C11,ВихідніДані!$BE:$BE))))</f>
        <v>1</v>
      </c>
      <c r="AA11" s="328">
        <f ca="1">IF(SUMIF(ВихідніДані!$E:$BB,AA$8&amp;$C11,ВихідніДані!$D:$D)=0,"-",IF(SUMIF(ВихідніДані!$E:$BB,AA$8&amp;$C11,ВихідніДані!$BE:$BE)=0,"вся сумма оспорена",IF(SUMIF(ВихідніДані!$E:$BB,AA$8&amp;$C11,ВихідніДані!$M:$M)=0,"Немає висновків",SUMIF(ВихідніДані!$E:$BB,AA$8&amp;$C11,ВихідніДані!$M:$M)/SUMIF(ВихідніДані!$E:$BB,AA$8&amp;$C11,ВихідніДані!$BE:$BE))))</f>
        <v>1</v>
      </c>
      <c r="AB11" s="329">
        <f ca="1">IF(SUMIF(ВихідніДані!$E:$BB,AB$8&amp;$C11,ВихідніДані!$D:$D)=0,"-",IF(SUMIF(ВихідніДані!$E:$BB,AB$8&amp;$C11,ВихідніДані!$BE:$BE)=0,"вся сумма оспорена",IF(SUMIF(ВихідніДані!$E:$BB,AB$8&amp;$C11,ВихідніДані!$M:$M)=0,"Немає висновків",SUMIF(ВихідніДані!$E:$BB,AB$8&amp;$C11,ВихідніДані!$M:$M)/SUMIF(ВихідніДані!$E:$BB,AB$8&amp;$C11,ВихідніДані!$BE:$BE))))</f>
        <v>1</v>
      </c>
      <c r="AC11" s="159"/>
      <c r="AD11" s="327">
        <f ca="1">IF(SUMIF(ВихідніДані!$E:$BB,AD$8&amp; $C11,ВихідніДані!$D:$D)=0,"-",IF(SUMIF(ВихідніДані!$E:$BB,AD$8&amp;$C11,ВихідніДані!$BE:$BE)=0,"вся сумма оспорена",IF(SUMIF(ВихідніДані!$E:$BB,AD$8&amp;$C11,ВихідніДані!$M:$M)=0,"Немає висновків",SUMIF(ВихідніДані!$E:$BB,AD$8&amp;$C11,ВихідніДані!$AI:$AI)/SUMIF(ВихідніДані!$E:$BB,AD$8&amp;$C11,ВихідніДані!$M:$M))))</f>
        <v>1</v>
      </c>
      <c r="AE11" s="328">
        <f ca="1">IF(SUMIF(ВихідніДані!$E:$BB,AE$8&amp; $C11,ВихідніДані!$D:$D)=0,"-",IF(SUMIF(ВихідніДані!$E:$BB,AE$8&amp;$C11,ВихідніДані!$BE:$BE)=0,"вся сумма оспорена",IF(SUMIF(ВихідніДані!$E:$BB,AE$8&amp;$C11,ВихідніДані!$M:$M)=0,"Немає висновків",SUMIF(ВихідніДані!$E:$BB,AE$8&amp;$C11,ВихідніДані!$AI:$AI)/SUMIF(ВихідніДані!$E:$BB,AE$8&amp;$C11,ВихідніДані!$M:$M))))</f>
        <v>1</v>
      </c>
      <c r="AF11" s="328">
        <f ca="1">IF(SUMIF(ВихідніДані!$E:$BB,AF$8&amp; $C11,ВихідніДані!$D:$D)=0,"-",IF(SUMIF(ВихідніДані!$E:$BB,AF$8&amp;$C11,ВихідніДані!$BE:$BE)=0,"вся сумма оспорена",IF(SUMIF(ВихідніДані!$E:$BB,AF$8&amp;$C11,ВихідніДані!$M:$M)=0,"Немає висновків",SUMIF(ВихідніДані!$E:$BB,AF$8&amp;$C11,ВихідніДані!$AI:$AI)/SUMIF(ВихідніДані!$E:$BB,AF$8&amp;$C11,ВихідніДані!$M:$M))))</f>
        <v>1</v>
      </c>
      <c r="AG11" s="328">
        <f ca="1">IF(SUMIF(ВихідніДані!$E:$BB,AG$8&amp; $C11,ВихідніДані!$D:$D)=0,"-",IF(SUMIF(ВихідніДані!$E:$BB,AG$8&amp;$C11,ВихідніДані!$BE:$BE)=0,"вся сумма оспорена",IF(SUMIF(ВихідніДані!$E:$BB,AG$8&amp;$C11,ВихідніДані!$M:$M)=0,"Немає висновків",SUMIF(ВихідніДані!$E:$BB,AG$8&amp;$C11,ВихідніДані!$AI:$AI)/SUMIF(ВихідніДані!$E:$BB,AG$8&amp;$C11,ВихідніДані!$M:$M))))</f>
        <v>1</v>
      </c>
      <c r="AH11" s="328">
        <f ca="1">IF(SUMIF(ВихідніДані!$E:$BB,AH$8&amp; $C11,ВихідніДані!$D:$D)=0,"-",IF(SUMIF(ВихідніДані!$E:$BB,AH$8&amp;$C11,ВихідніДані!$BE:$BE)=0,"вся сумма оспорена",IF(SUMIF(ВихідніДані!$E:$BB,AH$8&amp;$C11,ВихідніДані!$M:$M)=0,"Немає висновків",SUMIF(ВихідніДані!$E:$BB,AH$8&amp;$C11,ВихідніДані!$AI:$AI)/SUMIF(ВихідніДані!$E:$BB,AH$8&amp;$C11,ВихідніДані!$M:$M))))</f>
        <v>1</v>
      </c>
      <c r="AI11" s="328">
        <f ca="1">IF(SUMIF(ВихідніДані!$E:$BB,AI$8&amp; $C11,ВихідніДані!$D:$D)=0,"-",IF(SUMIF(ВихідніДані!$E:$BB,AI$8&amp;$C11,ВихідніДані!$BE:$BE)=0,"вся сумма оспорена",IF(SUMIF(ВихідніДані!$E:$BB,AI$8&amp;$C11,ВихідніДані!$M:$M)=0,"Немає висновків",SUMIF(ВихідніДані!$E:$BB,AI$8&amp;$C11,ВихідніДані!$AI:$AI)/SUMIF(ВихідніДані!$E:$BB,AI$8&amp;$C11,ВихідніДані!$M:$M))))</f>
        <v>1</v>
      </c>
      <c r="AJ11" s="328">
        <f ca="1">IF(SUMIF(ВихідніДані!$E:$BB,AJ$8&amp; $C11,ВихідніДані!$D:$D)=0,"-",IF(SUMIF(ВихідніДані!$E:$BB,AJ$8&amp;$C11,ВихідніДані!$BE:$BE)=0,"вся сумма оспорена",IF(SUMIF(ВихідніДані!$E:$BB,AJ$8&amp;$C11,ВихідніДані!$M:$M)=0,"Немає висновків",SUMIF(ВихідніДані!$E:$BB,AJ$8&amp;$C11,ВихідніДані!$AI:$AI)/SUMIF(ВихідніДані!$E:$BB,AJ$8&amp;$C11,ВихідніДані!$M:$M))))</f>
        <v>1</v>
      </c>
      <c r="AK11" s="328">
        <f ca="1">IF(SUMIF(ВихідніДані!$E:$BB,AK$8&amp; $C11,ВихідніДані!$D:$D)=0,"-",IF(SUMIF(ВихідніДані!$E:$BB,AK$8&amp;$C11,ВихідніДані!$BE:$BE)=0,"вся сумма оспорена",IF(SUMIF(ВихідніДані!$E:$BB,AK$8&amp;$C11,ВихідніДані!$M:$M)=0,"Немає висновків",SUMIF(ВихідніДані!$E:$BB,AK$8&amp;$C11,ВихідніДані!$AI:$AI)/SUMIF(ВихідніДані!$E:$BB,AK$8&amp;$C11,ВихідніДані!$M:$M))))</f>
        <v>1</v>
      </c>
      <c r="AL11" s="328">
        <f ca="1">IF(SUMIF(ВихідніДані!$E:$BB,AL$8&amp; $C11,ВихідніДані!$D:$D)=0,"-",IF(SUMIF(ВихідніДані!$E:$BB,AL$8&amp;$C11,ВихідніДані!$BE:$BE)=0,"вся сумма оспорена",IF(SUMIF(ВихідніДані!$E:$BB,AL$8&amp;$C11,ВихідніДані!$M:$M)=0,"Немає висновків",SUMIF(ВихідніДані!$E:$BB,AL$8&amp;$C11,ВихідніДані!$AI:$AI)/SUMIF(ВихідніДані!$E:$BB,AL$8&amp;$C11,ВихідніДані!$M:$M))))</f>
        <v>1</v>
      </c>
      <c r="AM11" s="328">
        <f ca="1">IF(SUMIF(ВихідніДані!$E:$BB,AM$8&amp; $C11,ВихідніДані!$D:$D)=0,"-",IF(SUMIF(ВихідніДані!$E:$BB,AM$8&amp;$C11,ВихідніДані!$BE:$BE)=0,"вся сумма оспорена",IF(SUMIF(ВихідніДані!$E:$BB,AM$8&amp;$C11,ВихідніДані!$M:$M)=0,"Немає висновків",SUMIF(ВихідніДані!$E:$BB,AM$8&amp;$C11,ВихідніДані!$AI:$AI)/SUMIF(ВихідніДані!$E:$BB,AM$8&amp;$C11,ВихідніДані!$M:$M))))</f>
        <v>1</v>
      </c>
      <c r="AN11" s="329">
        <f ca="1">IF(SUMIF(ВихідніДані!$E:$BB,AN$8&amp; $C11,ВихідніДані!$D:$D)=0,"-",IF(SUMIF(ВихідніДані!$E:$BB,AN$8&amp;$C11,ВихідніДані!$BE:$BE)=0,"вся сумма оспорена",IF(SUMIF(ВихідніДані!$E:$BB,AN$8&amp;$C11,ВихідніДані!$M:$M)=0,"Немає висновків",SUMIF(ВихідніДані!$E:$BB,AN$8&amp;$C11,ВихідніДані!$AI:$AI)/SUMIF(ВихідніДані!$E:$BB,AN$8&amp;$C11,ВихідніДані!$M:$M))))</f>
        <v>1</v>
      </c>
      <c r="AO11" s="159"/>
      <c r="AP11" s="323">
        <f>VLOOKUP(AP$8&amp;$C11,ВихідніДані!$E:$BD,52,0)</f>
        <v>29</v>
      </c>
      <c r="AQ11" s="324">
        <f>VLOOKUP(AQ$8&amp;$C11,ВихідніДані!$E:$BD,52,0)</f>
        <v>34</v>
      </c>
      <c r="AR11" s="324">
        <f>VLOOKUP(AR$8&amp;$C11,ВихідніДані!$E:$BD,52,0)</f>
        <v>36</v>
      </c>
      <c r="AS11" s="324">
        <f>VLOOKUP(AS$8&amp;$C11,ВихідніДані!$E:$BD,52,0)</f>
        <v>35</v>
      </c>
      <c r="AT11" s="324">
        <f>VLOOKUP(AT$8&amp;$C11,ВихідніДані!$E:$BD,52,0)</f>
        <v>36</v>
      </c>
      <c r="AU11" s="324">
        <f>VLOOKUP(AU$8&amp;$C11,ВихідніДані!$E:$BD,52,0)</f>
        <v>169</v>
      </c>
      <c r="AV11" s="324">
        <f>VLOOKUP(AV$8&amp;$C11,ВихідніДані!$E:$BD,52,0)</f>
        <v>35</v>
      </c>
      <c r="AW11" s="324">
        <f>VLOOKUP(AW$8&amp;$C11,ВихідніДані!$E:$BD,52,0)</f>
        <v>31</v>
      </c>
      <c r="AX11" s="324">
        <f>VLOOKUP(AX$8&amp;$C11,ВихідніДані!$E:$BD,52,0)</f>
        <v>33</v>
      </c>
      <c r="AY11" s="324">
        <f>VLOOKUP(AY$8&amp;$C11,ВихідніДані!$E:$BD,52,0)</f>
        <v>34</v>
      </c>
      <c r="AZ11" s="325">
        <f>VLOOKUP(AZ$8&amp;$C11,ВихідніДані!$E:$BD,52,0)</f>
        <v>31</v>
      </c>
      <c r="BA11" s="159"/>
      <c r="BB11" s="319">
        <f>IF(SUMIF(АВисновки!$D:$D,BB$8&amp;$C11,АВисновки!$A:$A)=0,"-",SUMIF(АВисновки!$D:$D,BB$8&amp;$C11,АВисновки!$E:$E))</f>
        <v>0</v>
      </c>
      <c r="BC11" s="320">
        <f>IF(SUMIF(АВисновки!$D:$D,BC$8&amp;$C11,АВисновки!$A:$A)=0,"-",SUMIF(АВисновки!$D:$D,BC$8&amp;$C11,АВисновки!$E:$E))</f>
        <v>0</v>
      </c>
      <c r="BD11" s="320">
        <f>IF(SUMIF(АВисновки!$D:$D,BD$8&amp;$C11,АВисновки!$A:$A)=0,"-",SUMIF(АВисновки!$D:$D,BD$8&amp;$C11,АВисновки!$E:$E))</f>
        <v>7.1350233119032159E-10</v>
      </c>
      <c r="BE11" s="320">
        <f>IF(SUMIF(АВисновки!$D:$D,BE$8&amp;$C11,АВисновки!$A:$A)=0,"-",SUMIF(АВисновки!$D:$D,BE$8&amp;$C11,АВисновки!$E:$E))</f>
        <v>0</v>
      </c>
      <c r="BF11" s="320">
        <f>IF(SUMIF(АВисновки!$D:$D,BF$8&amp;$C11,АВисновки!$A:$A)=0,"-",SUMIF(АВисновки!$D:$D,BF$8&amp;$C11,АВисновки!$E:$E))</f>
        <v>38879.246027401343</v>
      </c>
      <c r="BG11" s="320">
        <f>IF(SUMIF(АВисновки!$D:$D,BG$8&amp;$C11,АВисновки!$A:$A)=0,"-",SUMIF(АВисновки!$D:$D,BG$8&amp;$C11,АВисновки!$E:$E))</f>
        <v>28332002.116273973</v>
      </c>
      <c r="BH11" s="320">
        <f>IF(SUMIF(АВисновки!$D:$D,BH$8&amp;$C11,АВисновки!$A:$A)=0,"-",SUMIF(АВисновки!$D:$D,BH$8&amp;$C11,АВисновки!$E:$E))</f>
        <v>0</v>
      </c>
      <c r="BI11" s="320">
        <f>IF(SUMIF(АВисновки!$D:$D,BI$8&amp;$C11,АВисновки!$A:$A)=0,"-",SUMIF(АВисновки!$D:$D,BI$8&amp;$C11,АВисновки!$E:$E))</f>
        <v>0</v>
      </c>
      <c r="BJ11" s="320">
        <f>IF(SUMIF(АВисновки!$D:$D,BJ$8&amp;$C11,АВисновки!$A:$A)=0,"-",SUMIF(АВисновки!$D:$D,BJ$8&amp;$C11,АВисновки!$E:$E))</f>
        <v>0</v>
      </c>
      <c r="BK11" s="320">
        <f>IF(SUMIF(АВисновки!$D:$D,BK$8&amp;$C11,АВисновки!$A:$A)=0,"-",SUMIF(АВисновки!$D:$D,BK$8&amp;$C11,АВисновки!$E:$E))</f>
        <v>0</v>
      </c>
      <c r="BL11" s="321">
        <f>IF(SUMIF(АВисновки!$D:$D,BL$8&amp;$C11,АВисновки!$A:$A)=0,"-",SUMIF(АВисновки!$D:$D,BL$8&amp;$C11,АВисновки!$E:$E))</f>
        <v>0</v>
      </c>
    </row>
    <row r="12" spans="1:64" x14ac:dyDescent="0.2">
      <c r="A12" s="386">
        <f>COUNTIF(СписМінфін!$B$2:$B$101,C12)</f>
        <v>1</v>
      </c>
      <c r="B12" s="364">
        <v>2</v>
      </c>
      <c r="C12" s="370" t="s">
        <v>148</v>
      </c>
      <c r="D12" s="371">
        <v>55027011230</v>
      </c>
      <c r="E12" s="172">
        <f>SUMIF(ВихідніДані!G:G,D12,ВихідніДані!K:K)</f>
        <v>1669626</v>
      </c>
      <c r="F12" s="172">
        <f>SUMIF(ВихідніДані!G:G,D12,ВихідніДані!M:M)</f>
        <v>1669626</v>
      </c>
      <c r="G12" s="172">
        <f>SUMIF(ВихідніДані!G:G,D12,ВихідніДані!AC:AC)</f>
        <v>0</v>
      </c>
      <c r="H12" s="172">
        <f>SUMIF(ВихідніДані!G:G,D12,ВихідніДані!AI:AI)</f>
        <v>1669626</v>
      </c>
      <c r="I12" s="372">
        <f>E12-G12-F12</f>
        <v>0</v>
      </c>
      <c r="J12" s="372">
        <f>F12-H12</f>
        <v>0</v>
      </c>
      <c r="K12" s="373">
        <f>F12/(E12-G12)</f>
        <v>1</v>
      </c>
      <c r="L12" s="374">
        <f>H12/(E12-G12)</f>
        <v>1</v>
      </c>
      <c r="M12" s="369">
        <f>SUMIF(АВисновки!N:N,D12,АВисновки!$E:$E)</f>
        <v>0</v>
      </c>
      <c r="N12" s="375">
        <f>SUMIF(АВисновки!N:N,D12,АВисновки!B:B)</f>
        <v>0</v>
      </c>
      <c r="O12" s="369">
        <f ca="1">SUMIF([2]Матриця!C$7:C$967,D12,[2]Матриця!D$7:D$967)</f>
        <v>0</v>
      </c>
      <c r="P12" s="387">
        <f ca="1">SUMIF([2]Матриця!B$7:B$967,C12,[2]Матриця!E$7:E$967)</f>
        <v>0</v>
      </c>
      <c r="Q12" s="159"/>
      <c r="R12" s="330">
        <f ca="1">IF(SUMIF(ВихідніДані!$E:$BB,R$8&amp;$C12,ВихідніДані!$D:$D)=0,"-",IF(SUMIF(ВихідніДані!$E:$BB,R$8&amp;$C12,ВихідніДані!$BE:$BE)=0,"вся сумма оспорена",IF(SUMIF(ВихідніДані!$E:$BB,R$8&amp;$C12,ВихідніДані!$M:$M)=0,"Немає висновків",SUMIF(ВихідніДані!$E:$BB,R$8&amp;$C12,ВихідніДані!$M:$M)/SUMIF(ВихідніДані!$E:$BB,R$8&amp;$C12,ВихідніДані!$BE:$BE))))</f>
        <v>1</v>
      </c>
      <c r="S12" s="331">
        <f ca="1">IF(SUMIF(ВихідніДані!$E:$BB,S$8&amp;$C12,ВихідніДані!$D:$D)=0,"-",IF(SUMIF(ВихідніДані!$E:$BB,S$8&amp;$C12,ВихідніДані!$BE:$BE)=0,"вся сумма оспорена",IF(SUMIF(ВихідніДані!$E:$BB,S$8&amp;$C12,ВихідніДані!$M:$M)=0,"Немає висновків",SUMIF(ВихідніДані!$E:$BB,S$8&amp;$C12,ВихідніДані!$M:$M)/SUMIF(ВихідніДані!$E:$BB,S$8&amp;$C12,ВихідніДані!$BE:$BE))))</f>
        <v>1</v>
      </c>
      <c r="T12" s="331">
        <f ca="1">IF(SUMIF(ВихідніДані!$E:$BB,T$8&amp;$C12,ВихідніДані!$D:$D)=0,"-",IF(SUMIF(ВихідніДані!$E:$BB,T$8&amp;$C12,ВихідніДані!$BE:$BE)=0,"вся сумма оспорена",IF(SUMIF(ВихідніДані!$E:$BB,T$8&amp;$C12,ВихідніДані!$M:$M)=0,"Немає висновків",SUMIF(ВихідніДані!$E:$BB,T$8&amp;$C12,ВихідніДані!$M:$M)/SUMIF(ВихідніДані!$E:$BB,T$8&amp;$C12,ВихідніДані!$BE:$BE))))</f>
        <v>1</v>
      </c>
      <c r="U12" s="331">
        <f ca="1">IF(SUMIF(ВихідніДані!$E:$BB,U$8&amp;$C12,ВихідніДані!$D:$D)=0,"-",IF(SUMIF(ВихідніДані!$E:$BB,U$8&amp;$C12,ВихідніДані!$BE:$BE)=0,"вся сумма оспорена",IF(SUMIF(ВихідніДані!$E:$BB,U$8&amp;$C12,ВихідніДані!$M:$M)=0,"Немає висновків",SUMIF(ВихідніДані!$E:$BB,U$8&amp;$C12,ВихідніДані!$M:$M)/SUMIF(ВихідніДані!$E:$BB,U$8&amp;$C12,ВихідніДані!$BE:$BE))))</f>
        <v>1</v>
      </c>
      <c r="V12" s="331" t="str">
        <f ca="1">IF(SUMIF(ВихідніДані!$E:$BB,V$8&amp;$C12,ВихідніДані!$D:$D)=0,"-",IF(SUMIF(ВихідніДані!$E:$BB,V$8&amp;$C12,ВихідніДані!$BE:$BE)=0,"вся сумма оспорена",IF(SUMIF(ВихідніДані!$E:$BB,V$8&amp;$C12,ВихідніДані!$M:$M)=0,"Немає висновків",SUMIF(ВихідніДані!$E:$BB,V$8&amp;$C12,ВихідніДані!$M:$M)/SUMIF(ВихідніДані!$E:$BB,V$8&amp;$C12,ВихідніДані!$BE:$BE))))</f>
        <v>-</v>
      </c>
      <c r="W12" s="331">
        <f ca="1">IF(SUMIF(ВихідніДані!$E:$BB,W$8&amp;$C12,ВихідніДані!$D:$D)=0,"-",IF(SUMIF(ВихідніДані!$E:$BB,W$8&amp;$C12,ВихідніДані!$BE:$BE)=0,"вся сумма оспорена",IF(SUMIF(ВихідніДані!$E:$BB,W$8&amp;$C12,ВихідніДані!$M:$M)=0,"Немає висновків",SUMIF(ВихідніДані!$E:$BB,W$8&amp;$C12,ВихідніДані!$M:$M)/SUMIF(ВихідніДані!$E:$BB,W$8&amp;$C12,ВихідніДані!$BE:$BE))))</f>
        <v>1</v>
      </c>
      <c r="X12" s="331">
        <f ca="1">IF(SUMIF(ВихідніДані!$E:$BB,X$8&amp;$C12,ВихідніДані!$D:$D)=0,"-",IF(SUMIF(ВихідніДані!$E:$BB,X$8&amp;$C12,ВихідніДані!$BE:$BE)=0,"вся сумма оспорена",IF(SUMIF(ВихідніДані!$E:$BB,X$8&amp;$C12,ВихідніДані!$M:$M)=0,"Немає висновків",SUMIF(ВихідніДані!$E:$BB,X$8&amp;$C12,ВихідніДані!$M:$M)/SUMIF(ВихідніДані!$E:$BB,X$8&amp;$C12,ВихідніДані!$BE:$BE))))</f>
        <v>1</v>
      </c>
      <c r="Y12" s="331">
        <f ca="1">IF(SUMIF(ВихідніДані!$E:$BB,Y$8&amp;$C12,ВихідніДані!$D:$D)=0,"-",IF(SUMIF(ВихідніДані!$E:$BB,Y$8&amp;$C12,ВихідніДані!$BE:$BE)=0,"вся сумма оспорена",IF(SUMIF(ВихідніДані!$E:$BB,Y$8&amp;$C12,ВихідніДані!$M:$M)=0,"Немає висновків",SUMIF(ВихідніДані!$E:$BB,Y$8&amp;$C12,ВихідніДані!$M:$M)/SUMIF(ВихідніДані!$E:$BB,Y$8&amp;$C12,ВихідніДані!$BE:$BE))))</f>
        <v>1</v>
      </c>
      <c r="Z12" s="331">
        <f ca="1">IF(SUMIF(ВихідніДані!$E:$BB,Z$8&amp;$C12,ВихідніДані!$D:$D)=0,"-",IF(SUMIF(ВихідніДані!$E:$BB,Z$8&amp;$C12,ВихідніДані!$BE:$BE)=0,"вся сумма оспорена",IF(SUMIF(ВихідніДані!$E:$BB,Z$8&amp;$C12,ВихідніДані!$M:$M)=0,"Немає висновків",SUMIF(ВихідніДані!$E:$BB,Z$8&amp;$C12,ВихідніДані!$M:$M)/SUMIF(ВихідніДані!$E:$BB,Z$8&amp;$C12,ВихідніДані!$BE:$BE))))</f>
        <v>1</v>
      </c>
      <c r="AA12" s="331">
        <f ca="1">IF(SUMIF(ВихідніДані!$E:$BB,AA$8&amp;$C12,ВихідніДані!$D:$D)=0,"-",IF(SUMIF(ВихідніДані!$E:$BB,AA$8&amp;$C12,ВихідніДані!$BE:$BE)=0,"вся сумма оспорена",IF(SUMIF(ВихідніДані!$E:$BB,AA$8&amp;$C12,ВихідніДані!$M:$M)=0,"Немає висновків",SUMIF(ВихідніДані!$E:$BB,AA$8&amp;$C12,ВихідніДані!$M:$M)/SUMIF(ВихідніДані!$E:$BB,AA$8&amp;$C12,ВихідніДані!$BE:$BE))))</f>
        <v>1</v>
      </c>
      <c r="AB12" s="332">
        <f ca="1">IF(SUMIF(ВихідніДані!$E:$BB,AB$8&amp;$C12,ВихідніДані!$D:$D)=0,"-",IF(SUMIF(ВихідніДані!$E:$BB,AB$8&amp;$C12,ВихідніДані!$BE:$BE)=0,"вся сумма оспорена",IF(SUMIF(ВихідніДані!$E:$BB,AB$8&amp;$C12,ВихідніДані!$M:$M)=0,"Немає висновків",SUMIF(ВихідніДані!$E:$BB,AB$8&amp;$C12,ВихідніДані!$M:$M)/SUMIF(ВихідніДані!$E:$BB,AB$8&amp;$C12,ВихідніДані!$BE:$BE))))</f>
        <v>1</v>
      </c>
      <c r="AC12" s="159"/>
      <c r="AD12" s="330">
        <f ca="1">IF(SUMIF(ВихідніДані!$E:$BB,AD$8&amp; $C12,ВихідніДані!$D:$D)=0,"-",IF(SUMIF(ВихідніДані!$E:$BB,AD$8&amp;$C12,ВихідніДані!$BE:$BE)=0,"вся сумма оспорена",IF(SUMIF(ВихідніДані!$E:$BB,AD$8&amp;$C12,ВихідніДані!$M:$M)=0,"Немає висновків",SUMIF(ВихідніДані!$E:$BB,AD$8&amp;$C12,ВихідніДані!$AI:$AI)/SUMIF(ВихідніДані!$E:$BB,AD$8&amp;$C12,ВихідніДані!$M:$M))))</f>
        <v>1</v>
      </c>
      <c r="AE12" s="331">
        <f ca="1">IF(SUMIF(ВихідніДані!$E:$BB,AE$8&amp; $C12,ВихідніДані!$D:$D)=0,"-",IF(SUMIF(ВихідніДані!$E:$BB,AE$8&amp;$C12,ВихідніДані!$BE:$BE)=0,"вся сумма оспорена",IF(SUMIF(ВихідніДані!$E:$BB,AE$8&amp;$C12,ВихідніДані!$M:$M)=0,"Немає висновків",SUMIF(ВихідніДані!$E:$BB,AE$8&amp;$C12,ВихідніДані!$AI:$AI)/SUMIF(ВихідніДані!$E:$BB,AE$8&amp;$C12,ВихідніДані!$M:$M))))</f>
        <v>1</v>
      </c>
      <c r="AF12" s="331">
        <f ca="1">IF(SUMIF(ВихідніДані!$E:$BB,AF$8&amp; $C12,ВихідніДані!$D:$D)=0,"-",IF(SUMIF(ВихідніДані!$E:$BB,AF$8&amp;$C12,ВихідніДані!$BE:$BE)=0,"вся сумма оспорена",IF(SUMIF(ВихідніДані!$E:$BB,AF$8&amp;$C12,ВихідніДані!$M:$M)=0,"Немає висновків",SUMIF(ВихідніДані!$E:$BB,AF$8&amp;$C12,ВихідніДані!$AI:$AI)/SUMIF(ВихідніДані!$E:$BB,AF$8&amp;$C12,ВихідніДані!$M:$M))))</f>
        <v>1</v>
      </c>
      <c r="AG12" s="331">
        <f ca="1">IF(SUMIF(ВихідніДані!$E:$BB,AG$8&amp; $C12,ВихідніДані!$D:$D)=0,"-",IF(SUMIF(ВихідніДані!$E:$BB,AG$8&amp;$C12,ВихідніДані!$BE:$BE)=0,"вся сумма оспорена",IF(SUMIF(ВихідніДані!$E:$BB,AG$8&amp;$C12,ВихідніДані!$M:$M)=0,"Немає висновків",SUMIF(ВихідніДані!$E:$BB,AG$8&amp;$C12,ВихідніДані!$AI:$AI)/SUMIF(ВихідніДані!$E:$BB,AG$8&amp;$C12,ВихідніДані!$M:$M))))</f>
        <v>1</v>
      </c>
      <c r="AH12" s="331" t="str">
        <f ca="1">IF(SUMIF(ВихідніДані!$E:$BB,AH$8&amp; $C12,ВихідніДані!$D:$D)=0,"-",IF(SUMIF(ВихідніДані!$E:$BB,AH$8&amp;$C12,ВихідніДані!$BE:$BE)=0,"вся сумма оспорена",IF(SUMIF(ВихідніДані!$E:$BB,AH$8&amp;$C12,ВихідніДані!$M:$M)=0,"Немає висновків",SUMIF(ВихідніДані!$E:$BB,AH$8&amp;$C12,ВихідніДані!$AI:$AI)/SUMIF(ВихідніДані!$E:$BB,AH$8&amp;$C12,ВихідніДані!$M:$M))))</f>
        <v>-</v>
      </c>
      <c r="AI12" s="331">
        <f ca="1">IF(SUMIF(ВихідніДані!$E:$BB,AI$8&amp; $C12,ВихідніДані!$D:$D)=0,"-",IF(SUMIF(ВихідніДані!$E:$BB,AI$8&amp;$C12,ВихідніДані!$BE:$BE)=0,"вся сумма оспорена",IF(SUMIF(ВихідніДані!$E:$BB,AI$8&amp;$C12,ВихідніДані!$M:$M)=0,"Немає висновків",SUMIF(ВихідніДані!$E:$BB,AI$8&amp;$C12,ВихідніДані!$AI:$AI)/SUMIF(ВихідніДані!$E:$BB,AI$8&amp;$C12,ВихідніДані!$M:$M))))</f>
        <v>1</v>
      </c>
      <c r="AJ12" s="331">
        <f ca="1">IF(SUMIF(ВихідніДані!$E:$BB,AJ$8&amp; $C12,ВихідніДані!$D:$D)=0,"-",IF(SUMIF(ВихідніДані!$E:$BB,AJ$8&amp;$C12,ВихідніДані!$BE:$BE)=0,"вся сумма оспорена",IF(SUMIF(ВихідніДані!$E:$BB,AJ$8&amp;$C12,ВихідніДані!$M:$M)=0,"Немає висновків",SUMIF(ВихідніДані!$E:$BB,AJ$8&amp;$C12,ВихідніДані!$AI:$AI)/SUMIF(ВихідніДані!$E:$BB,AJ$8&amp;$C12,ВихідніДані!$M:$M))))</f>
        <v>1</v>
      </c>
      <c r="AK12" s="331">
        <f ca="1">IF(SUMIF(ВихідніДані!$E:$BB,AK$8&amp; $C12,ВихідніДані!$D:$D)=0,"-",IF(SUMIF(ВихідніДані!$E:$BB,AK$8&amp;$C12,ВихідніДані!$BE:$BE)=0,"вся сумма оспорена",IF(SUMIF(ВихідніДані!$E:$BB,AK$8&amp;$C12,ВихідніДані!$M:$M)=0,"Немає висновків",SUMIF(ВихідніДані!$E:$BB,AK$8&amp;$C12,ВихідніДані!$AI:$AI)/SUMIF(ВихідніДані!$E:$BB,AK$8&amp;$C12,ВихідніДані!$M:$M))))</f>
        <v>1</v>
      </c>
      <c r="AL12" s="331">
        <f ca="1">IF(SUMIF(ВихідніДані!$E:$BB,AL$8&amp; $C12,ВихідніДані!$D:$D)=0,"-",IF(SUMIF(ВихідніДані!$E:$BB,AL$8&amp;$C12,ВихідніДані!$BE:$BE)=0,"вся сумма оспорена",IF(SUMIF(ВихідніДані!$E:$BB,AL$8&amp;$C12,ВихідніДані!$M:$M)=0,"Немає висновків",SUMIF(ВихідніДані!$E:$BB,AL$8&amp;$C12,ВихідніДані!$AI:$AI)/SUMIF(ВихідніДані!$E:$BB,AL$8&amp;$C12,ВихідніДані!$M:$M))))</f>
        <v>1</v>
      </c>
      <c r="AM12" s="331">
        <f ca="1">IF(SUMIF(ВихідніДані!$E:$BB,AM$8&amp; $C12,ВихідніДані!$D:$D)=0,"-",IF(SUMIF(ВихідніДані!$E:$BB,AM$8&amp;$C12,ВихідніДані!$BE:$BE)=0,"вся сумма оспорена",IF(SUMIF(ВихідніДані!$E:$BB,AM$8&amp;$C12,ВихідніДані!$M:$M)=0,"Немає висновків",SUMIF(ВихідніДані!$E:$BB,AM$8&amp;$C12,ВихідніДані!$AI:$AI)/SUMIF(ВихідніДані!$E:$BB,AM$8&amp;$C12,ВихідніДані!$M:$M))))</f>
        <v>1</v>
      </c>
      <c r="AN12" s="332">
        <f ca="1">IF(SUMIF(ВихідніДані!$E:$BB,AN$8&amp; $C12,ВихідніДані!$D:$D)=0,"-",IF(SUMIF(ВихідніДані!$E:$BB,AN$8&amp;$C12,ВихідніДані!$BE:$BE)=0,"вся сумма оспорена",IF(SUMIF(ВихідніДані!$E:$BB,AN$8&amp;$C12,ВихідніДані!$M:$M)=0,"Немає висновків",SUMIF(ВихідніДані!$E:$BB,AN$8&amp;$C12,ВихідніДані!$AI:$AI)/SUMIF(ВихідніДані!$E:$BB,AN$8&amp;$C12,ВихідніДані!$M:$M))))</f>
        <v>1</v>
      </c>
      <c r="AO12" s="159"/>
      <c r="AP12" s="323">
        <f>VLOOKUP(AP$8&amp;$C12,ВихідніДані!$E:$BD,52,0)</f>
        <v>34</v>
      </c>
      <c r="AQ12" s="324">
        <f>VLOOKUP(AQ$8&amp;$C12,ВихідніДані!$E:$BD,52,0)</f>
        <v>36</v>
      </c>
      <c r="AR12" s="324">
        <f>VLOOKUP(AR$8&amp;$C12,ВихідніДані!$E:$BD,52,0)</f>
        <v>35</v>
      </c>
      <c r="AS12" s="324">
        <f>VLOOKUP(AS$8&amp;$C12,ВихідніДані!$E:$BD,52,0)</f>
        <v>35</v>
      </c>
      <c r="AT12" s="331" t="str">
        <f>IF(ISNA(VLOOKUP(AT$8&amp;$C12,ВихідніДані!$E:$BD,52,0)),"---",VLOOKUP(AT$8&amp;$C12,ВихідніДані!$E:$BD,52,0))</f>
        <v>---</v>
      </c>
      <c r="AU12" s="324">
        <f>VLOOKUP(AU$8&amp;$C12,ВихідніДані!$E:$BD,52,0)</f>
        <v>31</v>
      </c>
      <c r="AV12" s="324">
        <f>VLOOKUP(AV$8&amp;$C12,ВихідніДані!$E:$BD,52,0)</f>
        <v>29</v>
      </c>
      <c r="AW12" s="324">
        <f>VLOOKUP(AW$8&amp;$C12,ВихідніДані!$E:$BD,52,0)</f>
        <v>34</v>
      </c>
      <c r="AX12" s="324">
        <f>VLOOKUP(AX$8&amp;$C12,ВихідніДані!$E:$BD,52,0)</f>
        <v>32</v>
      </c>
      <c r="AY12" s="324">
        <f>VLOOKUP(AY$8&amp;$C12,ВихідніДані!$E:$BD,52,0)</f>
        <v>34</v>
      </c>
      <c r="AZ12" s="325">
        <f>VLOOKUP(AZ$8&amp;$C12,ВихідніДані!$E:$BD,52,0)</f>
        <v>32</v>
      </c>
      <c r="BA12" s="159"/>
      <c r="BB12" s="319">
        <f>IF(SUMIF(АВисновки!$D:$D,BB$8&amp;$C12,АВисновки!$A:$A)=0,"-",SUMIF(АВисновки!$D:$D,BB$8&amp;$C12,АВисновки!$E:$E))</f>
        <v>0</v>
      </c>
      <c r="BC12" s="320">
        <f>IF(SUMIF(АВисновки!$D:$D,BC$8&amp;$C12,АВисновки!$A:$A)=0,"-",SUMIF(АВисновки!$D:$D,BC$8&amp;$C12,АВисновки!$E:$E))</f>
        <v>0</v>
      </c>
      <c r="BD12" s="320">
        <f>IF(SUMIF(АВисновки!$D:$D,BD$8&amp;$C12,АВисновки!$A:$A)=0,"-",SUMIF(АВисновки!$D:$D,BD$8&amp;$C12,АВисновки!$E:$E))</f>
        <v>0</v>
      </c>
      <c r="BE12" s="320">
        <f>IF(SUMIF(АВисновки!$D:$D,BE$8&amp;$C12,АВисновки!$A:$A)=0,"-",SUMIF(АВисновки!$D:$D,BE$8&amp;$C12,АВисновки!$E:$E))</f>
        <v>0</v>
      </c>
      <c r="BF12" s="320" t="str">
        <f>IF(SUMIF(АВисновки!$D:$D,BF$8&amp;$C12,АВисновки!$A:$A)=0,"-",SUMIF(АВисновки!$D:$D,BF$8&amp;$C12,АВисновки!$E:$E))</f>
        <v>-</v>
      </c>
      <c r="BG12" s="320">
        <f>IF(SUMIF(АВисновки!$D:$D,BG$8&amp;$C12,АВисновки!$A:$A)=0,"-",SUMIF(АВисновки!$D:$D,BG$8&amp;$C12,АВисновки!$E:$E))</f>
        <v>0</v>
      </c>
      <c r="BH12" s="320">
        <f>IF(SUMIF(АВисновки!$D:$D,BH$8&amp;$C12,АВисновки!$A:$A)=0,"-",SUMIF(АВисновки!$D:$D,BH$8&amp;$C12,АВисновки!$E:$E))</f>
        <v>0</v>
      </c>
      <c r="BI12" s="320">
        <f>IF(SUMIF(АВисновки!$D:$D,BI$8&amp;$C12,АВисновки!$A:$A)=0,"-",SUMIF(АВисновки!$D:$D,BI$8&amp;$C12,АВисновки!$E:$E))</f>
        <v>0</v>
      </c>
      <c r="BJ12" s="320">
        <f>IF(SUMIF(АВисновки!$D:$D,BJ$8&amp;$C12,АВисновки!$A:$A)=0,"-",SUMIF(АВисновки!$D:$D,BJ$8&amp;$C12,АВисновки!$E:$E))</f>
        <v>0</v>
      </c>
      <c r="BK12" s="320">
        <f>IF(SUMIF(АВисновки!$D:$D,BK$8&amp;$C12,АВисновки!$A:$A)=0,"-",SUMIF(АВисновки!$D:$D,BK$8&amp;$C12,АВисновки!$E:$E))</f>
        <v>0</v>
      </c>
      <c r="BL12" s="321">
        <f>IF(SUMIF(АВисновки!$D:$D,BL$8&amp;$C12,АВисновки!$A:$A)=0,"-",SUMIF(АВисновки!$D:$D,BL$8&amp;$C12,АВисновки!$E:$E))</f>
        <v>0</v>
      </c>
    </row>
    <row r="13" spans="1:64" x14ac:dyDescent="0.2">
      <c r="A13" s="386">
        <f>COUNTIF(СписМінфін!$B$2:$B$101,C13)</f>
        <v>1</v>
      </c>
      <c r="B13" s="364">
        <v>3</v>
      </c>
      <c r="C13" s="365" t="s">
        <v>23</v>
      </c>
      <c r="D13" s="142">
        <v>1912308247</v>
      </c>
      <c r="E13" s="172">
        <f>SUMIF(ВихідніДані!G:G,D13,ВихідніДані!K:K)</f>
        <v>1968709596</v>
      </c>
      <c r="F13" s="172">
        <f>SUMIF(ВихідніДані!G:G,D13,ВихідніДані!M:M)</f>
        <v>1968709596</v>
      </c>
      <c r="G13" s="172">
        <f>SUMIF(ВихідніДані!G:G,D13,ВихідніДані!AC:AC)</f>
        <v>0</v>
      </c>
      <c r="H13" s="172">
        <f>SUMIF(ВихідніДані!G:G,D13,ВихідніДані!AI:AI)</f>
        <v>1968709596</v>
      </c>
      <c r="I13" s="366">
        <f t="shared" ref="I13:I74" si="1">E13-G13-F13</f>
        <v>0</v>
      </c>
      <c r="J13" s="366">
        <f t="shared" ref="J13:J74" si="2">F13-H13</f>
        <v>0</v>
      </c>
      <c r="K13" s="367">
        <f t="shared" ref="K13:K74" si="3">F13/(E13-G13)</f>
        <v>1</v>
      </c>
      <c r="L13" s="368">
        <f t="shared" si="0"/>
        <v>1</v>
      </c>
      <c r="M13" s="369">
        <f>SUMIF(АВисновки!N:N,D13,АВисновки!$E:$E)</f>
        <v>0</v>
      </c>
      <c r="N13" s="369">
        <f>SUMIF(АВисновки!N:N,D13,АВисновки!B:B)</f>
        <v>0</v>
      </c>
      <c r="O13" s="369">
        <f ca="1">SUMIF([2]Матриця!C$7:C$967,D13,[2]Матриця!D$7:D$967)</f>
        <v>0</v>
      </c>
      <c r="P13" s="387">
        <f ca="1">SUMIF([2]Матриця!B$7:B$967,C13,[2]Матриця!E$7:E$967)</f>
        <v>0</v>
      </c>
      <c r="Q13" s="159"/>
      <c r="R13" s="330">
        <f ca="1">IF(SUMIF(ВихідніДані!$E:$BB,R$8&amp;$C13,ВихідніДані!$D:$D)=0,"-",IF(SUMIF(ВихідніДані!$E:$BB,R$8&amp;$C13,ВихідніДані!$BE:$BE)=0,"вся сумма оспорена",IF(SUMIF(ВихідніДані!$E:$BB,R$8&amp;$C13,ВихідніДані!$M:$M)=0,"Немає висновків",SUMIF(ВихідніДані!$E:$BB,R$8&amp;$C13,ВихідніДані!$M:$M)/SUMIF(ВихідніДані!$E:$BB,R$8&amp;$C13,ВихідніДані!$BE:$BE))))</f>
        <v>1</v>
      </c>
      <c r="S13" s="331">
        <f ca="1">IF(SUMIF(ВихідніДані!$E:$BB,S$8&amp;$C13,ВихідніДані!$D:$D)=0,"-",IF(SUMIF(ВихідніДані!$E:$BB,S$8&amp;$C13,ВихідніДані!$BE:$BE)=0,"вся сумма оспорена",IF(SUMIF(ВихідніДані!$E:$BB,S$8&amp;$C13,ВихідніДані!$M:$M)=0,"Немає висновків",SUMIF(ВихідніДані!$E:$BB,S$8&amp;$C13,ВихідніДані!$M:$M)/SUMIF(ВихідніДані!$E:$BB,S$8&amp;$C13,ВихідніДані!$BE:$BE))))</f>
        <v>1</v>
      </c>
      <c r="T13" s="331">
        <f ca="1">IF(SUMIF(ВихідніДані!$E:$BB,T$8&amp;$C13,ВихідніДані!$D:$D)=0,"-",IF(SUMIF(ВихідніДані!$E:$BB,T$8&amp;$C13,ВихідніДані!$BE:$BE)=0,"вся сумма оспорена",IF(SUMIF(ВихідніДані!$E:$BB,T$8&amp;$C13,ВихідніДані!$M:$M)=0,"Немає висновків",SUMIF(ВихідніДані!$E:$BB,T$8&amp;$C13,ВихідніДані!$M:$M)/SUMIF(ВихідніДані!$E:$BB,T$8&amp;$C13,ВихідніДані!$BE:$BE))))</f>
        <v>1</v>
      </c>
      <c r="U13" s="331">
        <f ca="1">IF(SUMIF(ВихідніДані!$E:$BB,U$8&amp;$C13,ВихідніДані!$D:$D)=0,"-",IF(SUMIF(ВихідніДані!$E:$BB,U$8&amp;$C13,ВихідніДані!$BE:$BE)=0,"вся сумма оспорена",IF(SUMIF(ВихідніДані!$E:$BB,U$8&amp;$C13,ВихідніДані!$M:$M)=0,"Немає висновків",SUMIF(ВихідніДані!$E:$BB,U$8&amp;$C13,ВихідніДані!$M:$M)/SUMIF(ВихідніДані!$E:$BB,U$8&amp;$C13,ВихідніДані!$BE:$BE))))</f>
        <v>1</v>
      </c>
      <c r="V13" s="331">
        <f ca="1">IF(SUMIF(ВихідніДані!$E:$BB,V$8&amp;$C13,ВихідніДані!$D:$D)=0,"-",IF(SUMIF(ВихідніДані!$E:$BB,V$8&amp;$C13,ВихідніДані!$BE:$BE)=0,"вся сумма оспорена",IF(SUMIF(ВихідніДані!$E:$BB,V$8&amp;$C13,ВихідніДані!$M:$M)=0,"Немає висновків",SUMIF(ВихідніДані!$E:$BB,V$8&amp;$C13,ВихідніДані!$M:$M)/SUMIF(ВихідніДані!$E:$BB,V$8&amp;$C13,ВихідніДані!$BE:$BE))))</f>
        <v>1</v>
      </c>
      <c r="W13" s="331">
        <f ca="1">IF(SUMIF(ВихідніДані!$E:$BB,W$8&amp;$C13,ВихідніДані!$D:$D)=0,"-",IF(SUMIF(ВихідніДані!$E:$BB,W$8&amp;$C13,ВихідніДані!$BE:$BE)=0,"вся сумма оспорена",IF(SUMIF(ВихідніДані!$E:$BB,W$8&amp;$C13,ВихідніДані!$M:$M)=0,"Немає висновків",SUMIF(ВихідніДані!$E:$BB,W$8&amp;$C13,ВихідніДані!$M:$M)/SUMIF(ВихідніДані!$E:$BB,W$8&amp;$C13,ВихідніДані!$BE:$BE))))</f>
        <v>1</v>
      </c>
      <c r="X13" s="331">
        <f ca="1">IF(SUMIF(ВихідніДані!$E:$BB,X$8&amp;$C13,ВихідніДані!$D:$D)=0,"-",IF(SUMIF(ВихідніДані!$E:$BB,X$8&amp;$C13,ВихідніДані!$BE:$BE)=0,"вся сумма оспорена",IF(SUMIF(ВихідніДані!$E:$BB,X$8&amp;$C13,ВихідніДані!$M:$M)=0,"Немає висновків",SUMIF(ВихідніДані!$E:$BB,X$8&amp;$C13,ВихідніДані!$M:$M)/SUMIF(ВихідніДані!$E:$BB,X$8&amp;$C13,ВихідніДані!$BE:$BE))))</f>
        <v>1</v>
      </c>
      <c r="Y13" s="331">
        <f ca="1">IF(SUMIF(ВихідніДані!$E:$BB,Y$8&amp;$C13,ВихідніДані!$D:$D)=0,"-",IF(SUMIF(ВихідніДані!$E:$BB,Y$8&amp;$C13,ВихідніДані!$BE:$BE)=0,"вся сумма оспорена",IF(SUMIF(ВихідніДані!$E:$BB,Y$8&amp;$C13,ВихідніДані!$M:$M)=0,"Немає висновків",SUMIF(ВихідніДані!$E:$BB,Y$8&amp;$C13,ВихідніДані!$M:$M)/SUMIF(ВихідніДані!$E:$BB,Y$8&amp;$C13,ВихідніДані!$BE:$BE))))</f>
        <v>1</v>
      </c>
      <c r="Z13" s="331">
        <f ca="1">IF(SUMIF(ВихідніДані!$E:$BB,Z$8&amp;$C13,ВихідніДані!$D:$D)=0,"-",IF(SUMIF(ВихідніДані!$E:$BB,Z$8&amp;$C13,ВихідніДані!$BE:$BE)=0,"вся сумма оспорена",IF(SUMIF(ВихідніДані!$E:$BB,Z$8&amp;$C13,ВихідніДані!$M:$M)=0,"Немає висновків",SUMIF(ВихідніДані!$E:$BB,Z$8&amp;$C13,ВихідніДані!$M:$M)/SUMIF(ВихідніДані!$E:$BB,Z$8&amp;$C13,ВихідніДані!$BE:$BE))))</f>
        <v>1</v>
      </c>
      <c r="AA13" s="331">
        <f ca="1">IF(SUMIF(ВихідніДані!$E:$BB,AA$8&amp;$C13,ВихідніДані!$D:$D)=0,"-",IF(SUMIF(ВихідніДані!$E:$BB,AA$8&amp;$C13,ВихідніДані!$BE:$BE)=0,"вся сумма оспорена",IF(SUMIF(ВихідніДані!$E:$BB,AA$8&amp;$C13,ВихідніДані!$M:$M)=0,"Немає висновків",SUMIF(ВихідніДані!$E:$BB,AA$8&amp;$C13,ВихідніДані!$M:$M)/SUMIF(ВихідніДані!$E:$BB,AA$8&amp;$C13,ВихідніДані!$BE:$BE))))</f>
        <v>1</v>
      </c>
      <c r="AB13" s="332">
        <f ca="1">IF(SUMIF(ВихідніДані!$E:$BB,AB$8&amp;$C13,ВихідніДані!$D:$D)=0,"-",IF(SUMIF(ВихідніДані!$E:$BB,AB$8&amp;$C13,ВихідніДані!$BE:$BE)=0,"вся сумма оспорена",IF(SUMIF(ВихідніДані!$E:$BB,AB$8&amp;$C13,ВихідніДані!$M:$M)=0,"Немає висновків",SUMIF(ВихідніДані!$E:$BB,AB$8&amp;$C13,ВихідніДані!$M:$M)/SUMIF(ВихідніДані!$E:$BB,AB$8&amp;$C13,ВихідніДані!$BE:$BE))))</f>
        <v>1</v>
      </c>
      <c r="AC13" s="159"/>
      <c r="AD13" s="330">
        <f ca="1">IF(SUMIF(ВихідніДані!$E:$BB,AD$8&amp; $C13,ВихідніДані!$D:$D)=0,"-",IF(SUMIF(ВихідніДані!$E:$BB,AD$8&amp;$C13,ВихідніДані!$BE:$BE)=0,"вся сумма оспорена",IF(SUMIF(ВихідніДані!$E:$BB,AD$8&amp;$C13,ВихідніДані!$M:$M)=0,"Немає висновків",SUMIF(ВихідніДані!$E:$BB,AD$8&amp;$C13,ВихідніДані!$AI:$AI)/SUMIF(ВихідніДані!$E:$BB,AD$8&amp;$C13,ВихідніДані!$M:$M))))</f>
        <v>1</v>
      </c>
      <c r="AE13" s="331">
        <f ca="1">IF(SUMIF(ВихідніДані!$E:$BB,AE$8&amp; $C13,ВихідніДані!$D:$D)=0,"-",IF(SUMIF(ВихідніДані!$E:$BB,AE$8&amp;$C13,ВихідніДані!$BE:$BE)=0,"вся сумма оспорена",IF(SUMIF(ВихідніДані!$E:$BB,AE$8&amp;$C13,ВихідніДані!$M:$M)=0,"Немає висновків",SUMIF(ВихідніДані!$E:$BB,AE$8&amp;$C13,ВихідніДані!$AI:$AI)/SUMIF(ВихідніДані!$E:$BB,AE$8&amp;$C13,ВихідніДані!$M:$M))))</f>
        <v>1</v>
      </c>
      <c r="AF13" s="331">
        <f ca="1">IF(SUMIF(ВихідніДані!$E:$BB,AF$8&amp; $C13,ВихідніДані!$D:$D)=0,"-",IF(SUMIF(ВихідніДані!$E:$BB,AF$8&amp;$C13,ВихідніДані!$BE:$BE)=0,"вся сумма оспорена",IF(SUMIF(ВихідніДані!$E:$BB,AF$8&amp;$C13,ВихідніДані!$M:$M)=0,"Немає висновків",SUMIF(ВихідніДані!$E:$BB,AF$8&amp;$C13,ВихідніДані!$AI:$AI)/SUMIF(ВихідніДані!$E:$BB,AF$8&amp;$C13,ВихідніДані!$M:$M))))</f>
        <v>1</v>
      </c>
      <c r="AG13" s="331">
        <f ca="1">IF(SUMIF(ВихідніДані!$E:$BB,AG$8&amp; $C13,ВихідніДані!$D:$D)=0,"-",IF(SUMIF(ВихідніДані!$E:$BB,AG$8&amp;$C13,ВихідніДані!$BE:$BE)=0,"вся сумма оспорена",IF(SUMIF(ВихідніДані!$E:$BB,AG$8&amp;$C13,ВихідніДані!$M:$M)=0,"Немає висновків",SUMIF(ВихідніДані!$E:$BB,AG$8&amp;$C13,ВихідніДані!$AI:$AI)/SUMIF(ВихідніДані!$E:$BB,AG$8&amp;$C13,ВихідніДані!$M:$M))))</f>
        <v>1</v>
      </c>
      <c r="AH13" s="331">
        <f ca="1">IF(SUMIF(ВихідніДані!$E:$BB,AH$8&amp; $C13,ВихідніДані!$D:$D)=0,"-",IF(SUMIF(ВихідніДані!$E:$BB,AH$8&amp;$C13,ВихідніДані!$BE:$BE)=0,"вся сумма оспорена",IF(SUMIF(ВихідніДані!$E:$BB,AH$8&amp;$C13,ВихідніДані!$M:$M)=0,"Немає висновків",SUMIF(ВихідніДані!$E:$BB,AH$8&amp;$C13,ВихідніДані!$AI:$AI)/SUMIF(ВихідніДані!$E:$BB,AH$8&amp;$C13,ВихідніДані!$M:$M))))</f>
        <v>1</v>
      </c>
      <c r="AI13" s="331">
        <f ca="1">IF(SUMIF(ВихідніДані!$E:$BB,AI$8&amp; $C13,ВихідніДані!$D:$D)=0,"-",IF(SUMIF(ВихідніДані!$E:$BB,AI$8&amp;$C13,ВихідніДані!$BE:$BE)=0,"вся сумма оспорена",IF(SUMIF(ВихідніДані!$E:$BB,AI$8&amp;$C13,ВихідніДані!$M:$M)=0,"Немає висновків",SUMIF(ВихідніДані!$E:$BB,AI$8&amp;$C13,ВихідніДані!$AI:$AI)/SUMIF(ВихідніДані!$E:$BB,AI$8&amp;$C13,ВихідніДані!$M:$M))))</f>
        <v>1</v>
      </c>
      <c r="AJ13" s="331">
        <f ca="1">IF(SUMIF(ВихідніДані!$E:$BB,AJ$8&amp; $C13,ВихідніДані!$D:$D)=0,"-",IF(SUMIF(ВихідніДані!$E:$BB,AJ$8&amp;$C13,ВихідніДані!$BE:$BE)=0,"вся сумма оспорена",IF(SUMIF(ВихідніДані!$E:$BB,AJ$8&amp;$C13,ВихідніДані!$M:$M)=0,"Немає висновків",SUMIF(ВихідніДані!$E:$BB,AJ$8&amp;$C13,ВихідніДані!$AI:$AI)/SUMIF(ВихідніДані!$E:$BB,AJ$8&amp;$C13,ВихідніДані!$M:$M))))</f>
        <v>1</v>
      </c>
      <c r="AK13" s="331">
        <f ca="1">IF(SUMIF(ВихідніДані!$E:$BB,AK$8&amp; $C13,ВихідніДані!$D:$D)=0,"-",IF(SUMIF(ВихідніДані!$E:$BB,AK$8&amp;$C13,ВихідніДані!$BE:$BE)=0,"вся сумма оспорена",IF(SUMIF(ВихідніДані!$E:$BB,AK$8&amp;$C13,ВихідніДані!$M:$M)=0,"Немає висновків",SUMIF(ВихідніДані!$E:$BB,AK$8&amp;$C13,ВихідніДані!$AI:$AI)/SUMIF(ВихідніДані!$E:$BB,AK$8&amp;$C13,ВихідніДані!$M:$M))))</f>
        <v>1</v>
      </c>
      <c r="AL13" s="331">
        <f ca="1">IF(SUMIF(ВихідніДані!$E:$BB,AL$8&amp; $C13,ВихідніДані!$D:$D)=0,"-",IF(SUMIF(ВихідніДані!$E:$BB,AL$8&amp;$C13,ВихідніДані!$BE:$BE)=0,"вся сумма оспорена",IF(SUMIF(ВихідніДані!$E:$BB,AL$8&amp;$C13,ВихідніДані!$M:$M)=0,"Немає висновків",SUMIF(ВихідніДані!$E:$BB,AL$8&amp;$C13,ВихідніДані!$AI:$AI)/SUMIF(ВихідніДані!$E:$BB,AL$8&amp;$C13,ВихідніДані!$M:$M))))</f>
        <v>1</v>
      </c>
      <c r="AM13" s="331">
        <f ca="1">IF(SUMIF(ВихідніДані!$E:$BB,AM$8&amp; $C13,ВихідніДані!$D:$D)=0,"-",IF(SUMIF(ВихідніДані!$E:$BB,AM$8&amp;$C13,ВихідніДані!$BE:$BE)=0,"вся сумма оспорена",IF(SUMIF(ВихідніДані!$E:$BB,AM$8&amp;$C13,ВихідніДані!$M:$M)=0,"Немає висновків",SUMIF(ВихідніДані!$E:$BB,AM$8&amp;$C13,ВихідніДані!$AI:$AI)/SUMIF(ВихідніДані!$E:$BB,AM$8&amp;$C13,ВихідніДані!$M:$M))))</f>
        <v>1</v>
      </c>
      <c r="AN13" s="332">
        <f ca="1">IF(SUMIF(ВихідніДані!$E:$BB,AN$8&amp; $C13,ВихідніДані!$D:$D)=0,"-",IF(SUMIF(ВихідніДані!$E:$BB,AN$8&amp;$C13,ВихідніДані!$BE:$BE)=0,"вся сумма оспорена",IF(SUMIF(ВихідніДані!$E:$BB,AN$8&amp;$C13,ВихідніДані!$M:$M)=0,"Немає висновків",SUMIF(ВихідніДані!$E:$BB,AN$8&amp;$C13,ВихідніДані!$AI:$AI)/SUMIF(ВихідніДані!$E:$BB,AN$8&amp;$C13,ВихідніДані!$M:$M))))</f>
        <v>1</v>
      </c>
      <c r="AO13" s="159"/>
      <c r="AP13" s="323">
        <f>VLOOKUP(AP$8&amp;$C13,ВихідніДані!$E:$BD,52,0)</f>
        <v>34</v>
      </c>
      <c r="AQ13" s="324">
        <f>VLOOKUP(AQ$8&amp;$C13,ВихідніДані!$E:$BD,52,0)</f>
        <v>35</v>
      </c>
      <c r="AR13" s="324">
        <f>VLOOKUP(AR$8&amp;$C13,ВихідніДані!$E:$BD,52,0)</f>
        <v>36</v>
      </c>
      <c r="AS13" s="324">
        <f>VLOOKUP(AS$8&amp;$C13,ВихідніДані!$E:$BD,52,0)</f>
        <v>35</v>
      </c>
      <c r="AT13" s="324">
        <f>VLOOKUP(AT$8&amp;$C13,ВихідніДані!$E:$BD,52,0)</f>
        <v>35</v>
      </c>
      <c r="AU13" s="324">
        <f>VLOOKUP(AU$8&amp;$C13,ВихідніДані!$E:$BD,52,0)</f>
        <v>37</v>
      </c>
      <c r="AV13" s="324">
        <f>VLOOKUP(AV$8&amp;$C13,ВихідніДані!$E:$BD,52,0)</f>
        <v>35</v>
      </c>
      <c r="AW13" s="324">
        <f>VLOOKUP(AW$8&amp;$C13,ВихідніДані!$E:$BD,52,0)</f>
        <v>32</v>
      </c>
      <c r="AX13" s="324">
        <f>VLOOKUP(AX$8&amp;$C13,ВихідніДані!$E:$BD,52,0)</f>
        <v>33</v>
      </c>
      <c r="AY13" s="324">
        <f>VLOOKUP(AY$8&amp;$C13,ВихідніДані!$E:$BD,52,0)</f>
        <v>34</v>
      </c>
      <c r="AZ13" s="325">
        <f>VLOOKUP(AZ$8&amp;$C13,ВихідніДані!$E:$BD,52,0)</f>
        <v>32</v>
      </c>
      <c r="BA13" s="159"/>
      <c r="BB13" s="319">
        <f>IF(SUMIF(АВисновки!$D:$D,BB$8&amp;$C13,АВисновки!$A:$A)=0,"-",SUMIF(АВисновки!$D:$D,BB$8&amp;$C13,АВисновки!$E:$E))</f>
        <v>0</v>
      </c>
      <c r="BC13" s="320">
        <f>IF(SUMIF(АВисновки!$D:$D,BC$8&amp;$C13,АВисновки!$A:$A)=0,"-",SUMIF(АВисновки!$D:$D,BC$8&amp;$C13,АВисновки!$E:$E))</f>
        <v>0</v>
      </c>
      <c r="BD13" s="320">
        <f>IF(SUMIF(АВисновки!$D:$D,BD$8&amp;$C13,АВисновки!$A:$A)=0,"-",SUMIF(АВисновки!$D:$D,BD$8&amp;$C13,АВисновки!$E:$E))</f>
        <v>0</v>
      </c>
      <c r="BE13" s="320">
        <f>IF(SUMIF(АВисновки!$D:$D,BE$8&amp;$C13,АВисновки!$A:$A)=0,"-",SUMIF(АВисновки!$D:$D,BE$8&amp;$C13,АВисновки!$E:$E))</f>
        <v>0</v>
      </c>
      <c r="BF13" s="320">
        <f>IF(SUMIF(АВисновки!$D:$D,BF$8&amp;$C13,АВисновки!$A:$A)=0,"-",SUMIF(АВисновки!$D:$D,BF$8&amp;$C13,АВисновки!$E:$E))</f>
        <v>0</v>
      </c>
      <c r="BG13" s="320">
        <f>IF(SUMIF(АВисновки!$D:$D,BG$8&amp;$C13,АВисновки!$A:$A)=0,"-",SUMIF(АВисновки!$D:$D,BG$8&amp;$C13,АВисновки!$E:$E))</f>
        <v>0</v>
      </c>
      <c r="BH13" s="320">
        <f>IF(SUMIF(АВисновки!$D:$D,BH$8&amp;$C13,АВисновки!$A:$A)=0,"-",SUMIF(АВисновки!$D:$D,BH$8&amp;$C13,АВисновки!$E:$E))</f>
        <v>0</v>
      </c>
      <c r="BI13" s="320">
        <f>IF(SUMIF(АВисновки!$D:$D,BI$8&amp;$C13,АВисновки!$A:$A)=0,"-",SUMIF(АВисновки!$D:$D,BI$8&amp;$C13,АВисновки!$E:$E))</f>
        <v>0</v>
      </c>
      <c r="BJ13" s="320">
        <f>IF(SUMIF(АВисновки!$D:$D,BJ$8&amp;$C13,АВисновки!$A:$A)=0,"-",SUMIF(АВисновки!$D:$D,BJ$8&amp;$C13,АВисновки!$E:$E))</f>
        <v>0</v>
      </c>
      <c r="BK13" s="320">
        <f>IF(SUMIF(АВисновки!$D:$D,BK$8&amp;$C13,АВисновки!$A:$A)=0,"-",SUMIF(АВисновки!$D:$D,BK$8&amp;$C13,АВисновки!$E:$E))</f>
        <v>0</v>
      </c>
      <c r="BL13" s="321">
        <f>IF(SUMIF(АВисновки!$D:$D,BL$8&amp;$C13,АВисновки!$A:$A)=0,"-",SUMIF(АВисновки!$D:$D,BL$8&amp;$C13,АВисновки!$E:$E))</f>
        <v>0</v>
      </c>
    </row>
    <row r="14" spans="1:64" x14ac:dyDescent="0.2">
      <c r="A14" s="386">
        <f>COUNTIF(СписМінфін!$B$2:$B$101,C14)</f>
        <v>1</v>
      </c>
      <c r="B14" s="364">
        <v>4</v>
      </c>
      <c r="C14" s="365" t="s">
        <v>69</v>
      </c>
      <c r="D14" s="142">
        <v>348450709150</v>
      </c>
      <c r="E14" s="172">
        <f>SUMIF(ВихідніДані!G:G,D14,ВихідніДані!K:K)</f>
        <v>983026604</v>
      </c>
      <c r="F14" s="172">
        <f>SUMIF(ВихідніДані!G:G,D14,ВихідніДані!M:M)</f>
        <v>983026604</v>
      </c>
      <c r="G14" s="172">
        <f>SUMIF(ВихідніДані!G:G,D14,ВихідніДані!AC:AC)</f>
        <v>0</v>
      </c>
      <c r="H14" s="172">
        <f>SUMIF(ВихідніДані!G:G,D14,ВихідніДані!AI:AI)</f>
        <v>983026604</v>
      </c>
      <c r="I14" s="366">
        <f t="shared" si="1"/>
        <v>0</v>
      </c>
      <c r="J14" s="366">
        <f t="shared" si="2"/>
        <v>0</v>
      </c>
      <c r="K14" s="367">
        <f t="shared" si="3"/>
        <v>1</v>
      </c>
      <c r="L14" s="368">
        <f t="shared" si="0"/>
        <v>1</v>
      </c>
      <c r="M14" s="369">
        <f>SUMIF(АВисновки!N:N,D14,АВисновки!$E:$E)</f>
        <v>4480446.180821918</v>
      </c>
      <c r="N14" s="369">
        <f>SUMIF(АВисновки!N:N,D14,АВисновки!B:B)</f>
        <v>1</v>
      </c>
      <c r="O14" s="369">
        <f ca="1">SUMIF([2]Матриця!C$7:C$967,D14,[2]Матриця!D$7:D$967)</f>
        <v>37</v>
      </c>
      <c r="P14" s="387">
        <f ca="1">SUMIF([2]Матриця!B$7:B$967,C14,[2]Матриця!E$7:E$967)</f>
        <v>3</v>
      </c>
      <c r="Q14" s="159"/>
      <c r="R14" s="330">
        <f ca="1">IF(SUMIF(ВихідніДані!$E:$BB,R$8&amp;$C14,ВихідніДані!$D:$D)=0,"-",IF(SUMIF(ВихідніДані!$E:$BB,R$8&amp;$C14,ВихідніДані!$BE:$BE)=0,"вся сумма оспорена",IF(SUMIF(ВихідніДані!$E:$BB,R$8&amp;$C14,ВихідніДані!$M:$M)=0,"Немає висновків",SUMIF(ВихідніДані!$E:$BB,R$8&amp;$C14,ВихідніДані!$M:$M)/SUMIF(ВихідніДані!$E:$BB,R$8&amp;$C14,ВихідніДані!$BE:$BE))))</f>
        <v>1</v>
      </c>
      <c r="S14" s="331">
        <f ca="1">IF(SUMIF(ВихідніДані!$E:$BB,S$8&amp;$C14,ВихідніДані!$D:$D)=0,"-",IF(SUMIF(ВихідніДані!$E:$BB,S$8&amp;$C14,ВихідніДані!$BE:$BE)=0,"вся сумма оспорена",IF(SUMIF(ВихідніДані!$E:$BB,S$8&amp;$C14,ВихідніДані!$M:$M)=0,"Немає висновків",SUMIF(ВихідніДані!$E:$BB,S$8&amp;$C14,ВихідніДані!$M:$M)/SUMIF(ВихідніДані!$E:$BB,S$8&amp;$C14,ВихідніДані!$BE:$BE))))</f>
        <v>1</v>
      </c>
      <c r="T14" s="331">
        <f ca="1">IF(SUMIF(ВихідніДані!$E:$BB,T$8&amp;$C14,ВихідніДані!$D:$D)=0,"-",IF(SUMIF(ВихідніДані!$E:$BB,T$8&amp;$C14,ВихідніДані!$BE:$BE)=0,"вся сумма оспорена",IF(SUMIF(ВихідніДані!$E:$BB,T$8&amp;$C14,ВихідніДані!$M:$M)=0,"Немає висновків",SUMIF(ВихідніДані!$E:$BB,T$8&amp;$C14,ВихідніДані!$M:$M)/SUMIF(ВихідніДані!$E:$BB,T$8&amp;$C14,ВихідніДані!$BE:$BE))))</f>
        <v>1</v>
      </c>
      <c r="U14" s="331">
        <f ca="1">IF(SUMIF(ВихідніДані!$E:$BB,U$8&amp;$C14,ВихідніДані!$D:$D)=0,"-",IF(SUMIF(ВихідніДані!$E:$BB,U$8&amp;$C14,ВихідніДані!$BE:$BE)=0,"вся сумма оспорена",IF(SUMIF(ВихідніДані!$E:$BB,U$8&amp;$C14,ВихідніДані!$M:$M)=0,"Немає висновків",SUMIF(ВихідніДані!$E:$BB,U$8&amp;$C14,ВихідніДані!$M:$M)/SUMIF(ВихідніДані!$E:$BB,U$8&amp;$C14,ВихідніДані!$BE:$BE))))</f>
        <v>1</v>
      </c>
      <c r="V14" s="331">
        <f ca="1">IF(SUMIF(ВихідніДані!$E:$BB,V$8&amp;$C14,ВихідніДані!$D:$D)=0,"-",IF(SUMIF(ВихідніДані!$E:$BB,V$8&amp;$C14,ВихідніДані!$BE:$BE)=0,"вся сумма оспорена",IF(SUMIF(ВихідніДані!$E:$BB,V$8&amp;$C14,ВихідніДані!$M:$M)=0,"Немає висновків",SUMIF(ВихідніДані!$E:$BB,V$8&amp;$C14,ВихідніДані!$M:$M)/SUMIF(ВихідніДані!$E:$BB,V$8&amp;$C14,ВихідніДані!$BE:$BE))))</f>
        <v>1</v>
      </c>
      <c r="W14" s="331">
        <f ca="1">IF(SUMIF(ВихідніДані!$E:$BB,W$8&amp;$C14,ВихідніДані!$D:$D)=0,"-",IF(SUMIF(ВихідніДані!$E:$BB,W$8&amp;$C14,ВихідніДані!$BE:$BE)=0,"вся сумма оспорена",IF(SUMIF(ВихідніДані!$E:$BB,W$8&amp;$C14,ВихідніДані!$M:$M)=0,"Немає висновків",SUMIF(ВихідніДані!$E:$BB,W$8&amp;$C14,ВихідніДані!$M:$M)/SUMIF(ВихідніДані!$E:$BB,W$8&amp;$C14,ВихідніДані!$BE:$BE))))</f>
        <v>1</v>
      </c>
      <c r="X14" s="331">
        <f ca="1">IF(SUMIF(ВихідніДані!$E:$BB,X$8&amp;$C14,ВихідніДані!$D:$D)=0,"-",IF(SUMIF(ВихідніДані!$E:$BB,X$8&amp;$C14,ВихідніДані!$BE:$BE)=0,"вся сумма оспорена",IF(SUMIF(ВихідніДані!$E:$BB,X$8&amp;$C14,ВихідніДані!$M:$M)=0,"Немає висновків",SUMIF(ВихідніДані!$E:$BB,X$8&amp;$C14,ВихідніДані!$M:$M)/SUMIF(ВихідніДані!$E:$BB,X$8&amp;$C14,ВихідніДані!$BE:$BE))))</f>
        <v>1</v>
      </c>
      <c r="Y14" s="331">
        <f ca="1">IF(SUMIF(ВихідніДані!$E:$BB,Y$8&amp;$C14,ВихідніДані!$D:$D)=0,"-",IF(SUMIF(ВихідніДані!$E:$BB,Y$8&amp;$C14,ВихідніДані!$BE:$BE)=0,"вся сумма оспорена",IF(SUMIF(ВихідніДані!$E:$BB,Y$8&amp;$C14,ВихідніДані!$M:$M)=0,"Немає висновків",SUMIF(ВихідніДані!$E:$BB,Y$8&amp;$C14,ВихідніДані!$M:$M)/SUMIF(ВихідніДані!$E:$BB,Y$8&amp;$C14,ВихідніДані!$BE:$BE))))</f>
        <v>1</v>
      </c>
      <c r="Z14" s="331">
        <f ca="1">IF(SUMIF(ВихідніДані!$E:$BB,Z$8&amp;$C14,ВихідніДані!$D:$D)=0,"-",IF(SUMIF(ВихідніДані!$E:$BB,Z$8&amp;$C14,ВихідніДані!$BE:$BE)=0,"вся сумма оспорена",IF(SUMIF(ВихідніДані!$E:$BB,Z$8&amp;$C14,ВихідніДані!$M:$M)=0,"Немає висновків",SUMIF(ВихідніДані!$E:$BB,Z$8&amp;$C14,ВихідніДані!$M:$M)/SUMIF(ВихідніДані!$E:$BB,Z$8&amp;$C14,ВихідніДані!$BE:$BE))))</f>
        <v>1</v>
      </c>
      <c r="AA14" s="331">
        <f ca="1">IF(SUMIF(ВихідніДані!$E:$BB,AA$8&amp;$C14,ВихідніДані!$D:$D)=0,"-",IF(SUMIF(ВихідніДані!$E:$BB,AA$8&amp;$C14,ВихідніДані!$BE:$BE)=0,"вся сумма оспорена",IF(SUMIF(ВихідніДані!$E:$BB,AA$8&amp;$C14,ВихідніДані!$M:$M)=0,"Немає висновків",SUMIF(ВихідніДані!$E:$BB,AA$8&amp;$C14,ВихідніДані!$M:$M)/SUMIF(ВихідніДані!$E:$BB,AA$8&amp;$C14,ВихідніДані!$BE:$BE))))</f>
        <v>1</v>
      </c>
      <c r="AB14" s="332">
        <f ca="1">IF(SUMIF(ВихідніДані!$E:$BB,AB$8&amp;$C14,ВихідніДані!$D:$D)=0,"-",IF(SUMIF(ВихідніДані!$E:$BB,AB$8&amp;$C14,ВихідніДані!$BE:$BE)=0,"вся сумма оспорена",IF(SUMIF(ВихідніДані!$E:$BB,AB$8&amp;$C14,ВихідніДані!$M:$M)=0,"Немає висновків",SUMIF(ВихідніДані!$E:$BB,AB$8&amp;$C14,ВихідніДані!$M:$M)/SUMIF(ВихідніДані!$E:$BB,AB$8&amp;$C14,ВихідніДані!$BE:$BE))))</f>
        <v>1</v>
      </c>
      <c r="AC14" s="159"/>
      <c r="AD14" s="330">
        <f ca="1">IF(SUMIF(ВихідніДані!$E:$BB,AD$8&amp; $C14,ВихідніДані!$D:$D)=0,"-",IF(SUMIF(ВихідніДані!$E:$BB,AD$8&amp;$C14,ВихідніДані!$BE:$BE)=0,"вся сумма оспорена",IF(SUMIF(ВихідніДані!$E:$BB,AD$8&amp;$C14,ВихідніДані!$M:$M)=0,"Немає висновків",SUMIF(ВихідніДані!$E:$BB,AD$8&amp;$C14,ВихідніДані!$AI:$AI)/SUMIF(ВихідніДані!$E:$BB,AD$8&amp;$C14,ВихідніДані!$M:$M))))</f>
        <v>1</v>
      </c>
      <c r="AE14" s="331">
        <f ca="1">IF(SUMIF(ВихідніДані!$E:$BB,AE$8&amp; $C14,ВихідніДані!$D:$D)=0,"-",IF(SUMIF(ВихідніДані!$E:$BB,AE$8&amp;$C14,ВихідніДані!$BE:$BE)=0,"вся сумма оспорена",IF(SUMIF(ВихідніДані!$E:$BB,AE$8&amp;$C14,ВихідніДані!$M:$M)=0,"Немає висновків",SUMIF(ВихідніДані!$E:$BB,AE$8&amp;$C14,ВихідніДані!$AI:$AI)/SUMIF(ВихідніДані!$E:$BB,AE$8&amp;$C14,ВихідніДані!$M:$M))))</f>
        <v>1</v>
      </c>
      <c r="AF14" s="331">
        <f ca="1">IF(SUMIF(ВихідніДані!$E:$BB,AF$8&amp; $C14,ВихідніДані!$D:$D)=0,"-",IF(SUMIF(ВихідніДані!$E:$BB,AF$8&amp;$C14,ВихідніДані!$BE:$BE)=0,"вся сумма оспорена",IF(SUMIF(ВихідніДані!$E:$BB,AF$8&amp;$C14,ВихідніДані!$M:$M)=0,"Немає висновків",SUMIF(ВихідніДані!$E:$BB,AF$8&amp;$C14,ВихідніДані!$AI:$AI)/SUMIF(ВихідніДані!$E:$BB,AF$8&amp;$C14,ВихідніДані!$M:$M))))</f>
        <v>1</v>
      </c>
      <c r="AG14" s="331">
        <f ca="1">IF(SUMIF(ВихідніДані!$E:$BB,AG$8&amp; $C14,ВихідніДані!$D:$D)=0,"-",IF(SUMIF(ВихідніДані!$E:$BB,AG$8&amp;$C14,ВихідніДані!$BE:$BE)=0,"вся сумма оспорена",IF(SUMIF(ВихідніДані!$E:$BB,AG$8&amp;$C14,ВихідніДані!$M:$M)=0,"Немає висновків",SUMIF(ВихідніДані!$E:$BB,AG$8&amp;$C14,ВихідніДані!$AI:$AI)/SUMIF(ВихідніДані!$E:$BB,AG$8&amp;$C14,ВихідніДані!$M:$M))))</f>
        <v>1</v>
      </c>
      <c r="AH14" s="331">
        <f ca="1">IF(SUMIF(ВихідніДані!$E:$BB,AH$8&amp; $C14,ВихідніДані!$D:$D)=0,"-",IF(SUMIF(ВихідніДані!$E:$BB,AH$8&amp;$C14,ВихідніДані!$BE:$BE)=0,"вся сумма оспорена",IF(SUMIF(ВихідніДані!$E:$BB,AH$8&amp;$C14,ВихідніДані!$M:$M)=0,"Немає висновків",SUMIF(ВихідніДані!$E:$BB,AH$8&amp;$C14,ВихідніДані!$AI:$AI)/SUMIF(ВихідніДані!$E:$BB,AH$8&amp;$C14,ВихідніДані!$M:$M))))</f>
        <v>1</v>
      </c>
      <c r="AI14" s="331">
        <f ca="1">IF(SUMIF(ВихідніДані!$E:$BB,AI$8&amp; $C14,ВихідніДані!$D:$D)=0,"-",IF(SUMIF(ВихідніДані!$E:$BB,AI$8&amp;$C14,ВихідніДані!$BE:$BE)=0,"вся сумма оспорена",IF(SUMIF(ВихідніДані!$E:$BB,AI$8&amp;$C14,ВихідніДані!$M:$M)=0,"Немає висновків",SUMIF(ВихідніДані!$E:$BB,AI$8&amp;$C14,ВихідніДані!$AI:$AI)/SUMIF(ВихідніДані!$E:$BB,AI$8&amp;$C14,ВихідніДані!$M:$M))))</f>
        <v>1</v>
      </c>
      <c r="AJ14" s="331">
        <f ca="1">IF(SUMIF(ВихідніДані!$E:$BB,AJ$8&amp; $C14,ВихідніДані!$D:$D)=0,"-",IF(SUMIF(ВихідніДані!$E:$BB,AJ$8&amp;$C14,ВихідніДані!$BE:$BE)=0,"вся сумма оспорена",IF(SUMIF(ВихідніДані!$E:$BB,AJ$8&amp;$C14,ВихідніДані!$M:$M)=0,"Немає висновків",SUMIF(ВихідніДані!$E:$BB,AJ$8&amp;$C14,ВихідніДані!$AI:$AI)/SUMIF(ВихідніДані!$E:$BB,AJ$8&amp;$C14,ВихідніДані!$M:$M))))</f>
        <v>1</v>
      </c>
      <c r="AK14" s="331">
        <f ca="1">IF(SUMIF(ВихідніДані!$E:$BB,AK$8&amp; $C14,ВихідніДані!$D:$D)=0,"-",IF(SUMIF(ВихідніДані!$E:$BB,AK$8&amp;$C14,ВихідніДані!$BE:$BE)=0,"вся сумма оспорена",IF(SUMIF(ВихідніДані!$E:$BB,AK$8&amp;$C14,ВихідніДані!$M:$M)=0,"Немає висновків",SUMIF(ВихідніДані!$E:$BB,AK$8&amp;$C14,ВихідніДані!$AI:$AI)/SUMIF(ВихідніДані!$E:$BB,AK$8&amp;$C14,ВихідніДані!$M:$M))))</f>
        <v>1</v>
      </c>
      <c r="AL14" s="331">
        <f ca="1">IF(SUMIF(ВихідніДані!$E:$BB,AL$8&amp; $C14,ВихідніДані!$D:$D)=0,"-",IF(SUMIF(ВихідніДані!$E:$BB,AL$8&amp;$C14,ВихідніДані!$BE:$BE)=0,"вся сумма оспорена",IF(SUMIF(ВихідніДані!$E:$BB,AL$8&amp;$C14,ВихідніДані!$M:$M)=0,"Немає висновків",SUMIF(ВихідніДані!$E:$BB,AL$8&amp;$C14,ВихідніДані!$AI:$AI)/SUMIF(ВихідніДані!$E:$BB,AL$8&amp;$C14,ВихідніДані!$M:$M))))</f>
        <v>1</v>
      </c>
      <c r="AM14" s="331">
        <f ca="1">IF(SUMIF(ВихідніДані!$E:$BB,AM$8&amp; $C14,ВихідніДані!$D:$D)=0,"-",IF(SUMIF(ВихідніДані!$E:$BB,AM$8&amp;$C14,ВихідніДані!$BE:$BE)=0,"вся сумма оспорена",IF(SUMIF(ВихідніДані!$E:$BB,AM$8&amp;$C14,ВихідніДані!$M:$M)=0,"Немає висновків",SUMIF(ВихідніДані!$E:$BB,AM$8&amp;$C14,ВихідніДані!$AI:$AI)/SUMIF(ВихідніДані!$E:$BB,AM$8&amp;$C14,ВихідніДані!$M:$M))))</f>
        <v>1</v>
      </c>
      <c r="AN14" s="332">
        <f ca="1">IF(SUMIF(ВихідніДані!$E:$BB,AN$8&amp; $C14,ВихідніДані!$D:$D)=0,"-",IF(SUMIF(ВихідніДані!$E:$BB,AN$8&amp;$C14,ВихідніДані!$BE:$BE)=0,"вся сумма оспорена",IF(SUMIF(ВихідніДані!$E:$BB,AN$8&amp;$C14,ВихідніДані!$M:$M)=0,"Немає висновків",SUMIF(ВихідніДані!$E:$BB,AN$8&amp;$C14,ВихідніДані!$AI:$AI)/SUMIF(ВихідніДані!$E:$BB,AN$8&amp;$C14,ВихідніДані!$M:$M))))</f>
        <v>1</v>
      </c>
      <c r="AO14" s="159"/>
      <c r="AP14" s="323">
        <f>VLOOKUP(AP$8&amp;$C14,ВихідніДані!$E:$BD,52,0)</f>
        <v>30</v>
      </c>
      <c r="AQ14" s="324">
        <f>VLOOKUP(AQ$8&amp;$C14,ВихідніДані!$E:$BD,52,0)</f>
        <v>31</v>
      </c>
      <c r="AR14" s="324">
        <f>VLOOKUP(AR$8&amp;$C14,ВихідніДані!$E:$BD,52,0)</f>
        <v>63</v>
      </c>
      <c r="AS14" s="324">
        <f>VLOOKUP(AS$8&amp;$C14,ВихідніДані!$E:$BD,52,0)</f>
        <v>63</v>
      </c>
      <c r="AT14" s="324">
        <f>VLOOKUP(AT$8&amp;$C14,ВихідніДані!$E:$BD,52,0)</f>
        <v>89</v>
      </c>
      <c r="AU14" s="324">
        <f>VLOOKUP(AU$8&amp;$C14,ВихідніДані!$E:$BD,52,0)</f>
        <v>65</v>
      </c>
      <c r="AV14" s="324">
        <f>VLOOKUP(AV$8&amp;$C14,ВихідніДані!$E:$BD,52,0)</f>
        <v>54</v>
      </c>
      <c r="AW14" s="324">
        <f>VLOOKUP(AW$8&amp;$C14,ВихідніДані!$E:$BD,52,0)</f>
        <v>31</v>
      </c>
      <c r="AX14" s="324">
        <f>VLOOKUP(AX$8&amp;$C14,ВихідніДані!$E:$BD,52,0)</f>
        <v>33</v>
      </c>
      <c r="AY14" s="324">
        <f>VLOOKUP(AY$8&amp;$C14,ВихідніДані!$E:$BD,52,0)</f>
        <v>34</v>
      </c>
      <c r="AZ14" s="325">
        <f>VLOOKUP(AZ$8&amp;$C14,ВихідніДані!$E:$BD,52,0)</f>
        <v>31</v>
      </c>
      <c r="BA14" s="159"/>
      <c r="BB14" s="319">
        <f>IF(SUMIF(АВисновки!$D:$D,BB$8&amp;$C14,АВисновки!$A:$A)=0,"-",SUMIF(АВисновки!$D:$D,BB$8&amp;$C14,АВисновки!$E:$E))</f>
        <v>0</v>
      </c>
      <c r="BC14" s="320">
        <f>IF(SUMIF(АВисновки!$D:$D,BC$8&amp;$C14,АВисновки!$A:$A)=0,"-",SUMIF(АВисновки!$D:$D,BC$8&amp;$C14,АВисновки!$E:$E))</f>
        <v>0</v>
      </c>
      <c r="BD14" s="320">
        <f>IF(SUMIF(АВисновки!$D:$D,BD$8&amp;$C14,АВисновки!$A:$A)=0,"-",SUMIF(АВисновки!$D:$D,BD$8&amp;$C14,АВисновки!$E:$E))</f>
        <v>0</v>
      </c>
      <c r="BE14" s="320">
        <f>IF(SUMIF(АВисновки!$D:$D,BE$8&amp;$C14,АВисновки!$A:$A)=0,"-",SUMIF(АВисновки!$D:$D,BE$8&amp;$C14,АВисновки!$E:$E))</f>
        <v>0</v>
      </c>
      <c r="BF14" s="320">
        <f>IF(SUMIF(АВисновки!$D:$D,BF$8&amp;$C14,АВисновки!$A:$A)=0,"-",SUMIF(АВисновки!$D:$D,BF$8&amp;$C14,АВисновки!$E:$E))</f>
        <v>4480446.180821918</v>
      </c>
      <c r="BG14" s="320">
        <f>IF(SUMIF(АВисновки!$D:$D,BG$8&amp;$C14,АВисновки!$A:$A)=0,"-",SUMIF(АВисновки!$D:$D,BG$8&amp;$C14,АВисновки!$E:$E))</f>
        <v>0</v>
      </c>
      <c r="BH14" s="320">
        <f>IF(SUMIF(АВисновки!$D:$D,BH$8&amp;$C14,АВисновки!$A:$A)=0,"-",SUMIF(АВисновки!$D:$D,BH$8&amp;$C14,АВисновки!$E:$E))</f>
        <v>0</v>
      </c>
      <c r="BI14" s="320">
        <f>IF(SUMIF(АВисновки!$D:$D,BI$8&amp;$C14,АВисновки!$A:$A)=0,"-",SUMIF(АВисновки!$D:$D,BI$8&amp;$C14,АВисновки!$E:$E))</f>
        <v>0</v>
      </c>
      <c r="BJ14" s="320">
        <f>IF(SUMIF(АВисновки!$D:$D,BJ$8&amp;$C14,АВисновки!$A:$A)=0,"-",SUMIF(АВисновки!$D:$D,BJ$8&amp;$C14,АВисновки!$E:$E))</f>
        <v>0</v>
      </c>
      <c r="BK14" s="320">
        <f>IF(SUMIF(АВисновки!$D:$D,BK$8&amp;$C14,АВисновки!$A:$A)=0,"-",SUMIF(АВисновки!$D:$D,BK$8&amp;$C14,АВисновки!$E:$E))</f>
        <v>0</v>
      </c>
      <c r="BL14" s="321">
        <f>IF(SUMIF(АВисновки!$D:$D,BL$8&amp;$C14,АВисновки!$A:$A)=0,"-",SUMIF(АВисновки!$D:$D,BL$8&amp;$C14,АВисновки!$E:$E))</f>
        <v>0</v>
      </c>
    </row>
    <row r="15" spans="1:64" x14ac:dyDescent="0.2">
      <c r="A15" s="386">
        <f>COUNTIF(СписМінфін!$B$2:$B$101,C15)</f>
        <v>1</v>
      </c>
      <c r="B15" s="364">
        <v>5</v>
      </c>
      <c r="C15" s="365" t="s">
        <v>70</v>
      </c>
      <c r="D15" s="142">
        <v>1865204076</v>
      </c>
      <c r="E15" s="172">
        <f>SUMIF(ВихідніДані!G:G,D15,ВихідніДані!K:K)</f>
        <v>680924484</v>
      </c>
      <c r="F15" s="172">
        <f>SUMIF(ВихідніДані!G:G,D15,ВихідніДані!M:M)</f>
        <v>680924484</v>
      </c>
      <c r="G15" s="172">
        <f>SUMIF(ВихідніДані!G:G,D15,ВихідніДані!AC:AC)</f>
        <v>0</v>
      </c>
      <c r="H15" s="172">
        <f>SUMIF(ВихідніДані!G:G,D15,ВихідніДані!AI:AI)</f>
        <v>680924484</v>
      </c>
      <c r="I15" s="366">
        <f t="shared" si="1"/>
        <v>0</v>
      </c>
      <c r="J15" s="366">
        <f t="shared" si="2"/>
        <v>0</v>
      </c>
      <c r="K15" s="367">
        <f t="shared" si="3"/>
        <v>1</v>
      </c>
      <c r="L15" s="368">
        <f t="shared" si="0"/>
        <v>1</v>
      </c>
      <c r="M15" s="369">
        <f>SUMIF(АВисновки!N:N,D15,АВисновки!$E:$E)</f>
        <v>0</v>
      </c>
      <c r="N15" s="369">
        <f>SUMIF(АВисновки!N:N,D15,АВисновки!B:B)</f>
        <v>0</v>
      </c>
      <c r="O15" s="369">
        <f ca="1">SUMIF([2]Матриця!C$7:C$967,D15,[2]Матриця!D$7:D$967)</f>
        <v>78</v>
      </c>
      <c r="P15" s="387">
        <f ca="1">SUMIF([2]Матриця!B$7:B$967,C15,[2]Матриця!E$7:E$967)</f>
        <v>5</v>
      </c>
      <c r="Q15" s="159"/>
      <c r="R15" s="330">
        <f ca="1">IF(SUMIF(ВихідніДані!$E:$BB,R$8&amp;$C15,ВихідніДані!$D:$D)=0,"-",IF(SUMIF(ВихідніДані!$E:$BB,R$8&amp;$C15,ВихідніДані!$BE:$BE)=0,"вся сумма оспорена",IF(SUMIF(ВихідніДані!$E:$BB,R$8&amp;$C15,ВихідніДані!$M:$M)=0,"Немає висновків",SUMIF(ВихідніДані!$E:$BB,R$8&amp;$C15,ВихідніДані!$M:$M)/SUMIF(ВихідніДані!$E:$BB,R$8&amp;$C15,ВихідніДані!$BE:$BE))))</f>
        <v>1</v>
      </c>
      <c r="S15" s="331">
        <f ca="1">IF(SUMIF(ВихідніДані!$E:$BB,S$8&amp;$C15,ВихідніДані!$D:$D)=0,"-",IF(SUMIF(ВихідніДані!$E:$BB,S$8&amp;$C15,ВихідніДані!$BE:$BE)=0,"вся сумма оспорена",IF(SUMIF(ВихідніДані!$E:$BB,S$8&amp;$C15,ВихідніДані!$M:$M)=0,"Немає висновків",SUMIF(ВихідніДані!$E:$BB,S$8&amp;$C15,ВихідніДані!$M:$M)/SUMIF(ВихідніДані!$E:$BB,S$8&amp;$C15,ВихідніДані!$BE:$BE))))</f>
        <v>1</v>
      </c>
      <c r="T15" s="331">
        <f ca="1">IF(SUMIF(ВихідніДані!$E:$BB,T$8&amp;$C15,ВихідніДані!$D:$D)=0,"-",IF(SUMIF(ВихідніДані!$E:$BB,T$8&amp;$C15,ВихідніДані!$BE:$BE)=0,"вся сумма оспорена",IF(SUMIF(ВихідніДані!$E:$BB,T$8&amp;$C15,ВихідніДані!$M:$M)=0,"Немає висновків",SUMIF(ВихідніДані!$E:$BB,T$8&amp;$C15,ВихідніДані!$M:$M)/SUMIF(ВихідніДані!$E:$BB,T$8&amp;$C15,ВихідніДані!$BE:$BE))))</f>
        <v>1</v>
      </c>
      <c r="U15" s="331">
        <f ca="1">IF(SUMIF(ВихідніДані!$E:$BB,U$8&amp;$C15,ВихідніДані!$D:$D)=0,"-",IF(SUMIF(ВихідніДані!$E:$BB,U$8&amp;$C15,ВихідніДані!$BE:$BE)=0,"вся сумма оспорена",IF(SUMIF(ВихідніДані!$E:$BB,U$8&amp;$C15,ВихідніДані!$M:$M)=0,"Немає висновків",SUMIF(ВихідніДані!$E:$BB,U$8&amp;$C15,ВихідніДані!$M:$M)/SUMIF(ВихідніДані!$E:$BB,U$8&amp;$C15,ВихідніДані!$BE:$BE))))</f>
        <v>1</v>
      </c>
      <c r="V15" s="331">
        <f ca="1">IF(SUMIF(ВихідніДані!$E:$BB,V$8&amp;$C15,ВихідніДані!$D:$D)=0,"-",IF(SUMIF(ВихідніДані!$E:$BB,V$8&amp;$C15,ВихідніДані!$BE:$BE)=0,"вся сумма оспорена",IF(SUMIF(ВихідніДані!$E:$BB,V$8&amp;$C15,ВихідніДані!$M:$M)=0,"Немає висновків",SUMIF(ВихідніДані!$E:$BB,V$8&amp;$C15,ВихідніДані!$M:$M)/SUMIF(ВихідніДані!$E:$BB,V$8&amp;$C15,ВихідніДані!$BE:$BE))))</f>
        <v>1</v>
      </c>
      <c r="W15" s="331">
        <f ca="1">IF(SUMIF(ВихідніДані!$E:$BB,W$8&amp;$C15,ВихідніДані!$D:$D)=0,"-",IF(SUMIF(ВихідніДані!$E:$BB,W$8&amp;$C15,ВихідніДані!$BE:$BE)=0,"вся сумма оспорена",IF(SUMIF(ВихідніДані!$E:$BB,W$8&amp;$C15,ВихідніДані!$M:$M)=0,"Немає висновків",SUMIF(ВихідніДані!$E:$BB,W$8&amp;$C15,ВихідніДані!$M:$M)/SUMIF(ВихідніДані!$E:$BB,W$8&amp;$C15,ВихідніДані!$BE:$BE))))</f>
        <v>1</v>
      </c>
      <c r="X15" s="331">
        <f ca="1">IF(SUMIF(ВихідніДані!$E:$BB,X$8&amp;$C15,ВихідніДані!$D:$D)=0,"-",IF(SUMIF(ВихідніДані!$E:$BB,X$8&amp;$C15,ВихідніДані!$BE:$BE)=0,"вся сумма оспорена",IF(SUMIF(ВихідніДані!$E:$BB,X$8&amp;$C15,ВихідніДані!$M:$M)=0,"Немає висновків",SUMIF(ВихідніДані!$E:$BB,X$8&amp;$C15,ВихідніДані!$M:$M)/SUMIF(ВихідніДані!$E:$BB,X$8&amp;$C15,ВихідніДані!$BE:$BE))))</f>
        <v>1</v>
      </c>
      <c r="Y15" s="331">
        <f ca="1">IF(SUMIF(ВихідніДані!$E:$BB,Y$8&amp;$C15,ВихідніДані!$D:$D)=0,"-",IF(SUMIF(ВихідніДані!$E:$BB,Y$8&amp;$C15,ВихідніДані!$BE:$BE)=0,"вся сумма оспорена",IF(SUMIF(ВихідніДані!$E:$BB,Y$8&amp;$C15,ВихідніДані!$M:$M)=0,"Немає висновків",SUMIF(ВихідніДані!$E:$BB,Y$8&amp;$C15,ВихідніДані!$M:$M)/SUMIF(ВихідніДані!$E:$BB,Y$8&amp;$C15,ВихідніДані!$BE:$BE))))</f>
        <v>1</v>
      </c>
      <c r="Z15" s="331">
        <f ca="1">IF(SUMIF(ВихідніДані!$E:$BB,Z$8&amp;$C15,ВихідніДані!$D:$D)=0,"-",IF(SUMIF(ВихідніДані!$E:$BB,Z$8&amp;$C15,ВихідніДані!$BE:$BE)=0,"вся сумма оспорена",IF(SUMIF(ВихідніДані!$E:$BB,Z$8&amp;$C15,ВихідніДані!$M:$M)=0,"Немає висновків",SUMIF(ВихідніДані!$E:$BB,Z$8&amp;$C15,ВихідніДані!$M:$M)/SUMIF(ВихідніДані!$E:$BB,Z$8&amp;$C15,ВихідніДані!$BE:$BE))))</f>
        <v>1</v>
      </c>
      <c r="AA15" s="331">
        <f ca="1">IF(SUMIF(ВихідніДані!$E:$BB,AA$8&amp;$C15,ВихідніДані!$D:$D)=0,"-",IF(SUMIF(ВихідніДані!$E:$BB,AA$8&amp;$C15,ВихідніДані!$BE:$BE)=0,"вся сумма оспорена",IF(SUMIF(ВихідніДані!$E:$BB,AA$8&amp;$C15,ВихідніДані!$M:$M)=0,"Немає висновків",SUMIF(ВихідніДані!$E:$BB,AA$8&amp;$C15,ВихідніДані!$M:$M)/SUMIF(ВихідніДані!$E:$BB,AA$8&amp;$C15,ВихідніДані!$BE:$BE))))</f>
        <v>1</v>
      </c>
      <c r="AB15" s="332" t="str">
        <f ca="1">IF(SUMIF(ВихідніДані!$E:$BB,AB$8&amp;$C15,ВихідніДані!$D:$D)=0,"-",IF(SUMIF(ВихідніДані!$E:$BB,AB$8&amp;$C15,ВихідніДані!$BE:$BE)=0,"вся сумма оспорена",IF(SUMIF(ВихідніДані!$E:$BB,AB$8&amp;$C15,ВихідніДані!$M:$M)=0,"Немає висновків",SUMIF(ВихідніДані!$E:$BB,AB$8&amp;$C15,ВихідніДані!$M:$M)/SUMIF(ВихідніДані!$E:$BB,AB$8&amp;$C15,ВихідніДані!$BE:$BE))))</f>
        <v>-</v>
      </c>
      <c r="AC15" s="159"/>
      <c r="AD15" s="330">
        <f ca="1">IF(SUMIF(ВихідніДані!$E:$BB,AD$8&amp; $C15,ВихідніДані!$D:$D)=0,"-",IF(SUMIF(ВихідніДані!$E:$BB,AD$8&amp;$C15,ВихідніДані!$BE:$BE)=0,"вся сумма оспорена",IF(SUMIF(ВихідніДані!$E:$BB,AD$8&amp;$C15,ВихідніДані!$M:$M)=0,"Немає висновків",SUMIF(ВихідніДані!$E:$BB,AD$8&amp;$C15,ВихідніДані!$AI:$AI)/SUMIF(ВихідніДані!$E:$BB,AD$8&amp;$C15,ВихідніДані!$M:$M))))</f>
        <v>1</v>
      </c>
      <c r="AE15" s="331">
        <f ca="1">IF(SUMIF(ВихідніДані!$E:$BB,AE$8&amp; $C15,ВихідніДані!$D:$D)=0,"-",IF(SUMIF(ВихідніДані!$E:$BB,AE$8&amp;$C15,ВихідніДані!$BE:$BE)=0,"вся сумма оспорена",IF(SUMIF(ВихідніДані!$E:$BB,AE$8&amp;$C15,ВихідніДані!$M:$M)=0,"Немає висновків",SUMIF(ВихідніДані!$E:$BB,AE$8&amp;$C15,ВихідніДані!$AI:$AI)/SUMIF(ВихідніДані!$E:$BB,AE$8&amp;$C15,ВихідніДані!$M:$M))))</f>
        <v>1</v>
      </c>
      <c r="AF15" s="331">
        <f ca="1">IF(SUMIF(ВихідніДані!$E:$BB,AF$8&amp; $C15,ВихідніДані!$D:$D)=0,"-",IF(SUMIF(ВихідніДані!$E:$BB,AF$8&amp;$C15,ВихідніДані!$BE:$BE)=0,"вся сумма оспорена",IF(SUMIF(ВихідніДані!$E:$BB,AF$8&amp;$C15,ВихідніДані!$M:$M)=0,"Немає висновків",SUMIF(ВихідніДані!$E:$BB,AF$8&amp;$C15,ВихідніДані!$AI:$AI)/SUMIF(ВихідніДані!$E:$BB,AF$8&amp;$C15,ВихідніДані!$M:$M))))</f>
        <v>1</v>
      </c>
      <c r="AG15" s="331">
        <f ca="1">IF(SUMIF(ВихідніДані!$E:$BB,AG$8&amp; $C15,ВихідніДані!$D:$D)=0,"-",IF(SUMIF(ВихідніДані!$E:$BB,AG$8&amp;$C15,ВихідніДані!$BE:$BE)=0,"вся сумма оспорена",IF(SUMIF(ВихідніДані!$E:$BB,AG$8&amp;$C15,ВихідніДані!$M:$M)=0,"Немає висновків",SUMIF(ВихідніДані!$E:$BB,AG$8&amp;$C15,ВихідніДані!$AI:$AI)/SUMIF(ВихідніДані!$E:$BB,AG$8&amp;$C15,ВихідніДані!$M:$M))))</f>
        <v>1</v>
      </c>
      <c r="AH15" s="331">
        <f ca="1">IF(SUMIF(ВихідніДані!$E:$BB,AH$8&amp; $C15,ВихідніДані!$D:$D)=0,"-",IF(SUMIF(ВихідніДані!$E:$BB,AH$8&amp;$C15,ВихідніДані!$BE:$BE)=0,"вся сумма оспорена",IF(SUMIF(ВихідніДані!$E:$BB,AH$8&amp;$C15,ВихідніДані!$M:$M)=0,"Немає висновків",SUMIF(ВихідніДані!$E:$BB,AH$8&amp;$C15,ВихідніДані!$AI:$AI)/SUMIF(ВихідніДані!$E:$BB,AH$8&amp;$C15,ВихідніДані!$M:$M))))</f>
        <v>1</v>
      </c>
      <c r="AI15" s="331">
        <f ca="1">IF(SUMIF(ВихідніДані!$E:$BB,AI$8&amp; $C15,ВихідніДані!$D:$D)=0,"-",IF(SUMIF(ВихідніДані!$E:$BB,AI$8&amp;$C15,ВихідніДані!$BE:$BE)=0,"вся сумма оспорена",IF(SUMIF(ВихідніДані!$E:$BB,AI$8&amp;$C15,ВихідніДані!$M:$M)=0,"Немає висновків",SUMIF(ВихідніДані!$E:$BB,AI$8&amp;$C15,ВихідніДані!$AI:$AI)/SUMIF(ВихідніДані!$E:$BB,AI$8&amp;$C15,ВихідніДані!$M:$M))))</f>
        <v>1</v>
      </c>
      <c r="AJ15" s="331">
        <f ca="1">IF(SUMIF(ВихідніДані!$E:$BB,AJ$8&amp; $C15,ВихідніДані!$D:$D)=0,"-",IF(SUMIF(ВихідніДані!$E:$BB,AJ$8&amp;$C15,ВихідніДані!$BE:$BE)=0,"вся сумма оспорена",IF(SUMIF(ВихідніДані!$E:$BB,AJ$8&amp;$C15,ВихідніДані!$M:$M)=0,"Немає висновків",SUMIF(ВихідніДані!$E:$BB,AJ$8&amp;$C15,ВихідніДані!$AI:$AI)/SUMIF(ВихідніДані!$E:$BB,AJ$8&amp;$C15,ВихідніДані!$M:$M))))</f>
        <v>1</v>
      </c>
      <c r="AK15" s="331">
        <f ca="1">IF(SUMIF(ВихідніДані!$E:$BB,AK$8&amp; $C15,ВихідніДані!$D:$D)=0,"-",IF(SUMIF(ВихідніДані!$E:$BB,AK$8&amp;$C15,ВихідніДані!$BE:$BE)=0,"вся сумма оспорена",IF(SUMIF(ВихідніДані!$E:$BB,AK$8&amp;$C15,ВихідніДані!$M:$M)=0,"Немає висновків",SUMIF(ВихідніДані!$E:$BB,AK$8&amp;$C15,ВихідніДані!$AI:$AI)/SUMIF(ВихідніДані!$E:$BB,AK$8&amp;$C15,ВихідніДані!$M:$M))))</f>
        <v>1</v>
      </c>
      <c r="AL15" s="331">
        <f ca="1">IF(SUMIF(ВихідніДані!$E:$BB,AL$8&amp; $C15,ВихідніДані!$D:$D)=0,"-",IF(SUMIF(ВихідніДані!$E:$BB,AL$8&amp;$C15,ВихідніДані!$BE:$BE)=0,"вся сумма оспорена",IF(SUMIF(ВихідніДані!$E:$BB,AL$8&amp;$C15,ВихідніДані!$M:$M)=0,"Немає висновків",SUMIF(ВихідніДані!$E:$BB,AL$8&amp;$C15,ВихідніДані!$AI:$AI)/SUMIF(ВихідніДані!$E:$BB,AL$8&amp;$C15,ВихідніДані!$M:$M))))</f>
        <v>1</v>
      </c>
      <c r="AM15" s="331">
        <f ca="1">IF(SUMIF(ВихідніДані!$E:$BB,AM$8&amp; $C15,ВихідніДані!$D:$D)=0,"-",IF(SUMIF(ВихідніДані!$E:$BB,AM$8&amp;$C15,ВихідніДані!$BE:$BE)=0,"вся сумма оспорена",IF(SUMIF(ВихідніДані!$E:$BB,AM$8&amp;$C15,ВихідніДані!$M:$M)=0,"Немає висновків",SUMIF(ВихідніДані!$E:$BB,AM$8&amp;$C15,ВихідніДані!$AI:$AI)/SUMIF(ВихідніДані!$E:$BB,AM$8&amp;$C15,ВихідніДані!$M:$M))))</f>
        <v>1</v>
      </c>
      <c r="AN15" s="332" t="str">
        <f ca="1">IF(SUMIF(ВихідніДані!$E:$BB,AN$8&amp; $C15,ВихідніДані!$D:$D)=0,"-",IF(SUMIF(ВихідніДані!$E:$BB,AN$8&amp;$C15,ВихідніДані!$BE:$BE)=0,"вся сумма оспорена",IF(SUMIF(ВихідніДані!$E:$BB,AN$8&amp;$C15,ВихідніДані!$M:$M)=0,"Немає висновків",SUMIF(ВихідніДані!$E:$BB,AN$8&amp;$C15,ВихідніДані!$AI:$AI)/SUMIF(ВихідніДані!$E:$BB,AN$8&amp;$C15,ВихідніДані!$M:$M))))</f>
        <v>-</v>
      </c>
      <c r="AO15" s="159"/>
      <c r="AP15" s="323">
        <f>VLOOKUP(AP$8&amp;$C15,ВихідніДані!$E:$BD,52,0)</f>
        <v>32</v>
      </c>
      <c r="AQ15" s="324">
        <f>VLOOKUP(AQ$8&amp;$C15,ВихідніДані!$E:$BD,52,0)</f>
        <v>34</v>
      </c>
      <c r="AR15" s="324">
        <f>VLOOKUP(AR$8&amp;$C15,ВихідніДані!$E:$BD,52,0)</f>
        <v>35</v>
      </c>
      <c r="AS15" s="324">
        <f>VLOOKUP(AS$8&amp;$C15,ВихідніДані!$E:$BD,52,0)</f>
        <v>34</v>
      </c>
      <c r="AT15" s="324">
        <f>VLOOKUP(AT$8&amp;$C15,ВихідніДані!$E:$BD,52,0)</f>
        <v>40</v>
      </c>
      <c r="AU15" s="324">
        <f>VLOOKUP(AU$8&amp;$C15,ВихідніДані!$E:$BD,52,0)</f>
        <v>37</v>
      </c>
      <c r="AV15" s="324">
        <f>VLOOKUP(AV$8&amp;$C15,ВихідніДані!$E:$BD,52,0)</f>
        <v>31</v>
      </c>
      <c r="AW15" s="324">
        <f>VLOOKUP(AW$8&amp;$C15,ВихідніДані!$E:$BD,52,0)</f>
        <v>32</v>
      </c>
      <c r="AX15" s="324">
        <f>VLOOKUP(AX$8&amp;$C15,ВихідніДані!$E:$BD,52,0)</f>
        <v>32</v>
      </c>
      <c r="AY15" s="324">
        <f>VLOOKUP(AY$8&amp;$C15,ВихідніДані!$E:$BD,52,0)</f>
        <v>34</v>
      </c>
      <c r="AZ15" s="332" t="str">
        <f>IF(ISNA(VLOOKUP(AZ$8&amp;$C15,ВихідніДані!$E:$BD,52,0)),"---",VLOOKUP(AZ$8&amp;$C15,ВихідніДані!$E:$BD,52,0))</f>
        <v>---</v>
      </c>
      <c r="BA15" s="159"/>
      <c r="BB15" s="319">
        <f>IF(SUMIF(АВисновки!$D:$D,BB$8&amp;$C15,АВисновки!$A:$A)=0,"-",SUMIF(АВисновки!$D:$D,BB$8&amp;$C15,АВисновки!$E:$E))</f>
        <v>0</v>
      </c>
      <c r="BC15" s="320">
        <f>IF(SUMIF(АВисновки!$D:$D,BC$8&amp;$C15,АВисновки!$A:$A)=0,"-",SUMIF(АВисновки!$D:$D,BC$8&amp;$C15,АВисновки!$E:$E))</f>
        <v>0</v>
      </c>
      <c r="BD15" s="320">
        <f>IF(SUMIF(АВисновки!$D:$D,BD$8&amp;$C15,АВисновки!$A:$A)=0,"-",SUMIF(АВисновки!$D:$D,BD$8&amp;$C15,АВисновки!$E:$E))</f>
        <v>0</v>
      </c>
      <c r="BE15" s="320">
        <f>IF(SUMIF(АВисновки!$D:$D,BE$8&amp;$C15,АВисновки!$A:$A)=0,"-",SUMIF(АВисновки!$D:$D,BE$8&amp;$C15,АВисновки!$E:$E))</f>
        <v>0</v>
      </c>
      <c r="BF15" s="320">
        <f>IF(SUMIF(АВисновки!$D:$D,BF$8&amp;$C15,АВисновки!$A:$A)=0,"-",SUMIF(АВисновки!$D:$D,BF$8&amp;$C15,АВисновки!$E:$E))</f>
        <v>0</v>
      </c>
      <c r="BG15" s="320">
        <f>IF(SUMIF(АВисновки!$D:$D,BG$8&amp;$C15,АВисновки!$A:$A)=0,"-",SUMIF(АВисновки!$D:$D,BG$8&amp;$C15,АВисновки!$E:$E))</f>
        <v>0</v>
      </c>
      <c r="BH15" s="320">
        <f>IF(SUMIF(АВисновки!$D:$D,BH$8&amp;$C15,АВисновки!$A:$A)=0,"-",SUMIF(АВисновки!$D:$D,BH$8&amp;$C15,АВисновки!$E:$E))</f>
        <v>0</v>
      </c>
      <c r="BI15" s="320">
        <f>IF(SUMIF(АВисновки!$D:$D,BI$8&amp;$C15,АВисновки!$A:$A)=0,"-",SUMIF(АВисновки!$D:$D,BI$8&amp;$C15,АВисновки!$E:$E))</f>
        <v>0</v>
      </c>
      <c r="BJ15" s="320">
        <f>IF(SUMIF(АВисновки!$D:$D,BJ$8&amp;$C15,АВисновки!$A:$A)=0,"-",SUMIF(АВисновки!$D:$D,BJ$8&amp;$C15,АВисновки!$E:$E))</f>
        <v>0</v>
      </c>
      <c r="BK15" s="320">
        <f>IF(SUMIF(АВисновки!$D:$D,BK$8&amp;$C15,АВисновки!$A:$A)=0,"-",SUMIF(АВисновки!$D:$D,BK$8&amp;$C15,АВисновки!$E:$E))</f>
        <v>0</v>
      </c>
      <c r="BL15" s="321" t="str">
        <f>IF(SUMIF(АВисновки!$D:$D,BL$8&amp;$C15,АВисновки!$A:$A)=0,"-",SUMIF(АВисновки!$D:$D,BL$8&amp;$C15,АВисновки!$E:$E))</f>
        <v>-</v>
      </c>
    </row>
    <row r="16" spans="1:64" x14ac:dyDescent="0.2">
      <c r="A16" s="386">
        <f>COUNTIF(СписМінфін!$B$2:$B$101,C16)</f>
        <v>1</v>
      </c>
      <c r="B16" s="364">
        <v>6</v>
      </c>
      <c r="C16" s="365" t="s">
        <v>74</v>
      </c>
      <c r="D16" s="142">
        <v>343250302030</v>
      </c>
      <c r="E16" s="172">
        <f>SUMIF(ВихідніДані!G:G,D16,ВихідніДані!K:K)</f>
        <v>387748688</v>
      </c>
      <c r="F16" s="172">
        <f>SUMIF(ВихідніДані!G:G,D16,ВихідніДані!M:M)</f>
        <v>387748688</v>
      </c>
      <c r="G16" s="172">
        <f>SUMIF(ВихідніДані!G:G,D16,ВихідніДані!AC:AC)</f>
        <v>0</v>
      </c>
      <c r="H16" s="172">
        <f>SUMIF(ВихідніДані!G:G,D16,ВихідніДані!AI:AI)</f>
        <v>387748688</v>
      </c>
      <c r="I16" s="366">
        <f t="shared" si="1"/>
        <v>0</v>
      </c>
      <c r="J16" s="366">
        <f t="shared" si="2"/>
        <v>0</v>
      </c>
      <c r="K16" s="367">
        <f t="shared" si="3"/>
        <v>1</v>
      </c>
      <c r="L16" s="368">
        <f t="shared" si="0"/>
        <v>1</v>
      </c>
      <c r="M16" s="369">
        <f>SUMIF(АВисновки!N:N,D16,АВисновки!$E:$E)</f>
        <v>0</v>
      </c>
      <c r="N16" s="369">
        <f>SUMIF(АВисновки!N:N,D16,АВисновки!B:B)</f>
        <v>0</v>
      </c>
      <c r="O16" s="369">
        <f ca="1">SUMIF([2]Матриця!C$7:C$967,D16,[2]Матриця!D$7:D$967)</f>
        <v>0</v>
      </c>
      <c r="P16" s="387">
        <f ca="1">SUMIF([2]Матриця!B$7:B$967,C16,[2]Матриця!E$7:E$967)</f>
        <v>0</v>
      </c>
      <c r="Q16" s="159"/>
      <c r="R16" s="330">
        <f ca="1">IF(SUMIF(ВихідніДані!$E:$BB,R$8&amp;$C16,ВихідніДані!$D:$D)=0,"-",IF(SUMIF(ВихідніДані!$E:$BB,R$8&amp;$C16,ВихідніДані!$BE:$BE)=0,"вся сумма оспорена",IF(SUMIF(ВихідніДані!$E:$BB,R$8&amp;$C16,ВихідніДані!$M:$M)=0,"Немає висновків",SUMIF(ВихідніДані!$E:$BB,R$8&amp;$C16,ВихідніДані!$M:$M)/SUMIF(ВихідніДані!$E:$BB,R$8&amp;$C16,ВихідніДані!$BE:$BE))))</f>
        <v>1</v>
      </c>
      <c r="S16" s="331">
        <f ca="1">IF(SUMIF(ВихідніДані!$E:$BB,S$8&amp;$C16,ВихідніДані!$D:$D)=0,"-",IF(SUMIF(ВихідніДані!$E:$BB,S$8&amp;$C16,ВихідніДані!$BE:$BE)=0,"вся сумма оспорена",IF(SUMIF(ВихідніДані!$E:$BB,S$8&amp;$C16,ВихідніДані!$M:$M)=0,"Немає висновків",SUMIF(ВихідніДані!$E:$BB,S$8&amp;$C16,ВихідніДані!$M:$M)/SUMIF(ВихідніДані!$E:$BB,S$8&amp;$C16,ВихідніДані!$BE:$BE))))</f>
        <v>1</v>
      </c>
      <c r="T16" s="331">
        <f ca="1">IF(SUMIF(ВихідніДані!$E:$BB,T$8&amp;$C16,ВихідніДані!$D:$D)=0,"-",IF(SUMIF(ВихідніДані!$E:$BB,T$8&amp;$C16,ВихідніДані!$BE:$BE)=0,"вся сумма оспорена",IF(SUMIF(ВихідніДані!$E:$BB,T$8&amp;$C16,ВихідніДані!$M:$M)=0,"Немає висновків",SUMIF(ВихідніДані!$E:$BB,T$8&amp;$C16,ВихідніДані!$M:$M)/SUMIF(ВихідніДані!$E:$BB,T$8&amp;$C16,ВихідніДані!$BE:$BE))))</f>
        <v>1</v>
      </c>
      <c r="U16" s="331">
        <f ca="1">IF(SUMIF(ВихідніДані!$E:$BB,U$8&amp;$C16,ВихідніДані!$D:$D)=0,"-",IF(SUMIF(ВихідніДані!$E:$BB,U$8&amp;$C16,ВихідніДані!$BE:$BE)=0,"вся сумма оспорена",IF(SUMIF(ВихідніДані!$E:$BB,U$8&amp;$C16,ВихідніДані!$M:$M)=0,"Немає висновків",SUMIF(ВихідніДані!$E:$BB,U$8&amp;$C16,ВихідніДані!$M:$M)/SUMIF(ВихідніДані!$E:$BB,U$8&amp;$C16,ВихідніДані!$BE:$BE))))</f>
        <v>1</v>
      </c>
      <c r="V16" s="331">
        <f ca="1">IF(SUMIF(ВихідніДані!$E:$BB,V$8&amp;$C16,ВихідніДані!$D:$D)=0,"-",IF(SUMIF(ВихідніДані!$E:$BB,V$8&amp;$C16,ВихідніДані!$BE:$BE)=0,"вся сумма оспорена",IF(SUMIF(ВихідніДані!$E:$BB,V$8&amp;$C16,ВихідніДані!$M:$M)=0,"Немає висновків",SUMIF(ВихідніДані!$E:$BB,V$8&amp;$C16,ВихідніДані!$M:$M)/SUMIF(ВихідніДані!$E:$BB,V$8&amp;$C16,ВихідніДані!$BE:$BE))))</f>
        <v>1</v>
      </c>
      <c r="W16" s="331">
        <f ca="1">IF(SUMIF(ВихідніДані!$E:$BB,W$8&amp;$C16,ВихідніДані!$D:$D)=0,"-",IF(SUMIF(ВихідніДані!$E:$BB,W$8&amp;$C16,ВихідніДані!$BE:$BE)=0,"вся сумма оспорена",IF(SUMIF(ВихідніДані!$E:$BB,W$8&amp;$C16,ВихідніДані!$M:$M)=0,"Немає висновків",SUMIF(ВихідніДані!$E:$BB,W$8&amp;$C16,ВихідніДані!$M:$M)/SUMIF(ВихідніДані!$E:$BB,W$8&amp;$C16,ВихідніДані!$BE:$BE))))</f>
        <v>1</v>
      </c>
      <c r="X16" s="331">
        <f ca="1">IF(SUMIF(ВихідніДані!$E:$BB,X$8&amp;$C16,ВихідніДані!$D:$D)=0,"-",IF(SUMIF(ВихідніДані!$E:$BB,X$8&amp;$C16,ВихідніДані!$BE:$BE)=0,"вся сумма оспорена",IF(SUMIF(ВихідніДані!$E:$BB,X$8&amp;$C16,ВихідніДані!$M:$M)=0,"Немає висновків",SUMIF(ВихідніДані!$E:$BB,X$8&amp;$C16,ВихідніДані!$M:$M)/SUMIF(ВихідніДані!$E:$BB,X$8&amp;$C16,ВихідніДані!$BE:$BE))))</f>
        <v>1</v>
      </c>
      <c r="Y16" s="331">
        <f ca="1">IF(SUMIF(ВихідніДані!$E:$BB,Y$8&amp;$C16,ВихідніДані!$D:$D)=0,"-",IF(SUMIF(ВихідніДані!$E:$BB,Y$8&amp;$C16,ВихідніДані!$BE:$BE)=0,"вся сумма оспорена",IF(SUMIF(ВихідніДані!$E:$BB,Y$8&amp;$C16,ВихідніДані!$M:$M)=0,"Немає висновків",SUMIF(ВихідніДані!$E:$BB,Y$8&amp;$C16,ВихідніДані!$M:$M)/SUMIF(ВихідніДані!$E:$BB,Y$8&amp;$C16,ВихідніДані!$BE:$BE))))</f>
        <v>1</v>
      </c>
      <c r="Z16" s="331">
        <f ca="1">IF(SUMIF(ВихідніДані!$E:$BB,Z$8&amp;$C16,ВихідніДані!$D:$D)=0,"-",IF(SUMIF(ВихідніДані!$E:$BB,Z$8&amp;$C16,ВихідніДані!$BE:$BE)=0,"вся сумма оспорена",IF(SUMIF(ВихідніДані!$E:$BB,Z$8&amp;$C16,ВихідніДані!$M:$M)=0,"Немає висновків",SUMIF(ВихідніДані!$E:$BB,Z$8&amp;$C16,ВихідніДані!$M:$M)/SUMIF(ВихідніДані!$E:$BB,Z$8&amp;$C16,ВихідніДані!$BE:$BE))))</f>
        <v>1</v>
      </c>
      <c r="AA16" s="331">
        <f ca="1">IF(SUMIF(ВихідніДані!$E:$BB,AA$8&amp;$C16,ВихідніДані!$D:$D)=0,"-",IF(SUMIF(ВихідніДані!$E:$BB,AA$8&amp;$C16,ВихідніДані!$BE:$BE)=0,"вся сумма оспорена",IF(SUMIF(ВихідніДані!$E:$BB,AA$8&amp;$C16,ВихідніДані!$M:$M)=0,"Немає висновків",SUMIF(ВихідніДані!$E:$BB,AA$8&amp;$C16,ВихідніДані!$M:$M)/SUMIF(ВихідніДані!$E:$BB,AA$8&amp;$C16,ВихідніДані!$BE:$BE))))</f>
        <v>1</v>
      </c>
      <c r="AB16" s="332">
        <f ca="1">IF(SUMIF(ВихідніДані!$E:$BB,AB$8&amp;$C16,ВихідніДані!$D:$D)=0,"-",IF(SUMIF(ВихідніДані!$E:$BB,AB$8&amp;$C16,ВихідніДані!$BE:$BE)=0,"вся сумма оспорена",IF(SUMIF(ВихідніДані!$E:$BB,AB$8&amp;$C16,ВихідніДані!$M:$M)=0,"Немає висновків",SUMIF(ВихідніДані!$E:$BB,AB$8&amp;$C16,ВихідніДані!$M:$M)/SUMIF(ВихідніДані!$E:$BB,AB$8&amp;$C16,ВихідніДані!$BE:$BE))))</f>
        <v>1</v>
      </c>
      <c r="AC16" s="159"/>
      <c r="AD16" s="330">
        <f ca="1">IF(SUMIF(ВихідніДані!$E:$BB,AD$8&amp; $C16,ВихідніДані!$D:$D)=0,"-",IF(SUMIF(ВихідніДані!$E:$BB,AD$8&amp;$C16,ВихідніДані!$BE:$BE)=0,"вся сумма оспорена",IF(SUMIF(ВихідніДані!$E:$BB,AD$8&amp;$C16,ВихідніДані!$M:$M)=0,"Немає висновків",SUMIF(ВихідніДані!$E:$BB,AD$8&amp;$C16,ВихідніДані!$AI:$AI)/SUMIF(ВихідніДані!$E:$BB,AD$8&amp;$C16,ВихідніДані!$M:$M))))</f>
        <v>1</v>
      </c>
      <c r="AE16" s="331">
        <f ca="1">IF(SUMIF(ВихідніДані!$E:$BB,AE$8&amp; $C16,ВихідніДані!$D:$D)=0,"-",IF(SUMIF(ВихідніДані!$E:$BB,AE$8&amp;$C16,ВихідніДані!$BE:$BE)=0,"вся сумма оспорена",IF(SUMIF(ВихідніДані!$E:$BB,AE$8&amp;$C16,ВихідніДані!$M:$M)=0,"Немає висновків",SUMIF(ВихідніДані!$E:$BB,AE$8&amp;$C16,ВихідніДані!$AI:$AI)/SUMIF(ВихідніДані!$E:$BB,AE$8&amp;$C16,ВихідніДані!$M:$M))))</f>
        <v>1</v>
      </c>
      <c r="AF16" s="331">
        <f ca="1">IF(SUMIF(ВихідніДані!$E:$BB,AF$8&amp; $C16,ВихідніДані!$D:$D)=0,"-",IF(SUMIF(ВихідніДані!$E:$BB,AF$8&amp;$C16,ВихідніДані!$BE:$BE)=0,"вся сумма оспорена",IF(SUMIF(ВихідніДані!$E:$BB,AF$8&amp;$C16,ВихідніДані!$M:$M)=0,"Немає висновків",SUMIF(ВихідніДані!$E:$BB,AF$8&amp;$C16,ВихідніДані!$AI:$AI)/SUMIF(ВихідніДані!$E:$BB,AF$8&amp;$C16,ВихідніДані!$M:$M))))</f>
        <v>1</v>
      </c>
      <c r="AG16" s="331">
        <f ca="1">IF(SUMIF(ВихідніДані!$E:$BB,AG$8&amp; $C16,ВихідніДані!$D:$D)=0,"-",IF(SUMIF(ВихідніДані!$E:$BB,AG$8&amp;$C16,ВихідніДані!$BE:$BE)=0,"вся сумма оспорена",IF(SUMIF(ВихідніДані!$E:$BB,AG$8&amp;$C16,ВихідніДані!$M:$M)=0,"Немає висновків",SUMIF(ВихідніДані!$E:$BB,AG$8&amp;$C16,ВихідніДані!$AI:$AI)/SUMIF(ВихідніДані!$E:$BB,AG$8&amp;$C16,ВихідніДані!$M:$M))))</f>
        <v>1</v>
      </c>
      <c r="AH16" s="331">
        <f ca="1">IF(SUMIF(ВихідніДані!$E:$BB,AH$8&amp; $C16,ВихідніДані!$D:$D)=0,"-",IF(SUMIF(ВихідніДані!$E:$BB,AH$8&amp;$C16,ВихідніДані!$BE:$BE)=0,"вся сумма оспорена",IF(SUMIF(ВихідніДані!$E:$BB,AH$8&amp;$C16,ВихідніДані!$M:$M)=0,"Немає висновків",SUMIF(ВихідніДані!$E:$BB,AH$8&amp;$C16,ВихідніДані!$AI:$AI)/SUMIF(ВихідніДані!$E:$BB,AH$8&amp;$C16,ВихідніДані!$M:$M))))</f>
        <v>1</v>
      </c>
      <c r="AI16" s="331">
        <f ca="1">IF(SUMIF(ВихідніДані!$E:$BB,AI$8&amp; $C16,ВихідніДані!$D:$D)=0,"-",IF(SUMIF(ВихідніДані!$E:$BB,AI$8&amp;$C16,ВихідніДані!$BE:$BE)=0,"вся сумма оспорена",IF(SUMIF(ВихідніДані!$E:$BB,AI$8&amp;$C16,ВихідніДані!$M:$M)=0,"Немає висновків",SUMIF(ВихідніДані!$E:$BB,AI$8&amp;$C16,ВихідніДані!$AI:$AI)/SUMIF(ВихідніДані!$E:$BB,AI$8&amp;$C16,ВихідніДані!$M:$M))))</f>
        <v>1</v>
      </c>
      <c r="AJ16" s="331">
        <f ca="1">IF(SUMIF(ВихідніДані!$E:$BB,AJ$8&amp; $C16,ВихідніДані!$D:$D)=0,"-",IF(SUMIF(ВихідніДані!$E:$BB,AJ$8&amp;$C16,ВихідніДані!$BE:$BE)=0,"вся сумма оспорена",IF(SUMIF(ВихідніДані!$E:$BB,AJ$8&amp;$C16,ВихідніДані!$M:$M)=0,"Немає висновків",SUMIF(ВихідніДані!$E:$BB,AJ$8&amp;$C16,ВихідніДані!$AI:$AI)/SUMIF(ВихідніДані!$E:$BB,AJ$8&amp;$C16,ВихідніДані!$M:$M))))</f>
        <v>1</v>
      </c>
      <c r="AK16" s="331">
        <f ca="1">IF(SUMIF(ВихідніДані!$E:$BB,AK$8&amp; $C16,ВихідніДані!$D:$D)=0,"-",IF(SUMIF(ВихідніДані!$E:$BB,AK$8&amp;$C16,ВихідніДані!$BE:$BE)=0,"вся сумма оспорена",IF(SUMIF(ВихідніДані!$E:$BB,AK$8&amp;$C16,ВихідніДані!$M:$M)=0,"Немає висновків",SUMIF(ВихідніДані!$E:$BB,AK$8&amp;$C16,ВихідніДані!$AI:$AI)/SUMIF(ВихідніДані!$E:$BB,AK$8&amp;$C16,ВихідніДані!$M:$M))))</f>
        <v>1</v>
      </c>
      <c r="AL16" s="331">
        <f ca="1">IF(SUMIF(ВихідніДані!$E:$BB,AL$8&amp; $C16,ВихідніДані!$D:$D)=0,"-",IF(SUMIF(ВихідніДані!$E:$BB,AL$8&amp;$C16,ВихідніДані!$BE:$BE)=0,"вся сумма оспорена",IF(SUMIF(ВихідніДані!$E:$BB,AL$8&amp;$C16,ВихідніДані!$M:$M)=0,"Немає висновків",SUMIF(ВихідніДані!$E:$BB,AL$8&amp;$C16,ВихідніДані!$AI:$AI)/SUMIF(ВихідніДані!$E:$BB,AL$8&amp;$C16,ВихідніДані!$M:$M))))</f>
        <v>1</v>
      </c>
      <c r="AM16" s="331">
        <f ca="1">IF(SUMIF(ВихідніДані!$E:$BB,AM$8&amp; $C16,ВихідніДані!$D:$D)=0,"-",IF(SUMIF(ВихідніДані!$E:$BB,AM$8&amp;$C16,ВихідніДані!$BE:$BE)=0,"вся сумма оспорена",IF(SUMIF(ВихідніДані!$E:$BB,AM$8&amp;$C16,ВихідніДані!$M:$M)=0,"Немає висновків",SUMIF(ВихідніДані!$E:$BB,AM$8&amp;$C16,ВихідніДані!$AI:$AI)/SUMIF(ВихідніДані!$E:$BB,AM$8&amp;$C16,ВихідніДані!$M:$M))))</f>
        <v>1</v>
      </c>
      <c r="AN16" s="332">
        <f ca="1">IF(SUMIF(ВихідніДані!$E:$BB,AN$8&amp; $C16,ВихідніДані!$D:$D)=0,"-",IF(SUMIF(ВихідніДані!$E:$BB,AN$8&amp;$C16,ВихідніДані!$BE:$BE)=0,"вся сумма оспорена",IF(SUMIF(ВихідніДані!$E:$BB,AN$8&amp;$C16,ВихідніДані!$M:$M)=0,"Немає висновків",SUMIF(ВихідніДані!$E:$BB,AN$8&amp;$C16,ВихідніДані!$AI:$AI)/SUMIF(ВихідніДані!$E:$BB,AN$8&amp;$C16,ВихідніДані!$M:$M))))</f>
        <v>1</v>
      </c>
      <c r="AO16" s="159"/>
      <c r="AP16" s="323">
        <f>VLOOKUP(AP$8&amp;$C16,ВихідніДані!$E:$BD,52,0)</f>
        <v>28</v>
      </c>
      <c r="AQ16" s="324">
        <f>VLOOKUP(AQ$8&amp;$C16,ВихідніДані!$E:$BD,52,0)</f>
        <v>35</v>
      </c>
      <c r="AR16" s="324">
        <f>VLOOKUP(AR$8&amp;$C16,ВихідніДані!$E:$BD,52,0)</f>
        <v>34</v>
      </c>
      <c r="AS16" s="324">
        <f>VLOOKUP(AS$8&amp;$C16,ВихідніДані!$E:$BD,52,0)</f>
        <v>33</v>
      </c>
      <c r="AT16" s="324">
        <f>VLOOKUP(AT$8&amp;$C16,ВихідніДані!$E:$BD,52,0)</f>
        <v>37</v>
      </c>
      <c r="AU16" s="324">
        <f>VLOOKUP(AU$8&amp;$C16,ВихідніДані!$E:$BD,52,0)</f>
        <v>36</v>
      </c>
      <c r="AV16" s="324">
        <f>VLOOKUP(AV$8&amp;$C16,ВихідніДані!$E:$BD,52,0)</f>
        <v>33</v>
      </c>
      <c r="AW16" s="324">
        <f>VLOOKUP(AW$8&amp;$C16,ВихідніДані!$E:$BD,52,0)</f>
        <v>34</v>
      </c>
      <c r="AX16" s="324">
        <f>VLOOKUP(AX$8&amp;$C16,ВихідніДані!$E:$BD,52,0)</f>
        <v>39</v>
      </c>
      <c r="AY16" s="324">
        <f>VLOOKUP(AY$8&amp;$C16,ВихідніДані!$E:$BD,52,0)</f>
        <v>31</v>
      </c>
      <c r="AZ16" s="325">
        <f>VLOOKUP(AZ$8&amp;$C16,ВихідніДані!$E:$BD,52,0)</f>
        <v>30</v>
      </c>
      <c r="BA16" s="159"/>
      <c r="BB16" s="319">
        <f>IF(SUMIF(АВисновки!$D:$D,BB$8&amp;$C16,АВисновки!$A:$A)=0,"-",SUMIF(АВисновки!$D:$D,BB$8&amp;$C16,АВисновки!$E:$E))</f>
        <v>0</v>
      </c>
      <c r="BC16" s="320">
        <f>IF(SUMIF(АВисновки!$D:$D,BC$8&amp;$C16,АВисновки!$A:$A)=0,"-",SUMIF(АВисновки!$D:$D,BC$8&amp;$C16,АВисновки!$E:$E))</f>
        <v>0</v>
      </c>
      <c r="BD16" s="320">
        <f>IF(SUMIF(АВисновки!$D:$D,BD$8&amp;$C16,АВисновки!$A:$A)=0,"-",SUMIF(АВисновки!$D:$D,BD$8&amp;$C16,АВисновки!$E:$E))</f>
        <v>0</v>
      </c>
      <c r="BE16" s="320">
        <f>IF(SUMIF(АВисновки!$D:$D,BE$8&amp;$C16,АВисновки!$A:$A)=0,"-",SUMIF(АВисновки!$D:$D,BE$8&amp;$C16,АВисновки!$E:$E))</f>
        <v>0</v>
      </c>
      <c r="BF16" s="320">
        <f>IF(SUMIF(АВисновки!$D:$D,BF$8&amp;$C16,АВисновки!$A:$A)=0,"-",SUMIF(АВисновки!$D:$D,BF$8&amp;$C16,АВисновки!$E:$E))</f>
        <v>0</v>
      </c>
      <c r="BG16" s="320">
        <f>IF(SUMIF(АВисновки!$D:$D,BG$8&amp;$C16,АВисновки!$A:$A)=0,"-",SUMIF(АВисновки!$D:$D,BG$8&amp;$C16,АВисновки!$E:$E))</f>
        <v>0</v>
      </c>
      <c r="BH16" s="320">
        <f>IF(SUMIF(АВисновки!$D:$D,BH$8&amp;$C16,АВисновки!$A:$A)=0,"-",SUMIF(АВисновки!$D:$D,BH$8&amp;$C16,АВисновки!$E:$E))</f>
        <v>0</v>
      </c>
      <c r="BI16" s="320">
        <f>IF(SUMIF(АВисновки!$D:$D,BI$8&amp;$C16,АВисновки!$A:$A)=0,"-",SUMIF(АВисновки!$D:$D,BI$8&amp;$C16,АВисновки!$E:$E))</f>
        <v>0</v>
      </c>
      <c r="BJ16" s="320">
        <f>IF(SUMIF(АВисновки!$D:$D,BJ$8&amp;$C16,АВисновки!$A:$A)=0,"-",SUMIF(АВисновки!$D:$D,BJ$8&amp;$C16,АВисновки!$E:$E))</f>
        <v>0</v>
      </c>
      <c r="BK16" s="320">
        <f>IF(SUMIF(АВисновки!$D:$D,BK$8&amp;$C16,АВисновки!$A:$A)=0,"-",SUMIF(АВисновки!$D:$D,BK$8&amp;$C16,АВисновки!$E:$E))</f>
        <v>0</v>
      </c>
      <c r="BL16" s="321">
        <f>IF(SUMIF(АВисновки!$D:$D,BL$8&amp;$C16,АВисновки!$A:$A)=0,"-",SUMIF(АВисновки!$D:$D,BL$8&amp;$C16,АВисновки!$E:$E))</f>
        <v>0</v>
      </c>
    </row>
    <row r="17" spans="1:64" x14ac:dyDescent="0.2">
      <c r="A17" s="386">
        <f>COUNTIF(СписМінфін!$B$2:$B$101,C17)</f>
        <v>1</v>
      </c>
      <c r="B17" s="364">
        <v>7</v>
      </c>
      <c r="C17" s="365" t="s">
        <v>54</v>
      </c>
      <c r="D17" s="142">
        <v>3822218163</v>
      </c>
      <c r="E17" s="172">
        <f>SUMIF(ВихідніДані!G:G,D17,ВихідніДані!K:K)</f>
        <v>302001887</v>
      </c>
      <c r="F17" s="172">
        <f>SUMIF(ВихідніДані!G:G,D17,ВихідніДані!M:M)</f>
        <v>302001887</v>
      </c>
      <c r="G17" s="172">
        <f>SUMIF(ВихідніДані!G:G,D17,ВихідніДані!AC:AC)</f>
        <v>0</v>
      </c>
      <c r="H17" s="172">
        <f>SUMIF(ВихідніДані!G:G,D17,ВихідніДані!AI:AI)</f>
        <v>302001887</v>
      </c>
      <c r="I17" s="366">
        <f t="shared" si="1"/>
        <v>0</v>
      </c>
      <c r="J17" s="366">
        <f t="shared" si="2"/>
        <v>0</v>
      </c>
      <c r="K17" s="367">
        <f t="shared" si="3"/>
        <v>1</v>
      </c>
      <c r="L17" s="368">
        <f t="shared" si="0"/>
        <v>1</v>
      </c>
      <c r="M17" s="369">
        <f>SUMIF(АВисновки!N:N,D17,АВисновки!$E:$E)</f>
        <v>452550.75682191784</v>
      </c>
      <c r="N17" s="369">
        <f>SUMIF(АВисновки!N:N,D17,АВисновки!B:B)</f>
        <v>1</v>
      </c>
      <c r="O17" s="369">
        <f ca="1">SUMIF([2]Матриця!C$7:C$967,D17,[2]Матриця!D$7:D$967)</f>
        <v>7</v>
      </c>
      <c r="P17" s="387">
        <f ca="1">SUMIF([2]Матриця!B$7:B$967,C17,[2]Матриця!E$7:E$967)</f>
        <v>1</v>
      </c>
      <c r="Q17" s="159"/>
      <c r="R17" s="330">
        <f ca="1">IF(SUMIF(ВихідніДані!$E:$BB,R$8&amp;$C17,ВихідніДані!$D:$D)=0,"-",IF(SUMIF(ВихідніДані!$E:$BB,R$8&amp;$C17,ВихідніДані!$BE:$BE)=0,"вся сумма оспорена",IF(SUMIF(ВихідніДані!$E:$BB,R$8&amp;$C17,ВихідніДані!$M:$M)=0,"Немає висновків",SUMIF(ВихідніДані!$E:$BB,R$8&amp;$C17,ВихідніДані!$M:$M)/SUMIF(ВихідніДані!$E:$BB,R$8&amp;$C17,ВихідніДані!$BE:$BE))))</f>
        <v>1</v>
      </c>
      <c r="S17" s="331">
        <f ca="1">IF(SUMIF(ВихідніДані!$E:$BB,S$8&amp;$C17,ВихідніДані!$D:$D)=0,"-",IF(SUMIF(ВихідніДані!$E:$BB,S$8&amp;$C17,ВихідніДані!$BE:$BE)=0,"вся сумма оспорена",IF(SUMIF(ВихідніДані!$E:$BB,S$8&amp;$C17,ВихідніДані!$M:$M)=0,"Немає висновків",SUMIF(ВихідніДані!$E:$BB,S$8&amp;$C17,ВихідніДані!$M:$M)/SUMIF(ВихідніДані!$E:$BB,S$8&amp;$C17,ВихідніДані!$BE:$BE))))</f>
        <v>1</v>
      </c>
      <c r="T17" s="331">
        <f ca="1">IF(SUMIF(ВихідніДані!$E:$BB,T$8&amp;$C17,ВихідніДані!$D:$D)=0,"-",IF(SUMIF(ВихідніДані!$E:$BB,T$8&amp;$C17,ВихідніДані!$BE:$BE)=0,"вся сумма оспорена",IF(SUMIF(ВихідніДані!$E:$BB,T$8&amp;$C17,ВихідніДані!$M:$M)=0,"Немає висновків",SUMIF(ВихідніДані!$E:$BB,T$8&amp;$C17,ВихідніДані!$M:$M)/SUMIF(ВихідніДані!$E:$BB,T$8&amp;$C17,ВихідніДані!$BE:$BE))))</f>
        <v>1</v>
      </c>
      <c r="U17" s="331">
        <f ca="1">IF(SUMIF(ВихідніДані!$E:$BB,U$8&amp;$C17,ВихідніДані!$D:$D)=0,"-",IF(SUMIF(ВихідніДані!$E:$BB,U$8&amp;$C17,ВихідніДані!$BE:$BE)=0,"вся сумма оспорена",IF(SUMIF(ВихідніДані!$E:$BB,U$8&amp;$C17,ВихідніДані!$M:$M)=0,"Немає висновків",SUMIF(ВихідніДані!$E:$BB,U$8&amp;$C17,ВихідніДані!$M:$M)/SUMIF(ВихідніДані!$E:$BB,U$8&amp;$C17,ВихідніДані!$BE:$BE))))</f>
        <v>1</v>
      </c>
      <c r="V17" s="331">
        <f ca="1">IF(SUMIF(ВихідніДані!$E:$BB,V$8&amp;$C17,ВихідніДані!$D:$D)=0,"-",IF(SUMIF(ВихідніДані!$E:$BB,V$8&amp;$C17,ВихідніДані!$BE:$BE)=0,"вся сумма оспорена",IF(SUMIF(ВихідніДані!$E:$BB,V$8&amp;$C17,ВихідніДані!$M:$M)=0,"Немає висновків",SUMIF(ВихідніДані!$E:$BB,V$8&amp;$C17,ВихідніДані!$M:$M)/SUMIF(ВихідніДані!$E:$BB,V$8&amp;$C17,ВихідніДані!$BE:$BE))))</f>
        <v>1</v>
      </c>
      <c r="W17" s="331">
        <f ca="1">IF(SUMIF(ВихідніДані!$E:$BB,W$8&amp;$C17,ВихідніДані!$D:$D)=0,"-",IF(SUMIF(ВихідніДані!$E:$BB,W$8&amp;$C17,ВихідніДані!$BE:$BE)=0,"вся сумма оспорена",IF(SUMIF(ВихідніДані!$E:$BB,W$8&amp;$C17,ВихідніДані!$M:$M)=0,"Немає висновків",SUMIF(ВихідніДані!$E:$BB,W$8&amp;$C17,ВихідніДані!$M:$M)/SUMIF(ВихідніДані!$E:$BB,W$8&amp;$C17,ВихідніДані!$BE:$BE))))</f>
        <v>1</v>
      </c>
      <c r="X17" s="331">
        <f ca="1">IF(SUMIF(ВихідніДані!$E:$BB,X$8&amp;$C17,ВихідніДані!$D:$D)=0,"-",IF(SUMIF(ВихідніДані!$E:$BB,X$8&amp;$C17,ВихідніДані!$BE:$BE)=0,"вся сумма оспорена",IF(SUMIF(ВихідніДані!$E:$BB,X$8&amp;$C17,ВихідніДані!$M:$M)=0,"Немає висновків",SUMIF(ВихідніДані!$E:$BB,X$8&amp;$C17,ВихідніДані!$M:$M)/SUMIF(ВихідніДані!$E:$BB,X$8&amp;$C17,ВихідніДані!$BE:$BE))))</f>
        <v>1</v>
      </c>
      <c r="Y17" s="331">
        <f ca="1">IF(SUMIF(ВихідніДані!$E:$BB,Y$8&amp;$C17,ВихідніДані!$D:$D)=0,"-",IF(SUMIF(ВихідніДані!$E:$BB,Y$8&amp;$C17,ВихідніДані!$BE:$BE)=0,"вся сумма оспорена",IF(SUMIF(ВихідніДані!$E:$BB,Y$8&amp;$C17,ВихідніДані!$M:$M)=0,"Немає висновків",SUMIF(ВихідніДані!$E:$BB,Y$8&amp;$C17,ВихідніДані!$M:$M)/SUMIF(ВихідніДані!$E:$BB,Y$8&amp;$C17,ВихідніДані!$BE:$BE))))</f>
        <v>1</v>
      </c>
      <c r="Z17" s="331">
        <f ca="1">IF(SUMIF(ВихідніДані!$E:$BB,Z$8&amp;$C17,ВихідніДані!$D:$D)=0,"-",IF(SUMIF(ВихідніДані!$E:$BB,Z$8&amp;$C17,ВихідніДані!$BE:$BE)=0,"вся сумма оспорена",IF(SUMIF(ВихідніДані!$E:$BB,Z$8&amp;$C17,ВихідніДані!$M:$M)=0,"Немає висновків",SUMIF(ВихідніДані!$E:$BB,Z$8&amp;$C17,ВихідніДані!$M:$M)/SUMIF(ВихідніДані!$E:$BB,Z$8&amp;$C17,ВихідніДані!$BE:$BE))))</f>
        <v>1</v>
      </c>
      <c r="AA17" s="331">
        <f ca="1">IF(SUMIF(ВихідніДані!$E:$BB,AA$8&amp;$C17,ВихідніДані!$D:$D)=0,"-",IF(SUMIF(ВихідніДані!$E:$BB,AA$8&amp;$C17,ВихідніДані!$BE:$BE)=0,"вся сумма оспорена",IF(SUMIF(ВихідніДані!$E:$BB,AA$8&amp;$C17,ВихідніДані!$M:$M)=0,"Немає висновків",SUMIF(ВихідніДані!$E:$BB,AA$8&amp;$C17,ВихідніДані!$M:$M)/SUMIF(ВихідніДані!$E:$BB,AA$8&amp;$C17,ВихідніДані!$BE:$BE))))</f>
        <v>1</v>
      </c>
      <c r="AB17" s="332">
        <f ca="1">IF(SUMIF(ВихідніДані!$E:$BB,AB$8&amp;$C17,ВихідніДані!$D:$D)=0,"-",IF(SUMIF(ВихідніДані!$E:$BB,AB$8&amp;$C17,ВихідніДані!$BE:$BE)=0,"вся сумма оспорена",IF(SUMIF(ВихідніДані!$E:$BB,AB$8&amp;$C17,ВихідніДані!$M:$M)=0,"Немає висновків",SUMIF(ВихідніДані!$E:$BB,AB$8&amp;$C17,ВихідніДані!$M:$M)/SUMIF(ВихідніДані!$E:$BB,AB$8&amp;$C17,ВихідніДані!$BE:$BE))))</f>
        <v>1</v>
      </c>
      <c r="AC17" s="159"/>
      <c r="AD17" s="330">
        <f ca="1">IF(SUMIF(ВихідніДані!$E:$BB,AD$8&amp; $C17,ВихідніДані!$D:$D)=0,"-",IF(SUMIF(ВихідніДані!$E:$BB,AD$8&amp;$C17,ВихідніДані!$BE:$BE)=0,"вся сумма оспорена",IF(SUMIF(ВихідніДані!$E:$BB,AD$8&amp;$C17,ВихідніДані!$M:$M)=0,"Немає висновків",SUMIF(ВихідніДані!$E:$BB,AD$8&amp;$C17,ВихідніДані!$AI:$AI)/SUMIF(ВихідніДані!$E:$BB,AD$8&amp;$C17,ВихідніДані!$M:$M))))</f>
        <v>1</v>
      </c>
      <c r="AE17" s="331">
        <f ca="1">IF(SUMIF(ВихідніДані!$E:$BB,AE$8&amp; $C17,ВихідніДані!$D:$D)=0,"-",IF(SUMIF(ВихідніДані!$E:$BB,AE$8&amp;$C17,ВихідніДані!$BE:$BE)=0,"вся сумма оспорена",IF(SUMIF(ВихідніДані!$E:$BB,AE$8&amp;$C17,ВихідніДані!$M:$M)=0,"Немає висновків",SUMIF(ВихідніДані!$E:$BB,AE$8&amp;$C17,ВихідніДані!$AI:$AI)/SUMIF(ВихідніДані!$E:$BB,AE$8&amp;$C17,ВихідніДані!$M:$M))))</f>
        <v>1</v>
      </c>
      <c r="AF17" s="331">
        <f ca="1">IF(SUMIF(ВихідніДані!$E:$BB,AF$8&amp; $C17,ВихідніДані!$D:$D)=0,"-",IF(SUMIF(ВихідніДані!$E:$BB,AF$8&amp;$C17,ВихідніДані!$BE:$BE)=0,"вся сумма оспорена",IF(SUMIF(ВихідніДані!$E:$BB,AF$8&amp;$C17,ВихідніДані!$M:$M)=0,"Немає висновків",SUMIF(ВихідніДані!$E:$BB,AF$8&amp;$C17,ВихідніДані!$AI:$AI)/SUMIF(ВихідніДані!$E:$BB,AF$8&amp;$C17,ВихідніДані!$M:$M))))</f>
        <v>1</v>
      </c>
      <c r="AG17" s="331">
        <f ca="1">IF(SUMIF(ВихідніДані!$E:$BB,AG$8&amp; $C17,ВихідніДані!$D:$D)=0,"-",IF(SUMIF(ВихідніДані!$E:$BB,AG$8&amp;$C17,ВихідніДані!$BE:$BE)=0,"вся сумма оспорена",IF(SUMIF(ВихідніДані!$E:$BB,AG$8&amp;$C17,ВихідніДані!$M:$M)=0,"Немає висновків",SUMIF(ВихідніДані!$E:$BB,AG$8&amp;$C17,ВихідніДані!$AI:$AI)/SUMIF(ВихідніДані!$E:$BB,AG$8&amp;$C17,ВихідніДані!$M:$M))))</f>
        <v>1</v>
      </c>
      <c r="AH17" s="331">
        <f ca="1">IF(SUMIF(ВихідніДані!$E:$BB,AH$8&amp; $C17,ВихідніДані!$D:$D)=0,"-",IF(SUMIF(ВихідніДані!$E:$BB,AH$8&amp;$C17,ВихідніДані!$BE:$BE)=0,"вся сумма оспорена",IF(SUMIF(ВихідніДані!$E:$BB,AH$8&amp;$C17,ВихідніДані!$M:$M)=0,"Немає висновків",SUMIF(ВихідніДані!$E:$BB,AH$8&amp;$C17,ВихідніДані!$AI:$AI)/SUMIF(ВихідніДані!$E:$BB,AH$8&amp;$C17,ВихідніДані!$M:$M))))</f>
        <v>1</v>
      </c>
      <c r="AI17" s="331">
        <f ca="1">IF(SUMIF(ВихідніДані!$E:$BB,AI$8&amp; $C17,ВихідніДані!$D:$D)=0,"-",IF(SUMIF(ВихідніДані!$E:$BB,AI$8&amp;$C17,ВихідніДані!$BE:$BE)=0,"вся сумма оспорена",IF(SUMIF(ВихідніДані!$E:$BB,AI$8&amp;$C17,ВихідніДані!$M:$M)=0,"Немає висновків",SUMIF(ВихідніДані!$E:$BB,AI$8&amp;$C17,ВихідніДані!$AI:$AI)/SUMIF(ВихідніДані!$E:$BB,AI$8&amp;$C17,ВихідніДані!$M:$M))))</f>
        <v>1</v>
      </c>
      <c r="AJ17" s="331">
        <f ca="1">IF(SUMIF(ВихідніДані!$E:$BB,AJ$8&amp; $C17,ВихідніДані!$D:$D)=0,"-",IF(SUMIF(ВихідніДані!$E:$BB,AJ$8&amp;$C17,ВихідніДані!$BE:$BE)=0,"вся сумма оспорена",IF(SUMIF(ВихідніДані!$E:$BB,AJ$8&amp;$C17,ВихідніДані!$M:$M)=0,"Немає висновків",SUMIF(ВихідніДані!$E:$BB,AJ$8&amp;$C17,ВихідніДані!$AI:$AI)/SUMIF(ВихідніДані!$E:$BB,AJ$8&amp;$C17,ВихідніДані!$M:$M))))</f>
        <v>1</v>
      </c>
      <c r="AK17" s="331">
        <f ca="1">IF(SUMIF(ВихідніДані!$E:$BB,AK$8&amp; $C17,ВихідніДані!$D:$D)=0,"-",IF(SUMIF(ВихідніДані!$E:$BB,AK$8&amp;$C17,ВихідніДані!$BE:$BE)=0,"вся сумма оспорена",IF(SUMIF(ВихідніДані!$E:$BB,AK$8&amp;$C17,ВихідніДані!$M:$M)=0,"Немає висновків",SUMIF(ВихідніДані!$E:$BB,AK$8&amp;$C17,ВихідніДані!$AI:$AI)/SUMIF(ВихідніДані!$E:$BB,AK$8&amp;$C17,ВихідніДані!$M:$M))))</f>
        <v>1</v>
      </c>
      <c r="AL17" s="331">
        <f ca="1">IF(SUMIF(ВихідніДані!$E:$BB,AL$8&amp; $C17,ВихідніДані!$D:$D)=0,"-",IF(SUMIF(ВихідніДані!$E:$BB,AL$8&amp;$C17,ВихідніДані!$BE:$BE)=0,"вся сумма оспорена",IF(SUMIF(ВихідніДані!$E:$BB,AL$8&amp;$C17,ВихідніДані!$M:$M)=0,"Немає висновків",SUMIF(ВихідніДані!$E:$BB,AL$8&amp;$C17,ВихідніДані!$AI:$AI)/SUMIF(ВихідніДані!$E:$BB,AL$8&amp;$C17,ВихідніДані!$M:$M))))</f>
        <v>1</v>
      </c>
      <c r="AM17" s="331">
        <f ca="1">IF(SUMIF(ВихідніДані!$E:$BB,AM$8&amp; $C17,ВихідніДані!$D:$D)=0,"-",IF(SUMIF(ВихідніДані!$E:$BB,AM$8&amp;$C17,ВихідніДані!$BE:$BE)=0,"вся сумма оспорена",IF(SUMIF(ВихідніДані!$E:$BB,AM$8&amp;$C17,ВихідніДані!$M:$M)=0,"Немає висновків",SUMIF(ВихідніДані!$E:$BB,AM$8&amp;$C17,ВихідніДані!$AI:$AI)/SUMIF(ВихідніДані!$E:$BB,AM$8&amp;$C17,ВихідніДані!$M:$M))))</f>
        <v>1</v>
      </c>
      <c r="AN17" s="332">
        <f ca="1">IF(SUMIF(ВихідніДані!$E:$BB,AN$8&amp; $C17,ВихідніДані!$D:$D)=0,"-",IF(SUMIF(ВихідніДані!$E:$BB,AN$8&amp;$C17,ВихідніДані!$BE:$BE)=0,"вся сумма оспорена",IF(SUMIF(ВихідніДані!$E:$BB,AN$8&amp;$C17,ВихідніДані!$M:$M)=0,"Немає висновків",SUMIF(ВихідніДані!$E:$BB,AN$8&amp;$C17,ВихідніДані!$AI:$AI)/SUMIF(ВихідніДані!$E:$BB,AN$8&amp;$C17,ВихідніДані!$M:$M))))</f>
        <v>1</v>
      </c>
      <c r="AO17" s="159"/>
      <c r="AP17" s="323">
        <f>VLOOKUP(AP$8&amp;$C17,ВихідніДані!$E:$BD,52,0)</f>
        <v>28</v>
      </c>
      <c r="AQ17" s="324">
        <f>VLOOKUP(AQ$8&amp;$C17,ВихідніДані!$E:$BD,52,0)</f>
        <v>34</v>
      </c>
      <c r="AR17" s="324">
        <f>VLOOKUP(AR$8&amp;$C17,ВихідніДані!$E:$BD,52,0)</f>
        <v>39</v>
      </c>
      <c r="AS17" s="324">
        <f>VLOOKUP(AS$8&amp;$C17,ВихідніДані!$E:$BD,52,0)</f>
        <v>63</v>
      </c>
      <c r="AT17" s="324">
        <f>VLOOKUP(AT$8&amp;$C17,ВихідніДані!$E:$BD,52,0)</f>
        <v>38</v>
      </c>
      <c r="AU17" s="324">
        <f>VLOOKUP(AU$8&amp;$C17,ВихідніДані!$E:$BD,52,0)</f>
        <v>37</v>
      </c>
      <c r="AV17" s="324">
        <f>VLOOKUP(AV$8&amp;$C17,ВихідніДані!$E:$BD,52,0)</f>
        <v>36</v>
      </c>
      <c r="AW17" s="324">
        <f>VLOOKUP(AW$8&amp;$C17,ВихідніДані!$E:$BD,52,0)</f>
        <v>35</v>
      </c>
      <c r="AX17" s="324">
        <f>VLOOKUP(AX$8&amp;$C17,ВихідніДані!$E:$BD,52,0)</f>
        <v>39</v>
      </c>
      <c r="AY17" s="324">
        <f>VLOOKUP(AY$8&amp;$C17,ВихідніДані!$E:$BD,52,0)</f>
        <v>35</v>
      </c>
      <c r="AZ17" s="325">
        <f>VLOOKUP(AZ$8&amp;$C17,ВихідніДані!$E:$BD,52,0)</f>
        <v>34</v>
      </c>
      <c r="BA17" s="159"/>
      <c r="BB17" s="319">
        <f>IF(SUMIF(АВисновки!$D:$D,BB$8&amp;$C17,АВисновки!$A:$A)=0,"-",SUMIF(АВисновки!$D:$D,BB$8&amp;$C17,АВисновки!$E:$E))</f>
        <v>0</v>
      </c>
      <c r="BC17" s="320">
        <f>IF(SUMIF(АВисновки!$D:$D,BC$8&amp;$C17,АВисновки!$A:$A)=0,"-",SUMIF(АВисновки!$D:$D,BC$8&amp;$C17,АВисновки!$E:$E))</f>
        <v>0</v>
      </c>
      <c r="BD17" s="320">
        <f>IF(SUMIF(АВисновки!$D:$D,BD$8&amp;$C17,АВисновки!$A:$A)=0,"-",SUMIF(АВисновки!$D:$D,BD$8&amp;$C17,АВисновки!$E:$E))</f>
        <v>0</v>
      </c>
      <c r="BE17" s="320">
        <f>IF(SUMIF(АВисновки!$D:$D,BE$8&amp;$C17,АВисновки!$A:$A)=0,"-",SUMIF(АВисновки!$D:$D,BE$8&amp;$C17,АВисновки!$E:$E))</f>
        <v>0</v>
      </c>
      <c r="BF17" s="320">
        <f>IF(SUMIF(АВисновки!$D:$D,BF$8&amp;$C17,АВисновки!$A:$A)=0,"-",SUMIF(АВисновки!$D:$D,BF$8&amp;$C17,АВисновки!$E:$E))</f>
        <v>0</v>
      </c>
      <c r="BG17" s="320">
        <f>IF(SUMIF(АВисновки!$D:$D,BG$8&amp;$C17,АВисновки!$A:$A)=0,"-",SUMIF(АВисновки!$D:$D,BG$8&amp;$C17,АВисновки!$E:$E))</f>
        <v>452550.75682191784</v>
      </c>
      <c r="BH17" s="320">
        <f>IF(SUMIF(АВисновки!$D:$D,BH$8&amp;$C17,АВисновки!$A:$A)=0,"-",SUMIF(АВисновки!$D:$D,BH$8&amp;$C17,АВисновки!$E:$E))</f>
        <v>0</v>
      </c>
      <c r="BI17" s="320">
        <f>IF(SUMIF(АВисновки!$D:$D,BI$8&amp;$C17,АВисновки!$A:$A)=0,"-",SUMIF(АВисновки!$D:$D,BI$8&amp;$C17,АВисновки!$E:$E))</f>
        <v>0</v>
      </c>
      <c r="BJ17" s="320">
        <f>IF(SUMIF(АВисновки!$D:$D,BJ$8&amp;$C17,АВисновки!$A:$A)=0,"-",SUMIF(АВисновки!$D:$D,BJ$8&amp;$C17,АВисновки!$E:$E))</f>
        <v>0</v>
      </c>
      <c r="BK17" s="320">
        <f>IF(SUMIF(АВисновки!$D:$D,BK$8&amp;$C17,АВисновки!$A:$A)=0,"-",SUMIF(АВисновки!$D:$D,BK$8&amp;$C17,АВисновки!$E:$E))</f>
        <v>0</v>
      </c>
      <c r="BL17" s="321">
        <f>IF(SUMIF(АВисновки!$D:$D,BL$8&amp;$C17,АВисновки!$A:$A)=0,"-",SUMIF(АВисновки!$D:$D,BL$8&amp;$C17,АВисновки!$E:$E))</f>
        <v>0</v>
      </c>
    </row>
    <row r="18" spans="1:64" x14ac:dyDescent="0.2">
      <c r="A18" s="386">
        <f>COUNTIF(СписМінфін!$B$2:$B$101,C18)</f>
        <v>1</v>
      </c>
      <c r="B18" s="364">
        <v>8</v>
      </c>
      <c r="C18" s="365" t="s">
        <v>80</v>
      </c>
      <c r="D18" s="142">
        <v>327120313055</v>
      </c>
      <c r="E18" s="172">
        <f>SUMIF(ВихідніДані!G:G,D18,ВихідніДані!K:K)</f>
        <v>262738645</v>
      </c>
      <c r="F18" s="172">
        <f>SUMIF(ВихідніДані!G:G,D18,ВихідніДані!M:M)</f>
        <v>262738645</v>
      </c>
      <c r="G18" s="172">
        <f>SUMIF(ВихідніДані!G:G,D18,ВихідніДані!AC:AC)</f>
        <v>0</v>
      </c>
      <c r="H18" s="172">
        <f>SUMIF(ВихідніДані!G:G,D18,ВихідніДані!AI:AI)</f>
        <v>262738645</v>
      </c>
      <c r="I18" s="366">
        <f t="shared" si="1"/>
        <v>0</v>
      </c>
      <c r="J18" s="366">
        <f t="shared" si="2"/>
        <v>0</v>
      </c>
      <c r="K18" s="367">
        <f t="shared" si="3"/>
        <v>1</v>
      </c>
      <c r="L18" s="368">
        <f t="shared" si="0"/>
        <v>1</v>
      </c>
      <c r="M18" s="369">
        <f>SUMIF(АВисновки!N:N,D18,АВисновки!$E:$E)</f>
        <v>0</v>
      </c>
      <c r="N18" s="369">
        <f>SUMIF(АВисновки!N:N,D18,АВисновки!B:B)</f>
        <v>0</v>
      </c>
      <c r="O18" s="369">
        <f ca="1">SUMIF([2]Матриця!C$7:C$967,D18,[2]Матриця!D$7:D$967)</f>
        <v>23</v>
      </c>
      <c r="P18" s="387">
        <f ca="1">SUMIF([2]Матриця!B$7:B$967,C18,[2]Матриця!E$7:E$967)</f>
        <v>1</v>
      </c>
      <c r="Q18" s="159"/>
      <c r="R18" s="330">
        <f ca="1">IF(SUMIF(ВихідніДані!$E:$BB,R$8&amp;$C18,ВихідніДані!$D:$D)=0,"-",IF(SUMIF(ВихідніДані!$E:$BB,R$8&amp;$C18,ВихідніДані!$BE:$BE)=0,"вся сумма оспорена",IF(SUMIF(ВихідніДані!$E:$BB,R$8&amp;$C18,ВихідніДані!$M:$M)=0,"Немає висновків",SUMIF(ВихідніДані!$E:$BB,R$8&amp;$C18,ВихідніДані!$M:$M)/SUMIF(ВихідніДані!$E:$BB,R$8&amp;$C18,ВихідніДані!$BE:$BE))))</f>
        <v>1</v>
      </c>
      <c r="S18" s="331">
        <f ca="1">IF(SUMIF(ВихідніДані!$E:$BB,S$8&amp;$C18,ВихідніДані!$D:$D)=0,"-",IF(SUMIF(ВихідніДані!$E:$BB,S$8&amp;$C18,ВихідніДані!$BE:$BE)=0,"вся сумма оспорена",IF(SUMIF(ВихідніДані!$E:$BB,S$8&amp;$C18,ВихідніДані!$M:$M)=0,"Немає висновків",SUMIF(ВихідніДані!$E:$BB,S$8&amp;$C18,ВихідніДані!$M:$M)/SUMIF(ВихідніДані!$E:$BB,S$8&amp;$C18,ВихідніДані!$BE:$BE))))</f>
        <v>1</v>
      </c>
      <c r="T18" s="331">
        <f ca="1">IF(SUMIF(ВихідніДані!$E:$BB,T$8&amp;$C18,ВихідніДані!$D:$D)=0,"-",IF(SUMIF(ВихідніДані!$E:$BB,T$8&amp;$C18,ВихідніДані!$BE:$BE)=0,"вся сумма оспорена",IF(SUMIF(ВихідніДані!$E:$BB,T$8&amp;$C18,ВихідніДані!$M:$M)=0,"Немає висновків",SUMIF(ВихідніДані!$E:$BB,T$8&amp;$C18,ВихідніДані!$M:$M)/SUMIF(ВихідніДані!$E:$BB,T$8&amp;$C18,ВихідніДані!$BE:$BE))))</f>
        <v>1</v>
      </c>
      <c r="U18" s="331">
        <f ca="1">IF(SUMIF(ВихідніДані!$E:$BB,U$8&amp;$C18,ВихідніДані!$D:$D)=0,"-",IF(SUMIF(ВихідніДані!$E:$BB,U$8&amp;$C18,ВихідніДані!$BE:$BE)=0,"вся сумма оспорена",IF(SUMIF(ВихідніДані!$E:$BB,U$8&amp;$C18,ВихідніДані!$M:$M)=0,"Немає висновків",SUMIF(ВихідніДані!$E:$BB,U$8&amp;$C18,ВихідніДані!$M:$M)/SUMIF(ВихідніДані!$E:$BB,U$8&amp;$C18,ВихідніДані!$BE:$BE))))</f>
        <v>1</v>
      </c>
      <c r="V18" s="331">
        <f ca="1">IF(SUMIF(ВихідніДані!$E:$BB,V$8&amp;$C18,ВихідніДані!$D:$D)=0,"-",IF(SUMIF(ВихідніДані!$E:$BB,V$8&amp;$C18,ВихідніДані!$BE:$BE)=0,"вся сумма оспорена",IF(SUMIF(ВихідніДані!$E:$BB,V$8&amp;$C18,ВихідніДані!$M:$M)=0,"Немає висновків",SUMIF(ВихідніДані!$E:$BB,V$8&amp;$C18,ВихідніДані!$M:$M)/SUMIF(ВихідніДані!$E:$BB,V$8&amp;$C18,ВихідніДані!$BE:$BE))))</f>
        <v>1</v>
      </c>
      <c r="W18" s="331">
        <f ca="1">IF(SUMIF(ВихідніДані!$E:$BB,W$8&amp;$C18,ВихідніДані!$D:$D)=0,"-",IF(SUMIF(ВихідніДані!$E:$BB,W$8&amp;$C18,ВихідніДані!$BE:$BE)=0,"вся сумма оспорена",IF(SUMIF(ВихідніДані!$E:$BB,W$8&amp;$C18,ВихідніДані!$M:$M)=0,"Немає висновків",SUMIF(ВихідніДані!$E:$BB,W$8&amp;$C18,ВихідніДані!$M:$M)/SUMIF(ВихідніДані!$E:$BB,W$8&amp;$C18,ВихідніДані!$BE:$BE))))</f>
        <v>1</v>
      </c>
      <c r="X18" s="331">
        <f ca="1">IF(SUMIF(ВихідніДані!$E:$BB,X$8&amp;$C18,ВихідніДані!$D:$D)=0,"-",IF(SUMIF(ВихідніДані!$E:$BB,X$8&amp;$C18,ВихідніДані!$BE:$BE)=0,"вся сумма оспорена",IF(SUMIF(ВихідніДані!$E:$BB,X$8&amp;$C18,ВихідніДані!$M:$M)=0,"Немає висновків",SUMIF(ВихідніДані!$E:$BB,X$8&amp;$C18,ВихідніДані!$M:$M)/SUMIF(ВихідніДані!$E:$BB,X$8&amp;$C18,ВихідніДані!$BE:$BE))))</f>
        <v>1</v>
      </c>
      <c r="Y18" s="331">
        <f ca="1">IF(SUMIF(ВихідніДані!$E:$BB,Y$8&amp;$C18,ВихідніДані!$D:$D)=0,"-",IF(SUMIF(ВихідніДані!$E:$BB,Y$8&amp;$C18,ВихідніДані!$BE:$BE)=0,"вся сумма оспорена",IF(SUMIF(ВихідніДані!$E:$BB,Y$8&amp;$C18,ВихідніДані!$M:$M)=0,"Немає висновків",SUMIF(ВихідніДані!$E:$BB,Y$8&amp;$C18,ВихідніДані!$M:$M)/SUMIF(ВихідніДані!$E:$BB,Y$8&amp;$C18,ВихідніДані!$BE:$BE))))</f>
        <v>1</v>
      </c>
      <c r="Z18" s="331">
        <f ca="1">IF(SUMIF(ВихідніДані!$E:$BB,Z$8&amp;$C18,ВихідніДані!$D:$D)=0,"-",IF(SUMIF(ВихідніДані!$E:$BB,Z$8&amp;$C18,ВихідніДані!$BE:$BE)=0,"вся сумма оспорена",IF(SUMIF(ВихідніДані!$E:$BB,Z$8&amp;$C18,ВихідніДані!$M:$M)=0,"Немає висновків",SUMIF(ВихідніДані!$E:$BB,Z$8&amp;$C18,ВихідніДані!$M:$M)/SUMIF(ВихідніДані!$E:$BB,Z$8&amp;$C18,ВихідніДані!$BE:$BE))))</f>
        <v>1</v>
      </c>
      <c r="AA18" s="331">
        <f ca="1">IF(SUMIF(ВихідніДані!$E:$BB,AA$8&amp;$C18,ВихідніДані!$D:$D)=0,"-",IF(SUMIF(ВихідніДані!$E:$BB,AA$8&amp;$C18,ВихідніДані!$BE:$BE)=0,"вся сумма оспорена",IF(SUMIF(ВихідніДані!$E:$BB,AA$8&amp;$C18,ВихідніДані!$M:$M)=0,"Немає висновків",SUMIF(ВихідніДані!$E:$BB,AA$8&amp;$C18,ВихідніДані!$M:$M)/SUMIF(ВихідніДані!$E:$BB,AA$8&amp;$C18,ВихідніДані!$BE:$BE))))</f>
        <v>1</v>
      </c>
      <c r="AB18" s="332">
        <f ca="1">IF(SUMIF(ВихідніДані!$E:$BB,AB$8&amp;$C18,ВихідніДані!$D:$D)=0,"-",IF(SUMIF(ВихідніДані!$E:$BB,AB$8&amp;$C18,ВихідніДані!$BE:$BE)=0,"вся сумма оспорена",IF(SUMIF(ВихідніДані!$E:$BB,AB$8&amp;$C18,ВихідніДані!$M:$M)=0,"Немає висновків",SUMIF(ВихідніДані!$E:$BB,AB$8&amp;$C18,ВихідніДані!$M:$M)/SUMIF(ВихідніДані!$E:$BB,AB$8&amp;$C18,ВихідніДані!$BE:$BE))))</f>
        <v>1</v>
      </c>
      <c r="AC18" s="159"/>
      <c r="AD18" s="330">
        <f ca="1">IF(SUMIF(ВихідніДані!$E:$BB,AD$8&amp; $C18,ВихідніДані!$D:$D)=0,"-",IF(SUMIF(ВихідніДані!$E:$BB,AD$8&amp;$C18,ВихідніДані!$BE:$BE)=0,"вся сумма оспорена",IF(SUMIF(ВихідніДані!$E:$BB,AD$8&amp;$C18,ВихідніДані!$M:$M)=0,"Немає висновків",SUMIF(ВихідніДані!$E:$BB,AD$8&amp;$C18,ВихідніДані!$AI:$AI)/SUMIF(ВихідніДані!$E:$BB,AD$8&amp;$C18,ВихідніДані!$M:$M))))</f>
        <v>1</v>
      </c>
      <c r="AE18" s="331">
        <f ca="1">IF(SUMIF(ВихідніДані!$E:$BB,AE$8&amp; $C18,ВихідніДані!$D:$D)=0,"-",IF(SUMIF(ВихідніДані!$E:$BB,AE$8&amp;$C18,ВихідніДані!$BE:$BE)=0,"вся сумма оспорена",IF(SUMIF(ВихідніДані!$E:$BB,AE$8&amp;$C18,ВихідніДані!$M:$M)=0,"Немає висновків",SUMIF(ВихідніДані!$E:$BB,AE$8&amp;$C18,ВихідніДані!$AI:$AI)/SUMIF(ВихідніДані!$E:$BB,AE$8&amp;$C18,ВихідніДані!$M:$M))))</f>
        <v>1</v>
      </c>
      <c r="AF18" s="331">
        <f ca="1">IF(SUMIF(ВихідніДані!$E:$BB,AF$8&amp; $C18,ВихідніДані!$D:$D)=0,"-",IF(SUMIF(ВихідніДані!$E:$BB,AF$8&amp;$C18,ВихідніДані!$BE:$BE)=0,"вся сумма оспорена",IF(SUMIF(ВихідніДані!$E:$BB,AF$8&amp;$C18,ВихідніДані!$M:$M)=0,"Немає висновків",SUMIF(ВихідніДані!$E:$BB,AF$8&amp;$C18,ВихідніДані!$AI:$AI)/SUMIF(ВихідніДані!$E:$BB,AF$8&amp;$C18,ВихідніДані!$M:$M))))</f>
        <v>1</v>
      </c>
      <c r="AG18" s="331">
        <f ca="1">IF(SUMIF(ВихідніДані!$E:$BB,AG$8&amp; $C18,ВихідніДані!$D:$D)=0,"-",IF(SUMIF(ВихідніДані!$E:$BB,AG$8&amp;$C18,ВихідніДані!$BE:$BE)=0,"вся сумма оспорена",IF(SUMIF(ВихідніДані!$E:$BB,AG$8&amp;$C18,ВихідніДані!$M:$M)=0,"Немає висновків",SUMIF(ВихідніДані!$E:$BB,AG$8&amp;$C18,ВихідніДані!$AI:$AI)/SUMIF(ВихідніДані!$E:$BB,AG$8&amp;$C18,ВихідніДані!$M:$M))))</f>
        <v>1</v>
      </c>
      <c r="AH18" s="331">
        <f ca="1">IF(SUMIF(ВихідніДані!$E:$BB,AH$8&amp; $C18,ВихідніДані!$D:$D)=0,"-",IF(SUMIF(ВихідніДані!$E:$BB,AH$8&amp;$C18,ВихідніДані!$BE:$BE)=0,"вся сумма оспорена",IF(SUMIF(ВихідніДані!$E:$BB,AH$8&amp;$C18,ВихідніДані!$M:$M)=0,"Немає висновків",SUMIF(ВихідніДані!$E:$BB,AH$8&amp;$C18,ВихідніДані!$AI:$AI)/SUMIF(ВихідніДані!$E:$BB,AH$8&amp;$C18,ВихідніДані!$M:$M))))</f>
        <v>1</v>
      </c>
      <c r="AI18" s="331">
        <f ca="1">IF(SUMIF(ВихідніДані!$E:$BB,AI$8&amp; $C18,ВихідніДані!$D:$D)=0,"-",IF(SUMIF(ВихідніДані!$E:$BB,AI$8&amp;$C18,ВихідніДані!$BE:$BE)=0,"вся сумма оспорена",IF(SUMIF(ВихідніДані!$E:$BB,AI$8&amp;$C18,ВихідніДані!$M:$M)=0,"Немає висновків",SUMIF(ВихідніДані!$E:$BB,AI$8&amp;$C18,ВихідніДані!$AI:$AI)/SUMIF(ВихідніДані!$E:$BB,AI$8&amp;$C18,ВихідніДані!$M:$M))))</f>
        <v>1</v>
      </c>
      <c r="AJ18" s="331">
        <f ca="1">IF(SUMIF(ВихідніДані!$E:$BB,AJ$8&amp; $C18,ВихідніДані!$D:$D)=0,"-",IF(SUMIF(ВихідніДані!$E:$BB,AJ$8&amp;$C18,ВихідніДані!$BE:$BE)=0,"вся сумма оспорена",IF(SUMIF(ВихідніДані!$E:$BB,AJ$8&amp;$C18,ВихідніДані!$M:$M)=0,"Немає висновків",SUMIF(ВихідніДані!$E:$BB,AJ$8&amp;$C18,ВихідніДані!$AI:$AI)/SUMIF(ВихідніДані!$E:$BB,AJ$8&amp;$C18,ВихідніДані!$M:$M))))</f>
        <v>1</v>
      </c>
      <c r="AK18" s="331">
        <f ca="1">IF(SUMIF(ВихідніДані!$E:$BB,AK$8&amp; $C18,ВихідніДані!$D:$D)=0,"-",IF(SUMIF(ВихідніДані!$E:$BB,AK$8&amp;$C18,ВихідніДані!$BE:$BE)=0,"вся сумма оспорена",IF(SUMIF(ВихідніДані!$E:$BB,AK$8&amp;$C18,ВихідніДані!$M:$M)=0,"Немає висновків",SUMIF(ВихідніДані!$E:$BB,AK$8&amp;$C18,ВихідніДані!$AI:$AI)/SUMIF(ВихідніДані!$E:$BB,AK$8&amp;$C18,ВихідніДані!$M:$M))))</f>
        <v>1</v>
      </c>
      <c r="AL18" s="331">
        <f ca="1">IF(SUMIF(ВихідніДані!$E:$BB,AL$8&amp; $C18,ВихідніДані!$D:$D)=0,"-",IF(SUMIF(ВихідніДані!$E:$BB,AL$8&amp;$C18,ВихідніДані!$BE:$BE)=0,"вся сумма оспорена",IF(SUMIF(ВихідніДані!$E:$BB,AL$8&amp;$C18,ВихідніДані!$M:$M)=0,"Немає висновків",SUMIF(ВихідніДані!$E:$BB,AL$8&amp;$C18,ВихідніДані!$AI:$AI)/SUMIF(ВихідніДані!$E:$BB,AL$8&amp;$C18,ВихідніДані!$M:$M))))</f>
        <v>1</v>
      </c>
      <c r="AM18" s="331">
        <f ca="1">IF(SUMIF(ВихідніДані!$E:$BB,AM$8&amp; $C18,ВихідніДані!$D:$D)=0,"-",IF(SUMIF(ВихідніДані!$E:$BB,AM$8&amp;$C18,ВихідніДані!$BE:$BE)=0,"вся сумма оспорена",IF(SUMIF(ВихідніДані!$E:$BB,AM$8&amp;$C18,ВихідніДані!$M:$M)=0,"Немає висновків",SUMIF(ВихідніДані!$E:$BB,AM$8&amp;$C18,ВихідніДані!$AI:$AI)/SUMIF(ВихідніДані!$E:$BB,AM$8&amp;$C18,ВихідніДані!$M:$M))))</f>
        <v>1</v>
      </c>
      <c r="AN18" s="332">
        <f ca="1">IF(SUMIF(ВихідніДані!$E:$BB,AN$8&amp; $C18,ВихідніДані!$D:$D)=0,"-",IF(SUMIF(ВихідніДані!$E:$BB,AN$8&amp;$C18,ВихідніДані!$BE:$BE)=0,"вся сумма оспорена",IF(SUMIF(ВихідніДані!$E:$BB,AN$8&amp;$C18,ВихідніДані!$M:$M)=0,"Немає висновків",SUMIF(ВихідніДані!$E:$BB,AN$8&amp;$C18,ВихідніДані!$AI:$AI)/SUMIF(ВихідніДані!$E:$BB,AN$8&amp;$C18,ВихідніДані!$M:$M))))</f>
        <v>1</v>
      </c>
      <c r="AO18" s="159"/>
      <c r="AP18" s="323">
        <f>VLOOKUP(AP$8&amp;$C18,ВихідніДані!$E:$BD,52,0)</f>
        <v>29</v>
      </c>
      <c r="AQ18" s="324">
        <f>VLOOKUP(AQ$8&amp;$C18,ВихідніДані!$E:$BD,52,0)</f>
        <v>35</v>
      </c>
      <c r="AR18" s="324">
        <f>VLOOKUP(AR$8&amp;$C18,ВихідніДані!$E:$BD,52,0)</f>
        <v>36</v>
      </c>
      <c r="AS18" s="324">
        <f>VLOOKUP(AS$8&amp;$C18,ВихідніДані!$E:$BD,52,0)</f>
        <v>36</v>
      </c>
      <c r="AT18" s="324">
        <f>VLOOKUP(AT$8&amp;$C18,ВихідніДані!$E:$BD,52,0)</f>
        <v>35</v>
      </c>
      <c r="AU18" s="324">
        <f>VLOOKUP(AU$8&amp;$C18,ВихідніДані!$E:$BD,52,0)</f>
        <v>38</v>
      </c>
      <c r="AV18" s="324">
        <f>VLOOKUP(AV$8&amp;$C18,ВихідніДані!$E:$BD,52,0)</f>
        <v>32</v>
      </c>
      <c r="AW18" s="324">
        <f>VLOOKUP(AW$8&amp;$C18,ВихідніДані!$E:$BD,52,0)</f>
        <v>31</v>
      </c>
      <c r="AX18" s="324">
        <f>VLOOKUP(AX$8&amp;$C18,ВихідніДані!$E:$BD,52,0)</f>
        <v>32</v>
      </c>
      <c r="AY18" s="324">
        <f>VLOOKUP(AY$8&amp;$C18,ВихідніДані!$E:$BD,52,0)</f>
        <v>30</v>
      </c>
      <c r="AZ18" s="325">
        <f>VLOOKUP(AZ$8&amp;$C18,ВихідніДані!$E:$BD,52,0)</f>
        <v>31</v>
      </c>
      <c r="BA18" s="159"/>
      <c r="BB18" s="319">
        <f>IF(SUMIF(АВисновки!$D:$D,BB$8&amp;$C18,АВисновки!$A:$A)=0,"-",SUMIF(АВисновки!$D:$D,BB$8&amp;$C18,АВисновки!$E:$E))</f>
        <v>0</v>
      </c>
      <c r="BC18" s="320">
        <f>IF(SUMIF(АВисновки!$D:$D,BC$8&amp;$C18,АВисновки!$A:$A)=0,"-",SUMIF(АВисновки!$D:$D,BC$8&amp;$C18,АВисновки!$E:$E))</f>
        <v>0</v>
      </c>
      <c r="BD18" s="320">
        <f>IF(SUMIF(АВисновки!$D:$D,BD$8&amp;$C18,АВисновки!$A:$A)=0,"-",SUMIF(АВисновки!$D:$D,BD$8&amp;$C18,АВисновки!$E:$E))</f>
        <v>0</v>
      </c>
      <c r="BE18" s="320">
        <f>IF(SUMIF(АВисновки!$D:$D,BE$8&amp;$C18,АВисновки!$A:$A)=0,"-",SUMIF(АВисновки!$D:$D,BE$8&amp;$C18,АВисновки!$E:$E))</f>
        <v>0</v>
      </c>
      <c r="BF18" s="320">
        <f>IF(SUMIF(АВисновки!$D:$D,BF$8&amp;$C18,АВисновки!$A:$A)=0,"-",SUMIF(АВисновки!$D:$D,BF$8&amp;$C18,АВисновки!$E:$E))</f>
        <v>0</v>
      </c>
      <c r="BG18" s="320">
        <f>IF(SUMIF(АВисновки!$D:$D,BG$8&amp;$C18,АВисновки!$A:$A)=0,"-",SUMIF(АВисновки!$D:$D,BG$8&amp;$C18,АВисновки!$E:$E))</f>
        <v>0</v>
      </c>
      <c r="BH18" s="320">
        <f>IF(SUMIF(АВисновки!$D:$D,BH$8&amp;$C18,АВисновки!$A:$A)=0,"-",SUMIF(АВисновки!$D:$D,BH$8&amp;$C18,АВисновки!$E:$E))</f>
        <v>0</v>
      </c>
      <c r="BI18" s="320">
        <f>IF(SUMIF(АВисновки!$D:$D,BI$8&amp;$C18,АВисновки!$A:$A)=0,"-",SUMIF(АВисновки!$D:$D,BI$8&amp;$C18,АВисновки!$E:$E))</f>
        <v>0</v>
      </c>
      <c r="BJ18" s="320">
        <f>IF(SUMIF(АВисновки!$D:$D,BJ$8&amp;$C18,АВисновки!$A:$A)=0,"-",SUMIF(АВисновки!$D:$D,BJ$8&amp;$C18,АВисновки!$E:$E))</f>
        <v>0</v>
      </c>
      <c r="BK18" s="320">
        <f>IF(SUMIF(АВисновки!$D:$D,BK$8&amp;$C18,АВисновки!$A:$A)=0,"-",SUMIF(АВисновки!$D:$D,BK$8&amp;$C18,АВисновки!$E:$E))</f>
        <v>0</v>
      </c>
      <c r="BL18" s="321">
        <f>IF(SUMIF(АВисновки!$D:$D,BL$8&amp;$C18,АВисновки!$A:$A)=0,"-",SUMIF(АВисновки!$D:$D,BL$8&amp;$C18,АВисновки!$E:$E))</f>
        <v>0</v>
      </c>
    </row>
    <row r="19" spans="1:64" x14ac:dyDescent="0.2">
      <c r="A19" s="386">
        <f>COUNTIF(СписМінфін!$B$2:$B$101,C19)</f>
        <v>1</v>
      </c>
      <c r="B19" s="364">
        <v>9</v>
      </c>
      <c r="C19" s="365" t="s">
        <v>77</v>
      </c>
      <c r="D19" s="142">
        <v>327902315033</v>
      </c>
      <c r="E19" s="172">
        <f>SUMIF(ВихідніДані!G:G,D19,ВихідніДані!K:K)</f>
        <v>260139823</v>
      </c>
      <c r="F19" s="172">
        <f>SUMIF(ВихідніДані!G:G,D19,ВихідніДані!M:M)</f>
        <v>260139823</v>
      </c>
      <c r="G19" s="172">
        <f>SUMIF(ВихідніДані!G:G,D19,ВихідніДані!AC:AC)</f>
        <v>0</v>
      </c>
      <c r="H19" s="172">
        <f>SUMIF(ВихідніДані!G:G,D19,ВихідніДані!AI:AI)</f>
        <v>260139823</v>
      </c>
      <c r="I19" s="366">
        <f t="shared" si="1"/>
        <v>0</v>
      </c>
      <c r="J19" s="366">
        <f t="shared" si="2"/>
        <v>0</v>
      </c>
      <c r="K19" s="367">
        <f t="shared" si="3"/>
        <v>1</v>
      </c>
      <c r="L19" s="368">
        <f t="shared" si="0"/>
        <v>1</v>
      </c>
      <c r="M19" s="369">
        <f>SUMIF(АВисновки!N:N,D19,АВисновки!$E:$E)</f>
        <v>14207691.810958903</v>
      </c>
      <c r="N19" s="369">
        <f>SUMIF(АВисновки!N:N,D19,АВисновки!B:B)</f>
        <v>6</v>
      </c>
      <c r="O19" s="369">
        <f ca="1">SUMIF([2]Матриця!C$7:C$967,D19,[2]Матриця!D$7:D$967)</f>
        <v>0</v>
      </c>
      <c r="P19" s="387">
        <f ca="1">SUMIF([2]Матриця!B$7:B$967,C19,[2]Матриця!E$7:E$967)</f>
        <v>0</v>
      </c>
      <c r="Q19" s="159"/>
      <c r="R19" s="330">
        <f ca="1">IF(SUMIF(ВихідніДані!$E:$BB,R$8&amp;$C19,ВихідніДані!$D:$D)=0,"-",IF(SUMIF(ВихідніДані!$E:$BB,R$8&amp;$C19,ВихідніДані!$BE:$BE)=0,"вся сумма оспорена",IF(SUMIF(ВихідніДані!$E:$BB,R$8&amp;$C19,ВихідніДані!$M:$M)=0,"Немає висновків",SUMIF(ВихідніДані!$E:$BB,R$8&amp;$C19,ВихідніДані!$M:$M)/SUMIF(ВихідніДані!$E:$BB,R$8&amp;$C19,ВихідніДані!$BE:$BE))))</f>
        <v>1</v>
      </c>
      <c r="S19" s="331">
        <f ca="1">IF(SUMIF(ВихідніДані!$E:$BB,S$8&amp;$C19,ВихідніДані!$D:$D)=0,"-",IF(SUMIF(ВихідніДані!$E:$BB,S$8&amp;$C19,ВихідніДані!$BE:$BE)=0,"вся сумма оспорена",IF(SUMIF(ВихідніДані!$E:$BB,S$8&amp;$C19,ВихідніДані!$M:$M)=0,"Немає висновків",SUMIF(ВихідніДані!$E:$BB,S$8&amp;$C19,ВихідніДані!$M:$M)/SUMIF(ВихідніДані!$E:$BB,S$8&amp;$C19,ВихідніДані!$BE:$BE))))</f>
        <v>1</v>
      </c>
      <c r="T19" s="331">
        <f ca="1">IF(SUMIF(ВихідніДані!$E:$BB,T$8&amp;$C19,ВихідніДані!$D:$D)=0,"-",IF(SUMIF(ВихідніДані!$E:$BB,T$8&amp;$C19,ВихідніДані!$BE:$BE)=0,"вся сумма оспорена",IF(SUMIF(ВихідніДані!$E:$BB,T$8&amp;$C19,ВихідніДані!$M:$M)=0,"Немає висновків",SUMIF(ВихідніДані!$E:$BB,T$8&amp;$C19,ВихідніДані!$M:$M)/SUMIF(ВихідніДані!$E:$BB,T$8&amp;$C19,ВихідніДані!$BE:$BE))))</f>
        <v>1</v>
      </c>
      <c r="U19" s="331">
        <f ca="1">IF(SUMIF(ВихідніДані!$E:$BB,U$8&amp;$C19,ВихідніДані!$D:$D)=0,"-",IF(SUMIF(ВихідніДані!$E:$BB,U$8&amp;$C19,ВихідніДані!$BE:$BE)=0,"вся сумма оспорена",IF(SUMIF(ВихідніДані!$E:$BB,U$8&amp;$C19,ВихідніДані!$M:$M)=0,"Немає висновків",SUMIF(ВихідніДані!$E:$BB,U$8&amp;$C19,ВихідніДані!$M:$M)/SUMIF(ВихідніДані!$E:$BB,U$8&amp;$C19,ВихідніДані!$BE:$BE))))</f>
        <v>1</v>
      </c>
      <c r="V19" s="331">
        <f ca="1">IF(SUMIF(ВихідніДані!$E:$BB,V$8&amp;$C19,ВихідніДані!$D:$D)=0,"-",IF(SUMIF(ВихідніДані!$E:$BB,V$8&amp;$C19,ВихідніДані!$BE:$BE)=0,"вся сумма оспорена",IF(SUMIF(ВихідніДані!$E:$BB,V$8&amp;$C19,ВихідніДані!$M:$M)=0,"Немає висновків",SUMIF(ВихідніДані!$E:$BB,V$8&amp;$C19,ВихідніДані!$M:$M)/SUMIF(ВихідніДані!$E:$BB,V$8&amp;$C19,ВихідніДані!$BE:$BE))))</f>
        <v>1</v>
      </c>
      <c r="W19" s="331">
        <f ca="1">IF(SUMIF(ВихідніДані!$E:$BB,W$8&amp;$C19,ВихідніДані!$D:$D)=0,"-",IF(SUMIF(ВихідніДані!$E:$BB,W$8&amp;$C19,ВихідніДані!$BE:$BE)=0,"вся сумма оспорена",IF(SUMIF(ВихідніДані!$E:$BB,W$8&amp;$C19,ВихідніДані!$M:$M)=0,"Немає висновків",SUMIF(ВихідніДані!$E:$BB,W$8&amp;$C19,ВихідніДані!$M:$M)/SUMIF(ВихідніДані!$E:$BB,W$8&amp;$C19,ВихідніДані!$BE:$BE))))</f>
        <v>1</v>
      </c>
      <c r="X19" s="331">
        <f ca="1">IF(SUMIF(ВихідніДані!$E:$BB,X$8&amp;$C19,ВихідніДані!$D:$D)=0,"-",IF(SUMIF(ВихідніДані!$E:$BB,X$8&amp;$C19,ВихідніДані!$BE:$BE)=0,"вся сумма оспорена",IF(SUMIF(ВихідніДані!$E:$BB,X$8&amp;$C19,ВихідніДані!$M:$M)=0,"Немає висновків",SUMIF(ВихідніДані!$E:$BB,X$8&amp;$C19,ВихідніДані!$M:$M)/SUMIF(ВихідніДані!$E:$BB,X$8&amp;$C19,ВихідніДані!$BE:$BE))))</f>
        <v>1</v>
      </c>
      <c r="Y19" s="331">
        <f ca="1">IF(SUMIF(ВихідніДані!$E:$BB,Y$8&amp;$C19,ВихідніДані!$D:$D)=0,"-",IF(SUMIF(ВихідніДані!$E:$BB,Y$8&amp;$C19,ВихідніДані!$BE:$BE)=0,"вся сумма оспорена",IF(SUMIF(ВихідніДані!$E:$BB,Y$8&amp;$C19,ВихідніДані!$M:$M)=0,"Немає висновків",SUMIF(ВихідніДані!$E:$BB,Y$8&amp;$C19,ВихідніДані!$M:$M)/SUMIF(ВихідніДані!$E:$BB,Y$8&amp;$C19,ВихідніДані!$BE:$BE))))</f>
        <v>1</v>
      </c>
      <c r="Z19" s="331">
        <f ca="1">IF(SUMIF(ВихідніДані!$E:$BB,Z$8&amp;$C19,ВихідніДані!$D:$D)=0,"-",IF(SUMIF(ВихідніДані!$E:$BB,Z$8&amp;$C19,ВихідніДані!$BE:$BE)=0,"вся сумма оспорена",IF(SUMIF(ВихідніДані!$E:$BB,Z$8&amp;$C19,ВихідніДані!$M:$M)=0,"Немає висновків",SUMIF(ВихідніДані!$E:$BB,Z$8&amp;$C19,ВихідніДані!$M:$M)/SUMIF(ВихідніДані!$E:$BB,Z$8&amp;$C19,ВихідніДані!$BE:$BE))))</f>
        <v>1</v>
      </c>
      <c r="AA19" s="331" t="str">
        <f ca="1">IF(SUMIF(ВихідніДані!$E:$BB,AA$8&amp;$C19,ВихідніДані!$D:$D)=0,"-",IF(SUMIF(ВихідніДані!$E:$BB,AA$8&amp;$C19,ВихідніДані!$BE:$BE)=0,"вся сумма оспорена",IF(SUMIF(ВихідніДані!$E:$BB,AA$8&amp;$C19,ВихідніДані!$M:$M)=0,"Немає висновків",SUMIF(ВихідніДані!$E:$BB,AA$8&amp;$C19,ВихідніДані!$M:$M)/SUMIF(ВихідніДані!$E:$BB,AA$8&amp;$C19,ВихідніДані!$BE:$BE))))</f>
        <v>-</v>
      </c>
      <c r="AB19" s="332" t="str">
        <f ca="1">IF(SUMIF(ВихідніДані!$E:$BB,AB$8&amp;$C19,ВихідніДані!$D:$D)=0,"-",IF(SUMIF(ВихідніДані!$E:$BB,AB$8&amp;$C19,ВихідніДані!$BE:$BE)=0,"вся сумма оспорена",IF(SUMIF(ВихідніДані!$E:$BB,AB$8&amp;$C19,ВихідніДані!$M:$M)=0,"Немає висновків",SUMIF(ВихідніДані!$E:$BB,AB$8&amp;$C19,ВихідніДані!$M:$M)/SUMIF(ВихідніДані!$E:$BB,AB$8&amp;$C19,ВихідніДані!$BE:$BE))))</f>
        <v>-</v>
      </c>
      <c r="AC19" s="159"/>
      <c r="AD19" s="330">
        <f ca="1">IF(SUMIF(ВихідніДані!$E:$BB,AD$8&amp; $C19,ВихідніДані!$D:$D)=0,"-",IF(SUMIF(ВихідніДані!$E:$BB,AD$8&amp;$C19,ВихідніДані!$BE:$BE)=0,"вся сумма оспорена",IF(SUMIF(ВихідніДані!$E:$BB,AD$8&amp;$C19,ВихідніДані!$M:$M)=0,"Немає висновків",SUMIF(ВихідніДані!$E:$BB,AD$8&amp;$C19,ВихідніДані!$AI:$AI)/SUMIF(ВихідніДані!$E:$BB,AD$8&amp;$C19,ВихідніДані!$M:$M))))</f>
        <v>1</v>
      </c>
      <c r="AE19" s="331">
        <f ca="1">IF(SUMIF(ВихідніДані!$E:$BB,AE$8&amp; $C19,ВихідніДані!$D:$D)=0,"-",IF(SUMIF(ВихідніДані!$E:$BB,AE$8&amp;$C19,ВихідніДані!$BE:$BE)=0,"вся сумма оспорена",IF(SUMIF(ВихідніДані!$E:$BB,AE$8&amp;$C19,ВихідніДані!$M:$M)=0,"Немає висновків",SUMIF(ВихідніДані!$E:$BB,AE$8&amp;$C19,ВихідніДані!$AI:$AI)/SUMIF(ВихідніДані!$E:$BB,AE$8&amp;$C19,ВихідніДані!$M:$M))))</f>
        <v>1</v>
      </c>
      <c r="AF19" s="331">
        <f ca="1">IF(SUMIF(ВихідніДані!$E:$BB,AF$8&amp; $C19,ВихідніДані!$D:$D)=0,"-",IF(SUMIF(ВихідніДані!$E:$BB,AF$8&amp;$C19,ВихідніДані!$BE:$BE)=0,"вся сумма оспорена",IF(SUMIF(ВихідніДані!$E:$BB,AF$8&amp;$C19,ВихідніДані!$M:$M)=0,"Немає висновків",SUMIF(ВихідніДані!$E:$BB,AF$8&amp;$C19,ВихідніДані!$AI:$AI)/SUMIF(ВихідніДані!$E:$BB,AF$8&amp;$C19,ВихідніДані!$M:$M))))</f>
        <v>1</v>
      </c>
      <c r="AG19" s="331">
        <f ca="1">IF(SUMIF(ВихідніДані!$E:$BB,AG$8&amp; $C19,ВихідніДані!$D:$D)=0,"-",IF(SUMIF(ВихідніДані!$E:$BB,AG$8&amp;$C19,ВихідніДані!$BE:$BE)=0,"вся сумма оспорена",IF(SUMIF(ВихідніДані!$E:$BB,AG$8&amp;$C19,ВихідніДані!$M:$M)=0,"Немає висновків",SUMIF(ВихідніДані!$E:$BB,AG$8&amp;$C19,ВихідніДані!$AI:$AI)/SUMIF(ВихідніДані!$E:$BB,AG$8&amp;$C19,ВихідніДані!$M:$M))))</f>
        <v>1</v>
      </c>
      <c r="AH19" s="331">
        <f ca="1">IF(SUMIF(ВихідніДані!$E:$BB,AH$8&amp; $C19,ВихідніДані!$D:$D)=0,"-",IF(SUMIF(ВихідніДані!$E:$BB,AH$8&amp;$C19,ВихідніДані!$BE:$BE)=0,"вся сумма оспорена",IF(SUMIF(ВихідніДані!$E:$BB,AH$8&amp;$C19,ВихідніДані!$M:$M)=0,"Немає висновків",SUMIF(ВихідніДані!$E:$BB,AH$8&amp;$C19,ВихідніДані!$AI:$AI)/SUMIF(ВихідніДані!$E:$BB,AH$8&amp;$C19,ВихідніДані!$M:$M))))</f>
        <v>1</v>
      </c>
      <c r="AI19" s="331">
        <f ca="1">IF(SUMIF(ВихідніДані!$E:$BB,AI$8&amp; $C19,ВихідніДані!$D:$D)=0,"-",IF(SUMIF(ВихідніДані!$E:$BB,AI$8&amp;$C19,ВихідніДані!$BE:$BE)=0,"вся сумма оспорена",IF(SUMIF(ВихідніДані!$E:$BB,AI$8&amp;$C19,ВихідніДані!$M:$M)=0,"Немає висновків",SUMIF(ВихідніДані!$E:$BB,AI$8&amp;$C19,ВихідніДані!$AI:$AI)/SUMIF(ВихідніДані!$E:$BB,AI$8&amp;$C19,ВихідніДані!$M:$M))))</f>
        <v>1</v>
      </c>
      <c r="AJ19" s="331">
        <f ca="1">IF(SUMIF(ВихідніДані!$E:$BB,AJ$8&amp; $C19,ВихідніДані!$D:$D)=0,"-",IF(SUMIF(ВихідніДані!$E:$BB,AJ$8&amp;$C19,ВихідніДані!$BE:$BE)=0,"вся сумма оспорена",IF(SUMIF(ВихідніДані!$E:$BB,AJ$8&amp;$C19,ВихідніДані!$M:$M)=0,"Немає висновків",SUMIF(ВихідніДані!$E:$BB,AJ$8&amp;$C19,ВихідніДані!$AI:$AI)/SUMIF(ВихідніДані!$E:$BB,AJ$8&amp;$C19,ВихідніДані!$M:$M))))</f>
        <v>1</v>
      </c>
      <c r="AK19" s="331">
        <f ca="1">IF(SUMIF(ВихідніДані!$E:$BB,AK$8&amp; $C19,ВихідніДані!$D:$D)=0,"-",IF(SUMIF(ВихідніДані!$E:$BB,AK$8&amp;$C19,ВихідніДані!$BE:$BE)=0,"вся сумма оспорена",IF(SUMIF(ВихідніДані!$E:$BB,AK$8&amp;$C19,ВихідніДані!$M:$M)=0,"Немає висновків",SUMIF(ВихідніДані!$E:$BB,AK$8&amp;$C19,ВихідніДані!$AI:$AI)/SUMIF(ВихідніДані!$E:$BB,AK$8&amp;$C19,ВихідніДані!$M:$M))))</f>
        <v>1</v>
      </c>
      <c r="AL19" s="331">
        <f ca="1">IF(SUMIF(ВихідніДані!$E:$BB,AL$8&amp; $C19,ВихідніДані!$D:$D)=0,"-",IF(SUMIF(ВихідніДані!$E:$BB,AL$8&amp;$C19,ВихідніДані!$BE:$BE)=0,"вся сумма оспорена",IF(SUMIF(ВихідніДані!$E:$BB,AL$8&amp;$C19,ВихідніДані!$M:$M)=0,"Немає висновків",SUMIF(ВихідніДані!$E:$BB,AL$8&amp;$C19,ВихідніДані!$AI:$AI)/SUMIF(ВихідніДані!$E:$BB,AL$8&amp;$C19,ВихідніДані!$M:$M))))</f>
        <v>1</v>
      </c>
      <c r="AM19" s="331" t="str">
        <f ca="1">IF(SUMIF(ВихідніДані!$E:$BB,AM$8&amp; $C19,ВихідніДані!$D:$D)=0,"-",IF(SUMIF(ВихідніДані!$E:$BB,AM$8&amp;$C19,ВихідніДані!$BE:$BE)=0,"вся сумма оспорена",IF(SUMIF(ВихідніДані!$E:$BB,AM$8&amp;$C19,ВихідніДані!$M:$M)=0,"Немає висновків",SUMIF(ВихідніДані!$E:$BB,AM$8&amp;$C19,ВихідніДані!$AI:$AI)/SUMIF(ВихідніДані!$E:$BB,AM$8&amp;$C19,ВихідніДані!$M:$M))))</f>
        <v>-</v>
      </c>
      <c r="AN19" s="332" t="str">
        <f ca="1">IF(SUMIF(ВихідніДані!$E:$BB,AN$8&amp; $C19,ВихідніДані!$D:$D)=0,"-",IF(SUMIF(ВихідніДані!$E:$BB,AN$8&amp;$C19,ВихідніДані!$BE:$BE)=0,"вся сумма оспорена",IF(SUMIF(ВихідніДані!$E:$BB,AN$8&amp;$C19,ВихідніДані!$M:$M)=0,"Немає висновків",SUMIF(ВихідніДані!$E:$BB,AN$8&amp;$C19,ВихідніДані!$AI:$AI)/SUMIF(ВихідніДані!$E:$BB,AN$8&amp;$C19,ВихідніДані!$M:$M))))</f>
        <v>-</v>
      </c>
      <c r="AO19" s="159"/>
      <c r="AP19" s="447">
        <f>VLOOKUP(AP$8&amp;$C19,ВихідніДані!$E:$BD,52,0)</f>
        <v>143</v>
      </c>
      <c r="AQ19" s="446">
        <f>VLOOKUP(AQ$8&amp;$C19,ВихідніДані!$E:$BD,52,0)</f>
        <v>122</v>
      </c>
      <c r="AR19" s="446">
        <f>VLOOKUP(AR$8&amp;$C19,ВихідніДані!$E:$BD,52,0)</f>
        <v>92</v>
      </c>
      <c r="AS19" s="324">
        <f>VLOOKUP(AS$8&amp;$C19,ВихідніДані!$E:$BD,52,0)</f>
        <v>62</v>
      </c>
      <c r="AT19" s="324">
        <f>VLOOKUP(AT$8&amp;$C19,ВихідніДані!$E:$BD,52,0)</f>
        <v>85</v>
      </c>
      <c r="AU19" s="324">
        <f>VLOOKUP(AU$8&amp;$C19,ВихідніДані!$E:$BD,52,0)</f>
        <v>85</v>
      </c>
      <c r="AV19" s="324">
        <f>VLOOKUP(AV$8&amp;$C19,ВихідніДані!$E:$BD,52,0)</f>
        <v>59</v>
      </c>
      <c r="AW19" s="324">
        <f>VLOOKUP(AW$8&amp;$C19,ВихідніДані!$E:$BD,52,0)</f>
        <v>35</v>
      </c>
      <c r="AX19" s="324">
        <f>VLOOKUP(AX$8&amp;$C19,ВихідніДані!$E:$BD,52,0)</f>
        <v>61</v>
      </c>
      <c r="AY19" s="331" t="str">
        <f>IF(ISNA(VLOOKUP(AY$8&amp;$C19,ВихідніДані!$E:$BD,52,0)),"---",VLOOKUP(AY$8&amp;$C19,ВихідніДані!$E:$BD,52,0))</f>
        <v>---</v>
      </c>
      <c r="AZ19" s="332" t="str">
        <f>IF(ISNA(VLOOKUP(AZ$8&amp;$C19,ВихідніДані!$E:$BD,52,0)),"---",VLOOKUP(AZ$8&amp;$C19,ВихідніДані!$E:$BD,52,0))</f>
        <v>---</v>
      </c>
      <c r="BA19" s="159"/>
      <c r="BB19" s="319">
        <f>IF(SUMIF(АВисновки!$D:$D,BB$8&amp;$C19,АВисновки!$A:$A)=0,"-",SUMIF(АВисновки!$D:$D,BB$8&amp;$C19,АВисновки!$E:$E))</f>
        <v>724926.1616438356</v>
      </c>
      <c r="BC19" s="320">
        <f>IF(SUMIF(АВисновки!$D:$D,BC$8&amp;$C19,АВисновки!$A:$A)=0,"-",SUMIF(АВисновки!$D:$D,BC$8&amp;$C19,АВисновки!$E:$E))</f>
        <v>8845335.0684931502</v>
      </c>
      <c r="BD19" s="320">
        <f>IF(SUMIF(АВисновки!$D:$D,BD$8&amp;$C19,АВисновки!$A:$A)=0,"-",SUMIF(АВисновки!$D:$D,BD$8&amp;$C19,АВисновки!$E:$E))</f>
        <v>1949471.6438356165</v>
      </c>
      <c r="BE19" s="320">
        <f>IF(SUMIF(АВисновки!$D:$D,BE$8&amp;$C19,АВисновки!$A:$A)=0,"-",SUMIF(АВисновки!$D:$D,BE$8&amp;$C19,АВисновки!$E:$E))</f>
        <v>0</v>
      </c>
      <c r="BF19" s="320">
        <f>IF(SUMIF(АВисновки!$D:$D,BF$8&amp;$C19,АВисновки!$A:$A)=0,"-",SUMIF(АВисновки!$D:$D,BF$8&amp;$C19,АВисновки!$E:$E))</f>
        <v>824199.83013698633</v>
      </c>
      <c r="BG19" s="320">
        <f>IF(SUMIF(АВисновки!$D:$D,BG$8&amp;$C19,АВисновки!$A:$A)=0,"-",SUMIF(АВисновки!$D:$D,BG$8&amp;$C19,АВисновки!$E:$E))</f>
        <v>1863759.1068493151</v>
      </c>
      <c r="BH19" s="320">
        <f>IF(SUMIF(АВисновки!$D:$D,BH$8&amp;$C19,АВисновки!$A:$A)=0,"-",SUMIF(АВисновки!$D:$D,BH$8&amp;$C19,АВисновки!$E:$E))</f>
        <v>0</v>
      </c>
      <c r="BI19" s="320">
        <f>IF(SUMIF(АВисновки!$D:$D,BI$8&amp;$C19,АВисновки!$A:$A)=0,"-",SUMIF(АВисновки!$D:$D,BI$8&amp;$C19,АВисновки!$E:$E))</f>
        <v>0</v>
      </c>
      <c r="BJ19" s="320">
        <f>IF(SUMIF(АВисновки!$D:$D,BJ$8&amp;$C19,АВисновки!$A:$A)=0,"-",SUMIF(АВисновки!$D:$D,BJ$8&amp;$C19,АВисновки!$E:$E))</f>
        <v>0</v>
      </c>
      <c r="BK19" s="320" t="str">
        <f>IF(SUMIF(АВисновки!$D:$D,BK$8&amp;$C19,АВисновки!$A:$A)=0,"-",SUMIF(АВисновки!$D:$D,BK$8&amp;$C19,АВисновки!$E:$E))</f>
        <v>-</v>
      </c>
      <c r="BL19" s="321" t="str">
        <f>IF(SUMIF(АВисновки!$D:$D,BL$8&amp;$C19,АВисновки!$A:$A)=0,"-",SUMIF(АВисновки!$D:$D,BL$8&amp;$C19,АВисновки!$E:$E))</f>
        <v>-</v>
      </c>
    </row>
    <row r="20" spans="1:64" x14ac:dyDescent="0.2">
      <c r="A20" s="386">
        <f>COUNTIF(СписМінфін!$B$2:$B$101,C20)</f>
        <v>1</v>
      </c>
      <c r="B20" s="364">
        <v>10</v>
      </c>
      <c r="C20" s="365" t="s">
        <v>78</v>
      </c>
      <c r="D20" s="142">
        <v>362734826585</v>
      </c>
      <c r="E20" s="172">
        <f>SUMIF(ВихідніДані!G:G,D20,ВихідніДані!K:K)</f>
        <v>260000000</v>
      </c>
      <c r="F20" s="172">
        <f>SUMIF(ВихідніДані!G:G,D20,ВихідніДані!M:M)</f>
        <v>260000000</v>
      </c>
      <c r="G20" s="172">
        <f>SUMIF(ВихідніДані!G:G,D20,ВихідніДані!AC:AC)</f>
        <v>0</v>
      </c>
      <c r="H20" s="172">
        <f>SUMIF(ВихідніДані!G:G,D20,ВихідніДані!AI:AI)</f>
        <v>260000000</v>
      </c>
      <c r="I20" s="366">
        <f t="shared" si="1"/>
        <v>0</v>
      </c>
      <c r="J20" s="366">
        <f t="shared" si="2"/>
        <v>0</v>
      </c>
      <c r="K20" s="367">
        <f t="shared" si="3"/>
        <v>1</v>
      </c>
      <c r="L20" s="368">
        <f t="shared" si="0"/>
        <v>1</v>
      </c>
      <c r="M20" s="369">
        <f>SUMIF(АВисновки!N:N,D20,АВисновки!$E:$E)</f>
        <v>712328.76712328766</v>
      </c>
      <c r="N20" s="369">
        <f>SUMIF(АВисновки!N:N,D20,АВисновки!B:B)</f>
        <v>1</v>
      </c>
      <c r="O20" s="369">
        <f ca="1">SUMIF([2]Матриця!C$7:C$967,D20,[2]Матриця!D$7:D$967)</f>
        <v>0</v>
      </c>
      <c r="P20" s="387">
        <f ca="1">SUMIF([2]Матриця!B$7:B$967,C20,[2]Матриця!E$7:E$967)</f>
        <v>0</v>
      </c>
      <c r="Q20" s="159"/>
      <c r="R20" s="330" t="str">
        <f ca="1">IF(SUMIF(ВихідніДані!$E:$BB,R$8&amp;$C20,ВихідніДані!$D:$D)=0,"-",IF(SUMIF(ВихідніДані!$E:$BB,R$8&amp;$C20,ВихідніДані!$BE:$BE)=0,"вся сумма оспорена",IF(SUMIF(ВихідніДані!$E:$BB,R$8&amp;$C20,ВихідніДані!$M:$M)=0,"Немає висновків",SUMIF(ВихідніДані!$E:$BB,R$8&amp;$C20,ВихідніДані!$M:$M)/SUMIF(ВихідніДані!$E:$BB,R$8&amp;$C20,ВихідніДані!$BE:$BE))))</f>
        <v>-</v>
      </c>
      <c r="S20" s="331" t="str">
        <f ca="1">IF(SUMIF(ВихідніДані!$E:$BB,S$8&amp;$C20,ВихідніДані!$D:$D)=0,"-",IF(SUMIF(ВихідніДані!$E:$BB,S$8&amp;$C20,ВихідніДані!$BE:$BE)=0,"вся сумма оспорена",IF(SUMIF(ВихідніДані!$E:$BB,S$8&amp;$C20,ВихідніДані!$M:$M)=0,"Немає висновків",SUMIF(ВихідніДані!$E:$BB,S$8&amp;$C20,ВихідніДані!$M:$M)/SUMIF(ВихідніДані!$E:$BB,S$8&amp;$C20,ВихідніДані!$BE:$BE))))</f>
        <v>-</v>
      </c>
      <c r="T20" s="331" t="str">
        <f ca="1">IF(SUMIF(ВихідніДані!$E:$BB,T$8&amp;$C20,ВихідніДані!$D:$D)=0,"-",IF(SUMIF(ВихідніДані!$E:$BB,T$8&amp;$C20,ВихідніДані!$BE:$BE)=0,"вся сумма оспорена",IF(SUMIF(ВихідніДані!$E:$BB,T$8&amp;$C20,ВихідніДані!$M:$M)=0,"Немає висновків",SUMIF(ВихідніДані!$E:$BB,T$8&amp;$C20,ВихідніДані!$M:$M)/SUMIF(ВихідніДані!$E:$BB,T$8&amp;$C20,ВихідніДані!$BE:$BE))))</f>
        <v>-</v>
      </c>
      <c r="U20" s="331">
        <f ca="1">IF(SUMIF(ВихідніДані!$E:$BB,U$8&amp;$C20,ВихідніДані!$D:$D)=0,"-",IF(SUMIF(ВихідніДані!$E:$BB,U$8&amp;$C20,ВихідніДані!$BE:$BE)=0,"вся сумма оспорена",IF(SUMIF(ВихідніДані!$E:$BB,U$8&amp;$C20,ВихідніДані!$M:$M)=0,"Немає висновків",SUMIF(ВихідніДані!$E:$BB,U$8&amp;$C20,ВихідніДані!$M:$M)/SUMIF(ВихідніДані!$E:$BB,U$8&amp;$C20,ВихідніДані!$BE:$BE))))</f>
        <v>1</v>
      </c>
      <c r="V20" s="331" t="str">
        <f ca="1">IF(SUMIF(ВихідніДані!$E:$BB,V$8&amp;$C20,ВихідніДані!$D:$D)=0,"-",IF(SUMIF(ВихідніДані!$E:$BB,V$8&amp;$C20,ВихідніДані!$BE:$BE)=0,"вся сумма оспорена",IF(SUMIF(ВихідніДані!$E:$BB,V$8&amp;$C20,ВихідніДані!$M:$M)=0,"Немає висновків",SUMIF(ВихідніДані!$E:$BB,V$8&amp;$C20,ВихідніДані!$M:$M)/SUMIF(ВихідніДані!$E:$BB,V$8&amp;$C20,ВихідніДані!$BE:$BE))))</f>
        <v>-</v>
      </c>
      <c r="W20" s="331" t="str">
        <f ca="1">IF(SUMIF(ВихідніДані!$E:$BB,W$8&amp;$C20,ВихідніДані!$D:$D)=0,"-",IF(SUMIF(ВихідніДані!$E:$BB,W$8&amp;$C20,ВихідніДані!$BE:$BE)=0,"вся сумма оспорена",IF(SUMIF(ВихідніДані!$E:$BB,W$8&amp;$C20,ВихідніДані!$M:$M)=0,"Немає висновків",SUMIF(ВихідніДані!$E:$BB,W$8&amp;$C20,ВихідніДані!$M:$M)/SUMIF(ВихідніДані!$E:$BB,W$8&amp;$C20,ВихідніДані!$BE:$BE))))</f>
        <v>-</v>
      </c>
      <c r="X20" s="331" t="str">
        <f ca="1">IF(SUMIF(ВихідніДані!$E:$BB,X$8&amp;$C20,ВихідніДані!$D:$D)=0,"-",IF(SUMIF(ВихідніДані!$E:$BB,X$8&amp;$C20,ВихідніДані!$BE:$BE)=0,"вся сумма оспорена",IF(SUMIF(ВихідніДані!$E:$BB,X$8&amp;$C20,ВихідніДані!$M:$M)=0,"Немає висновків",SUMIF(ВихідніДані!$E:$BB,X$8&amp;$C20,ВихідніДані!$M:$M)/SUMIF(ВихідніДані!$E:$BB,X$8&amp;$C20,ВихідніДані!$BE:$BE))))</f>
        <v>-</v>
      </c>
      <c r="Y20" s="331" t="str">
        <f ca="1">IF(SUMIF(ВихідніДані!$E:$BB,Y$8&amp;$C20,ВихідніДані!$D:$D)=0,"-",IF(SUMIF(ВихідніДані!$E:$BB,Y$8&amp;$C20,ВихідніДані!$BE:$BE)=0,"вся сумма оспорена",IF(SUMIF(ВихідніДані!$E:$BB,Y$8&amp;$C20,ВихідніДані!$M:$M)=0,"Немає висновків",SUMIF(ВихідніДані!$E:$BB,Y$8&amp;$C20,ВихідніДані!$M:$M)/SUMIF(ВихідніДані!$E:$BB,Y$8&amp;$C20,ВихідніДані!$BE:$BE))))</f>
        <v>-</v>
      </c>
      <c r="Z20" s="331" t="str">
        <f ca="1">IF(SUMIF(ВихідніДані!$E:$BB,Z$8&amp;$C20,ВихідніДані!$D:$D)=0,"-",IF(SUMIF(ВихідніДані!$E:$BB,Z$8&amp;$C20,ВихідніДані!$BE:$BE)=0,"вся сумма оспорена",IF(SUMIF(ВихідніДані!$E:$BB,Z$8&amp;$C20,ВихідніДані!$M:$M)=0,"Немає висновків",SUMIF(ВихідніДані!$E:$BB,Z$8&amp;$C20,ВихідніДані!$M:$M)/SUMIF(ВихідніДані!$E:$BB,Z$8&amp;$C20,ВихідніДані!$BE:$BE))))</f>
        <v>-</v>
      </c>
      <c r="AA20" s="331" t="str">
        <f ca="1">IF(SUMIF(ВихідніДані!$E:$BB,AA$8&amp;$C20,ВихідніДані!$D:$D)=0,"-",IF(SUMIF(ВихідніДані!$E:$BB,AA$8&amp;$C20,ВихідніДані!$BE:$BE)=0,"вся сумма оспорена",IF(SUMIF(ВихідніДані!$E:$BB,AA$8&amp;$C20,ВихідніДані!$M:$M)=0,"Немає висновків",SUMIF(ВихідніДані!$E:$BB,AA$8&amp;$C20,ВихідніДані!$M:$M)/SUMIF(ВихідніДані!$E:$BB,AA$8&amp;$C20,ВихідніДані!$BE:$BE))))</f>
        <v>-</v>
      </c>
      <c r="AB20" s="332" t="str">
        <f ca="1">IF(SUMIF(ВихідніДані!$E:$BB,AB$8&amp;$C20,ВихідніДані!$D:$D)=0,"-",IF(SUMIF(ВихідніДані!$E:$BB,AB$8&amp;$C20,ВихідніДані!$BE:$BE)=0,"вся сумма оспорена",IF(SUMIF(ВихідніДані!$E:$BB,AB$8&amp;$C20,ВихідніДані!$M:$M)=0,"Немає висновків",SUMIF(ВихідніДані!$E:$BB,AB$8&amp;$C20,ВихідніДані!$M:$M)/SUMIF(ВихідніДані!$E:$BB,AB$8&amp;$C20,ВихідніДані!$BE:$BE))))</f>
        <v>-</v>
      </c>
      <c r="AC20" s="159"/>
      <c r="AD20" s="330" t="str">
        <f ca="1">IF(SUMIF(ВихідніДані!$E:$BB,AD$8&amp; $C20,ВихідніДані!$D:$D)=0,"-",IF(SUMIF(ВихідніДані!$E:$BB,AD$8&amp;$C20,ВихідніДані!$BE:$BE)=0,"вся сумма оспорена",IF(SUMIF(ВихідніДані!$E:$BB,AD$8&amp;$C20,ВихідніДані!$M:$M)=0,"Немає висновків",SUMIF(ВихідніДані!$E:$BB,AD$8&amp;$C20,ВихідніДані!$AI:$AI)/SUMIF(ВихідніДані!$E:$BB,AD$8&amp;$C20,ВихідніДані!$M:$M))))</f>
        <v>-</v>
      </c>
      <c r="AE20" s="331" t="str">
        <f ca="1">IF(SUMIF(ВихідніДані!$E:$BB,AE$8&amp; $C20,ВихідніДані!$D:$D)=0,"-",IF(SUMIF(ВихідніДані!$E:$BB,AE$8&amp;$C20,ВихідніДані!$BE:$BE)=0,"вся сумма оспорена",IF(SUMIF(ВихідніДані!$E:$BB,AE$8&amp;$C20,ВихідніДані!$M:$M)=0,"Немає висновків",SUMIF(ВихідніДані!$E:$BB,AE$8&amp;$C20,ВихідніДані!$AI:$AI)/SUMIF(ВихідніДані!$E:$BB,AE$8&amp;$C20,ВихідніДані!$M:$M))))</f>
        <v>-</v>
      </c>
      <c r="AF20" s="331" t="str">
        <f ca="1">IF(SUMIF(ВихідніДані!$E:$BB,AF$8&amp; $C20,ВихідніДані!$D:$D)=0,"-",IF(SUMIF(ВихідніДані!$E:$BB,AF$8&amp;$C20,ВихідніДані!$BE:$BE)=0,"вся сумма оспорена",IF(SUMIF(ВихідніДані!$E:$BB,AF$8&amp;$C20,ВихідніДані!$M:$M)=0,"Немає висновків",SUMIF(ВихідніДані!$E:$BB,AF$8&amp;$C20,ВихідніДані!$AI:$AI)/SUMIF(ВихідніДані!$E:$BB,AF$8&amp;$C20,ВихідніДані!$M:$M))))</f>
        <v>-</v>
      </c>
      <c r="AG20" s="331">
        <f ca="1">IF(SUMIF(ВихідніДані!$E:$BB,AG$8&amp; $C20,ВихідніДані!$D:$D)=0,"-",IF(SUMIF(ВихідніДані!$E:$BB,AG$8&amp;$C20,ВихідніДані!$BE:$BE)=0,"вся сумма оспорена",IF(SUMIF(ВихідніДані!$E:$BB,AG$8&amp;$C20,ВихідніДані!$M:$M)=0,"Немає висновків",SUMIF(ВихідніДані!$E:$BB,AG$8&amp;$C20,ВихідніДані!$AI:$AI)/SUMIF(ВихідніДані!$E:$BB,AG$8&amp;$C20,ВихідніДані!$M:$M))))</f>
        <v>1</v>
      </c>
      <c r="AH20" s="331" t="str">
        <f ca="1">IF(SUMIF(ВихідніДані!$E:$BB,AH$8&amp; $C20,ВихідніДані!$D:$D)=0,"-",IF(SUMIF(ВихідніДані!$E:$BB,AH$8&amp;$C20,ВихідніДані!$BE:$BE)=0,"вся сумма оспорена",IF(SUMIF(ВихідніДані!$E:$BB,AH$8&amp;$C20,ВихідніДані!$M:$M)=0,"Немає висновків",SUMIF(ВихідніДані!$E:$BB,AH$8&amp;$C20,ВихідніДані!$AI:$AI)/SUMIF(ВихідніДані!$E:$BB,AH$8&amp;$C20,ВихідніДані!$M:$M))))</f>
        <v>-</v>
      </c>
      <c r="AI20" s="331" t="str">
        <f ca="1">IF(SUMIF(ВихідніДані!$E:$BB,AI$8&amp; $C20,ВихідніДані!$D:$D)=0,"-",IF(SUMIF(ВихідніДані!$E:$BB,AI$8&amp;$C20,ВихідніДані!$BE:$BE)=0,"вся сумма оспорена",IF(SUMIF(ВихідніДані!$E:$BB,AI$8&amp;$C20,ВихідніДані!$M:$M)=0,"Немає висновків",SUMIF(ВихідніДані!$E:$BB,AI$8&amp;$C20,ВихідніДані!$AI:$AI)/SUMIF(ВихідніДані!$E:$BB,AI$8&amp;$C20,ВихідніДані!$M:$M))))</f>
        <v>-</v>
      </c>
      <c r="AJ20" s="331" t="str">
        <f ca="1">IF(SUMIF(ВихідніДані!$E:$BB,AJ$8&amp; $C20,ВихідніДані!$D:$D)=0,"-",IF(SUMIF(ВихідніДані!$E:$BB,AJ$8&amp;$C20,ВихідніДані!$BE:$BE)=0,"вся сумма оспорена",IF(SUMIF(ВихідніДані!$E:$BB,AJ$8&amp;$C20,ВихідніДані!$M:$M)=0,"Немає висновків",SUMIF(ВихідніДані!$E:$BB,AJ$8&amp;$C20,ВихідніДані!$AI:$AI)/SUMIF(ВихідніДані!$E:$BB,AJ$8&amp;$C20,ВихідніДані!$M:$M))))</f>
        <v>-</v>
      </c>
      <c r="AK20" s="331" t="str">
        <f ca="1">IF(SUMIF(ВихідніДані!$E:$BB,AK$8&amp; $C20,ВихідніДані!$D:$D)=0,"-",IF(SUMIF(ВихідніДані!$E:$BB,AK$8&amp;$C20,ВихідніДані!$BE:$BE)=0,"вся сумма оспорена",IF(SUMIF(ВихідніДані!$E:$BB,AK$8&amp;$C20,ВихідніДані!$M:$M)=0,"Немає висновків",SUMIF(ВихідніДані!$E:$BB,AK$8&amp;$C20,ВихідніДані!$AI:$AI)/SUMIF(ВихідніДані!$E:$BB,AK$8&amp;$C20,ВихідніДані!$M:$M))))</f>
        <v>-</v>
      </c>
      <c r="AL20" s="331" t="str">
        <f ca="1">IF(SUMIF(ВихідніДані!$E:$BB,AL$8&amp; $C20,ВихідніДані!$D:$D)=0,"-",IF(SUMIF(ВихідніДані!$E:$BB,AL$8&amp;$C20,ВихідніДані!$BE:$BE)=0,"вся сумма оспорена",IF(SUMIF(ВихідніДані!$E:$BB,AL$8&amp;$C20,ВихідніДані!$M:$M)=0,"Немає висновків",SUMIF(ВихідніДані!$E:$BB,AL$8&amp;$C20,ВихідніДані!$AI:$AI)/SUMIF(ВихідніДані!$E:$BB,AL$8&amp;$C20,ВихідніДані!$M:$M))))</f>
        <v>-</v>
      </c>
      <c r="AM20" s="331" t="str">
        <f ca="1">IF(SUMIF(ВихідніДані!$E:$BB,AM$8&amp; $C20,ВихідніДані!$D:$D)=0,"-",IF(SUMIF(ВихідніДані!$E:$BB,AM$8&amp;$C20,ВихідніДані!$BE:$BE)=0,"вся сумма оспорена",IF(SUMIF(ВихідніДані!$E:$BB,AM$8&amp;$C20,ВихідніДані!$M:$M)=0,"Немає висновків",SUMIF(ВихідніДані!$E:$BB,AM$8&amp;$C20,ВихідніДані!$AI:$AI)/SUMIF(ВихідніДані!$E:$BB,AM$8&amp;$C20,ВихідніДані!$M:$M))))</f>
        <v>-</v>
      </c>
      <c r="AN20" s="332" t="str">
        <f ca="1">IF(SUMIF(ВихідніДані!$E:$BB,AN$8&amp; $C20,ВихідніДані!$D:$D)=0,"-",IF(SUMIF(ВихідніДані!$E:$BB,AN$8&amp;$C20,ВихідніДані!$BE:$BE)=0,"вся сумма оспорена",IF(SUMIF(ВихідніДані!$E:$BB,AN$8&amp;$C20,ВихідніДані!$M:$M)=0,"Немає висновків",SUMIF(ВихідніДані!$E:$BB,AN$8&amp;$C20,ВихідніДані!$AI:$AI)/SUMIF(ВихідніДані!$E:$BB,AN$8&amp;$C20,ВихідніДані!$M:$M))))</f>
        <v>-</v>
      </c>
      <c r="AO20" s="159"/>
      <c r="AP20" s="330" t="str">
        <f>IF(ISNA(VLOOKUP(AP$8&amp;$C20,ВихідніДані!$E:$BD,52,0)),"---",VLOOKUP(AP$8&amp;$C20,ВихідніДані!$E:$BD,52,0))</f>
        <v>---</v>
      </c>
      <c r="AQ20" s="331" t="str">
        <f>IF(ISNA(VLOOKUP(AQ$8&amp;$C20,ВихідніДані!$E:$BD,52,0)),"---",VLOOKUP(AQ$8&amp;$C20,ВихідніДані!$E:$BD,52,0))</f>
        <v>---</v>
      </c>
      <c r="AR20" s="331" t="str">
        <f>IF(ISNA(VLOOKUP(AR$8&amp;$C20,ВихідніДані!$E:$BD,52,0)),"---",VLOOKUP(AR$8&amp;$C20,ВихідніДані!$E:$BD,52,0))</f>
        <v>---</v>
      </c>
      <c r="AS20" s="324">
        <f>IF(ISNA(VLOOKUP(AS$8&amp;$C20,ВихідніДані!$E:$BD,52,0)),"---",VLOOKUP(AS$8&amp;$C20,ВихідніДані!$E:$BD,52,0))</f>
        <v>68</v>
      </c>
      <c r="AT20" s="331" t="str">
        <f>IF(ISNA(VLOOKUP(AT$8&amp;$C20,ВихідніДані!$E:$BD,52,0)),"---",VLOOKUP(AT$8&amp;$C20,ВихідніДані!$E:$BD,52,0))</f>
        <v>---</v>
      </c>
      <c r="AU20" s="331" t="str">
        <f>IF(ISNA(VLOOKUP(AU$8&amp;$C20,ВихідніДані!$E:$BD,52,0)),"---",VLOOKUP(AU$8&amp;$C20,ВихідніДані!$E:$BD,52,0))</f>
        <v>---</v>
      </c>
      <c r="AV20" s="331" t="str">
        <f>IF(ISNA(VLOOKUP(AV$8&amp;$C20,ВихідніДані!$E:$BD,52,0)),"---",VLOOKUP(AV$8&amp;$C20,ВихідніДані!$E:$BD,52,0))</f>
        <v>---</v>
      </c>
      <c r="AW20" s="331" t="str">
        <f>IF(ISNA(VLOOKUP(AW$8&amp;$C20,ВихідніДані!$E:$BD,52,0)),"---",VLOOKUP(AW$8&amp;$C20,ВихідніДані!$E:$BD,52,0))</f>
        <v>---</v>
      </c>
      <c r="AX20" s="331" t="str">
        <f>IF(ISNA(VLOOKUP(AX$8&amp;$C20,ВихідніДані!$E:$BD,52,0)),"---",VLOOKUP(AX$8&amp;$C20,ВихідніДані!$E:$BD,52,0))</f>
        <v>---</v>
      </c>
      <c r="AY20" s="331" t="str">
        <f>IF(ISNA(VLOOKUP(AY$8&amp;$C20,ВихідніДані!$E:$BD,52,0)),"---",VLOOKUP(AY$8&amp;$C20,ВихідніДані!$E:$BD,52,0))</f>
        <v>---</v>
      </c>
      <c r="AZ20" s="332" t="str">
        <f>IF(ISNA(VLOOKUP(AZ$8&amp;$C20,ВихідніДані!$E:$BD,52,0)),"---",VLOOKUP(AZ$8&amp;$C20,ВихідніДані!$E:$BD,52,0))</f>
        <v>---</v>
      </c>
      <c r="BA20" s="159"/>
      <c r="BB20" s="319" t="str">
        <f>IF(SUMIF(АВисновки!$D:$D,BB$8&amp;$C20,АВисновки!$A:$A)=0,"-",SUMIF(АВисновки!$D:$D,BB$8&amp;$C20,АВисновки!$E:$E))</f>
        <v>-</v>
      </c>
      <c r="BC20" s="320" t="str">
        <f>IF(SUMIF(АВисновки!$D:$D,BC$8&amp;$C20,АВисновки!$A:$A)=0,"-",SUMIF(АВисновки!$D:$D,BC$8&amp;$C20,АВисновки!$E:$E))</f>
        <v>-</v>
      </c>
      <c r="BD20" s="320" t="str">
        <f>IF(SUMIF(АВисновки!$D:$D,BD$8&amp;$C20,АВисновки!$A:$A)=0,"-",SUMIF(АВисновки!$D:$D,BD$8&amp;$C20,АВисновки!$E:$E))</f>
        <v>-</v>
      </c>
      <c r="BE20" s="320">
        <f>IF(SUMIF(АВисновки!$D:$D,BE$8&amp;$C20,АВисновки!$A:$A)=0,"-",SUMIF(АВисновки!$D:$D,BE$8&amp;$C20,АВисновки!$E:$E))</f>
        <v>712328.76712328766</v>
      </c>
      <c r="BF20" s="320" t="str">
        <f>IF(SUMIF(АВисновки!$D:$D,BF$8&amp;$C20,АВисновки!$A:$A)=0,"-",SUMIF(АВисновки!$D:$D,BF$8&amp;$C20,АВисновки!$E:$E))</f>
        <v>-</v>
      </c>
      <c r="BG20" s="320" t="str">
        <f>IF(SUMIF(АВисновки!$D:$D,BG$8&amp;$C20,АВисновки!$A:$A)=0,"-",SUMIF(АВисновки!$D:$D,BG$8&amp;$C20,АВисновки!$E:$E))</f>
        <v>-</v>
      </c>
      <c r="BH20" s="320" t="str">
        <f>IF(SUMIF(АВисновки!$D:$D,BH$8&amp;$C20,АВисновки!$A:$A)=0,"-",SUMIF(АВисновки!$D:$D,BH$8&amp;$C20,АВисновки!$E:$E))</f>
        <v>-</v>
      </c>
      <c r="BI20" s="320" t="str">
        <f>IF(SUMIF(АВисновки!$D:$D,BI$8&amp;$C20,АВисновки!$A:$A)=0,"-",SUMIF(АВисновки!$D:$D,BI$8&amp;$C20,АВисновки!$E:$E))</f>
        <v>-</v>
      </c>
      <c r="BJ20" s="320" t="str">
        <f>IF(SUMIF(АВисновки!$D:$D,BJ$8&amp;$C20,АВисновки!$A:$A)=0,"-",SUMIF(АВисновки!$D:$D,BJ$8&amp;$C20,АВисновки!$E:$E))</f>
        <v>-</v>
      </c>
      <c r="BK20" s="320" t="str">
        <f>IF(SUMIF(АВисновки!$D:$D,BK$8&amp;$C20,АВисновки!$A:$A)=0,"-",SUMIF(АВисновки!$D:$D,BK$8&amp;$C20,АВисновки!$E:$E))</f>
        <v>-</v>
      </c>
      <c r="BL20" s="321" t="str">
        <f>IF(SUMIF(АВисновки!$D:$D,BL$8&amp;$C20,АВисновки!$A:$A)=0,"-",SUMIF(АВисновки!$D:$D,BL$8&amp;$C20,АВисновки!$E:$E))</f>
        <v>-</v>
      </c>
    </row>
    <row r="21" spans="1:64" x14ac:dyDescent="0.2">
      <c r="A21" s="386">
        <f>COUNTIF(СписМінфін!$B$2:$B$101,C21)</f>
        <v>1</v>
      </c>
      <c r="B21" s="364">
        <v>11</v>
      </c>
      <c r="C21" s="365" t="s">
        <v>79</v>
      </c>
      <c r="D21" s="142">
        <v>359171226555</v>
      </c>
      <c r="E21" s="172">
        <f>SUMIF(ВихідніДані!G:G,D21,ВихідніДані!K:K)</f>
        <v>251073703</v>
      </c>
      <c r="F21" s="172">
        <f>SUMIF(ВихідніДані!G:G,D21,ВихідніДані!M:M)</f>
        <v>251073703</v>
      </c>
      <c r="G21" s="172">
        <f>SUMIF(ВихідніДані!G:G,D21,ВихідніДані!AC:AC)</f>
        <v>0</v>
      </c>
      <c r="H21" s="172">
        <f>SUMIF(ВихідніДані!G:G,D21,ВихідніДані!AI:AI)</f>
        <v>251073703</v>
      </c>
      <c r="I21" s="366">
        <f t="shared" si="1"/>
        <v>0</v>
      </c>
      <c r="J21" s="366">
        <f t="shared" si="2"/>
        <v>0</v>
      </c>
      <c r="K21" s="367">
        <f t="shared" si="3"/>
        <v>1</v>
      </c>
      <c r="L21" s="368">
        <f t="shared" si="0"/>
        <v>1</v>
      </c>
      <c r="M21" s="369">
        <f>SUMIF(АВисновки!N:N,D21,АВисновки!$E:$E)</f>
        <v>0</v>
      </c>
      <c r="N21" s="369">
        <f>SUMIF(АВисновки!N:N,D21,АВисновки!B:B)</f>
        <v>0</v>
      </c>
      <c r="O21" s="369">
        <f ca="1">SUMIF([2]Матриця!C$7:C$967,D21,[2]Матриця!D$7:D$967)</f>
        <v>16</v>
      </c>
      <c r="P21" s="387">
        <f ca="1">SUMIF([2]Матриця!B$7:B$967,C21,[2]Матриця!E$7:E$967)</f>
        <v>1</v>
      </c>
      <c r="Q21" s="159"/>
      <c r="R21" s="330" t="str">
        <f ca="1">IF(SUMIF(ВихідніДані!$E:$BB,R$8&amp;$C21,ВихідніДані!$D:$D)=0,"-",IF(SUMIF(ВихідніДані!$E:$BB,R$8&amp;$C21,ВихідніДані!$BE:$BE)=0,"вся сумма оспорена",IF(SUMIF(ВихідніДані!$E:$BB,R$8&amp;$C21,ВихідніДані!$M:$M)=0,"Немає висновків",SUMIF(ВихідніДані!$E:$BB,R$8&amp;$C21,ВихідніДані!$M:$M)/SUMIF(ВихідніДані!$E:$BB,R$8&amp;$C21,ВихідніДані!$BE:$BE))))</f>
        <v>-</v>
      </c>
      <c r="S21" s="331" t="str">
        <f ca="1">IF(SUMIF(ВихідніДані!$E:$BB,S$8&amp;$C21,ВихідніДані!$D:$D)=0,"-",IF(SUMIF(ВихідніДані!$E:$BB,S$8&amp;$C21,ВихідніДані!$BE:$BE)=0,"вся сумма оспорена",IF(SUMIF(ВихідніДані!$E:$BB,S$8&amp;$C21,ВихідніДані!$M:$M)=0,"Немає висновків",SUMIF(ВихідніДані!$E:$BB,S$8&amp;$C21,ВихідніДані!$M:$M)/SUMIF(ВихідніДані!$E:$BB,S$8&amp;$C21,ВихідніДані!$BE:$BE))))</f>
        <v>-</v>
      </c>
      <c r="T21" s="331" t="str">
        <f ca="1">IF(SUMIF(ВихідніДані!$E:$BB,T$8&amp;$C21,ВихідніДані!$D:$D)=0,"-",IF(SUMIF(ВихідніДані!$E:$BB,T$8&amp;$C21,ВихідніДані!$BE:$BE)=0,"вся сумма оспорена",IF(SUMIF(ВихідніДані!$E:$BB,T$8&amp;$C21,ВихідніДані!$M:$M)=0,"Немає висновків",SUMIF(ВихідніДані!$E:$BB,T$8&amp;$C21,ВихідніДані!$M:$M)/SUMIF(ВихідніДані!$E:$BB,T$8&amp;$C21,ВихідніДані!$BE:$BE))))</f>
        <v>-</v>
      </c>
      <c r="U21" s="331" t="str">
        <f ca="1">IF(SUMIF(ВихідніДані!$E:$BB,U$8&amp;$C21,ВихідніДані!$D:$D)=0,"-",IF(SUMIF(ВихідніДані!$E:$BB,U$8&amp;$C21,ВихідніДані!$BE:$BE)=0,"вся сумма оспорена",IF(SUMIF(ВихідніДані!$E:$BB,U$8&amp;$C21,ВихідніДані!$M:$M)=0,"Немає висновків",SUMIF(ВихідніДані!$E:$BB,U$8&amp;$C21,ВихідніДані!$M:$M)/SUMIF(ВихідніДані!$E:$BB,U$8&amp;$C21,ВихідніДані!$BE:$BE))))</f>
        <v>-</v>
      </c>
      <c r="V21" s="331" t="str">
        <f ca="1">IF(SUMIF(ВихідніДані!$E:$BB,V$8&amp;$C21,ВихідніДані!$D:$D)=0,"-",IF(SUMIF(ВихідніДані!$E:$BB,V$8&amp;$C21,ВихідніДані!$BE:$BE)=0,"вся сумма оспорена",IF(SUMIF(ВихідніДані!$E:$BB,V$8&amp;$C21,ВихідніДані!$M:$M)=0,"Немає висновків",SUMIF(ВихідніДані!$E:$BB,V$8&amp;$C21,ВихідніДані!$M:$M)/SUMIF(ВихідніДані!$E:$BB,V$8&amp;$C21,ВихідніДані!$BE:$BE))))</f>
        <v>-</v>
      </c>
      <c r="W21" s="331" t="str">
        <f ca="1">IF(SUMIF(ВихідніДані!$E:$BB,W$8&amp;$C21,ВихідніДані!$D:$D)=0,"-",IF(SUMIF(ВихідніДані!$E:$BB,W$8&amp;$C21,ВихідніДані!$BE:$BE)=0,"вся сумма оспорена",IF(SUMIF(ВихідніДані!$E:$BB,W$8&amp;$C21,ВихідніДані!$M:$M)=0,"Немає висновків",SUMIF(ВихідніДані!$E:$BB,W$8&amp;$C21,ВихідніДані!$M:$M)/SUMIF(ВихідніДані!$E:$BB,W$8&amp;$C21,ВихідніДані!$BE:$BE))))</f>
        <v>-</v>
      </c>
      <c r="X21" s="331" t="str">
        <f ca="1">IF(SUMIF(ВихідніДані!$E:$BB,X$8&amp;$C21,ВихідніДані!$D:$D)=0,"-",IF(SUMIF(ВихідніДані!$E:$BB,X$8&amp;$C21,ВихідніДані!$BE:$BE)=0,"вся сумма оспорена",IF(SUMIF(ВихідніДані!$E:$BB,X$8&amp;$C21,ВихідніДані!$M:$M)=0,"Немає висновків",SUMIF(ВихідніДані!$E:$BB,X$8&amp;$C21,ВихідніДані!$M:$M)/SUMIF(ВихідніДані!$E:$BB,X$8&amp;$C21,ВихідніДані!$BE:$BE))))</f>
        <v>-</v>
      </c>
      <c r="Y21" s="331" t="str">
        <f ca="1">IF(SUMIF(ВихідніДані!$E:$BB,Y$8&amp;$C21,ВихідніДані!$D:$D)=0,"-",IF(SUMIF(ВихідніДані!$E:$BB,Y$8&amp;$C21,ВихідніДані!$BE:$BE)=0,"вся сумма оспорена",IF(SUMIF(ВихідніДані!$E:$BB,Y$8&amp;$C21,ВихідніДані!$M:$M)=0,"Немає висновків",SUMIF(ВихідніДані!$E:$BB,Y$8&amp;$C21,ВихідніДані!$M:$M)/SUMIF(ВихідніДані!$E:$BB,Y$8&amp;$C21,ВихідніДані!$BE:$BE))))</f>
        <v>-</v>
      </c>
      <c r="Z21" s="331" t="str">
        <f ca="1">IF(SUMIF(ВихідніДані!$E:$BB,Z$8&amp;$C21,ВихідніДані!$D:$D)=0,"-",IF(SUMIF(ВихідніДані!$E:$BB,Z$8&amp;$C21,ВихідніДані!$BE:$BE)=0,"вся сумма оспорена",IF(SUMIF(ВихідніДані!$E:$BB,Z$8&amp;$C21,ВихідніДані!$M:$M)=0,"Немає висновків",SUMIF(ВихідніДані!$E:$BB,Z$8&amp;$C21,ВихідніДані!$M:$M)/SUMIF(ВихідніДані!$E:$BB,Z$8&amp;$C21,ВихідніДані!$BE:$BE))))</f>
        <v>-</v>
      </c>
      <c r="AA21" s="331">
        <f ca="1">IF(SUMIF(ВихідніДані!$E:$BB,AA$8&amp;$C21,ВихідніДані!$D:$D)=0,"-",IF(SUMIF(ВихідніДані!$E:$BB,AA$8&amp;$C21,ВихідніДані!$BE:$BE)=0,"вся сумма оспорена",IF(SUMIF(ВихідніДані!$E:$BB,AA$8&amp;$C21,ВихідніДані!$M:$M)=0,"Немає висновків",SUMIF(ВихідніДані!$E:$BB,AA$8&amp;$C21,ВихідніДані!$M:$M)/SUMIF(ВихідніДані!$E:$BB,AA$8&amp;$C21,ВихідніДані!$BE:$BE))))</f>
        <v>1</v>
      </c>
      <c r="AB21" s="332">
        <f ca="1">IF(SUMIF(ВихідніДані!$E:$BB,AB$8&amp;$C21,ВихідніДані!$D:$D)=0,"-",IF(SUMIF(ВихідніДані!$E:$BB,AB$8&amp;$C21,ВихідніДані!$BE:$BE)=0,"вся сумма оспорена",IF(SUMIF(ВихідніДані!$E:$BB,AB$8&amp;$C21,ВихідніДані!$M:$M)=0,"Немає висновків",SUMIF(ВихідніДані!$E:$BB,AB$8&amp;$C21,ВихідніДані!$M:$M)/SUMIF(ВихідніДані!$E:$BB,AB$8&amp;$C21,ВихідніДані!$BE:$BE))))</f>
        <v>1</v>
      </c>
      <c r="AC21" s="159"/>
      <c r="AD21" s="330" t="str">
        <f ca="1">IF(SUMIF(ВихідніДані!$E:$BB,AD$8&amp; $C21,ВихідніДані!$D:$D)=0,"-",IF(SUMIF(ВихідніДані!$E:$BB,AD$8&amp;$C21,ВихідніДані!$BE:$BE)=0,"вся сумма оспорена",IF(SUMIF(ВихідніДані!$E:$BB,AD$8&amp;$C21,ВихідніДані!$M:$M)=0,"Немає висновків",SUMIF(ВихідніДані!$E:$BB,AD$8&amp;$C21,ВихідніДані!$AI:$AI)/SUMIF(ВихідніДані!$E:$BB,AD$8&amp;$C21,ВихідніДані!$M:$M))))</f>
        <v>-</v>
      </c>
      <c r="AE21" s="331" t="str">
        <f ca="1">IF(SUMIF(ВихідніДані!$E:$BB,AE$8&amp; $C21,ВихідніДані!$D:$D)=0,"-",IF(SUMIF(ВихідніДані!$E:$BB,AE$8&amp;$C21,ВихідніДані!$BE:$BE)=0,"вся сумма оспорена",IF(SUMIF(ВихідніДані!$E:$BB,AE$8&amp;$C21,ВихідніДані!$M:$M)=0,"Немає висновків",SUMIF(ВихідніДані!$E:$BB,AE$8&amp;$C21,ВихідніДані!$AI:$AI)/SUMIF(ВихідніДані!$E:$BB,AE$8&amp;$C21,ВихідніДані!$M:$M))))</f>
        <v>-</v>
      </c>
      <c r="AF21" s="331" t="str">
        <f ca="1">IF(SUMIF(ВихідніДані!$E:$BB,AF$8&amp; $C21,ВихідніДані!$D:$D)=0,"-",IF(SUMIF(ВихідніДані!$E:$BB,AF$8&amp;$C21,ВихідніДані!$BE:$BE)=0,"вся сумма оспорена",IF(SUMIF(ВихідніДані!$E:$BB,AF$8&amp;$C21,ВихідніДані!$M:$M)=0,"Немає висновків",SUMIF(ВихідніДані!$E:$BB,AF$8&amp;$C21,ВихідніДані!$AI:$AI)/SUMIF(ВихідніДані!$E:$BB,AF$8&amp;$C21,ВихідніДані!$M:$M))))</f>
        <v>-</v>
      </c>
      <c r="AG21" s="331" t="str">
        <f ca="1">IF(SUMIF(ВихідніДані!$E:$BB,AG$8&amp; $C21,ВихідніДані!$D:$D)=0,"-",IF(SUMIF(ВихідніДані!$E:$BB,AG$8&amp;$C21,ВихідніДані!$BE:$BE)=0,"вся сумма оспорена",IF(SUMIF(ВихідніДані!$E:$BB,AG$8&amp;$C21,ВихідніДані!$M:$M)=0,"Немає висновків",SUMIF(ВихідніДані!$E:$BB,AG$8&amp;$C21,ВихідніДані!$AI:$AI)/SUMIF(ВихідніДані!$E:$BB,AG$8&amp;$C21,ВихідніДані!$M:$M))))</f>
        <v>-</v>
      </c>
      <c r="AH21" s="331" t="str">
        <f ca="1">IF(SUMIF(ВихідніДані!$E:$BB,AH$8&amp; $C21,ВихідніДані!$D:$D)=0,"-",IF(SUMIF(ВихідніДані!$E:$BB,AH$8&amp;$C21,ВихідніДані!$BE:$BE)=0,"вся сумма оспорена",IF(SUMIF(ВихідніДані!$E:$BB,AH$8&amp;$C21,ВихідніДані!$M:$M)=0,"Немає висновків",SUMIF(ВихідніДані!$E:$BB,AH$8&amp;$C21,ВихідніДані!$AI:$AI)/SUMIF(ВихідніДані!$E:$BB,AH$8&amp;$C21,ВихідніДані!$M:$M))))</f>
        <v>-</v>
      </c>
      <c r="AI21" s="331" t="str">
        <f ca="1">IF(SUMIF(ВихідніДані!$E:$BB,AI$8&amp; $C21,ВихідніДані!$D:$D)=0,"-",IF(SUMIF(ВихідніДані!$E:$BB,AI$8&amp;$C21,ВихідніДані!$BE:$BE)=0,"вся сумма оспорена",IF(SUMIF(ВихідніДані!$E:$BB,AI$8&amp;$C21,ВихідніДані!$M:$M)=0,"Немає висновків",SUMIF(ВихідніДані!$E:$BB,AI$8&amp;$C21,ВихідніДані!$AI:$AI)/SUMIF(ВихідніДані!$E:$BB,AI$8&amp;$C21,ВихідніДані!$M:$M))))</f>
        <v>-</v>
      </c>
      <c r="AJ21" s="331" t="str">
        <f ca="1">IF(SUMIF(ВихідніДані!$E:$BB,AJ$8&amp; $C21,ВихідніДані!$D:$D)=0,"-",IF(SUMIF(ВихідніДані!$E:$BB,AJ$8&amp;$C21,ВихідніДані!$BE:$BE)=0,"вся сумма оспорена",IF(SUMIF(ВихідніДані!$E:$BB,AJ$8&amp;$C21,ВихідніДані!$M:$M)=0,"Немає висновків",SUMIF(ВихідніДані!$E:$BB,AJ$8&amp;$C21,ВихідніДані!$AI:$AI)/SUMIF(ВихідніДані!$E:$BB,AJ$8&amp;$C21,ВихідніДані!$M:$M))))</f>
        <v>-</v>
      </c>
      <c r="AK21" s="331" t="str">
        <f ca="1">IF(SUMIF(ВихідніДані!$E:$BB,AK$8&amp; $C21,ВихідніДані!$D:$D)=0,"-",IF(SUMIF(ВихідніДані!$E:$BB,AK$8&amp;$C21,ВихідніДані!$BE:$BE)=0,"вся сумма оспорена",IF(SUMIF(ВихідніДані!$E:$BB,AK$8&amp;$C21,ВихідніДані!$M:$M)=0,"Немає висновків",SUMIF(ВихідніДані!$E:$BB,AK$8&amp;$C21,ВихідніДані!$AI:$AI)/SUMIF(ВихідніДані!$E:$BB,AK$8&amp;$C21,ВихідніДані!$M:$M))))</f>
        <v>-</v>
      </c>
      <c r="AL21" s="331" t="str">
        <f ca="1">IF(SUMIF(ВихідніДані!$E:$BB,AL$8&amp; $C21,ВихідніДані!$D:$D)=0,"-",IF(SUMIF(ВихідніДані!$E:$BB,AL$8&amp;$C21,ВихідніДані!$BE:$BE)=0,"вся сумма оспорена",IF(SUMIF(ВихідніДані!$E:$BB,AL$8&amp;$C21,ВихідніДані!$M:$M)=0,"Немає висновків",SUMIF(ВихідніДані!$E:$BB,AL$8&amp;$C21,ВихідніДані!$AI:$AI)/SUMIF(ВихідніДані!$E:$BB,AL$8&amp;$C21,ВихідніДані!$M:$M))))</f>
        <v>-</v>
      </c>
      <c r="AM21" s="331">
        <f ca="1">IF(SUMIF(ВихідніДані!$E:$BB,AM$8&amp; $C21,ВихідніДані!$D:$D)=0,"-",IF(SUMIF(ВихідніДані!$E:$BB,AM$8&amp;$C21,ВихідніДані!$BE:$BE)=0,"вся сумма оспорена",IF(SUMIF(ВихідніДані!$E:$BB,AM$8&amp;$C21,ВихідніДані!$M:$M)=0,"Немає висновків",SUMIF(ВихідніДані!$E:$BB,AM$8&amp;$C21,ВихідніДані!$AI:$AI)/SUMIF(ВихідніДані!$E:$BB,AM$8&amp;$C21,ВихідніДані!$M:$M))))</f>
        <v>1</v>
      </c>
      <c r="AN21" s="332">
        <f ca="1">IF(SUMIF(ВихідніДані!$E:$BB,AN$8&amp; $C21,ВихідніДані!$D:$D)=0,"-",IF(SUMIF(ВихідніДані!$E:$BB,AN$8&amp;$C21,ВихідніДані!$BE:$BE)=0,"вся сумма оспорена",IF(SUMIF(ВихідніДані!$E:$BB,AN$8&amp;$C21,ВихідніДані!$M:$M)=0,"Немає висновків",SUMIF(ВихідніДані!$E:$BB,AN$8&amp;$C21,ВихідніДані!$AI:$AI)/SUMIF(ВихідніДані!$E:$BB,AN$8&amp;$C21,ВихідніДані!$M:$M))))</f>
        <v>1</v>
      </c>
      <c r="AO21" s="159"/>
      <c r="AP21" s="330" t="str">
        <f>IF(ISNA(VLOOKUP(AP$8&amp;$C21,ВихідніДані!$E:$BD,52,0)),"---",VLOOKUP(AP$8&amp;$C21,ВихідніДані!$E:$BD,52,0))</f>
        <v>---</v>
      </c>
      <c r="AQ21" s="331" t="str">
        <f>IF(ISNA(VLOOKUP(AQ$8&amp;$C21,ВихідніДані!$E:$BD,52,0)),"---",VLOOKUP(AQ$8&amp;$C21,ВихідніДані!$E:$BD,52,0))</f>
        <v>---</v>
      </c>
      <c r="AR21" s="331" t="str">
        <f>IF(ISNA(VLOOKUP(AR$8&amp;$C21,ВихідніДані!$E:$BD,52,0)),"---",VLOOKUP(AR$8&amp;$C21,ВихідніДані!$E:$BD,52,0))</f>
        <v>---</v>
      </c>
      <c r="AS21" s="331" t="str">
        <f>IF(ISNA(VLOOKUP(AS$8&amp;$C21,ВихідніДані!$E:$BD,52,0)),"---",VLOOKUP(AS$8&amp;$C21,ВихідніДані!$E:$BD,52,0))</f>
        <v>---</v>
      </c>
      <c r="AT21" s="331" t="str">
        <f>IF(ISNA(VLOOKUP(AT$8&amp;$C21,ВихідніДані!$E:$BD,52,0)),"---",VLOOKUP(AT$8&amp;$C21,ВихідніДані!$E:$BD,52,0))</f>
        <v>---</v>
      </c>
      <c r="AU21" s="331" t="str">
        <f>IF(ISNA(VLOOKUP(AU$8&amp;$C21,ВихідніДані!$E:$BD,52,0)),"---",VLOOKUP(AU$8&amp;$C21,ВихідніДані!$E:$BD,52,0))</f>
        <v>---</v>
      </c>
      <c r="AV21" s="331" t="str">
        <f>IF(ISNA(VLOOKUP(AV$8&amp;$C21,ВихідніДані!$E:$BD,52,0)),"---",VLOOKUP(AV$8&amp;$C21,ВихідніДані!$E:$BD,52,0))</f>
        <v>---</v>
      </c>
      <c r="AW21" s="331" t="str">
        <f>IF(ISNA(VLOOKUP(AW$8&amp;$C21,ВихідніДані!$E:$BD,52,0)),"---",VLOOKUP(AW$8&amp;$C21,ВихідніДані!$E:$BD,52,0))</f>
        <v>---</v>
      </c>
      <c r="AX21" s="331" t="str">
        <f>IF(ISNA(VLOOKUP(AX$8&amp;$C21,ВихідніДані!$E:$BD,52,0)),"---",VLOOKUP(AX$8&amp;$C21,ВихідніДані!$E:$BD,52,0))</f>
        <v>---</v>
      </c>
      <c r="AY21" s="324">
        <f>VLOOKUP(AY$8&amp;$C21,ВихідніДані!$E:$BD,52,0)</f>
        <v>30</v>
      </c>
      <c r="AZ21" s="325">
        <f>VLOOKUP(AZ$8&amp;$C21,ВихідніДані!$E:$BD,52,0)</f>
        <v>31</v>
      </c>
      <c r="BA21" s="159"/>
      <c r="BB21" s="319" t="str">
        <f>IF(SUMIF(АВисновки!$D:$D,BB$8&amp;$C21,АВисновки!$A:$A)=0,"-",SUMIF(АВисновки!$D:$D,BB$8&amp;$C21,АВисновки!$E:$E))</f>
        <v>-</v>
      </c>
      <c r="BC21" s="320" t="str">
        <f>IF(SUMIF(АВисновки!$D:$D,BC$8&amp;$C21,АВисновки!$A:$A)=0,"-",SUMIF(АВисновки!$D:$D,BC$8&amp;$C21,АВисновки!$E:$E))</f>
        <v>-</v>
      </c>
      <c r="BD21" s="320" t="str">
        <f>IF(SUMIF(АВисновки!$D:$D,BD$8&amp;$C21,АВисновки!$A:$A)=0,"-",SUMIF(АВисновки!$D:$D,BD$8&amp;$C21,АВисновки!$E:$E))</f>
        <v>-</v>
      </c>
      <c r="BE21" s="320" t="str">
        <f>IF(SUMIF(АВисновки!$D:$D,BE$8&amp;$C21,АВисновки!$A:$A)=0,"-",SUMIF(АВисновки!$D:$D,BE$8&amp;$C21,АВисновки!$E:$E))</f>
        <v>-</v>
      </c>
      <c r="BF21" s="320" t="str">
        <f>IF(SUMIF(АВисновки!$D:$D,BF$8&amp;$C21,АВисновки!$A:$A)=0,"-",SUMIF(АВисновки!$D:$D,BF$8&amp;$C21,АВисновки!$E:$E))</f>
        <v>-</v>
      </c>
      <c r="BG21" s="320" t="str">
        <f>IF(SUMIF(АВисновки!$D:$D,BG$8&amp;$C21,АВисновки!$A:$A)=0,"-",SUMIF(АВисновки!$D:$D,BG$8&amp;$C21,АВисновки!$E:$E))</f>
        <v>-</v>
      </c>
      <c r="BH21" s="320" t="str">
        <f>IF(SUMIF(АВисновки!$D:$D,BH$8&amp;$C21,АВисновки!$A:$A)=0,"-",SUMIF(АВисновки!$D:$D,BH$8&amp;$C21,АВисновки!$E:$E))</f>
        <v>-</v>
      </c>
      <c r="BI21" s="320" t="str">
        <f>IF(SUMIF(АВисновки!$D:$D,BI$8&amp;$C21,АВисновки!$A:$A)=0,"-",SUMIF(АВисновки!$D:$D,BI$8&amp;$C21,АВисновки!$E:$E))</f>
        <v>-</v>
      </c>
      <c r="BJ21" s="320" t="str">
        <f>IF(SUMIF(АВисновки!$D:$D,BJ$8&amp;$C21,АВисновки!$A:$A)=0,"-",SUMIF(АВисновки!$D:$D,BJ$8&amp;$C21,АВисновки!$E:$E))</f>
        <v>-</v>
      </c>
      <c r="BK21" s="320">
        <f>IF(SUMIF(АВисновки!$D:$D,BK$8&amp;$C21,АВисновки!$A:$A)=0,"-",SUMIF(АВисновки!$D:$D,BK$8&amp;$C21,АВисновки!$E:$E))</f>
        <v>0</v>
      </c>
      <c r="BL21" s="321">
        <f>IF(SUMIF(АВисновки!$D:$D,BL$8&amp;$C21,АВисновки!$A:$A)=0,"-",SUMIF(АВисновки!$D:$D,BL$8&amp;$C21,АВисновки!$E:$E))</f>
        <v>0</v>
      </c>
    </row>
    <row r="22" spans="1:64" x14ac:dyDescent="0.2">
      <c r="A22" s="386">
        <f>COUNTIF(СписМінфін!$B$2:$B$101,C22)</f>
        <v>1</v>
      </c>
      <c r="B22" s="364">
        <v>12</v>
      </c>
      <c r="C22" s="365" t="s">
        <v>81</v>
      </c>
      <c r="D22" s="142">
        <v>253921826532</v>
      </c>
      <c r="E22" s="172">
        <f>SUMIF(ВихідніДані!G:G,D22,ВихідніДані!K:K)</f>
        <v>211279160</v>
      </c>
      <c r="F22" s="172">
        <f>SUMIF(ВихідніДані!G:G,D22,ВихідніДані!M:M)</f>
        <v>211279160</v>
      </c>
      <c r="G22" s="172">
        <f>SUMIF(ВихідніДані!G:G,D22,ВихідніДані!AC:AC)</f>
        <v>0</v>
      </c>
      <c r="H22" s="172">
        <f>SUMIF(ВихідніДані!G:G,D22,ВихідніДані!AI:AI)</f>
        <v>211279160</v>
      </c>
      <c r="I22" s="366">
        <f t="shared" si="1"/>
        <v>0</v>
      </c>
      <c r="J22" s="366">
        <f t="shared" si="2"/>
        <v>0</v>
      </c>
      <c r="K22" s="367">
        <f t="shared" si="3"/>
        <v>1</v>
      </c>
      <c r="L22" s="368">
        <f t="shared" si="0"/>
        <v>1</v>
      </c>
      <c r="M22" s="369">
        <f>SUMIF(АВисновки!N:N,D22,АВисновки!$E:$E)</f>
        <v>0</v>
      </c>
      <c r="N22" s="369">
        <f>SUMIF(АВисновки!N:N,D22,АВисновки!B:B)</f>
        <v>0</v>
      </c>
      <c r="O22" s="369">
        <f ca="1">SUMIF([2]Матриця!C$7:C$967,D22,[2]Матриця!D$7:D$967)</f>
        <v>0</v>
      </c>
      <c r="P22" s="387">
        <f ca="1">SUMIF([2]Матриця!B$7:B$967,C22,[2]Матриця!E$7:E$967)</f>
        <v>0</v>
      </c>
      <c r="Q22" s="159"/>
      <c r="R22" s="330" t="str">
        <f ca="1">IF(SUMIF(ВихідніДані!$E:$BB,R$8&amp;$C22,ВихідніДані!$D:$D)=0,"-",IF(SUMIF(ВихідніДані!$E:$BB,R$8&amp;$C22,ВихідніДані!$BE:$BE)=0,"вся сумма оспорена",IF(SUMIF(ВихідніДані!$E:$BB,R$8&amp;$C22,ВихідніДані!$M:$M)=0,"Немає висновків",SUMIF(ВихідніДані!$E:$BB,R$8&amp;$C22,ВихідніДані!$M:$M)/SUMIF(ВихідніДані!$E:$BB,R$8&amp;$C22,ВихідніДані!$BE:$BE))))</f>
        <v>-</v>
      </c>
      <c r="S22" s="331">
        <f ca="1">IF(SUMIF(ВихідніДані!$E:$BB,S$8&amp;$C22,ВихідніДані!$D:$D)=0,"-",IF(SUMIF(ВихідніДані!$E:$BB,S$8&amp;$C22,ВихідніДані!$BE:$BE)=0,"вся сумма оспорена",IF(SUMIF(ВихідніДані!$E:$BB,S$8&amp;$C22,ВихідніДані!$M:$M)=0,"Немає висновків",SUMIF(ВихідніДані!$E:$BB,S$8&amp;$C22,ВихідніДані!$M:$M)/SUMIF(ВихідніДані!$E:$BB,S$8&amp;$C22,ВихідніДані!$BE:$BE))))</f>
        <v>1</v>
      </c>
      <c r="T22" s="331" t="str">
        <f ca="1">IF(SUMIF(ВихідніДані!$E:$BB,T$8&amp;$C22,ВихідніДані!$D:$D)=0,"-",IF(SUMIF(ВихідніДані!$E:$BB,T$8&amp;$C22,ВихідніДані!$BE:$BE)=0,"вся сумма оспорена",IF(SUMIF(ВихідніДані!$E:$BB,T$8&amp;$C22,ВихідніДані!$M:$M)=0,"Немає висновків",SUMIF(ВихідніДані!$E:$BB,T$8&amp;$C22,ВихідніДані!$M:$M)/SUMIF(ВихідніДані!$E:$BB,T$8&amp;$C22,ВихідніДані!$BE:$BE))))</f>
        <v>-</v>
      </c>
      <c r="U22" s="331" t="str">
        <f ca="1">IF(SUMIF(ВихідніДані!$E:$BB,U$8&amp;$C22,ВихідніДані!$D:$D)=0,"-",IF(SUMIF(ВихідніДані!$E:$BB,U$8&amp;$C22,ВихідніДані!$BE:$BE)=0,"вся сумма оспорена",IF(SUMIF(ВихідніДані!$E:$BB,U$8&amp;$C22,ВихідніДані!$M:$M)=0,"Немає висновків",SUMIF(ВихідніДані!$E:$BB,U$8&amp;$C22,ВихідніДані!$M:$M)/SUMIF(ВихідніДані!$E:$BB,U$8&amp;$C22,ВихідніДані!$BE:$BE))))</f>
        <v>-</v>
      </c>
      <c r="V22" s="331" t="str">
        <f ca="1">IF(SUMIF(ВихідніДані!$E:$BB,V$8&amp;$C22,ВихідніДані!$D:$D)=0,"-",IF(SUMIF(ВихідніДані!$E:$BB,V$8&amp;$C22,ВихідніДані!$BE:$BE)=0,"вся сумма оспорена",IF(SUMIF(ВихідніДані!$E:$BB,V$8&amp;$C22,ВихідніДані!$M:$M)=0,"Немає висновків",SUMIF(ВихідніДані!$E:$BB,V$8&amp;$C22,ВихідніДані!$M:$M)/SUMIF(ВихідніДані!$E:$BB,V$8&amp;$C22,ВихідніДані!$BE:$BE))))</f>
        <v>-</v>
      </c>
      <c r="W22" s="331" t="str">
        <f ca="1">IF(SUMIF(ВихідніДані!$E:$BB,W$8&amp;$C22,ВихідніДані!$D:$D)=0,"-",IF(SUMIF(ВихідніДані!$E:$BB,W$8&amp;$C22,ВихідніДані!$BE:$BE)=0,"вся сумма оспорена",IF(SUMIF(ВихідніДані!$E:$BB,W$8&amp;$C22,ВихідніДані!$M:$M)=0,"Немає висновків",SUMIF(ВихідніДані!$E:$BB,W$8&amp;$C22,ВихідніДані!$M:$M)/SUMIF(ВихідніДані!$E:$BB,W$8&amp;$C22,ВихідніДані!$BE:$BE))))</f>
        <v>-</v>
      </c>
      <c r="X22" s="331">
        <f ca="1">IF(SUMIF(ВихідніДані!$E:$BB,X$8&amp;$C22,ВихідніДані!$D:$D)=0,"-",IF(SUMIF(ВихідніДані!$E:$BB,X$8&amp;$C22,ВихідніДані!$BE:$BE)=0,"вся сумма оспорена",IF(SUMIF(ВихідніДані!$E:$BB,X$8&amp;$C22,ВихідніДані!$M:$M)=0,"Немає висновків",SUMIF(ВихідніДані!$E:$BB,X$8&amp;$C22,ВихідніДані!$M:$M)/SUMIF(ВихідніДані!$E:$BB,X$8&amp;$C22,ВихідніДані!$BE:$BE))))</f>
        <v>1</v>
      </c>
      <c r="Y22" s="331">
        <f ca="1">IF(SUMIF(ВихідніДані!$E:$BB,Y$8&amp;$C22,ВихідніДані!$D:$D)=0,"-",IF(SUMIF(ВихідніДані!$E:$BB,Y$8&amp;$C22,ВихідніДані!$BE:$BE)=0,"вся сумма оспорена",IF(SUMIF(ВихідніДані!$E:$BB,Y$8&amp;$C22,ВихідніДані!$M:$M)=0,"Немає висновків",SUMIF(ВихідніДані!$E:$BB,Y$8&amp;$C22,ВихідніДані!$M:$M)/SUMIF(ВихідніДані!$E:$BB,Y$8&amp;$C22,ВихідніДані!$BE:$BE))))</f>
        <v>1</v>
      </c>
      <c r="Z22" s="331" t="str">
        <f ca="1">IF(SUMIF(ВихідніДані!$E:$BB,Z$8&amp;$C22,ВихідніДані!$D:$D)=0,"-",IF(SUMIF(ВихідніДані!$E:$BB,Z$8&amp;$C22,ВихідніДані!$BE:$BE)=0,"вся сумма оспорена",IF(SUMIF(ВихідніДані!$E:$BB,Z$8&amp;$C22,ВихідніДані!$M:$M)=0,"Немає висновків",SUMIF(ВихідніДані!$E:$BB,Z$8&amp;$C22,ВихідніДані!$M:$M)/SUMIF(ВихідніДані!$E:$BB,Z$8&amp;$C22,ВихідніДані!$BE:$BE))))</f>
        <v>-</v>
      </c>
      <c r="AA22" s="331">
        <f ca="1">IF(SUMIF(ВихідніДані!$E:$BB,AA$8&amp;$C22,ВихідніДані!$D:$D)=0,"-",IF(SUMIF(ВихідніДані!$E:$BB,AA$8&amp;$C22,ВихідніДані!$BE:$BE)=0,"вся сумма оспорена",IF(SUMIF(ВихідніДані!$E:$BB,AA$8&amp;$C22,ВихідніДані!$M:$M)=0,"Немає висновків",SUMIF(ВихідніДані!$E:$BB,AA$8&amp;$C22,ВихідніДані!$M:$M)/SUMIF(ВихідніДані!$E:$BB,AA$8&amp;$C22,ВихідніДані!$BE:$BE))))</f>
        <v>1</v>
      </c>
      <c r="AB22" s="332" t="str">
        <f ca="1">IF(SUMIF(ВихідніДані!$E:$BB,AB$8&amp;$C22,ВихідніДані!$D:$D)=0,"-",IF(SUMIF(ВихідніДані!$E:$BB,AB$8&amp;$C22,ВихідніДані!$BE:$BE)=0,"вся сумма оспорена",IF(SUMIF(ВихідніДані!$E:$BB,AB$8&amp;$C22,ВихідніДані!$M:$M)=0,"Немає висновків",SUMIF(ВихідніДані!$E:$BB,AB$8&amp;$C22,ВихідніДані!$M:$M)/SUMIF(ВихідніДані!$E:$BB,AB$8&amp;$C22,ВихідніДані!$BE:$BE))))</f>
        <v>-</v>
      </c>
      <c r="AC22" s="159"/>
      <c r="AD22" s="330" t="str">
        <f ca="1">IF(SUMIF(ВихідніДані!$E:$BB,AD$8&amp; $C22,ВихідніДані!$D:$D)=0,"-",IF(SUMIF(ВихідніДані!$E:$BB,AD$8&amp;$C22,ВихідніДані!$BE:$BE)=0,"вся сумма оспорена",IF(SUMIF(ВихідніДані!$E:$BB,AD$8&amp;$C22,ВихідніДані!$M:$M)=0,"Немає висновків",SUMIF(ВихідніДані!$E:$BB,AD$8&amp;$C22,ВихідніДані!$AI:$AI)/SUMIF(ВихідніДані!$E:$BB,AD$8&amp;$C22,ВихідніДані!$M:$M))))</f>
        <v>-</v>
      </c>
      <c r="AE22" s="331">
        <f ca="1">IF(SUMIF(ВихідніДані!$E:$BB,AE$8&amp; $C22,ВихідніДані!$D:$D)=0,"-",IF(SUMIF(ВихідніДані!$E:$BB,AE$8&amp;$C22,ВихідніДані!$BE:$BE)=0,"вся сумма оспорена",IF(SUMIF(ВихідніДані!$E:$BB,AE$8&amp;$C22,ВихідніДані!$M:$M)=0,"Немає висновків",SUMIF(ВихідніДані!$E:$BB,AE$8&amp;$C22,ВихідніДані!$AI:$AI)/SUMIF(ВихідніДані!$E:$BB,AE$8&amp;$C22,ВихідніДані!$M:$M))))</f>
        <v>1</v>
      </c>
      <c r="AF22" s="331" t="str">
        <f ca="1">IF(SUMIF(ВихідніДані!$E:$BB,AF$8&amp; $C22,ВихідніДані!$D:$D)=0,"-",IF(SUMIF(ВихідніДані!$E:$BB,AF$8&amp;$C22,ВихідніДані!$BE:$BE)=0,"вся сумма оспорена",IF(SUMIF(ВихідніДані!$E:$BB,AF$8&amp;$C22,ВихідніДані!$M:$M)=0,"Немає висновків",SUMIF(ВихідніДані!$E:$BB,AF$8&amp;$C22,ВихідніДані!$AI:$AI)/SUMIF(ВихідніДані!$E:$BB,AF$8&amp;$C22,ВихідніДані!$M:$M))))</f>
        <v>-</v>
      </c>
      <c r="AG22" s="331" t="str">
        <f ca="1">IF(SUMIF(ВихідніДані!$E:$BB,AG$8&amp; $C22,ВихідніДані!$D:$D)=0,"-",IF(SUMIF(ВихідніДані!$E:$BB,AG$8&amp;$C22,ВихідніДані!$BE:$BE)=0,"вся сумма оспорена",IF(SUMIF(ВихідніДані!$E:$BB,AG$8&amp;$C22,ВихідніДані!$M:$M)=0,"Немає висновків",SUMIF(ВихідніДані!$E:$BB,AG$8&amp;$C22,ВихідніДані!$AI:$AI)/SUMIF(ВихідніДані!$E:$BB,AG$8&amp;$C22,ВихідніДані!$M:$M))))</f>
        <v>-</v>
      </c>
      <c r="AH22" s="331" t="str">
        <f ca="1">IF(SUMIF(ВихідніДані!$E:$BB,AH$8&amp; $C22,ВихідніДані!$D:$D)=0,"-",IF(SUMIF(ВихідніДані!$E:$BB,AH$8&amp;$C22,ВихідніДані!$BE:$BE)=0,"вся сумма оспорена",IF(SUMIF(ВихідніДані!$E:$BB,AH$8&amp;$C22,ВихідніДані!$M:$M)=0,"Немає висновків",SUMIF(ВихідніДані!$E:$BB,AH$8&amp;$C22,ВихідніДані!$AI:$AI)/SUMIF(ВихідніДані!$E:$BB,AH$8&amp;$C22,ВихідніДані!$M:$M))))</f>
        <v>-</v>
      </c>
      <c r="AI22" s="331" t="str">
        <f ca="1">IF(SUMIF(ВихідніДані!$E:$BB,AI$8&amp; $C22,ВихідніДані!$D:$D)=0,"-",IF(SUMIF(ВихідніДані!$E:$BB,AI$8&amp;$C22,ВихідніДані!$BE:$BE)=0,"вся сумма оспорена",IF(SUMIF(ВихідніДані!$E:$BB,AI$8&amp;$C22,ВихідніДані!$M:$M)=0,"Немає висновків",SUMIF(ВихідніДані!$E:$BB,AI$8&amp;$C22,ВихідніДані!$AI:$AI)/SUMIF(ВихідніДані!$E:$BB,AI$8&amp;$C22,ВихідніДані!$M:$M))))</f>
        <v>-</v>
      </c>
      <c r="AJ22" s="331">
        <f ca="1">IF(SUMIF(ВихідніДані!$E:$BB,AJ$8&amp; $C22,ВихідніДані!$D:$D)=0,"-",IF(SUMIF(ВихідніДані!$E:$BB,AJ$8&amp;$C22,ВихідніДані!$BE:$BE)=0,"вся сумма оспорена",IF(SUMIF(ВихідніДані!$E:$BB,AJ$8&amp;$C22,ВихідніДані!$M:$M)=0,"Немає висновків",SUMIF(ВихідніДані!$E:$BB,AJ$8&amp;$C22,ВихідніДані!$AI:$AI)/SUMIF(ВихідніДані!$E:$BB,AJ$8&amp;$C22,ВихідніДані!$M:$M))))</f>
        <v>1</v>
      </c>
      <c r="AK22" s="331">
        <f ca="1">IF(SUMIF(ВихідніДані!$E:$BB,AK$8&amp; $C22,ВихідніДані!$D:$D)=0,"-",IF(SUMIF(ВихідніДані!$E:$BB,AK$8&amp;$C22,ВихідніДані!$BE:$BE)=0,"вся сумма оспорена",IF(SUMIF(ВихідніДані!$E:$BB,AK$8&amp;$C22,ВихідніДані!$M:$M)=0,"Немає висновків",SUMIF(ВихідніДані!$E:$BB,AK$8&amp;$C22,ВихідніДані!$AI:$AI)/SUMIF(ВихідніДані!$E:$BB,AK$8&amp;$C22,ВихідніДані!$M:$M))))</f>
        <v>1</v>
      </c>
      <c r="AL22" s="331" t="str">
        <f ca="1">IF(SUMIF(ВихідніДані!$E:$BB,AL$8&amp; $C22,ВихідніДані!$D:$D)=0,"-",IF(SUMIF(ВихідніДані!$E:$BB,AL$8&amp;$C22,ВихідніДані!$BE:$BE)=0,"вся сумма оспорена",IF(SUMIF(ВихідніДані!$E:$BB,AL$8&amp;$C22,ВихідніДані!$M:$M)=0,"Немає висновків",SUMIF(ВихідніДані!$E:$BB,AL$8&amp;$C22,ВихідніДані!$AI:$AI)/SUMIF(ВихідніДані!$E:$BB,AL$8&amp;$C22,ВихідніДані!$M:$M))))</f>
        <v>-</v>
      </c>
      <c r="AM22" s="331">
        <f ca="1">IF(SUMIF(ВихідніДані!$E:$BB,AM$8&amp; $C22,ВихідніДані!$D:$D)=0,"-",IF(SUMIF(ВихідніДані!$E:$BB,AM$8&amp;$C22,ВихідніДані!$BE:$BE)=0,"вся сумма оспорена",IF(SUMIF(ВихідніДані!$E:$BB,AM$8&amp;$C22,ВихідніДані!$M:$M)=0,"Немає висновків",SUMIF(ВихідніДані!$E:$BB,AM$8&amp;$C22,ВихідніДані!$AI:$AI)/SUMIF(ВихідніДані!$E:$BB,AM$8&amp;$C22,ВихідніДані!$M:$M))))</f>
        <v>1</v>
      </c>
      <c r="AN22" s="332" t="str">
        <f ca="1">IF(SUMIF(ВихідніДані!$E:$BB,AN$8&amp; $C22,ВихідніДані!$D:$D)=0,"-",IF(SUMIF(ВихідніДані!$E:$BB,AN$8&amp;$C22,ВихідніДані!$BE:$BE)=0,"вся сумма оспорена",IF(SUMIF(ВихідніДані!$E:$BB,AN$8&amp;$C22,ВихідніДані!$M:$M)=0,"Немає висновків",SUMIF(ВихідніДані!$E:$BB,AN$8&amp;$C22,ВихідніДані!$AI:$AI)/SUMIF(ВихідніДані!$E:$BB,AN$8&amp;$C22,ВихідніДані!$M:$M))))</f>
        <v>-</v>
      </c>
      <c r="AO22" s="159"/>
      <c r="AP22" s="330" t="str">
        <f>IF(ISNA(VLOOKUP(AP$8&amp;$C22,ВихідніДані!$E:$BD,52,0)),"---",VLOOKUP(AP$8&amp;$C22,ВихідніДані!$E:$BD,52,0))</f>
        <v>---</v>
      </c>
      <c r="AQ22" s="324">
        <f>IF(ISNA(VLOOKUP(AQ$8&amp;$C22,ВихідніДані!$E:$BD,52,0)),"---",VLOOKUP(AQ$8&amp;$C22,ВихідніДані!$E:$BD,52,0))</f>
        <v>34</v>
      </c>
      <c r="AR22" s="331" t="str">
        <f>IF(ISNA(VLOOKUP(AR$8&amp;$C22,ВихідніДані!$E:$BD,52,0)),"---",VLOOKUP(AR$8&amp;$C22,ВихідніДані!$E:$BD,52,0))</f>
        <v>---</v>
      </c>
      <c r="AS22" s="331" t="str">
        <f>IF(ISNA(VLOOKUP(AS$8&amp;$C22,ВихідніДані!$E:$BD,52,0)),"---",VLOOKUP(AS$8&amp;$C22,ВихідніДані!$E:$BD,52,0))</f>
        <v>---</v>
      </c>
      <c r="AT22" s="331" t="str">
        <f>IF(ISNA(VLOOKUP(AT$8&amp;$C22,ВихідніДані!$E:$BD,52,0)),"---",VLOOKUP(AT$8&amp;$C22,ВихідніДані!$E:$BD,52,0))</f>
        <v>---</v>
      </c>
      <c r="AU22" s="331" t="str">
        <f>IF(ISNA(VLOOKUP(AU$8&amp;$C22,ВихідніДані!$E:$BD,52,0)),"---",VLOOKUP(AU$8&amp;$C22,ВихідніДані!$E:$BD,52,0))</f>
        <v>---</v>
      </c>
      <c r="AV22" s="324">
        <f>VLOOKUP(AV$8&amp;$C22,ВихідніДані!$E:$BD,52,0)</f>
        <v>32</v>
      </c>
      <c r="AW22" s="324">
        <f>VLOOKUP(AW$8&amp;$C22,ВихідніДані!$E:$BD,52,0)</f>
        <v>31</v>
      </c>
      <c r="AX22" s="331" t="str">
        <f>IF(ISNA(VLOOKUP(AX$8&amp;$C22,ВихідніДані!$E:$BD,52,0)),"---",VLOOKUP(AX$8&amp;$C22,ВихідніДані!$E:$BD,52,0))</f>
        <v>---</v>
      </c>
      <c r="AY22" s="324">
        <f>VLOOKUP(AY$8&amp;$C22,ВихідніДані!$E:$BD,52,0)</f>
        <v>30</v>
      </c>
      <c r="AZ22" s="332" t="str">
        <f>IF(ISNA(VLOOKUP(AZ$8&amp;$C22,ВихідніДані!$E:$BD,52,0)),"---",VLOOKUP(AZ$8&amp;$C22,ВихідніДані!$E:$BD,52,0))</f>
        <v>---</v>
      </c>
      <c r="BA22" s="159"/>
      <c r="BB22" s="319" t="str">
        <f>IF(SUMIF(АВисновки!$D:$D,BB$8&amp;$C22,АВисновки!$A:$A)=0,"-",SUMIF(АВисновки!$D:$D,BB$8&amp;$C22,АВисновки!$E:$E))</f>
        <v>-</v>
      </c>
      <c r="BC22" s="320">
        <f>IF(SUMIF(АВисновки!$D:$D,BC$8&amp;$C22,АВисновки!$A:$A)=0,"-",SUMIF(АВисновки!$D:$D,BC$8&amp;$C22,АВисновки!$E:$E))</f>
        <v>0</v>
      </c>
      <c r="BD22" s="320" t="str">
        <f>IF(SUMIF(АВисновки!$D:$D,BD$8&amp;$C22,АВисновки!$A:$A)=0,"-",SUMIF(АВисновки!$D:$D,BD$8&amp;$C22,АВисновки!$E:$E))</f>
        <v>-</v>
      </c>
      <c r="BE22" s="320" t="str">
        <f>IF(SUMIF(АВисновки!$D:$D,BE$8&amp;$C22,АВисновки!$A:$A)=0,"-",SUMIF(АВисновки!$D:$D,BE$8&amp;$C22,АВисновки!$E:$E))</f>
        <v>-</v>
      </c>
      <c r="BF22" s="320" t="str">
        <f>IF(SUMIF(АВисновки!$D:$D,BF$8&amp;$C22,АВисновки!$A:$A)=0,"-",SUMIF(АВисновки!$D:$D,BF$8&amp;$C22,АВисновки!$E:$E))</f>
        <v>-</v>
      </c>
      <c r="BG22" s="320" t="str">
        <f>IF(SUMIF(АВисновки!$D:$D,BG$8&amp;$C22,АВисновки!$A:$A)=0,"-",SUMIF(АВисновки!$D:$D,BG$8&amp;$C22,АВисновки!$E:$E))</f>
        <v>-</v>
      </c>
      <c r="BH22" s="320">
        <f>IF(SUMIF(АВисновки!$D:$D,BH$8&amp;$C22,АВисновки!$A:$A)=0,"-",SUMIF(АВисновки!$D:$D,BH$8&amp;$C22,АВисновки!$E:$E))</f>
        <v>0</v>
      </c>
      <c r="BI22" s="320">
        <f>IF(SUMIF(АВисновки!$D:$D,BI$8&amp;$C22,АВисновки!$A:$A)=0,"-",SUMIF(АВисновки!$D:$D,BI$8&amp;$C22,АВисновки!$E:$E))</f>
        <v>0</v>
      </c>
      <c r="BJ22" s="320" t="str">
        <f>IF(SUMIF(АВисновки!$D:$D,BJ$8&amp;$C22,АВисновки!$A:$A)=0,"-",SUMIF(АВисновки!$D:$D,BJ$8&amp;$C22,АВисновки!$E:$E))</f>
        <v>-</v>
      </c>
      <c r="BK22" s="320">
        <f>IF(SUMIF(АВисновки!$D:$D,BK$8&amp;$C22,АВисновки!$A:$A)=0,"-",SUMIF(АВисновки!$D:$D,BK$8&amp;$C22,АВисновки!$E:$E))</f>
        <v>0</v>
      </c>
      <c r="BL22" s="321" t="str">
        <f>IF(SUMIF(АВисновки!$D:$D,BL$8&amp;$C22,АВисновки!$A:$A)=0,"-",SUMIF(АВисновки!$D:$D,BL$8&amp;$C22,АВисновки!$E:$E))</f>
        <v>-</v>
      </c>
    </row>
    <row r="23" spans="1:64" x14ac:dyDescent="0.2">
      <c r="A23" s="386">
        <f>COUNTIF(СписМінфін!$B$2:$B$101,C23)</f>
        <v>1</v>
      </c>
      <c r="B23" s="364">
        <v>13</v>
      </c>
      <c r="C23" s="365" t="s">
        <v>84</v>
      </c>
      <c r="D23" s="142">
        <v>57451603177</v>
      </c>
      <c r="E23" s="172">
        <f>SUMIF(ВихідніДані!G:G,D23,ВихідніДані!K:K)</f>
        <v>199301732</v>
      </c>
      <c r="F23" s="172">
        <f>SUMIF(ВихідніДані!G:G,D23,ВихідніДані!M:M)</f>
        <v>199301732</v>
      </c>
      <c r="G23" s="172">
        <f>SUMIF(ВихідніДані!G:G,D23,ВихідніДані!AC:AC)</f>
        <v>0</v>
      </c>
      <c r="H23" s="172">
        <f>SUMIF(ВихідніДані!G:G,D23,ВихідніДані!AI:AI)</f>
        <v>199301732</v>
      </c>
      <c r="I23" s="366">
        <f t="shared" si="1"/>
        <v>0</v>
      </c>
      <c r="J23" s="366">
        <f t="shared" si="2"/>
        <v>0</v>
      </c>
      <c r="K23" s="367">
        <f t="shared" si="3"/>
        <v>1</v>
      </c>
      <c r="L23" s="368">
        <f t="shared" si="0"/>
        <v>1</v>
      </c>
      <c r="M23" s="369">
        <f>SUMIF(АВисновки!N:N,D23,АВисновки!$E:$E)</f>
        <v>0</v>
      </c>
      <c r="N23" s="369">
        <f>SUMIF(АВисновки!N:N,D23,АВисновки!B:B)</f>
        <v>0</v>
      </c>
      <c r="O23" s="369">
        <f ca="1">SUMIF([2]Матриця!C$7:C$967,D23,[2]Матриця!D$7:D$967)</f>
        <v>19</v>
      </c>
      <c r="P23" s="387">
        <f ca="1">SUMIF([2]Матриця!B$7:B$967,C23,[2]Матриця!E$7:E$967)</f>
        <v>2</v>
      </c>
      <c r="Q23" s="159"/>
      <c r="R23" s="330">
        <f ca="1">IF(SUMIF(ВихідніДані!$E:$BB,R$8&amp;$C23,ВихідніДані!$D:$D)=0,"-",IF(SUMIF(ВихідніДані!$E:$BB,R$8&amp;$C23,ВихідніДані!$BE:$BE)=0,"вся сумма оспорена",IF(SUMIF(ВихідніДані!$E:$BB,R$8&amp;$C23,ВихідніДані!$M:$M)=0,"Немає висновків",SUMIF(ВихідніДані!$E:$BB,R$8&amp;$C23,ВихідніДані!$M:$M)/SUMIF(ВихідніДані!$E:$BB,R$8&amp;$C23,ВихідніДані!$BE:$BE))))</f>
        <v>1</v>
      </c>
      <c r="S23" s="331">
        <f ca="1">IF(SUMIF(ВихідніДані!$E:$BB,S$8&amp;$C23,ВихідніДані!$D:$D)=0,"-",IF(SUMIF(ВихідніДані!$E:$BB,S$8&amp;$C23,ВихідніДані!$BE:$BE)=0,"вся сумма оспорена",IF(SUMIF(ВихідніДані!$E:$BB,S$8&amp;$C23,ВихідніДані!$M:$M)=0,"Немає висновків",SUMIF(ВихідніДані!$E:$BB,S$8&amp;$C23,ВихідніДані!$M:$M)/SUMIF(ВихідніДані!$E:$BB,S$8&amp;$C23,ВихідніДані!$BE:$BE))))</f>
        <v>1</v>
      </c>
      <c r="T23" s="331">
        <f ca="1">IF(SUMIF(ВихідніДані!$E:$BB,T$8&amp;$C23,ВихідніДані!$D:$D)=0,"-",IF(SUMIF(ВихідніДані!$E:$BB,T$8&amp;$C23,ВихідніДані!$BE:$BE)=0,"вся сумма оспорена",IF(SUMIF(ВихідніДані!$E:$BB,T$8&amp;$C23,ВихідніДані!$M:$M)=0,"Немає висновків",SUMIF(ВихідніДані!$E:$BB,T$8&amp;$C23,ВихідніДані!$M:$M)/SUMIF(ВихідніДані!$E:$BB,T$8&amp;$C23,ВихідніДані!$BE:$BE))))</f>
        <v>1</v>
      </c>
      <c r="U23" s="331">
        <f ca="1">IF(SUMIF(ВихідніДані!$E:$BB,U$8&amp;$C23,ВихідніДані!$D:$D)=0,"-",IF(SUMIF(ВихідніДані!$E:$BB,U$8&amp;$C23,ВихідніДані!$BE:$BE)=0,"вся сумма оспорена",IF(SUMIF(ВихідніДані!$E:$BB,U$8&amp;$C23,ВихідніДані!$M:$M)=0,"Немає висновків",SUMIF(ВихідніДані!$E:$BB,U$8&amp;$C23,ВихідніДані!$M:$M)/SUMIF(ВихідніДані!$E:$BB,U$8&amp;$C23,ВихідніДані!$BE:$BE))))</f>
        <v>1</v>
      </c>
      <c r="V23" s="331">
        <f ca="1">IF(SUMIF(ВихідніДані!$E:$BB,V$8&amp;$C23,ВихідніДані!$D:$D)=0,"-",IF(SUMIF(ВихідніДані!$E:$BB,V$8&amp;$C23,ВихідніДані!$BE:$BE)=0,"вся сумма оспорена",IF(SUMIF(ВихідніДані!$E:$BB,V$8&amp;$C23,ВихідніДані!$M:$M)=0,"Немає висновків",SUMIF(ВихідніДані!$E:$BB,V$8&amp;$C23,ВихідніДані!$M:$M)/SUMIF(ВихідніДані!$E:$BB,V$8&amp;$C23,ВихідніДані!$BE:$BE))))</f>
        <v>1</v>
      </c>
      <c r="W23" s="331">
        <f ca="1">IF(SUMIF(ВихідніДані!$E:$BB,W$8&amp;$C23,ВихідніДані!$D:$D)=0,"-",IF(SUMIF(ВихідніДані!$E:$BB,W$8&amp;$C23,ВихідніДані!$BE:$BE)=0,"вся сумма оспорена",IF(SUMIF(ВихідніДані!$E:$BB,W$8&amp;$C23,ВихідніДані!$M:$M)=0,"Немає висновків",SUMIF(ВихідніДані!$E:$BB,W$8&amp;$C23,ВихідніДані!$M:$M)/SUMIF(ВихідніДані!$E:$BB,W$8&amp;$C23,ВихідніДані!$BE:$BE))))</f>
        <v>1</v>
      </c>
      <c r="X23" s="331">
        <f ca="1">IF(SUMIF(ВихідніДані!$E:$BB,X$8&amp;$C23,ВихідніДані!$D:$D)=0,"-",IF(SUMIF(ВихідніДані!$E:$BB,X$8&amp;$C23,ВихідніДані!$BE:$BE)=0,"вся сумма оспорена",IF(SUMIF(ВихідніДані!$E:$BB,X$8&amp;$C23,ВихідніДані!$M:$M)=0,"Немає висновків",SUMIF(ВихідніДані!$E:$BB,X$8&amp;$C23,ВихідніДані!$M:$M)/SUMIF(ВихідніДані!$E:$BB,X$8&amp;$C23,ВихідніДані!$BE:$BE))))</f>
        <v>1</v>
      </c>
      <c r="Y23" s="331">
        <f ca="1">IF(SUMIF(ВихідніДані!$E:$BB,Y$8&amp;$C23,ВихідніДані!$D:$D)=0,"-",IF(SUMIF(ВихідніДані!$E:$BB,Y$8&amp;$C23,ВихідніДані!$BE:$BE)=0,"вся сумма оспорена",IF(SUMIF(ВихідніДані!$E:$BB,Y$8&amp;$C23,ВихідніДані!$M:$M)=0,"Немає висновків",SUMIF(ВихідніДані!$E:$BB,Y$8&amp;$C23,ВихідніДані!$M:$M)/SUMIF(ВихідніДані!$E:$BB,Y$8&amp;$C23,ВихідніДані!$BE:$BE))))</f>
        <v>1</v>
      </c>
      <c r="Z23" s="331">
        <f ca="1">IF(SUMIF(ВихідніДані!$E:$BB,Z$8&amp;$C23,ВихідніДані!$D:$D)=0,"-",IF(SUMIF(ВихідніДані!$E:$BB,Z$8&amp;$C23,ВихідніДані!$BE:$BE)=0,"вся сумма оспорена",IF(SUMIF(ВихідніДані!$E:$BB,Z$8&amp;$C23,ВихідніДані!$M:$M)=0,"Немає висновків",SUMIF(ВихідніДані!$E:$BB,Z$8&amp;$C23,ВихідніДані!$M:$M)/SUMIF(ВихідніДані!$E:$BB,Z$8&amp;$C23,ВихідніДані!$BE:$BE))))</f>
        <v>1</v>
      </c>
      <c r="AA23" s="331">
        <f ca="1">IF(SUMIF(ВихідніДані!$E:$BB,AA$8&amp;$C23,ВихідніДані!$D:$D)=0,"-",IF(SUMIF(ВихідніДані!$E:$BB,AA$8&amp;$C23,ВихідніДані!$BE:$BE)=0,"вся сумма оспорена",IF(SUMIF(ВихідніДані!$E:$BB,AA$8&amp;$C23,ВихідніДані!$M:$M)=0,"Немає висновків",SUMIF(ВихідніДані!$E:$BB,AA$8&amp;$C23,ВихідніДані!$M:$M)/SUMIF(ВихідніДані!$E:$BB,AA$8&amp;$C23,ВихідніДані!$BE:$BE))))</f>
        <v>1</v>
      </c>
      <c r="AB23" s="332">
        <f ca="1">IF(SUMIF(ВихідніДані!$E:$BB,AB$8&amp;$C23,ВихідніДані!$D:$D)=0,"-",IF(SUMIF(ВихідніДані!$E:$BB,AB$8&amp;$C23,ВихідніДані!$BE:$BE)=0,"вся сумма оспорена",IF(SUMIF(ВихідніДані!$E:$BB,AB$8&amp;$C23,ВихідніДані!$M:$M)=0,"Немає висновків",SUMIF(ВихідніДані!$E:$BB,AB$8&amp;$C23,ВихідніДані!$M:$M)/SUMIF(ВихідніДані!$E:$BB,AB$8&amp;$C23,ВихідніДані!$BE:$BE))))</f>
        <v>1</v>
      </c>
      <c r="AC23" s="159"/>
      <c r="AD23" s="330">
        <f ca="1">IF(SUMIF(ВихідніДані!$E:$BB,AD$8&amp; $C23,ВихідніДані!$D:$D)=0,"-",IF(SUMIF(ВихідніДані!$E:$BB,AD$8&amp;$C23,ВихідніДані!$BE:$BE)=0,"вся сумма оспорена",IF(SUMIF(ВихідніДані!$E:$BB,AD$8&amp;$C23,ВихідніДані!$M:$M)=0,"Немає висновків",SUMIF(ВихідніДані!$E:$BB,AD$8&amp;$C23,ВихідніДані!$AI:$AI)/SUMIF(ВихідніДані!$E:$BB,AD$8&amp;$C23,ВихідніДані!$M:$M))))</f>
        <v>1</v>
      </c>
      <c r="AE23" s="331">
        <f ca="1">IF(SUMIF(ВихідніДані!$E:$BB,AE$8&amp; $C23,ВихідніДані!$D:$D)=0,"-",IF(SUMIF(ВихідніДані!$E:$BB,AE$8&amp;$C23,ВихідніДані!$BE:$BE)=0,"вся сумма оспорена",IF(SUMIF(ВихідніДані!$E:$BB,AE$8&amp;$C23,ВихідніДані!$M:$M)=0,"Немає висновків",SUMIF(ВихідніДані!$E:$BB,AE$8&amp;$C23,ВихідніДані!$AI:$AI)/SUMIF(ВихідніДані!$E:$BB,AE$8&amp;$C23,ВихідніДані!$M:$M))))</f>
        <v>1</v>
      </c>
      <c r="AF23" s="331">
        <f ca="1">IF(SUMIF(ВихідніДані!$E:$BB,AF$8&amp; $C23,ВихідніДані!$D:$D)=0,"-",IF(SUMIF(ВихідніДані!$E:$BB,AF$8&amp;$C23,ВихідніДані!$BE:$BE)=0,"вся сумма оспорена",IF(SUMIF(ВихідніДані!$E:$BB,AF$8&amp;$C23,ВихідніДані!$M:$M)=0,"Немає висновків",SUMIF(ВихідніДані!$E:$BB,AF$8&amp;$C23,ВихідніДані!$AI:$AI)/SUMIF(ВихідніДані!$E:$BB,AF$8&amp;$C23,ВихідніДані!$M:$M))))</f>
        <v>1</v>
      </c>
      <c r="AG23" s="331">
        <f ca="1">IF(SUMIF(ВихідніДані!$E:$BB,AG$8&amp; $C23,ВихідніДані!$D:$D)=0,"-",IF(SUMIF(ВихідніДані!$E:$BB,AG$8&amp;$C23,ВихідніДані!$BE:$BE)=0,"вся сумма оспорена",IF(SUMIF(ВихідніДані!$E:$BB,AG$8&amp;$C23,ВихідніДані!$M:$M)=0,"Немає висновків",SUMIF(ВихідніДані!$E:$BB,AG$8&amp;$C23,ВихідніДані!$AI:$AI)/SUMIF(ВихідніДані!$E:$BB,AG$8&amp;$C23,ВихідніДані!$M:$M))))</f>
        <v>1</v>
      </c>
      <c r="AH23" s="331">
        <f ca="1">IF(SUMIF(ВихідніДані!$E:$BB,AH$8&amp; $C23,ВихідніДані!$D:$D)=0,"-",IF(SUMIF(ВихідніДані!$E:$BB,AH$8&amp;$C23,ВихідніДані!$BE:$BE)=0,"вся сумма оспорена",IF(SUMIF(ВихідніДані!$E:$BB,AH$8&amp;$C23,ВихідніДані!$M:$M)=0,"Немає висновків",SUMIF(ВихідніДані!$E:$BB,AH$8&amp;$C23,ВихідніДані!$AI:$AI)/SUMIF(ВихідніДані!$E:$BB,AH$8&amp;$C23,ВихідніДані!$M:$M))))</f>
        <v>1</v>
      </c>
      <c r="AI23" s="331">
        <f ca="1">IF(SUMIF(ВихідніДані!$E:$BB,AI$8&amp; $C23,ВихідніДані!$D:$D)=0,"-",IF(SUMIF(ВихідніДані!$E:$BB,AI$8&amp;$C23,ВихідніДані!$BE:$BE)=0,"вся сумма оспорена",IF(SUMIF(ВихідніДані!$E:$BB,AI$8&amp;$C23,ВихідніДані!$M:$M)=0,"Немає висновків",SUMIF(ВихідніДані!$E:$BB,AI$8&amp;$C23,ВихідніДані!$AI:$AI)/SUMIF(ВихідніДані!$E:$BB,AI$8&amp;$C23,ВихідніДані!$M:$M))))</f>
        <v>1</v>
      </c>
      <c r="AJ23" s="331">
        <f ca="1">IF(SUMIF(ВихідніДані!$E:$BB,AJ$8&amp; $C23,ВихідніДані!$D:$D)=0,"-",IF(SUMIF(ВихідніДані!$E:$BB,AJ$8&amp;$C23,ВихідніДані!$BE:$BE)=0,"вся сумма оспорена",IF(SUMIF(ВихідніДані!$E:$BB,AJ$8&amp;$C23,ВихідніДані!$M:$M)=0,"Немає висновків",SUMIF(ВихідніДані!$E:$BB,AJ$8&amp;$C23,ВихідніДані!$AI:$AI)/SUMIF(ВихідніДані!$E:$BB,AJ$8&amp;$C23,ВихідніДані!$M:$M))))</f>
        <v>1</v>
      </c>
      <c r="AK23" s="331">
        <f ca="1">IF(SUMIF(ВихідніДані!$E:$BB,AK$8&amp; $C23,ВихідніДані!$D:$D)=0,"-",IF(SUMIF(ВихідніДані!$E:$BB,AK$8&amp;$C23,ВихідніДані!$BE:$BE)=0,"вся сумма оспорена",IF(SUMIF(ВихідніДані!$E:$BB,AK$8&amp;$C23,ВихідніДані!$M:$M)=0,"Немає висновків",SUMIF(ВихідніДані!$E:$BB,AK$8&amp;$C23,ВихідніДані!$AI:$AI)/SUMIF(ВихідніДані!$E:$BB,AK$8&amp;$C23,ВихідніДані!$M:$M))))</f>
        <v>1</v>
      </c>
      <c r="AL23" s="331">
        <f ca="1">IF(SUMIF(ВихідніДані!$E:$BB,AL$8&amp; $C23,ВихідніДані!$D:$D)=0,"-",IF(SUMIF(ВихідніДані!$E:$BB,AL$8&amp;$C23,ВихідніДані!$BE:$BE)=0,"вся сумма оспорена",IF(SUMIF(ВихідніДані!$E:$BB,AL$8&amp;$C23,ВихідніДані!$M:$M)=0,"Немає висновків",SUMIF(ВихідніДані!$E:$BB,AL$8&amp;$C23,ВихідніДані!$AI:$AI)/SUMIF(ВихідніДані!$E:$BB,AL$8&amp;$C23,ВихідніДані!$M:$M))))</f>
        <v>1</v>
      </c>
      <c r="AM23" s="331">
        <f ca="1">IF(SUMIF(ВихідніДані!$E:$BB,AM$8&amp; $C23,ВихідніДані!$D:$D)=0,"-",IF(SUMIF(ВихідніДані!$E:$BB,AM$8&amp;$C23,ВихідніДані!$BE:$BE)=0,"вся сумма оспорена",IF(SUMIF(ВихідніДані!$E:$BB,AM$8&amp;$C23,ВихідніДані!$M:$M)=0,"Немає висновків",SUMIF(ВихідніДані!$E:$BB,AM$8&amp;$C23,ВихідніДані!$AI:$AI)/SUMIF(ВихідніДані!$E:$BB,AM$8&amp;$C23,ВихідніДані!$M:$M))))</f>
        <v>1</v>
      </c>
      <c r="AN23" s="332">
        <f ca="1">IF(SUMIF(ВихідніДані!$E:$BB,AN$8&amp; $C23,ВихідніДані!$D:$D)=0,"-",IF(SUMIF(ВихідніДані!$E:$BB,AN$8&amp;$C23,ВихідніДані!$BE:$BE)=0,"вся сумма оспорена",IF(SUMIF(ВихідніДані!$E:$BB,AN$8&amp;$C23,ВихідніДані!$M:$M)=0,"Немає висновків",SUMIF(ВихідніДані!$E:$BB,AN$8&amp;$C23,ВихідніДані!$AI:$AI)/SUMIF(ВихідніДані!$E:$BB,AN$8&amp;$C23,ВихідніДані!$M:$M))))</f>
        <v>1</v>
      </c>
      <c r="AO23" s="159"/>
      <c r="AP23" s="323">
        <f>VLOOKUP(AP$8&amp;$C23,ВихідніДані!$E:$BD,52,0)</f>
        <v>29</v>
      </c>
      <c r="AQ23" s="324">
        <f>VLOOKUP(AQ$8&amp;$C23,ВихідніДані!$E:$BD,52,0)</f>
        <v>35</v>
      </c>
      <c r="AR23" s="324">
        <f>VLOOKUP(AR$8&amp;$C23,ВихідніДані!$E:$BD,52,0)</f>
        <v>35</v>
      </c>
      <c r="AS23" s="324">
        <f>VLOOKUP(AS$8&amp;$C23,ВихідніДані!$E:$BD,52,0)</f>
        <v>35</v>
      </c>
      <c r="AT23" s="324">
        <f>VLOOKUP(AT$8&amp;$C23,ВихідніДані!$E:$BD,52,0)</f>
        <v>34</v>
      </c>
      <c r="AU23" s="324">
        <f>VLOOKUP(AU$8&amp;$C23,ВихідніДані!$E:$BD,52,0)</f>
        <v>37</v>
      </c>
      <c r="AV23" s="324">
        <f>VLOOKUP(AV$8&amp;$C23,ВихідніДані!$E:$BD,52,0)</f>
        <v>35</v>
      </c>
      <c r="AW23" s="324">
        <f>VLOOKUP(AW$8&amp;$C23,ВихідніДані!$E:$BD,52,0)</f>
        <v>31</v>
      </c>
      <c r="AX23" s="324">
        <f>VLOOKUP(AX$8&amp;$C23,ВихідніДані!$E:$BD,52,0)</f>
        <v>32</v>
      </c>
      <c r="AY23" s="324">
        <f>VLOOKUP(AY$8&amp;$C23,ВихідніДані!$E:$BD,52,0)</f>
        <v>33</v>
      </c>
      <c r="AZ23" s="325">
        <f>VLOOKUP(AZ$8&amp;$C23,ВихідніДані!$E:$BD,52,0)</f>
        <v>32</v>
      </c>
      <c r="BA23" s="159"/>
      <c r="BB23" s="319">
        <f>IF(SUMIF(АВисновки!$D:$D,BB$8&amp;$C23,АВисновки!$A:$A)=0,"-",SUMIF(АВисновки!$D:$D,BB$8&amp;$C23,АВисновки!$E:$E))</f>
        <v>0</v>
      </c>
      <c r="BC23" s="320">
        <f>IF(SUMIF(АВисновки!$D:$D,BC$8&amp;$C23,АВисновки!$A:$A)=0,"-",SUMIF(АВисновки!$D:$D,BC$8&amp;$C23,АВисновки!$E:$E))</f>
        <v>0</v>
      </c>
      <c r="BD23" s="320">
        <f>IF(SUMIF(АВисновки!$D:$D,BD$8&amp;$C23,АВисновки!$A:$A)=0,"-",SUMIF(АВисновки!$D:$D,BD$8&amp;$C23,АВисновки!$E:$E))</f>
        <v>0</v>
      </c>
      <c r="BE23" s="320">
        <f>IF(SUMIF(АВисновки!$D:$D,BE$8&amp;$C23,АВисновки!$A:$A)=0,"-",SUMIF(АВисновки!$D:$D,BE$8&amp;$C23,АВисновки!$E:$E))</f>
        <v>0</v>
      </c>
      <c r="BF23" s="320">
        <f>IF(SUMIF(АВисновки!$D:$D,BF$8&amp;$C23,АВисновки!$A:$A)=0,"-",SUMIF(АВисновки!$D:$D,BF$8&amp;$C23,АВисновки!$E:$E))</f>
        <v>0</v>
      </c>
      <c r="BG23" s="320">
        <f>IF(SUMIF(АВисновки!$D:$D,BG$8&amp;$C23,АВисновки!$A:$A)=0,"-",SUMIF(АВисновки!$D:$D,BG$8&amp;$C23,АВисновки!$E:$E))</f>
        <v>0</v>
      </c>
      <c r="BH23" s="320">
        <f>IF(SUMIF(АВисновки!$D:$D,BH$8&amp;$C23,АВисновки!$A:$A)=0,"-",SUMIF(АВисновки!$D:$D,BH$8&amp;$C23,АВисновки!$E:$E))</f>
        <v>0</v>
      </c>
      <c r="BI23" s="320">
        <f>IF(SUMIF(АВисновки!$D:$D,BI$8&amp;$C23,АВисновки!$A:$A)=0,"-",SUMIF(АВисновки!$D:$D,BI$8&amp;$C23,АВисновки!$E:$E))</f>
        <v>0</v>
      </c>
      <c r="BJ23" s="320">
        <f>IF(SUMIF(АВисновки!$D:$D,BJ$8&amp;$C23,АВисновки!$A:$A)=0,"-",SUMIF(АВисновки!$D:$D,BJ$8&amp;$C23,АВисновки!$E:$E))</f>
        <v>0</v>
      </c>
      <c r="BK23" s="320">
        <f>IF(SUMIF(АВисновки!$D:$D,BK$8&amp;$C23,АВисновки!$A:$A)=0,"-",SUMIF(АВисновки!$D:$D,BK$8&amp;$C23,АВисновки!$E:$E))</f>
        <v>0</v>
      </c>
      <c r="BL23" s="321">
        <f>IF(SUMIF(АВисновки!$D:$D,BL$8&amp;$C23,АВисновки!$A:$A)=0,"-",SUMIF(АВисновки!$D:$D,BL$8&amp;$C23,АВисновки!$E:$E))</f>
        <v>0</v>
      </c>
    </row>
    <row r="24" spans="1:64" x14ac:dyDescent="0.2">
      <c r="A24" s="386">
        <f>COUNTIF(СписМінфін!$B$2:$B$101,C24)</f>
        <v>1</v>
      </c>
      <c r="B24" s="364">
        <v>14</v>
      </c>
      <c r="C24" s="365" t="s">
        <v>85</v>
      </c>
      <c r="D24" s="142">
        <v>369138816073</v>
      </c>
      <c r="E24" s="172">
        <f>SUMIF(ВихідніДані!G:G,D24,ВихідніДані!K:K)</f>
        <v>175276263</v>
      </c>
      <c r="F24" s="172">
        <f>SUMIF(ВихідніДані!G:G,D24,ВихідніДані!M:M)</f>
        <v>175276263</v>
      </c>
      <c r="G24" s="172">
        <f>SUMIF(ВихідніДані!G:G,D24,ВихідніДані!AC:AC)</f>
        <v>0</v>
      </c>
      <c r="H24" s="172">
        <f>SUMIF(ВихідніДані!G:G,D24,ВихідніДані!AI:AI)</f>
        <v>175276263</v>
      </c>
      <c r="I24" s="366">
        <f t="shared" si="1"/>
        <v>0</v>
      </c>
      <c r="J24" s="366">
        <f t="shared" si="2"/>
        <v>0</v>
      </c>
      <c r="K24" s="367">
        <f t="shared" si="3"/>
        <v>1</v>
      </c>
      <c r="L24" s="368">
        <f t="shared" si="0"/>
        <v>1</v>
      </c>
      <c r="M24" s="369">
        <f>SUMIF(АВисновки!N:N,D24,АВисновки!$E:$E)</f>
        <v>0</v>
      </c>
      <c r="N24" s="369">
        <f>SUMIF(АВисновки!N:N,D24,АВисновки!B:B)</f>
        <v>0</v>
      </c>
      <c r="O24" s="369">
        <f ca="1">SUMIF([2]Матриця!C$7:C$967,D24,[2]Матриця!D$7:D$967)</f>
        <v>0</v>
      </c>
      <c r="P24" s="387">
        <f ca="1">SUMIF([2]Матриця!B$7:B$967,C24,[2]Матриця!E$7:E$967)</f>
        <v>0</v>
      </c>
      <c r="Q24" s="159"/>
      <c r="R24" s="330">
        <f ca="1">IF(SUMIF(ВихідніДані!$E:$BB,R$8&amp;$C24,ВихідніДані!$D:$D)=0,"-",IF(SUMIF(ВихідніДані!$E:$BB,R$8&amp;$C24,ВихідніДані!$BE:$BE)=0,"вся сумма оспорена",IF(SUMIF(ВихідніДані!$E:$BB,R$8&amp;$C24,ВихідніДані!$M:$M)=0,"Немає висновків",SUMIF(ВихідніДані!$E:$BB,R$8&amp;$C24,ВихідніДані!$M:$M)/SUMIF(ВихідніДані!$E:$BB,R$8&amp;$C24,ВихідніДані!$BE:$BE))))</f>
        <v>1</v>
      </c>
      <c r="S24" s="331">
        <f ca="1">IF(SUMIF(ВихідніДані!$E:$BB,S$8&amp;$C24,ВихідніДані!$D:$D)=0,"-",IF(SUMIF(ВихідніДані!$E:$BB,S$8&amp;$C24,ВихідніДані!$BE:$BE)=0,"вся сумма оспорена",IF(SUMIF(ВихідніДані!$E:$BB,S$8&amp;$C24,ВихідніДані!$M:$M)=0,"Немає висновків",SUMIF(ВихідніДані!$E:$BB,S$8&amp;$C24,ВихідніДані!$M:$M)/SUMIF(ВихідніДані!$E:$BB,S$8&amp;$C24,ВихідніДані!$BE:$BE))))</f>
        <v>1</v>
      </c>
      <c r="T24" s="331" t="str">
        <f ca="1">IF(SUMIF(ВихідніДані!$E:$BB,T$8&amp;$C24,ВихідніДані!$D:$D)=0,"-",IF(SUMIF(ВихідніДані!$E:$BB,T$8&amp;$C24,ВихідніДані!$BE:$BE)=0,"вся сумма оспорена",IF(SUMIF(ВихідніДані!$E:$BB,T$8&amp;$C24,ВихідніДані!$M:$M)=0,"Немає висновків",SUMIF(ВихідніДані!$E:$BB,T$8&amp;$C24,ВихідніДані!$M:$M)/SUMIF(ВихідніДані!$E:$BB,T$8&amp;$C24,ВихідніДані!$BE:$BE))))</f>
        <v>-</v>
      </c>
      <c r="U24" s="331" t="str">
        <f ca="1">IF(SUMIF(ВихідніДані!$E:$BB,U$8&amp;$C24,ВихідніДані!$D:$D)=0,"-",IF(SUMIF(ВихідніДані!$E:$BB,U$8&amp;$C24,ВихідніДані!$BE:$BE)=0,"вся сумма оспорена",IF(SUMIF(ВихідніДані!$E:$BB,U$8&amp;$C24,ВихідніДані!$M:$M)=0,"Немає висновків",SUMIF(ВихідніДані!$E:$BB,U$8&amp;$C24,ВихідніДані!$M:$M)/SUMIF(ВихідніДані!$E:$BB,U$8&amp;$C24,ВихідніДані!$BE:$BE))))</f>
        <v>-</v>
      </c>
      <c r="V24" s="331" t="str">
        <f ca="1">IF(SUMIF(ВихідніДані!$E:$BB,V$8&amp;$C24,ВихідніДані!$D:$D)=0,"-",IF(SUMIF(ВихідніДані!$E:$BB,V$8&amp;$C24,ВихідніДані!$BE:$BE)=0,"вся сумма оспорена",IF(SUMIF(ВихідніДані!$E:$BB,V$8&amp;$C24,ВихідніДані!$M:$M)=0,"Немає висновків",SUMIF(ВихідніДані!$E:$BB,V$8&amp;$C24,ВихідніДані!$M:$M)/SUMIF(ВихідніДані!$E:$BB,V$8&amp;$C24,ВихідніДані!$BE:$BE))))</f>
        <v>-</v>
      </c>
      <c r="W24" s="331" t="str">
        <f ca="1">IF(SUMIF(ВихідніДані!$E:$BB,W$8&amp;$C24,ВихідніДані!$D:$D)=0,"-",IF(SUMIF(ВихідніДані!$E:$BB,W$8&amp;$C24,ВихідніДані!$BE:$BE)=0,"вся сумма оспорена",IF(SUMIF(ВихідніДані!$E:$BB,W$8&amp;$C24,ВихідніДані!$M:$M)=0,"Немає висновків",SUMIF(ВихідніДані!$E:$BB,W$8&amp;$C24,ВихідніДані!$M:$M)/SUMIF(ВихідніДані!$E:$BB,W$8&amp;$C24,ВихідніДані!$BE:$BE))))</f>
        <v>-</v>
      </c>
      <c r="X24" s="331" t="str">
        <f ca="1">IF(SUMIF(ВихідніДані!$E:$BB,X$8&amp;$C24,ВихідніДані!$D:$D)=0,"-",IF(SUMIF(ВихідніДані!$E:$BB,X$8&amp;$C24,ВихідніДані!$BE:$BE)=0,"вся сумма оспорена",IF(SUMIF(ВихідніДані!$E:$BB,X$8&amp;$C24,ВихідніДані!$M:$M)=0,"Немає висновків",SUMIF(ВихідніДані!$E:$BB,X$8&amp;$C24,ВихідніДані!$M:$M)/SUMIF(ВихідніДані!$E:$BB,X$8&amp;$C24,ВихідніДані!$BE:$BE))))</f>
        <v>-</v>
      </c>
      <c r="Y24" s="331" t="str">
        <f ca="1">IF(SUMIF(ВихідніДані!$E:$BB,Y$8&amp;$C24,ВихідніДані!$D:$D)=0,"-",IF(SUMIF(ВихідніДані!$E:$BB,Y$8&amp;$C24,ВихідніДані!$BE:$BE)=0,"вся сумма оспорена",IF(SUMIF(ВихідніДані!$E:$BB,Y$8&amp;$C24,ВихідніДані!$M:$M)=0,"Немає висновків",SUMIF(ВихідніДані!$E:$BB,Y$8&amp;$C24,ВихідніДані!$M:$M)/SUMIF(ВихідніДані!$E:$BB,Y$8&amp;$C24,ВихідніДані!$BE:$BE))))</f>
        <v>-</v>
      </c>
      <c r="Z24" s="331" t="str">
        <f ca="1">IF(SUMIF(ВихідніДані!$E:$BB,Z$8&amp;$C24,ВихідніДані!$D:$D)=0,"-",IF(SUMIF(ВихідніДані!$E:$BB,Z$8&amp;$C24,ВихідніДані!$BE:$BE)=0,"вся сумма оспорена",IF(SUMIF(ВихідніДані!$E:$BB,Z$8&amp;$C24,ВихідніДані!$M:$M)=0,"Немає висновків",SUMIF(ВихідніДані!$E:$BB,Z$8&amp;$C24,ВихідніДані!$M:$M)/SUMIF(ВихідніДані!$E:$BB,Z$8&amp;$C24,ВихідніДані!$BE:$BE))))</f>
        <v>-</v>
      </c>
      <c r="AA24" s="331" t="str">
        <f ca="1">IF(SUMIF(ВихідніДані!$E:$BB,AA$8&amp;$C24,ВихідніДані!$D:$D)=0,"-",IF(SUMIF(ВихідніДані!$E:$BB,AA$8&amp;$C24,ВихідніДані!$BE:$BE)=0,"вся сумма оспорена",IF(SUMIF(ВихідніДані!$E:$BB,AA$8&amp;$C24,ВихідніДані!$M:$M)=0,"Немає висновків",SUMIF(ВихідніДані!$E:$BB,AA$8&amp;$C24,ВихідніДані!$M:$M)/SUMIF(ВихідніДані!$E:$BB,AA$8&amp;$C24,ВихідніДані!$BE:$BE))))</f>
        <v>-</v>
      </c>
      <c r="AB24" s="332" t="str">
        <f ca="1">IF(SUMIF(ВихідніДані!$E:$BB,AB$8&amp;$C24,ВихідніДані!$D:$D)=0,"-",IF(SUMIF(ВихідніДані!$E:$BB,AB$8&amp;$C24,ВихідніДані!$BE:$BE)=0,"вся сумма оспорена",IF(SUMIF(ВихідніДані!$E:$BB,AB$8&amp;$C24,ВихідніДані!$M:$M)=0,"Немає висновків",SUMIF(ВихідніДані!$E:$BB,AB$8&amp;$C24,ВихідніДані!$M:$M)/SUMIF(ВихідніДані!$E:$BB,AB$8&amp;$C24,ВихідніДані!$BE:$BE))))</f>
        <v>-</v>
      </c>
      <c r="AC24" s="159"/>
      <c r="AD24" s="330">
        <f ca="1">IF(SUMIF(ВихідніДані!$E:$BB,AD$8&amp; $C24,ВихідніДані!$D:$D)=0,"-",IF(SUMIF(ВихідніДані!$E:$BB,AD$8&amp;$C24,ВихідніДані!$BE:$BE)=0,"вся сумма оспорена",IF(SUMIF(ВихідніДані!$E:$BB,AD$8&amp;$C24,ВихідніДані!$M:$M)=0,"Немає висновків",SUMIF(ВихідніДані!$E:$BB,AD$8&amp;$C24,ВихідніДані!$AI:$AI)/SUMIF(ВихідніДані!$E:$BB,AD$8&amp;$C24,ВихідніДані!$M:$M))))</f>
        <v>1</v>
      </c>
      <c r="AE24" s="331">
        <f ca="1">IF(SUMIF(ВихідніДані!$E:$BB,AE$8&amp; $C24,ВихідніДані!$D:$D)=0,"-",IF(SUMIF(ВихідніДані!$E:$BB,AE$8&amp;$C24,ВихідніДані!$BE:$BE)=0,"вся сумма оспорена",IF(SUMIF(ВихідніДані!$E:$BB,AE$8&amp;$C24,ВихідніДані!$M:$M)=0,"Немає висновків",SUMIF(ВихідніДані!$E:$BB,AE$8&amp;$C24,ВихідніДані!$AI:$AI)/SUMIF(ВихідніДані!$E:$BB,AE$8&amp;$C24,ВихідніДані!$M:$M))))</f>
        <v>1</v>
      </c>
      <c r="AF24" s="331" t="str">
        <f ca="1">IF(SUMIF(ВихідніДані!$E:$BB,AF$8&amp; $C24,ВихідніДані!$D:$D)=0,"-",IF(SUMIF(ВихідніДані!$E:$BB,AF$8&amp;$C24,ВихідніДані!$BE:$BE)=0,"вся сумма оспорена",IF(SUMIF(ВихідніДані!$E:$BB,AF$8&amp;$C24,ВихідніДані!$M:$M)=0,"Немає висновків",SUMIF(ВихідніДані!$E:$BB,AF$8&amp;$C24,ВихідніДані!$AI:$AI)/SUMIF(ВихідніДані!$E:$BB,AF$8&amp;$C24,ВихідніДані!$M:$M))))</f>
        <v>-</v>
      </c>
      <c r="AG24" s="331" t="str">
        <f ca="1">IF(SUMIF(ВихідніДані!$E:$BB,AG$8&amp; $C24,ВихідніДані!$D:$D)=0,"-",IF(SUMIF(ВихідніДані!$E:$BB,AG$8&amp;$C24,ВихідніДані!$BE:$BE)=0,"вся сумма оспорена",IF(SUMIF(ВихідніДані!$E:$BB,AG$8&amp;$C24,ВихідніДані!$M:$M)=0,"Немає висновків",SUMIF(ВихідніДані!$E:$BB,AG$8&amp;$C24,ВихідніДані!$AI:$AI)/SUMIF(ВихідніДані!$E:$BB,AG$8&amp;$C24,ВихідніДані!$M:$M))))</f>
        <v>-</v>
      </c>
      <c r="AH24" s="331" t="str">
        <f ca="1">IF(SUMIF(ВихідніДані!$E:$BB,AH$8&amp; $C24,ВихідніДані!$D:$D)=0,"-",IF(SUMIF(ВихідніДані!$E:$BB,AH$8&amp;$C24,ВихідніДані!$BE:$BE)=0,"вся сумма оспорена",IF(SUMIF(ВихідніДані!$E:$BB,AH$8&amp;$C24,ВихідніДані!$M:$M)=0,"Немає висновків",SUMIF(ВихідніДані!$E:$BB,AH$8&amp;$C24,ВихідніДані!$AI:$AI)/SUMIF(ВихідніДані!$E:$BB,AH$8&amp;$C24,ВихідніДані!$M:$M))))</f>
        <v>-</v>
      </c>
      <c r="AI24" s="331" t="str">
        <f ca="1">IF(SUMIF(ВихідніДані!$E:$BB,AI$8&amp; $C24,ВихідніДані!$D:$D)=0,"-",IF(SUMIF(ВихідніДані!$E:$BB,AI$8&amp;$C24,ВихідніДані!$BE:$BE)=0,"вся сумма оспорена",IF(SUMIF(ВихідніДані!$E:$BB,AI$8&amp;$C24,ВихідніДані!$M:$M)=0,"Немає висновків",SUMIF(ВихідніДані!$E:$BB,AI$8&amp;$C24,ВихідніДані!$AI:$AI)/SUMIF(ВихідніДані!$E:$BB,AI$8&amp;$C24,ВихідніДані!$M:$M))))</f>
        <v>-</v>
      </c>
      <c r="AJ24" s="331" t="str">
        <f ca="1">IF(SUMIF(ВихідніДані!$E:$BB,AJ$8&amp; $C24,ВихідніДані!$D:$D)=0,"-",IF(SUMIF(ВихідніДані!$E:$BB,AJ$8&amp;$C24,ВихідніДані!$BE:$BE)=0,"вся сумма оспорена",IF(SUMIF(ВихідніДані!$E:$BB,AJ$8&amp;$C24,ВихідніДані!$M:$M)=0,"Немає висновків",SUMIF(ВихідніДані!$E:$BB,AJ$8&amp;$C24,ВихідніДані!$AI:$AI)/SUMIF(ВихідніДані!$E:$BB,AJ$8&amp;$C24,ВихідніДані!$M:$M))))</f>
        <v>-</v>
      </c>
      <c r="AK24" s="331" t="str">
        <f ca="1">IF(SUMIF(ВихідніДані!$E:$BB,AK$8&amp; $C24,ВихідніДані!$D:$D)=0,"-",IF(SUMIF(ВихідніДані!$E:$BB,AK$8&amp;$C24,ВихідніДані!$BE:$BE)=0,"вся сумма оспорена",IF(SUMIF(ВихідніДані!$E:$BB,AK$8&amp;$C24,ВихідніДані!$M:$M)=0,"Немає висновків",SUMIF(ВихідніДані!$E:$BB,AK$8&amp;$C24,ВихідніДані!$AI:$AI)/SUMIF(ВихідніДані!$E:$BB,AK$8&amp;$C24,ВихідніДані!$M:$M))))</f>
        <v>-</v>
      </c>
      <c r="AL24" s="331" t="str">
        <f ca="1">IF(SUMIF(ВихідніДані!$E:$BB,AL$8&amp; $C24,ВихідніДані!$D:$D)=0,"-",IF(SUMIF(ВихідніДані!$E:$BB,AL$8&amp;$C24,ВихідніДані!$BE:$BE)=0,"вся сумма оспорена",IF(SUMIF(ВихідніДані!$E:$BB,AL$8&amp;$C24,ВихідніДані!$M:$M)=0,"Немає висновків",SUMIF(ВихідніДані!$E:$BB,AL$8&amp;$C24,ВихідніДані!$AI:$AI)/SUMIF(ВихідніДані!$E:$BB,AL$8&amp;$C24,ВихідніДані!$M:$M))))</f>
        <v>-</v>
      </c>
      <c r="AM24" s="331" t="str">
        <f ca="1">IF(SUMIF(ВихідніДані!$E:$BB,AM$8&amp; $C24,ВихідніДані!$D:$D)=0,"-",IF(SUMIF(ВихідніДані!$E:$BB,AM$8&amp;$C24,ВихідніДані!$BE:$BE)=0,"вся сумма оспорена",IF(SUMIF(ВихідніДані!$E:$BB,AM$8&amp;$C24,ВихідніДані!$M:$M)=0,"Немає висновків",SUMIF(ВихідніДані!$E:$BB,AM$8&amp;$C24,ВихідніДані!$AI:$AI)/SUMIF(ВихідніДані!$E:$BB,AM$8&amp;$C24,ВихідніДані!$M:$M))))</f>
        <v>-</v>
      </c>
      <c r="AN24" s="332" t="str">
        <f ca="1">IF(SUMIF(ВихідніДані!$E:$BB,AN$8&amp; $C24,ВихідніДані!$D:$D)=0,"-",IF(SUMIF(ВихідніДані!$E:$BB,AN$8&amp;$C24,ВихідніДані!$BE:$BE)=0,"вся сумма оспорена",IF(SUMIF(ВихідніДані!$E:$BB,AN$8&amp;$C24,ВихідніДані!$M:$M)=0,"Немає висновків",SUMIF(ВихідніДані!$E:$BB,AN$8&amp;$C24,ВихідніДані!$AI:$AI)/SUMIF(ВихідніДані!$E:$BB,AN$8&amp;$C24,ВихідніДані!$M:$M))))</f>
        <v>-</v>
      </c>
      <c r="AO24" s="159"/>
      <c r="AP24" s="323">
        <f>VLOOKUP(AP$8&amp;$C24,ВихідніДані!$E:$BD,52,0)</f>
        <v>46</v>
      </c>
      <c r="AQ24" s="324">
        <f>VLOOKUP(AQ$8&amp;$C24,ВихідніДані!$E:$BD,52,0)</f>
        <v>38</v>
      </c>
      <c r="AR24" s="331" t="str">
        <f>IF(ISNA(VLOOKUP(AR$8&amp;$C24,ВихідніДані!$E:$BD,52,0)),"---",VLOOKUP(AR$8&amp;$C24,ВихідніДані!$E:$BD,52,0))</f>
        <v>---</v>
      </c>
      <c r="AS24" s="331" t="str">
        <f>IF(ISNA(VLOOKUP(AS$8&amp;$C24,ВихідніДані!$E:$BD,52,0)),"---",VLOOKUP(AS$8&amp;$C24,ВихідніДані!$E:$BD,52,0))</f>
        <v>---</v>
      </c>
      <c r="AT24" s="331" t="str">
        <f>IF(ISNA(VLOOKUP(AT$8&amp;$C24,ВихідніДані!$E:$BD,52,0)),"---",VLOOKUP(AT$8&amp;$C24,ВихідніДані!$E:$BD,52,0))</f>
        <v>---</v>
      </c>
      <c r="AU24" s="331" t="str">
        <f>IF(ISNA(VLOOKUP(AU$8&amp;$C24,ВихідніДані!$E:$BD,52,0)),"---",VLOOKUP(AU$8&amp;$C24,ВихідніДані!$E:$BD,52,0))</f>
        <v>---</v>
      </c>
      <c r="AV24" s="331" t="str">
        <f>IF(ISNA(VLOOKUP(AV$8&amp;$C24,ВихідніДані!$E:$BD,52,0)),"---",VLOOKUP(AV$8&amp;$C24,ВихідніДані!$E:$BD,52,0))</f>
        <v>---</v>
      </c>
      <c r="AW24" s="331" t="str">
        <f>IF(ISNA(VLOOKUP(AW$8&amp;$C24,ВихідніДані!$E:$BD,52,0)),"---",VLOOKUP(AW$8&amp;$C24,ВихідніДані!$E:$BD,52,0))</f>
        <v>---</v>
      </c>
      <c r="AX24" s="331" t="str">
        <f>IF(ISNA(VLOOKUP(AX$8&amp;$C24,ВихідніДані!$E:$BD,52,0)),"---",VLOOKUP(AX$8&amp;$C24,ВихідніДані!$E:$BD,52,0))</f>
        <v>---</v>
      </c>
      <c r="AY24" s="331" t="str">
        <f>IF(ISNA(VLOOKUP(AY$8&amp;$C24,ВихідніДані!$E:$BD,52,0)),"---",VLOOKUP(AY$8&amp;$C24,ВихідніДані!$E:$BD,52,0))</f>
        <v>---</v>
      </c>
      <c r="AZ24" s="332" t="str">
        <f>IF(ISNA(VLOOKUP(AZ$8&amp;$C24,ВихідніДані!$E:$BD,52,0)),"---",VLOOKUP(AZ$8&amp;$C24,ВихідніДані!$E:$BD,52,0))</f>
        <v>---</v>
      </c>
      <c r="BA24" s="159"/>
      <c r="BB24" s="319">
        <f>IF(SUMIF(АВисновки!$D:$D,BB$8&amp;$C24,АВисновки!$A:$A)=0,"-",SUMIF(АВисновки!$D:$D,BB$8&amp;$C24,АВисновки!$E:$E))</f>
        <v>0</v>
      </c>
      <c r="BC24" s="320">
        <f>IF(SUMIF(АВисновки!$D:$D,BC$8&amp;$C24,АВисновки!$A:$A)=0,"-",SUMIF(АВисновки!$D:$D,BC$8&amp;$C24,АВисновки!$E:$E))</f>
        <v>0</v>
      </c>
      <c r="BD24" s="320" t="str">
        <f>IF(SUMIF(АВисновки!$D:$D,BD$8&amp;$C24,АВисновки!$A:$A)=0,"-",SUMIF(АВисновки!$D:$D,BD$8&amp;$C24,АВисновки!$E:$E))</f>
        <v>-</v>
      </c>
      <c r="BE24" s="320" t="str">
        <f>IF(SUMIF(АВисновки!$D:$D,BE$8&amp;$C24,АВисновки!$A:$A)=0,"-",SUMIF(АВисновки!$D:$D,BE$8&amp;$C24,АВисновки!$E:$E))</f>
        <v>-</v>
      </c>
      <c r="BF24" s="320" t="str">
        <f>IF(SUMIF(АВисновки!$D:$D,BF$8&amp;$C24,АВисновки!$A:$A)=0,"-",SUMIF(АВисновки!$D:$D,BF$8&amp;$C24,АВисновки!$E:$E))</f>
        <v>-</v>
      </c>
      <c r="BG24" s="320" t="str">
        <f>IF(SUMIF(АВисновки!$D:$D,BG$8&amp;$C24,АВисновки!$A:$A)=0,"-",SUMIF(АВисновки!$D:$D,BG$8&amp;$C24,АВисновки!$E:$E))</f>
        <v>-</v>
      </c>
      <c r="BH24" s="320" t="str">
        <f>IF(SUMIF(АВисновки!$D:$D,BH$8&amp;$C24,АВисновки!$A:$A)=0,"-",SUMIF(АВисновки!$D:$D,BH$8&amp;$C24,АВисновки!$E:$E))</f>
        <v>-</v>
      </c>
      <c r="BI24" s="320" t="str">
        <f>IF(SUMIF(АВисновки!$D:$D,BI$8&amp;$C24,АВисновки!$A:$A)=0,"-",SUMIF(АВисновки!$D:$D,BI$8&amp;$C24,АВисновки!$E:$E))</f>
        <v>-</v>
      </c>
      <c r="BJ24" s="320" t="str">
        <f>IF(SUMIF(АВисновки!$D:$D,BJ$8&amp;$C24,АВисновки!$A:$A)=0,"-",SUMIF(АВисновки!$D:$D,BJ$8&amp;$C24,АВисновки!$E:$E))</f>
        <v>-</v>
      </c>
      <c r="BK24" s="320" t="str">
        <f>IF(SUMIF(АВисновки!$D:$D,BK$8&amp;$C24,АВисновки!$A:$A)=0,"-",SUMIF(АВисновки!$D:$D,BK$8&amp;$C24,АВисновки!$E:$E))</f>
        <v>-</v>
      </c>
      <c r="BL24" s="321" t="str">
        <f>IF(SUMIF(АВисновки!$D:$D,BL$8&amp;$C24,АВисновки!$A:$A)=0,"-",SUMIF(АВисновки!$D:$D,BL$8&amp;$C24,АВисновки!$E:$E))</f>
        <v>-</v>
      </c>
    </row>
    <row r="25" spans="1:64" x14ac:dyDescent="0.2">
      <c r="A25" s="386">
        <f>COUNTIF(СписМінфін!$B$2:$B$101,C25)</f>
        <v>1</v>
      </c>
      <c r="B25" s="364">
        <v>15</v>
      </c>
      <c r="C25" s="365" t="s">
        <v>86</v>
      </c>
      <c r="D25" s="142">
        <v>371334105156</v>
      </c>
      <c r="E25" s="172">
        <f>SUMIF(ВихідніДані!G:G,D25,ВихідніДані!K:K)</f>
        <v>174939373</v>
      </c>
      <c r="F25" s="172">
        <f>SUMIF(ВихідніДані!G:G,D25,ВихідніДані!M:M)</f>
        <v>174939373</v>
      </c>
      <c r="G25" s="172">
        <f>SUMIF(ВихідніДані!G:G,D25,ВихідніДані!AC:AC)</f>
        <v>0</v>
      </c>
      <c r="H25" s="172">
        <f>SUMIF(ВихідніДані!G:G,D25,ВихідніДані!AI:AI)</f>
        <v>174939373</v>
      </c>
      <c r="I25" s="366">
        <f t="shared" si="1"/>
        <v>0</v>
      </c>
      <c r="J25" s="366">
        <f t="shared" si="2"/>
        <v>0</v>
      </c>
      <c r="K25" s="367">
        <f t="shared" si="3"/>
        <v>1</v>
      </c>
      <c r="L25" s="368">
        <f t="shared" si="0"/>
        <v>1</v>
      </c>
      <c r="M25" s="369">
        <f>SUMIF(АВисновки!N:N,D25,АВисновки!$E:$E)</f>
        <v>0</v>
      </c>
      <c r="N25" s="369">
        <f>SUMIF(АВисновки!N:N,D25,АВисновки!B:B)</f>
        <v>0</v>
      </c>
      <c r="O25" s="369">
        <f ca="1">SUMIF([2]Матриця!C$7:C$967,D25,[2]Матриця!D$7:D$967)</f>
        <v>36</v>
      </c>
      <c r="P25" s="387">
        <f ca="1">SUMIF([2]Матриця!B$7:B$967,C25,[2]Матриця!E$7:E$967)</f>
        <v>2</v>
      </c>
      <c r="Q25" s="159"/>
      <c r="R25" s="330">
        <f ca="1">IF(SUMIF(ВихідніДані!$E:$BB,R$8&amp;$C25,ВихідніДані!$D:$D)=0,"-",IF(SUMIF(ВихідніДані!$E:$BB,R$8&amp;$C25,ВихідніДані!$BE:$BE)=0,"вся сумма оспорена",IF(SUMIF(ВихідніДані!$E:$BB,R$8&amp;$C25,ВихідніДані!$M:$M)=0,"Немає висновків",SUMIF(ВихідніДані!$E:$BB,R$8&amp;$C25,ВихідніДані!$M:$M)/SUMIF(ВихідніДані!$E:$BB,R$8&amp;$C25,ВихідніДані!$BE:$BE))))</f>
        <v>1</v>
      </c>
      <c r="S25" s="331">
        <f ca="1">IF(SUMIF(ВихідніДані!$E:$BB,S$8&amp;$C25,ВихідніДані!$D:$D)=0,"-",IF(SUMIF(ВихідніДані!$E:$BB,S$8&amp;$C25,ВихідніДані!$BE:$BE)=0,"вся сумма оспорена",IF(SUMIF(ВихідніДані!$E:$BB,S$8&amp;$C25,ВихідніДані!$M:$M)=0,"Немає висновків",SUMIF(ВихідніДані!$E:$BB,S$8&amp;$C25,ВихідніДані!$M:$M)/SUMIF(ВихідніДані!$E:$BB,S$8&amp;$C25,ВихідніДані!$BE:$BE))))</f>
        <v>1</v>
      </c>
      <c r="T25" s="331">
        <f ca="1">IF(SUMIF(ВихідніДані!$E:$BB,T$8&amp;$C25,ВихідніДані!$D:$D)=0,"-",IF(SUMIF(ВихідніДані!$E:$BB,T$8&amp;$C25,ВихідніДані!$BE:$BE)=0,"вся сумма оспорена",IF(SUMIF(ВихідніДані!$E:$BB,T$8&amp;$C25,ВихідніДані!$M:$M)=0,"Немає висновків",SUMIF(ВихідніДані!$E:$BB,T$8&amp;$C25,ВихідніДані!$M:$M)/SUMIF(ВихідніДані!$E:$BB,T$8&amp;$C25,ВихідніДані!$BE:$BE))))</f>
        <v>1</v>
      </c>
      <c r="U25" s="331">
        <f ca="1">IF(SUMIF(ВихідніДані!$E:$BB,U$8&amp;$C25,ВихідніДані!$D:$D)=0,"-",IF(SUMIF(ВихідніДані!$E:$BB,U$8&amp;$C25,ВихідніДані!$BE:$BE)=0,"вся сумма оспорена",IF(SUMIF(ВихідніДані!$E:$BB,U$8&amp;$C25,ВихідніДані!$M:$M)=0,"Немає висновків",SUMIF(ВихідніДані!$E:$BB,U$8&amp;$C25,ВихідніДані!$M:$M)/SUMIF(ВихідніДані!$E:$BB,U$8&amp;$C25,ВихідніДані!$BE:$BE))))</f>
        <v>1</v>
      </c>
      <c r="V25" s="331">
        <f ca="1">IF(SUMIF(ВихідніДані!$E:$BB,V$8&amp;$C25,ВихідніДані!$D:$D)=0,"-",IF(SUMIF(ВихідніДані!$E:$BB,V$8&amp;$C25,ВихідніДані!$BE:$BE)=0,"вся сумма оспорена",IF(SUMIF(ВихідніДані!$E:$BB,V$8&amp;$C25,ВихідніДані!$M:$M)=0,"Немає висновків",SUMIF(ВихідніДані!$E:$BB,V$8&amp;$C25,ВихідніДані!$M:$M)/SUMIF(ВихідніДані!$E:$BB,V$8&amp;$C25,ВихідніДані!$BE:$BE))))</f>
        <v>1</v>
      </c>
      <c r="W25" s="331" t="str">
        <f ca="1">IF(SUMIF(ВихідніДані!$E:$BB,W$8&amp;$C25,ВихідніДані!$D:$D)=0,"-",IF(SUMIF(ВихідніДані!$E:$BB,W$8&amp;$C25,ВихідніДані!$BE:$BE)=0,"вся сумма оспорена",IF(SUMIF(ВихідніДані!$E:$BB,W$8&amp;$C25,ВихідніДані!$M:$M)=0,"Немає висновків",SUMIF(ВихідніДані!$E:$BB,W$8&amp;$C25,ВихідніДані!$M:$M)/SUMIF(ВихідніДані!$E:$BB,W$8&amp;$C25,ВихідніДані!$BE:$BE))))</f>
        <v>-</v>
      </c>
      <c r="X25" s="331">
        <f ca="1">IF(SUMIF(ВихідніДані!$E:$BB,X$8&amp;$C25,ВихідніДані!$D:$D)=0,"-",IF(SUMIF(ВихідніДані!$E:$BB,X$8&amp;$C25,ВихідніДані!$BE:$BE)=0,"вся сумма оспорена",IF(SUMIF(ВихідніДані!$E:$BB,X$8&amp;$C25,ВихідніДані!$M:$M)=0,"Немає висновків",SUMIF(ВихідніДані!$E:$BB,X$8&amp;$C25,ВихідніДані!$M:$M)/SUMIF(ВихідніДані!$E:$BB,X$8&amp;$C25,ВихідніДані!$BE:$BE))))</f>
        <v>1</v>
      </c>
      <c r="Y25" s="331" t="str">
        <f ca="1">IF(SUMIF(ВихідніДані!$E:$BB,Y$8&amp;$C25,ВихідніДані!$D:$D)=0,"-",IF(SUMIF(ВихідніДані!$E:$BB,Y$8&amp;$C25,ВихідніДані!$BE:$BE)=0,"вся сумма оспорена",IF(SUMIF(ВихідніДані!$E:$BB,Y$8&amp;$C25,ВихідніДані!$M:$M)=0,"Немає висновків",SUMIF(ВихідніДані!$E:$BB,Y$8&amp;$C25,ВихідніДані!$M:$M)/SUMIF(ВихідніДані!$E:$BB,Y$8&amp;$C25,ВихідніДані!$BE:$BE))))</f>
        <v>-</v>
      </c>
      <c r="Z25" s="331" t="str">
        <f ca="1">IF(SUMIF(ВихідніДані!$E:$BB,Z$8&amp;$C25,ВихідніДані!$D:$D)=0,"-",IF(SUMIF(ВихідніДані!$E:$BB,Z$8&amp;$C25,ВихідніДані!$BE:$BE)=0,"вся сумма оспорена",IF(SUMIF(ВихідніДані!$E:$BB,Z$8&amp;$C25,ВихідніДані!$M:$M)=0,"Немає висновків",SUMIF(ВихідніДані!$E:$BB,Z$8&amp;$C25,ВихідніДані!$M:$M)/SUMIF(ВихідніДані!$E:$BB,Z$8&amp;$C25,ВихідніДані!$BE:$BE))))</f>
        <v>-</v>
      </c>
      <c r="AA25" s="331">
        <f ca="1">IF(SUMIF(ВихідніДані!$E:$BB,AA$8&amp;$C25,ВихідніДані!$D:$D)=0,"-",IF(SUMIF(ВихідніДані!$E:$BB,AA$8&amp;$C25,ВихідніДані!$BE:$BE)=0,"вся сумма оспорена",IF(SUMIF(ВихідніДані!$E:$BB,AA$8&amp;$C25,ВихідніДані!$M:$M)=0,"Немає висновків",SUMIF(ВихідніДані!$E:$BB,AA$8&amp;$C25,ВихідніДані!$M:$M)/SUMIF(ВихідніДані!$E:$BB,AA$8&amp;$C25,ВихідніДані!$BE:$BE))))</f>
        <v>1</v>
      </c>
      <c r="AB25" s="332" t="str">
        <f ca="1">IF(SUMIF(ВихідніДані!$E:$BB,AB$8&amp;$C25,ВихідніДані!$D:$D)=0,"-",IF(SUMIF(ВихідніДані!$E:$BB,AB$8&amp;$C25,ВихідніДані!$BE:$BE)=0,"вся сумма оспорена",IF(SUMIF(ВихідніДані!$E:$BB,AB$8&amp;$C25,ВихідніДані!$M:$M)=0,"Немає висновків",SUMIF(ВихідніДані!$E:$BB,AB$8&amp;$C25,ВихідніДані!$M:$M)/SUMIF(ВихідніДані!$E:$BB,AB$8&amp;$C25,ВихідніДані!$BE:$BE))))</f>
        <v>-</v>
      </c>
      <c r="AC25" s="159"/>
      <c r="AD25" s="330">
        <f ca="1">IF(SUMIF(ВихідніДані!$E:$BB,AD$8&amp; $C25,ВихідніДані!$D:$D)=0,"-",IF(SUMIF(ВихідніДані!$E:$BB,AD$8&amp;$C25,ВихідніДані!$BE:$BE)=0,"вся сумма оспорена",IF(SUMIF(ВихідніДані!$E:$BB,AD$8&amp;$C25,ВихідніДані!$M:$M)=0,"Немає висновків",SUMIF(ВихідніДані!$E:$BB,AD$8&amp;$C25,ВихідніДані!$AI:$AI)/SUMIF(ВихідніДані!$E:$BB,AD$8&amp;$C25,ВихідніДані!$M:$M))))</f>
        <v>1</v>
      </c>
      <c r="AE25" s="331">
        <f ca="1">IF(SUMIF(ВихідніДані!$E:$BB,AE$8&amp; $C25,ВихідніДані!$D:$D)=0,"-",IF(SUMIF(ВихідніДані!$E:$BB,AE$8&amp;$C25,ВихідніДані!$BE:$BE)=0,"вся сумма оспорена",IF(SUMIF(ВихідніДані!$E:$BB,AE$8&amp;$C25,ВихідніДані!$M:$M)=0,"Немає висновків",SUMIF(ВихідніДані!$E:$BB,AE$8&amp;$C25,ВихідніДані!$AI:$AI)/SUMIF(ВихідніДані!$E:$BB,AE$8&amp;$C25,ВихідніДані!$M:$M))))</f>
        <v>1</v>
      </c>
      <c r="AF25" s="331">
        <f ca="1">IF(SUMIF(ВихідніДані!$E:$BB,AF$8&amp; $C25,ВихідніДані!$D:$D)=0,"-",IF(SUMIF(ВихідніДані!$E:$BB,AF$8&amp;$C25,ВихідніДані!$BE:$BE)=0,"вся сумма оспорена",IF(SUMIF(ВихідніДані!$E:$BB,AF$8&amp;$C25,ВихідніДані!$M:$M)=0,"Немає висновків",SUMIF(ВихідніДані!$E:$BB,AF$8&amp;$C25,ВихідніДані!$AI:$AI)/SUMIF(ВихідніДані!$E:$BB,AF$8&amp;$C25,ВихідніДані!$M:$M))))</f>
        <v>1</v>
      </c>
      <c r="AG25" s="331">
        <f ca="1">IF(SUMIF(ВихідніДані!$E:$BB,AG$8&amp; $C25,ВихідніДані!$D:$D)=0,"-",IF(SUMIF(ВихідніДані!$E:$BB,AG$8&amp;$C25,ВихідніДані!$BE:$BE)=0,"вся сумма оспорена",IF(SUMIF(ВихідніДані!$E:$BB,AG$8&amp;$C25,ВихідніДані!$M:$M)=0,"Немає висновків",SUMIF(ВихідніДані!$E:$BB,AG$8&amp;$C25,ВихідніДані!$AI:$AI)/SUMIF(ВихідніДані!$E:$BB,AG$8&amp;$C25,ВихідніДані!$M:$M))))</f>
        <v>1</v>
      </c>
      <c r="AH25" s="331">
        <f ca="1">IF(SUMIF(ВихідніДані!$E:$BB,AH$8&amp; $C25,ВихідніДані!$D:$D)=0,"-",IF(SUMIF(ВихідніДані!$E:$BB,AH$8&amp;$C25,ВихідніДані!$BE:$BE)=0,"вся сумма оспорена",IF(SUMIF(ВихідніДані!$E:$BB,AH$8&amp;$C25,ВихідніДані!$M:$M)=0,"Немає висновків",SUMIF(ВихідніДані!$E:$BB,AH$8&amp;$C25,ВихідніДані!$AI:$AI)/SUMIF(ВихідніДані!$E:$BB,AH$8&amp;$C25,ВихідніДані!$M:$M))))</f>
        <v>1</v>
      </c>
      <c r="AI25" s="331" t="str">
        <f ca="1">IF(SUMIF(ВихідніДані!$E:$BB,AI$8&amp; $C25,ВихідніДані!$D:$D)=0,"-",IF(SUMIF(ВихідніДані!$E:$BB,AI$8&amp;$C25,ВихідніДані!$BE:$BE)=0,"вся сумма оспорена",IF(SUMIF(ВихідніДані!$E:$BB,AI$8&amp;$C25,ВихідніДані!$M:$M)=0,"Немає висновків",SUMIF(ВихідніДані!$E:$BB,AI$8&amp;$C25,ВихідніДані!$AI:$AI)/SUMIF(ВихідніДані!$E:$BB,AI$8&amp;$C25,ВихідніДані!$M:$M))))</f>
        <v>-</v>
      </c>
      <c r="AJ25" s="331">
        <f ca="1">IF(SUMIF(ВихідніДані!$E:$BB,AJ$8&amp; $C25,ВихідніДані!$D:$D)=0,"-",IF(SUMIF(ВихідніДані!$E:$BB,AJ$8&amp;$C25,ВихідніДані!$BE:$BE)=0,"вся сумма оспорена",IF(SUMIF(ВихідніДані!$E:$BB,AJ$8&amp;$C25,ВихідніДані!$M:$M)=0,"Немає висновків",SUMIF(ВихідніДані!$E:$BB,AJ$8&amp;$C25,ВихідніДані!$AI:$AI)/SUMIF(ВихідніДані!$E:$BB,AJ$8&amp;$C25,ВихідніДані!$M:$M))))</f>
        <v>1</v>
      </c>
      <c r="AK25" s="331" t="str">
        <f ca="1">IF(SUMIF(ВихідніДані!$E:$BB,AK$8&amp; $C25,ВихідніДані!$D:$D)=0,"-",IF(SUMIF(ВихідніДані!$E:$BB,AK$8&amp;$C25,ВихідніДані!$BE:$BE)=0,"вся сумма оспорена",IF(SUMIF(ВихідніДані!$E:$BB,AK$8&amp;$C25,ВихідніДані!$M:$M)=0,"Немає висновків",SUMIF(ВихідніДані!$E:$BB,AK$8&amp;$C25,ВихідніДані!$AI:$AI)/SUMIF(ВихідніДані!$E:$BB,AK$8&amp;$C25,ВихідніДані!$M:$M))))</f>
        <v>-</v>
      </c>
      <c r="AL25" s="331" t="str">
        <f ca="1">IF(SUMIF(ВихідніДані!$E:$BB,AL$8&amp; $C25,ВихідніДані!$D:$D)=0,"-",IF(SUMIF(ВихідніДані!$E:$BB,AL$8&amp;$C25,ВихідніДані!$BE:$BE)=0,"вся сумма оспорена",IF(SUMIF(ВихідніДані!$E:$BB,AL$8&amp;$C25,ВихідніДані!$M:$M)=0,"Немає висновків",SUMIF(ВихідніДані!$E:$BB,AL$8&amp;$C25,ВихідніДані!$AI:$AI)/SUMIF(ВихідніДані!$E:$BB,AL$8&amp;$C25,ВихідніДані!$M:$M))))</f>
        <v>-</v>
      </c>
      <c r="AM25" s="331">
        <f ca="1">IF(SUMIF(ВихідніДані!$E:$BB,AM$8&amp; $C25,ВихідніДані!$D:$D)=0,"-",IF(SUMIF(ВихідніДані!$E:$BB,AM$8&amp;$C25,ВихідніДані!$BE:$BE)=0,"вся сумма оспорена",IF(SUMIF(ВихідніДані!$E:$BB,AM$8&amp;$C25,ВихідніДані!$M:$M)=0,"Немає висновків",SUMIF(ВихідніДані!$E:$BB,AM$8&amp;$C25,ВихідніДані!$AI:$AI)/SUMIF(ВихідніДані!$E:$BB,AM$8&amp;$C25,ВихідніДані!$M:$M))))</f>
        <v>1</v>
      </c>
      <c r="AN25" s="332" t="str">
        <f ca="1">IF(SUMIF(ВихідніДані!$E:$BB,AN$8&amp; $C25,ВихідніДані!$D:$D)=0,"-",IF(SUMIF(ВихідніДані!$E:$BB,AN$8&amp;$C25,ВихідніДані!$BE:$BE)=0,"вся сумма оспорена",IF(SUMIF(ВихідніДані!$E:$BB,AN$8&amp;$C25,ВихідніДані!$M:$M)=0,"Немає висновків",SUMIF(ВихідніДані!$E:$BB,AN$8&amp;$C25,ВихідніДані!$AI:$AI)/SUMIF(ВихідніДані!$E:$BB,AN$8&amp;$C25,ВихідніДані!$M:$M))))</f>
        <v>-</v>
      </c>
      <c r="AO25" s="159"/>
      <c r="AP25" s="323">
        <f>VLOOKUP(AP$8&amp;$C25,ВихідніДані!$E:$BD,52,0)</f>
        <v>29</v>
      </c>
      <c r="AQ25" s="324">
        <f>VLOOKUP(AQ$8&amp;$C25,ВихідніДані!$E:$BD,52,0)</f>
        <v>35</v>
      </c>
      <c r="AR25" s="324">
        <f>VLOOKUP(AR$8&amp;$C25,ВихідніДані!$E:$BD,52,0)</f>
        <v>39</v>
      </c>
      <c r="AS25" s="324">
        <f>VLOOKUP(AS$8&amp;$C25,ВихідніДані!$E:$BD,52,0)</f>
        <v>65</v>
      </c>
      <c r="AT25" s="324">
        <f>VLOOKUP(AT$8&amp;$C25,ВихідніДані!$E:$BD,52,0)</f>
        <v>35</v>
      </c>
      <c r="AU25" s="331" t="str">
        <f>IF(ISNA(VLOOKUP(AU$8&amp;$C25,ВихідніДані!$E:$BD,52,0)),"---",VLOOKUP(AU$8&amp;$C25,ВихідніДані!$E:$BD,52,0))</f>
        <v>---</v>
      </c>
      <c r="AV25" s="324">
        <f>VLOOKUP(AV$8&amp;$C25,ВихідніДані!$E:$BD,52,0)</f>
        <v>37</v>
      </c>
      <c r="AW25" s="331" t="str">
        <f>IF(ISNA(VLOOKUP(AW$8&amp;$C25,ВихідніДані!$E:$BD,52,0)),"---",VLOOKUP(AW$8&amp;$C25,ВихідніДані!$E:$BD,52,0))</f>
        <v>---</v>
      </c>
      <c r="AX25" s="331" t="str">
        <f>IF(ISNA(VLOOKUP(AX$8&amp;$C25,ВихідніДані!$E:$BD,52,0)),"---",VLOOKUP(AX$8&amp;$C25,ВихідніДані!$E:$BD,52,0))</f>
        <v>---</v>
      </c>
      <c r="AY25" s="324">
        <f>IF(ISNA(VLOOKUP(AY$8&amp;$C25,ВихідніДані!$E:$BD,52,0)),"---",VLOOKUP(AY$8&amp;$C25,ВихідніДані!$E:$BD,52,0))</f>
        <v>34</v>
      </c>
      <c r="AZ25" s="332" t="str">
        <f>IF(ISNA(VLOOKUP(AZ$8&amp;$C25,ВихідніДані!$E:$BD,52,0)),"---",VLOOKUP(AZ$8&amp;$C25,ВихідніДані!$E:$BD,52,0))</f>
        <v>---</v>
      </c>
      <c r="BA25" s="159"/>
      <c r="BB25" s="319">
        <f>IF(SUMIF(АВисновки!$D:$D,BB$8&amp;$C25,АВисновки!$A:$A)=0,"-",SUMIF(АВисновки!$D:$D,BB$8&amp;$C25,АВисновки!$E:$E))</f>
        <v>0</v>
      </c>
      <c r="BC25" s="320">
        <f>IF(SUMIF(АВисновки!$D:$D,BC$8&amp;$C25,АВисновки!$A:$A)=0,"-",SUMIF(АВисновки!$D:$D,BC$8&amp;$C25,АВисновки!$E:$E))</f>
        <v>0</v>
      </c>
      <c r="BD25" s="320">
        <f>IF(SUMIF(АВисновки!$D:$D,BD$8&amp;$C25,АВисновки!$A:$A)=0,"-",SUMIF(АВисновки!$D:$D,BD$8&amp;$C25,АВисновки!$E:$E))</f>
        <v>0</v>
      </c>
      <c r="BE25" s="320">
        <f>IF(SUMIF(АВисновки!$D:$D,BE$8&amp;$C25,АВисновки!$A:$A)=0,"-",SUMIF(АВисновки!$D:$D,BE$8&amp;$C25,АВисновки!$E:$E))</f>
        <v>0</v>
      </c>
      <c r="BF25" s="320">
        <f>IF(SUMIF(АВисновки!$D:$D,BF$8&amp;$C25,АВисновки!$A:$A)=0,"-",SUMIF(АВисновки!$D:$D,BF$8&amp;$C25,АВисновки!$E:$E))</f>
        <v>0</v>
      </c>
      <c r="BG25" s="320" t="str">
        <f>IF(SUMIF(АВисновки!$D:$D,BG$8&amp;$C25,АВисновки!$A:$A)=0,"-",SUMIF(АВисновки!$D:$D,BG$8&amp;$C25,АВисновки!$E:$E))</f>
        <v>-</v>
      </c>
      <c r="BH25" s="320">
        <f>IF(SUMIF(АВисновки!$D:$D,BH$8&amp;$C25,АВисновки!$A:$A)=0,"-",SUMIF(АВисновки!$D:$D,BH$8&amp;$C25,АВисновки!$E:$E))</f>
        <v>0</v>
      </c>
      <c r="BI25" s="320" t="str">
        <f>IF(SUMIF(АВисновки!$D:$D,BI$8&amp;$C25,АВисновки!$A:$A)=0,"-",SUMIF(АВисновки!$D:$D,BI$8&amp;$C25,АВисновки!$E:$E))</f>
        <v>-</v>
      </c>
      <c r="BJ25" s="320" t="str">
        <f>IF(SUMIF(АВисновки!$D:$D,BJ$8&amp;$C25,АВисновки!$A:$A)=0,"-",SUMIF(АВисновки!$D:$D,BJ$8&amp;$C25,АВисновки!$E:$E))</f>
        <v>-</v>
      </c>
      <c r="BK25" s="320">
        <f>IF(SUMIF(АВисновки!$D:$D,BK$8&amp;$C25,АВисновки!$A:$A)=0,"-",SUMIF(АВисновки!$D:$D,BK$8&amp;$C25,АВисновки!$E:$E))</f>
        <v>0</v>
      </c>
      <c r="BL25" s="321" t="str">
        <f>IF(SUMIF(АВисновки!$D:$D,BL$8&amp;$C25,АВисновки!$A:$A)=0,"-",SUMIF(АВисновки!$D:$D,BL$8&amp;$C25,АВисновки!$E:$E))</f>
        <v>-</v>
      </c>
    </row>
    <row r="26" spans="1:64" x14ac:dyDescent="0.2">
      <c r="A26" s="386">
        <f>COUNTIF(СписМінфін!$B$2:$B$101,C26)</f>
        <v>1</v>
      </c>
      <c r="B26" s="364">
        <v>16</v>
      </c>
      <c r="C26" s="365" t="s">
        <v>87</v>
      </c>
      <c r="D26" s="142">
        <v>319377316217</v>
      </c>
      <c r="E26" s="172">
        <f>SUMIF(ВихідніДані!G:G,D26,ВихідніДані!K:K)</f>
        <v>161263436</v>
      </c>
      <c r="F26" s="172">
        <f>SUMIF(ВихідніДані!G:G,D26,ВихідніДані!M:M)</f>
        <v>161263436</v>
      </c>
      <c r="G26" s="172">
        <f>SUMIF(ВихідніДані!G:G,D26,ВихідніДані!AC:AC)</f>
        <v>0</v>
      </c>
      <c r="H26" s="172">
        <f>SUMIF(ВихідніДані!G:G,D26,ВихідніДані!AI:AI)</f>
        <v>161263436</v>
      </c>
      <c r="I26" s="366">
        <f t="shared" si="1"/>
        <v>0</v>
      </c>
      <c r="J26" s="366">
        <f t="shared" si="2"/>
        <v>0</v>
      </c>
      <c r="K26" s="367">
        <f t="shared" si="3"/>
        <v>1</v>
      </c>
      <c r="L26" s="368">
        <f t="shared" si="0"/>
        <v>1</v>
      </c>
      <c r="M26" s="369">
        <f>SUMIF(АВисновки!N:N,D26,АВисновки!$E:$E)</f>
        <v>13482051.232876712</v>
      </c>
      <c r="N26" s="369">
        <f>SUMIF(АВисновки!N:N,D26,АВисновки!B:B)</f>
        <v>3</v>
      </c>
      <c r="O26" s="369">
        <f ca="1">SUMIF([2]Матриця!C$7:C$967,D26,[2]Матриця!D$7:D$967)</f>
        <v>0</v>
      </c>
      <c r="P26" s="387">
        <f ca="1">SUMIF([2]Матриця!B$7:B$967,C26,[2]Матриця!E$7:E$967)</f>
        <v>0</v>
      </c>
      <c r="Q26" s="159"/>
      <c r="R26" s="330" t="str">
        <f ca="1">IF(SUMIF(ВихідніДані!$E:$BB,R$8&amp;$C26,ВихідніДані!$D:$D)=0,"-",IF(SUMIF(ВихідніДані!$E:$BB,R$8&amp;$C26,ВихідніДані!$BE:$BE)=0,"вся сумма оспорена",IF(SUMIF(ВихідніДані!$E:$BB,R$8&amp;$C26,ВихідніДані!$M:$M)=0,"Немає висновків",SUMIF(ВихідніДані!$E:$BB,R$8&amp;$C26,ВихідніДані!$M:$M)/SUMIF(ВихідніДані!$E:$BB,R$8&amp;$C26,ВихідніДані!$BE:$BE))))</f>
        <v>-</v>
      </c>
      <c r="S26" s="331" t="str">
        <f ca="1">IF(SUMIF(ВихідніДані!$E:$BB,S$8&amp;$C26,ВихідніДані!$D:$D)=0,"-",IF(SUMIF(ВихідніДані!$E:$BB,S$8&amp;$C26,ВихідніДані!$BE:$BE)=0,"вся сумма оспорена",IF(SUMIF(ВихідніДані!$E:$BB,S$8&amp;$C26,ВихідніДані!$M:$M)=0,"Немає висновків",SUMIF(ВихідніДані!$E:$BB,S$8&amp;$C26,ВихідніДані!$M:$M)/SUMIF(ВихідніДані!$E:$BB,S$8&amp;$C26,ВихідніДані!$BE:$BE))))</f>
        <v>-</v>
      </c>
      <c r="T26" s="331" t="str">
        <f ca="1">IF(SUMIF(ВихідніДані!$E:$BB,T$8&amp;$C26,ВихідніДані!$D:$D)=0,"-",IF(SUMIF(ВихідніДані!$E:$BB,T$8&amp;$C26,ВихідніДані!$BE:$BE)=0,"вся сумма оспорена",IF(SUMIF(ВихідніДані!$E:$BB,T$8&amp;$C26,ВихідніДані!$M:$M)=0,"Немає висновків",SUMIF(ВихідніДані!$E:$BB,T$8&amp;$C26,ВихідніДані!$M:$M)/SUMIF(ВихідніДані!$E:$BB,T$8&amp;$C26,ВихідніДані!$BE:$BE))))</f>
        <v>-</v>
      </c>
      <c r="U26" s="331" t="str">
        <f ca="1">IF(SUMIF(ВихідніДані!$E:$BB,U$8&amp;$C26,ВихідніДані!$D:$D)=0,"-",IF(SUMIF(ВихідніДані!$E:$BB,U$8&amp;$C26,ВихідніДані!$BE:$BE)=0,"вся сумма оспорена",IF(SUMIF(ВихідніДані!$E:$BB,U$8&amp;$C26,ВихідніДані!$M:$M)=0,"Немає висновків",SUMIF(ВихідніДані!$E:$BB,U$8&amp;$C26,ВихідніДані!$M:$M)/SUMIF(ВихідніДані!$E:$BB,U$8&amp;$C26,ВихідніДані!$BE:$BE))))</f>
        <v>-</v>
      </c>
      <c r="V26" s="331">
        <f ca="1">IF(SUMIF(ВихідніДані!$E:$BB,V$8&amp;$C26,ВихідніДані!$D:$D)=0,"-",IF(SUMIF(ВихідніДані!$E:$BB,V$8&amp;$C26,ВихідніДані!$BE:$BE)=0,"вся сумма оспорена",IF(SUMIF(ВихідніДані!$E:$BB,V$8&amp;$C26,ВихідніДані!$M:$M)=0,"Немає висновків",SUMIF(ВихідніДані!$E:$BB,V$8&amp;$C26,ВихідніДані!$M:$M)/SUMIF(ВихідніДані!$E:$BB,V$8&amp;$C26,ВихідніДані!$BE:$BE))))</f>
        <v>1</v>
      </c>
      <c r="W26" s="331">
        <f ca="1">IF(SUMIF(ВихідніДані!$E:$BB,W$8&amp;$C26,ВихідніДані!$D:$D)=0,"-",IF(SUMIF(ВихідніДані!$E:$BB,W$8&amp;$C26,ВихідніДані!$BE:$BE)=0,"вся сумма оспорена",IF(SUMIF(ВихідніДані!$E:$BB,W$8&amp;$C26,ВихідніДані!$M:$M)=0,"Немає висновків",SUMIF(ВихідніДані!$E:$BB,W$8&amp;$C26,ВихідніДані!$M:$M)/SUMIF(ВихідніДані!$E:$BB,W$8&amp;$C26,ВихідніДані!$BE:$BE))))</f>
        <v>1</v>
      </c>
      <c r="X26" s="331">
        <f ca="1">IF(SUMIF(ВихідніДані!$E:$BB,X$8&amp;$C26,ВихідніДані!$D:$D)=0,"-",IF(SUMIF(ВихідніДані!$E:$BB,X$8&amp;$C26,ВихідніДані!$BE:$BE)=0,"вся сумма оспорена",IF(SUMIF(ВихідніДані!$E:$BB,X$8&amp;$C26,ВихідніДані!$M:$M)=0,"Немає висновків",SUMIF(ВихідніДані!$E:$BB,X$8&amp;$C26,ВихідніДані!$M:$M)/SUMIF(ВихідніДані!$E:$BB,X$8&amp;$C26,ВихідніДані!$BE:$BE))))</f>
        <v>1</v>
      </c>
      <c r="Y26" s="331" t="str">
        <f ca="1">IF(SUMIF(ВихідніДані!$E:$BB,Y$8&amp;$C26,ВихідніДані!$D:$D)=0,"-",IF(SUMIF(ВихідніДані!$E:$BB,Y$8&amp;$C26,ВихідніДані!$BE:$BE)=0,"вся сумма оспорена",IF(SUMIF(ВихідніДані!$E:$BB,Y$8&amp;$C26,ВихідніДані!$M:$M)=0,"Немає висновків",SUMIF(ВихідніДані!$E:$BB,Y$8&amp;$C26,ВихідніДані!$M:$M)/SUMIF(ВихідніДані!$E:$BB,Y$8&amp;$C26,ВихідніДані!$BE:$BE))))</f>
        <v>-</v>
      </c>
      <c r="Z26" s="331" t="str">
        <f ca="1">IF(SUMIF(ВихідніДані!$E:$BB,Z$8&amp;$C26,ВихідніДані!$D:$D)=0,"-",IF(SUMIF(ВихідніДані!$E:$BB,Z$8&amp;$C26,ВихідніДані!$BE:$BE)=0,"вся сумма оспорена",IF(SUMIF(ВихідніДані!$E:$BB,Z$8&amp;$C26,ВихідніДані!$M:$M)=0,"Немає висновків",SUMIF(ВихідніДані!$E:$BB,Z$8&amp;$C26,ВихідніДані!$M:$M)/SUMIF(ВихідніДані!$E:$BB,Z$8&amp;$C26,ВихідніДані!$BE:$BE))))</f>
        <v>-</v>
      </c>
      <c r="AA26" s="331">
        <f ca="1">IF(SUMIF(ВихідніДані!$E:$BB,AA$8&amp;$C26,ВихідніДані!$D:$D)=0,"-",IF(SUMIF(ВихідніДані!$E:$BB,AA$8&amp;$C26,ВихідніДані!$BE:$BE)=0,"вся сумма оспорена",IF(SUMIF(ВихідніДані!$E:$BB,AA$8&amp;$C26,ВихідніДані!$M:$M)=0,"Немає висновків",SUMIF(ВихідніДані!$E:$BB,AA$8&amp;$C26,ВихідніДані!$M:$M)/SUMIF(ВихідніДані!$E:$BB,AA$8&amp;$C26,ВихідніДані!$BE:$BE))))</f>
        <v>1</v>
      </c>
      <c r="AB26" s="332" t="str">
        <f ca="1">IF(SUMIF(ВихідніДані!$E:$BB,AB$8&amp;$C26,ВихідніДані!$D:$D)=0,"-",IF(SUMIF(ВихідніДані!$E:$BB,AB$8&amp;$C26,ВихідніДані!$BE:$BE)=0,"вся сумма оспорена",IF(SUMIF(ВихідніДані!$E:$BB,AB$8&amp;$C26,ВихідніДані!$M:$M)=0,"Немає висновків",SUMIF(ВихідніДані!$E:$BB,AB$8&amp;$C26,ВихідніДані!$M:$M)/SUMIF(ВихідніДані!$E:$BB,AB$8&amp;$C26,ВихідніДані!$BE:$BE))))</f>
        <v>-</v>
      </c>
      <c r="AC26" s="159"/>
      <c r="AD26" s="330" t="str">
        <f ca="1">IF(SUMIF(ВихідніДані!$E:$BB,AD$8&amp; $C26,ВихідніДані!$D:$D)=0,"-",IF(SUMIF(ВихідніДані!$E:$BB,AD$8&amp;$C26,ВихідніДані!$BE:$BE)=0,"вся сумма оспорена",IF(SUMIF(ВихідніДані!$E:$BB,AD$8&amp;$C26,ВихідніДані!$M:$M)=0,"Немає висновків",SUMIF(ВихідніДані!$E:$BB,AD$8&amp;$C26,ВихідніДані!$AI:$AI)/SUMIF(ВихідніДані!$E:$BB,AD$8&amp;$C26,ВихідніДані!$M:$M))))</f>
        <v>-</v>
      </c>
      <c r="AE26" s="331" t="str">
        <f ca="1">IF(SUMIF(ВихідніДані!$E:$BB,AE$8&amp; $C26,ВихідніДані!$D:$D)=0,"-",IF(SUMIF(ВихідніДані!$E:$BB,AE$8&amp;$C26,ВихідніДані!$BE:$BE)=0,"вся сумма оспорена",IF(SUMIF(ВихідніДані!$E:$BB,AE$8&amp;$C26,ВихідніДані!$M:$M)=0,"Немає висновків",SUMIF(ВихідніДані!$E:$BB,AE$8&amp;$C26,ВихідніДані!$AI:$AI)/SUMIF(ВихідніДані!$E:$BB,AE$8&amp;$C26,ВихідніДані!$M:$M))))</f>
        <v>-</v>
      </c>
      <c r="AF26" s="331" t="str">
        <f ca="1">IF(SUMIF(ВихідніДані!$E:$BB,AF$8&amp; $C26,ВихідніДані!$D:$D)=0,"-",IF(SUMIF(ВихідніДані!$E:$BB,AF$8&amp;$C26,ВихідніДані!$BE:$BE)=0,"вся сумма оспорена",IF(SUMIF(ВихідніДані!$E:$BB,AF$8&amp;$C26,ВихідніДані!$M:$M)=0,"Немає висновків",SUMIF(ВихідніДані!$E:$BB,AF$8&amp;$C26,ВихідніДані!$AI:$AI)/SUMIF(ВихідніДані!$E:$BB,AF$8&amp;$C26,ВихідніДані!$M:$M))))</f>
        <v>-</v>
      </c>
      <c r="AG26" s="331" t="str">
        <f ca="1">IF(SUMIF(ВихідніДані!$E:$BB,AG$8&amp; $C26,ВихідніДані!$D:$D)=0,"-",IF(SUMIF(ВихідніДані!$E:$BB,AG$8&amp;$C26,ВихідніДані!$BE:$BE)=0,"вся сумма оспорена",IF(SUMIF(ВихідніДані!$E:$BB,AG$8&amp;$C26,ВихідніДані!$M:$M)=0,"Немає висновків",SUMIF(ВихідніДані!$E:$BB,AG$8&amp;$C26,ВихідніДані!$AI:$AI)/SUMIF(ВихідніДані!$E:$BB,AG$8&amp;$C26,ВихідніДані!$M:$M))))</f>
        <v>-</v>
      </c>
      <c r="AH26" s="331">
        <f ca="1">IF(SUMIF(ВихідніДані!$E:$BB,AH$8&amp; $C26,ВихідніДані!$D:$D)=0,"-",IF(SUMIF(ВихідніДані!$E:$BB,AH$8&amp;$C26,ВихідніДані!$BE:$BE)=0,"вся сумма оспорена",IF(SUMIF(ВихідніДані!$E:$BB,AH$8&amp;$C26,ВихідніДані!$M:$M)=0,"Немає висновків",SUMIF(ВихідніДані!$E:$BB,AH$8&amp;$C26,ВихідніДані!$AI:$AI)/SUMIF(ВихідніДані!$E:$BB,AH$8&amp;$C26,ВихідніДані!$M:$M))))</f>
        <v>1</v>
      </c>
      <c r="AI26" s="331">
        <f ca="1">IF(SUMIF(ВихідніДані!$E:$BB,AI$8&amp; $C26,ВихідніДані!$D:$D)=0,"-",IF(SUMIF(ВихідніДані!$E:$BB,AI$8&amp;$C26,ВихідніДані!$BE:$BE)=0,"вся сумма оспорена",IF(SUMIF(ВихідніДані!$E:$BB,AI$8&amp;$C26,ВихідніДані!$M:$M)=0,"Немає висновків",SUMIF(ВихідніДані!$E:$BB,AI$8&amp;$C26,ВихідніДані!$AI:$AI)/SUMIF(ВихідніДані!$E:$BB,AI$8&amp;$C26,ВихідніДані!$M:$M))))</f>
        <v>1</v>
      </c>
      <c r="AJ26" s="331">
        <f ca="1">IF(SUMIF(ВихідніДані!$E:$BB,AJ$8&amp; $C26,ВихідніДані!$D:$D)=0,"-",IF(SUMIF(ВихідніДані!$E:$BB,AJ$8&amp;$C26,ВихідніДані!$BE:$BE)=0,"вся сумма оспорена",IF(SUMIF(ВихідніДані!$E:$BB,AJ$8&amp;$C26,ВихідніДані!$M:$M)=0,"Немає висновків",SUMIF(ВихідніДані!$E:$BB,AJ$8&amp;$C26,ВихідніДані!$AI:$AI)/SUMIF(ВихідніДані!$E:$BB,AJ$8&amp;$C26,ВихідніДані!$M:$M))))</f>
        <v>1</v>
      </c>
      <c r="AK26" s="331" t="str">
        <f ca="1">IF(SUMIF(ВихідніДані!$E:$BB,AK$8&amp; $C26,ВихідніДані!$D:$D)=0,"-",IF(SUMIF(ВихідніДані!$E:$BB,AK$8&amp;$C26,ВихідніДані!$BE:$BE)=0,"вся сумма оспорена",IF(SUMIF(ВихідніДані!$E:$BB,AK$8&amp;$C26,ВихідніДані!$M:$M)=0,"Немає висновків",SUMIF(ВихідніДані!$E:$BB,AK$8&amp;$C26,ВихідніДані!$AI:$AI)/SUMIF(ВихідніДані!$E:$BB,AK$8&amp;$C26,ВихідніДані!$M:$M))))</f>
        <v>-</v>
      </c>
      <c r="AL26" s="331" t="str">
        <f ca="1">IF(SUMIF(ВихідніДані!$E:$BB,AL$8&amp; $C26,ВихідніДані!$D:$D)=0,"-",IF(SUMIF(ВихідніДані!$E:$BB,AL$8&amp;$C26,ВихідніДані!$BE:$BE)=0,"вся сумма оспорена",IF(SUMIF(ВихідніДані!$E:$BB,AL$8&amp;$C26,ВихідніДані!$M:$M)=0,"Немає висновків",SUMIF(ВихідніДані!$E:$BB,AL$8&amp;$C26,ВихідніДані!$AI:$AI)/SUMIF(ВихідніДані!$E:$BB,AL$8&amp;$C26,ВихідніДані!$M:$M))))</f>
        <v>-</v>
      </c>
      <c r="AM26" s="331">
        <f ca="1">IF(SUMIF(ВихідніДані!$E:$BB,AM$8&amp; $C26,ВихідніДані!$D:$D)=0,"-",IF(SUMIF(ВихідніДані!$E:$BB,AM$8&amp;$C26,ВихідніДані!$BE:$BE)=0,"вся сумма оспорена",IF(SUMIF(ВихідніДані!$E:$BB,AM$8&amp;$C26,ВихідніДані!$M:$M)=0,"Немає висновків",SUMIF(ВихідніДані!$E:$BB,AM$8&amp;$C26,ВихідніДані!$AI:$AI)/SUMIF(ВихідніДані!$E:$BB,AM$8&amp;$C26,ВихідніДані!$M:$M))))</f>
        <v>1</v>
      </c>
      <c r="AN26" s="332" t="str">
        <f ca="1">IF(SUMIF(ВихідніДані!$E:$BB,AN$8&amp; $C26,ВихідніДані!$D:$D)=0,"-",IF(SUMIF(ВихідніДані!$E:$BB,AN$8&amp;$C26,ВихідніДані!$BE:$BE)=0,"вся сумма оспорена",IF(SUMIF(ВихідніДані!$E:$BB,AN$8&amp;$C26,ВихідніДані!$M:$M)=0,"Немає висновків",SUMIF(ВихідніДані!$E:$BB,AN$8&amp;$C26,ВихідніДані!$AI:$AI)/SUMIF(ВихідніДані!$E:$BB,AN$8&amp;$C26,ВихідніДані!$M:$M))))</f>
        <v>-</v>
      </c>
      <c r="AO26" s="159"/>
      <c r="AP26" s="330" t="str">
        <f>IF(ISNA(VLOOKUP(AP$8&amp;$C26,ВихідніДані!$E:$BD,52,0)),"---",VLOOKUP(AP$8&amp;$C26,ВихідніДані!$E:$BD,52,0))</f>
        <v>---</v>
      </c>
      <c r="AQ26" s="331" t="str">
        <f>IF(ISNA(VLOOKUP(AQ$8&amp;$C26,ВихідніДані!$E:$BD,52,0)),"---",VLOOKUP(AQ$8&amp;$C26,ВихідніДані!$E:$BD,52,0))</f>
        <v>---</v>
      </c>
      <c r="AR26" s="331" t="str">
        <f>IF(ISNA(VLOOKUP(AR$8&amp;$C26,ВихідніДані!$E:$BD,52,0)),"---",VLOOKUP(AR$8&amp;$C26,ВихідніДані!$E:$BD,52,0))</f>
        <v>---</v>
      </c>
      <c r="AS26" s="331" t="str">
        <f>IF(ISNA(VLOOKUP(AS$8&amp;$C26,ВихідніДані!$E:$BD,52,0)),"---",VLOOKUP(AS$8&amp;$C26,ВихідніДані!$E:$BD,52,0))</f>
        <v>---</v>
      </c>
      <c r="AT26" s="446">
        <f>VLOOKUP(AT$8&amp;$C26,ВихідніДані!$E:$BD,52,0)</f>
        <v>117</v>
      </c>
      <c r="AU26" s="446">
        <f>VLOOKUP(AU$8&amp;$C26,ВихідніДані!$E:$BD,52,0)</f>
        <v>126</v>
      </c>
      <c r="AV26" s="446">
        <f>VLOOKUP(AV$8&amp;$C26,ВихідніДані!$E:$BD,52,0)</f>
        <v>96</v>
      </c>
      <c r="AW26" s="331" t="str">
        <f>IF(ISNA(VLOOKUP(AW$8&amp;$C26,ВихідніДані!$E:$BD,52,0)),"---",VLOOKUP(AW$8&amp;$C26,ВихідніДані!$E:$BD,52,0))</f>
        <v>---</v>
      </c>
      <c r="AX26" s="331" t="str">
        <f>IF(ISNA(VLOOKUP(AX$8&amp;$C26,ВихідніДані!$E:$BD,52,0)),"---",VLOOKUP(AX$8&amp;$C26,ВихідніДані!$E:$BD,52,0))</f>
        <v>---</v>
      </c>
      <c r="AY26" s="324">
        <f>VLOOKUP(AY$8&amp;$C26,ВихідніДані!$E:$BD,52,0)</f>
        <v>39</v>
      </c>
      <c r="AZ26" s="332" t="str">
        <f>IF(ISNA(VLOOKUP(AZ$8&amp;$C26,ВихідніДані!$E:$BD,52,0)),"---",VLOOKUP(AZ$8&amp;$C26,ВихідніДані!$E:$BD,52,0))</f>
        <v>---</v>
      </c>
      <c r="BA26" s="159"/>
      <c r="BB26" s="319" t="str">
        <f>IF(SUMIF(АВисновки!$D:$D,BB$8&amp;$C26,АВисновки!$A:$A)=0,"-",SUMIF(АВисновки!$D:$D,BB$8&amp;$C26,АВисновки!$E:$E))</f>
        <v>-</v>
      </c>
      <c r="BC26" s="320" t="str">
        <f>IF(SUMIF(АВисновки!$D:$D,BC$8&amp;$C26,АВисновки!$A:$A)=0,"-",SUMIF(АВисновки!$D:$D,BC$8&amp;$C26,АВисновки!$E:$E))</f>
        <v>-</v>
      </c>
      <c r="BD26" s="320" t="str">
        <f>IF(SUMIF(АВисновки!$D:$D,BD$8&amp;$C26,АВисновки!$A:$A)=0,"-",SUMIF(АВисновки!$D:$D,BD$8&amp;$C26,АВисновки!$E:$E))</f>
        <v>-</v>
      </c>
      <c r="BE26" s="320" t="str">
        <f>IF(SUMIF(АВисновки!$D:$D,BE$8&amp;$C26,АВисновки!$A:$A)=0,"-",SUMIF(АВисновки!$D:$D,BE$8&amp;$C26,АВисновки!$E:$E))</f>
        <v>-</v>
      </c>
      <c r="BF26" s="320">
        <f>IF(SUMIF(АВисновки!$D:$D,BF$8&amp;$C26,АВисновки!$A:$A)=0,"-",SUMIF(АВисновки!$D:$D,BF$8&amp;$C26,АВисновки!$E:$E))</f>
        <v>9639032.0657534245</v>
      </c>
      <c r="BG26" s="320">
        <f>IF(SUMIF(АВисновки!$D:$D,BG$8&amp;$C26,АВисновки!$A:$A)=0,"-",SUMIF(АВисновки!$D:$D,BG$8&amp;$C26,АВисновки!$E:$E))</f>
        <v>1137934.098630137</v>
      </c>
      <c r="BH26" s="320">
        <f>IF(SUMIF(АВисновки!$D:$D,BH$8&amp;$C26,АВисновки!$A:$A)=0,"-",SUMIF(АВисновки!$D:$D,BH$8&amp;$C26,АВисновки!$E:$E))</f>
        <v>2705085.0684931506</v>
      </c>
      <c r="BI26" s="320" t="str">
        <f>IF(SUMIF(АВисновки!$D:$D,BI$8&amp;$C26,АВисновки!$A:$A)=0,"-",SUMIF(АВисновки!$D:$D,BI$8&amp;$C26,АВисновки!$E:$E))</f>
        <v>-</v>
      </c>
      <c r="BJ26" s="320" t="str">
        <f>IF(SUMIF(АВисновки!$D:$D,BJ$8&amp;$C26,АВисновки!$A:$A)=0,"-",SUMIF(АВисновки!$D:$D,BJ$8&amp;$C26,АВисновки!$E:$E))</f>
        <v>-</v>
      </c>
      <c r="BK26" s="320">
        <f>IF(SUMIF(АВисновки!$D:$D,BK$8&amp;$C26,АВисновки!$A:$A)=0,"-",SUMIF(АВисновки!$D:$D,BK$8&amp;$C26,АВисновки!$E:$E))</f>
        <v>0</v>
      </c>
      <c r="BL26" s="321" t="str">
        <f>IF(SUMIF(АВисновки!$D:$D,BL$8&amp;$C26,АВисновки!$A:$A)=0,"-",SUMIF(АВисновки!$D:$D,BL$8&amp;$C26,АВисновки!$E:$E))</f>
        <v>-</v>
      </c>
    </row>
    <row r="27" spans="1:64" x14ac:dyDescent="0.2">
      <c r="A27" s="386">
        <f>COUNTIF(СписМінфін!$B$2:$B$101,C27)</f>
        <v>1</v>
      </c>
      <c r="B27" s="364">
        <v>17</v>
      </c>
      <c r="C27" s="365" t="s">
        <v>90</v>
      </c>
      <c r="D27" s="142">
        <v>213943025265</v>
      </c>
      <c r="E27" s="172">
        <f>SUMIF(ВихідніДані!G:G,D27,ВихідніДані!K:K)</f>
        <v>152819526</v>
      </c>
      <c r="F27" s="172">
        <f>SUMIF(ВихідніДані!G:G,D27,ВихідніДані!M:M)</f>
        <v>152819526</v>
      </c>
      <c r="G27" s="172">
        <f>SUMIF(ВихідніДані!G:G,D27,ВихідніДані!AC:AC)</f>
        <v>0</v>
      </c>
      <c r="H27" s="172">
        <f>SUMIF(ВихідніДані!G:G,D27,ВихідніДані!AI:AI)</f>
        <v>152819526</v>
      </c>
      <c r="I27" s="366">
        <f t="shared" si="1"/>
        <v>0</v>
      </c>
      <c r="J27" s="366">
        <f t="shared" si="2"/>
        <v>0</v>
      </c>
      <c r="K27" s="367">
        <f t="shared" si="3"/>
        <v>1</v>
      </c>
      <c r="L27" s="368">
        <f t="shared" si="0"/>
        <v>1</v>
      </c>
      <c r="M27" s="369">
        <f>SUMIF(АВисновки!N:N,D27,АВисновки!$E:$E)</f>
        <v>329506.06027397263</v>
      </c>
      <c r="N27" s="369">
        <f>SUMIF(АВисновки!N:N,D27,АВисновки!B:B)</f>
        <v>1</v>
      </c>
      <c r="O27" s="369">
        <f ca="1">SUMIF([2]Матриця!C$7:C$967,D27,[2]Матриця!D$7:D$967)</f>
        <v>15</v>
      </c>
      <c r="P27" s="387">
        <f ca="1">SUMIF([2]Матриця!B$7:B$967,C27,[2]Матриця!E$7:E$967)</f>
        <v>4</v>
      </c>
      <c r="Q27" s="159"/>
      <c r="R27" s="330">
        <f ca="1">IF(SUMIF(ВихідніДані!$E:$BB,R$8&amp;$C27,ВихідніДані!$D:$D)=0,"-",IF(SUMIF(ВихідніДані!$E:$BB,R$8&amp;$C27,ВихідніДані!$BE:$BE)=0,"вся сумма оспорена",IF(SUMIF(ВихідніДані!$E:$BB,R$8&amp;$C27,ВихідніДані!$M:$M)=0,"Немає висновків",SUMIF(ВихідніДані!$E:$BB,R$8&amp;$C27,ВихідніДані!$M:$M)/SUMIF(ВихідніДані!$E:$BB,R$8&amp;$C27,ВихідніДані!$BE:$BE))))</f>
        <v>1</v>
      </c>
      <c r="S27" s="331">
        <f ca="1">IF(SUMIF(ВихідніДані!$E:$BB,S$8&amp;$C27,ВихідніДані!$D:$D)=0,"-",IF(SUMIF(ВихідніДані!$E:$BB,S$8&amp;$C27,ВихідніДані!$BE:$BE)=0,"вся сумма оспорена",IF(SUMIF(ВихідніДані!$E:$BB,S$8&amp;$C27,ВихідніДані!$M:$M)=0,"Немає висновків",SUMIF(ВихідніДані!$E:$BB,S$8&amp;$C27,ВихідніДані!$M:$M)/SUMIF(ВихідніДані!$E:$BB,S$8&amp;$C27,ВихідніДані!$BE:$BE))))</f>
        <v>1</v>
      </c>
      <c r="T27" s="331">
        <f ca="1">IF(SUMIF(ВихідніДані!$E:$BB,T$8&amp;$C27,ВихідніДані!$D:$D)=0,"-",IF(SUMIF(ВихідніДані!$E:$BB,T$8&amp;$C27,ВихідніДані!$BE:$BE)=0,"вся сумма оспорена",IF(SUMIF(ВихідніДані!$E:$BB,T$8&amp;$C27,ВихідніДані!$M:$M)=0,"Немає висновків",SUMIF(ВихідніДані!$E:$BB,T$8&amp;$C27,ВихідніДані!$M:$M)/SUMIF(ВихідніДані!$E:$BB,T$8&amp;$C27,ВихідніДані!$BE:$BE))))</f>
        <v>1</v>
      </c>
      <c r="U27" s="331">
        <f ca="1">IF(SUMIF(ВихідніДані!$E:$BB,U$8&amp;$C27,ВихідніДані!$D:$D)=0,"-",IF(SUMIF(ВихідніДані!$E:$BB,U$8&amp;$C27,ВихідніДані!$BE:$BE)=0,"вся сумма оспорена",IF(SUMIF(ВихідніДані!$E:$BB,U$8&amp;$C27,ВихідніДані!$M:$M)=0,"Немає висновків",SUMIF(ВихідніДані!$E:$BB,U$8&amp;$C27,ВихідніДані!$M:$M)/SUMIF(ВихідніДані!$E:$BB,U$8&amp;$C27,ВихідніДані!$BE:$BE))))</f>
        <v>1</v>
      </c>
      <c r="V27" s="331">
        <f ca="1">IF(SUMIF(ВихідніДані!$E:$BB,V$8&amp;$C27,ВихідніДані!$D:$D)=0,"-",IF(SUMIF(ВихідніДані!$E:$BB,V$8&amp;$C27,ВихідніДані!$BE:$BE)=0,"вся сумма оспорена",IF(SUMIF(ВихідніДані!$E:$BB,V$8&amp;$C27,ВихідніДані!$M:$M)=0,"Немає висновків",SUMIF(ВихідніДані!$E:$BB,V$8&amp;$C27,ВихідніДані!$M:$M)/SUMIF(ВихідніДані!$E:$BB,V$8&amp;$C27,ВихідніДані!$BE:$BE))))</f>
        <v>1</v>
      </c>
      <c r="W27" s="331">
        <f ca="1">IF(SUMIF(ВихідніДані!$E:$BB,W$8&amp;$C27,ВихідніДані!$D:$D)=0,"-",IF(SUMIF(ВихідніДані!$E:$BB,W$8&amp;$C27,ВихідніДані!$BE:$BE)=0,"вся сумма оспорена",IF(SUMIF(ВихідніДані!$E:$BB,W$8&amp;$C27,ВихідніДані!$M:$M)=0,"Немає висновків",SUMIF(ВихідніДані!$E:$BB,W$8&amp;$C27,ВихідніДані!$M:$M)/SUMIF(ВихідніДані!$E:$BB,W$8&amp;$C27,ВихідніДані!$BE:$BE))))</f>
        <v>1</v>
      </c>
      <c r="X27" s="331">
        <f ca="1">IF(SUMIF(ВихідніДані!$E:$BB,X$8&amp;$C27,ВихідніДані!$D:$D)=0,"-",IF(SUMIF(ВихідніДані!$E:$BB,X$8&amp;$C27,ВихідніДані!$BE:$BE)=0,"вся сумма оспорена",IF(SUMIF(ВихідніДані!$E:$BB,X$8&amp;$C27,ВихідніДані!$M:$M)=0,"Немає висновків",SUMIF(ВихідніДані!$E:$BB,X$8&amp;$C27,ВихідніДані!$M:$M)/SUMIF(ВихідніДані!$E:$BB,X$8&amp;$C27,ВихідніДані!$BE:$BE))))</f>
        <v>1</v>
      </c>
      <c r="Y27" s="331">
        <f ca="1">IF(SUMIF(ВихідніДані!$E:$BB,Y$8&amp;$C27,ВихідніДані!$D:$D)=0,"-",IF(SUMIF(ВихідніДані!$E:$BB,Y$8&amp;$C27,ВихідніДані!$BE:$BE)=0,"вся сумма оспорена",IF(SUMIF(ВихідніДані!$E:$BB,Y$8&amp;$C27,ВихідніДані!$M:$M)=0,"Немає висновків",SUMIF(ВихідніДані!$E:$BB,Y$8&amp;$C27,ВихідніДані!$M:$M)/SUMIF(ВихідніДані!$E:$BB,Y$8&amp;$C27,ВихідніДані!$BE:$BE))))</f>
        <v>1</v>
      </c>
      <c r="Z27" s="331">
        <f ca="1">IF(SUMIF(ВихідніДані!$E:$BB,Z$8&amp;$C27,ВихідніДані!$D:$D)=0,"-",IF(SUMIF(ВихідніДані!$E:$BB,Z$8&amp;$C27,ВихідніДані!$BE:$BE)=0,"вся сумма оспорена",IF(SUMIF(ВихідніДані!$E:$BB,Z$8&amp;$C27,ВихідніДані!$M:$M)=0,"Немає висновків",SUMIF(ВихідніДані!$E:$BB,Z$8&amp;$C27,ВихідніДані!$M:$M)/SUMIF(ВихідніДані!$E:$BB,Z$8&amp;$C27,ВихідніДані!$BE:$BE))))</f>
        <v>1</v>
      </c>
      <c r="AA27" s="331">
        <f ca="1">IF(SUMIF(ВихідніДані!$E:$BB,AA$8&amp;$C27,ВихідніДані!$D:$D)=0,"-",IF(SUMIF(ВихідніДані!$E:$BB,AA$8&amp;$C27,ВихідніДані!$BE:$BE)=0,"вся сумма оспорена",IF(SUMIF(ВихідніДані!$E:$BB,AA$8&amp;$C27,ВихідніДані!$M:$M)=0,"Немає висновків",SUMIF(ВихідніДані!$E:$BB,AA$8&amp;$C27,ВихідніДані!$M:$M)/SUMIF(ВихідніДані!$E:$BB,AA$8&amp;$C27,ВихідніДані!$BE:$BE))))</f>
        <v>1</v>
      </c>
      <c r="AB27" s="332">
        <f ca="1">IF(SUMIF(ВихідніДані!$E:$BB,AB$8&amp;$C27,ВихідніДані!$D:$D)=0,"-",IF(SUMIF(ВихідніДані!$E:$BB,AB$8&amp;$C27,ВихідніДані!$BE:$BE)=0,"вся сумма оспорена",IF(SUMIF(ВихідніДані!$E:$BB,AB$8&amp;$C27,ВихідніДані!$M:$M)=0,"Немає висновків",SUMIF(ВихідніДані!$E:$BB,AB$8&amp;$C27,ВихідніДані!$M:$M)/SUMIF(ВихідніДані!$E:$BB,AB$8&amp;$C27,ВихідніДані!$BE:$BE))))</f>
        <v>1</v>
      </c>
      <c r="AC27" s="159"/>
      <c r="AD27" s="330">
        <f ca="1">IF(SUMIF(ВихідніДані!$E:$BB,AD$8&amp; $C27,ВихідніДані!$D:$D)=0,"-",IF(SUMIF(ВихідніДані!$E:$BB,AD$8&amp;$C27,ВихідніДані!$BE:$BE)=0,"вся сумма оспорена",IF(SUMIF(ВихідніДані!$E:$BB,AD$8&amp;$C27,ВихідніДані!$M:$M)=0,"Немає висновків",SUMIF(ВихідніДані!$E:$BB,AD$8&amp;$C27,ВихідніДані!$AI:$AI)/SUMIF(ВихідніДані!$E:$BB,AD$8&amp;$C27,ВихідніДані!$M:$M))))</f>
        <v>1</v>
      </c>
      <c r="AE27" s="331">
        <f ca="1">IF(SUMIF(ВихідніДані!$E:$BB,AE$8&amp; $C27,ВихідніДані!$D:$D)=0,"-",IF(SUMIF(ВихідніДані!$E:$BB,AE$8&amp;$C27,ВихідніДані!$BE:$BE)=0,"вся сумма оспорена",IF(SUMIF(ВихідніДані!$E:$BB,AE$8&amp;$C27,ВихідніДані!$M:$M)=0,"Немає висновків",SUMIF(ВихідніДані!$E:$BB,AE$8&amp;$C27,ВихідніДані!$AI:$AI)/SUMIF(ВихідніДані!$E:$BB,AE$8&amp;$C27,ВихідніДані!$M:$M))))</f>
        <v>1</v>
      </c>
      <c r="AF27" s="331">
        <f ca="1">IF(SUMIF(ВихідніДані!$E:$BB,AF$8&amp; $C27,ВихідніДані!$D:$D)=0,"-",IF(SUMIF(ВихідніДані!$E:$BB,AF$8&amp;$C27,ВихідніДані!$BE:$BE)=0,"вся сумма оспорена",IF(SUMIF(ВихідніДані!$E:$BB,AF$8&amp;$C27,ВихідніДані!$M:$M)=0,"Немає висновків",SUMIF(ВихідніДані!$E:$BB,AF$8&amp;$C27,ВихідніДані!$AI:$AI)/SUMIF(ВихідніДані!$E:$BB,AF$8&amp;$C27,ВихідніДані!$M:$M))))</f>
        <v>1</v>
      </c>
      <c r="AG27" s="331">
        <f ca="1">IF(SUMIF(ВихідніДані!$E:$BB,AG$8&amp; $C27,ВихідніДані!$D:$D)=0,"-",IF(SUMIF(ВихідніДані!$E:$BB,AG$8&amp;$C27,ВихідніДані!$BE:$BE)=0,"вся сумма оспорена",IF(SUMIF(ВихідніДані!$E:$BB,AG$8&amp;$C27,ВихідніДані!$M:$M)=0,"Немає висновків",SUMIF(ВихідніДані!$E:$BB,AG$8&amp;$C27,ВихідніДані!$AI:$AI)/SUMIF(ВихідніДані!$E:$BB,AG$8&amp;$C27,ВихідніДані!$M:$M))))</f>
        <v>1</v>
      </c>
      <c r="AH27" s="331">
        <f ca="1">IF(SUMIF(ВихідніДані!$E:$BB,AH$8&amp; $C27,ВихідніДані!$D:$D)=0,"-",IF(SUMIF(ВихідніДані!$E:$BB,AH$8&amp;$C27,ВихідніДані!$BE:$BE)=0,"вся сумма оспорена",IF(SUMIF(ВихідніДані!$E:$BB,AH$8&amp;$C27,ВихідніДані!$M:$M)=0,"Немає висновків",SUMIF(ВихідніДані!$E:$BB,AH$8&amp;$C27,ВихідніДані!$AI:$AI)/SUMIF(ВихідніДані!$E:$BB,AH$8&amp;$C27,ВихідніДані!$M:$M))))</f>
        <v>1</v>
      </c>
      <c r="AI27" s="331">
        <f ca="1">IF(SUMIF(ВихідніДані!$E:$BB,AI$8&amp; $C27,ВихідніДані!$D:$D)=0,"-",IF(SUMIF(ВихідніДані!$E:$BB,AI$8&amp;$C27,ВихідніДані!$BE:$BE)=0,"вся сумма оспорена",IF(SUMIF(ВихідніДані!$E:$BB,AI$8&amp;$C27,ВихідніДані!$M:$M)=0,"Немає висновків",SUMIF(ВихідніДані!$E:$BB,AI$8&amp;$C27,ВихідніДані!$AI:$AI)/SUMIF(ВихідніДані!$E:$BB,AI$8&amp;$C27,ВихідніДані!$M:$M))))</f>
        <v>1</v>
      </c>
      <c r="AJ27" s="331">
        <f ca="1">IF(SUMIF(ВихідніДані!$E:$BB,AJ$8&amp; $C27,ВихідніДані!$D:$D)=0,"-",IF(SUMIF(ВихідніДані!$E:$BB,AJ$8&amp;$C27,ВихідніДані!$BE:$BE)=0,"вся сумма оспорена",IF(SUMIF(ВихідніДані!$E:$BB,AJ$8&amp;$C27,ВихідніДані!$M:$M)=0,"Немає висновків",SUMIF(ВихідніДані!$E:$BB,AJ$8&amp;$C27,ВихідніДані!$AI:$AI)/SUMIF(ВихідніДані!$E:$BB,AJ$8&amp;$C27,ВихідніДані!$M:$M))))</f>
        <v>1</v>
      </c>
      <c r="AK27" s="331">
        <f ca="1">IF(SUMIF(ВихідніДані!$E:$BB,AK$8&amp; $C27,ВихідніДані!$D:$D)=0,"-",IF(SUMIF(ВихідніДані!$E:$BB,AK$8&amp;$C27,ВихідніДані!$BE:$BE)=0,"вся сумма оспорена",IF(SUMIF(ВихідніДані!$E:$BB,AK$8&amp;$C27,ВихідніДані!$M:$M)=0,"Немає висновків",SUMIF(ВихідніДані!$E:$BB,AK$8&amp;$C27,ВихідніДані!$AI:$AI)/SUMIF(ВихідніДані!$E:$BB,AK$8&amp;$C27,ВихідніДані!$M:$M))))</f>
        <v>1</v>
      </c>
      <c r="AL27" s="331">
        <f ca="1">IF(SUMIF(ВихідніДані!$E:$BB,AL$8&amp; $C27,ВихідніДані!$D:$D)=0,"-",IF(SUMIF(ВихідніДані!$E:$BB,AL$8&amp;$C27,ВихідніДані!$BE:$BE)=0,"вся сумма оспорена",IF(SUMIF(ВихідніДані!$E:$BB,AL$8&amp;$C27,ВихідніДані!$M:$M)=0,"Немає висновків",SUMIF(ВихідніДані!$E:$BB,AL$8&amp;$C27,ВихідніДані!$AI:$AI)/SUMIF(ВихідніДані!$E:$BB,AL$8&amp;$C27,ВихідніДані!$M:$M))))</f>
        <v>1</v>
      </c>
      <c r="AM27" s="331">
        <f ca="1">IF(SUMIF(ВихідніДані!$E:$BB,AM$8&amp; $C27,ВихідніДані!$D:$D)=0,"-",IF(SUMIF(ВихідніДані!$E:$BB,AM$8&amp;$C27,ВихідніДані!$BE:$BE)=0,"вся сумма оспорена",IF(SUMIF(ВихідніДані!$E:$BB,AM$8&amp;$C27,ВихідніДані!$M:$M)=0,"Немає висновків",SUMIF(ВихідніДані!$E:$BB,AM$8&amp;$C27,ВихідніДані!$AI:$AI)/SUMIF(ВихідніДані!$E:$BB,AM$8&amp;$C27,ВихідніДані!$M:$M))))</f>
        <v>1</v>
      </c>
      <c r="AN27" s="332">
        <f ca="1">IF(SUMIF(ВихідніДані!$E:$BB,AN$8&amp; $C27,ВихідніДані!$D:$D)=0,"-",IF(SUMIF(ВихідніДані!$E:$BB,AN$8&amp;$C27,ВихідніДані!$BE:$BE)=0,"вся сумма оспорена",IF(SUMIF(ВихідніДані!$E:$BB,AN$8&amp;$C27,ВихідніДані!$M:$M)=0,"Немає висновків",SUMIF(ВихідніДані!$E:$BB,AN$8&amp;$C27,ВихідніДані!$AI:$AI)/SUMIF(ВихідніДані!$E:$BB,AN$8&amp;$C27,ВихідніДані!$M:$M))))</f>
        <v>1</v>
      </c>
      <c r="AO27" s="159"/>
      <c r="AP27" s="447">
        <f>VLOOKUP(AP$8&amp;$C27,ВихідніДані!$E:$BD,52,0)</f>
        <v>91</v>
      </c>
      <c r="AQ27" s="324">
        <f>VLOOKUP(AQ$8&amp;$C27,ВихідніДані!$E:$BD,52,0)</f>
        <v>31</v>
      </c>
      <c r="AR27" s="324">
        <f>VLOOKUP(AR$8&amp;$C27,ВихідніДані!$E:$BD,52,0)</f>
        <v>33</v>
      </c>
      <c r="AS27" s="324">
        <f>VLOOKUP(AS$8&amp;$C27,ВихідніДані!$E:$BD,52,0)</f>
        <v>34</v>
      </c>
      <c r="AT27" s="324">
        <f>VLOOKUP(AT$8&amp;$C27,ВихідніДані!$E:$BD,52,0)</f>
        <v>37</v>
      </c>
      <c r="AU27" s="324">
        <f>VLOOKUP(AU$8&amp;$C27,ВихідніДані!$E:$BD,52,0)</f>
        <v>36</v>
      </c>
      <c r="AV27" s="324">
        <f>VLOOKUP(AV$8&amp;$C27,ВихідніДані!$E:$BD,52,0)</f>
        <v>31</v>
      </c>
      <c r="AW27" s="324">
        <f>VLOOKUP(AW$8&amp;$C27,ВихідніДані!$E:$BD,52,0)</f>
        <v>30</v>
      </c>
      <c r="AX27" s="324">
        <f>VLOOKUP(AX$8&amp;$C27,ВихідніДані!$E:$BD,52,0)</f>
        <v>34</v>
      </c>
      <c r="AY27" s="324">
        <f>VLOOKUP(AY$8&amp;$C27,ВихідніДані!$E:$BD,52,0)</f>
        <v>32</v>
      </c>
      <c r="AZ27" s="325">
        <f>VLOOKUP(AZ$8&amp;$C27,ВихідніДані!$E:$BD,52,0)</f>
        <v>31</v>
      </c>
      <c r="BA27" s="159"/>
      <c r="BB27" s="319">
        <f>IF(SUMIF(АВисновки!$D:$D,BB$8&amp;$C27,АВисновки!$A:$A)=0,"-",SUMIF(АВисновки!$D:$D,BB$8&amp;$C27,АВисновки!$E:$E))</f>
        <v>329506.06027397263</v>
      </c>
      <c r="BC27" s="320">
        <f>IF(SUMIF(АВисновки!$D:$D,BC$8&amp;$C27,АВисновки!$A:$A)=0,"-",SUMIF(АВисновки!$D:$D,BC$8&amp;$C27,АВисновки!$E:$E))</f>
        <v>0</v>
      </c>
      <c r="BD27" s="320">
        <f>IF(SUMIF(АВисновки!$D:$D,BD$8&amp;$C27,АВисновки!$A:$A)=0,"-",SUMIF(АВисновки!$D:$D,BD$8&amp;$C27,АВисновки!$E:$E))</f>
        <v>0</v>
      </c>
      <c r="BE27" s="320">
        <f>IF(SUMIF(АВисновки!$D:$D,BE$8&amp;$C27,АВисновки!$A:$A)=0,"-",SUMIF(АВисновки!$D:$D,BE$8&amp;$C27,АВисновки!$E:$E))</f>
        <v>0</v>
      </c>
      <c r="BF27" s="320">
        <f>IF(SUMIF(АВисновки!$D:$D,BF$8&amp;$C27,АВисновки!$A:$A)=0,"-",SUMIF(АВисновки!$D:$D,BF$8&amp;$C27,АВисновки!$E:$E))</f>
        <v>0</v>
      </c>
      <c r="BG27" s="320">
        <f>IF(SUMIF(АВисновки!$D:$D,BG$8&amp;$C27,АВисновки!$A:$A)=0,"-",SUMIF(АВисновки!$D:$D,BG$8&amp;$C27,АВисновки!$E:$E))</f>
        <v>0</v>
      </c>
      <c r="BH27" s="320">
        <f>IF(SUMIF(АВисновки!$D:$D,BH$8&amp;$C27,АВисновки!$A:$A)=0,"-",SUMIF(АВисновки!$D:$D,BH$8&amp;$C27,АВисновки!$E:$E))</f>
        <v>0</v>
      </c>
      <c r="BI27" s="320">
        <f>IF(SUMIF(АВисновки!$D:$D,BI$8&amp;$C27,АВисновки!$A:$A)=0,"-",SUMIF(АВисновки!$D:$D,BI$8&amp;$C27,АВисновки!$E:$E))</f>
        <v>0</v>
      </c>
      <c r="BJ27" s="320">
        <f>IF(SUMIF(АВисновки!$D:$D,BJ$8&amp;$C27,АВисновки!$A:$A)=0,"-",SUMIF(АВисновки!$D:$D,BJ$8&amp;$C27,АВисновки!$E:$E))</f>
        <v>0</v>
      </c>
      <c r="BK27" s="320">
        <f>IF(SUMIF(АВисновки!$D:$D,BK$8&amp;$C27,АВисновки!$A:$A)=0,"-",SUMIF(АВисновки!$D:$D,BK$8&amp;$C27,АВисновки!$E:$E))</f>
        <v>0</v>
      </c>
      <c r="BL27" s="321">
        <f>IF(SUMIF(АВисновки!$D:$D,BL$8&amp;$C27,АВисновки!$A:$A)=0,"-",SUMIF(АВисновки!$D:$D,BL$8&amp;$C27,АВисновки!$E:$E))</f>
        <v>0</v>
      </c>
    </row>
    <row r="28" spans="1:64" x14ac:dyDescent="0.2">
      <c r="A28" s="386">
        <f>COUNTIF(СписМінфін!$B$2:$B$101,C28)</f>
        <v>1</v>
      </c>
      <c r="B28" s="364">
        <v>18</v>
      </c>
      <c r="C28" s="365" t="s">
        <v>99</v>
      </c>
      <c r="D28" s="58">
        <v>309898212126</v>
      </c>
      <c r="E28" s="172">
        <f>SUMIF(ВихідніДані!G:G,D28,ВихідніДані!K:K)</f>
        <v>74770000</v>
      </c>
      <c r="F28" s="172">
        <f>SUMIF(ВихідніДані!G:G,D28,ВихідніДані!M:M)</f>
        <v>84612365.530000001</v>
      </c>
      <c r="G28" s="172"/>
      <c r="H28" s="172">
        <f>SUMIF(ВихідніДані!G:G,D28,ВихідніДані!AI:AI)</f>
        <v>84612365.530000001</v>
      </c>
      <c r="I28" s="366"/>
      <c r="J28" s="366"/>
      <c r="K28" s="367">
        <f t="shared" si="3"/>
        <v>1.1316352217466898</v>
      </c>
      <c r="L28" s="368">
        <f t="shared" si="0"/>
        <v>1.1316352217466898</v>
      </c>
      <c r="M28" s="369">
        <f>SUMIF(АВисновки!N:N,D28,АВисновки!$E:$E)</f>
        <v>2037498.2623835616</v>
      </c>
      <c r="N28" s="369">
        <f>SUMIF(АВисновки!N:N,D28,АВисновки!B:B)</f>
        <v>3</v>
      </c>
      <c r="O28" s="369">
        <f ca="1">SUMIF([2]Матриця!C$7:C$967,D28,[2]Матриця!D$7:D$967)</f>
        <v>974</v>
      </c>
      <c r="P28" s="387">
        <f ca="1">SUMIF([2]Матриця!B$7:B$967,C28,[2]Матриця!E$7:E$967)</f>
        <v>9</v>
      </c>
      <c r="Q28" s="159"/>
      <c r="R28" s="330">
        <f ca="1">IF(SUMIF(ВихідніДані!$E:$BB,R$8&amp;$C28,ВихідніДані!$D:$D)=0,"-",IF(SUMIF(ВихідніДані!$E:$BB,R$8&amp;$C28,ВихідніДані!$BE:$BE)=0,"вся сумма оспорена",IF(SUMIF(ВихідніДані!$E:$BB,R$8&amp;$C28,ВихідніДані!$M:$M)=0,"Немає висновків",SUMIF(ВихідніДані!$E:$BB,R$8&amp;$C28,ВихідніДані!$M:$M)/SUMIF(ВихідніДані!$E:$BB,R$8&amp;$C28,ВихідніДані!$BE:$BE))))</f>
        <v>1</v>
      </c>
      <c r="S28" s="331">
        <f ca="1">IF(SUMIF(ВихідніДані!$E:$BB,S$8&amp;$C28,ВихідніДані!$D:$D)=0,"-",IF(SUMIF(ВихідніДані!$E:$BB,S$8&amp;$C28,ВихідніДані!$BE:$BE)=0,"вся сумма оспорена",IF(SUMIF(ВихідніДані!$E:$BB,S$8&amp;$C28,ВихідніДані!$M:$M)=0,"Немає висновків",SUMIF(ВихідніДані!$E:$BB,S$8&amp;$C28,ВихідніДані!$M:$M)/SUMIF(ВихідніДані!$E:$BB,S$8&amp;$C28,ВихідніДані!$BE:$BE))))</f>
        <v>1</v>
      </c>
      <c r="T28" s="331">
        <f ca="1">IF(SUMIF(ВихідніДані!$E:$BB,T$8&amp;$C28,ВихідніДані!$D:$D)=0,"-",IF(SUMIF(ВихідніДані!$E:$BB,T$8&amp;$C28,ВихідніДані!$BE:$BE)=0,"вся сумма оспорена",IF(SUMIF(ВихідніДані!$E:$BB,T$8&amp;$C28,ВихідніДані!$M:$M)=0,"Немає висновків",SUMIF(ВихідніДані!$E:$BB,T$8&amp;$C28,ВихідніДані!$M:$M)/SUMIF(ВихідніДані!$E:$BB,T$8&amp;$C28,ВихідніДані!$BE:$BE))))</f>
        <v>1</v>
      </c>
      <c r="U28" s="331">
        <f ca="1">IF(SUMIF(ВихідніДані!$E:$BB,U$8&amp;$C28,ВихідніДані!$D:$D)=0,"-",IF(SUMIF(ВихідніДані!$E:$BB,U$8&amp;$C28,ВихідніДані!$BE:$BE)=0,"вся сумма оспорена",IF(SUMIF(ВихідніДані!$E:$BB,U$8&amp;$C28,ВихідніДані!$M:$M)=0,"Немає висновків",SUMIF(ВихідніДані!$E:$BB,U$8&amp;$C28,ВихідніДані!$M:$M)/SUMIF(ВихідніДані!$E:$BB,U$8&amp;$C28,ВихідніДані!$BE:$BE))))</f>
        <v>1</v>
      </c>
      <c r="V28" s="331">
        <f ca="1">IF(SUMIF(ВихідніДані!$E:$BB,V$8&amp;$C28,ВихідніДані!$D:$D)=0,"-",IF(SUMIF(ВихідніДані!$E:$BB,V$8&amp;$C28,ВихідніДані!$BE:$BE)=0,"вся сумма оспорена",IF(SUMIF(ВихідніДані!$E:$BB,V$8&amp;$C28,ВихідніДані!$M:$M)=0,"Немає висновків",SUMIF(ВихідніДані!$E:$BB,V$8&amp;$C28,ВихідніДані!$M:$M)/SUMIF(ВихідніДані!$E:$BB,V$8&amp;$C28,ВихідніДані!$BE:$BE))))</f>
        <v>1</v>
      </c>
      <c r="W28" s="331">
        <f ca="1">IF(SUMIF(ВихідніДані!$E:$BB,W$8&amp;$C28,ВихідніДані!$D:$D)=0,"-",IF(SUMIF(ВихідніДані!$E:$BB,W$8&amp;$C28,ВихідніДані!$BE:$BE)=0,"вся сумма оспорена",IF(SUMIF(ВихідніДані!$E:$BB,W$8&amp;$C28,ВихідніДані!$M:$M)=0,"Немає висновків",SUMIF(ВихідніДані!$E:$BB,W$8&amp;$C28,ВихідніДані!$M:$M)/SUMIF(ВихідніДані!$E:$BB,W$8&amp;$C28,ВихідніДані!$BE:$BE))))</f>
        <v>0.99989525500000009</v>
      </c>
      <c r="X28" s="331">
        <f ca="1">IF(SUMIF(ВихідніДані!$E:$BB,X$8&amp;$C28,ВихідніДані!$D:$D)=0,"-",IF(SUMIF(ВихідніДані!$E:$BB,X$8&amp;$C28,ВихідніДані!$BE:$BE)=0,"вся сумма оспорена",IF(SUMIF(ВихідніДані!$E:$BB,X$8&amp;$C28,ВихідніДані!$M:$M)=0,"Немає висновків",SUMIF(ВихідніДані!$E:$BB,X$8&amp;$C28,ВихідніДані!$M:$M)/SUMIF(ВихідніДані!$E:$BB,X$8&amp;$C28,ВихідніДані!$BE:$BE))))</f>
        <v>1</v>
      </c>
      <c r="Y28" s="331">
        <f ca="1">IF(SUMIF(ВихідніДані!$E:$BB,Y$8&amp;$C28,ВихідніДані!$D:$D)=0,"-",IF(SUMIF(ВихідніДані!$E:$BB,Y$8&amp;$C28,ВихідніДані!$BE:$BE)=0,"вся сумма оспорена",IF(SUMIF(ВихідніДані!$E:$BB,Y$8&amp;$C28,ВихідніДані!$M:$M)=0,"Немає висновків",SUMIF(ВихідніДані!$E:$BB,Y$8&amp;$C28,ВихідніДані!$M:$M)/SUMIF(ВихідніДані!$E:$BB,Y$8&amp;$C28,ВихідніДані!$BE:$BE))))</f>
        <v>0.76158579310344832</v>
      </c>
      <c r="Z28" s="331">
        <f ca="1">IF(SUMIF(ВихідніДані!$E:$BB,Z$8&amp;$C28,ВихідніДані!$D:$D)=0,"-",IF(SUMIF(ВихідніДані!$E:$BB,Z$8&amp;$C28,ВихідніДані!$BE:$BE)=0,"вся сумма оспорена",IF(SUMIF(ВихідніДані!$E:$BB,Z$8&amp;$C28,ВихідніДані!$M:$M)=0,"Немає висновків",SUMIF(ВихідніДані!$E:$BB,Z$8&amp;$C28,ВихідніДані!$M:$M)/SUMIF(ВихідніДані!$E:$BB,Z$8&amp;$C28,ВихідніДані!$BE:$BE))))</f>
        <v>1</v>
      </c>
      <c r="AA28" s="331">
        <f ca="1">IF(SUMIF(ВихідніДані!$E:$BB,AA$8&amp;$C28,ВихідніДані!$D:$D)=0,"-",IF(SUMIF(ВихідніДані!$E:$BB,AA$8&amp;$C28,ВихідніДані!$BE:$BE)=0,"вся сумма оспорена",IF(SUMIF(ВихідніДані!$E:$BB,AA$8&amp;$C28,ВихідніДані!$M:$M)=0,"Немає висновків",SUMIF(ВихідніДані!$E:$BB,AA$8&amp;$C28,ВихідніДані!$M:$M)/SUMIF(ВихідніДані!$E:$BB,AA$8&amp;$C28,ВихідніДані!$BE:$BE))))</f>
        <v>1</v>
      </c>
      <c r="AB28" s="332">
        <f ca="1">IF(SUMIF(ВихідніДані!$E:$BB,AB$8&amp;$C28,ВихідніДані!$D:$D)=0,"-",IF(SUMIF(ВихідніДані!$E:$BB,AB$8&amp;$C28,ВихідніДані!$BE:$BE)=0,"вся сумма оспорена",IF(SUMIF(ВихідніДані!$E:$BB,AB$8&amp;$C28,ВихідніДані!$M:$M)=0,"Немає висновків",SUMIF(ВихідніДані!$E:$BB,AB$8&amp;$C28,ВихідніДані!$M:$M)/SUMIF(ВихідніДані!$E:$BB,AB$8&amp;$C28,ВихідніДані!$BE:$BE))))</f>
        <v>3</v>
      </c>
      <c r="AC28" s="159"/>
      <c r="AD28" s="330">
        <f ca="1">IF(SUMIF(ВихідніДані!$E:$BB,AD$8&amp; $C28,ВихідніДані!$D:$D)=0,"-",IF(SUMIF(ВихідніДані!$E:$BB,AD$8&amp;$C28,ВихідніДані!$BE:$BE)=0,"вся сумма оспорена",IF(SUMIF(ВихідніДані!$E:$BB,AD$8&amp;$C28,ВихідніДані!$M:$M)=0,"Немає висновків",SUMIF(ВихідніДані!$E:$BB,AD$8&amp;$C28,ВихідніДані!$AI:$AI)/SUMIF(ВихідніДані!$E:$BB,AD$8&amp;$C28,ВихідніДані!$M:$M))))</f>
        <v>1</v>
      </c>
      <c r="AE28" s="331">
        <f ca="1">IF(SUMIF(ВихідніДані!$E:$BB,AE$8&amp; $C28,ВихідніДані!$D:$D)=0,"-",IF(SUMIF(ВихідніДані!$E:$BB,AE$8&amp;$C28,ВихідніДані!$BE:$BE)=0,"вся сумма оспорена",IF(SUMIF(ВихідніДані!$E:$BB,AE$8&amp;$C28,ВихідніДані!$M:$M)=0,"Немає висновків",SUMIF(ВихідніДані!$E:$BB,AE$8&amp;$C28,ВихідніДані!$AI:$AI)/SUMIF(ВихідніДані!$E:$BB,AE$8&amp;$C28,ВихідніДані!$M:$M))))</f>
        <v>1</v>
      </c>
      <c r="AF28" s="331">
        <f ca="1">IF(SUMIF(ВихідніДані!$E:$BB,AF$8&amp; $C28,ВихідніДані!$D:$D)=0,"-",IF(SUMIF(ВихідніДані!$E:$BB,AF$8&amp;$C28,ВихідніДані!$BE:$BE)=0,"вся сумма оспорена",IF(SUMIF(ВихідніДані!$E:$BB,AF$8&amp;$C28,ВихідніДані!$M:$M)=0,"Немає висновків",SUMIF(ВихідніДані!$E:$BB,AF$8&amp;$C28,ВихідніДані!$AI:$AI)/SUMIF(ВихідніДані!$E:$BB,AF$8&amp;$C28,ВихідніДані!$M:$M))))</f>
        <v>1</v>
      </c>
      <c r="AG28" s="331">
        <f ca="1">IF(SUMIF(ВихідніДані!$E:$BB,AG$8&amp; $C28,ВихідніДані!$D:$D)=0,"-",IF(SUMIF(ВихідніДані!$E:$BB,AG$8&amp;$C28,ВихідніДані!$BE:$BE)=0,"вся сумма оспорена",IF(SUMIF(ВихідніДані!$E:$BB,AG$8&amp;$C28,ВихідніДані!$M:$M)=0,"Немає висновків",SUMIF(ВихідніДані!$E:$BB,AG$8&amp;$C28,ВихідніДані!$AI:$AI)/SUMIF(ВихідніДані!$E:$BB,AG$8&amp;$C28,ВихідніДані!$M:$M))))</f>
        <v>1</v>
      </c>
      <c r="AH28" s="331">
        <f ca="1">IF(SUMIF(ВихідніДані!$E:$BB,AH$8&amp; $C28,ВихідніДані!$D:$D)=0,"-",IF(SUMIF(ВихідніДані!$E:$BB,AH$8&amp;$C28,ВихідніДані!$BE:$BE)=0,"вся сумма оспорена",IF(SUMIF(ВихідніДані!$E:$BB,AH$8&amp;$C28,ВихідніДані!$M:$M)=0,"Немає висновків",SUMIF(ВихідніДані!$E:$BB,AH$8&amp;$C28,ВихідніДані!$AI:$AI)/SUMIF(ВихідніДані!$E:$BB,AH$8&amp;$C28,ВихідніДані!$M:$M))))</f>
        <v>1</v>
      </c>
      <c r="AI28" s="331">
        <f ca="1">IF(SUMIF(ВихідніДані!$E:$BB,AI$8&amp; $C28,ВихідніДані!$D:$D)=0,"-",IF(SUMIF(ВихідніДані!$E:$BB,AI$8&amp;$C28,ВихідніДані!$BE:$BE)=0,"вся сумма оспорена",IF(SUMIF(ВихідніДані!$E:$BB,AI$8&amp;$C28,ВихідніДані!$M:$M)=0,"Немає висновків",SUMIF(ВихідніДані!$E:$BB,AI$8&amp;$C28,ВихідніДані!$AI:$AI)/SUMIF(ВихідніДані!$E:$BB,AI$8&amp;$C28,ВихідніДані!$M:$M))))</f>
        <v>1</v>
      </c>
      <c r="AJ28" s="331">
        <f ca="1">IF(SUMIF(ВихідніДані!$E:$BB,AJ$8&amp; $C28,ВихідніДані!$D:$D)=0,"-",IF(SUMIF(ВихідніДані!$E:$BB,AJ$8&amp;$C28,ВихідніДані!$BE:$BE)=0,"вся сумма оспорена",IF(SUMIF(ВихідніДані!$E:$BB,AJ$8&amp;$C28,ВихідніДані!$M:$M)=0,"Немає висновків",SUMIF(ВихідніДані!$E:$BB,AJ$8&amp;$C28,ВихідніДані!$AI:$AI)/SUMIF(ВихідніДані!$E:$BB,AJ$8&amp;$C28,ВихідніДані!$M:$M))))</f>
        <v>1</v>
      </c>
      <c r="AK28" s="331">
        <f ca="1">IF(SUMIF(ВихідніДані!$E:$BB,AK$8&amp; $C28,ВихідніДані!$D:$D)=0,"-",IF(SUMIF(ВихідніДані!$E:$BB,AK$8&amp;$C28,ВихідніДані!$BE:$BE)=0,"вся сумма оспорена",IF(SUMIF(ВихідніДані!$E:$BB,AK$8&amp;$C28,ВихідніДані!$M:$M)=0,"Немає висновків",SUMIF(ВихідніДані!$E:$BB,AK$8&amp;$C28,ВихідніДані!$AI:$AI)/SUMIF(ВихідніДані!$E:$BB,AK$8&amp;$C28,ВихідніДані!$M:$M))))</f>
        <v>1</v>
      </c>
      <c r="AL28" s="331">
        <f ca="1">IF(SUMIF(ВихідніДані!$E:$BB,AL$8&amp; $C28,ВихідніДані!$D:$D)=0,"-",IF(SUMIF(ВихідніДані!$E:$BB,AL$8&amp;$C28,ВихідніДані!$BE:$BE)=0,"вся сумма оспорена",IF(SUMIF(ВихідніДані!$E:$BB,AL$8&amp;$C28,ВихідніДані!$M:$M)=0,"Немає висновків",SUMIF(ВихідніДані!$E:$BB,AL$8&amp;$C28,ВихідніДані!$AI:$AI)/SUMIF(ВихідніДані!$E:$BB,AL$8&amp;$C28,ВихідніДані!$M:$M))))</f>
        <v>1</v>
      </c>
      <c r="AM28" s="331">
        <f ca="1">IF(SUMIF(ВихідніДані!$E:$BB,AM$8&amp; $C28,ВихідніДані!$D:$D)=0,"-",IF(SUMIF(ВихідніДані!$E:$BB,AM$8&amp;$C28,ВихідніДані!$BE:$BE)=0,"вся сумма оспорена",IF(SUMIF(ВихідніДані!$E:$BB,AM$8&amp;$C28,ВихідніДані!$M:$M)=0,"Немає висновків",SUMIF(ВихідніДані!$E:$BB,AM$8&amp;$C28,ВихідніДані!$AI:$AI)/SUMIF(ВихідніДані!$E:$BB,AM$8&amp;$C28,ВихідніДані!$M:$M))))</f>
        <v>1</v>
      </c>
      <c r="AN28" s="332">
        <f ca="1">IF(SUMIF(ВихідніДані!$E:$BB,AN$8&amp; $C28,ВихідніДані!$D:$D)=0,"-",IF(SUMIF(ВихідніДані!$E:$BB,AN$8&amp;$C28,ВихідніДані!$BE:$BE)=0,"вся сумма оспорена",IF(SUMIF(ВихідніДані!$E:$BB,AN$8&amp;$C28,ВихідніДані!$M:$M)=0,"Немає висновків",SUMIF(ВихідніДані!$E:$BB,AN$8&amp;$C28,ВихідніДані!$AI:$AI)/SUMIF(ВихідніДані!$E:$BB,AN$8&amp;$C28,ВихідніДані!$M:$M))))</f>
        <v>1</v>
      </c>
      <c r="AO28" s="159"/>
      <c r="AP28" s="323">
        <f>VLOOKUP(AP$8&amp;$C28,ВихідніДані!$E:$BD,52,0)</f>
        <v>34</v>
      </c>
      <c r="AQ28" s="324">
        <f>VLOOKUP(AQ$8&amp;$C28,ВихідніДані!$E:$BD,52,0)</f>
        <v>35</v>
      </c>
      <c r="AR28" s="324">
        <f>VLOOKUP(AR$8&amp;$C28,ВихідніДані!$E:$BD,52,0)</f>
        <v>65</v>
      </c>
      <c r="AS28" s="324">
        <f>VLOOKUP(AS$8&amp;$C28,ВихідніДані!$E:$BD,52,0)</f>
        <v>36</v>
      </c>
      <c r="AT28" s="446">
        <f>VLOOKUP(AT$8&amp;$C28,ВихідніДані!$E:$BD,52,0)</f>
        <v>97</v>
      </c>
      <c r="AU28" s="324">
        <f>VLOOKUP(AU$8&amp;$C28,ВихідніДані!$E:$BD,52,0)</f>
        <v>78</v>
      </c>
      <c r="AV28" s="324">
        <f>VLOOKUP(AV$8&amp;$C28,ВихідніДані!$E:$BD,52,0)</f>
        <v>35</v>
      </c>
      <c r="AW28" s="324">
        <f>VLOOKUP(AW$8&amp;$C28,ВихідніДані!$E:$BD,52,0)</f>
        <v>32</v>
      </c>
      <c r="AX28" s="324">
        <f>VLOOKUP(AX$8&amp;$C28,ВихідніДані!$E:$BD,52,0)</f>
        <v>34</v>
      </c>
      <c r="AY28" s="324">
        <f>VLOOKUP(AY$8&amp;$C28,ВихідніДані!$E:$BD,52,0)</f>
        <v>34</v>
      </c>
      <c r="AZ28" s="325">
        <f>VLOOKUP(AZ$8&amp;$C28,ВихідніДані!$E:$BD,52,0)</f>
        <v>35</v>
      </c>
      <c r="BA28" s="159"/>
      <c r="BB28" s="319">
        <f>IF(SUMIF(АВисновки!$D:$D,BB$8&amp;$C28,АВисновки!$A:$A)=0,"-",SUMIF(АВисновки!$D:$D,BB$8&amp;$C28,АВисновки!$E:$E))</f>
        <v>0</v>
      </c>
      <c r="BC28" s="320">
        <f>IF(SUMIF(АВисновки!$D:$D,BC$8&amp;$C28,АВисновки!$A:$A)=0,"-",SUMIF(АВисновки!$D:$D,BC$8&amp;$C28,АВисновки!$E:$E))</f>
        <v>0</v>
      </c>
      <c r="BD28" s="320">
        <f>IF(SUMIF(АВисновки!$D:$D,BD$8&amp;$C28,АВисновки!$A:$A)=0,"-",SUMIF(АВисновки!$D:$D,BD$8&amp;$C28,АВисновки!$E:$E))</f>
        <v>0</v>
      </c>
      <c r="BE28" s="320">
        <f>IF(SUMIF(АВисновки!$D:$D,BE$8&amp;$C28,АВисновки!$A:$A)=0,"-",SUMIF(АВисновки!$D:$D,BE$8&amp;$C28,АВисновки!$E:$E))</f>
        <v>0</v>
      </c>
      <c r="BF28" s="320">
        <f>IF(SUMIF(АВисновки!$D:$D,BF$8&amp;$C28,АВисновки!$A:$A)=0,"-",SUMIF(АВисновки!$D:$D,BF$8&amp;$C28,АВисновки!$E:$E))</f>
        <v>582191.78082191781</v>
      </c>
      <c r="BG28" s="320">
        <f>IF(SUMIF(АВисновки!$D:$D,BG$8&amp;$C28,АВисновки!$A:$A)=0,"-",SUMIF(АВисновки!$D:$D,BG$8&amp;$C28,АВисновки!$E:$E))</f>
        <v>148274.07608219163</v>
      </c>
      <c r="BH28" s="320">
        <f>IF(SUMIF(АВисновки!$D:$D,BH$8&amp;$C28,АВисновки!$A:$A)=0,"-",SUMIF(АВисновки!$D:$D,BH$8&amp;$C28,АВисновки!$E:$E))</f>
        <v>0</v>
      </c>
      <c r="BI28" s="320">
        <f>IF(SUMIF(АВисновки!$D:$D,BI$8&amp;$C28,АВисновки!$A:$A)=0,"-",SUMIF(АВисновки!$D:$D,BI$8&amp;$C28,АВисновки!$E:$E))</f>
        <v>1307032.4054794521</v>
      </c>
      <c r="BJ28" s="320">
        <f>IF(SUMIF(АВисновки!$D:$D,BJ$8&amp;$C28,АВисновки!$A:$A)=0,"-",SUMIF(АВисновки!$D:$D,BJ$8&amp;$C28,АВисновки!$E:$E))</f>
        <v>0</v>
      </c>
      <c r="BK28" s="320">
        <f>IF(SUMIF(АВисновки!$D:$D,BK$8&amp;$C28,АВисновки!$A:$A)=0,"-",SUMIF(АВисновки!$D:$D,BK$8&amp;$C28,АВисновки!$E:$E))</f>
        <v>0</v>
      </c>
      <c r="BL28" s="321">
        <f>IF(SUMIF(АВисновки!$D:$D,BL$8&amp;$C28,АВисновки!$A:$A)=0,"-",SUMIF(АВисновки!$D:$D,BL$8&amp;$C28,АВисновки!$E:$E))</f>
        <v>0</v>
      </c>
    </row>
    <row r="29" spans="1:64" x14ac:dyDescent="0.2">
      <c r="A29" s="386">
        <f>COUNTIF(СписМінфін!$B$2:$B$101,C29)</f>
        <v>1</v>
      </c>
      <c r="B29" s="364">
        <v>19</v>
      </c>
      <c r="C29" s="365" t="s">
        <v>92</v>
      </c>
      <c r="D29" s="142">
        <v>358343308067</v>
      </c>
      <c r="E29" s="172">
        <f>SUMIF(ВихідніДані!G:G,D29,ВихідніДані!K:K)</f>
        <v>144586738</v>
      </c>
      <c r="F29" s="172">
        <f>SUMIF(ВихідніДані!G:G,D29,ВихідніДані!M:M)</f>
        <v>144586738</v>
      </c>
      <c r="G29" s="172">
        <f>SUMIF(ВихідніДані!G:G,D29,ВихідніДані!AC:AC)</f>
        <v>0</v>
      </c>
      <c r="H29" s="172">
        <f>SUMIF(ВихідніДані!G:G,D29,ВихідніДані!AI:AI)</f>
        <v>144586738</v>
      </c>
      <c r="I29" s="366">
        <f t="shared" si="1"/>
        <v>0</v>
      </c>
      <c r="J29" s="366">
        <f t="shared" si="2"/>
        <v>0</v>
      </c>
      <c r="K29" s="367">
        <f t="shared" si="3"/>
        <v>1</v>
      </c>
      <c r="L29" s="368">
        <f t="shared" si="0"/>
        <v>1</v>
      </c>
      <c r="M29" s="369">
        <f>SUMIF(АВисновки!N:N,D29,АВисновки!$E:$E)</f>
        <v>0</v>
      </c>
      <c r="N29" s="369">
        <f>SUMIF(АВисновки!N:N,D29,АВисновки!B:B)</f>
        <v>0</v>
      </c>
      <c r="O29" s="369">
        <f ca="1">SUMIF([2]Матриця!C$7:C$967,D29,[2]Матриця!D$7:D$967)</f>
        <v>3</v>
      </c>
      <c r="P29" s="387">
        <f ca="1">SUMIF([2]Матриця!B$7:B$967,C29,[2]Матриця!E$7:E$967)</f>
        <v>1</v>
      </c>
      <c r="Q29" s="159"/>
      <c r="R29" s="330">
        <f ca="1">IF(SUMIF(ВихідніДані!$E:$BB,R$8&amp;$C29,ВихідніДані!$D:$D)=0,"-",IF(SUMIF(ВихідніДані!$E:$BB,R$8&amp;$C29,ВихідніДані!$BE:$BE)=0,"вся сумма оспорена",IF(SUMIF(ВихідніДані!$E:$BB,R$8&amp;$C29,ВихідніДані!$M:$M)=0,"Немає висновків",SUMIF(ВихідніДані!$E:$BB,R$8&amp;$C29,ВихідніДані!$M:$M)/SUMIF(ВихідніДані!$E:$BB,R$8&amp;$C29,ВихідніДані!$BE:$BE))))</f>
        <v>1</v>
      </c>
      <c r="S29" s="331">
        <f ca="1">IF(SUMIF(ВихідніДані!$E:$BB,S$8&amp;$C29,ВихідніДані!$D:$D)=0,"-",IF(SUMIF(ВихідніДані!$E:$BB,S$8&amp;$C29,ВихідніДані!$BE:$BE)=0,"вся сумма оспорена",IF(SUMIF(ВихідніДані!$E:$BB,S$8&amp;$C29,ВихідніДані!$M:$M)=0,"Немає висновків",SUMIF(ВихідніДані!$E:$BB,S$8&amp;$C29,ВихідніДані!$M:$M)/SUMIF(ВихідніДані!$E:$BB,S$8&amp;$C29,ВихідніДані!$BE:$BE))))</f>
        <v>1</v>
      </c>
      <c r="T29" s="331">
        <f ca="1">IF(SUMIF(ВихідніДані!$E:$BB,T$8&amp;$C29,ВихідніДані!$D:$D)=0,"-",IF(SUMIF(ВихідніДані!$E:$BB,T$8&amp;$C29,ВихідніДані!$BE:$BE)=0,"вся сумма оспорена",IF(SUMIF(ВихідніДані!$E:$BB,T$8&amp;$C29,ВихідніДані!$M:$M)=0,"Немає висновків",SUMIF(ВихідніДані!$E:$BB,T$8&amp;$C29,ВихідніДані!$M:$M)/SUMIF(ВихідніДані!$E:$BB,T$8&amp;$C29,ВихідніДані!$BE:$BE))))</f>
        <v>1</v>
      </c>
      <c r="U29" s="331">
        <f ca="1">IF(SUMIF(ВихідніДані!$E:$BB,U$8&amp;$C29,ВихідніДані!$D:$D)=0,"-",IF(SUMIF(ВихідніДані!$E:$BB,U$8&amp;$C29,ВихідніДані!$BE:$BE)=0,"вся сумма оспорена",IF(SUMIF(ВихідніДані!$E:$BB,U$8&amp;$C29,ВихідніДані!$M:$M)=0,"Немає висновків",SUMIF(ВихідніДані!$E:$BB,U$8&amp;$C29,ВихідніДані!$M:$M)/SUMIF(ВихідніДані!$E:$BB,U$8&amp;$C29,ВихідніДані!$BE:$BE))))</f>
        <v>1</v>
      </c>
      <c r="V29" s="331" t="str">
        <f ca="1">IF(SUMIF(ВихідніДані!$E:$BB,V$8&amp;$C29,ВихідніДані!$D:$D)=0,"-",IF(SUMIF(ВихідніДані!$E:$BB,V$8&amp;$C29,ВихідніДані!$BE:$BE)=0,"вся сумма оспорена",IF(SUMIF(ВихідніДані!$E:$BB,V$8&amp;$C29,ВихідніДані!$M:$M)=0,"Немає висновків",SUMIF(ВихідніДані!$E:$BB,V$8&amp;$C29,ВихідніДані!$M:$M)/SUMIF(ВихідніДані!$E:$BB,V$8&amp;$C29,ВихідніДані!$BE:$BE))))</f>
        <v>-</v>
      </c>
      <c r="W29" s="331" t="str">
        <f ca="1">IF(SUMIF(ВихідніДані!$E:$BB,W$8&amp;$C29,ВихідніДані!$D:$D)=0,"-",IF(SUMIF(ВихідніДані!$E:$BB,W$8&amp;$C29,ВихідніДані!$BE:$BE)=0,"вся сумма оспорена",IF(SUMIF(ВихідніДані!$E:$BB,W$8&amp;$C29,ВихідніДані!$M:$M)=0,"Немає висновків",SUMIF(ВихідніДані!$E:$BB,W$8&amp;$C29,ВихідніДані!$M:$M)/SUMIF(ВихідніДані!$E:$BB,W$8&amp;$C29,ВихідніДані!$BE:$BE))))</f>
        <v>-</v>
      </c>
      <c r="X29" s="331" t="str">
        <f ca="1">IF(SUMIF(ВихідніДані!$E:$BB,X$8&amp;$C29,ВихідніДані!$D:$D)=0,"-",IF(SUMIF(ВихідніДані!$E:$BB,X$8&amp;$C29,ВихідніДані!$BE:$BE)=0,"вся сумма оспорена",IF(SUMIF(ВихідніДані!$E:$BB,X$8&amp;$C29,ВихідніДані!$M:$M)=0,"Немає висновків",SUMIF(ВихідніДані!$E:$BB,X$8&amp;$C29,ВихідніДані!$M:$M)/SUMIF(ВихідніДані!$E:$BB,X$8&amp;$C29,ВихідніДані!$BE:$BE))))</f>
        <v>-</v>
      </c>
      <c r="Y29" s="331" t="str">
        <f ca="1">IF(SUMIF(ВихідніДані!$E:$BB,Y$8&amp;$C29,ВихідніДані!$D:$D)=0,"-",IF(SUMIF(ВихідніДані!$E:$BB,Y$8&amp;$C29,ВихідніДані!$BE:$BE)=0,"вся сумма оспорена",IF(SUMIF(ВихідніДані!$E:$BB,Y$8&amp;$C29,ВихідніДані!$M:$M)=0,"Немає висновків",SUMIF(ВихідніДані!$E:$BB,Y$8&amp;$C29,ВихідніДані!$M:$M)/SUMIF(ВихідніДані!$E:$BB,Y$8&amp;$C29,ВихідніДані!$BE:$BE))))</f>
        <v>-</v>
      </c>
      <c r="Z29" s="331">
        <f ca="1">IF(SUMIF(ВихідніДані!$E:$BB,Z$8&amp;$C29,ВихідніДані!$D:$D)=0,"-",IF(SUMIF(ВихідніДані!$E:$BB,Z$8&amp;$C29,ВихідніДані!$BE:$BE)=0,"вся сумма оспорена",IF(SUMIF(ВихідніДані!$E:$BB,Z$8&amp;$C29,ВихідніДані!$M:$M)=0,"Немає висновків",SUMIF(ВихідніДані!$E:$BB,Z$8&amp;$C29,ВихідніДані!$M:$M)/SUMIF(ВихідніДані!$E:$BB,Z$8&amp;$C29,ВихідніДані!$BE:$BE))))</f>
        <v>1</v>
      </c>
      <c r="AA29" s="331">
        <f ca="1">IF(SUMIF(ВихідніДані!$E:$BB,AA$8&amp;$C29,ВихідніДані!$D:$D)=0,"-",IF(SUMIF(ВихідніДані!$E:$BB,AA$8&amp;$C29,ВихідніДані!$BE:$BE)=0,"вся сумма оспорена",IF(SUMIF(ВихідніДані!$E:$BB,AA$8&amp;$C29,ВихідніДані!$M:$M)=0,"Немає висновків",SUMIF(ВихідніДані!$E:$BB,AA$8&amp;$C29,ВихідніДані!$M:$M)/SUMIF(ВихідніДані!$E:$BB,AA$8&amp;$C29,ВихідніДані!$BE:$BE))))</f>
        <v>1</v>
      </c>
      <c r="AB29" s="332">
        <f ca="1">IF(SUMIF(ВихідніДані!$E:$BB,AB$8&amp;$C29,ВихідніДані!$D:$D)=0,"-",IF(SUMIF(ВихідніДані!$E:$BB,AB$8&amp;$C29,ВихідніДані!$BE:$BE)=0,"вся сумма оспорена",IF(SUMIF(ВихідніДані!$E:$BB,AB$8&amp;$C29,ВихідніДані!$M:$M)=0,"Немає висновків",SUMIF(ВихідніДані!$E:$BB,AB$8&amp;$C29,ВихідніДані!$M:$M)/SUMIF(ВихідніДані!$E:$BB,AB$8&amp;$C29,ВихідніДані!$BE:$BE))))</f>
        <v>1</v>
      </c>
      <c r="AC29" s="159"/>
      <c r="AD29" s="330">
        <f ca="1">IF(SUMIF(ВихідніДані!$E:$BB,AD$8&amp; $C29,ВихідніДані!$D:$D)=0,"-",IF(SUMIF(ВихідніДані!$E:$BB,AD$8&amp;$C29,ВихідніДані!$BE:$BE)=0,"вся сумма оспорена",IF(SUMIF(ВихідніДані!$E:$BB,AD$8&amp;$C29,ВихідніДані!$M:$M)=0,"Немає висновків",SUMIF(ВихідніДані!$E:$BB,AD$8&amp;$C29,ВихідніДані!$AI:$AI)/SUMIF(ВихідніДані!$E:$BB,AD$8&amp;$C29,ВихідніДані!$M:$M))))</f>
        <v>1</v>
      </c>
      <c r="AE29" s="331">
        <f ca="1">IF(SUMIF(ВихідніДані!$E:$BB,AE$8&amp; $C29,ВихідніДані!$D:$D)=0,"-",IF(SUMIF(ВихідніДані!$E:$BB,AE$8&amp;$C29,ВихідніДані!$BE:$BE)=0,"вся сумма оспорена",IF(SUMIF(ВихідніДані!$E:$BB,AE$8&amp;$C29,ВихідніДані!$M:$M)=0,"Немає висновків",SUMIF(ВихідніДані!$E:$BB,AE$8&amp;$C29,ВихідніДані!$AI:$AI)/SUMIF(ВихідніДані!$E:$BB,AE$8&amp;$C29,ВихідніДані!$M:$M))))</f>
        <v>1</v>
      </c>
      <c r="AF29" s="331">
        <f ca="1">IF(SUMIF(ВихідніДані!$E:$BB,AF$8&amp; $C29,ВихідніДані!$D:$D)=0,"-",IF(SUMIF(ВихідніДані!$E:$BB,AF$8&amp;$C29,ВихідніДані!$BE:$BE)=0,"вся сумма оспорена",IF(SUMIF(ВихідніДані!$E:$BB,AF$8&amp;$C29,ВихідніДані!$M:$M)=0,"Немає висновків",SUMIF(ВихідніДані!$E:$BB,AF$8&amp;$C29,ВихідніДані!$AI:$AI)/SUMIF(ВихідніДані!$E:$BB,AF$8&amp;$C29,ВихідніДані!$M:$M))))</f>
        <v>1</v>
      </c>
      <c r="AG29" s="331">
        <f ca="1">IF(SUMIF(ВихідніДані!$E:$BB,AG$8&amp; $C29,ВихідніДані!$D:$D)=0,"-",IF(SUMIF(ВихідніДані!$E:$BB,AG$8&amp;$C29,ВихідніДані!$BE:$BE)=0,"вся сумма оспорена",IF(SUMIF(ВихідніДані!$E:$BB,AG$8&amp;$C29,ВихідніДані!$M:$M)=0,"Немає висновків",SUMIF(ВихідніДані!$E:$BB,AG$8&amp;$C29,ВихідніДані!$AI:$AI)/SUMIF(ВихідніДані!$E:$BB,AG$8&amp;$C29,ВихідніДані!$M:$M))))</f>
        <v>1</v>
      </c>
      <c r="AH29" s="331" t="str">
        <f ca="1">IF(SUMIF(ВихідніДані!$E:$BB,AH$8&amp; $C29,ВихідніДані!$D:$D)=0,"-",IF(SUMIF(ВихідніДані!$E:$BB,AH$8&amp;$C29,ВихідніДані!$BE:$BE)=0,"вся сумма оспорена",IF(SUMIF(ВихідніДані!$E:$BB,AH$8&amp;$C29,ВихідніДані!$M:$M)=0,"Немає висновків",SUMIF(ВихідніДані!$E:$BB,AH$8&amp;$C29,ВихідніДані!$AI:$AI)/SUMIF(ВихідніДані!$E:$BB,AH$8&amp;$C29,ВихідніДані!$M:$M))))</f>
        <v>-</v>
      </c>
      <c r="AI29" s="331" t="str">
        <f ca="1">IF(SUMIF(ВихідніДані!$E:$BB,AI$8&amp; $C29,ВихідніДані!$D:$D)=0,"-",IF(SUMIF(ВихідніДані!$E:$BB,AI$8&amp;$C29,ВихідніДані!$BE:$BE)=0,"вся сумма оспорена",IF(SUMIF(ВихідніДані!$E:$BB,AI$8&amp;$C29,ВихідніДані!$M:$M)=0,"Немає висновків",SUMIF(ВихідніДані!$E:$BB,AI$8&amp;$C29,ВихідніДані!$AI:$AI)/SUMIF(ВихідніДані!$E:$BB,AI$8&amp;$C29,ВихідніДані!$M:$M))))</f>
        <v>-</v>
      </c>
      <c r="AJ29" s="331" t="str">
        <f ca="1">IF(SUMIF(ВихідніДані!$E:$BB,AJ$8&amp; $C29,ВихідніДані!$D:$D)=0,"-",IF(SUMIF(ВихідніДані!$E:$BB,AJ$8&amp;$C29,ВихідніДані!$BE:$BE)=0,"вся сумма оспорена",IF(SUMIF(ВихідніДані!$E:$BB,AJ$8&amp;$C29,ВихідніДані!$M:$M)=0,"Немає висновків",SUMIF(ВихідніДані!$E:$BB,AJ$8&amp;$C29,ВихідніДані!$AI:$AI)/SUMIF(ВихідніДані!$E:$BB,AJ$8&amp;$C29,ВихідніДані!$M:$M))))</f>
        <v>-</v>
      </c>
      <c r="AK29" s="331" t="str">
        <f ca="1">IF(SUMIF(ВихідніДані!$E:$BB,AK$8&amp; $C29,ВихідніДані!$D:$D)=0,"-",IF(SUMIF(ВихідніДані!$E:$BB,AK$8&amp;$C29,ВихідніДані!$BE:$BE)=0,"вся сумма оспорена",IF(SUMIF(ВихідніДані!$E:$BB,AK$8&amp;$C29,ВихідніДані!$M:$M)=0,"Немає висновків",SUMIF(ВихідніДані!$E:$BB,AK$8&amp;$C29,ВихідніДані!$AI:$AI)/SUMIF(ВихідніДані!$E:$BB,AK$8&amp;$C29,ВихідніДані!$M:$M))))</f>
        <v>-</v>
      </c>
      <c r="AL29" s="331">
        <f ca="1">IF(SUMIF(ВихідніДані!$E:$BB,AL$8&amp; $C29,ВихідніДані!$D:$D)=0,"-",IF(SUMIF(ВихідніДані!$E:$BB,AL$8&amp;$C29,ВихідніДані!$BE:$BE)=0,"вся сумма оспорена",IF(SUMIF(ВихідніДані!$E:$BB,AL$8&amp;$C29,ВихідніДані!$M:$M)=0,"Немає висновків",SUMIF(ВихідніДані!$E:$BB,AL$8&amp;$C29,ВихідніДані!$AI:$AI)/SUMIF(ВихідніДані!$E:$BB,AL$8&amp;$C29,ВихідніДані!$M:$M))))</f>
        <v>1</v>
      </c>
      <c r="AM29" s="331">
        <f ca="1">IF(SUMIF(ВихідніДані!$E:$BB,AM$8&amp; $C29,ВихідніДані!$D:$D)=0,"-",IF(SUMIF(ВихідніДані!$E:$BB,AM$8&amp;$C29,ВихідніДані!$BE:$BE)=0,"вся сумма оспорена",IF(SUMIF(ВихідніДані!$E:$BB,AM$8&amp;$C29,ВихідніДані!$M:$M)=0,"Немає висновків",SUMIF(ВихідніДані!$E:$BB,AM$8&amp;$C29,ВихідніДані!$AI:$AI)/SUMIF(ВихідніДані!$E:$BB,AM$8&amp;$C29,ВихідніДані!$M:$M))))</f>
        <v>1</v>
      </c>
      <c r="AN29" s="332">
        <f ca="1">IF(SUMIF(ВихідніДані!$E:$BB,AN$8&amp; $C29,ВихідніДані!$D:$D)=0,"-",IF(SUMIF(ВихідніДані!$E:$BB,AN$8&amp;$C29,ВихідніДані!$BE:$BE)=0,"вся сумма оспорена",IF(SUMIF(ВихідніДані!$E:$BB,AN$8&amp;$C29,ВихідніДані!$M:$M)=0,"Немає висновків",SUMIF(ВихідніДані!$E:$BB,AN$8&amp;$C29,ВихідніДані!$AI:$AI)/SUMIF(ВихідніДані!$E:$BB,AN$8&amp;$C29,ВихідніДані!$M:$M))))</f>
        <v>1</v>
      </c>
      <c r="AO29" s="159"/>
      <c r="AP29" s="323">
        <f>VLOOKUP(AP$8&amp;$C29,ВихідніДані!$E:$BD,52,0)</f>
        <v>28</v>
      </c>
      <c r="AQ29" s="324">
        <f>VLOOKUP(AQ$8&amp;$C29,ВихідніДані!$E:$BD,52,0)</f>
        <v>35</v>
      </c>
      <c r="AR29" s="324">
        <f>VLOOKUP(AR$8&amp;$C29,ВихідніДані!$E:$BD,52,0)</f>
        <v>35</v>
      </c>
      <c r="AS29" s="324">
        <f>VLOOKUP(AS$8&amp;$C29,ВихідніДані!$E:$BD,52,0)</f>
        <v>34</v>
      </c>
      <c r="AT29" s="331" t="str">
        <f>IF(ISNA(VLOOKUP(AT$8&amp;$C29,ВихідніДані!$E:$BD,52,0)),"---",VLOOKUP(AT$8&amp;$C29,ВихідніДані!$E:$BD,52,0))</f>
        <v>---</v>
      </c>
      <c r="AU29" s="331" t="str">
        <f>IF(ISNA(VLOOKUP(AU$8&amp;$C29,ВихідніДані!$E:$BD,52,0)),"---",VLOOKUP(AU$8&amp;$C29,ВихідніДані!$E:$BD,52,0))</f>
        <v>---</v>
      </c>
      <c r="AV29" s="331" t="str">
        <f>IF(ISNA(VLOOKUP(AV$8&amp;$C29,ВихідніДані!$E:$BD,52,0)),"---",VLOOKUP(AV$8&amp;$C29,ВихідніДані!$E:$BD,52,0))</f>
        <v>---</v>
      </c>
      <c r="AW29" s="331" t="str">
        <f>IF(ISNA(VLOOKUP(AW$8&amp;$C29,ВихідніДані!$E:$BD,52,0)),"---",VLOOKUP(AW$8&amp;$C29,ВихідніДані!$E:$BD,52,0))</f>
        <v>---</v>
      </c>
      <c r="AX29" s="324">
        <f>VLOOKUP(AX$8&amp;$C29,ВихідніДані!$E:$BD,52,0)</f>
        <v>39</v>
      </c>
      <c r="AY29" s="324">
        <f>VLOOKUP(AY$8&amp;$C29,ВихідніДані!$E:$BD,52,0)</f>
        <v>34</v>
      </c>
      <c r="AZ29" s="325">
        <f>VLOOKUP(AZ$8&amp;$C29,ВихідніДані!$E:$BD,52,0)</f>
        <v>31</v>
      </c>
      <c r="BA29" s="159"/>
      <c r="BB29" s="319">
        <f>IF(SUMIF(АВисновки!$D:$D,BB$8&amp;$C29,АВисновки!$A:$A)=0,"-",SUMIF(АВисновки!$D:$D,BB$8&amp;$C29,АВисновки!$E:$E))</f>
        <v>0</v>
      </c>
      <c r="BC29" s="320">
        <f>IF(SUMIF(АВисновки!$D:$D,BC$8&amp;$C29,АВисновки!$A:$A)=0,"-",SUMIF(АВисновки!$D:$D,BC$8&amp;$C29,АВисновки!$E:$E))</f>
        <v>0</v>
      </c>
      <c r="BD29" s="320">
        <f>IF(SUMIF(АВисновки!$D:$D,BD$8&amp;$C29,АВисновки!$A:$A)=0,"-",SUMIF(АВисновки!$D:$D,BD$8&amp;$C29,АВисновки!$E:$E))</f>
        <v>0</v>
      </c>
      <c r="BE29" s="320">
        <f>IF(SUMIF(АВисновки!$D:$D,BE$8&amp;$C29,АВисновки!$A:$A)=0,"-",SUMIF(АВисновки!$D:$D,BE$8&amp;$C29,АВисновки!$E:$E))</f>
        <v>0</v>
      </c>
      <c r="BF29" s="320" t="str">
        <f>IF(SUMIF(АВисновки!$D:$D,BF$8&amp;$C29,АВисновки!$A:$A)=0,"-",SUMIF(АВисновки!$D:$D,BF$8&amp;$C29,АВисновки!$E:$E))</f>
        <v>-</v>
      </c>
      <c r="BG29" s="320" t="str">
        <f>IF(SUMIF(АВисновки!$D:$D,BG$8&amp;$C29,АВисновки!$A:$A)=0,"-",SUMIF(АВисновки!$D:$D,BG$8&amp;$C29,АВисновки!$E:$E))</f>
        <v>-</v>
      </c>
      <c r="BH29" s="320" t="str">
        <f>IF(SUMIF(АВисновки!$D:$D,BH$8&amp;$C29,АВисновки!$A:$A)=0,"-",SUMIF(АВисновки!$D:$D,BH$8&amp;$C29,АВисновки!$E:$E))</f>
        <v>-</v>
      </c>
      <c r="BI29" s="320" t="str">
        <f>IF(SUMIF(АВисновки!$D:$D,BI$8&amp;$C29,АВисновки!$A:$A)=0,"-",SUMIF(АВисновки!$D:$D,BI$8&amp;$C29,АВисновки!$E:$E))</f>
        <v>-</v>
      </c>
      <c r="BJ29" s="320">
        <f>IF(SUMIF(АВисновки!$D:$D,BJ$8&amp;$C29,АВисновки!$A:$A)=0,"-",SUMIF(АВисновки!$D:$D,BJ$8&amp;$C29,АВисновки!$E:$E))</f>
        <v>0</v>
      </c>
      <c r="BK29" s="320">
        <f>IF(SUMIF(АВисновки!$D:$D,BK$8&amp;$C29,АВисновки!$A:$A)=0,"-",SUMIF(АВисновки!$D:$D,BK$8&amp;$C29,АВисновки!$E:$E))</f>
        <v>0</v>
      </c>
      <c r="BL29" s="321">
        <f>IF(SUMIF(АВисновки!$D:$D,BL$8&amp;$C29,АВисновки!$A:$A)=0,"-",SUMIF(АВисновки!$D:$D,BL$8&amp;$C29,АВисновки!$E:$E))</f>
        <v>0</v>
      </c>
    </row>
    <row r="30" spans="1:64" x14ac:dyDescent="0.2">
      <c r="A30" s="386">
        <f>COUNTIF(СписМінфін!$B$2:$B$101,C30)</f>
        <v>1</v>
      </c>
      <c r="B30" s="364">
        <v>20</v>
      </c>
      <c r="C30" s="365" t="s">
        <v>62</v>
      </c>
      <c r="D30" s="142">
        <v>305474016088</v>
      </c>
      <c r="E30" s="172">
        <f>SUMIF(ВихідніДані!G:G,D30,ВихідніДані!K:K)</f>
        <v>108782555</v>
      </c>
      <c r="F30" s="172">
        <f>SUMIF(ВихідніДані!G:G,D30,ВихідніДані!M:M)</f>
        <v>108782555</v>
      </c>
      <c r="G30" s="172">
        <f>SUMIF(ВихідніДані!G:G,D30,ВихідніДані!AC:AC)</f>
        <v>0</v>
      </c>
      <c r="H30" s="172">
        <f>SUMIF(ВихідніДані!G:G,D30,ВихідніДані!AI:AI)</f>
        <v>108782555</v>
      </c>
      <c r="I30" s="366">
        <f t="shared" si="1"/>
        <v>0</v>
      </c>
      <c r="J30" s="366">
        <f t="shared" si="2"/>
        <v>0</v>
      </c>
      <c r="K30" s="367">
        <f t="shared" si="3"/>
        <v>1</v>
      </c>
      <c r="L30" s="368">
        <f t="shared" si="0"/>
        <v>1</v>
      </c>
      <c r="M30" s="369">
        <f>SUMIF(АВисновки!N:N,D30,АВисновки!$E:$E)</f>
        <v>33394238.953424659</v>
      </c>
      <c r="N30" s="369">
        <f>SUMIF(АВисновки!N:N,D30,АВисновки!B:B)</f>
        <v>3</v>
      </c>
      <c r="O30" s="369">
        <f ca="1">SUMIF([2]Матриця!C$7:C$967,D30,[2]Матриця!D$7:D$967)</f>
        <v>266</v>
      </c>
      <c r="P30" s="387">
        <f ca="1">SUMIF([2]Матриця!B$7:B$967,C30,[2]Матриця!E$7:E$967)</f>
        <v>2</v>
      </c>
      <c r="Q30" s="159"/>
      <c r="R30" s="330" t="str">
        <f ca="1">IF(SUMIF(ВихідніДані!$E:$BB,R$8&amp;$C30,ВихідніДані!$D:$D)=0,"-",IF(SUMIF(ВихідніДані!$E:$BB,R$8&amp;$C30,ВихідніДані!$BE:$BE)=0,"вся сумма оспорена",IF(SUMIF(ВихідніДані!$E:$BB,R$8&amp;$C30,ВихідніДані!$M:$M)=0,"Немає висновків",SUMIF(ВихідніДані!$E:$BB,R$8&amp;$C30,ВихідніДані!$M:$M)/SUMIF(ВихідніДані!$E:$BB,R$8&amp;$C30,ВихідніДані!$BE:$BE))))</f>
        <v>-</v>
      </c>
      <c r="S30" s="331">
        <f ca="1">IF(SUMIF(ВихідніДані!$E:$BB,S$8&amp;$C30,ВихідніДані!$D:$D)=0,"-",IF(SUMIF(ВихідніДані!$E:$BB,S$8&amp;$C30,ВихідніДані!$BE:$BE)=0,"вся сумма оспорена",IF(SUMIF(ВихідніДані!$E:$BB,S$8&amp;$C30,ВихідніДані!$M:$M)=0,"Немає висновків",SUMIF(ВихідніДані!$E:$BB,S$8&amp;$C30,ВихідніДані!$M:$M)/SUMIF(ВихідніДані!$E:$BB,S$8&amp;$C30,ВихідніДані!$BE:$BE))))</f>
        <v>1</v>
      </c>
      <c r="T30" s="331">
        <f ca="1">IF(SUMIF(ВихідніДані!$E:$BB,T$8&amp;$C30,ВихідніДані!$D:$D)=0,"-",IF(SUMIF(ВихідніДані!$E:$BB,T$8&amp;$C30,ВихідніДані!$BE:$BE)=0,"вся сумма оспорена",IF(SUMIF(ВихідніДані!$E:$BB,T$8&amp;$C30,ВихідніДані!$M:$M)=0,"Немає висновків",SUMIF(ВихідніДані!$E:$BB,T$8&amp;$C30,ВихідніДані!$M:$M)/SUMIF(ВихідніДані!$E:$BB,T$8&amp;$C30,ВихідніДані!$BE:$BE))))</f>
        <v>1</v>
      </c>
      <c r="U30" s="331">
        <f ca="1">IF(SUMIF(ВихідніДані!$E:$BB,U$8&amp;$C30,ВихідніДані!$D:$D)=0,"-",IF(SUMIF(ВихідніДані!$E:$BB,U$8&amp;$C30,ВихідніДані!$BE:$BE)=0,"вся сумма оспорена",IF(SUMIF(ВихідніДані!$E:$BB,U$8&amp;$C30,ВихідніДані!$M:$M)=0,"Немає висновків",SUMIF(ВихідніДані!$E:$BB,U$8&amp;$C30,ВихідніДані!$M:$M)/SUMIF(ВихідніДані!$E:$BB,U$8&amp;$C30,ВихідніДані!$BE:$BE))))</f>
        <v>1</v>
      </c>
      <c r="V30" s="331">
        <f ca="1">IF(SUMIF(ВихідніДані!$E:$BB,V$8&amp;$C30,ВихідніДані!$D:$D)=0,"-",IF(SUMIF(ВихідніДані!$E:$BB,V$8&amp;$C30,ВихідніДані!$BE:$BE)=0,"вся сумма оспорена",IF(SUMIF(ВихідніДані!$E:$BB,V$8&amp;$C30,ВихідніДані!$M:$M)=0,"Немає висновків",SUMIF(ВихідніДані!$E:$BB,V$8&amp;$C30,ВихідніДані!$M:$M)/SUMIF(ВихідніДані!$E:$BB,V$8&amp;$C30,ВихідніДані!$BE:$BE))))</f>
        <v>1</v>
      </c>
      <c r="W30" s="331" t="str">
        <f ca="1">IF(SUMIF(ВихідніДані!$E:$BB,W$8&amp;$C30,ВихідніДані!$D:$D)=0,"-",IF(SUMIF(ВихідніДані!$E:$BB,W$8&amp;$C30,ВихідніДані!$BE:$BE)=0,"вся сумма оспорена",IF(SUMIF(ВихідніДані!$E:$BB,W$8&amp;$C30,ВихідніДані!$M:$M)=0,"Немає висновків",SUMIF(ВихідніДані!$E:$BB,W$8&amp;$C30,ВихідніДані!$M:$M)/SUMIF(ВихідніДані!$E:$BB,W$8&amp;$C30,ВихідніДані!$BE:$BE))))</f>
        <v>-</v>
      </c>
      <c r="X30" s="331">
        <f ca="1">IF(SUMIF(ВихідніДані!$E:$BB,X$8&amp;$C30,ВихідніДані!$D:$D)=0,"-",IF(SUMIF(ВихідніДані!$E:$BB,X$8&amp;$C30,ВихідніДані!$BE:$BE)=0,"вся сумма оспорена",IF(SUMIF(ВихідніДані!$E:$BB,X$8&amp;$C30,ВихідніДані!$M:$M)=0,"Немає висновків",SUMIF(ВихідніДані!$E:$BB,X$8&amp;$C30,ВихідніДані!$M:$M)/SUMIF(ВихідніДані!$E:$BB,X$8&amp;$C30,ВихідніДані!$BE:$BE))))</f>
        <v>1</v>
      </c>
      <c r="Y30" s="331" t="str">
        <f ca="1">IF(SUMIF(ВихідніДані!$E:$BB,Y$8&amp;$C30,ВихідніДані!$D:$D)=0,"-",IF(SUMIF(ВихідніДані!$E:$BB,Y$8&amp;$C30,ВихідніДані!$BE:$BE)=0,"вся сумма оспорена",IF(SUMIF(ВихідніДані!$E:$BB,Y$8&amp;$C30,ВихідніДані!$M:$M)=0,"Немає висновків",SUMIF(ВихідніДані!$E:$BB,Y$8&amp;$C30,ВихідніДані!$M:$M)/SUMIF(ВихідніДані!$E:$BB,Y$8&amp;$C30,ВихідніДані!$BE:$BE))))</f>
        <v>-</v>
      </c>
      <c r="Z30" s="331" t="str">
        <f ca="1">IF(SUMIF(ВихідніДані!$E:$BB,Z$8&amp;$C30,ВихідніДані!$D:$D)=0,"-",IF(SUMIF(ВихідніДані!$E:$BB,Z$8&amp;$C30,ВихідніДані!$BE:$BE)=0,"вся сумма оспорена",IF(SUMIF(ВихідніДані!$E:$BB,Z$8&amp;$C30,ВихідніДані!$M:$M)=0,"Немає висновків",SUMIF(ВихідніДані!$E:$BB,Z$8&amp;$C30,ВихідніДані!$M:$M)/SUMIF(ВихідніДані!$E:$BB,Z$8&amp;$C30,ВихідніДані!$BE:$BE))))</f>
        <v>-</v>
      </c>
      <c r="AA30" s="331" t="str">
        <f ca="1">IF(SUMIF(ВихідніДані!$E:$BB,AA$8&amp;$C30,ВихідніДані!$D:$D)=0,"-",IF(SUMIF(ВихідніДані!$E:$BB,AA$8&amp;$C30,ВихідніДані!$BE:$BE)=0,"вся сумма оспорена",IF(SUMIF(ВихідніДані!$E:$BB,AA$8&amp;$C30,ВихідніДані!$M:$M)=0,"Немає висновків",SUMIF(ВихідніДані!$E:$BB,AA$8&amp;$C30,ВихідніДані!$M:$M)/SUMIF(ВихідніДані!$E:$BB,AA$8&amp;$C30,ВихідніДані!$BE:$BE))))</f>
        <v>-</v>
      </c>
      <c r="AB30" s="332" t="str">
        <f ca="1">IF(SUMIF(ВихідніДані!$E:$BB,AB$8&amp;$C30,ВихідніДані!$D:$D)=0,"-",IF(SUMIF(ВихідніДані!$E:$BB,AB$8&amp;$C30,ВихідніДані!$BE:$BE)=0,"вся сумма оспорена",IF(SUMIF(ВихідніДані!$E:$BB,AB$8&amp;$C30,ВихідніДані!$M:$M)=0,"Немає висновків",SUMIF(ВихідніДані!$E:$BB,AB$8&amp;$C30,ВихідніДані!$M:$M)/SUMIF(ВихідніДані!$E:$BB,AB$8&amp;$C30,ВихідніДані!$BE:$BE))))</f>
        <v>-</v>
      </c>
      <c r="AC30" s="159"/>
      <c r="AD30" s="330" t="str">
        <f ca="1">IF(SUMIF(ВихідніДані!$E:$BB,AD$8&amp; $C30,ВихідніДані!$D:$D)=0,"-",IF(SUMIF(ВихідніДані!$E:$BB,AD$8&amp;$C30,ВихідніДані!$BE:$BE)=0,"вся сумма оспорена",IF(SUMIF(ВихідніДані!$E:$BB,AD$8&amp;$C30,ВихідніДані!$M:$M)=0,"Немає висновків",SUMIF(ВихідніДані!$E:$BB,AD$8&amp;$C30,ВихідніДані!$AI:$AI)/SUMIF(ВихідніДані!$E:$BB,AD$8&amp;$C30,ВихідніДані!$M:$M))))</f>
        <v>-</v>
      </c>
      <c r="AE30" s="331">
        <f ca="1">IF(SUMIF(ВихідніДані!$E:$BB,AE$8&amp; $C30,ВихідніДані!$D:$D)=0,"-",IF(SUMIF(ВихідніДані!$E:$BB,AE$8&amp;$C30,ВихідніДані!$BE:$BE)=0,"вся сумма оспорена",IF(SUMIF(ВихідніДані!$E:$BB,AE$8&amp;$C30,ВихідніДані!$M:$M)=0,"Немає висновків",SUMIF(ВихідніДані!$E:$BB,AE$8&amp;$C30,ВихідніДані!$AI:$AI)/SUMIF(ВихідніДані!$E:$BB,AE$8&amp;$C30,ВихідніДані!$M:$M))))</f>
        <v>1</v>
      </c>
      <c r="AF30" s="331">
        <f ca="1">IF(SUMIF(ВихідніДані!$E:$BB,AF$8&amp; $C30,ВихідніДані!$D:$D)=0,"-",IF(SUMIF(ВихідніДані!$E:$BB,AF$8&amp;$C30,ВихідніДані!$BE:$BE)=0,"вся сумма оспорена",IF(SUMIF(ВихідніДані!$E:$BB,AF$8&amp;$C30,ВихідніДані!$M:$M)=0,"Немає висновків",SUMIF(ВихідніДані!$E:$BB,AF$8&amp;$C30,ВихідніДані!$AI:$AI)/SUMIF(ВихідніДані!$E:$BB,AF$8&amp;$C30,ВихідніДані!$M:$M))))</f>
        <v>1</v>
      </c>
      <c r="AG30" s="331">
        <f ca="1">IF(SUMIF(ВихідніДані!$E:$BB,AG$8&amp; $C30,ВихідніДані!$D:$D)=0,"-",IF(SUMIF(ВихідніДані!$E:$BB,AG$8&amp;$C30,ВихідніДані!$BE:$BE)=0,"вся сумма оспорена",IF(SUMIF(ВихідніДані!$E:$BB,AG$8&amp;$C30,ВихідніДані!$M:$M)=0,"Немає висновків",SUMIF(ВихідніДані!$E:$BB,AG$8&amp;$C30,ВихідніДані!$AI:$AI)/SUMIF(ВихідніДані!$E:$BB,AG$8&amp;$C30,ВихідніДані!$M:$M))))</f>
        <v>1</v>
      </c>
      <c r="AH30" s="331">
        <f ca="1">IF(SUMIF(ВихідніДані!$E:$BB,AH$8&amp; $C30,ВихідніДані!$D:$D)=0,"-",IF(SUMIF(ВихідніДані!$E:$BB,AH$8&amp;$C30,ВихідніДані!$BE:$BE)=0,"вся сумма оспорена",IF(SUMIF(ВихідніДані!$E:$BB,AH$8&amp;$C30,ВихідніДані!$M:$M)=0,"Немає висновків",SUMIF(ВихідніДані!$E:$BB,AH$8&amp;$C30,ВихідніДані!$AI:$AI)/SUMIF(ВихідніДані!$E:$BB,AH$8&amp;$C30,ВихідніДані!$M:$M))))</f>
        <v>1</v>
      </c>
      <c r="AI30" s="331" t="str">
        <f ca="1">IF(SUMIF(ВихідніДані!$E:$BB,AI$8&amp; $C30,ВихідніДані!$D:$D)=0,"-",IF(SUMIF(ВихідніДані!$E:$BB,AI$8&amp;$C30,ВихідніДані!$BE:$BE)=0,"вся сумма оспорена",IF(SUMIF(ВихідніДані!$E:$BB,AI$8&amp;$C30,ВихідніДані!$M:$M)=0,"Немає висновків",SUMIF(ВихідніДані!$E:$BB,AI$8&amp;$C30,ВихідніДані!$AI:$AI)/SUMIF(ВихідніДані!$E:$BB,AI$8&amp;$C30,ВихідніДані!$M:$M))))</f>
        <v>-</v>
      </c>
      <c r="AJ30" s="331">
        <f ca="1">IF(SUMIF(ВихідніДані!$E:$BB,AJ$8&amp; $C30,ВихідніДані!$D:$D)=0,"-",IF(SUMIF(ВихідніДані!$E:$BB,AJ$8&amp;$C30,ВихідніДані!$BE:$BE)=0,"вся сумма оспорена",IF(SUMIF(ВихідніДані!$E:$BB,AJ$8&amp;$C30,ВихідніДані!$M:$M)=0,"Немає висновків",SUMIF(ВихідніДані!$E:$BB,AJ$8&amp;$C30,ВихідніДані!$AI:$AI)/SUMIF(ВихідніДані!$E:$BB,AJ$8&amp;$C30,ВихідніДані!$M:$M))))</f>
        <v>1</v>
      </c>
      <c r="AK30" s="331" t="str">
        <f ca="1">IF(SUMIF(ВихідніДані!$E:$BB,AK$8&amp; $C30,ВихідніДані!$D:$D)=0,"-",IF(SUMIF(ВихідніДані!$E:$BB,AK$8&amp;$C30,ВихідніДані!$BE:$BE)=0,"вся сумма оспорена",IF(SUMIF(ВихідніДані!$E:$BB,AK$8&amp;$C30,ВихідніДані!$M:$M)=0,"Немає висновків",SUMIF(ВихідніДані!$E:$BB,AK$8&amp;$C30,ВихідніДані!$AI:$AI)/SUMIF(ВихідніДані!$E:$BB,AK$8&amp;$C30,ВихідніДані!$M:$M))))</f>
        <v>-</v>
      </c>
      <c r="AL30" s="331" t="str">
        <f ca="1">IF(SUMIF(ВихідніДані!$E:$BB,AL$8&amp; $C30,ВихідніДані!$D:$D)=0,"-",IF(SUMIF(ВихідніДані!$E:$BB,AL$8&amp;$C30,ВихідніДані!$BE:$BE)=0,"вся сумма оспорена",IF(SUMIF(ВихідніДані!$E:$BB,AL$8&amp;$C30,ВихідніДані!$M:$M)=0,"Немає висновків",SUMIF(ВихідніДані!$E:$BB,AL$8&amp;$C30,ВихідніДані!$AI:$AI)/SUMIF(ВихідніДані!$E:$BB,AL$8&amp;$C30,ВихідніДані!$M:$M))))</f>
        <v>-</v>
      </c>
      <c r="AM30" s="331" t="str">
        <f ca="1">IF(SUMIF(ВихідніДані!$E:$BB,AM$8&amp; $C30,ВихідніДані!$D:$D)=0,"-",IF(SUMIF(ВихідніДані!$E:$BB,AM$8&amp;$C30,ВихідніДані!$BE:$BE)=0,"вся сумма оспорена",IF(SUMIF(ВихідніДані!$E:$BB,AM$8&amp;$C30,ВихідніДані!$M:$M)=0,"Немає висновків",SUMIF(ВихідніДані!$E:$BB,AM$8&amp;$C30,ВихідніДані!$AI:$AI)/SUMIF(ВихідніДані!$E:$BB,AM$8&amp;$C30,ВихідніДані!$M:$M))))</f>
        <v>-</v>
      </c>
      <c r="AN30" s="332" t="str">
        <f ca="1">IF(SUMIF(ВихідніДані!$E:$BB,AN$8&amp; $C30,ВихідніДані!$D:$D)=0,"-",IF(SUMIF(ВихідніДані!$E:$BB,AN$8&amp;$C30,ВихідніДані!$BE:$BE)=0,"вся сумма оспорена",IF(SUMIF(ВихідніДані!$E:$BB,AN$8&amp;$C30,ВихідніДані!$M:$M)=0,"Немає висновків",SUMIF(ВихідніДані!$E:$BB,AN$8&amp;$C30,ВихідніДані!$AI:$AI)/SUMIF(ВихідніДані!$E:$BB,AN$8&amp;$C30,ВихідніДані!$M:$M))))</f>
        <v>-</v>
      </c>
      <c r="AO30" s="159"/>
      <c r="AP30" s="330" t="str">
        <f>IF(ISNA(VLOOKUP(AP$8&amp;$C30,ВихідніДані!$E:$BD,52,0)),"---",VLOOKUP(AP$8&amp;$C30,ВихідніДані!$E:$BD,52,0))</f>
        <v>---</v>
      </c>
      <c r="AQ30" s="324">
        <f>VLOOKUP(AQ$8&amp;$C30,ВихідніДані!$E:$BD,52,0)</f>
        <v>41</v>
      </c>
      <c r="AR30" s="446">
        <f>VLOOKUP(AR$8&amp;$C30,ВихідніДані!$E:$BD,52,0)</f>
        <v>228</v>
      </c>
      <c r="AS30" s="324">
        <f>VLOOKUP(AS$8&amp;$C30,ВихідніДані!$E:$BD,52,0)</f>
        <v>62</v>
      </c>
      <c r="AT30" s="446">
        <f>VLOOKUP(AT$8&amp;$C30,ВихідніДані!$E:$BD,52,0)</f>
        <v>168</v>
      </c>
      <c r="AU30" s="331" t="str">
        <f>IF(ISNA(VLOOKUP(AU$8&amp;$C30,ВихідніДані!$E:$BD,52,0)),"---",VLOOKUP(AU$8&amp;$C30,ВихідніДані!$E:$BD,52,0))</f>
        <v>---</v>
      </c>
      <c r="AV30" s="446">
        <f>VLOOKUP(AV$8&amp;$C30,ВихідніДані!$E:$BD,52,0)</f>
        <v>182</v>
      </c>
      <c r="AW30" s="331" t="str">
        <f>IF(ISNA(VLOOKUP(AW$8&amp;$C30,ВихідніДані!$E:$BD,52,0)),"---",VLOOKUP(AW$8&amp;$C30,ВихідніДані!$E:$BD,52,0))</f>
        <v>---</v>
      </c>
      <c r="AX30" s="331" t="str">
        <f>IF(ISNA(VLOOKUP(AX$8&amp;$C30,ВихідніДані!$E:$BD,52,0)),"---",VLOOKUP(AX$8&amp;$C30,ВихідніДані!$E:$BD,52,0))</f>
        <v>---</v>
      </c>
      <c r="AY30" s="331" t="str">
        <f>IF(ISNA(VLOOKUP(AY$8&amp;$C30,ВихідніДані!$E:$BD,52,0)),"---",VLOOKUP(AY$8&amp;$C30,ВихідніДані!$E:$BD,52,0))</f>
        <v>---</v>
      </c>
      <c r="AZ30" s="332" t="str">
        <f>IF(ISNA(VLOOKUP(AZ$8&amp;$C30,ВихідніДані!$E:$BD,52,0)),"---",VLOOKUP(AZ$8&amp;$C30,ВихідніДані!$E:$BD,52,0))</f>
        <v>---</v>
      </c>
      <c r="BA30" s="159"/>
      <c r="BB30" s="319" t="str">
        <f>IF(SUMIF(АВисновки!$D:$D,BB$8&amp;$C30,АВисновки!$A:$A)=0,"-",SUMIF(АВисновки!$D:$D,BB$8&amp;$C30,АВисновки!$E:$E))</f>
        <v>-</v>
      </c>
      <c r="BC30" s="320">
        <f>IF(SUMIF(АВисновки!$D:$D,BC$8&amp;$C30,АВисновки!$A:$A)=0,"-",SUMIF(АВисновки!$D:$D,BC$8&amp;$C30,АВисновки!$E:$E))</f>
        <v>0</v>
      </c>
      <c r="BD30" s="320">
        <f>IF(SUMIF(АВисновки!$D:$D,BD$8&amp;$C30,АВисновки!$A:$A)=0,"-",SUMIF(АВисновки!$D:$D,BD$8&amp;$C30,АВисновки!$E:$E))</f>
        <v>13857956.328767123</v>
      </c>
      <c r="BE30" s="320">
        <f>IF(SUMIF(АВисновки!$D:$D,BE$8&amp;$C30,АВисновки!$A:$A)=0,"-",SUMIF(АВисновки!$D:$D,BE$8&amp;$C30,АВисновки!$E:$E))</f>
        <v>0</v>
      </c>
      <c r="BF30" s="320">
        <f>IF(SUMIF(АВисновки!$D:$D,BF$8&amp;$C30,АВисновки!$A:$A)=0,"-",SUMIF(АВисновки!$D:$D,BF$8&amp;$C30,АВисновки!$E:$E))</f>
        <v>3459014.9506849316</v>
      </c>
      <c r="BG30" s="320" t="str">
        <f>IF(SUMIF(АВисновки!$D:$D,BG$8&amp;$C30,АВисновки!$A:$A)=0,"-",SUMIF(АВисновки!$D:$D,BG$8&amp;$C30,АВисновки!$E:$E))</f>
        <v>-</v>
      </c>
      <c r="BH30" s="320">
        <f>IF(SUMIF(АВисновки!$D:$D,BH$8&amp;$C30,АВисновки!$A:$A)=0,"-",SUMIF(АВисновки!$D:$D,BH$8&amp;$C30,АВисновки!$E:$E))</f>
        <v>16077267.673972603</v>
      </c>
      <c r="BI30" s="320" t="str">
        <f>IF(SUMIF(АВисновки!$D:$D,BI$8&amp;$C30,АВисновки!$A:$A)=0,"-",SUMIF(АВисновки!$D:$D,BI$8&amp;$C30,АВисновки!$E:$E))</f>
        <v>-</v>
      </c>
      <c r="BJ30" s="320" t="str">
        <f>IF(SUMIF(АВисновки!$D:$D,BJ$8&amp;$C30,АВисновки!$A:$A)=0,"-",SUMIF(АВисновки!$D:$D,BJ$8&amp;$C30,АВисновки!$E:$E))</f>
        <v>-</v>
      </c>
      <c r="BK30" s="320" t="str">
        <f>IF(SUMIF(АВисновки!$D:$D,BK$8&amp;$C30,АВисновки!$A:$A)=0,"-",SUMIF(АВисновки!$D:$D,BK$8&amp;$C30,АВисновки!$E:$E))</f>
        <v>-</v>
      </c>
      <c r="BL30" s="321" t="str">
        <f>IF(SUMIF(АВисновки!$D:$D,BL$8&amp;$C30,АВисновки!$A:$A)=0,"-",SUMIF(АВисновки!$D:$D,BL$8&amp;$C30,АВисновки!$E:$E))</f>
        <v>-</v>
      </c>
    </row>
    <row r="31" spans="1:64" x14ac:dyDescent="0.2">
      <c r="A31" s="386">
        <f>COUNTIF(СписМінфін!$B$2:$B$101,C31)</f>
        <v>1</v>
      </c>
      <c r="B31" s="364">
        <v>21</v>
      </c>
      <c r="C31" s="365" t="s">
        <v>97</v>
      </c>
      <c r="D31" s="142">
        <v>143615809167</v>
      </c>
      <c r="E31" s="172">
        <f>SUMIF(ВихідніДані!G:G,D31,ВихідніДані!K:K)</f>
        <v>103866822</v>
      </c>
      <c r="F31" s="172">
        <f>SUMIF(ВихідніДані!G:G,D31,ВихідніДані!M:M)</f>
        <v>103866822</v>
      </c>
      <c r="G31" s="172">
        <f>SUMIF(ВихідніДані!G:G,D31,ВихідніДані!AC:AC)</f>
        <v>0</v>
      </c>
      <c r="H31" s="172">
        <f>SUMIF(ВихідніДані!G:G,D31,ВихідніДані!AI:AI)</f>
        <v>103866822</v>
      </c>
      <c r="I31" s="366">
        <f t="shared" si="1"/>
        <v>0</v>
      </c>
      <c r="J31" s="366">
        <f t="shared" si="2"/>
        <v>0</v>
      </c>
      <c r="K31" s="367">
        <f t="shared" si="3"/>
        <v>1</v>
      </c>
      <c r="L31" s="368">
        <f t="shared" si="0"/>
        <v>1</v>
      </c>
      <c r="M31" s="369">
        <f>SUMIF(АВисновки!N:N,D31,АВисновки!$E:$E)</f>
        <v>0</v>
      </c>
      <c r="N31" s="369">
        <f>SUMIF(АВисновки!N:N,D31,АВисновки!B:B)</f>
        <v>0</v>
      </c>
      <c r="O31" s="369">
        <f ca="1">SUMIF([2]Матриця!C$7:C$967,D31,[2]Матриця!D$7:D$967)</f>
        <v>69</v>
      </c>
      <c r="P31" s="387">
        <f ca="1">SUMIF([2]Матриця!B$7:B$967,C31,[2]Матриця!E$7:E$967)</f>
        <v>4</v>
      </c>
      <c r="Q31" s="159"/>
      <c r="R31" s="330">
        <f ca="1">IF(SUMIF(ВихідніДані!$E:$BB,R$8&amp;$C31,ВихідніДані!$D:$D)=0,"-",IF(SUMIF(ВихідніДані!$E:$BB,R$8&amp;$C31,ВихідніДані!$BE:$BE)=0,"вся сумма оспорена",IF(SUMIF(ВихідніДані!$E:$BB,R$8&amp;$C31,ВихідніДані!$M:$M)=0,"Немає висновків",SUMIF(ВихідніДані!$E:$BB,R$8&amp;$C31,ВихідніДані!$M:$M)/SUMIF(ВихідніДані!$E:$BB,R$8&amp;$C31,ВихідніДані!$BE:$BE))))</f>
        <v>1</v>
      </c>
      <c r="S31" s="331">
        <f ca="1">IF(SUMIF(ВихідніДані!$E:$BB,S$8&amp;$C31,ВихідніДані!$D:$D)=0,"-",IF(SUMIF(ВихідніДані!$E:$BB,S$8&amp;$C31,ВихідніДані!$BE:$BE)=0,"вся сумма оспорена",IF(SUMIF(ВихідніДані!$E:$BB,S$8&amp;$C31,ВихідніДані!$M:$M)=0,"Немає висновків",SUMIF(ВихідніДані!$E:$BB,S$8&amp;$C31,ВихідніДані!$M:$M)/SUMIF(ВихідніДані!$E:$BB,S$8&amp;$C31,ВихідніДані!$BE:$BE))))</f>
        <v>1</v>
      </c>
      <c r="T31" s="331">
        <f ca="1">IF(SUMIF(ВихідніДані!$E:$BB,T$8&amp;$C31,ВихідніДані!$D:$D)=0,"-",IF(SUMIF(ВихідніДані!$E:$BB,T$8&amp;$C31,ВихідніДані!$BE:$BE)=0,"вся сумма оспорена",IF(SUMIF(ВихідніДані!$E:$BB,T$8&amp;$C31,ВихідніДані!$M:$M)=0,"Немає висновків",SUMIF(ВихідніДані!$E:$BB,T$8&amp;$C31,ВихідніДані!$M:$M)/SUMIF(ВихідніДані!$E:$BB,T$8&amp;$C31,ВихідніДані!$BE:$BE))))</f>
        <v>1</v>
      </c>
      <c r="U31" s="331">
        <f ca="1">IF(SUMIF(ВихідніДані!$E:$BB,U$8&amp;$C31,ВихідніДані!$D:$D)=0,"-",IF(SUMIF(ВихідніДані!$E:$BB,U$8&amp;$C31,ВихідніДані!$BE:$BE)=0,"вся сумма оспорена",IF(SUMIF(ВихідніДані!$E:$BB,U$8&amp;$C31,ВихідніДані!$M:$M)=0,"Немає висновків",SUMIF(ВихідніДані!$E:$BB,U$8&amp;$C31,ВихідніДані!$M:$M)/SUMIF(ВихідніДані!$E:$BB,U$8&amp;$C31,ВихідніДані!$BE:$BE))))</f>
        <v>1</v>
      </c>
      <c r="V31" s="331">
        <f ca="1">IF(SUMIF(ВихідніДані!$E:$BB,V$8&amp;$C31,ВихідніДані!$D:$D)=0,"-",IF(SUMIF(ВихідніДані!$E:$BB,V$8&amp;$C31,ВихідніДані!$BE:$BE)=0,"вся сумма оспорена",IF(SUMIF(ВихідніДані!$E:$BB,V$8&amp;$C31,ВихідніДані!$M:$M)=0,"Немає висновків",SUMIF(ВихідніДані!$E:$BB,V$8&amp;$C31,ВихідніДані!$M:$M)/SUMIF(ВихідніДані!$E:$BB,V$8&amp;$C31,ВихідніДані!$BE:$BE))))</f>
        <v>1</v>
      </c>
      <c r="W31" s="331">
        <f ca="1">IF(SUMIF(ВихідніДані!$E:$BB,W$8&amp;$C31,ВихідніДані!$D:$D)=0,"-",IF(SUMIF(ВихідніДані!$E:$BB,W$8&amp;$C31,ВихідніДані!$BE:$BE)=0,"вся сумма оспорена",IF(SUMIF(ВихідніДані!$E:$BB,W$8&amp;$C31,ВихідніДані!$M:$M)=0,"Немає висновків",SUMIF(ВихідніДані!$E:$BB,W$8&amp;$C31,ВихідніДані!$M:$M)/SUMIF(ВихідніДані!$E:$BB,W$8&amp;$C31,ВихідніДані!$BE:$BE))))</f>
        <v>1</v>
      </c>
      <c r="X31" s="331">
        <f ca="1">IF(SUMIF(ВихідніДані!$E:$BB,X$8&amp;$C31,ВихідніДані!$D:$D)=0,"-",IF(SUMIF(ВихідніДані!$E:$BB,X$8&amp;$C31,ВихідніДані!$BE:$BE)=0,"вся сумма оспорена",IF(SUMIF(ВихідніДані!$E:$BB,X$8&amp;$C31,ВихідніДані!$M:$M)=0,"Немає висновків",SUMIF(ВихідніДані!$E:$BB,X$8&amp;$C31,ВихідніДані!$M:$M)/SUMIF(ВихідніДані!$E:$BB,X$8&amp;$C31,ВихідніДані!$BE:$BE))))</f>
        <v>1</v>
      </c>
      <c r="Y31" s="331">
        <f ca="1">IF(SUMIF(ВихідніДані!$E:$BB,Y$8&amp;$C31,ВихідніДані!$D:$D)=0,"-",IF(SUMIF(ВихідніДані!$E:$BB,Y$8&amp;$C31,ВихідніДані!$BE:$BE)=0,"вся сумма оспорена",IF(SUMIF(ВихідніДані!$E:$BB,Y$8&amp;$C31,ВихідніДані!$M:$M)=0,"Немає висновків",SUMIF(ВихідніДані!$E:$BB,Y$8&amp;$C31,ВихідніДані!$M:$M)/SUMIF(ВихідніДані!$E:$BB,Y$8&amp;$C31,ВихідніДані!$BE:$BE))))</f>
        <v>1</v>
      </c>
      <c r="Z31" s="331">
        <f ca="1">IF(SUMIF(ВихідніДані!$E:$BB,Z$8&amp;$C31,ВихідніДані!$D:$D)=0,"-",IF(SUMIF(ВихідніДані!$E:$BB,Z$8&amp;$C31,ВихідніДані!$BE:$BE)=0,"вся сумма оспорена",IF(SUMIF(ВихідніДані!$E:$BB,Z$8&amp;$C31,ВихідніДані!$M:$M)=0,"Немає висновків",SUMIF(ВихідніДані!$E:$BB,Z$8&amp;$C31,ВихідніДані!$M:$M)/SUMIF(ВихідніДані!$E:$BB,Z$8&amp;$C31,ВихідніДані!$BE:$BE))))</f>
        <v>1</v>
      </c>
      <c r="AA31" s="331">
        <f ca="1">IF(SUMIF(ВихідніДані!$E:$BB,AA$8&amp;$C31,ВихідніДані!$D:$D)=0,"-",IF(SUMIF(ВихідніДані!$E:$BB,AA$8&amp;$C31,ВихідніДані!$BE:$BE)=0,"вся сумма оспорена",IF(SUMIF(ВихідніДані!$E:$BB,AA$8&amp;$C31,ВихідніДані!$M:$M)=0,"Немає висновків",SUMIF(ВихідніДані!$E:$BB,AA$8&amp;$C31,ВихідніДані!$M:$M)/SUMIF(ВихідніДані!$E:$BB,AA$8&amp;$C31,ВихідніДані!$BE:$BE))))</f>
        <v>1</v>
      </c>
      <c r="AB31" s="332">
        <f ca="1">IF(SUMIF(ВихідніДані!$E:$BB,AB$8&amp;$C31,ВихідніДані!$D:$D)=0,"-",IF(SUMIF(ВихідніДані!$E:$BB,AB$8&amp;$C31,ВихідніДані!$BE:$BE)=0,"вся сумма оспорена",IF(SUMIF(ВихідніДані!$E:$BB,AB$8&amp;$C31,ВихідніДані!$M:$M)=0,"Немає висновків",SUMIF(ВихідніДані!$E:$BB,AB$8&amp;$C31,ВихідніДані!$M:$M)/SUMIF(ВихідніДані!$E:$BB,AB$8&amp;$C31,ВихідніДані!$BE:$BE))))</f>
        <v>1</v>
      </c>
      <c r="AC31" s="159"/>
      <c r="AD31" s="330">
        <f ca="1">IF(SUMIF(ВихідніДані!$E:$BB,AD$8&amp; $C31,ВихідніДані!$D:$D)=0,"-",IF(SUMIF(ВихідніДані!$E:$BB,AD$8&amp;$C31,ВихідніДані!$BE:$BE)=0,"вся сумма оспорена",IF(SUMIF(ВихідніДані!$E:$BB,AD$8&amp;$C31,ВихідніДані!$M:$M)=0,"Немає висновків",SUMIF(ВихідніДані!$E:$BB,AD$8&amp;$C31,ВихідніДані!$AI:$AI)/SUMIF(ВихідніДані!$E:$BB,AD$8&amp;$C31,ВихідніДані!$M:$M))))</f>
        <v>1</v>
      </c>
      <c r="AE31" s="331">
        <f ca="1">IF(SUMIF(ВихідніДані!$E:$BB,AE$8&amp; $C31,ВихідніДані!$D:$D)=0,"-",IF(SUMIF(ВихідніДані!$E:$BB,AE$8&amp;$C31,ВихідніДані!$BE:$BE)=0,"вся сумма оспорена",IF(SUMIF(ВихідніДані!$E:$BB,AE$8&amp;$C31,ВихідніДані!$M:$M)=0,"Немає висновків",SUMIF(ВихідніДані!$E:$BB,AE$8&amp;$C31,ВихідніДані!$AI:$AI)/SUMIF(ВихідніДані!$E:$BB,AE$8&amp;$C31,ВихідніДані!$M:$M))))</f>
        <v>1</v>
      </c>
      <c r="AF31" s="331">
        <f ca="1">IF(SUMIF(ВихідніДані!$E:$BB,AF$8&amp; $C31,ВихідніДані!$D:$D)=0,"-",IF(SUMIF(ВихідніДані!$E:$BB,AF$8&amp;$C31,ВихідніДані!$BE:$BE)=0,"вся сумма оспорена",IF(SUMIF(ВихідніДані!$E:$BB,AF$8&amp;$C31,ВихідніДані!$M:$M)=0,"Немає висновків",SUMIF(ВихідніДані!$E:$BB,AF$8&amp;$C31,ВихідніДані!$AI:$AI)/SUMIF(ВихідніДані!$E:$BB,AF$8&amp;$C31,ВихідніДані!$M:$M))))</f>
        <v>1</v>
      </c>
      <c r="AG31" s="331">
        <f ca="1">IF(SUMIF(ВихідніДані!$E:$BB,AG$8&amp; $C31,ВихідніДані!$D:$D)=0,"-",IF(SUMIF(ВихідніДані!$E:$BB,AG$8&amp;$C31,ВихідніДані!$BE:$BE)=0,"вся сумма оспорена",IF(SUMIF(ВихідніДані!$E:$BB,AG$8&amp;$C31,ВихідніДані!$M:$M)=0,"Немає висновків",SUMIF(ВихідніДані!$E:$BB,AG$8&amp;$C31,ВихідніДані!$AI:$AI)/SUMIF(ВихідніДані!$E:$BB,AG$8&amp;$C31,ВихідніДані!$M:$M))))</f>
        <v>1</v>
      </c>
      <c r="AH31" s="331">
        <f ca="1">IF(SUMIF(ВихідніДані!$E:$BB,AH$8&amp; $C31,ВихідніДані!$D:$D)=0,"-",IF(SUMIF(ВихідніДані!$E:$BB,AH$8&amp;$C31,ВихідніДані!$BE:$BE)=0,"вся сумма оспорена",IF(SUMIF(ВихідніДані!$E:$BB,AH$8&amp;$C31,ВихідніДані!$M:$M)=0,"Немає висновків",SUMIF(ВихідніДані!$E:$BB,AH$8&amp;$C31,ВихідніДані!$AI:$AI)/SUMIF(ВихідніДані!$E:$BB,AH$8&amp;$C31,ВихідніДані!$M:$M))))</f>
        <v>1</v>
      </c>
      <c r="AI31" s="331">
        <f ca="1">IF(SUMIF(ВихідніДані!$E:$BB,AI$8&amp; $C31,ВихідніДані!$D:$D)=0,"-",IF(SUMIF(ВихідніДані!$E:$BB,AI$8&amp;$C31,ВихідніДані!$BE:$BE)=0,"вся сумма оспорена",IF(SUMIF(ВихідніДані!$E:$BB,AI$8&amp;$C31,ВихідніДані!$M:$M)=0,"Немає висновків",SUMIF(ВихідніДані!$E:$BB,AI$8&amp;$C31,ВихідніДані!$AI:$AI)/SUMIF(ВихідніДані!$E:$BB,AI$8&amp;$C31,ВихідніДані!$M:$M))))</f>
        <v>1</v>
      </c>
      <c r="AJ31" s="331">
        <f ca="1">IF(SUMIF(ВихідніДані!$E:$BB,AJ$8&amp; $C31,ВихідніДані!$D:$D)=0,"-",IF(SUMIF(ВихідніДані!$E:$BB,AJ$8&amp;$C31,ВихідніДані!$BE:$BE)=0,"вся сумма оспорена",IF(SUMIF(ВихідніДані!$E:$BB,AJ$8&amp;$C31,ВихідніДані!$M:$M)=0,"Немає висновків",SUMIF(ВихідніДані!$E:$BB,AJ$8&amp;$C31,ВихідніДані!$AI:$AI)/SUMIF(ВихідніДані!$E:$BB,AJ$8&amp;$C31,ВихідніДані!$M:$M))))</f>
        <v>1</v>
      </c>
      <c r="AK31" s="331">
        <f ca="1">IF(SUMIF(ВихідніДані!$E:$BB,AK$8&amp; $C31,ВихідніДані!$D:$D)=0,"-",IF(SUMIF(ВихідніДані!$E:$BB,AK$8&amp;$C31,ВихідніДані!$BE:$BE)=0,"вся сумма оспорена",IF(SUMIF(ВихідніДані!$E:$BB,AK$8&amp;$C31,ВихідніДані!$M:$M)=0,"Немає висновків",SUMIF(ВихідніДані!$E:$BB,AK$8&amp;$C31,ВихідніДані!$AI:$AI)/SUMIF(ВихідніДані!$E:$BB,AK$8&amp;$C31,ВихідніДані!$M:$M))))</f>
        <v>1</v>
      </c>
      <c r="AL31" s="331">
        <f ca="1">IF(SUMIF(ВихідніДані!$E:$BB,AL$8&amp; $C31,ВихідніДані!$D:$D)=0,"-",IF(SUMIF(ВихідніДані!$E:$BB,AL$8&amp;$C31,ВихідніДані!$BE:$BE)=0,"вся сумма оспорена",IF(SUMIF(ВихідніДані!$E:$BB,AL$8&amp;$C31,ВихідніДані!$M:$M)=0,"Немає висновків",SUMIF(ВихідніДані!$E:$BB,AL$8&amp;$C31,ВихідніДані!$AI:$AI)/SUMIF(ВихідніДані!$E:$BB,AL$8&amp;$C31,ВихідніДані!$M:$M))))</f>
        <v>1</v>
      </c>
      <c r="AM31" s="331">
        <f ca="1">IF(SUMIF(ВихідніДані!$E:$BB,AM$8&amp; $C31,ВихідніДані!$D:$D)=0,"-",IF(SUMIF(ВихідніДані!$E:$BB,AM$8&amp;$C31,ВихідніДані!$BE:$BE)=0,"вся сумма оспорена",IF(SUMIF(ВихідніДані!$E:$BB,AM$8&amp;$C31,ВихідніДані!$M:$M)=0,"Немає висновків",SUMIF(ВихідніДані!$E:$BB,AM$8&amp;$C31,ВихідніДані!$AI:$AI)/SUMIF(ВихідніДані!$E:$BB,AM$8&amp;$C31,ВихідніДані!$M:$M))))</f>
        <v>1</v>
      </c>
      <c r="AN31" s="332">
        <f ca="1">IF(SUMIF(ВихідніДані!$E:$BB,AN$8&amp; $C31,ВихідніДані!$D:$D)=0,"-",IF(SUMIF(ВихідніДані!$E:$BB,AN$8&amp;$C31,ВихідніДані!$BE:$BE)=0,"вся сумма оспорена",IF(SUMIF(ВихідніДані!$E:$BB,AN$8&amp;$C31,ВихідніДані!$M:$M)=0,"Немає висновків",SUMIF(ВихідніДані!$E:$BB,AN$8&amp;$C31,ВихідніДані!$AI:$AI)/SUMIF(ВихідніДані!$E:$BB,AN$8&amp;$C31,ВихідніДані!$M:$M))))</f>
        <v>1</v>
      </c>
      <c r="AO31" s="159"/>
      <c r="AP31" s="323">
        <f>VLOOKUP(AP$8&amp;$C31,ВихідніДані!$E:$BD,52,0)</f>
        <v>34</v>
      </c>
      <c r="AQ31" s="324">
        <f>VLOOKUP(AQ$8&amp;$C31,ВихідніДані!$E:$BD,52,0)</f>
        <v>36</v>
      </c>
      <c r="AR31" s="324">
        <f>VLOOKUP(AR$8&amp;$C31,ВихідніДані!$E:$BD,52,0)</f>
        <v>39</v>
      </c>
      <c r="AS31" s="324">
        <f>VLOOKUP(AS$8&amp;$C31,ВихідніДані!$E:$BD,52,0)</f>
        <v>37</v>
      </c>
      <c r="AT31" s="324">
        <f>VLOOKUP(AT$8&amp;$C31,ВихідніДані!$E:$BD,52,0)</f>
        <v>36</v>
      </c>
      <c r="AU31" s="324">
        <f>VLOOKUP(AU$8&amp;$C31,ВихідніДані!$E:$BD,52,0)</f>
        <v>69</v>
      </c>
      <c r="AV31" s="324">
        <f>VLOOKUP(AV$8&amp;$C31,ВихідніДані!$E:$BD,52,0)</f>
        <v>57</v>
      </c>
      <c r="AW31" s="324">
        <f>VLOOKUP(AW$8&amp;$C31,ВихідніДані!$E:$BD,52,0)</f>
        <v>31</v>
      </c>
      <c r="AX31" s="324">
        <f>VLOOKUP(AX$8&amp;$C31,ВихідніДані!$E:$BD,52,0)</f>
        <v>34</v>
      </c>
      <c r="AY31" s="324">
        <f>VLOOKUP(AY$8&amp;$C31,ВихідніДані!$E:$BD,52,0)</f>
        <v>35</v>
      </c>
      <c r="AZ31" s="325">
        <f>VLOOKUP(AZ$8&amp;$C31,ВихідніДані!$E:$BD,52,0)</f>
        <v>34</v>
      </c>
      <c r="BA31" s="159"/>
      <c r="BB31" s="319">
        <f>IF(SUMIF(АВисновки!$D:$D,BB$8&amp;$C31,АВисновки!$A:$A)=0,"-",SUMIF(АВисновки!$D:$D,BB$8&amp;$C31,АВисновки!$E:$E))</f>
        <v>0</v>
      </c>
      <c r="BC31" s="320">
        <f>IF(SUMIF(АВисновки!$D:$D,BC$8&amp;$C31,АВисновки!$A:$A)=0,"-",SUMIF(АВисновки!$D:$D,BC$8&amp;$C31,АВисновки!$E:$E))</f>
        <v>0</v>
      </c>
      <c r="BD31" s="320">
        <f>IF(SUMIF(АВисновки!$D:$D,BD$8&amp;$C31,АВисновки!$A:$A)=0,"-",SUMIF(АВисновки!$D:$D,BD$8&amp;$C31,АВисновки!$E:$E))</f>
        <v>0</v>
      </c>
      <c r="BE31" s="320">
        <f>IF(SUMIF(АВисновки!$D:$D,BE$8&amp;$C31,АВисновки!$A:$A)=0,"-",SUMIF(АВисновки!$D:$D,BE$8&amp;$C31,АВисновки!$E:$E))</f>
        <v>0</v>
      </c>
      <c r="BF31" s="320">
        <f>IF(SUMIF(АВисновки!$D:$D,BF$8&amp;$C31,АВисновки!$A:$A)=0,"-",SUMIF(АВисновки!$D:$D,BF$8&amp;$C31,АВисновки!$E:$E))</f>
        <v>0</v>
      </c>
      <c r="BG31" s="320">
        <f>IF(SUMIF(АВисновки!$D:$D,BG$8&amp;$C31,АВисновки!$A:$A)=0,"-",SUMIF(АВисновки!$D:$D,BG$8&amp;$C31,АВисновки!$E:$E))</f>
        <v>0</v>
      </c>
      <c r="BH31" s="320">
        <f>IF(SUMIF(АВисновки!$D:$D,BH$8&amp;$C31,АВисновки!$A:$A)=0,"-",SUMIF(АВисновки!$D:$D,BH$8&amp;$C31,АВисновки!$E:$E))</f>
        <v>0</v>
      </c>
      <c r="BI31" s="320">
        <f>IF(SUMIF(АВисновки!$D:$D,BI$8&amp;$C31,АВисновки!$A:$A)=0,"-",SUMIF(АВисновки!$D:$D,BI$8&amp;$C31,АВисновки!$E:$E))</f>
        <v>0</v>
      </c>
      <c r="BJ31" s="320">
        <f>IF(SUMIF(АВисновки!$D:$D,BJ$8&amp;$C31,АВисновки!$A:$A)=0,"-",SUMIF(АВисновки!$D:$D,BJ$8&amp;$C31,АВисновки!$E:$E))</f>
        <v>0</v>
      </c>
      <c r="BK31" s="320">
        <f>IF(SUMIF(АВисновки!$D:$D,BK$8&amp;$C31,АВисновки!$A:$A)=0,"-",SUMIF(АВисновки!$D:$D,BK$8&amp;$C31,АВисновки!$E:$E))</f>
        <v>0</v>
      </c>
      <c r="BL31" s="321">
        <f>IF(SUMIF(АВисновки!$D:$D,BL$8&amp;$C31,АВисновки!$A:$A)=0,"-",SUMIF(АВисновки!$D:$D,BL$8&amp;$C31,АВисновки!$E:$E))</f>
        <v>0</v>
      </c>
    </row>
    <row r="32" spans="1:64" x14ac:dyDescent="0.2">
      <c r="A32" s="386">
        <f>COUNTIF(СписМінфін!$B$2:$B$101,C32)</f>
        <v>1</v>
      </c>
      <c r="B32" s="364">
        <v>22</v>
      </c>
      <c r="C32" s="365" t="s">
        <v>96</v>
      </c>
      <c r="D32" s="142">
        <v>349284703184</v>
      </c>
      <c r="E32" s="172">
        <f>SUMIF(ВихідніДані!G:G,D32,ВихідніДані!K:K)</f>
        <v>95325205</v>
      </c>
      <c r="F32" s="172">
        <f>SUMIF(ВихідніДані!G:G,D32,ВихідніДані!M:M)</f>
        <v>95325205</v>
      </c>
      <c r="G32" s="172">
        <f>SUMIF(ВихідніДані!G:G,D32,ВихідніДані!AC:AC)</f>
        <v>0</v>
      </c>
      <c r="H32" s="172">
        <f>SUMIF(ВихідніДані!G:G,D32,ВихідніДані!AI:AI)</f>
        <v>95325205</v>
      </c>
      <c r="I32" s="366">
        <f t="shared" si="1"/>
        <v>0</v>
      </c>
      <c r="J32" s="366">
        <f t="shared" si="2"/>
        <v>0</v>
      </c>
      <c r="K32" s="367">
        <f t="shared" si="3"/>
        <v>1</v>
      </c>
      <c r="L32" s="368">
        <f t="shared" si="0"/>
        <v>1</v>
      </c>
      <c r="M32" s="369">
        <f>SUMIF(АВисновки!N:N,D32,АВисновки!$E:$E)</f>
        <v>0</v>
      </c>
      <c r="N32" s="369">
        <f>SUMIF(АВисновки!N:N,D32,АВисновки!B:B)</f>
        <v>0</v>
      </c>
      <c r="O32" s="369">
        <f ca="1">SUMIF([2]Матриця!C$7:C$967,D32,[2]Матриця!D$7:D$967)</f>
        <v>33</v>
      </c>
      <c r="P32" s="387">
        <f ca="1">SUMIF([2]Матриця!B$7:B$967,C32,[2]Матриця!E$7:E$967)</f>
        <v>1</v>
      </c>
      <c r="Q32" s="159"/>
      <c r="R32" s="330" t="str">
        <f ca="1">IF(SUMIF(ВихідніДані!$E:$BB,R$8&amp;$C32,ВихідніДані!$D:$D)=0,"-",IF(SUMIF(ВихідніДані!$E:$BB,R$8&amp;$C32,ВихідніДані!$BE:$BE)=0,"вся сумма оспорена",IF(SUMIF(ВихідніДані!$E:$BB,R$8&amp;$C32,ВихідніДані!$M:$M)=0,"Немає висновків",SUMIF(ВихідніДані!$E:$BB,R$8&amp;$C32,ВихідніДані!$M:$M)/SUMIF(ВихідніДані!$E:$BB,R$8&amp;$C32,ВихідніДані!$BE:$BE))))</f>
        <v>-</v>
      </c>
      <c r="S32" s="331">
        <f ca="1">IF(SUMIF(ВихідніДані!$E:$BB,S$8&amp;$C32,ВихідніДані!$D:$D)=0,"-",IF(SUMIF(ВихідніДані!$E:$BB,S$8&amp;$C32,ВихідніДані!$BE:$BE)=0,"вся сумма оспорена",IF(SUMIF(ВихідніДані!$E:$BB,S$8&amp;$C32,ВихідніДані!$M:$M)=0,"Немає висновків",SUMIF(ВихідніДані!$E:$BB,S$8&amp;$C32,ВихідніДані!$M:$M)/SUMIF(ВихідніДані!$E:$BB,S$8&amp;$C32,ВихідніДані!$BE:$BE))))</f>
        <v>1</v>
      </c>
      <c r="T32" s="331">
        <f ca="1">IF(SUMIF(ВихідніДані!$E:$BB,T$8&amp;$C32,ВихідніДані!$D:$D)=0,"-",IF(SUMIF(ВихідніДані!$E:$BB,T$8&amp;$C32,ВихідніДані!$BE:$BE)=0,"вся сумма оспорена",IF(SUMIF(ВихідніДані!$E:$BB,T$8&amp;$C32,ВихідніДані!$M:$M)=0,"Немає висновків",SUMIF(ВихідніДані!$E:$BB,T$8&amp;$C32,ВихідніДані!$M:$M)/SUMIF(ВихідніДані!$E:$BB,T$8&amp;$C32,ВихідніДані!$BE:$BE))))</f>
        <v>1</v>
      </c>
      <c r="U32" s="331">
        <f ca="1">IF(SUMIF(ВихідніДані!$E:$BB,U$8&amp;$C32,ВихідніДані!$D:$D)=0,"-",IF(SUMIF(ВихідніДані!$E:$BB,U$8&amp;$C32,ВихідніДані!$BE:$BE)=0,"вся сумма оспорена",IF(SUMIF(ВихідніДані!$E:$BB,U$8&amp;$C32,ВихідніДані!$M:$M)=0,"Немає висновків",SUMIF(ВихідніДані!$E:$BB,U$8&amp;$C32,ВихідніДані!$M:$M)/SUMIF(ВихідніДані!$E:$BB,U$8&amp;$C32,ВихідніДані!$BE:$BE))))</f>
        <v>1</v>
      </c>
      <c r="V32" s="331" t="str">
        <f ca="1">IF(SUMIF(ВихідніДані!$E:$BB,V$8&amp;$C32,ВихідніДані!$D:$D)=0,"-",IF(SUMIF(ВихідніДані!$E:$BB,V$8&amp;$C32,ВихідніДані!$BE:$BE)=0,"вся сумма оспорена",IF(SUMIF(ВихідніДані!$E:$BB,V$8&amp;$C32,ВихідніДані!$M:$M)=0,"Немає висновків",SUMIF(ВихідніДані!$E:$BB,V$8&amp;$C32,ВихідніДані!$M:$M)/SUMIF(ВихідніДані!$E:$BB,V$8&amp;$C32,ВихідніДані!$BE:$BE))))</f>
        <v>-</v>
      </c>
      <c r="W32" s="331" t="str">
        <f ca="1">IF(SUMIF(ВихідніДані!$E:$BB,W$8&amp;$C32,ВихідніДані!$D:$D)=0,"-",IF(SUMIF(ВихідніДані!$E:$BB,W$8&amp;$C32,ВихідніДані!$BE:$BE)=0,"вся сумма оспорена",IF(SUMIF(ВихідніДані!$E:$BB,W$8&amp;$C32,ВихідніДані!$M:$M)=0,"Немає висновків",SUMIF(ВихідніДані!$E:$BB,W$8&amp;$C32,ВихідніДані!$M:$M)/SUMIF(ВихідніДані!$E:$BB,W$8&amp;$C32,ВихідніДані!$BE:$BE))))</f>
        <v>-</v>
      </c>
      <c r="X32" s="331" t="str">
        <f ca="1">IF(SUMIF(ВихідніДані!$E:$BB,X$8&amp;$C32,ВихідніДані!$D:$D)=0,"-",IF(SUMIF(ВихідніДані!$E:$BB,X$8&amp;$C32,ВихідніДані!$BE:$BE)=0,"вся сумма оспорена",IF(SUMIF(ВихідніДані!$E:$BB,X$8&amp;$C32,ВихідніДані!$M:$M)=0,"Немає висновків",SUMIF(ВихідніДані!$E:$BB,X$8&amp;$C32,ВихідніДані!$M:$M)/SUMIF(ВихідніДані!$E:$BB,X$8&amp;$C32,ВихідніДані!$BE:$BE))))</f>
        <v>-</v>
      </c>
      <c r="Y32" s="331" t="str">
        <f ca="1">IF(SUMIF(ВихідніДані!$E:$BB,Y$8&amp;$C32,ВихідніДані!$D:$D)=0,"-",IF(SUMIF(ВихідніДані!$E:$BB,Y$8&amp;$C32,ВихідніДані!$BE:$BE)=0,"вся сумма оспорена",IF(SUMIF(ВихідніДані!$E:$BB,Y$8&amp;$C32,ВихідніДані!$M:$M)=0,"Немає висновків",SUMIF(ВихідніДані!$E:$BB,Y$8&amp;$C32,ВихідніДані!$M:$M)/SUMIF(ВихідніДані!$E:$BB,Y$8&amp;$C32,ВихідніДані!$BE:$BE))))</f>
        <v>-</v>
      </c>
      <c r="Z32" s="331" t="str">
        <f ca="1">IF(SUMIF(ВихідніДані!$E:$BB,Z$8&amp;$C32,ВихідніДані!$D:$D)=0,"-",IF(SUMIF(ВихідніДані!$E:$BB,Z$8&amp;$C32,ВихідніДані!$BE:$BE)=0,"вся сумма оспорена",IF(SUMIF(ВихідніДані!$E:$BB,Z$8&amp;$C32,ВихідніДані!$M:$M)=0,"Немає висновків",SUMIF(ВихідніДані!$E:$BB,Z$8&amp;$C32,ВихідніДані!$M:$M)/SUMIF(ВихідніДані!$E:$BB,Z$8&amp;$C32,ВихідніДані!$BE:$BE))))</f>
        <v>-</v>
      </c>
      <c r="AA32" s="331" t="str">
        <f ca="1">IF(SUMIF(ВихідніДані!$E:$BB,AA$8&amp;$C32,ВихідніДані!$D:$D)=0,"-",IF(SUMIF(ВихідніДані!$E:$BB,AA$8&amp;$C32,ВихідніДані!$BE:$BE)=0,"вся сумма оспорена",IF(SUMIF(ВихідніДані!$E:$BB,AA$8&amp;$C32,ВихідніДані!$M:$M)=0,"Немає висновків",SUMIF(ВихідніДані!$E:$BB,AA$8&amp;$C32,ВихідніДані!$M:$M)/SUMIF(ВихідніДані!$E:$BB,AA$8&amp;$C32,ВихідніДані!$BE:$BE))))</f>
        <v>-</v>
      </c>
      <c r="AB32" s="332" t="str">
        <f ca="1">IF(SUMIF(ВихідніДані!$E:$BB,AB$8&amp;$C32,ВихідніДані!$D:$D)=0,"-",IF(SUMIF(ВихідніДані!$E:$BB,AB$8&amp;$C32,ВихідніДані!$BE:$BE)=0,"вся сумма оспорена",IF(SUMIF(ВихідніДані!$E:$BB,AB$8&amp;$C32,ВихідніДані!$M:$M)=0,"Немає висновків",SUMIF(ВихідніДані!$E:$BB,AB$8&amp;$C32,ВихідніДані!$M:$M)/SUMIF(ВихідніДані!$E:$BB,AB$8&amp;$C32,ВихідніДані!$BE:$BE))))</f>
        <v>-</v>
      </c>
      <c r="AC32" s="159"/>
      <c r="AD32" s="330" t="str">
        <f ca="1">IF(SUMIF(ВихідніДані!$E:$BB,AD$8&amp; $C32,ВихідніДані!$D:$D)=0,"-",IF(SUMIF(ВихідніДані!$E:$BB,AD$8&amp;$C32,ВихідніДані!$BE:$BE)=0,"вся сумма оспорена",IF(SUMIF(ВихідніДані!$E:$BB,AD$8&amp;$C32,ВихідніДані!$M:$M)=0,"Немає висновків",SUMIF(ВихідніДані!$E:$BB,AD$8&amp;$C32,ВихідніДані!$AI:$AI)/SUMIF(ВихідніДані!$E:$BB,AD$8&amp;$C32,ВихідніДані!$M:$M))))</f>
        <v>-</v>
      </c>
      <c r="AE32" s="331">
        <f ca="1">IF(SUMIF(ВихідніДані!$E:$BB,AE$8&amp; $C32,ВихідніДані!$D:$D)=0,"-",IF(SUMIF(ВихідніДані!$E:$BB,AE$8&amp;$C32,ВихідніДані!$BE:$BE)=0,"вся сумма оспорена",IF(SUMIF(ВихідніДані!$E:$BB,AE$8&amp;$C32,ВихідніДані!$M:$M)=0,"Немає висновків",SUMIF(ВихідніДані!$E:$BB,AE$8&amp;$C32,ВихідніДані!$AI:$AI)/SUMIF(ВихідніДані!$E:$BB,AE$8&amp;$C32,ВихідніДані!$M:$M))))</f>
        <v>1</v>
      </c>
      <c r="AF32" s="331">
        <f ca="1">IF(SUMIF(ВихідніДані!$E:$BB,AF$8&amp; $C32,ВихідніДані!$D:$D)=0,"-",IF(SUMIF(ВихідніДані!$E:$BB,AF$8&amp;$C32,ВихідніДані!$BE:$BE)=0,"вся сумма оспорена",IF(SUMIF(ВихідніДані!$E:$BB,AF$8&amp;$C32,ВихідніДані!$M:$M)=0,"Немає висновків",SUMIF(ВихідніДані!$E:$BB,AF$8&amp;$C32,ВихідніДані!$AI:$AI)/SUMIF(ВихідніДані!$E:$BB,AF$8&amp;$C32,ВихідніДані!$M:$M))))</f>
        <v>1</v>
      </c>
      <c r="AG32" s="331">
        <f ca="1">IF(SUMIF(ВихідніДані!$E:$BB,AG$8&amp; $C32,ВихідніДані!$D:$D)=0,"-",IF(SUMIF(ВихідніДані!$E:$BB,AG$8&amp;$C32,ВихідніДані!$BE:$BE)=0,"вся сумма оспорена",IF(SUMIF(ВихідніДані!$E:$BB,AG$8&amp;$C32,ВихідніДані!$M:$M)=0,"Немає висновків",SUMIF(ВихідніДані!$E:$BB,AG$8&amp;$C32,ВихідніДані!$AI:$AI)/SUMIF(ВихідніДані!$E:$BB,AG$8&amp;$C32,ВихідніДані!$M:$M))))</f>
        <v>1</v>
      </c>
      <c r="AH32" s="331" t="str">
        <f ca="1">IF(SUMIF(ВихідніДані!$E:$BB,AH$8&amp; $C32,ВихідніДані!$D:$D)=0,"-",IF(SUMIF(ВихідніДані!$E:$BB,AH$8&amp;$C32,ВихідніДані!$BE:$BE)=0,"вся сумма оспорена",IF(SUMIF(ВихідніДані!$E:$BB,AH$8&amp;$C32,ВихідніДані!$M:$M)=0,"Немає висновків",SUMIF(ВихідніДані!$E:$BB,AH$8&amp;$C32,ВихідніДані!$AI:$AI)/SUMIF(ВихідніДані!$E:$BB,AH$8&amp;$C32,ВихідніДані!$M:$M))))</f>
        <v>-</v>
      </c>
      <c r="AI32" s="331" t="str">
        <f ca="1">IF(SUMIF(ВихідніДані!$E:$BB,AI$8&amp; $C32,ВихідніДані!$D:$D)=0,"-",IF(SUMIF(ВихідніДані!$E:$BB,AI$8&amp;$C32,ВихідніДані!$BE:$BE)=0,"вся сумма оспорена",IF(SUMIF(ВихідніДані!$E:$BB,AI$8&amp;$C32,ВихідніДані!$M:$M)=0,"Немає висновків",SUMIF(ВихідніДані!$E:$BB,AI$8&amp;$C32,ВихідніДані!$AI:$AI)/SUMIF(ВихідніДані!$E:$BB,AI$8&amp;$C32,ВихідніДані!$M:$M))))</f>
        <v>-</v>
      </c>
      <c r="AJ32" s="331" t="str">
        <f ca="1">IF(SUMIF(ВихідніДані!$E:$BB,AJ$8&amp; $C32,ВихідніДані!$D:$D)=0,"-",IF(SUMIF(ВихідніДані!$E:$BB,AJ$8&amp;$C32,ВихідніДані!$BE:$BE)=0,"вся сумма оспорена",IF(SUMIF(ВихідніДані!$E:$BB,AJ$8&amp;$C32,ВихідніДані!$M:$M)=0,"Немає висновків",SUMIF(ВихідніДані!$E:$BB,AJ$8&amp;$C32,ВихідніДані!$AI:$AI)/SUMIF(ВихідніДані!$E:$BB,AJ$8&amp;$C32,ВихідніДані!$M:$M))))</f>
        <v>-</v>
      </c>
      <c r="AK32" s="331" t="str">
        <f ca="1">IF(SUMIF(ВихідніДані!$E:$BB,AK$8&amp; $C32,ВихідніДані!$D:$D)=0,"-",IF(SUMIF(ВихідніДані!$E:$BB,AK$8&amp;$C32,ВихідніДані!$BE:$BE)=0,"вся сумма оспорена",IF(SUMIF(ВихідніДані!$E:$BB,AK$8&amp;$C32,ВихідніДані!$M:$M)=0,"Немає висновків",SUMIF(ВихідніДані!$E:$BB,AK$8&amp;$C32,ВихідніДані!$AI:$AI)/SUMIF(ВихідніДані!$E:$BB,AK$8&amp;$C32,ВихідніДані!$M:$M))))</f>
        <v>-</v>
      </c>
      <c r="AL32" s="331" t="str">
        <f ca="1">IF(SUMIF(ВихідніДані!$E:$BB,AL$8&amp; $C32,ВихідніДані!$D:$D)=0,"-",IF(SUMIF(ВихідніДані!$E:$BB,AL$8&amp;$C32,ВихідніДані!$BE:$BE)=0,"вся сумма оспорена",IF(SUMIF(ВихідніДані!$E:$BB,AL$8&amp;$C32,ВихідніДані!$M:$M)=0,"Немає висновків",SUMIF(ВихідніДані!$E:$BB,AL$8&amp;$C32,ВихідніДані!$AI:$AI)/SUMIF(ВихідніДані!$E:$BB,AL$8&amp;$C32,ВихідніДані!$M:$M))))</f>
        <v>-</v>
      </c>
      <c r="AM32" s="331" t="str">
        <f ca="1">IF(SUMIF(ВихідніДані!$E:$BB,AM$8&amp; $C32,ВихідніДані!$D:$D)=0,"-",IF(SUMIF(ВихідніДані!$E:$BB,AM$8&amp;$C32,ВихідніДані!$BE:$BE)=0,"вся сумма оспорена",IF(SUMIF(ВихідніДані!$E:$BB,AM$8&amp;$C32,ВихідніДані!$M:$M)=0,"Немає висновків",SUMIF(ВихідніДані!$E:$BB,AM$8&amp;$C32,ВихідніДані!$AI:$AI)/SUMIF(ВихідніДані!$E:$BB,AM$8&amp;$C32,ВихідніДані!$M:$M))))</f>
        <v>-</v>
      </c>
      <c r="AN32" s="332" t="str">
        <f ca="1">IF(SUMIF(ВихідніДані!$E:$BB,AN$8&amp; $C32,ВихідніДані!$D:$D)=0,"-",IF(SUMIF(ВихідніДані!$E:$BB,AN$8&amp;$C32,ВихідніДані!$BE:$BE)=0,"вся сумма оспорена",IF(SUMIF(ВихідніДані!$E:$BB,AN$8&amp;$C32,ВихідніДані!$M:$M)=0,"Немає висновків",SUMIF(ВихідніДані!$E:$BB,AN$8&amp;$C32,ВихідніДані!$AI:$AI)/SUMIF(ВихідніДані!$E:$BB,AN$8&amp;$C32,ВихідніДані!$M:$M))))</f>
        <v>-</v>
      </c>
      <c r="AO32" s="159"/>
      <c r="AP32" s="330" t="str">
        <f>IF(ISNA(VLOOKUP(AP$8&amp;$C32,ВихідніДані!$E:$BD,52,0)),"---",VLOOKUP(AP$8&amp;$C32,ВихідніДані!$E:$BD,52,0))</f>
        <v>---</v>
      </c>
      <c r="AQ32" s="324">
        <f>VLOOKUP(AQ$8&amp;$C32,ВихідніДані!$E:$BD,52,0)</f>
        <v>31</v>
      </c>
      <c r="AR32" s="324">
        <f>VLOOKUP(AR$8&amp;$C32,ВихідніДані!$E:$BD,52,0)</f>
        <v>34</v>
      </c>
      <c r="AS32" s="324">
        <f>VLOOKUP(AS$8&amp;$C32,ВихідніДані!$E:$BD,52,0)</f>
        <v>62</v>
      </c>
      <c r="AT32" s="331" t="str">
        <f>IF(ISNA(VLOOKUP(AT$8&amp;$C32,ВихідніДані!$E:$BD,52,0)),"---",VLOOKUP(AT$8&amp;$C32,ВихідніДані!$E:$BD,52,0))</f>
        <v>---</v>
      </c>
      <c r="AU32" s="331" t="str">
        <f>IF(ISNA(VLOOKUP(AU$8&amp;$C32,ВихідніДані!$E:$BD,52,0)),"---",VLOOKUP(AU$8&amp;$C32,ВихідніДані!$E:$BD,52,0))</f>
        <v>---</v>
      </c>
      <c r="AV32" s="331" t="str">
        <f>IF(ISNA(VLOOKUP(AV$8&amp;$C32,ВихідніДані!$E:$BD,52,0)),"---",VLOOKUP(AV$8&amp;$C32,ВихідніДані!$E:$BD,52,0))</f>
        <v>---</v>
      </c>
      <c r="AW32" s="331" t="str">
        <f>IF(ISNA(VLOOKUP(AW$8&amp;$C32,ВихідніДані!$E:$BD,52,0)),"---",VLOOKUP(AW$8&amp;$C32,ВихідніДані!$E:$BD,52,0))</f>
        <v>---</v>
      </c>
      <c r="AX32" s="331" t="str">
        <f>IF(ISNA(VLOOKUP(AX$8&amp;$C32,ВихідніДані!$E:$BD,52,0)),"---",VLOOKUP(AX$8&amp;$C32,ВихідніДані!$E:$BD,52,0))</f>
        <v>---</v>
      </c>
      <c r="AY32" s="331" t="str">
        <f>IF(ISNA(VLOOKUP(AY$8&amp;$C32,ВихідніДані!$E:$BD,52,0)),"---",VLOOKUP(AY$8&amp;$C32,ВихідніДані!$E:$BD,52,0))</f>
        <v>---</v>
      </c>
      <c r="AZ32" s="332" t="str">
        <f>IF(ISNA(VLOOKUP(AZ$8&amp;$C32,ВихідніДані!$E:$BD,52,0)),"---",VLOOKUP(AZ$8&amp;$C32,ВихідніДані!$E:$BD,52,0))</f>
        <v>---</v>
      </c>
      <c r="BA32" s="159"/>
      <c r="BB32" s="319" t="str">
        <f>IF(SUMIF(АВисновки!$D:$D,BB$8&amp;$C32,АВисновки!$A:$A)=0,"-",SUMIF(АВисновки!$D:$D,BB$8&amp;$C32,АВисновки!$E:$E))</f>
        <v>-</v>
      </c>
      <c r="BC32" s="320">
        <f>IF(SUMIF(АВисновки!$D:$D,BC$8&amp;$C32,АВисновки!$A:$A)=0,"-",SUMIF(АВисновки!$D:$D,BC$8&amp;$C32,АВисновки!$E:$E))</f>
        <v>0</v>
      </c>
      <c r="BD32" s="320">
        <f>IF(SUMIF(АВисновки!$D:$D,BD$8&amp;$C32,АВисновки!$A:$A)=0,"-",SUMIF(АВисновки!$D:$D,BD$8&amp;$C32,АВисновки!$E:$E))</f>
        <v>0</v>
      </c>
      <c r="BE32" s="320">
        <f>IF(SUMIF(АВисновки!$D:$D,BE$8&amp;$C32,АВисновки!$A:$A)=0,"-",SUMIF(АВисновки!$D:$D,BE$8&amp;$C32,АВисновки!$E:$E))</f>
        <v>0</v>
      </c>
      <c r="BF32" s="320" t="str">
        <f>IF(SUMIF(АВисновки!$D:$D,BF$8&amp;$C32,АВисновки!$A:$A)=0,"-",SUMIF(АВисновки!$D:$D,BF$8&amp;$C32,АВисновки!$E:$E))</f>
        <v>-</v>
      </c>
      <c r="BG32" s="320" t="str">
        <f>IF(SUMIF(АВисновки!$D:$D,BG$8&amp;$C32,АВисновки!$A:$A)=0,"-",SUMIF(АВисновки!$D:$D,BG$8&amp;$C32,АВисновки!$E:$E))</f>
        <v>-</v>
      </c>
      <c r="BH32" s="320" t="str">
        <f>IF(SUMIF(АВисновки!$D:$D,BH$8&amp;$C32,АВисновки!$A:$A)=0,"-",SUMIF(АВисновки!$D:$D,BH$8&amp;$C32,АВисновки!$E:$E))</f>
        <v>-</v>
      </c>
      <c r="BI32" s="320" t="str">
        <f>IF(SUMIF(АВисновки!$D:$D,BI$8&amp;$C32,АВисновки!$A:$A)=0,"-",SUMIF(АВисновки!$D:$D,BI$8&amp;$C32,АВисновки!$E:$E))</f>
        <v>-</v>
      </c>
      <c r="BJ32" s="320" t="str">
        <f>IF(SUMIF(АВисновки!$D:$D,BJ$8&amp;$C32,АВисновки!$A:$A)=0,"-",SUMIF(АВисновки!$D:$D,BJ$8&amp;$C32,АВисновки!$E:$E))</f>
        <v>-</v>
      </c>
      <c r="BK32" s="320" t="str">
        <f>IF(SUMIF(АВисновки!$D:$D,BK$8&amp;$C32,АВисновки!$A:$A)=0,"-",SUMIF(АВисновки!$D:$D,BK$8&amp;$C32,АВисновки!$E:$E))</f>
        <v>-</v>
      </c>
      <c r="BL32" s="321" t="str">
        <f>IF(SUMIF(АВисновки!$D:$D,BL$8&amp;$C32,АВисновки!$A:$A)=0,"-",SUMIF(АВисновки!$D:$D,BL$8&amp;$C32,АВисновки!$E:$E))</f>
        <v>-</v>
      </c>
    </row>
    <row r="33" spans="1:64" x14ac:dyDescent="0.2">
      <c r="A33" s="386">
        <f>COUNTIF(СписМінфін!$B$2:$B$101,C33)</f>
        <v>1</v>
      </c>
      <c r="B33" s="364">
        <v>23</v>
      </c>
      <c r="C33" s="365" t="s">
        <v>98</v>
      </c>
      <c r="D33" s="142">
        <v>4516309150</v>
      </c>
      <c r="E33" s="172">
        <f>SUMIF(ВихідніДані!G:G,D33,ВихідніДані!K:K)</f>
        <v>93166667</v>
      </c>
      <c r="F33" s="172">
        <f>SUMIF(ВихідніДані!G:G,D33,ВихідніДані!M:M)</f>
        <v>93166667</v>
      </c>
      <c r="G33" s="172">
        <f>SUMIF(ВихідніДані!G:G,D33,ВихідніДані!AC:AC)</f>
        <v>0</v>
      </c>
      <c r="H33" s="172">
        <f>SUMIF(ВихідніДані!G:G,D33,ВихідніДані!AI:AI)</f>
        <v>93166667</v>
      </c>
      <c r="I33" s="366">
        <f t="shared" si="1"/>
        <v>0</v>
      </c>
      <c r="J33" s="366">
        <f t="shared" si="2"/>
        <v>0</v>
      </c>
      <c r="K33" s="367">
        <f t="shared" si="3"/>
        <v>1</v>
      </c>
      <c r="L33" s="368">
        <f t="shared" si="0"/>
        <v>1</v>
      </c>
      <c r="M33" s="369">
        <f>SUMIF(АВисновки!N:N,D33,АВисновки!$E:$E)</f>
        <v>0</v>
      </c>
      <c r="N33" s="369">
        <f>SUMIF(АВисновки!N:N,D33,АВисновки!B:B)</f>
        <v>0</v>
      </c>
      <c r="O33" s="369">
        <f ca="1">SUMIF([2]Матриця!C$7:C$967,D33,[2]Матриця!D$7:D$967)</f>
        <v>0</v>
      </c>
      <c r="P33" s="387">
        <f ca="1">SUMIF([2]Матриця!B$7:B$967,C33,[2]Матриця!E$7:E$967)</f>
        <v>0</v>
      </c>
      <c r="Q33" s="159"/>
      <c r="R33" s="330">
        <f ca="1">IF(SUMIF(ВихідніДані!$E:$BB,R$8&amp;$C33,ВихідніДані!$D:$D)=0,"-",IF(SUMIF(ВихідніДані!$E:$BB,R$8&amp;$C33,ВихідніДані!$BE:$BE)=0,"вся сумма оспорена",IF(SUMIF(ВихідніДані!$E:$BB,R$8&amp;$C33,ВихідніДані!$M:$M)=0,"Немає висновків",SUMIF(ВихідніДані!$E:$BB,R$8&amp;$C33,ВихідніДані!$M:$M)/SUMIF(ВихідніДані!$E:$BB,R$8&amp;$C33,ВихідніДані!$BE:$BE))))</f>
        <v>1</v>
      </c>
      <c r="S33" s="331" t="str">
        <f ca="1">IF(SUMIF(ВихідніДані!$E:$BB,S$8&amp;$C33,ВихідніДані!$D:$D)=0,"-",IF(SUMIF(ВихідніДані!$E:$BB,S$8&amp;$C33,ВихідніДані!$BE:$BE)=0,"вся сумма оспорена",IF(SUMIF(ВихідніДані!$E:$BB,S$8&amp;$C33,ВихідніДані!$M:$M)=0,"Немає висновків",SUMIF(ВихідніДані!$E:$BB,S$8&amp;$C33,ВихідніДані!$M:$M)/SUMIF(ВихідніДані!$E:$BB,S$8&amp;$C33,ВихідніДані!$BE:$BE))))</f>
        <v>-</v>
      </c>
      <c r="T33" s="331" t="str">
        <f ca="1">IF(SUMIF(ВихідніДані!$E:$BB,T$8&amp;$C33,ВихідніДані!$D:$D)=0,"-",IF(SUMIF(ВихідніДані!$E:$BB,T$8&amp;$C33,ВихідніДані!$BE:$BE)=0,"вся сумма оспорена",IF(SUMIF(ВихідніДані!$E:$BB,T$8&amp;$C33,ВихідніДані!$M:$M)=0,"Немає висновків",SUMIF(ВихідніДані!$E:$BB,T$8&amp;$C33,ВихідніДані!$M:$M)/SUMIF(ВихідніДані!$E:$BB,T$8&amp;$C33,ВихідніДані!$BE:$BE))))</f>
        <v>-</v>
      </c>
      <c r="U33" s="331" t="str">
        <f ca="1">IF(SUMIF(ВихідніДані!$E:$BB,U$8&amp;$C33,ВихідніДані!$D:$D)=0,"-",IF(SUMIF(ВихідніДані!$E:$BB,U$8&amp;$C33,ВихідніДані!$BE:$BE)=0,"вся сумма оспорена",IF(SUMIF(ВихідніДані!$E:$BB,U$8&amp;$C33,ВихідніДані!$M:$M)=0,"Немає висновків",SUMIF(ВихідніДані!$E:$BB,U$8&amp;$C33,ВихідніДані!$M:$M)/SUMIF(ВихідніДані!$E:$BB,U$8&amp;$C33,ВихідніДані!$BE:$BE))))</f>
        <v>-</v>
      </c>
      <c r="V33" s="331" t="str">
        <f ca="1">IF(SUMIF(ВихідніДані!$E:$BB,V$8&amp;$C33,ВихідніДані!$D:$D)=0,"-",IF(SUMIF(ВихідніДані!$E:$BB,V$8&amp;$C33,ВихідніДані!$BE:$BE)=0,"вся сумма оспорена",IF(SUMIF(ВихідніДані!$E:$BB,V$8&amp;$C33,ВихідніДані!$M:$M)=0,"Немає висновків",SUMIF(ВихідніДані!$E:$BB,V$8&amp;$C33,ВихідніДані!$M:$M)/SUMIF(ВихідніДані!$E:$BB,V$8&amp;$C33,ВихідніДані!$BE:$BE))))</f>
        <v>-</v>
      </c>
      <c r="W33" s="331" t="str">
        <f ca="1">IF(SUMIF(ВихідніДані!$E:$BB,W$8&amp;$C33,ВихідніДані!$D:$D)=0,"-",IF(SUMIF(ВихідніДані!$E:$BB,W$8&amp;$C33,ВихідніДані!$BE:$BE)=0,"вся сумма оспорена",IF(SUMIF(ВихідніДані!$E:$BB,W$8&amp;$C33,ВихідніДані!$M:$M)=0,"Немає висновків",SUMIF(ВихідніДані!$E:$BB,W$8&amp;$C33,ВихідніДані!$M:$M)/SUMIF(ВихідніДані!$E:$BB,W$8&amp;$C33,ВихідніДані!$BE:$BE))))</f>
        <v>-</v>
      </c>
      <c r="X33" s="331" t="str">
        <f ca="1">IF(SUMIF(ВихідніДані!$E:$BB,X$8&amp;$C33,ВихідніДані!$D:$D)=0,"-",IF(SUMIF(ВихідніДані!$E:$BB,X$8&amp;$C33,ВихідніДані!$BE:$BE)=0,"вся сумма оспорена",IF(SUMIF(ВихідніДані!$E:$BB,X$8&amp;$C33,ВихідніДані!$M:$M)=0,"Немає висновків",SUMIF(ВихідніДані!$E:$BB,X$8&amp;$C33,ВихідніДані!$M:$M)/SUMIF(ВихідніДані!$E:$BB,X$8&amp;$C33,ВихідніДані!$BE:$BE))))</f>
        <v>-</v>
      </c>
      <c r="Y33" s="331" t="str">
        <f ca="1">IF(SUMIF(ВихідніДані!$E:$BB,Y$8&amp;$C33,ВихідніДані!$D:$D)=0,"-",IF(SUMIF(ВихідніДані!$E:$BB,Y$8&amp;$C33,ВихідніДані!$BE:$BE)=0,"вся сумма оспорена",IF(SUMIF(ВихідніДані!$E:$BB,Y$8&amp;$C33,ВихідніДані!$M:$M)=0,"Немає висновків",SUMIF(ВихідніДані!$E:$BB,Y$8&amp;$C33,ВихідніДані!$M:$M)/SUMIF(ВихідніДані!$E:$BB,Y$8&amp;$C33,ВихідніДані!$BE:$BE))))</f>
        <v>-</v>
      </c>
      <c r="Z33" s="331" t="str">
        <f ca="1">IF(SUMIF(ВихідніДані!$E:$BB,Z$8&amp;$C33,ВихідніДані!$D:$D)=0,"-",IF(SUMIF(ВихідніДані!$E:$BB,Z$8&amp;$C33,ВихідніДані!$BE:$BE)=0,"вся сумма оспорена",IF(SUMIF(ВихідніДані!$E:$BB,Z$8&amp;$C33,ВихідніДані!$M:$M)=0,"Немає висновків",SUMIF(ВихідніДані!$E:$BB,Z$8&amp;$C33,ВихідніДані!$M:$M)/SUMIF(ВихідніДані!$E:$BB,Z$8&amp;$C33,ВихідніДані!$BE:$BE))))</f>
        <v>-</v>
      </c>
      <c r="AA33" s="331" t="str">
        <f ca="1">IF(SUMIF(ВихідніДані!$E:$BB,AA$8&amp;$C33,ВихідніДані!$D:$D)=0,"-",IF(SUMIF(ВихідніДані!$E:$BB,AA$8&amp;$C33,ВихідніДані!$BE:$BE)=0,"вся сумма оспорена",IF(SUMIF(ВихідніДані!$E:$BB,AA$8&amp;$C33,ВихідніДані!$M:$M)=0,"Немає висновків",SUMIF(ВихідніДані!$E:$BB,AA$8&amp;$C33,ВихідніДані!$M:$M)/SUMIF(ВихідніДані!$E:$BB,AA$8&amp;$C33,ВихідніДані!$BE:$BE))))</f>
        <v>-</v>
      </c>
      <c r="AB33" s="332" t="str">
        <f ca="1">IF(SUMIF(ВихідніДані!$E:$BB,AB$8&amp;$C33,ВихідніДані!$D:$D)=0,"-",IF(SUMIF(ВихідніДані!$E:$BB,AB$8&amp;$C33,ВихідніДані!$BE:$BE)=0,"вся сумма оспорена",IF(SUMIF(ВихідніДані!$E:$BB,AB$8&amp;$C33,ВихідніДані!$M:$M)=0,"Немає висновків",SUMIF(ВихідніДані!$E:$BB,AB$8&amp;$C33,ВихідніДані!$M:$M)/SUMIF(ВихідніДані!$E:$BB,AB$8&amp;$C33,ВихідніДані!$BE:$BE))))</f>
        <v>-</v>
      </c>
      <c r="AC33" s="159"/>
      <c r="AD33" s="330">
        <f ca="1">IF(SUMIF(ВихідніДані!$E:$BB,AD$8&amp; $C33,ВихідніДані!$D:$D)=0,"-",IF(SUMIF(ВихідніДані!$E:$BB,AD$8&amp;$C33,ВихідніДані!$BE:$BE)=0,"вся сумма оспорена",IF(SUMIF(ВихідніДані!$E:$BB,AD$8&amp;$C33,ВихідніДані!$M:$M)=0,"Немає висновків",SUMIF(ВихідніДані!$E:$BB,AD$8&amp;$C33,ВихідніДані!$AI:$AI)/SUMIF(ВихідніДані!$E:$BB,AD$8&amp;$C33,ВихідніДані!$M:$M))))</f>
        <v>1</v>
      </c>
      <c r="AE33" s="331" t="str">
        <f ca="1">IF(SUMIF(ВихідніДані!$E:$BB,AE$8&amp; $C33,ВихідніДані!$D:$D)=0,"-",IF(SUMIF(ВихідніДані!$E:$BB,AE$8&amp;$C33,ВихідніДані!$BE:$BE)=0,"вся сумма оспорена",IF(SUMIF(ВихідніДані!$E:$BB,AE$8&amp;$C33,ВихідніДані!$M:$M)=0,"Немає висновків",SUMIF(ВихідніДані!$E:$BB,AE$8&amp;$C33,ВихідніДані!$AI:$AI)/SUMIF(ВихідніДані!$E:$BB,AE$8&amp;$C33,ВихідніДані!$M:$M))))</f>
        <v>-</v>
      </c>
      <c r="AF33" s="331" t="str">
        <f ca="1">IF(SUMIF(ВихідніДані!$E:$BB,AF$8&amp; $C33,ВихідніДані!$D:$D)=0,"-",IF(SUMIF(ВихідніДані!$E:$BB,AF$8&amp;$C33,ВихідніДані!$BE:$BE)=0,"вся сумма оспорена",IF(SUMIF(ВихідніДані!$E:$BB,AF$8&amp;$C33,ВихідніДані!$M:$M)=0,"Немає висновків",SUMIF(ВихідніДані!$E:$BB,AF$8&amp;$C33,ВихідніДані!$AI:$AI)/SUMIF(ВихідніДані!$E:$BB,AF$8&amp;$C33,ВихідніДані!$M:$M))))</f>
        <v>-</v>
      </c>
      <c r="AG33" s="331" t="str">
        <f ca="1">IF(SUMIF(ВихідніДані!$E:$BB,AG$8&amp; $C33,ВихідніДані!$D:$D)=0,"-",IF(SUMIF(ВихідніДані!$E:$BB,AG$8&amp;$C33,ВихідніДані!$BE:$BE)=0,"вся сумма оспорена",IF(SUMIF(ВихідніДані!$E:$BB,AG$8&amp;$C33,ВихідніДані!$M:$M)=0,"Немає висновків",SUMIF(ВихідніДані!$E:$BB,AG$8&amp;$C33,ВихідніДані!$AI:$AI)/SUMIF(ВихідніДані!$E:$BB,AG$8&amp;$C33,ВихідніДані!$M:$M))))</f>
        <v>-</v>
      </c>
      <c r="AH33" s="331" t="str">
        <f ca="1">IF(SUMIF(ВихідніДані!$E:$BB,AH$8&amp; $C33,ВихідніДані!$D:$D)=0,"-",IF(SUMIF(ВихідніДані!$E:$BB,AH$8&amp;$C33,ВихідніДані!$BE:$BE)=0,"вся сумма оспорена",IF(SUMIF(ВихідніДані!$E:$BB,AH$8&amp;$C33,ВихідніДані!$M:$M)=0,"Немає висновків",SUMIF(ВихідніДані!$E:$BB,AH$8&amp;$C33,ВихідніДані!$AI:$AI)/SUMIF(ВихідніДані!$E:$BB,AH$8&amp;$C33,ВихідніДані!$M:$M))))</f>
        <v>-</v>
      </c>
      <c r="AI33" s="331" t="str">
        <f ca="1">IF(SUMIF(ВихідніДані!$E:$BB,AI$8&amp; $C33,ВихідніДані!$D:$D)=0,"-",IF(SUMIF(ВихідніДані!$E:$BB,AI$8&amp;$C33,ВихідніДані!$BE:$BE)=0,"вся сумма оспорена",IF(SUMIF(ВихідніДані!$E:$BB,AI$8&amp;$C33,ВихідніДані!$M:$M)=0,"Немає висновків",SUMIF(ВихідніДані!$E:$BB,AI$8&amp;$C33,ВихідніДані!$AI:$AI)/SUMIF(ВихідніДані!$E:$BB,AI$8&amp;$C33,ВихідніДані!$M:$M))))</f>
        <v>-</v>
      </c>
      <c r="AJ33" s="331" t="str">
        <f ca="1">IF(SUMIF(ВихідніДані!$E:$BB,AJ$8&amp; $C33,ВихідніДані!$D:$D)=0,"-",IF(SUMIF(ВихідніДані!$E:$BB,AJ$8&amp;$C33,ВихідніДані!$BE:$BE)=0,"вся сумма оспорена",IF(SUMIF(ВихідніДані!$E:$BB,AJ$8&amp;$C33,ВихідніДані!$M:$M)=0,"Немає висновків",SUMIF(ВихідніДані!$E:$BB,AJ$8&amp;$C33,ВихідніДані!$AI:$AI)/SUMIF(ВихідніДані!$E:$BB,AJ$8&amp;$C33,ВихідніДані!$M:$M))))</f>
        <v>-</v>
      </c>
      <c r="AK33" s="331" t="str">
        <f ca="1">IF(SUMIF(ВихідніДані!$E:$BB,AK$8&amp; $C33,ВихідніДані!$D:$D)=0,"-",IF(SUMIF(ВихідніДані!$E:$BB,AK$8&amp;$C33,ВихідніДані!$BE:$BE)=0,"вся сумма оспорена",IF(SUMIF(ВихідніДані!$E:$BB,AK$8&amp;$C33,ВихідніДані!$M:$M)=0,"Немає висновків",SUMIF(ВихідніДані!$E:$BB,AK$8&amp;$C33,ВихідніДані!$AI:$AI)/SUMIF(ВихідніДані!$E:$BB,AK$8&amp;$C33,ВихідніДані!$M:$M))))</f>
        <v>-</v>
      </c>
      <c r="AL33" s="331" t="str">
        <f ca="1">IF(SUMIF(ВихідніДані!$E:$BB,AL$8&amp; $C33,ВихідніДані!$D:$D)=0,"-",IF(SUMIF(ВихідніДані!$E:$BB,AL$8&amp;$C33,ВихідніДані!$BE:$BE)=0,"вся сумма оспорена",IF(SUMIF(ВихідніДані!$E:$BB,AL$8&amp;$C33,ВихідніДані!$M:$M)=0,"Немає висновків",SUMIF(ВихідніДані!$E:$BB,AL$8&amp;$C33,ВихідніДані!$AI:$AI)/SUMIF(ВихідніДані!$E:$BB,AL$8&amp;$C33,ВихідніДані!$M:$M))))</f>
        <v>-</v>
      </c>
      <c r="AM33" s="331" t="str">
        <f ca="1">IF(SUMIF(ВихідніДані!$E:$BB,AM$8&amp; $C33,ВихідніДані!$D:$D)=0,"-",IF(SUMIF(ВихідніДані!$E:$BB,AM$8&amp;$C33,ВихідніДані!$BE:$BE)=0,"вся сумма оспорена",IF(SUMIF(ВихідніДані!$E:$BB,AM$8&amp;$C33,ВихідніДані!$M:$M)=0,"Немає висновків",SUMIF(ВихідніДані!$E:$BB,AM$8&amp;$C33,ВихідніДані!$AI:$AI)/SUMIF(ВихідніДані!$E:$BB,AM$8&amp;$C33,ВихідніДані!$M:$M))))</f>
        <v>-</v>
      </c>
      <c r="AN33" s="332" t="str">
        <f ca="1">IF(SUMIF(ВихідніДані!$E:$BB,AN$8&amp; $C33,ВихідніДані!$D:$D)=0,"-",IF(SUMIF(ВихідніДані!$E:$BB,AN$8&amp;$C33,ВихідніДані!$BE:$BE)=0,"вся сумма оспорена",IF(SUMIF(ВихідніДані!$E:$BB,AN$8&amp;$C33,ВихідніДані!$M:$M)=0,"Немає висновків",SUMIF(ВихідніДані!$E:$BB,AN$8&amp;$C33,ВихідніДані!$AI:$AI)/SUMIF(ВихідніДані!$E:$BB,AN$8&amp;$C33,ВихідніДані!$M:$M))))</f>
        <v>-</v>
      </c>
      <c r="AO33" s="159"/>
      <c r="AP33" s="323">
        <f>VLOOKUP(AP$8&amp;$C33,ВихідніДані!$E:$BD,52,0)</f>
        <v>28</v>
      </c>
      <c r="AQ33" s="331" t="str">
        <f>IF(ISNA(VLOOKUP(AQ$8&amp;$C33,ВихідніДані!$E:$BD,52,0)),"---",VLOOKUP(AQ$8&amp;$C33,ВихідніДані!$E:$BD,52,0))</f>
        <v>---</v>
      </c>
      <c r="AR33" s="331" t="str">
        <f>IF(ISNA(VLOOKUP(AR$8&amp;$C33,ВихідніДані!$E:$BD,52,0)),"---",VLOOKUP(AR$8&amp;$C33,ВихідніДані!$E:$BD,52,0))</f>
        <v>---</v>
      </c>
      <c r="AS33" s="331" t="str">
        <f>IF(ISNA(VLOOKUP(AS$8&amp;$C33,ВихідніДані!$E:$BD,52,0)),"---",VLOOKUP(AS$8&amp;$C33,ВихідніДані!$E:$BD,52,0))</f>
        <v>---</v>
      </c>
      <c r="AT33" s="331" t="str">
        <f>IF(ISNA(VLOOKUP(AT$8&amp;$C33,ВихідніДані!$E:$BD,52,0)),"---",VLOOKUP(AT$8&amp;$C33,ВихідніДані!$E:$BD,52,0))</f>
        <v>---</v>
      </c>
      <c r="AU33" s="331" t="str">
        <f>IF(ISNA(VLOOKUP(AU$8&amp;$C33,ВихідніДані!$E:$BD,52,0)),"---",VLOOKUP(AU$8&amp;$C33,ВихідніДані!$E:$BD,52,0))</f>
        <v>---</v>
      </c>
      <c r="AV33" s="331" t="str">
        <f>IF(ISNA(VLOOKUP(AV$8&amp;$C33,ВихідніДані!$E:$BD,52,0)),"---",VLOOKUP(AV$8&amp;$C33,ВихідніДані!$E:$BD,52,0))</f>
        <v>---</v>
      </c>
      <c r="AW33" s="331" t="str">
        <f>IF(ISNA(VLOOKUP(AW$8&amp;$C33,ВихідніДані!$E:$BD,52,0)),"---",VLOOKUP(AW$8&amp;$C33,ВихідніДані!$E:$BD,52,0))</f>
        <v>---</v>
      </c>
      <c r="AX33" s="331" t="str">
        <f>IF(ISNA(VLOOKUP(AX$8&amp;$C33,ВихідніДані!$E:$BD,52,0)),"---",VLOOKUP(AX$8&amp;$C33,ВихідніДані!$E:$BD,52,0))</f>
        <v>---</v>
      </c>
      <c r="AY33" s="331" t="str">
        <f>IF(ISNA(VLOOKUP(AY$8&amp;$C33,ВихідніДані!$E:$BD,52,0)),"---",VLOOKUP(AY$8&amp;$C33,ВихідніДані!$E:$BD,52,0))</f>
        <v>---</v>
      </c>
      <c r="AZ33" s="332" t="str">
        <f>IF(ISNA(VLOOKUP(AZ$8&amp;$C33,ВихідніДані!$E:$BD,52,0)),"---",VLOOKUP(AZ$8&amp;$C33,ВихідніДані!$E:$BD,52,0))</f>
        <v>---</v>
      </c>
      <c r="BA33" s="159"/>
      <c r="BB33" s="319">
        <f>IF(SUMIF(АВисновки!$D:$D,BB$8&amp;$C33,АВисновки!$A:$A)=0,"-",SUMIF(АВисновки!$D:$D,BB$8&amp;$C33,АВисновки!$E:$E))</f>
        <v>0</v>
      </c>
      <c r="BC33" s="320" t="str">
        <f>IF(SUMIF(АВисновки!$D:$D,BC$8&amp;$C33,АВисновки!$A:$A)=0,"-",SUMIF(АВисновки!$D:$D,BC$8&amp;$C33,АВисновки!$E:$E))</f>
        <v>-</v>
      </c>
      <c r="BD33" s="320" t="str">
        <f>IF(SUMIF(АВисновки!$D:$D,BD$8&amp;$C33,АВисновки!$A:$A)=0,"-",SUMIF(АВисновки!$D:$D,BD$8&amp;$C33,АВисновки!$E:$E))</f>
        <v>-</v>
      </c>
      <c r="BE33" s="320" t="str">
        <f>IF(SUMIF(АВисновки!$D:$D,BE$8&amp;$C33,АВисновки!$A:$A)=0,"-",SUMIF(АВисновки!$D:$D,BE$8&amp;$C33,АВисновки!$E:$E))</f>
        <v>-</v>
      </c>
      <c r="BF33" s="320" t="str">
        <f>IF(SUMIF(АВисновки!$D:$D,BF$8&amp;$C33,АВисновки!$A:$A)=0,"-",SUMIF(АВисновки!$D:$D,BF$8&amp;$C33,АВисновки!$E:$E))</f>
        <v>-</v>
      </c>
      <c r="BG33" s="320" t="str">
        <f>IF(SUMIF(АВисновки!$D:$D,BG$8&amp;$C33,АВисновки!$A:$A)=0,"-",SUMIF(АВисновки!$D:$D,BG$8&amp;$C33,АВисновки!$E:$E))</f>
        <v>-</v>
      </c>
      <c r="BH33" s="320" t="str">
        <f>IF(SUMIF(АВисновки!$D:$D,BH$8&amp;$C33,АВисновки!$A:$A)=0,"-",SUMIF(АВисновки!$D:$D,BH$8&amp;$C33,АВисновки!$E:$E))</f>
        <v>-</v>
      </c>
      <c r="BI33" s="320" t="str">
        <f>IF(SUMIF(АВисновки!$D:$D,BI$8&amp;$C33,АВисновки!$A:$A)=0,"-",SUMIF(АВисновки!$D:$D,BI$8&amp;$C33,АВисновки!$E:$E))</f>
        <v>-</v>
      </c>
      <c r="BJ33" s="320" t="str">
        <f>IF(SUMIF(АВисновки!$D:$D,BJ$8&amp;$C33,АВисновки!$A:$A)=0,"-",SUMIF(АВисновки!$D:$D,BJ$8&amp;$C33,АВисновки!$E:$E))</f>
        <v>-</v>
      </c>
      <c r="BK33" s="320" t="str">
        <f>IF(SUMIF(АВисновки!$D:$D,BK$8&amp;$C33,АВисновки!$A:$A)=0,"-",SUMIF(АВисновки!$D:$D,BK$8&amp;$C33,АВисновки!$E:$E))</f>
        <v>-</v>
      </c>
      <c r="BL33" s="321" t="str">
        <f>IF(SUMIF(АВисновки!$D:$D,BL$8&amp;$C33,АВисновки!$A:$A)=0,"-",SUMIF(АВисновки!$D:$D,BL$8&amp;$C33,АВисновки!$E:$E))</f>
        <v>-</v>
      </c>
    </row>
    <row r="34" spans="1:64" x14ac:dyDescent="0.2">
      <c r="A34" s="386">
        <f>COUNTIF(СписМінфін!$B$2:$B$101,C34)</f>
        <v>1</v>
      </c>
      <c r="B34" s="364">
        <v>24</v>
      </c>
      <c r="C34" s="365" t="s">
        <v>65</v>
      </c>
      <c r="D34" s="142">
        <v>399949426570</v>
      </c>
      <c r="E34" s="172">
        <f>SUMIF(ВихідніДані!G:G,D34,ВихідніДані!K:K)</f>
        <v>69374162</v>
      </c>
      <c r="F34" s="172">
        <f>SUMIF(ВихідніДані!G:G,D34,ВихідніДані!M:M)</f>
        <v>69374162</v>
      </c>
      <c r="G34" s="172">
        <f>SUMIF(ВихідніДані!G:G,D34,ВихідніДані!AC:AC)</f>
        <v>0</v>
      </c>
      <c r="H34" s="172">
        <f>SUMIF(ВихідніДані!G:G,D34,ВихідніДані!AI:AI)</f>
        <v>69374162</v>
      </c>
      <c r="I34" s="366">
        <f t="shared" si="1"/>
        <v>0</v>
      </c>
      <c r="J34" s="366">
        <f t="shared" si="2"/>
        <v>0</v>
      </c>
      <c r="K34" s="367">
        <f t="shared" si="3"/>
        <v>1</v>
      </c>
      <c r="L34" s="368">
        <f t="shared" si="0"/>
        <v>1</v>
      </c>
      <c r="M34" s="369">
        <f>SUMIF(АВисновки!N:N,D34,АВисновки!$E:$E)</f>
        <v>10263574.652054794</v>
      </c>
      <c r="N34" s="369">
        <f>SUMIF(АВисновки!N:N,D34,АВисновки!B:B)</f>
        <v>1</v>
      </c>
      <c r="O34" s="369">
        <f ca="1">SUMIF([2]Матриця!C$7:C$967,D34,[2]Матриця!D$7:D$967)</f>
        <v>42</v>
      </c>
      <c r="P34" s="387">
        <f ca="1">SUMIF([2]Матриця!B$7:B$967,C34,[2]Матриця!E$7:E$967)</f>
        <v>1</v>
      </c>
      <c r="Q34" s="159"/>
      <c r="R34" s="330">
        <f ca="1">IF(SUMIF(ВихідніДані!$E:$BB,R$8&amp;$C34,ВихідніДані!$D:$D)=0,"-",IF(SUMIF(ВихідніДані!$E:$BB,R$8&amp;$C34,ВихідніДані!$BE:$BE)=0,"вся сумма оспорена",IF(SUMIF(ВихідніДані!$E:$BB,R$8&amp;$C34,ВихідніДані!$M:$M)=0,"Немає висновків",SUMIF(ВихідніДані!$E:$BB,R$8&amp;$C34,ВихідніДані!$M:$M)/SUMIF(ВихідніДані!$E:$BB,R$8&amp;$C34,ВихідніДані!$BE:$BE))))</f>
        <v>1</v>
      </c>
      <c r="S34" s="331" t="str">
        <f ca="1">IF(SUMIF(ВихідніДані!$E:$BB,S$8&amp;$C34,ВихідніДані!$D:$D)=0,"-",IF(SUMIF(ВихідніДані!$E:$BB,S$8&amp;$C34,ВихідніДані!$BE:$BE)=0,"вся сумма оспорена",IF(SUMIF(ВихідніДані!$E:$BB,S$8&amp;$C34,ВихідніДані!$M:$M)=0,"Немає висновків",SUMIF(ВихідніДані!$E:$BB,S$8&amp;$C34,ВихідніДані!$M:$M)/SUMIF(ВихідніДані!$E:$BB,S$8&amp;$C34,ВихідніДані!$BE:$BE))))</f>
        <v>-</v>
      </c>
      <c r="T34" s="331" t="str">
        <f ca="1">IF(SUMIF(ВихідніДані!$E:$BB,T$8&amp;$C34,ВихідніДані!$D:$D)=0,"-",IF(SUMIF(ВихідніДані!$E:$BB,T$8&amp;$C34,ВихідніДані!$BE:$BE)=0,"вся сумма оспорена",IF(SUMIF(ВихідніДані!$E:$BB,T$8&amp;$C34,ВихідніДані!$M:$M)=0,"Немає висновків",SUMIF(ВихідніДані!$E:$BB,T$8&amp;$C34,ВихідніДані!$M:$M)/SUMIF(ВихідніДані!$E:$BB,T$8&amp;$C34,ВихідніДані!$BE:$BE))))</f>
        <v>-</v>
      </c>
      <c r="U34" s="331" t="str">
        <f ca="1">IF(SUMIF(ВихідніДані!$E:$BB,U$8&amp;$C34,ВихідніДані!$D:$D)=0,"-",IF(SUMIF(ВихідніДані!$E:$BB,U$8&amp;$C34,ВихідніДані!$BE:$BE)=0,"вся сумма оспорена",IF(SUMIF(ВихідніДані!$E:$BB,U$8&amp;$C34,ВихідніДані!$M:$M)=0,"Немає висновків",SUMIF(ВихідніДані!$E:$BB,U$8&amp;$C34,ВихідніДані!$M:$M)/SUMIF(ВихідніДані!$E:$BB,U$8&amp;$C34,ВихідніДані!$BE:$BE))))</f>
        <v>-</v>
      </c>
      <c r="V34" s="331" t="str">
        <f ca="1">IF(SUMIF(ВихідніДані!$E:$BB,V$8&amp;$C34,ВихідніДані!$D:$D)=0,"-",IF(SUMIF(ВихідніДані!$E:$BB,V$8&amp;$C34,ВихідніДані!$BE:$BE)=0,"вся сумма оспорена",IF(SUMIF(ВихідніДані!$E:$BB,V$8&amp;$C34,ВихідніДані!$M:$M)=0,"Немає висновків",SUMIF(ВихідніДані!$E:$BB,V$8&amp;$C34,ВихідніДані!$M:$M)/SUMIF(ВихідніДані!$E:$BB,V$8&amp;$C34,ВихідніДані!$BE:$BE))))</f>
        <v>-</v>
      </c>
      <c r="W34" s="331" t="str">
        <f ca="1">IF(SUMIF(ВихідніДані!$E:$BB,W$8&amp;$C34,ВихідніДані!$D:$D)=0,"-",IF(SUMIF(ВихідніДані!$E:$BB,W$8&amp;$C34,ВихідніДані!$BE:$BE)=0,"вся сумма оспорена",IF(SUMIF(ВихідніДані!$E:$BB,W$8&amp;$C34,ВихідніДані!$M:$M)=0,"Немає висновків",SUMIF(ВихідніДані!$E:$BB,W$8&amp;$C34,ВихідніДані!$M:$M)/SUMIF(ВихідніДані!$E:$BB,W$8&amp;$C34,ВихідніДані!$BE:$BE))))</f>
        <v>-</v>
      </c>
      <c r="X34" s="331" t="str">
        <f ca="1">IF(SUMIF(ВихідніДані!$E:$BB,X$8&amp;$C34,ВихідніДані!$D:$D)=0,"-",IF(SUMIF(ВихідніДані!$E:$BB,X$8&amp;$C34,ВихідніДані!$BE:$BE)=0,"вся сумма оспорена",IF(SUMIF(ВихідніДані!$E:$BB,X$8&amp;$C34,ВихідніДані!$M:$M)=0,"Немає висновків",SUMIF(ВихідніДані!$E:$BB,X$8&amp;$C34,ВихідніДані!$M:$M)/SUMIF(ВихідніДані!$E:$BB,X$8&amp;$C34,ВихідніДані!$BE:$BE))))</f>
        <v>-</v>
      </c>
      <c r="Y34" s="331" t="str">
        <f ca="1">IF(SUMIF(ВихідніДані!$E:$BB,Y$8&amp;$C34,ВихідніДані!$D:$D)=0,"-",IF(SUMIF(ВихідніДані!$E:$BB,Y$8&amp;$C34,ВихідніДані!$BE:$BE)=0,"вся сумма оспорена",IF(SUMIF(ВихідніДані!$E:$BB,Y$8&amp;$C34,ВихідніДані!$M:$M)=0,"Немає висновків",SUMIF(ВихідніДані!$E:$BB,Y$8&amp;$C34,ВихідніДані!$M:$M)/SUMIF(ВихідніДані!$E:$BB,Y$8&amp;$C34,ВихідніДані!$BE:$BE))))</f>
        <v>-</v>
      </c>
      <c r="Z34" s="331" t="str">
        <f ca="1">IF(SUMIF(ВихідніДані!$E:$BB,Z$8&amp;$C34,ВихідніДані!$D:$D)=0,"-",IF(SUMIF(ВихідніДані!$E:$BB,Z$8&amp;$C34,ВихідніДані!$BE:$BE)=0,"вся сумма оспорена",IF(SUMIF(ВихідніДані!$E:$BB,Z$8&amp;$C34,ВихідніДані!$M:$M)=0,"Немає висновків",SUMIF(ВихідніДані!$E:$BB,Z$8&amp;$C34,ВихідніДані!$M:$M)/SUMIF(ВихідніДані!$E:$BB,Z$8&amp;$C34,ВихідніДані!$BE:$BE))))</f>
        <v>-</v>
      </c>
      <c r="AA34" s="331" t="str">
        <f ca="1">IF(SUMIF(ВихідніДані!$E:$BB,AA$8&amp;$C34,ВихідніДані!$D:$D)=0,"-",IF(SUMIF(ВихідніДані!$E:$BB,AA$8&amp;$C34,ВихідніДані!$BE:$BE)=0,"вся сумма оспорена",IF(SUMIF(ВихідніДані!$E:$BB,AA$8&amp;$C34,ВихідніДані!$M:$M)=0,"Немає висновків",SUMIF(ВихідніДані!$E:$BB,AA$8&amp;$C34,ВихідніДані!$M:$M)/SUMIF(ВихідніДані!$E:$BB,AA$8&amp;$C34,ВихідніДані!$BE:$BE))))</f>
        <v>-</v>
      </c>
      <c r="AB34" s="332" t="str">
        <f ca="1">IF(SUMIF(ВихідніДані!$E:$BB,AB$8&amp;$C34,ВихідніДані!$D:$D)=0,"-",IF(SUMIF(ВихідніДані!$E:$BB,AB$8&amp;$C34,ВихідніДані!$BE:$BE)=0,"вся сумма оспорена",IF(SUMIF(ВихідніДані!$E:$BB,AB$8&amp;$C34,ВихідніДані!$M:$M)=0,"Немає висновків",SUMIF(ВихідніДані!$E:$BB,AB$8&amp;$C34,ВихідніДані!$M:$M)/SUMIF(ВихідніДані!$E:$BB,AB$8&amp;$C34,ВихідніДані!$BE:$BE))))</f>
        <v>-</v>
      </c>
      <c r="AC34" s="159"/>
      <c r="AD34" s="330">
        <f ca="1">IF(SUMIF(ВихідніДані!$E:$BB,AD$8&amp; $C34,ВихідніДані!$D:$D)=0,"-",IF(SUMIF(ВихідніДані!$E:$BB,AD$8&amp;$C34,ВихідніДані!$BE:$BE)=0,"вся сумма оспорена",IF(SUMIF(ВихідніДані!$E:$BB,AD$8&amp;$C34,ВихідніДані!$M:$M)=0,"Немає висновків",SUMIF(ВихідніДані!$E:$BB,AD$8&amp;$C34,ВихідніДані!$AI:$AI)/SUMIF(ВихідніДані!$E:$BB,AD$8&amp;$C34,ВихідніДані!$M:$M))))</f>
        <v>1</v>
      </c>
      <c r="AE34" s="331" t="str">
        <f ca="1">IF(SUMIF(ВихідніДані!$E:$BB,AE$8&amp; $C34,ВихідніДані!$D:$D)=0,"-",IF(SUMIF(ВихідніДані!$E:$BB,AE$8&amp;$C34,ВихідніДані!$BE:$BE)=0,"вся сумма оспорена",IF(SUMIF(ВихідніДані!$E:$BB,AE$8&amp;$C34,ВихідніДані!$M:$M)=0,"Немає висновків",SUMIF(ВихідніДані!$E:$BB,AE$8&amp;$C34,ВихідніДані!$AI:$AI)/SUMIF(ВихідніДані!$E:$BB,AE$8&amp;$C34,ВихідніДані!$M:$M))))</f>
        <v>-</v>
      </c>
      <c r="AF34" s="331" t="str">
        <f ca="1">IF(SUMIF(ВихідніДані!$E:$BB,AF$8&amp; $C34,ВихідніДані!$D:$D)=0,"-",IF(SUMIF(ВихідніДані!$E:$BB,AF$8&amp;$C34,ВихідніДані!$BE:$BE)=0,"вся сумма оспорена",IF(SUMIF(ВихідніДані!$E:$BB,AF$8&amp;$C34,ВихідніДані!$M:$M)=0,"Немає висновків",SUMIF(ВихідніДані!$E:$BB,AF$8&amp;$C34,ВихідніДані!$AI:$AI)/SUMIF(ВихідніДані!$E:$BB,AF$8&amp;$C34,ВихідніДані!$M:$M))))</f>
        <v>-</v>
      </c>
      <c r="AG34" s="331" t="str">
        <f ca="1">IF(SUMIF(ВихідніДані!$E:$BB,AG$8&amp; $C34,ВихідніДані!$D:$D)=0,"-",IF(SUMIF(ВихідніДані!$E:$BB,AG$8&amp;$C34,ВихідніДані!$BE:$BE)=0,"вся сумма оспорена",IF(SUMIF(ВихідніДані!$E:$BB,AG$8&amp;$C34,ВихідніДані!$M:$M)=0,"Немає висновків",SUMIF(ВихідніДані!$E:$BB,AG$8&amp;$C34,ВихідніДані!$AI:$AI)/SUMIF(ВихідніДані!$E:$BB,AG$8&amp;$C34,ВихідніДані!$M:$M))))</f>
        <v>-</v>
      </c>
      <c r="AH34" s="331" t="str">
        <f ca="1">IF(SUMIF(ВихідніДані!$E:$BB,AH$8&amp; $C34,ВихідніДані!$D:$D)=0,"-",IF(SUMIF(ВихідніДані!$E:$BB,AH$8&amp;$C34,ВихідніДані!$BE:$BE)=0,"вся сумма оспорена",IF(SUMIF(ВихідніДані!$E:$BB,AH$8&amp;$C34,ВихідніДані!$M:$M)=0,"Немає висновків",SUMIF(ВихідніДані!$E:$BB,AH$8&amp;$C34,ВихідніДані!$AI:$AI)/SUMIF(ВихідніДані!$E:$BB,AH$8&amp;$C34,ВихідніДані!$M:$M))))</f>
        <v>-</v>
      </c>
      <c r="AI34" s="331" t="str">
        <f ca="1">IF(SUMIF(ВихідніДані!$E:$BB,AI$8&amp; $C34,ВихідніДані!$D:$D)=0,"-",IF(SUMIF(ВихідніДані!$E:$BB,AI$8&amp;$C34,ВихідніДані!$BE:$BE)=0,"вся сумма оспорена",IF(SUMIF(ВихідніДані!$E:$BB,AI$8&amp;$C34,ВихідніДані!$M:$M)=0,"Немає висновків",SUMIF(ВихідніДані!$E:$BB,AI$8&amp;$C34,ВихідніДані!$AI:$AI)/SUMIF(ВихідніДані!$E:$BB,AI$8&amp;$C34,ВихідніДані!$M:$M))))</f>
        <v>-</v>
      </c>
      <c r="AJ34" s="331" t="str">
        <f ca="1">IF(SUMIF(ВихідніДані!$E:$BB,AJ$8&amp; $C34,ВихідніДані!$D:$D)=0,"-",IF(SUMIF(ВихідніДані!$E:$BB,AJ$8&amp;$C34,ВихідніДані!$BE:$BE)=0,"вся сумма оспорена",IF(SUMIF(ВихідніДані!$E:$BB,AJ$8&amp;$C34,ВихідніДані!$M:$M)=0,"Немає висновків",SUMIF(ВихідніДані!$E:$BB,AJ$8&amp;$C34,ВихідніДані!$AI:$AI)/SUMIF(ВихідніДані!$E:$BB,AJ$8&amp;$C34,ВихідніДані!$M:$M))))</f>
        <v>-</v>
      </c>
      <c r="AK34" s="331" t="str">
        <f ca="1">IF(SUMIF(ВихідніДані!$E:$BB,AK$8&amp; $C34,ВихідніДані!$D:$D)=0,"-",IF(SUMIF(ВихідніДані!$E:$BB,AK$8&amp;$C34,ВихідніДані!$BE:$BE)=0,"вся сумма оспорена",IF(SUMIF(ВихідніДані!$E:$BB,AK$8&amp;$C34,ВихідніДані!$M:$M)=0,"Немає висновків",SUMIF(ВихідніДані!$E:$BB,AK$8&amp;$C34,ВихідніДані!$AI:$AI)/SUMIF(ВихідніДані!$E:$BB,AK$8&amp;$C34,ВихідніДані!$M:$M))))</f>
        <v>-</v>
      </c>
      <c r="AL34" s="331" t="str">
        <f ca="1">IF(SUMIF(ВихідніДані!$E:$BB,AL$8&amp; $C34,ВихідніДані!$D:$D)=0,"-",IF(SUMIF(ВихідніДані!$E:$BB,AL$8&amp;$C34,ВихідніДані!$BE:$BE)=0,"вся сумма оспорена",IF(SUMIF(ВихідніДані!$E:$BB,AL$8&amp;$C34,ВихідніДані!$M:$M)=0,"Немає висновків",SUMIF(ВихідніДані!$E:$BB,AL$8&amp;$C34,ВихідніДані!$AI:$AI)/SUMIF(ВихідніДані!$E:$BB,AL$8&amp;$C34,ВихідніДані!$M:$M))))</f>
        <v>-</v>
      </c>
      <c r="AM34" s="331" t="str">
        <f ca="1">IF(SUMIF(ВихідніДані!$E:$BB,AM$8&amp; $C34,ВихідніДані!$D:$D)=0,"-",IF(SUMIF(ВихідніДані!$E:$BB,AM$8&amp;$C34,ВихідніДані!$BE:$BE)=0,"вся сумма оспорена",IF(SUMIF(ВихідніДані!$E:$BB,AM$8&amp;$C34,ВихідніДані!$M:$M)=0,"Немає висновків",SUMIF(ВихідніДані!$E:$BB,AM$8&amp;$C34,ВихідніДані!$AI:$AI)/SUMIF(ВихідніДані!$E:$BB,AM$8&amp;$C34,ВихідніДані!$M:$M))))</f>
        <v>-</v>
      </c>
      <c r="AN34" s="332" t="str">
        <f ca="1">IF(SUMIF(ВихідніДані!$E:$BB,AN$8&amp; $C34,ВихідніДані!$D:$D)=0,"-",IF(SUMIF(ВихідніДані!$E:$BB,AN$8&amp;$C34,ВихідніДані!$BE:$BE)=0,"вся сумма оспорена",IF(SUMIF(ВихідніДані!$E:$BB,AN$8&amp;$C34,ВихідніДані!$M:$M)=0,"Немає висновків",SUMIF(ВихідніДані!$E:$BB,AN$8&amp;$C34,ВихідніДані!$AI:$AI)/SUMIF(ВихідніДані!$E:$BB,AN$8&amp;$C34,ВихідніДані!$M:$M))))</f>
        <v>-</v>
      </c>
      <c r="AO34" s="159"/>
      <c r="AP34" s="447">
        <f>VLOOKUP(AP$8&amp;$C34,ВихідніДані!$E:$BD,52,0)</f>
        <v>121</v>
      </c>
      <c r="AQ34" s="331" t="str">
        <f>IF(ISNA(VLOOKUP(AQ$8&amp;$C34,ВихідніДані!$E:$BD,52,0)),"---",VLOOKUP(AQ$8&amp;$C34,ВихідніДані!$E:$BD,52,0))</f>
        <v>---</v>
      </c>
      <c r="AR34" s="331" t="str">
        <f>IF(ISNA(VLOOKUP(AR$8&amp;$C34,ВихідніДані!$E:$BD,52,0)),"---",VLOOKUP(AR$8&amp;$C34,ВихідніДані!$E:$BD,52,0))</f>
        <v>---</v>
      </c>
      <c r="AS34" s="331" t="str">
        <f>IF(ISNA(VLOOKUP(AS$8&amp;$C34,ВихідніДані!$E:$BD,52,0)),"---",VLOOKUP(AS$8&amp;$C34,ВихідніДані!$E:$BD,52,0))</f>
        <v>---</v>
      </c>
      <c r="AT34" s="331" t="str">
        <f>IF(ISNA(VLOOKUP(AT$8&amp;$C34,ВихідніДані!$E:$BD,52,0)),"---",VLOOKUP(AT$8&amp;$C34,ВихідніДані!$E:$BD,52,0))</f>
        <v>---</v>
      </c>
      <c r="AU34" s="331" t="str">
        <f>IF(ISNA(VLOOKUP(AU$8&amp;$C34,ВихідніДані!$E:$BD,52,0)),"---",VLOOKUP(AU$8&amp;$C34,ВихідніДані!$E:$BD,52,0))</f>
        <v>---</v>
      </c>
      <c r="AV34" s="331" t="str">
        <f>IF(ISNA(VLOOKUP(AV$8&amp;$C34,ВихідніДані!$E:$BD,52,0)),"---",VLOOKUP(AV$8&amp;$C34,ВихідніДані!$E:$BD,52,0))</f>
        <v>---</v>
      </c>
      <c r="AW34" s="331" t="str">
        <f>IF(ISNA(VLOOKUP(AW$8&amp;$C34,ВихідніДані!$E:$BD,52,0)),"---",VLOOKUP(AW$8&amp;$C34,ВихідніДані!$E:$BD,52,0))</f>
        <v>---</v>
      </c>
      <c r="AX34" s="331" t="str">
        <f>IF(ISNA(VLOOKUP(AX$8&amp;$C34,ВихідніДані!$E:$BD,52,0)),"---",VLOOKUP(AX$8&amp;$C34,ВихідніДані!$E:$BD,52,0))</f>
        <v>---</v>
      </c>
      <c r="AY34" s="331" t="str">
        <f>IF(ISNA(VLOOKUP(AY$8&amp;$C34,ВихідніДані!$E:$BD,52,0)),"---",VLOOKUP(AY$8&amp;$C34,ВихідніДані!$E:$BD,52,0))</f>
        <v>---</v>
      </c>
      <c r="AZ34" s="332" t="str">
        <f>IF(ISNA(VLOOKUP(AZ$8&amp;$C34,ВихідніДані!$E:$BD,52,0)),"---",VLOOKUP(AZ$8&amp;$C34,ВихідніДані!$E:$BD,52,0))</f>
        <v>---</v>
      </c>
      <c r="BA34" s="159"/>
      <c r="BB34" s="319">
        <f>IF(SUMIF(АВисновки!$D:$D,BB$8&amp;$C34,АВисновки!$A:$A)=0,"-",SUMIF(АВисновки!$D:$D,BB$8&amp;$C34,АВисновки!$E:$E))</f>
        <v>10263574.652054794</v>
      </c>
      <c r="BC34" s="320" t="str">
        <f>IF(SUMIF(АВисновки!$D:$D,BC$8&amp;$C34,АВисновки!$A:$A)=0,"-",SUMIF(АВисновки!$D:$D,BC$8&amp;$C34,АВисновки!$E:$E))</f>
        <v>-</v>
      </c>
      <c r="BD34" s="320" t="str">
        <f>IF(SUMIF(АВисновки!$D:$D,BD$8&amp;$C34,АВисновки!$A:$A)=0,"-",SUMIF(АВисновки!$D:$D,BD$8&amp;$C34,АВисновки!$E:$E))</f>
        <v>-</v>
      </c>
      <c r="BE34" s="320" t="str">
        <f>IF(SUMIF(АВисновки!$D:$D,BE$8&amp;$C34,АВисновки!$A:$A)=0,"-",SUMIF(АВисновки!$D:$D,BE$8&amp;$C34,АВисновки!$E:$E))</f>
        <v>-</v>
      </c>
      <c r="BF34" s="320" t="str">
        <f>IF(SUMIF(АВисновки!$D:$D,BF$8&amp;$C34,АВисновки!$A:$A)=0,"-",SUMIF(АВисновки!$D:$D,BF$8&amp;$C34,АВисновки!$E:$E))</f>
        <v>-</v>
      </c>
      <c r="BG34" s="320" t="str">
        <f>IF(SUMIF(АВисновки!$D:$D,BG$8&amp;$C34,АВисновки!$A:$A)=0,"-",SUMIF(АВисновки!$D:$D,BG$8&amp;$C34,АВисновки!$E:$E))</f>
        <v>-</v>
      </c>
      <c r="BH34" s="320" t="str">
        <f>IF(SUMIF(АВисновки!$D:$D,BH$8&amp;$C34,АВисновки!$A:$A)=0,"-",SUMIF(АВисновки!$D:$D,BH$8&amp;$C34,АВисновки!$E:$E))</f>
        <v>-</v>
      </c>
      <c r="BI34" s="320" t="str">
        <f>IF(SUMIF(АВисновки!$D:$D,BI$8&amp;$C34,АВисновки!$A:$A)=0,"-",SUMIF(АВисновки!$D:$D,BI$8&amp;$C34,АВисновки!$E:$E))</f>
        <v>-</v>
      </c>
      <c r="BJ34" s="320" t="str">
        <f>IF(SUMIF(АВисновки!$D:$D,BJ$8&amp;$C34,АВисновки!$A:$A)=0,"-",SUMIF(АВисновки!$D:$D,BJ$8&amp;$C34,АВисновки!$E:$E))</f>
        <v>-</v>
      </c>
      <c r="BK34" s="320" t="str">
        <f>IF(SUMIF(АВисновки!$D:$D,BK$8&amp;$C34,АВисновки!$A:$A)=0,"-",SUMIF(АВисновки!$D:$D,BK$8&amp;$C34,АВисновки!$E:$E))</f>
        <v>-</v>
      </c>
      <c r="BL34" s="321" t="str">
        <f>IF(SUMIF(АВисновки!$D:$D,BL$8&amp;$C34,АВисновки!$A:$A)=0,"-",SUMIF(АВисновки!$D:$D,BL$8&amp;$C34,АВисновки!$E:$E))</f>
        <v>-</v>
      </c>
    </row>
    <row r="35" spans="1:64" x14ac:dyDescent="0.2">
      <c r="A35" s="386">
        <f>COUNTIF(СписМінфін!$B$2:$B$101,C35)</f>
        <v>1</v>
      </c>
      <c r="B35" s="364">
        <v>25</v>
      </c>
      <c r="C35" s="365" t="s">
        <v>67</v>
      </c>
      <c r="D35" s="142">
        <v>326412010169</v>
      </c>
      <c r="E35" s="172">
        <f>SUMIF(ВихідніДані!G:G,D35,ВихідніДані!K:K)</f>
        <v>35217971</v>
      </c>
      <c r="F35" s="172">
        <f>SUMIF(ВихідніДані!G:G,D35,ВихідніДані!M:M)</f>
        <v>35217971</v>
      </c>
      <c r="G35" s="172">
        <f>SUMIF(ВихідніДані!G:G,D35,ВихідніДані!AC:AC)</f>
        <v>0</v>
      </c>
      <c r="H35" s="172">
        <f>SUMIF(ВихідніДані!G:G,D35,ВихідніДані!AI:AI)</f>
        <v>35217971</v>
      </c>
      <c r="I35" s="366">
        <f t="shared" si="1"/>
        <v>0</v>
      </c>
      <c r="J35" s="366">
        <f t="shared" si="2"/>
        <v>0</v>
      </c>
      <c r="K35" s="367">
        <f t="shared" si="3"/>
        <v>1</v>
      </c>
      <c r="L35" s="368">
        <f t="shared" si="0"/>
        <v>1</v>
      </c>
      <c r="M35" s="369">
        <f>SUMIF(АВисновки!N:N,D35,АВисновки!$E:$E)</f>
        <v>2412189.7945205481</v>
      </c>
      <c r="N35" s="369">
        <f>SUMIF(АВисновки!N:N,D35,АВисновки!B:B)</f>
        <v>1</v>
      </c>
      <c r="O35" s="369">
        <f ca="1">SUMIF([2]Матриця!C$7:C$967,D35,[2]Матриця!D$7:D$967)</f>
        <v>0</v>
      </c>
      <c r="P35" s="387">
        <f ca="1">SUMIF([2]Матриця!B$7:B$967,C35,[2]Матриця!E$7:E$967)</f>
        <v>0</v>
      </c>
      <c r="Q35" s="159"/>
      <c r="R35" s="330">
        <f ca="1">IF(SUMIF(ВихідніДані!$E:$BB,R$8&amp;$C35,ВихідніДані!$D:$D)=0,"-",IF(SUMIF(ВихідніДані!$E:$BB,R$8&amp;$C35,ВихідніДані!$BE:$BE)=0,"вся сумма оспорена",IF(SUMIF(ВихідніДані!$E:$BB,R$8&amp;$C35,ВихідніДані!$M:$M)=0,"Немає висновків",SUMIF(ВихідніДані!$E:$BB,R$8&amp;$C35,ВихідніДані!$M:$M)/SUMIF(ВихідніДані!$E:$BB,R$8&amp;$C35,ВихідніДані!$BE:$BE))))</f>
        <v>1</v>
      </c>
      <c r="S35" s="331" t="str">
        <f ca="1">IF(SUMIF(ВихідніДані!$E:$BB,S$8&amp;$C35,ВихідніДані!$D:$D)=0,"-",IF(SUMIF(ВихідніДані!$E:$BB,S$8&amp;$C35,ВихідніДані!$BE:$BE)=0,"вся сумма оспорена",IF(SUMIF(ВихідніДані!$E:$BB,S$8&amp;$C35,ВихідніДані!$M:$M)=0,"Немає висновків",SUMIF(ВихідніДані!$E:$BB,S$8&amp;$C35,ВихідніДані!$M:$M)/SUMIF(ВихідніДані!$E:$BB,S$8&amp;$C35,ВихідніДані!$BE:$BE))))</f>
        <v>-</v>
      </c>
      <c r="T35" s="331" t="str">
        <f ca="1">IF(SUMIF(ВихідніДані!$E:$BB,T$8&amp;$C35,ВихідніДані!$D:$D)=0,"-",IF(SUMIF(ВихідніДані!$E:$BB,T$8&amp;$C35,ВихідніДані!$BE:$BE)=0,"вся сумма оспорена",IF(SUMIF(ВихідніДані!$E:$BB,T$8&amp;$C35,ВихідніДані!$M:$M)=0,"Немає висновків",SUMIF(ВихідніДані!$E:$BB,T$8&amp;$C35,ВихідніДані!$M:$M)/SUMIF(ВихідніДані!$E:$BB,T$8&amp;$C35,ВихідніДані!$BE:$BE))))</f>
        <v>-</v>
      </c>
      <c r="U35" s="331" t="str">
        <f ca="1">IF(SUMIF(ВихідніДані!$E:$BB,U$8&amp;$C35,ВихідніДані!$D:$D)=0,"-",IF(SUMIF(ВихідніДані!$E:$BB,U$8&amp;$C35,ВихідніДані!$BE:$BE)=0,"вся сумма оспорена",IF(SUMIF(ВихідніДані!$E:$BB,U$8&amp;$C35,ВихідніДані!$M:$M)=0,"Немає висновків",SUMIF(ВихідніДані!$E:$BB,U$8&amp;$C35,ВихідніДані!$M:$M)/SUMIF(ВихідніДані!$E:$BB,U$8&amp;$C35,ВихідніДані!$BE:$BE))))</f>
        <v>-</v>
      </c>
      <c r="V35" s="331" t="str">
        <f ca="1">IF(SUMIF(ВихідніДані!$E:$BB,V$8&amp;$C35,ВихідніДані!$D:$D)=0,"-",IF(SUMIF(ВихідніДані!$E:$BB,V$8&amp;$C35,ВихідніДані!$BE:$BE)=0,"вся сумма оспорена",IF(SUMIF(ВихідніДані!$E:$BB,V$8&amp;$C35,ВихідніДані!$M:$M)=0,"Немає висновків",SUMIF(ВихідніДані!$E:$BB,V$8&amp;$C35,ВихідніДані!$M:$M)/SUMIF(ВихідніДані!$E:$BB,V$8&amp;$C35,ВихідніДані!$BE:$BE))))</f>
        <v>-</v>
      </c>
      <c r="W35" s="331" t="str">
        <f ca="1">IF(SUMIF(ВихідніДані!$E:$BB,W$8&amp;$C35,ВихідніДані!$D:$D)=0,"-",IF(SUMIF(ВихідніДані!$E:$BB,W$8&amp;$C35,ВихідніДані!$BE:$BE)=0,"вся сумма оспорена",IF(SUMIF(ВихідніДані!$E:$BB,W$8&amp;$C35,ВихідніДані!$M:$M)=0,"Немає висновків",SUMIF(ВихідніДані!$E:$BB,W$8&amp;$C35,ВихідніДані!$M:$M)/SUMIF(ВихідніДані!$E:$BB,W$8&amp;$C35,ВихідніДані!$BE:$BE))))</f>
        <v>-</v>
      </c>
      <c r="X35" s="331" t="str">
        <f ca="1">IF(SUMIF(ВихідніДані!$E:$BB,X$8&amp;$C35,ВихідніДані!$D:$D)=0,"-",IF(SUMIF(ВихідніДані!$E:$BB,X$8&amp;$C35,ВихідніДані!$BE:$BE)=0,"вся сумма оспорена",IF(SUMIF(ВихідніДані!$E:$BB,X$8&amp;$C35,ВихідніДані!$M:$M)=0,"Немає висновків",SUMIF(ВихідніДані!$E:$BB,X$8&amp;$C35,ВихідніДані!$M:$M)/SUMIF(ВихідніДані!$E:$BB,X$8&amp;$C35,ВихідніДані!$BE:$BE))))</f>
        <v>-</v>
      </c>
      <c r="Y35" s="331" t="str">
        <f ca="1">IF(SUMIF(ВихідніДані!$E:$BB,Y$8&amp;$C35,ВихідніДані!$D:$D)=0,"-",IF(SUMIF(ВихідніДані!$E:$BB,Y$8&amp;$C35,ВихідніДані!$BE:$BE)=0,"вся сумма оспорена",IF(SUMIF(ВихідніДані!$E:$BB,Y$8&amp;$C35,ВихідніДані!$M:$M)=0,"Немає висновків",SUMIF(ВихідніДані!$E:$BB,Y$8&amp;$C35,ВихідніДані!$M:$M)/SUMIF(ВихідніДані!$E:$BB,Y$8&amp;$C35,ВихідніДані!$BE:$BE))))</f>
        <v>-</v>
      </c>
      <c r="Z35" s="331" t="str">
        <f ca="1">IF(SUMIF(ВихідніДані!$E:$BB,Z$8&amp;$C35,ВихідніДані!$D:$D)=0,"-",IF(SUMIF(ВихідніДані!$E:$BB,Z$8&amp;$C35,ВихідніДані!$BE:$BE)=0,"вся сумма оспорена",IF(SUMIF(ВихідніДані!$E:$BB,Z$8&amp;$C35,ВихідніДані!$M:$M)=0,"Немає висновків",SUMIF(ВихідніДані!$E:$BB,Z$8&amp;$C35,ВихідніДані!$M:$M)/SUMIF(ВихідніДані!$E:$BB,Z$8&amp;$C35,ВихідніДані!$BE:$BE))))</f>
        <v>-</v>
      </c>
      <c r="AA35" s="331" t="str">
        <f ca="1">IF(SUMIF(ВихідніДані!$E:$BB,AA$8&amp;$C35,ВихідніДані!$D:$D)=0,"-",IF(SUMIF(ВихідніДані!$E:$BB,AA$8&amp;$C35,ВихідніДані!$BE:$BE)=0,"вся сумма оспорена",IF(SUMIF(ВихідніДані!$E:$BB,AA$8&amp;$C35,ВихідніДані!$M:$M)=0,"Немає висновків",SUMIF(ВихідніДані!$E:$BB,AA$8&amp;$C35,ВихідніДані!$M:$M)/SUMIF(ВихідніДані!$E:$BB,AA$8&amp;$C35,ВихідніДані!$BE:$BE))))</f>
        <v>-</v>
      </c>
      <c r="AB35" s="332" t="str">
        <f ca="1">IF(SUMIF(ВихідніДані!$E:$BB,AB$8&amp;$C35,ВихідніДані!$D:$D)=0,"-",IF(SUMIF(ВихідніДані!$E:$BB,AB$8&amp;$C35,ВихідніДані!$BE:$BE)=0,"вся сумма оспорена",IF(SUMIF(ВихідніДані!$E:$BB,AB$8&amp;$C35,ВихідніДані!$M:$M)=0,"Немає висновків",SUMIF(ВихідніДані!$E:$BB,AB$8&amp;$C35,ВихідніДані!$M:$M)/SUMIF(ВихідніДані!$E:$BB,AB$8&amp;$C35,ВихідніДані!$BE:$BE))))</f>
        <v>-</v>
      </c>
      <c r="AC35" s="159"/>
      <c r="AD35" s="330">
        <f ca="1">IF(SUMIF(ВихідніДані!$E:$BB,AD$8&amp; $C35,ВихідніДані!$D:$D)=0,"-",IF(SUMIF(ВихідніДані!$E:$BB,AD$8&amp;$C35,ВихідніДані!$BE:$BE)=0,"вся сумма оспорена",IF(SUMIF(ВихідніДані!$E:$BB,AD$8&amp;$C35,ВихідніДані!$M:$M)=0,"Немає висновків",SUMIF(ВихідніДані!$E:$BB,AD$8&amp;$C35,ВихідніДані!$AI:$AI)/SUMIF(ВихідніДані!$E:$BB,AD$8&amp;$C35,ВихідніДані!$M:$M))))</f>
        <v>1</v>
      </c>
      <c r="AE35" s="331" t="str">
        <f ca="1">IF(SUMIF(ВихідніДані!$E:$BB,AE$8&amp; $C35,ВихідніДані!$D:$D)=0,"-",IF(SUMIF(ВихідніДані!$E:$BB,AE$8&amp;$C35,ВихідніДані!$BE:$BE)=0,"вся сумма оспорена",IF(SUMIF(ВихідніДані!$E:$BB,AE$8&amp;$C35,ВихідніДані!$M:$M)=0,"Немає висновків",SUMIF(ВихідніДані!$E:$BB,AE$8&amp;$C35,ВихідніДані!$AI:$AI)/SUMIF(ВихідніДані!$E:$BB,AE$8&amp;$C35,ВихідніДані!$M:$M))))</f>
        <v>-</v>
      </c>
      <c r="AF35" s="331" t="str">
        <f ca="1">IF(SUMIF(ВихідніДані!$E:$BB,AF$8&amp; $C35,ВихідніДані!$D:$D)=0,"-",IF(SUMIF(ВихідніДані!$E:$BB,AF$8&amp;$C35,ВихідніДані!$BE:$BE)=0,"вся сумма оспорена",IF(SUMIF(ВихідніДані!$E:$BB,AF$8&amp;$C35,ВихідніДані!$M:$M)=0,"Немає висновків",SUMIF(ВихідніДані!$E:$BB,AF$8&amp;$C35,ВихідніДані!$AI:$AI)/SUMIF(ВихідніДані!$E:$BB,AF$8&amp;$C35,ВихідніДані!$M:$M))))</f>
        <v>-</v>
      </c>
      <c r="AG35" s="331" t="str">
        <f ca="1">IF(SUMIF(ВихідніДані!$E:$BB,AG$8&amp; $C35,ВихідніДані!$D:$D)=0,"-",IF(SUMIF(ВихідніДані!$E:$BB,AG$8&amp;$C35,ВихідніДані!$BE:$BE)=0,"вся сумма оспорена",IF(SUMIF(ВихідніДані!$E:$BB,AG$8&amp;$C35,ВихідніДані!$M:$M)=0,"Немає висновків",SUMIF(ВихідніДані!$E:$BB,AG$8&amp;$C35,ВихідніДані!$AI:$AI)/SUMIF(ВихідніДані!$E:$BB,AG$8&amp;$C35,ВихідніДані!$M:$M))))</f>
        <v>-</v>
      </c>
      <c r="AH35" s="331" t="str">
        <f ca="1">IF(SUMIF(ВихідніДані!$E:$BB,AH$8&amp; $C35,ВихідніДані!$D:$D)=0,"-",IF(SUMIF(ВихідніДані!$E:$BB,AH$8&amp;$C35,ВихідніДані!$BE:$BE)=0,"вся сумма оспорена",IF(SUMIF(ВихідніДані!$E:$BB,AH$8&amp;$C35,ВихідніДані!$M:$M)=0,"Немає висновків",SUMIF(ВихідніДані!$E:$BB,AH$8&amp;$C35,ВихідніДані!$AI:$AI)/SUMIF(ВихідніДані!$E:$BB,AH$8&amp;$C35,ВихідніДані!$M:$M))))</f>
        <v>-</v>
      </c>
      <c r="AI35" s="331" t="str">
        <f ca="1">IF(SUMIF(ВихідніДані!$E:$BB,AI$8&amp; $C35,ВихідніДані!$D:$D)=0,"-",IF(SUMIF(ВихідніДані!$E:$BB,AI$8&amp;$C35,ВихідніДані!$BE:$BE)=0,"вся сумма оспорена",IF(SUMIF(ВихідніДані!$E:$BB,AI$8&amp;$C35,ВихідніДані!$M:$M)=0,"Немає висновків",SUMIF(ВихідніДані!$E:$BB,AI$8&amp;$C35,ВихідніДані!$AI:$AI)/SUMIF(ВихідніДані!$E:$BB,AI$8&amp;$C35,ВихідніДані!$M:$M))))</f>
        <v>-</v>
      </c>
      <c r="AJ35" s="331" t="str">
        <f ca="1">IF(SUMIF(ВихідніДані!$E:$BB,AJ$8&amp; $C35,ВихідніДані!$D:$D)=0,"-",IF(SUMIF(ВихідніДані!$E:$BB,AJ$8&amp;$C35,ВихідніДані!$BE:$BE)=0,"вся сумма оспорена",IF(SUMIF(ВихідніДані!$E:$BB,AJ$8&amp;$C35,ВихідніДані!$M:$M)=0,"Немає висновків",SUMIF(ВихідніДані!$E:$BB,AJ$8&amp;$C35,ВихідніДані!$AI:$AI)/SUMIF(ВихідніДані!$E:$BB,AJ$8&amp;$C35,ВихідніДані!$M:$M))))</f>
        <v>-</v>
      </c>
      <c r="AK35" s="331" t="str">
        <f ca="1">IF(SUMIF(ВихідніДані!$E:$BB,AK$8&amp; $C35,ВихідніДані!$D:$D)=0,"-",IF(SUMIF(ВихідніДані!$E:$BB,AK$8&amp;$C35,ВихідніДані!$BE:$BE)=0,"вся сумма оспорена",IF(SUMIF(ВихідніДані!$E:$BB,AK$8&amp;$C35,ВихідніДані!$M:$M)=0,"Немає висновків",SUMIF(ВихідніДані!$E:$BB,AK$8&amp;$C35,ВихідніДані!$AI:$AI)/SUMIF(ВихідніДані!$E:$BB,AK$8&amp;$C35,ВихідніДані!$M:$M))))</f>
        <v>-</v>
      </c>
      <c r="AL35" s="331" t="str">
        <f ca="1">IF(SUMIF(ВихідніДані!$E:$BB,AL$8&amp; $C35,ВихідніДані!$D:$D)=0,"-",IF(SUMIF(ВихідніДані!$E:$BB,AL$8&amp;$C35,ВихідніДані!$BE:$BE)=0,"вся сумма оспорена",IF(SUMIF(ВихідніДані!$E:$BB,AL$8&amp;$C35,ВихідніДані!$M:$M)=0,"Немає висновків",SUMIF(ВихідніДані!$E:$BB,AL$8&amp;$C35,ВихідніДані!$AI:$AI)/SUMIF(ВихідніДані!$E:$BB,AL$8&amp;$C35,ВихідніДані!$M:$M))))</f>
        <v>-</v>
      </c>
      <c r="AM35" s="331" t="str">
        <f ca="1">IF(SUMIF(ВихідніДані!$E:$BB,AM$8&amp; $C35,ВихідніДані!$D:$D)=0,"-",IF(SUMIF(ВихідніДані!$E:$BB,AM$8&amp;$C35,ВихідніДані!$BE:$BE)=0,"вся сумма оспорена",IF(SUMIF(ВихідніДані!$E:$BB,AM$8&amp;$C35,ВихідніДані!$M:$M)=0,"Немає висновків",SUMIF(ВихідніДані!$E:$BB,AM$8&amp;$C35,ВихідніДані!$AI:$AI)/SUMIF(ВихідніДані!$E:$BB,AM$8&amp;$C35,ВихідніДані!$M:$M))))</f>
        <v>-</v>
      </c>
      <c r="AN35" s="332" t="str">
        <f ca="1">IF(SUMIF(ВихідніДані!$E:$BB,AN$8&amp; $C35,ВихідніДані!$D:$D)=0,"-",IF(SUMIF(ВихідніДані!$E:$BB,AN$8&amp;$C35,ВихідніДані!$BE:$BE)=0,"вся сумма оспорена",IF(SUMIF(ВихідніДані!$E:$BB,AN$8&amp;$C35,ВихідніДані!$M:$M)=0,"Немає висновків",SUMIF(ВихідніДані!$E:$BB,AN$8&amp;$C35,ВихідніДані!$AI:$AI)/SUMIF(ВихідніДані!$E:$BB,AN$8&amp;$C35,ВихідніДані!$M:$M))))</f>
        <v>-</v>
      </c>
      <c r="AO35" s="159"/>
      <c r="AP35" s="447">
        <f>VLOOKUP(AP$8&amp;$C35,ВихідніДані!$E:$BD,52,0)</f>
        <v>92</v>
      </c>
      <c r="AQ35" s="331" t="str">
        <f>IF(ISNA(VLOOKUP(AQ$8&amp;$C35,ВихідніДані!$E:$BD,52,0)),"---",VLOOKUP(AQ$8&amp;$C35,ВихідніДані!$E:$BD,52,0))</f>
        <v>---</v>
      </c>
      <c r="AR35" s="331" t="str">
        <f>IF(ISNA(VLOOKUP(AR$8&amp;$C35,ВихідніДані!$E:$BD,52,0)),"---",VLOOKUP(AR$8&amp;$C35,ВихідніДані!$E:$BD,52,0))</f>
        <v>---</v>
      </c>
      <c r="AS35" s="331" t="str">
        <f>IF(ISNA(VLOOKUP(AS$8&amp;$C35,ВихідніДані!$E:$BD,52,0)),"---",VLOOKUP(AS$8&amp;$C35,ВихідніДані!$E:$BD,52,0))</f>
        <v>---</v>
      </c>
      <c r="AT35" s="331" t="str">
        <f>IF(ISNA(VLOOKUP(AT$8&amp;$C35,ВихідніДані!$E:$BD,52,0)),"---",VLOOKUP(AT$8&amp;$C35,ВихідніДані!$E:$BD,52,0))</f>
        <v>---</v>
      </c>
      <c r="AU35" s="331" t="str">
        <f>IF(ISNA(VLOOKUP(AU$8&amp;$C35,ВихідніДані!$E:$BD,52,0)),"---",VLOOKUP(AU$8&amp;$C35,ВихідніДані!$E:$BD,52,0))</f>
        <v>---</v>
      </c>
      <c r="AV35" s="331" t="str">
        <f>IF(ISNA(VLOOKUP(AV$8&amp;$C35,ВихідніДані!$E:$BD,52,0)),"---",VLOOKUP(AV$8&amp;$C35,ВихідніДані!$E:$BD,52,0))</f>
        <v>---</v>
      </c>
      <c r="AW35" s="331" t="str">
        <f>IF(ISNA(VLOOKUP(AW$8&amp;$C35,ВихідніДані!$E:$BD,52,0)),"---",VLOOKUP(AW$8&amp;$C35,ВихідніДані!$E:$BD,52,0))</f>
        <v>---</v>
      </c>
      <c r="AX35" s="331" t="str">
        <f>IF(ISNA(VLOOKUP(AX$8&amp;$C35,ВихідніДані!$E:$BD,52,0)),"---",VLOOKUP(AX$8&amp;$C35,ВихідніДані!$E:$BD,52,0))</f>
        <v>---</v>
      </c>
      <c r="AY35" s="331" t="str">
        <f>IF(ISNA(VLOOKUP(AY$8&amp;$C35,ВихідніДані!$E:$BD,52,0)),"---",VLOOKUP(AY$8&amp;$C35,ВихідніДані!$E:$BD,52,0))</f>
        <v>---</v>
      </c>
      <c r="AZ35" s="332" t="str">
        <f>IF(ISNA(VLOOKUP(AZ$8&amp;$C35,ВихідніДані!$E:$BD,52,0)),"---",VLOOKUP(AZ$8&amp;$C35,ВихідніДані!$E:$BD,52,0))</f>
        <v>---</v>
      </c>
      <c r="BA35" s="159"/>
      <c r="BB35" s="319">
        <f>IF(SUMIF(АВисновки!$D:$D,BB$8&amp;$C35,АВисновки!$A:$A)=0,"-",SUMIF(АВисновки!$D:$D,BB$8&amp;$C35,АВисновки!$E:$E))</f>
        <v>2412189.7945205481</v>
      </c>
      <c r="BC35" s="320" t="str">
        <f>IF(SUMIF(АВисновки!$D:$D,BC$8&amp;$C35,АВисновки!$A:$A)=0,"-",SUMIF(АВисновки!$D:$D,BC$8&amp;$C35,АВисновки!$E:$E))</f>
        <v>-</v>
      </c>
      <c r="BD35" s="320" t="str">
        <f>IF(SUMIF(АВисновки!$D:$D,BD$8&amp;$C35,АВисновки!$A:$A)=0,"-",SUMIF(АВисновки!$D:$D,BD$8&amp;$C35,АВисновки!$E:$E))</f>
        <v>-</v>
      </c>
      <c r="BE35" s="320" t="str">
        <f>IF(SUMIF(АВисновки!$D:$D,BE$8&amp;$C35,АВисновки!$A:$A)=0,"-",SUMIF(АВисновки!$D:$D,BE$8&amp;$C35,АВисновки!$E:$E))</f>
        <v>-</v>
      </c>
      <c r="BF35" s="320" t="str">
        <f>IF(SUMIF(АВисновки!$D:$D,BF$8&amp;$C35,АВисновки!$A:$A)=0,"-",SUMIF(АВисновки!$D:$D,BF$8&amp;$C35,АВисновки!$E:$E))</f>
        <v>-</v>
      </c>
      <c r="BG35" s="320" t="str">
        <f>IF(SUMIF(АВисновки!$D:$D,BG$8&amp;$C35,АВисновки!$A:$A)=0,"-",SUMIF(АВисновки!$D:$D,BG$8&amp;$C35,АВисновки!$E:$E))</f>
        <v>-</v>
      </c>
      <c r="BH35" s="320" t="str">
        <f>IF(SUMIF(АВисновки!$D:$D,BH$8&amp;$C35,АВисновки!$A:$A)=0,"-",SUMIF(АВисновки!$D:$D,BH$8&amp;$C35,АВисновки!$E:$E))</f>
        <v>-</v>
      </c>
      <c r="BI35" s="320" t="str">
        <f>IF(SUMIF(АВисновки!$D:$D,BI$8&amp;$C35,АВисновки!$A:$A)=0,"-",SUMIF(АВисновки!$D:$D,BI$8&amp;$C35,АВисновки!$E:$E))</f>
        <v>-</v>
      </c>
      <c r="BJ35" s="320" t="str">
        <f>IF(SUMIF(АВисновки!$D:$D,BJ$8&amp;$C35,АВисновки!$A:$A)=0,"-",SUMIF(АВисновки!$D:$D,BJ$8&amp;$C35,АВисновки!$E:$E))</f>
        <v>-</v>
      </c>
      <c r="BK35" s="320" t="str">
        <f>IF(SUMIF(АВисновки!$D:$D,BK$8&amp;$C35,АВисновки!$A:$A)=0,"-",SUMIF(АВисновки!$D:$D,BK$8&amp;$C35,АВисновки!$E:$E))</f>
        <v>-</v>
      </c>
      <c r="BL35" s="321" t="str">
        <f>IF(SUMIF(АВисновки!$D:$D,BL$8&amp;$C35,АВисновки!$A:$A)=0,"-",SUMIF(АВисновки!$D:$D,BL$8&amp;$C35,АВисновки!$E:$E))</f>
        <v>-</v>
      </c>
    </row>
    <row r="36" spans="1:64" x14ac:dyDescent="0.2">
      <c r="A36" s="386">
        <f>COUNTIF(СписМінфін!$B$2:$B$101,C36)</f>
        <v>1</v>
      </c>
      <c r="B36" s="364">
        <v>26</v>
      </c>
      <c r="C36" s="365" t="s">
        <v>66</v>
      </c>
      <c r="D36" s="142">
        <v>398381226578</v>
      </c>
      <c r="E36" s="172">
        <f>SUMIF(ВихідніДані!G:G,D36,ВихідніДані!K:K)</f>
        <v>163122086</v>
      </c>
      <c r="F36" s="172">
        <f>SUMIF(ВихідніДані!G:G,D36,ВихідніДані!M:M)</f>
        <v>163122079.27000001</v>
      </c>
      <c r="G36" s="172">
        <f>SUMIF(ВихідніДані!G:G,D36,ВихідніДані!AC:AC)</f>
        <v>0</v>
      </c>
      <c r="H36" s="172">
        <f>SUMIF(ВихідніДані!G:G,D36,ВихідніДані!AI:AI)</f>
        <v>163122079.27000001</v>
      </c>
      <c r="I36" s="366">
        <f t="shared" si="1"/>
        <v>6.7299999892711639</v>
      </c>
      <c r="J36" s="366">
        <f t="shared" si="2"/>
        <v>0</v>
      </c>
      <c r="K36" s="367">
        <f t="shared" si="3"/>
        <v>0.99999995874255809</v>
      </c>
      <c r="L36" s="368">
        <f t="shared" si="0"/>
        <v>0.99999995874255809</v>
      </c>
      <c r="M36" s="369">
        <f>SUMIF(АВисновки!N:N,D36,АВисновки!$E:$E)</f>
        <v>31428482.549369857</v>
      </c>
      <c r="N36" s="369">
        <f>SUMIF(АВисновки!N:N,D36,АВисновки!B:B)</f>
        <v>2</v>
      </c>
      <c r="O36" s="369">
        <f ca="1">SUMIF([2]Матриця!C$7:C$967,D36,[2]Матриця!D$7:D$967)</f>
        <v>0</v>
      </c>
      <c r="P36" s="387">
        <f ca="1">SUMIF([2]Матриця!B$7:B$967,C36,[2]Матриця!E$7:E$967)</f>
        <v>0</v>
      </c>
      <c r="Q36" s="159"/>
      <c r="R36" s="330">
        <f ca="1">IF(SUMIF(ВихідніДані!$E:$BB,R$8&amp;$C36,ВихідніДані!$D:$D)=0,"-",IF(SUMIF(ВихідніДані!$E:$BB,R$8&amp;$C36,ВихідніДані!$BE:$BE)=0,"вся сумма оспорена",IF(SUMIF(ВихідніДані!$E:$BB,R$8&amp;$C36,ВихідніДані!$M:$M)=0,"Немає висновків",SUMIF(ВихідніДані!$E:$BB,R$8&amp;$C36,ВихідніДані!$M:$M)/SUMIF(ВихідніДані!$E:$BB,R$8&amp;$C36,ВихідніДані!$BE:$BE))))</f>
        <v>0.9999998637054941</v>
      </c>
      <c r="S36" s="331">
        <f ca="1">IF(SUMIF(ВихідніДані!$E:$BB,S$8&amp;$C36,ВихідніДані!$D:$D)=0,"-",IF(SUMIF(ВихідніДані!$E:$BB,S$8&amp;$C36,ВихідніДані!$BE:$BE)=0,"вся сумма оспорена",IF(SUMIF(ВихідніДані!$E:$BB,S$8&amp;$C36,ВихідніДані!$M:$M)=0,"Немає висновків",SUMIF(ВихідніДані!$E:$BB,S$8&amp;$C36,ВихідніДані!$M:$M)/SUMIF(ВихідніДані!$E:$BB,S$8&amp;$C36,ВихідніДані!$BE:$BE))))</f>
        <v>1</v>
      </c>
      <c r="T36" s="331" t="str">
        <f ca="1">IF(SUMIF(ВихідніДані!$E:$BB,T$8&amp;$C36,ВихідніДані!$D:$D)=0,"-",IF(SUMIF(ВихідніДані!$E:$BB,T$8&amp;$C36,ВихідніДані!$BE:$BE)=0,"вся сумма оспорена",IF(SUMIF(ВихідніДані!$E:$BB,T$8&amp;$C36,ВихідніДані!$M:$M)=0,"Немає висновків",SUMIF(ВихідніДані!$E:$BB,T$8&amp;$C36,ВихідніДані!$M:$M)/SUMIF(ВихідніДані!$E:$BB,T$8&amp;$C36,ВихідніДані!$BE:$BE))))</f>
        <v>-</v>
      </c>
      <c r="U36" s="331" t="str">
        <f ca="1">IF(SUMIF(ВихідніДані!$E:$BB,U$8&amp;$C36,ВихідніДані!$D:$D)=0,"-",IF(SUMIF(ВихідніДані!$E:$BB,U$8&amp;$C36,ВихідніДані!$BE:$BE)=0,"вся сумма оспорена",IF(SUMIF(ВихідніДані!$E:$BB,U$8&amp;$C36,ВихідніДані!$M:$M)=0,"Немає висновків",SUMIF(ВихідніДані!$E:$BB,U$8&amp;$C36,ВихідніДані!$M:$M)/SUMIF(ВихідніДані!$E:$BB,U$8&amp;$C36,ВихідніДані!$BE:$BE))))</f>
        <v>-</v>
      </c>
      <c r="V36" s="331" t="str">
        <f ca="1">IF(SUMIF(ВихідніДані!$E:$BB,V$8&amp;$C36,ВихідніДані!$D:$D)=0,"-",IF(SUMIF(ВихідніДані!$E:$BB,V$8&amp;$C36,ВихідніДані!$BE:$BE)=0,"вся сумма оспорена",IF(SUMIF(ВихідніДані!$E:$BB,V$8&amp;$C36,ВихідніДані!$M:$M)=0,"Немає висновків",SUMIF(ВихідніДані!$E:$BB,V$8&amp;$C36,ВихідніДані!$M:$M)/SUMIF(ВихідніДані!$E:$BB,V$8&amp;$C36,ВихідніДані!$BE:$BE))))</f>
        <v>-</v>
      </c>
      <c r="W36" s="331" t="str">
        <f ca="1">IF(SUMIF(ВихідніДані!$E:$BB,W$8&amp;$C36,ВихідніДані!$D:$D)=0,"-",IF(SUMIF(ВихідніДані!$E:$BB,W$8&amp;$C36,ВихідніДані!$BE:$BE)=0,"вся сумма оспорена",IF(SUMIF(ВихідніДані!$E:$BB,W$8&amp;$C36,ВихідніДані!$M:$M)=0,"Немає висновків",SUMIF(ВихідніДані!$E:$BB,W$8&amp;$C36,ВихідніДані!$M:$M)/SUMIF(ВихідніДані!$E:$BB,W$8&amp;$C36,ВихідніДані!$BE:$BE))))</f>
        <v>-</v>
      </c>
      <c r="X36" s="331" t="str">
        <f ca="1">IF(SUMIF(ВихідніДані!$E:$BB,X$8&amp;$C36,ВихідніДані!$D:$D)=0,"-",IF(SUMIF(ВихідніДані!$E:$BB,X$8&amp;$C36,ВихідніДані!$BE:$BE)=0,"вся сумма оспорена",IF(SUMIF(ВихідніДані!$E:$BB,X$8&amp;$C36,ВихідніДані!$M:$M)=0,"Немає висновків",SUMIF(ВихідніДані!$E:$BB,X$8&amp;$C36,ВихідніДані!$M:$M)/SUMIF(ВихідніДані!$E:$BB,X$8&amp;$C36,ВихідніДані!$BE:$BE))))</f>
        <v>-</v>
      </c>
      <c r="Y36" s="331" t="str">
        <f ca="1">IF(SUMIF(ВихідніДані!$E:$BB,Y$8&amp;$C36,ВихідніДані!$D:$D)=0,"-",IF(SUMIF(ВихідніДані!$E:$BB,Y$8&amp;$C36,ВихідніДані!$BE:$BE)=0,"вся сумма оспорена",IF(SUMIF(ВихідніДані!$E:$BB,Y$8&amp;$C36,ВихідніДані!$M:$M)=0,"Немає висновків",SUMIF(ВихідніДані!$E:$BB,Y$8&amp;$C36,ВихідніДані!$M:$M)/SUMIF(ВихідніДані!$E:$BB,Y$8&amp;$C36,ВихідніДані!$BE:$BE))))</f>
        <v>-</v>
      </c>
      <c r="Z36" s="331" t="str">
        <f ca="1">IF(SUMIF(ВихідніДані!$E:$BB,Z$8&amp;$C36,ВихідніДані!$D:$D)=0,"-",IF(SUMIF(ВихідніДані!$E:$BB,Z$8&amp;$C36,ВихідніДані!$BE:$BE)=0,"вся сумма оспорена",IF(SUMIF(ВихідніДані!$E:$BB,Z$8&amp;$C36,ВихідніДані!$M:$M)=0,"Немає висновків",SUMIF(ВихідніДані!$E:$BB,Z$8&amp;$C36,ВихідніДані!$M:$M)/SUMIF(ВихідніДані!$E:$BB,Z$8&amp;$C36,ВихідніДані!$BE:$BE))))</f>
        <v>-</v>
      </c>
      <c r="AA36" s="331" t="str">
        <f ca="1">IF(SUMIF(ВихідніДані!$E:$BB,AA$8&amp;$C36,ВихідніДані!$D:$D)=0,"-",IF(SUMIF(ВихідніДані!$E:$BB,AA$8&amp;$C36,ВихідніДані!$BE:$BE)=0,"вся сумма оспорена",IF(SUMIF(ВихідніДані!$E:$BB,AA$8&amp;$C36,ВихідніДані!$M:$M)=0,"Немає висновків",SUMIF(ВихідніДані!$E:$BB,AA$8&amp;$C36,ВихідніДані!$M:$M)/SUMIF(ВихідніДані!$E:$BB,AA$8&amp;$C36,ВихідніДані!$BE:$BE))))</f>
        <v>-</v>
      </c>
      <c r="AB36" s="332" t="str">
        <f ca="1">IF(SUMIF(ВихідніДані!$E:$BB,AB$8&amp;$C36,ВихідніДані!$D:$D)=0,"-",IF(SUMIF(ВихідніДані!$E:$BB,AB$8&amp;$C36,ВихідніДані!$BE:$BE)=0,"вся сумма оспорена",IF(SUMIF(ВихідніДані!$E:$BB,AB$8&amp;$C36,ВихідніДані!$M:$M)=0,"Немає висновків",SUMIF(ВихідніДані!$E:$BB,AB$8&amp;$C36,ВихідніДані!$M:$M)/SUMIF(ВихідніДані!$E:$BB,AB$8&amp;$C36,ВихідніДані!$BE:$BE))))</f>
        <v>-</v>
      </c>
      <c r="AC36" s="159"/>
      <c r="AD36" s="330">
        <f ca="1">IF(SUMIF(ВихідніДані!$E:$BB,AD$8&amp; $C36,ВихідніДані!$D:$D)=0,"-",IF(SUMIF(ВихідніДані!$E:$BB,AD$8&amp;$C36,ВихідніДані!$BE:$BE)=0,"вся сумма оспорена",IF(SUMIF(ВихідніДані!$E:$BB,AD$8&amp;$C36,ВихідніДані!$M:$M)=0,"Немає висновків",SUMIF(ВихідніДані!$E:$BB,AD$8&amp;$C36,ВихідніДані!$AI:$AI)/SUMIF(ВихідніДані!$E:$BB,AD$8&amp;$C36,ВихідніДані!$M:$M))))</f>
        <v>1</v>
      </c>
      <c r="AE36" s="331">
        <f ca="1">IF(SUMIF(ВихідніДані!$E:$BB,AE$8&amp; $C36,ВихідніДані!$D:$D)=0,"-",IF(SUMIF(ВихідніДані!$E:$BB,AE$8&amp;$C36,ВихідніДані!$BE:$BE)=0,"вся сумма оспорена",IF(SUMIF(ВихідніДані!$E:$BB,AE$8&amp;$C36,ВихідніДані!$M:$M)=0,"Немає висновків",SUMIF(ВихідніДані!$E:$BB,AE$8&amp;$C36,ВихідніДані!$AI:$AI)/SUMIF(ВихідніДані!$E:$BB,AE$8&amp;$C36,ВихідніДані!$M:$M))))</f>
        <v>1</v>
      </c>
      <c r="AF36" s="331" t="str">
        <f ca="1">IF(SUMIF(ВихідніДані!$E:$BB,AF$8&amp; $C36,ВихідніДані!$D:$D)=0,"-",IF(SUMIF(ВихідніДані!$E:$BB,AF$8&amp;$C36,ВихідніДані!$BE:$BE)=0,"вся сумма оспорена",IF(SUMIF(ВихідніДані!$E:$BB,AF$8&amp;$C36,ВихідніДані!$M:$M)=0,"Немає висновків",SUMIF(ВихідніДані!$E:$BB,AF$8&amp;$C36,ВихідніДані!$AI:$AI)/SUMIF(ВихідніДані!$E:$BB,AF$8&amp;$C36,ВихідніДані!$M:$M))))</f>
        <v>-</v>
      </c>
      <c r="AG36" s="331" t="str">
        <f ca="1">IF(SUMIF(ВихідніДані!$E:$BB,AG$8&amp; $C36,ВихідніДані!$D:$D)=0,"-",IF(SUMIF(ВихідніДані!$E:$BB,AG$8&amp;$C36,ВихідніДані!$BE:$BE)=0,"вся сумма оспорена",IF(SUMIF(ВихідніДані!$E:$BB,AG$8&amp;$C36,ВихідніДані!$M:$M)=0,"Немає висновків",SUMIF(ВихідніДані!$E:$BB,AG$8&amp;$C36,ВихідніДані!$AI:$AI)/SUMIF(ВихідніДані!$E:$BB,AG$8&amp;$C36,ВихідніДані!$M:$M))))</f>
        <v>-</v>
      </c>
      <c r="AH36" s="331" t="str">
        <f ca="1">IF(SUMIF(ВихідніДані!$E:$BB,AH$8&amp; $C36,ВихідніДані!$D:$D)=0,"-",IF(SUMIF(ВихідніДані!$E:$BB,AH$8&amp;$C36,ВихідніДані!$BE:$BE)=0,"вся сумма оспорена",IF(SUMIF(ВихідніДані!$E:$BB,AH$8&amp;$C36,ВихідніДані!$M:$M)=0,"Немає висновків",SUMIF(ВихідніДані!$E:$BB,AH$8&amp;$C36,ВихідніДані!$AI:$AI)/SUMIF(ВихідніДані!$E:$BB,AH$8&amp;$C36,ВихідніДані!$M:$M))))</f>
        <v>-</v>
      </c>
      <c r="AI36" s="331" t="str">
        <f ca="1">IF(SUMIF(ВихідніДані!$E:$BB,AI$8&amp; $C36,ВихідніДані!$D:$D)=0,"-",IF(SUMIF(ВихідніДані!$E:$BB,AI$8&amp;$C36,ВихідніДані!$BE:$BE)=0,"вся сумма оспорена",IF(SUMIF(ВихідніДані!$E:$BB,AI$8&amp;$C36,ВихідніДані!$M:$M)=0,"Немає висновків",SUMIF(ВихідніДані!$E:$BB,AI$8&amp;$C36,ВихідніДані!$AI:$AI)/SUMIF(ВихідніДані!$E:$BB,AI$8&amp;$C36,ВихідніДані!$M:$M))))</f>
        <v>-</v>
      </c>
      <c r="AJ36" s="331" t="str">
        <f ca="1">IF(SUMIF(ВихідніДані!$E:$BB,AJ$8&amp; $C36,ВихідніДані!$D:$D)=0,"-",IF(SUMIF(ВихідніДані!$E:$BB,AJ$8&amp;$C36,ВихідніДані!$BE:$BE)=0,"вся сумма оспорена",IF(SUMIF(ВихідніДані!$E:$BB,AJ$8&amp;$C36,ВихідніДані!$M:$M)=0,"Немає висновків",SUMIF(ВихідніДані!$E:$BB,AJ$8&amp;$C36,ВихідніДані!$AI:$AI)/SUMIF(ВихідніДані!$E:$BB,AJ$8&amp;$C36,ВихідніДані!$M:$M))))</f>
        <v>-</v>
      </c>
      <c r="AK36" s="331" t="str">
        <f ca="1">IF(SUMIF(ВихідніДані!$E:$BB,AK$8&amp; $C36,ВихідніДані!$D:$D)=0,"-",IF(SUMIF(ВихідніДані!$E:$BB,AK$8&amp;$C36,ВихідніДані!$BE:$BE)=0,"вся сумма оспорена",IF(SUMIF(ВихідніДані!$E:$BB,AK$8&amp;$C36,ВихідніДані!$M:$M)=0,"Немає висновків",SUMIF(ВихідніДані!$E:$BB,AK$8&amp;$C36,ВихідніДані!$AI:$AI)/SUMIF(ВихідніДані!$E:$BB,AK$8&amp;$C36,ВихідніДані!$M:$M))))</f>
        <v>-</v>
      </c>
      <c r="AL36" s="331" t="str">
        <f ca="1">IF(SUMIF(ВихідніДані!$E:$BB,AL$8&amp; $C36,ВихідніДані!$D:$D)=0,"-",IF(SUMIF(ВихідніДані!$E:$BB,AL$8&amp;$C36,ВихідніДані!$BE:$BE)=0,"вся сумма оспорена",IF(SUMIF(ВихідніДані!$E:$BB,AL$8&amp;$C36,ВихідніДані!$M:$M)=0,"Немає висновків",SUMIF(ВихідніДані!$E:$BB,AL$8&amp;$C36,ВихідніДані!$AI:$AI)/SUMIF(ВихідніДані!$E:$BB,AL$8&amp;$C36,ВихідніДані!$M:$M))))</f>
        <v>-</v>
      </c>
      <c r="AM36" s="331" t="str">
        <f ca="1">IF(SUMIF(ВихідніДані!$E:$BB,AM$8&amp; $C36,ВихідніДані!$D:$D)=0,"-",IF(SUMIF(ВихідніДані!$E:$BB,AM$8&amp;$C36,ВихідніДані!$BE:$BE)=0,"вся сумма оспорена",IF(SUMIF(ВихідніДані!$E:$BB,AM$8&amp;$C36,ВихідніДані!$M:$M)=0,"Немає висновків",SUMIF(ВихідніДані!$E:$BB,AM$8&amp;$C36,ВихідніДані!$AI:$AI)/SUMIF(ВихідніДані!$E:$BB,AM$8&amp;$C36,ВихідніДані!$M:$M))))</f>
        <v>-</v>
      </c>
      <c r="AN36" s="332" t="str">
        <f ca="1">IF(SUMIF(ВихідніДані!$E:$BB,AN$8&amp; $C36,ВихідніДані!$D:$D)=0,"-",IF(SUMIF(ВихідніДані!$E:$BB,AN$8&amp;$C36,ВихідніДані!$BE:$BE)=0,"вся сумма оспорена",IF(SUMIF(ВихідніДані!$E:$BB,AN$8&amp;$C36,ВихідніДані!$M:$M)=0,"Немає висновків",SUMIF(ВихідніДані!$E:$BB,AN$8&amp;$C36,ВихідніДані!$AI:$AI)/SUMIF(ВихідніДані!$E:$BB,AN$8&amp;$C36,ВихідніДані!$M:$M))))</f>
        <v>-</v>
      </c>
      <c r="AO36" s="159"/>
      <c r="AP36" s="447">
        <f>VLOOKUP(AP$8&amp;$C36,ВихідніДані!$E:$BD,52,0)</f>
        <v>92</v>
      </c>
      <c r="AQ36" s="446">
        <f>VLOOKUP(AQ$8&amp;$C36,ВихідніДані!$E:$BD,52,0)</f>
        <v>157</v>
      </c>
      <c r="AR36" s="331" t="str">
        <f>IF(ISNA(VLOOKUP(AR$8&amp;$C36,ВихідніДані!$E:$BD,52,0)),"---",VLOOKUP(AR$8&amp;$C36,ВихідніДані!$E:$BD,52,0))</f>
        <v>---</v>
      </c>
      <c r="AS36" s="331" t="str">
        <f>IF(ISNA(VLOOKUP(AS$8&amp;$C36,ВихідніДані!$E:$BD,52,0)),"---",VLOOKUP(AS$8&amp;$C36,ВихідніДані!$E:$BD,52,0))</f>
        <v>---</v>
      </c>
      <c r="AT36" s="331" t="str">
        <f>IF(ISNA(VLOOKUP(AT$8&amp;$C36,ВихідніДані!$E:$BD,52,0)),"---",VLOOKUP(AT$8&amp;$C36,ВихідніДані!$E:$BD,52,0))</f>
        <v>---</v>
      </c>
      <c r="AU36" s="331" t="str">
        <f>IF(ISNA(VLOOKUP(AU$8&amp;$C36,ВихідніДані!$E:$BD,52,0)),"---",VLOOKUP(AU$8&amp;$C36,ВихідніДані!$E:$BD,52,0))</f>
        <v>---</v>
      </c>
      <c r="AV36" s="331" t="str">
        <f>IF(ISNA(VLOOKUP(AV$8&amp;$C36,ВихідніДані!$E:$BD,52,0)),"---",VLOOKUP(AV$8&amp;$C36,ВихідніДані!$E:$BD,52,0))</f>
        <v>---</v>
      </c>
      <c r="AW36" s="331" t="str">
        <f>IF(ISNA(VLOOKUP(AW$8&amp;$C36,ВихідніДані!$E:$BD,52,0)),"---",VLOOKUP(AW$8&amp;$C36,ВихідніДані!$E:$BD,52,0))</f>
        <v>---</v>
      </c>
      <c r="AX36" s="331" t="str">
        <f>IF(ISNA(VLOOKUP(AX$8&amp;$C36,ВихідніДані!$E:$BD,52,0)),"---",VLOOKUP(AX$8&amp;$C36,ВихідніДані!$E:$BD,52,0))</f>
        <v>---</v>
      </c>
      <c r="AY36" s="331" t="str">
        <f>IF(ISNA(VLOOKUP(AY$8&amp;$C36,ВихідніДані!$E:$BD,52,0)),"---",VLOOKUP(AY$8&amp;$C36,ВихідніДані!$E:$BD,52,0))</f>
        <v>---</v>
      </c>
      <c r="AZ36" s="332" t="str">
        <f>IF(ISNA(VLOOKUP(AZ$8&amp;$C36,ВихідніДані!$E:$BD,52,0)),"---",VLOOKUP(AZ$8&amp;$C36,ВихідніДані!$E:$BD,52,0))</f>
        <v>---</v>
      </c>
      <c r="BA36" s="159"/>
      <c r="BB36" s="319">
        <f>IF(SUMIF(АВисновки!$D:$D,BB$8&amp;$C36,АВисновки!$A:$A)=0,"-",SUMIF(АВисновки!$D:$D,BB$8&amp;$C36,АВисновки!$E:$E))</f>
        <v>3382085.8370410926</v>
      </c>
      <c r="BC36" s="320">
        <f>IF(SUMIF(АВисновки!$D:$D,BC$8&amp;$C36,АВисновки!$A:$A)=0,"-",SUMIF(АВисновки!$D:$D,BC$8&amp;$C36,АВисновки!$E:$E))</f>
        <v>28046396.712328766</v>
      </c>
      <c r="BD36" s="320" t="str">
        <f>IF(SUMIF(АВисновки!$D:$D,BD$8&amp;$C36,АВисновки!$A:$A)=0,"-",SUMIF(АВисновки!$D:$D,BD$8&amp;$C36,АВисновки!$E:$E))</f>
        <v>-</v>
      </c>
      <c r="BE36" s="320" t="str">
        <f>IF(SUMIF(АВисновки!$D:$D,BE$8&amp;$C36,АВисновки!$A:$A)=0,"-",SUMIF(АВисновки!$D:$D,BE$8&amp;$C36,АВисновки!$E:$E))</f>
        <v>-</v>
      </c>
      <c r="BF36" s="320" t="str">
        <f>IF(SUMIF(АВисновки!$D:$D,BF$8&amp;$C36,АВисновки!$A:$A)=0,"-",SUMIF(АВисновки!$D:$D,BF$8&amp;$C36,АВисновки!$E:$E))</f>
        <v>-</v>
      </c>
      <c r="BG36" s="320" t="str">
        <f>IF(SUMIF(АВисновки!$D:$D,BG$8&amp;$C36,АВисновки!$A:$A)=0,"-",SUMIF(АВисновки!$D:$D,BG$8&amp;$C36,АВисновки!$E:$E))</f>
        <v>-</v>
      </c>
      <c r="BH36" s="320" t="str">
        <f>IF(SUMIF(АВисновки!$D:$D,BH$8&amp;$C36,АВисновки!$A:$A)=0,"-",SUMIF(АВисновки!$D:$D,BH$8&amp;$C36,АВисновки!$E:$E))</f>
        <v>-</v>
      </c>
      <c r="BI36" s="320" t="str">
        <f>IF(SUMIF(АВисновки!$D:$D,BI$8&amp;$C36,АВисновки!$A:$A)=0,"-",SUMIF(АВисновки!$D:$D,BI$8&amp;$C36,АВисновки!$E:$E))</f>
        <v>-</v>
      </c>
      <c r="BJ36" s="320" t="str">
        <f>IF(SUMIF(АВисновки!$D:$D,BJ$8&amp;$C36,АВисновки!$A:$A)=0,"-",SUMIF(АВисновки!$D:$D,BJ$8&amp;$C36,АВисновки!$E:$E))</f>
        <v>-</v>
      </c>
      <c r="BK36" s="320" t="str">
        <f>IF(SUMIF(АВисновки!$D:$D,BK$8&amp;$C36,АВисновки!$A:$A)=0,"-",SUMIF(АВисновки!$D:$D,BK$8&amp;$C36,АВисновки!$E:$E))</f>
        <v>-</v>
      </c>
      <c r="BL36" s="321" t="str">
        <f>IF(SUMIF(АВисновки!$D:$D,BL$8&amp;$C36,АВисновки!$A:$A)=0,"-",SUMIF(АВисновки!$D:$D,BL$8&amp;$C36,АВисновки!$E:$E))</f>
        <v>-</v>
      </c>
    </row>
    <row r="37" spans="1:64" x14ac:dyDescent="0.2">
      <c r="A37" s="386">
        <f>COUNTIF(СписМінфін!$B$2:$B$101,C37)</f>
        <v>1</v>
      </c>
      <c r="B37" s="364">
        <v>27</v>
      </c>
      <c r="C37" s="365" t="s">
        <v>91</v>
      </c>
      <c r="D37" s="142">
        <v>2820405100</v>
      </c>
      <c r="E37" s="172">
        <f>SUMIF(ВихідніДані!G:G,D37,ВихідніДані!K:K)</f>
        <v>148877085</v>
      </c>
      <c r="F37" s="172">
        <f>SUMIF(ВихідніДані!G:G,D37,ВихідніДані!M:M)</f>
        <v>148877045</v>
      </c>
      <c r="G37" s="172">
        <f>SUMIF(ВихідніДані!G:G,D37,ВихідніДані!AC:AC)</f>
        <v>0</v>
      </c>
      <c r="H37" s="172">
        <f>SUMIF(ВихідніДані!G:G,D37,ВихідніДані!AI:AI)</f>
        <v>148877045</v>
      </c>
      <c r="I37" s="366">
        <f t="shared" si="1"/>
        <v>40</v>
      </c>
      <c r="J37" s="366">
        <f t="shared" si="2"/>
        <v>0</v>
      </c>
      <c r="K37" s="367">
        <f t="shared" si="3"/>
        <v>0.99999973132198283</v>
      </c>
      <c r="L37" s="368">
        <f t="shared" si="0"/>
        <v>0.99999973132198283</v>
      </c>
      <c r="M37" s="369">
        <f>SUMIF(АВисновки!N:N,D37,АВисновки!$E:$E)</f>
        <v>2239958.98630137</v>
      </c>
      <c r="N37" s="369">
        <f>SUMIF(АВисновки!N:N,D37,АВисновки!B:B)</f>
        <v>3</v>
      </c>
      <c r="O37" s="369">
        <f ca="1">SUMIF([2]Матриця!C$7:C$967,D37,[2]Матриця!D$7:D$967)</f>
        <v>196</v>
      </c>
      <c r="P37" s="387">
        <f ca="1">SUMIF([2]Матриця!B$7:B$967,C37,[2]Матриця!E$7:E$967)</f>
        <v>7</v>
      </c>
      <c r="Q37" s="159"/>
      <c r="R37" s="330">
        <f ca="1">IF(SUMIF(ВихідніДані!$E:$BB,R$8&amp;$C37,ВихідніДані!$D:$D)=0,"-",IF(SUMIF(ВихідніДані!$E:$BB,R$8&amp;$C37,ВихідніДані!$BE:$BE)=0,"вся сумма оспорена",IF(SUMIF(ВихідніДані!$E:$BB,R$8&amp;$C37,ВихідніДані!$M:$M)=0,"Немає висновків",SUMIF(ВихідніДані!$E:$BB,R$8&amp;$C37,ВихідніДані!$M:$M)/SUMIF(ВихідніДані!$E:$BB,R$8&amp;$C37,ВихідніДані!$BE:$BE))))</f>
        <v>1</v>
      </c>
      <c r="S37" s="331">
        <f ca="1">IF(SUMIF(ВихідніДані!$E:$BB,S$8&amp;$C37,ВихідніДані!$D:$D)=0,"-",IF(SUMIF(ВихідніДані!$E:$BB,S$8&amp;$C37,ВихідніДані!$BE:$BE)=0,"вся сумма оспорена",IF(SUMIF(ВихідніДані!$E:$BB,S$8&amp;$C37,ВихідніДані!$M:$M)=0,"Немає висновків",SUMIF(ВихідніДані!$E:$BB,S$8&amp;$C37,ВихідніДані!$M:$M)/SUMIF(ВихідніДані!$E:$BB,S$8&amp;$C37,ВихідніДані!$BE:$BE))))</f>
        <v>1</v>
      </c>
      <c r="T37" s="331">
        <f ca="1">IF(SUMIF(ВихідніДані!$E:$BB,T$8&amp;$C37,ВихідніДані!$D:$D)=0,"-",IF(SUMIF(ВихідніДані!$E:$BB,T$8&amp;$C37,ВихідніДані!$BE:$BE)=0,"вся сумма оспорена",IF(SUMIF(ВихідніДані!$E:$BB,T$8&amp;$C37,ВихідніДані!$M:$M)=0,"Немає висновків",SUMIF(ВихідніДані!$E:$BB,T$8&amp;$C37,ВихідніДані!$M:$M)/SUMIF(ВихідніДані!$E:$BB,T$8&amp;$C37,ВихідніДані!$BE:$BE))))</f>
        <v>0.99999565351801534</v>
      </c>
      <c r="U37" s="331">
        <f ca="1">IF(SUMIF(ВихідніДані!$E:$BB,U$8&amp;$C37,ВихідніДані!$D:$D)=0,"-",IF(SUMIF(ВихідніДані!$E:$BB,U$8&amp;$C37,ВихідніДані!$BE:$BE)=0,"вся сумма оспорена",IF(SUMIF(ВихідніДані!$E:$BB,U$8&amp;$C37,ВихідніДані!$M:$M)=0,"Немає висновків",SUMIF(ВихідніДані!$E:$BB,U$8&amp;$C37,ВихідніДані!$M:$M)/SUMIF(ВихідніДані!$E:$BB,U$8&amp;$C37,ВихідніДані!$BE:$BE))))</f>
        <v>1</v>
      </c>
      <c r="V37" s="331">
        <f ca="1">IF(SUMIF(ВихідніДані!$E:$BB,V$8&amp;$C37,ВихідніДані!$D:$D)=0,"-",IF(SUMIF(ВихідніДані!$E:$BB,V$8&amp;$C37,ВихідніДані!$BE:$BE)=0,"вся сумма оспорена",IF(SUMIF(ВихідніДані!$E:$BB,V$8&amp;$C37,ВихідніДані!$M:$M)=0,"Немає висновків",SUMIF(ВихідніДані!$E:$BB,V$8&amp;$C37,ВихідніДані!$M:$M)/SUMIF(ВихідніДані!$E:$BB,V$8&amp;$C37,ВихідніДані!$BE:$BE))))</f>
        <v>1</v>
      </c>
      <c r="W37" s="331">
        <f ca="1">IF(SUMIF(ВихідніДані!$E:$BB,W$8&amp;$C37,ВихідніДані!$D:$D)=0,"-",IF(SUMIF(ВихідніДані!$E:$BB,W$8&amp;$C37,ВихідніДані!$BE:$BE)=0,"вся сумма оспорена",IF(SUMIF(ВихідніДані!$E:$BB,W$8&amp;$C37,ВихідніДані!$M:$M)=0,"Немає висновків",SUMIF(ВихідніДані!$E:$BB,W$8&amp;$C37,ВихідніДані!$M:$M)/SUMIF(ВихідніДані!$E:$BB,W$8&amp;$C37,ВихідніДані!$BE:$BE))))</f>
        <v>1</v>
      </c>
      <c r="X37" s="331">
        <f ca="1">IF(SUMIF(ВихідніДані!$E:$BB,X$8&amp;$C37,ВихідніДані!$D:$D)=0,"-",IF(SUMIF(ВихідніДані!$E:$BB,X$8&amp;$C37,ВихідніДані!$BE:$BE)=0,"вся сумма оспорена",IF(SUMIF(ВихідніДані!$E:$BB,X$8&amp;$C37,ВихідніДані!$M:$M)=0,"Немає висновків",SUMIF(ВихідніДані!$E:$BB,X$8&amp;$C37,ВихідніДані!$M:$M)/SUMIF(ВихідніДані!$E:$BB,X$8&amp;$C37,ВихідніДані!$BE:$BE))))</f>
        <v>1</v>
      </c>
      <c r="Y37" s="331">
        <f ca="1">IF(SUMIF(ВихідніДані!$E:$BB,Y$8&amp;$C37,ВихідніДані!$D:$D)=0,"-",IF(SUMIF(ВихідніДані!$E:$BB,Y$8&amp;$C37,ВихідніДані!$BE:$BE)=0,"вся сумма оспорена",IF(SUMIF(ВихідніДані!$E:$BB,Y$8&amp;$C37,ВихідніДані!$M:$M)=0,"Немає висновків",SUMIF(ВихідніДані!$E:$BB,Y$8&amp;$C37,ВихідніДані!$M:$M)/SUMIF(ВихідніДані!$E:$BB,Y$8&amp;$C37,ВихідніДані!$BE:$BE))))</f>
        <v>1</v>
      </c>
      <c r="Z37" s="331">
        <f ca="1">IF(SUMIF(ВихідніДані!$E:$BB,Z$8&amp;$C37,ВихідніДані!$D:$D)=0,"-",IF(SUMIF(ВихідніДані!$E:$BB,Z$8&amp;$C37,ВихідніДані!$BE:$BE)=0,"вся сумма оспорена",IF(SUMIF(ВихідніДані!$E:$BB,Z$8&amp;$C37,ВихідніДані!$M:$M)=0,"Немає висновків",SUMIF(ВихідніДані!$E:$BB,Z$8&amp;$C37,ВихідніДані!$M:$M)/SUMIF(ВихідніДані!$E:$BB,Z$8&amp;$C37,ВихідніДані!$BE:$BE))))</f>
        <v>1</v>
      </c>
      <c r="AA37" s="331">
        <f ca="1">IF(SUMIF(ВихідніДані!$E:$BB,AA$8&amp;$C37,ВихідніДані!$D:$D)=0,"-",IF(SUMIF(ВихідніДані!$E:$BB,AA$8&amp;$C37,ВихідніДані!$BE:$BE)=0,"вся сумма оспорена",IF(SUMIF(ВихідніДані!$E:$BB,AA$8&amp;$C37,ВихідніДані!$M:$M)=0,"Немає висновків",SUMIF(ВихідніДані!$E:$BB,AA$8&amp;$C37,ВихідніДані!$M:$M)/SUMIF(ВихідніДані!$E:$BB,AA$8&amp;$C37,ВихідніДані!$BE:$BE))))</f>
        <v>1</v>
      </c>
      <c r="AB37" s="332">
        <f ca="1">IF(SUMIF(ВихідніДані!$E:$BB,AB$8&amp;$C37,ВихідніДані!$D:$D)=0,"-",IF(SUMIF(ВихідніДані!$E:$BB,AB$8&amp;$C37,ВихідніДані!$BE:$BE)=0,"вся сумма оспорена",IF(SUMIF(ВихідніДані!$E:$BB,AB$8&amp;$C37,ВихідніДані!$M:$M)=0,"Немає висновків",SUMIF(ВихідніДані!$E:$BB,AB$8&amp;$C37,ВихідніДані!$M:$M)/SUMIF(ВихідніДані!$E:$BB,AB$8&amp;$C37,ВихідніДані!$BE:$BE))))</f>
        <v>1</v>
      </c>
      <c r="AC37" s="159"/>
      <c r="AD37" s="330">
        <f ca="1">IF(SUMIF(ВихідніДані!$E:$BB,AD$8&amp; $C37,ВихідніДані!$D:$D)=0,"-",IF(SUMIF(ВихідніДані!$E:$BB,AD$8&amp;$C37,ВихідніДані!$BE:$BE)=0,"вся сумма оспорена",IF(SUMIF(ВихідніДані!$E:$BB,AD$8&amp;$C37,ВихідніДані!$M:$M)=0,"Немає висновків",SUMIF(ВихідніДані!$E:$BB,AD$8&amp;$C37,ВихідніДані!$AI:$AI)/SUMIF(ВихідніДані!$E:$BB,AD$8&amp;$C37,ВихідніДані!$M:$M))))</f>
        <v>1</v>
      </c>
      <c r="AE37" s="331">
        <f ca="1">IF(SUMIF(ВихідніДані!$E:$BB,AE$8&amp; $C37,ВихідніДані!$D:$D)=0,"-",IF(SUMIF(ВихідніДані!$E:$BB,AE$8&amp;$C37,ВихідніДані!$BE:$BE)=0,"вся сумма оспорена",IF(SUMIF(ВихідніДані!$E:$BB,AE$8&amp;$C37,ВихідніДані!$M:$M)=0,"Немає висновків",SUMIF(ВихідніДані!$E:$BB,AE$8&amp;$C37,ВихідніДані!$AI:$AI)/SUMIF(ВихідніДані!$E:$BB,AE$8&amp;$C37,ВихідніДані!$M:$M))))</f>
        <v>1</v>
      </c>
      <c r="AF37" s="331">
        <f ca="1">IF(SUMIF(ВихідніДані!$E:$BB,AF$8&amp; $C37,ВихідніДані!$D:$D)=0,"-",IF(SUMIF(ВихідніДані!$E:$BB,AF$8&amp;$C37,ВихідніДані!$BE:$BE)=0,"вся сумма оспорена",IF(SUMIF(ВихідніДані!$E:$BB,AF$8&amp;$C37,ВихідніДані!$M:$M)=0,"Немає висновків",SUMIF(ВихідніДані!$E:$BB,AF$8&amp;$C37,ВихідніДані!$AI:$AI)/SUMIF(ВихідніДані!$E:$BB,AF$8&amp;$C37,ВихідніДані!$M:$M))))</f>
        <v>1</v>
      </c>
      <c r="AG37" s="331">
        <f ca="1">IF(SUMIF(ВихідніДані!$E:$BB,AG$8&amp; $C37,ВихідніДані!$D:$D)=0,"-",IF(SUMIF(ВихідніДані!$E:$BB,AG$8&amp;$C37,ВихідніДані!$BE:$BE)=0,"вся сумма оспорена",IF(SUMIF(ВихідніДані!$E:$BB,AG$8&amp;$C37,ВихідніДані!$M:$M)=0,"Немає висновків",SUMIF(ВихідніДані!$E:$BB,AG$8&amp;$C37,ВихідніДані!$AI:$AI)/SUMIF(ВихідніДані!$E:$BB,AG$8&amp;$C37,ВихідніДані!$M:$M))))</f>
        <v>1</v>
      </c>
      <c r="AH37" s="331">
        <f ca="1">IF(SUMIF(ВихідніДані!$E:$BB,AH$8&amp; $C37,ВихідніДані!$D:$D)=0,"-",IF(SUMIF(ВихідніДані!$E:$BB,AH$8&amp;$C37,ВихідніДані!$BE:$BE)=0,"вся сумма оспорена",IF(SUMIF(ВихідніДані!$E:$BB,AH$8&amp;$C37,ВихідніДані!$M:$M)=0,"Немає висновків",SUMIF(ВихідніДані!$E:$BB,AH$8&amp;$C37,ВихідніДані!$AI:$AI)/SUMIF(ВихідніДані!$E:$BB,AH$8&amp;$C37,ВихідніДані!$M:$M))))</f>
        <v>1</v>
      </c>
      <c r="AI37" s="331">
        <f ca="1">IF(SUMIF(ВихідніДані!$E:$BB,AI$8&amp; $C37,ВихідніДані!$D:$D)=0,"-",IF(SUMIF(ВихідніДані!$E:$BB,AI$8&amp;$C37,ВихідніДані!$BE:$BE)=0,"вся сумма оспорена",IF(SUMIF(ВихідніДані!$E:$BB,AI$8&amp;$C37,ВихідніДані!$M:$M)=0,"Немає висновків",SUMIF(ВихідніДані!$E:$BB,AI$8&amp;$C37,ВихідніДані!$AI:$AI)/SUMIF(ВихідніДані!$E:$BB,AI$8&amp;$C37,ВихідніДані!$M:$M))))</f>
        <v>1</v>
      </c>
      <c r="AJ37" s="331">
        <f ca="1">IF(SUMIF(ВихідніДані!$E:$BB,AJ$8&amp; $C37,ВихідніДані!$D:$D)=0,"-",IF(SUMIF(ВихідніДані!$E:$BB,AJ$8&amp;$C37,ВихідніДані!$BE:$BE)=0,"вся сумма оспорена",IF(SUMIF(ВихідніДані!$E:$BB,AJ$8&amp;$C37,ВихідніДані!$M:$M)=0,"Немає висновків",SUMIF(ВихідніДані!$E:$BB,AJ$8&amp;$C37,ВихідніДані!$AI:$AI)/SUMIF(ВихідніДані!$E:$BB,AJ$8&amp;$C37,ВихідніДані!$M:$M))))</f>
        <v>1</v>
      </c>
      <c r="AK37" s="331">
        <f ca="1">IF(SUMIF(ВихідніДані!$E:$BB,AK$8&amp; $C37,ВихідніДані!$D:$D)=0,"-",IF(SUMIF(ВихідніДані!$E:$BB,AK$8&amp;$C37,ВихідніДані!$BE:$BE)=0,"вся сумма оспорена",IF(SUMIF(ВихідніДані!$E:$BB,AK$8&amp;$C37,ВихідніДані!$M:$M)=0,"Немає висновків",SUMIF(ВихідніДані!$E:$BB,AK$8&amp;$C37,ВихідніДані!$AI:$AI)/SUMIF(ВихідніДані!$E:$BB,AK$8&amp;$C37,ВихідніДані!$M:$M))))</f>
        <v>1</v>
      </c>
      <c r="AL37" s="331">
        <f ca="1">IF(SUMIF(ВихідніДані!$E:$BB,AL$8&amp; $C37,ВихідніДані!$D:$D)=0,"-",IF(SUMIF(ВихідніДані!$E:$BB,AL$8&amp;$C37,ВихідніДані!$BE:$BE)=0,"вся сумма оспорена",IF(SUMIF(ВихідніДані!$E:$BB,AL$8&amp;$C37,ВихідніДані!$M:$M)=0,"Немає висновків",SUMIF(ВихідніДані!$E:$BB,AL$8&amp;$C37,ВихідніДані!$AI:$AI)/SUMIF(ВихідніДані!$E:$BB,AL$8&amp;$C37,ВихідніДані!$M:$M))))</f>
        <v>1</v>
      </c>
      <c r="AM37" s="331">
        <f ca="1">IF(SUMIF(ВихідніДані!$E:$BB,AM$8&amp; $C37,ВихідніДані!$D:$D)=0,"-",IF(SUMIF(ВихідніДані!$E:$BB,AM$8&amp;$C37,ВихідніДані!$BE:$BE)=0,"вся сумма оспорена",IF(SUMIF(ВихідніДані!$E:$BB,AM$8&amp;$C37,ВихідніДані!$M:$M)=0,"Немає висновків",SUMIF(ВихідніДані!$E:$BB,AM$8&amp;$C37,ВихідніДані!$AI:$AI)/SUMIF(ВихідніДані!$E:$BB,AM$8&amp;$C37,ВихідніДані!$M:$M))))</f>
        <v>1</v>
      </c>
      <c r="AN37" s="332">
        <f ca="1">IF(SUMIF(ВихідніДані!$E:$BB,AN$8&amp; $C37,ВихідніДані!$D:$D)=0,"-",IF(SUMIF(ВихідніДані!$E:$BB,AN$8&amp;$C37,ВихідніДані!$BE:$BE)=0,"вся сумма оспорена",IF(SUMIF(ВихідніДані!$E:$BB,AN$8&amp;$C37,ВихідніДані!$M:$M)=0,"Немає висновків",SUMIF(ВихідніДані!$E:$BB,AN$8&amp;$C37,ВихідніДані!$AI:$AI)/SUMIF(ВихідніДані!$E:$BB,AN$8&amp;$C37,ВихідніДані!$M:$M))))</f>
        <v>1</v>
      </c>
      <c r="AO37" s="159"/>
      <c r="AP37" s="447">
        <f>VLOOKUP(AP$8&amp;$C37,ВихідніДані!$E:$BD,52,0)</f>
        <v>32</v>
      </c>
      <c r="AQ37" s="324">
        <f>VLOOKUP(AQ$8&amp;$C37,ВихідніДані!$E:$BD,52,0)</f>
        <v>34</v>
      </c>
      <c r="AR37" s="324">
        <f>VLOOKUP(AR$8&amp;$C37,ВихідніДані!$E:$BD,52,0)</f>
        <v>64</v>
      </c>
      <c r="AS37" s="446">
        <f>VLOOKUP(AS$8&amp;$C37,ВихідніДані!$E:$BD,52,0)</f>
        <v>91</v>
      </c>
      <c r="AT37" s="446">
        <f>VLOOKUP(AT$8&amp;$C37,ВихідніДані!$E:$BD,52,0)</f>
        <v>97</v>
      </c>
      <c r="AU37" s="324">
        <f>VLOOKUP(AU$8&amp;$C37,ВихідніДані!$E:$BD,52,0)</f>
        <v>66</v>
      </c>
      <c r="AV37" s="324">
        <f>VLOOKUP(AV$8&amp;$C37,ВихідніДані!$E:$BD,52,0)</f>
        <v>35</v>
      </c>
      <c r="AW37" s="324">
        <f>VLOOKUP(AW$8&amp;$C37,ВихідніДані!$E:$BD,52,0)</f>
        <v>31</v>
      </c>
      <c r="AX37" s="324">
        <f>VLOOKUP(AX$8&amp;$C37,ВихідніДані!$E:$BD,52,0)</f>
        <v>35</v>
      </c>
      <c r="AY37" s="324">
        <f>VLOOKUP(AY$8&amp;$C37,ВихідніДані!$E:$BD,52,0)</f>
        <v>35</v>
      </c>
      <c r="AZ37" s="325">
        <f>VLOOKUP(AZ$8&amp;$C37,ВихідніДані!$E:$BD,52,0)</f>
        <v>32</v>
      </c>
      <c r="BA37" s="159"/>
      <c r="BB37" s="319">
        <f>IF(SUMIF(АВисновки!$D:$D,BB$8&amp;$C37,АВисновки!$A:$A)=0,"-",SUMIF(АВисновки!$D:$D,BB$8&amp;$C37,АВисновки!$E:$E))</f>
        <v>0</v>
      </c>
      <c r="BC37" s="320">
        <f>IF(SUMIF(АВисновки!$D:$D,BC$8&amp;$C37,АВисновки!$A:$A)=0,"-",SUMIF(АВисновки!$D:$D,BC$8&amp;$C37,АВисновки!$E:$E))</f>
        <v>0</v>
      </c>
      <c r="BD37" s="320">
        <f>IF(SUMIF(АВисновки!$D:$D,BD$8&amp;$C37,АВисновки!$A:$A)=0,"-",SUMIF(АВисновки!$D:$D,BD$8&amp;$C37,АВисновки!$E:$E))</f>
        <v>31.890410958904109</v>
      </c>
      <c r="BE37" s="320">
        <f>IF(SUMIF(АВисновки!$D:$D,BE$8&amp;$C37,АВисновки!$A:$A)=0,"-",SUMIF(АВисновки!$D:$D,BE$8&amp;$C37,АВисновки!$E:$E))</f>
        <v>968819.8630136986</v>
      </c>
      <c r="BF37" s="320">
        <f>IF(SUMIF(АВисновки!$D:$D,BF$8&amp;$C37,АВисновки!$A:$A)=0,"-",SUMIF(АВисновки!$D:$D,BF$8&amp;$C37,АВисновки!$E:$E))</f>
        <v>1271107.2328767122</v>
      </c>
      <c r="BG37" s="320">
        <f>IF(SUMIF(АВисновки!$D:$D,BG$8&amp;$C37,АВисновки!$A:$A)=0,"-",SUMIF(АВисновки!$D:$D,BG$8&amp;$C37,АВисновки!$E:$E))</f>
        <v>0</v>
      </c>
      <c r="BH37" s="320">
        <f>IF(SUMIF(АВисновки!$D:$D,BH$8&amp;$C37,АВисновки!$A:$A)=0,"-",SUMIF(АВисновки!$D:$D,BH$8&amp;$C37,АВисновки!$E:$E))</f>
        <v>0</v>
      </c>
      <c r="BI37" s="320">
        <f>IF(SUMIF(АВисновки!$D:$D,BI$8&amp;$C37,АВисновки!$A:$A)=0,"-",SUMIF(АВисновки!$D:$D,BI$8&amp;$C37,АВисновки!$E:$E))</f>
        <v>0</v>
      </c>
      <c r="BJ37" s="320">
        <f>IF(SUMIF(АВисновки!$D:$D,BJ$8&amp;$C37,АВисновки!$A:$A)=0,"-",SUMIF(АВисновки!$D:$D,BJ$8&amp;$C37,АВисновки!$E:$E))</f>
        <v>0</v>
      </c>
      <c r="BK37" s="320">
        <f>IF(SUMIF(АВисновки!$D:$D,BK$8&amp;$C37,АВисновки!$A:$A)=0,"-",SUMIF(АВисновки!$D:$D,BK$8&amp;$C37,АВисновки!$E:$E))</f>
        <v>0</v>
      </c>
      <c r="BL37" s="321">
        <f>IF(SUMIF(АВисновки!$D:$D,BL$8&amp;$C37,АВисновки!$A:$A)=0,"-",SUMIF(АВисновки!$D:$D,BL$8&amp;$C37,АВисновки!$E:$E))</f>
        <v>0</v>
      </c>
    </row>
    <row r="38" spans="1:64" x14ac:dyDescent="0.2">
      <c r="A38" s="386">
        <f>COUNTIF(СписМінфін!$B$2:$B$101,C38)</f>
        <v>1</v>
      </c>
      <c r="B38" s="364">
        <v>28</v>
      </c>
      <c r="C38" s="365" t="s">
        <v>89</v>
      </c>
      <c r="D38" s="142">
        <v>222199111274</v>
      </c>
      <c r="E38" s="172">
        <f>SUMIF(ВихідніДані!G:G,D38,ВихідніДані!K:K)</f>
        <v>182844601</v>
      </c>
      <c r="F38" s="172">
        <f>SUMIF(ВихідніДані!G:G,D38,ВихідніДані!M:M)</f>
        <v>182844527</v>
      </c>
      <c r="G38" s="172">
        <f>SUMIF(ВихідніДані!G:G,D38,ВихідніДані!AC:AC)</f>
        <v>0</v>
      </c>
      <c r="H38" s="172">
        <f>SUMIF(ВихідніДані!G:G,D38,ВихідніДані!AI:AI)</f>
        <v>182844527</v>
      </c>
      <c r="I38" s="366">
        <f t="shared" si="1"/>
        <v>74</v>
      </c>
      <c r="J38" s="366">
        <f t="shared" si="2"/>
        <v>0</v>
      </c>
      <c r="K38" s="367">
        <f t="shared" si="3"/>
        <v>0.99999959528474125</v>
      </c>
      <c r="L38" s="368">
        <f t="shared" si="0"/>
        <v>0.99999959528474125</v>
      </c>
      <c r="M38" s="369">
        <f>SUMIF(АВисновки!N:N,D38,АВисновки!$E:$E)</f>
        <v>52.915068493150685</v>
      </c>
      <c r="N38" s="369">
        <f>SUMIF(АВисновки!N:N,D38,АВисновки!B:B)</f>
        <v>1</v>
      </c>
      <c r="O38" s="369">
        <f ca="1">SUMIF([2]Матриця!C$7:C$967,D38,[2]Матриця!D$7:D$967)</f>
        <v>0</v>
      </c>
      <c r="P38" s="387">
        <f ca="1">SUMIF([2]Матриця!B$7:B$967,C38,[2]Матриця!E$7:E$967)</f>
        <v>0</v>
      </c>
      <c r="Q38" s="159"/>
      <c r="R38" s="330">
        <f ca="1">IF(SUMIF(ВихідніДані!$E:$BB,R$8&amp;$C38,ВихідніДані!$D:$D)=0,"-",IF(SUMIF(ВихідніДані!$E:$BB,R$8&amp;$C38,ВихідніДані!$BE:$BE)=0,"вся сумма оспорена",IF(SUMIF(ВихідніДані!$E:$BB,R$8&amp;$C38,ВихідніДані!$M:$M)=0,"Немає висновків",SUMIF(ВихідніДані!$E:$BB,R$8&amp;$C38,ВихідніДані!$M:$M)/SUMIF(ВихідніДані!$E:$BB,R$8&amp;$C38,ВихідніДані!$BE:$BE))))</f>
        <v>1</v>
      </c>
      <c r="S38" s="331">
        <f ca="1">IF(SUMIF(ВихідніДані!$E:$BB,S$8&amp;$C38,ВихідніДані!$D:$D)=0,"-",IF(SUMIF(ВихідніДані!$E:$BB,S$8&amp;$C38,ВихідніДані!$BE:$BE)=0,"вся сумма оспорена",IF(SUMIF(ВихідніДані!$E:$BB,S$8&amp;$C38,ВихідніДані!$M:$M)=0,"Немає висновків",SUMIF(ВихідніДані!$E:$BB,S$8&amp;$C38,ВихідніДані!$M:$M)/SUMIF(ВихідніДані!$E:$BB,S$8&amp;$C38,ВихідніДані!$BE:$BE))))</f>
        <v>1</v>
      </c>
      <c r="T38" s="331">
        <f ca="1">IF(SUMIF(ВихідніДані!$E:$BB,T$8&amp;$C38,ВихідніДані!$D:$D)=0,"-",IF(SUMIF(ВихідніДані!$E:$BB,T$8&amp;$C38,ВихідніДані!$BE:$BE)=0,"вся сумма оспорена",IF(SUMIF(ВихідніДані!$E:$BB,T$8&amp;$C38,ВихідніДані!$M:$M)=0,"Немає висновків",SUMIF(ВихідніДані!$E:$BB,T$8&amp;$C38,ВихідніДані!$M:$M)/SUMIF(ВихідніДані!$E:$BB,T$8&amp;$C38,ВихідніДані!$BE:$BE))))</f>
        <v>1</v>
      </c>
      <c r="U38" s="331">
        <f ca="1">IF(SUMIF(ВихідніДані!$E:$BB,U$8&amp;$C38,ВихідніДані!$D:$D)=0,"-",IF(SUMIF(ВихідніДані!$E:$BB,U$8&amp;$C38,ВихідніДані!$BE:$BE)=0,"вся сумма оспорена",IF(SUMIF(ВихідніДані!$E:$BB,U$8&amp;$C38,ВихідніДані!$M:$M)=0,"Немає висновків",SUMIF(ВихідніДані!$E:$BB,U$8&amp;$C38,ВихідніДані!$M:$M)/SUMIF(ВихідніДані!$E:$BB,U$8&amp;$C38,ВихідніДані!$BE:$BE))))</f>
        <v>0.99998117866331881</v>
      </c>
      <c r="V38" s="331">
        <f ca="1">IF(SUMIF(ВихідніДані!$E:$BB,V$8&amp;$C38,ВихідніДані!$D:$D)=0,"-",IF(SUMIF(ВихідніДані!$E:$BB,V$8&amp;$C38,ВихідніДані!$BE:$BE)=0,"вся сумма оспорена",IF(SUMIF(ВихідніДані!$E:$BB,V$8&amp;$C38,ВихідніДані!$M:$M)=0,"Немає висновків",SUMIF(ВихідніДані!$E:$BB,V$8&amp;$C38,ВихідніДані!$M:$M)/SUMIF(ВихідніДані!$E:$BB,V$8&amp;$C38,ВихідніДані!$BE:$BE))))</f>
        <v>1</v>
      </c>
      <c r="W38" s="331">
        <f ca="1">IF(SUMIF(ВихідніДані!$E:$BB,W$8&amp;$C38,ВихідніДані!$D:$D)=0,"-",IF(SUMIF(ВихідніДані!$E:$BB,W$8&amp;$C38,ВихідніДані!$BE:$BE)=0,"вся сумма оспорена",IF(SUMIF(ВихідніДані!$E:$BB,W$8&amp;$C38,ВихідніДані!$M:$M)=0,"Немає висновків",SUMIF(ВихідніДані!$E:$BB,W$8&amp;$C38,ВихідніДані!$M:$M)/SUMIF(ВихідніДані!$E:$BB,W$8&amp;$C38,ВихідніДані!$BE:$BE))))</f>
        <v>1</v>
      </c>
      <c r="X38" s="331">
        <f ca="1">IF(SUMIF(ВихідніДані!$E:$BB,X$8&amp;$C38,ВихідніДані!$D:$D)=0,"-",IF(SUMIF(ВихідніДані!$E:$BB,X$8&amp;$C38,ВихідніДані!$BE:$BE)=0,"вся сумма оспорена",IF(SUMIF(ВихідніДані!$E:$BB,X$8&amp;$C38,ВихідніДані!$M:$M)=0,"Немає висновків",SUMIF(ВихідніДані!$E:$BB,X$8&amp;$C38,ВихідніДані!$M:$M)/SUMIF(ВихідніДані!$E:$BB,X$8&amp;$C38,ВихідніДані!$BE:$BE))))</f>
        <v>1</v>
      </c>
      <c r="Y38" s="331">
        <f ca="1">IF(SUMIF(ВихідніДані!$E:$BB,Y$8&amp;$C38,ВихідніДані!$D:$D)=0,"-",IF(SUMIF(ВихідніДані!$E:$BB,Y$8&amp;$C38,ВихідніДані!$BE:$BE)=0,"вся сумма оспорена",IF(SUMIF(ВихідніДані!$E:$BB,Y$8&amp;$C38,ВихідніДані!$M:$M)=0,"Немає висновків",SUMIF(ВихідніДані!$E:$BB,Y$8&amp;$C38,ВихідніДані!$M:$M)/SUMIF(ВихідніДані!$E:$BB,Y$8&amp;$C38,ВихідніДані!$BE:$BE))))</f>
        <v>1</v>
      </c>
      <c r="Z38" s="331">
        <f ca="1">IF(SUMIF(ВихідніДані!$E:$BB,Z$8&amp;$C38,ВихідніДані!$D:$D)=0,"-",IF(SUMIF(ВихідніДані!$E:$BB,Z$8&amp;$C38,ВихідніДані!$BE:$BE)=0,"вся сумма оспорена",IF(SUMIF(ВихідніДані!$E:$BB,Z$8&amp;$C38,ВихідніДані!$M:$M)=0,"Немає висновків",SUMIF(ВихідніДані!$E:$BB,Z$8&amp;$C38,ВихідніДані!$M:$M)/SUMIF(ВихідніДані!$E:$BB,Z$8&amp;$C38,ВихідніДані!$BE:$BE))))</f>
        <v>1</v>
      </c>
      <c r="AA38" s="331">
        <f ca="1">IF(SUMIF(ВихідніДані!$E:$BB,AA$8&amp;$C38,ВихідніДані!$D:$D)=0,"-",IF(SUMIF(ВихідніДані!$E:$BB,AA$8&amp;$C38,ВихідніДані!$BE:$BE)=0,"вся сумма оспорена",IF(SUMIF(ВихідніДані!$E:$BB,AA$8&amp;$C38,ВихідніДані!$M:$M)=0,"Немає висновків",SUMIF(ВихідніДані!$E:$BB,AA$8&amp;$C38,ВихідніДані!$M:$M)/SUMIF(ВихідніДані!$E:$BB,AA$8&amp;$C38,ВихідніДані!$BE:$BE))))</f>
        <v>1</v>
      </c>
      <c r="AB38" s="332">
        <f ca="1">IF(SUMIF(ВихідніДані!$E:$BB,AB$8&amp;$C38,ВихідніДані!$D:$D)=0,"-",IF(SUMIF(ВихідніДані!$E:$BB,AB$8&amp;$C38,ВихідніДані!$BE:$BE)=0,"вся сумма оспорена",IF(SUMIF(ВихідніДані!$E:$BB,AB$8&amp;$C38,ВихідніДані!$M:$M)=0,"Немає висновків",SUMIF(ВихідніДані!$E:$BB,AB$8&amp;$C38,ВихідніДані!$M:$M)/SUMIF(ВихідніДані!$E:$BB,AB$8&amp;$C38,ВихідніДані!$BE:$BE))))</f>
        <v>1</v>
      </c>
      <c r="AC38" s="159"/>
      <c r="AD38" s="330">
        <f ca="1">IF(SUMIF(ВихідніДані!$E:$BB,AD$8&amp; $C38,ВихідніДані!$D:$D)=0,"-",IF(SUMIF(ВихідніДані!$E:$BB,AD$8&amp;$C38,ВихідніДані!$BE:$BE)=0,"вся сумма оспорена",IF(SUMIF(ВихідніДані!$E:$BB,AD$8&amp;$C38,ВихідніДані!$M:$M)=0,"Немає висновків",SUMIF(ВихідніДані!$E:$BB,AD$8&amp;$C38,ВихідніДані!$AI:$AI)/SUMIF(ВихідніДані!$E:$BB,AD$8&amp;$C38,ВихідніДані!$M:$M))))</f>
        <v>1</v>
      </c>
      <c r="AE38" s="331">
        <f ca="1">IF(SUMIF(ВихідніДані!$E:$BB,AE$8&amp; $C38,ВихідніДані!$D:$D)=0,"-",IF(SUMIF(ВихідніДані!$E:$BB,AE$8&amp;$C38,ВихідніДані!$BE:$BE)=0,"вся сумма оспорена",IF(SUMIF(ВихідніДані!$E:$BB,AE$8&amp;$C38,ВихідніДані!$M:$M)=0,"Немає висновків",SUMIF(ВихідніДані!$E:$BB,AE$8&amp;$C38,ВихідніДані!$AI:$AI)/SUMIF(ВихідніДані!$E:$BB,AE$8&amp;$C38,ВихідніДані!$M:$M))))</f>
        <v>1</v>
      </c>
      <c r="AF38" s="331">
        <f ca="1">IF(SUMIF(ВихідніДані!$E:$BB,AF$8&amp; $C38,ВихідніДані!$D:$D)=0,"-",IF(SUMIF(ВихідніДані!$E:$BB,AF$8&amp;$C38,ВихідніДані!$BE:$BE)=0,"вся сумма оспорена",IF(SUMIF(ВихідніДані!$E:$BB,AF$8&amp;$C38,ВихідніДані!$M:$M)=0,"Немає висновків",SUMIF(ВихідніДані!$E:$BB,AF$8&amp;$C38,ВихідніДані!$AI:$AI)/SUMIF(ВихідніДані!$E:$BB,AF$8&amp;$C38,ВихідніДані!$M:$M))))</f>
        <v>1</v>
      </c>
      <c r="AG38" s="331">
        <f ca="1">IF(SUMIF(ВихідніДані!$E:$BB,AG$8&amp; $C38,ВихідніДані!$D:$D)=0,"-",IF(SUMIF(ВихідніДані!$E:$BB,AG$8&amp;$C38,ВихідніДані!$BE:$BE)=0,"вся сумма оспорена",IF(SUMIF(ВихідніДані!$E:$BB,AG$8&amp;$C38,ВихідніДані!$M:$M)=0,"Немає висновків",SUMIF(ВихідніДані!$E:$BB,AG$8&amp;$C38,ВихідніДані!$AI:$AI)/SUMIF(ВихідніДані!$E:$BB,AG$8&amp;$C38,ВихідніДані!$M:$M))))</f>
        <v>1</v>
      </c>
      <c r="AH38" s="331">
        <f ca="1">IF(SUMIF(ВихідніДані!$E:$BB,AH$8&amp; $C38,ВихідніДані!$D:$D)=0,"-",IF(SUMIF(ВихідніДані!$E:$BB,AH$8&amp;$C38,ВихідніДані!$BE:$BE)=0,"вся сумма оспорена",IF(SUMIF(ВихідніДані!$E:$BB,AH$8&amp;$C38,ВихідніДані!$M:$M)=0,"Немає висновків",SUMIF(ВихідніДані!$E:$BB,AH$8&amp;$C38,ВихідніДані!$AI:$AI)/SUMIF(ВихідніДані!$E:$BB,AH$8&amp;$C38,ВихідніДані!$M:$M))))</f>
        <v>1</v>
      </c>
      <c r="AI38" s="331">
        <f ca="1">IF(SUMIF(ВихідніДані!$E:$BB,AI$8&amp; $C38,ВихідніДані!$D:$D)=0,"-",IF(SUMIF(ВихідніДані!$E:$BB,AI$8&amp;$C38,ВихідніДані!$BE:$BE)=0,"вся сумма оспорена",IF(SUMIF(ВихідніДані!$E:$BB,AI$8&amp;$C38,ВихідніДані!$M:$M)=0,"Немає висновків",SUMIF(ВихідніДані!$E:$BB,AI$8&amp;$C38,ВихідніДані!$AI:$AI)/SUMIF(ВихідніДані!$E:$BB,AI$8&amp;$C38,ВихідніДані!$M:$M))))</f>
        <v>1</v>
      </c>
      <c r="AJ38" s="331">
        <f ca="1">IF(SUMIF(ВихідніДані!$E:$BB,AJ$8&amp; $C38,ВихідніДані!$D:$D)=0,"-",IF(SUMIF(ВихідніДані!$E:$BB,AJ$8&amp;$C38,ВихідніДані!$BE:$BE)=0,"вся сумма оспорена",IF(SUMIF(ВихідніДані!$E:$BB,AJ$8&amp;$C38,ВихідніДані!$M:$M)=0,"Немає висновків",SUMIF(ВихідніДані!$E:$BB,AJ$8&amp;$C38,ВихідніДані!$AI:$AI)/SUMIF(ВихідніДані!$E:$BB,AJ$8&amp;$C38,ВихідніДані!$M:$M))))</f>
        <v>1</v>
      </c>
      <c r="AK38" s="331">
        <f ca="1">IF(SUMIF(ВихідніДані!$E:$BB,AK$8&amp; $C38,ВихідніДані!$D:$D)=0,"-",IF(SUMIF(ВихідніДані!$E:$BB,AK$8&amp;$C38,ВихідніДані!$BE:$BE)=0,"вся сумма оспорена",IF(SUMIF(ВихідніДані!$E:$BB,AK$8&amp;$C38,ВихідніДані!$M:$M)=0,"Немає висновків",SUMIF(ВихідніДані!$E:$BB,AK$8&amp;$C38,ВихідніДані!$AI:$AI)/SUMIF(ВихідніДані!$E:$BB,AK$8&amp;$C38,ВихідніДані!$M:$M))))</f>
        <v>1</v>
      </c>
      <c r="AL38" s="331">
        <f ca="1">IF(SUMIF(ВихідніДані!$E:$BB,AL$8&amp; $C38,ВихідніДані!$D:$D)=0,"-",IF(SUMIF(ВихідніДані!$E:$BB,AL$8&amp;$C38,ВихідніДані!$BE:$BE)=0,"вся сумма оспорена",IF(SUMIF(ВихідніДані!$E:$BB,AL$8&amp;$C38,ВихідніДані!$M:$M)=0,"Немає висновків",SUMIF(ВихідніДані!$E:$BB,AL$8&amp;$C38,ВихідніДані!$AI:$AI)/SUMIF(ВихідніДані!$E:$BB,AL$8&amp;$C38,ВихідніДані!$M:$M))))</f>
        <v>1</v>
      </c>
      <c r="AM38" s="331">
        <f ca="1">IF(SUMIF(ВихідніДані!$E:$BB,AM$8&amp; $C38,ВихідніДані!$D:$D)=0,"-",IF(SUMIF(ВихідніДані!$E:$BB,AM$8&amp;$C38,ВихідніДані!$BE:$BE)=0,"вся сумма оспорена",IF(SUMIF(ВихідніДані!$E:$BB,AM$8&amp;$C38,ВихідніДані!$M:$M)=0,"Немає висновків",SUMIF(ВихідніДані!$E:$BB,AM$8&amp;$C38,ВихідніДані!$AI:$AI)/SUMIF(ВихідніДані!$E:$BB,AM$8&amp;$C38,ВихідніДані!$M:$M))))</f>
        <v>1</v>
      </c>
      <c r="AN38" s="332">
        <f ca="1">IF(SUMIF(ВихідніДані!$E:$BB,AN$8&amp; $C38,ВихідніДані!$D:$D)=0,"-",IF(SUMIF(ВихідніДані!$E:$BB,AN$8&amp;$C38,ВихідніДані!$BE:$BE)=0,"вся сумма оспорена",IF(SUMIF(ВихідніДані!$E:$BB,AN$8&amp;$C38,ВихідніДані!$M:$M)=0,"Немає висновків",SUMIF(ВихідніДані!$E:$BB,AN$8&amp;$C38,ВихідніДані!$AI:$AI)/SUMIF(ВихідніДані!$E:$BB,AN$8&amp;$C38,ВихідніДані!$M:$M))))</f>
        <v>1</v>
      </c>
      <c r="AO38" s="159"/>
      <c r="AP38" s="323">
        <f>VLOOKUP(AP$8&amp;$C38,ВихідніДані!$E:$BD,52,0)</f>
        <v>31</v>
      </c>
      <c r="AQ38" s="324">
        <f>VLOOKUP(AQ$8&amp;$C38,ВихідніДані!$E:$BD,52,0)</f>
        <v>35</v>
      </c>
      <c r="AR38" s="324">
        <f>VLOOKUP(AR$8&amp;$C38,ВихідніДані!$E:$BD,52,0)</f>
        <v>36</v>
      </c>
      <c r="AS38" s="324">
        <f>VLOOKUP(AS$8&amp;$C38,ВихідніДані!$E:$BD,52,0)</f>
        <v>34</v>
      </c>
      <c r="AT38" s="324">
        <f>VLOOKUP(AT$8&amp;$C38,ВихідніДані!$E:$BD,52,0)</f>
        <v>39</v>
      </c>
      <c r="AU38" s="324">
        <f>VLOOKUP(AU$8&amp;$C38,ВихідніДані!$E:$BD,52,0)</f>
        <v>30</v>
      </c>
      <c r="AV38" s="324">
        <f>VLOOKUP(AV$8&amp;$C38,ВихідніДані!$E:$BD,52,0)</f>
        <v>36</v>
      </c>
      <c r="AW38" s="324">
        <f>VLOOKUP(AW$8&amp;$C38,ВихідніДані!$E:$BD,52,0)</f>
        <v>34</v>
      </c>
      <c r="AX38" s="324">
        <f>VLOOKUP(AX$8&amp;$C38,ВихідніДані!$E:$BD,52,0)</f>
        <v>36</v>
      </c>
      <c r="AY38" s="324">
        <f>VLOOKUP(AY$8&amp;$C38,ВихідніДані!$E:$BD,52,0)</f>
        <v>31</v>
      </c>
      <c r="AZ38" s="325">
        <f>VLOOKUP(AZ$8&amp;$C38,ВихідніДані!$E:$BD,52,0)</f>
        <v>35</v>
      </c>
      <c r="BA38" s="159"/>
      <c r="BB38" s="319">
        <f>IF(SUMIF(АВисновки!$D:$D,BB$8&amp;$C38,АВисновки!$A:$A)=0,"-",SUMIF(АВисновки!$D:$D,BB$8&amp;$C38,АВисновки!$E:$E))</f>
        <v>0</v>
      </c>
      <c r="BC38" s="320">
        <f>IF(SUMIF(АВисновки!$D:$D,BC$8&amp;$C38,АВисновки!$A:$A)=0,"-",SUMIF(АВисновки!$D:$D,BC$8&amp;$C38,АВисновки!$E:$E))</f>
        <v>0</v>
      </c>
      <c r="BD38" s="320">
        <f>IF(SUMIF(АВисновки!$D:$D,BD$8&amp;$C38,АВисновки!$A:$A)=0,"-",SUMIF(АВисновки!$D:$D,BD$8&amp;$C38,АВисновки!$E:$E))</f>
        <v>0</v>
      </c>
      <c r="BE38" s="320">
        <f>IF(SUMIF(АВисновки!$D:$D,BE$8&amp;$C38,АВисновки!$A:$A)=0,"-",SUMIF(АВисновки!$D:$D,BE$8&amp;$C38,АВисновки!$E:$E))</f>
        <v>52.915068493150685</v>
      </c>
      <c r="BF38" s="320">
        <f>IF(SUMIF(АВисновки!$D:$D,BF$8&amp;$C38,АВисновки!$A:$A)=0,"-",SUMIF(АВисновки!$D:$D,BF$8&amp;$C38,АВисновки!$E:$E))</f>
        <v>0</v>
      </c>
      <c r="BG38" s="320">
        <f>IF(SUMIF(АВисновки!$D:$D,BG$8&amp;$C38,АВисновки!$A:$A)=0,"-",SUMIF(АВисновки!$D:$D,BG$8&amp;$C38,АВисновки!$E:$E))</f>
        <v>0</v>
      </c>
      <c r="BH38" s="320">
        <f>IF(SUMIF(АВисновки!$D:$D,BH$8&amp;$C38,АВисновки!$A:$A)=0,"-",SUMIF(АВисновки!$D:$D,BH$8&amp;$C38,АВисновки!$E:$E))</f>
        <v>0</v>
      </c>
      <c r="BI38" s="320">
        <f>IF(SUMIF(АВисновки!$D:$D,BI$8&amp;$C38,АВисновки!$A:$A)=0,"-",SUMIF(АВисновки!$D:$D,BI$8&amp;$C38,АВисновки!$E:$E))</f>
        <v>0</v>
      </c>
      <c r="BJ38" s="320">
        <f>IF(SUMIF(АВисновки!$D:$D,BJ$8&amp;$C38,АВисновки!$A:$A)=0,"-",SUMIF(АВисновки!$D:$D,BJ$8&amp;$C38,АВисновки!$E:$E))</f>
        <v>0</v>
      </c>
      <c r="BK38" s="320">
        <f>IF(SUMIF(АВисновки!$D:$D,BK$8&amp;$C38,АВисновки!$A:$A)=0,"-",SUMIF(АВисновки!$D:$D,BK$8&amp;$C38,АВисновки!$E:$E))</f>
        <v>0</v>
      </c>
      <c r="BL38" s="321">
        <f>IF(SUMIF(АВисновки!$D:$D,BL$8&amp;$C38,АВисновки!$A:$A)=0,"-",SUMIF(АВисновки!$D:$D,BL$8&amp;$C38,АВисновки!$E:$E))</f>
        <v>0</v>
      </c>
    </row>
    <row r="39" spans="1:64" x14ac:dyDescent="0.2">
      <c r="A39" s="386">
        <f>COUNTIF(СписМінфін!$B$2:$B$101,C39)</f>
        <v>1</v>
      </c>
      <c r="B39" s="364">
        <v>29</v>
      </c>
      <c r="C39" s="365" t="s">
        <v>61</v>
      </c>
      <c r="D39" s="142">
        <v>139486816325</v>
      </c>
      <c r="E39" s="172">
        <f>SUMIF(ВихідніДані!G:G,D39,ВихідніДані!K:K)</f>
        <v>122732514</v>
      </c>
      <c r="F39" s="172">
        <f>SUMIF(ВихідніДані!G:G,D39,ВихідніДані!M:M)</f>
        <v>122655442</v>
      </c>
      <c r="G39" s="172">
        <f>SUMIF(ВихідніДані!G:G,D39,ВихідніДані!AC:AC)</f>
        <v>75597</v>
      </c>
      <c r="H39" s="172">
        <f>SUMIF(ВихідніДані!G:G,D39,ВихідніДані!AI:AI)</f>
        <v>122655442</v>
      </c>
      <c r="I39" s="366">
        <f t="shared" si="1"/>
        <v>1475</v>
      </c>
      <c r="J39" s="366">
        <f t="shared" si="2"/>
        <v>0</v>
      </c>
      <c r="K39" s="367">
        <f t="shared" si="3"/>
        <v>0.99998797458768673</v>
      </c>
      <c r="L39" s="368">
        <f t="shared" si="0"/>
        <v>0.99998797458768673</v>
      </c>
      <c r="M39" s="369">
        <f>SUMIF(АВисновки!N:N,D39,АВисновки!$E:$E)</f>
        <v>53945278.295890413</v>
      </c>
      <c r="N39" s="369">
        <f>SUMIF(АВисновки!N:N,D39,АВисновки!B:B)</f>
        <v>8</v>
      </c>
      <c r="O39" s="369">
        <f ca="1">SUMIF([2]Матриця!C$7:C$967,D39,[2]Матриця!D$7:D$967)</f>
        <v>0</v>
      </c>
      <c r="P39" s="387">
        <f ca="1">SUMIF([2]Матриця!B$7:B$967,C39,[2]Матриця!E$7:E$967)</f>
        <v>0</v>
      </c>
      <c r="Q39" s="159"/>
      <c r="R39" s="330">
        <f ca="1">IF(SUMIF(ВихідніДані!$E:$BB,R$8&amp;$C39,ВихідніДані!$D:$D)=0,"-",IF(SUMIF(ВихідніДані!$E:$BB,R$8&amp;$C39,ВихідніДані!$BE:$BE)=0,"вся сумма оспорена",IF(SUMIF(ВихідніДані!$E:$BB,R$8&amp;$C39,ВихідніДані!$M:$M)=0,"Немає висновків",SUMIF(ВихідніДані!$E:$BB,R$8&amp;$C39,ВихідніДані!$M:$M)/SUMIF(ВихідніДані!$E:$BB,R$8&amp;$C39,ВихідніДані!$BE:$BE))))</f>
        <v>1</v>
      </c>
      <c r="S39" s="331">
        <f ca="1">IF(SUMIF(ВихідніДані!$E:$BB,S$8&amp;$C39,ВихідніДані!$D:$D)=0,"-",IF(SUMIF(ВихідніДані!$E:$BB,S$8&amp;$C39,ВихідніДані!$BE:$BE)=0,"вся сумма оспорена",IF(SUMIF(ВихідніДані!$E:$BB,S$8&amp;$C39,ВихідніДані!$M:$M)=0,"Немає висновків",SUMIF(ВихідніДані!$E:$BB,S$8&amp;$C39,ВихідніДані!$M:$M)/SUMIF(ВихідніДані!$E:$BB,S$8&amp;$C39,ВихідніДані!$BE:$BE))))</f>
        <v>0.99995419176983558</v>
      </c>
      <c r="T39" s="331">
        <f ca="1">IF(SUMIF(ВихідніДані!$E:$BB,T$8&amp;$C39,ВихідніДані!$D:$D)=0,"-",IF(SUMIF(ВихідніДані!$E:$BB,T$8&amp;$C39,ВихідніДані!$BE:$BE)=0,"вся сумма оспорена",IF(SUMIF(ВихідніДані!$E:$BB,T$8&amp;$C39,ВихідніДані!$M:$M)=0,"Немає висновків",SUMIF(ВихідніДані!$E:$BB,T$8&amp;$C39,ВихідніДані!$M:$M)/SUMIF(ВихідніДані!$E:$BB,T$8&amp;$C39,ВихідніДані!$BE:$BE))))</f>
        <v>1</v>
      </c>
      <c r="U39" s="331">
        <f ca="1">IF(SUMIF(ВихідніДані!$E:$BB,U$8&amp;$C39,ВихідніДані!$D:$D)=0,"-",IF(SUMIF(ВихідніДані!$E:$BB,U$8&amp;$C39,ВихідніДані!$BE:$BE)=0,"вся сумма оспорена",IF(SUMIF(ВихідніДані!$E:$BB,U$8&amp;$C39,ВихідніДані!$M:$M)=0,"Немає висновків",SUMIF(ВихідніДані!$E:$BB,U$8&amp;$C39,ВихідніДані!$M:$M)/SUMIF(ВихідніДані!$E:$BB,U$8&amp;$C39,ВихідніДані!$BE:$BE))))</f>
        <v>1</v>
      </c>
      <c r="V39" s="331">
        <f ca="1">IF(SUMIF(ВихідніДані!$E:$BB,V$8&amp;$C39,ВихідніДані!$D:$D)=0,"-",IF(SUMIF(ВихідніДані!$E:$BB,V$8&amp;$C39,ВихідніДані!$BE:$BE)=0,"вся сумма оспорена",IF(SUMIF(ВихідніДані!$E:$BB,V$8&amp;$C39,ВихідніДані!$M:$M)=0,"Немає висновків",SUMIF(ВихідніДані!$E:$BB,V$8&amp;$C39,ВихідніДані!$M:$M)/SUMIF(ВихідніДані!$E:$BB,V$8&amp;$C39,ВихідніДані!$BE:$BE))))</f>
        <v>1</v>
      </c>
      <c r="W39" s="331">
        <f ca="1">IF(SUMIF(ВихідніДані!$E:$BB,W$8&amp;$C39,ВихідніДані!$D:$D)=0,"-",IF(SUMIF(ВихідніДані!$E:$BB,W$8&amp;$C39,ВихідніДані!$BE:$BE)=0,"вся сумма оспорена",IF(SUMIF(ВихідніДані!$E:$BB,W$8&amp;$C39,ВихідніДані!$M:$M)=0,"Немає висновків",SUMIF(ВихідніДані!$E:$BB,W$8&amp;$C39,ВихідніДані!$M:$M)/SUMIF(ВихідніДані!$E:$BB,W$8&amp;$C39,ВихідніДані!$BE:$BE))))</f>
        <v>1</v>
      </c>
      <c r="X39" s="331">
        <f ca="1">IF(SUMIF(ВихідніДані!$E:$BB,X$8&amp;$C39,ВихідніДані!$D:$D)=0,"-",IF(SUMIF(ВихідніДані!$E:$BB,X$8&amp;$C39,ВихідніДані!$BE:$BE)=0,"вся сумма оспорена",IF(SUMIF(ВихідніДані!$E:$BB,X$8&amp;$C39,ВихідніДані!$M:$M)=0,"Немає висновків",SUMIF(ВихідніДані!$E:$BB,X$8&amp;$C39,ВихідніДані!$M:$M)/SUMIF(ВихідніДані!$E:$BB,X$8&amp;$C39,ВихідніДані!$BE:$BE))))</f>
        <v>1</v>
      </c>
      <c r="Y39" s="331">
        <f ca="1">IF(SUMIF(ВихідніДані!$E:$BB,Y$8&amp;$C39,ВихідніДані!$D:$D)=0,"-",IF(SUMIF(ВихідніДані!$E:$BB,Y$8&amp;$C39,ВихідніДані!$BE:$BE)=0,"вся сумма оспорена",IF(SUMIF(ВихідніДані!$E:$BB,Y$8&amp;$C39,ВихідніДані!$M:$M)=0,"Немає висновків",SUMIF(ВихідніДані!$E:$BB,Y$8&amp;$C39,ВихідніДані!$M:$M)/SUMIF(ВихідніДані!$E:$BB,Y$8&amp;$C39,ВихідніДані!$BE:$BE))))</f>
        <v>1</v>
      </c>
      <c r="Z39" s="331" t="str">
        <f ca="1">IF(SUMIF(ВихідніДані!$E:$BB,Z$8&amp;$C39,ВихідніДані!$D:$D)=0,"-",IF(SUMIF(ВихідніДані!$E:$BB,Z$8&amp;$C39,ВихідніДані!$BE:$BE)=0,"вся сумма оспорена",IF(SUMIF(ВихідніДані!$E:$BB,Z$8&amp;$C39,ВихідніДані!$M:$M)=0,"Немає висновків",SUMIF(ВихідніДані!$E:$BB,Z$8&amp;$C39,ВихідніДані!$M:$M)/SUMIF(ВихідніДані!$E:$BB,Z$8&amp;$C39,ВихідніДані!$BE:$BE))))</f>
        <v>-</v>
      </c>
      <c r="AA39" s="331" t="str">
        <f ca="1">IF(SUMIF(ВихідніДані!$E:$BB,AA$8&amp;$C39,ВихідніДані!$D:$D)=0,"-",IF(SUMIF(ВихідніДані!$E:$BB,AA$8&amp;$C39,ВихідніДані!$BE:$BE)=0,"вся сумма оспорена",IF(SUMIF(ВихідніДані!$E:$BB,AA$8&amp;$C39,ВихідніДані!$M:$M)=0,"Немає висновків",SUMIF(ВихідніДані!$E:$BB,AA$8&amp;$C39,ВихідніДані!$M:$M)/SUMIF(ВихідніДані!$E:$BB,AA$8&amp;$C39,ВихідніДані!$BE:$BE))))</f>
        <v>-</v>
      </c>
      <c r="AB39" s="332" t="str">
        <f ca="1">IF(SUMIF(ВихідніДані!$E:$BB,AB$8&amp;$C39,ВихідніДані!$D:$D)=0,"-",IF(SUMIF(ВихідніДані!$E:$BB,AB$8&amp;$C39,ВихідніДані!$BE:$BE)=0,"вся сумма оспорена",IF(SUMIF(ВихідніДані!$E:$BB,AB$8&amp;$C39,ВихідніДані!$M:$M)=0,"Немає висновків",SUMIF(ВихідніДані!$E:$BB,AB$8&amp;$C39,ВихідніДані!$M:$M)/SUMIF(ВихідніДані!$E:$BB,AB$8&amp;$C39,ВихідніДані!$BE:$BE))))</f>
        <v>-</v>
      </c>
      <c r="AC39" s="159"/>
      <c r="AD39" s="330">
        <f ca="1">IF(SUMIF(ВихідніДані!$E:$BB,AD$8&amp; $C39,ВихідніДані!$D:$D)=0,"-",IF(SUMIF(ВихідніДані!$E:$BB,AD$8&amp;$C39,ВихідніДані!$BE:$BE)=0,"вся сумма оспорена",IF(SUMIF(ВихідніДані!$E:$BB,AD$8&amp;$C39,ВихідніДані!$M:$M)=0,"Немає висновків",SUMIF(ВихідніДані!$E:$BB,AD$8&amp;$C39,ВихідніДані!$AI:$AI)/SUMIF(ВихідніДані!$E:$BB,AD$8&amp;$C39,ВихідніДані!$M:$M))))</f>
        <v>1</v>
      </c>
      <c r="AE39" s="331">
        <f ca="1">IF(SUMIF(ВихідніДані!$E:$BB,AE$8&amp; $C39,ВихідніДані!$D:$D)=0,"-",IF(SUMIF(ВихідніДані!$E:$BB,AE$8&amp;$C39,ВихідніДані!$BE:$BE)=0,"вся сумма оспорена",IF(SUMIF(ВихідніДані!$E:$BB,AE$8&amp;$C39,ВихідніДані!$M:$M)=0,"Немає висновків",SUMIF(ВихідніДані!$E:$BB,AE$8&amp;$C39,ВихідніДані!$AI:$AI)/SUMIF(ВихідніДані!$E:$BB,AE$8&amp;$C39,ВихідніДані!$M:$M))))</f>
        <v>1</v>
      </c>
      <c r="AF39" s="331">
        <f ca="1">IF(SUMIF(ВихідніДані!$E:$BB,AF$8&amp; $C39,ВихідніДані!$D:$D)=0,"-",IF(SUMIF(ВихідніДані!$E:$BB,AF$8&amp;$C39,ВихідніДані!$BE:$BE)=0,"вся сумма оспорена",IF(SUMIF(ВихідніДані!$E:$BB,AF$8&amp;$C39,ВихідніДані!$M:$M)=0,"Немає висновків",SUMIF(ВихідніДані!$E:$BB,AF$8&amp;$C39,ВихідніДані!$AI:$AI)/SUMIF(ВихідніДані!$E:$BB,AF$8&amp;$C39,ВихідніДані!$M:$M))))</f>
        <v>1</v>
      </c>
      <c r="AG39" s="331">
        <f ca="1">IF(SUMIF(ВихідніДані!$E:$BB,AG$8&amp; $C39,ВихідніДані!$D:$D)=0,"-",IF(SUMIF(ВихідніДані!$E:$BB,AG$8&amp;$C39,ВихідніДані!$BE:$BE)=0,"вся сумма оспорена",IF(SUMIF(ВихідніДані!$E:$BB,AG$8&amp;$C39,ВихідніДані!$M:$M)=0,"Немає висновків",SUMIF(ВихідніДані!$E:$BB,AG$8&amp;$C39,ВихідніДані!$AI:$AI)/SUMIF(ВихідніДані!$E:$BB,AG$8&amp;$C39,ВихідніДані!$M:$M))))</f>
        <v>1</v>
      </c>
      <c r="AH39" s="331">
        <f ca="1">IF(SUMIF(ВихідніДані!$E:$BB,AH$8&amp; $C39,ВихідніДані!$D:$D)=0,"-",IF(SUMIF(ВихідніДані!$E:$BB,AH$8&amp;$C39,ВихідніДані!$BE:$BE)=0,"вся сумма оспорена",IF(SUMIF(ВихідніДані!$E:$BB,AH$8&amp;$C39,ВихідніДані!$M:$M)=0,"Немає висновків",SUMIF(ВихідніДані!$E:$BB,AH$8&amp;$C39,ВихідніДані!$AI:$AI)/SUMIF(ВихідніДані!$E:$BB,AH$8&amp;$C39,ВихідніДані!$M:$M))))</f>
        <v>1</v>
      </c>
      <c r="AI39" s="331">
        <f ca="1">IF(SUMIF(ВихідніДані!$E:$BB,AI$8&amp; $C39,ВихідніДані!$D:$D)=0,"-",IF(SUMIF(ВихідніДані!$E:$BB,AI$8&amp;$C39,ВихідніДані!$BE:$BE)=0,"вся сумма оспорена",IF(SUMIF(ВихідніДані!$E:$BB,AI$8&amp;$C39,ВихідніДані!$M:$M)=0,"Немає висновків",SUMIF(ВихідніДані!$E:$BB,AI$8&amp;$C39,ВихідніДані!$AI:$AI)/SUMIF(ВихідніДані!$E:$BB,AI$8&amp;$C39,ВихідніДані!$M:$M))))</f>
        <v>1</v>
      </c>
      <c r="AJ39" s="331">
        <f ca="1">IF(SUMIF(ВихідніДані!$E:$BB,AJ$8&amp; $C39,ВихідніДані!$D:$D)=0,"-",IF(SUMIF(ВихідніДані!$E:$BB,AJ$8&amp;$C39,ВихідніДані!$BE:$BE)=0,"вся сумма оспорена",IF(SUMIF(ВихідніДані!$E:$BB,AJ$8&amp;$C39,ВихідніДані!$M:$M)=0,"Немає висновків",SUMIF(ВихідніДані!$E:$BB,AJ$8&amp;$C39,ВихідніДані!$AI:$AI)/SUMIF(ВихідніДані!$E:$BB,AJ$8&amp;$C39,ВихідніДані!$M:$M))))</f>
        <v>1</v>
      </c>
      <c r="AK39" s="331">
        <f ca="1">IF(SUMIF(ВихідніДані!$E:$BB,AK$8&amp; $C39,ВихідніДані!$D:$D)=0,"-",IF(SUMIF(ВихідніДані!$E:$BB,AK$8&amp;$C39,ВихідніДані!$BE:$BE)=0,"вся сумма оспорена",IF(SUMIF(ВихідніДані!$E:$BB,AK$8&amp;$C39,ВихідніДані!$M:$M)=0,"Немає висновків",SUMIF(ВихідніДані!$E:$BB,AK$8&amp;$C39,ВихідніДані!$AI:$AI)/SUMIF(ВихідніДані!$E:$BB,AK$8&amp;$C39,ВихідніДані!$M:$M))))</f>
        <v>1</v>
      </c>
      <c r="AL39" s="331" t="str">
        <f ca="1">IF(SUMIF(ВихідніДані!$E:$BB,AL$8&amp; $C39,ВихідніДані!$D:$D)=0,"-",IF(SUMIF(ВихідніДані!$E:$BB,AL$8&amp;$C39,ВихідніДані!$BE:$BE)=0,"вся сумма оспорена",IF(SUMIF(ВихідніДані!$E:$BB,AL$8&amp;$C39,ВихідніДані!$M:$M)=0,"Немає висновків",SUMIF(ВихідніДані!$E:$BB,AL$8&amp;$C39,ВихідніДані!$AI:$AI)/SUMIF(ВихідніДані!$E:$BB,AL$8&amp;$C39,ВихідніДані!$M:$M))))</f>
        <v>-</v>
      </c>
      <c r="AM39" s="331" t="str">
        <f ca="1">IF(SUMIF(ВихідніДані!$E:$BB,AM$8&amp; $C39,ВихідніДані!$D:$D)=0,"-",IF(SUMIF(ВихідніДані!$E:$BB,AM$8&amp;$C39,ВихідніДані!$BE:$BE)=0,"вся сумма оспорена",IF(SUMIF(ВихідніДані!$E:$BB,AM$8&amp;$C39,ВихідніДані!$M:$M)=0,"Немає висновків",SUMIF(ВихідніДані!$E:$BB,AM$8&amp;$C39,ВихідніДані!$AI:$AI)/SUMIF(ВихідніДані!$E:$BB,AM$8&amp;$C39,ВихідніДані!$M:$M))))</f>
        <v>-</v>
      </c>
      <c r="AN39" s="332" t="str">
        <f ca="1">IF(SUMIF(ВихідніДані!$E:$BB,AN$8&amp; $C39,ВихідніДані!$D:$D)=0,"-",IF(SUMIF(ВихідніДані!$E:$BB,AN$8&amp;$C39,ВихідніДані!$BE:$BE)=0,"вся сумма оспорена",IF(SUMIF(ВихідніДані!$E:$BB,AN$8&amp;$C39,ВихідніДані!$M:$M)=0,"Немає висновків",SUMIF(ВихідніДані!$E:$BB,AN$8&amp;$C39,ВихідніДані!$AI:$AI)/SUMIF(ВихідніДані!$E:$BB,AN$8&amp;$C39,ВихідніДані!$M:$M))))</f>
        <v>-</v>
      </c>
      <c r="AO39" s="159"/>
      <c r="AP39" s="447">
        <f>VLOOKUP(AP$8&amp;$C39,ВихідніДані!$E:$BD,52,0)</f>
        <v>153</v>
      </c>
      <c r="AQ39" s="446">
        <f>VLOOKUP(AQ$8&amp;$C39,ВихідніДані!$E:$BD,52,0)</f>
        <v>161</v>
      </c>
      <c r="AR39" s="446">
        <f>VLOOKUP(AR$8&amp;$C39,ВихідніДані!$E:$BD,52,0)</f>
        <v>307</v>
      </c>
      <c r="AS39" s="446">
        <f>VLOOKUP(AS$8&amp;$C39,ВихідніДані!$E:$BD,52,0)</f>
        <v>274</v>
      </c>
      <c r="AT39" s="446">
        <f>VLOOKUP(AT$8&amp;$C39,ВихідніДані!$E:$BD,52,0)</f>
        <v>246</v>
      </c>
      <c r="AU39" s="446">
        <f>VLOOKUP(AU$8&amp;$C39,ВихідніДані!$E:$BD,52,0)</f>
        <v>212</v>
      </c>
      <c r="AV39" s="446">
        <f>VLOOKUP(AV$8&amp;$C39,ВихідніДані!$E:$BD,52,0)</f>
        <v>184</v>
      </c>
      <c r="AW39" s="446">
        <f>VLOOKUP(AW$8&amp;$C39,ВихідніДані!$E:$BD,52,0)</f>
        <v>154</v>
      </c>
      <c r="AX39" s="331" t="str">
        <f>IF(ISNA(VLOOKUP(AX$8&amp;$C39,ВихідніДані!$E:$BD,52,0)),"---",VLOOKUP(AX$8&amp;$C39,ВихідніДані!$E:$BD,52,0))</f>
        <v>---</v>
      </c>
      <c r="AY39" s="331" t="str">
        <f>IF(ISNA(VLOOKUP(AY$8&amp;$C39,ВихідніДані!$E:$BD,52,0)),"---",VLOOKUP(AY$8&amp;$C39,ВихідніДані!$E:$BD,52,0))</f>
        <v>---</v>
      </c>
      <c r="AZ39" s="332" t="str">
        <f>IF(ISNA(VLOOKUP(AZ$8&amp;$C39,ВихідніДані!$E:$BD,52,0)),"---",VLOOKUP(AZ$8&amp;$C39,ВихідніДані!$E:$BD,52,0))</f>
        <v>---</v>
      </c>
      <c r="BA39" s="159"/>
      <c r="BB39" s="319">
        <f>IF(SUMIF(АВисновки!$D:$D,BB$8&amp;$C39,АВисновки!$A:$A)=0,"-",SUMIF(АВисновки!$D:$D,BB$8&amp;$C39,АВисновки!$E:$E))</f>
        <v>4698155.194520548</v>
      </c>
      <c r="BC39" s="320">
        <f>IF(SUMIF(АВисновки!$D:$D,BC$8&amp;$C39,АВисновки!$A:$A)=0,"-",SUMIF(АВисновки!$D:$D,BC$8&amp;$C39,АВисновки!$E:$E))</f>
        <v>7940524.8904109588</v>
      </c>
      <c r="BD39" s="320">
        <f>IF(SUMIF(АВисновки!$D:$D,BD$8&amp;$C39,АВисновки!$A:$A)=0,"-",SUMIF(АВисновки!$D:$D,BD$8&amp;$C39,АВисновки!$E:$E))</f>
        <v>26246159.780821919</v>
      </c>
      <c r="BE39" s="320">
        <f>IF(SUMIF(АВисновки!$D:$D,BE$8&amp;$C39,АВисновки!$A:$A)=0,"-",SUMIF(АВисновки!$D:$D,BE$8&amp;$C39,АВисновки!$E:$E))</f>
        <v>12370522.808219178</v>
      </c>
      <c r="BF39" s="320">
        <f>IF(SUMIF(АВисновки!$D:$D,BF$8&amp;$C39,АВисновки!$A:$A)=0,"-",SUMIF(АВисновки!$D:$D,BF$8&amp;$C39,АВисновки!$E:$E))</f>
        <v>1563587.7452054794</v>
      </c>
      <c r="BG39" s="320">
        <f>IF(SUMIF(АВисновки!$D:$D,BG$8&amp;$C39,АВисновки!$A:$A)=0,"-",SUMIF(АВисновки!$D:$D,BG$8&amp;$C39,АВисновки!$E:$E))</f>
        <v>238132.60273972602</v>
      </c>
      <c r="BH39" s="320">
        <f>IF(SUMIF(АВисновки!$D:$D,BH$8&amp;$C39,АВисновки!$A:$A)=0,"-",SUMIF(АВисновки!$D:$D,BH$8&amp;$C39,АВисновки!$E:$E))</f>
        <v>730935</v>
      </c>
      <c r="BI39" s="320">
        <f>IF(SUMIF(АВисновки!$D:$D,BI$8&amp;$C39,АВисновки!$A:$A)=0,"-",SUMIF(АВисновки!$D:$D,BI$8&amp;$C39,АВисновки!$E:$E))</f>
        <v>157260.27397260274</v>
      </c>
      <c r="BJ39" s="320" t="str">
        <f>IF(SUMIF(АВисновки!$D:$D,BJ$8&amp;$C39,АВисновки!$A:$A)=0,"-",SUMIF(АВисновки!$D:$D,BJ$8&amp;$C39,АВисновки!$E:$E))</f>
        <v>-</v>
      </c>
      <c r="BK39" s="320" t="str">
        <f>IF(SUMIF(АВисновки!$D:$D,BK$8&amp;$C39,АВисновки!$A:$A)=0,"-",SUMIF(АВисновки!$D:$D,BK$8&amp;$C39,АВисновки!$E:$E))</f>
        <v>-</v>
      </c>
      <c r="BL39" s="321" t="str">
        <f>IF(SUMIF(АВисновки!$D:$D,BL$8&amp;$C39,АВисновки!$A:$A)=0,"-",SUMIF(АВисновки!$D:$D,BL$8&amp;$C39,АВисновки!$E:$E))</f>
        <v>-</v>
      </c>
    </row>
    <row r="40" spans="1:64" x14ac:dyDescent="0.2">
      <c r="A40" s="386">
        <f>COUNTIF(СписМінфін!$B$2:$B$101,C40)</f>
        <v>1</v>
      </c>
      <c r="B40" s="364">
        <v>30</v>
      </c>
      <c r="C40" s="365" t="s">
        <v>76</v>
      </c>
      <c r="D40" s="142">
        <v>3737502280</v>
      </c>
      <c r="E40" s="172">
        <f>SUMIF(ВихідніДані!G:G,D40,ВихідніДані!K:K)</f>
        <v>370638857</v>
      </c>
      <c r="F40" s="172">
        <f>SUMIF(ВихідніДані!G:G,D40,ВихідніДані!M:M)</f>
        <v>370626665.66999996</v>
      </c>
      <c r="G40" s="172">
        <f>SUMIF(ВихідніДані!G:G,D40,ВихідніДані!AC:AC)</f>
        <v>0</v>
      </c>
      <c r="H40" s="172">
        <f>SUMIF(ВихідніДані!G:G,D40,ВихідніДані!AI:AI)</f>
        <v>370626665.66999996</v>
      </c>
      <c r="I40" s="366">
        <f t="shared" si="1"/>
        <v>12191.330000042915</v>
      </c>
      <c r="J40" s="366">
        <f t="shared" si="2"/>
        <v>0</v>
      </c>
      <c r="K40" s="367">
        <f t="shared" si="3"/>
        <v>0.99996710725340909</v>
      </c>
      <c r="L40" s="368">
        <f t="shared" si="0"/>
        <v>0.99996710725340909</v>
      </c>
      <c r="M40" s="369">
        <f>SUMIF(АВисновки!N:N,D40,АВисновки!$E:$E)</f>
        <v>4609.3247671233157</v>
      </c>
      <c r="N40" s="369">
        <f>SUMIF(АВисновки!N:N,D40,АВисновки!B:B)</f>
        <v>1</v>
      </c>
      <c r="O40" s="369">
        <f ca="1">SUMIF([2]Матриця!C$7:C$967,D40,[2]Матриця!D$7:D$967)</f>
        <v>5</v>
      </c>
      <c r="P40" s="387">
        <f ca="1">SUMIF([2]Матриця!B$7:B$967,C40,[2]Матриця!E$7:E$967)</f>
        <v>1</v>
      </c>
      <c r="Q40" s="159"/>
      <c r="R40" s="330">
        <f ca="1">IF(SUMIF(ВихідніДані!$E:$BB,R$8&amp;$C40,ВихідніДані!$D:$D)=0,"-",IF(SUMIF(ВихідніДані!$E:$BB,R$8&amp;$C40,ВихідніДані!$BE:$BE)=0,"вся сумма оспорена",IF(SUMIF(ВихідніДані!$E:$BB,R$8&amp;$C40,ВихідніДані!$M:$M)=0,"Немає висновків",SUMIF(ВихідніДані!$E:$BB,R$8&amp;$C40,ВихідніДані!$M:$M)/SUMIF(ВихідніДані!$E:$BB,R$8&amp;$C40,ВихідніДані!$BE:$BE))))</f>
        <v>1</v>
      </c>
      <c r="S40" s="331">
        <f ca="1">IF(SUMIF(ВихідніДані!$E:$BB,S$8&amp;$C40,ВихідніДані!$D:$D)=0,"-",IF(SUMIF(ВихідніДані!$E:$BB,S$8&amp;$C40,ВихідніДані!$BE:$BE)=0,"вся сумма оспорена",IF(SUMIF(ВихідніДані!$E:$BB,S$8&amp;$C40,ВихідніДані!$M:$M)=0,"Немає висновків",SUMIF(ВихідніДані!$E:$BB,S$8&amp;$C40,ВихідніДані!$M:$M)/SUMIF(ВихідніДані!$E:$BB,S$8&amp;$C40,ВихідніДані!$BE:$BE))))</f>
        <v>1</v>
      </c>
      <c r="T40" s="331">
        <f ca="1">IF(SUMIF(ВихідніДані!$E:$BB,T$8&amp;$C40,ВихідніДані!$D:$D)=0,"-",IF(SUMIF(ВихідніДані!$E:$BB,T$8&amp;$C40,ВихідніДані!$BE:$BE)=0,"вся сумма оспорена",IF(SUMIF(ВихідніДані!$E:$BB,T$8&amp;$C40,ВихідніДані!$M:$M)=0,"Немає висновків",SUMIF(ВихідніДані!$E:$BB,T$8&amp;$C40,ВихідніДані!$M:$M)/SUMIF(ВихідніДані!$E:$BB,T$8&amp;$C40,ВихідніДані!$BE:$BE))))</f>
        <v>1</v>
      </c>
      <c r="U40" s="331">
        <f ca="1">IF(SUMIF(ВихідніДані!$E:$BB,U$8&amp;$C40,ВихідніДані!$D:$D)=0,"-",IF(SUMIF(ВихідніДані!$E:$BB,U$8&amp;$C40,ВихідніДані!$BE:$BE)=0,"вся сумма оспорена",IF(SUMIF(ВихідніДані!$E:$BB,U$8&amp;$C40,ВихідніДані!$M:$M)=0,"Немає висновків",SUMIF(ВихідніДані!$E:$BB,U$8&amp;$C40,ВихідніДані!$M:$M)/SUMIF(ВихідніДані!$E:$BB,U$8&amp;$C40,ВихідніДані!$BE:$BE))))</f>
        <v>1</v>
      </c>
      <c r="V40" s="331">
        <f ca="1">IF(SUMIF(ВихідніДані!$E:$BB,V$8&amp;$C40,ВихідніДані!$D:$D)=0,"-",IF(SUMIF(ВихідніДані!$E:$BB,V$8&amp;$C40,ВихідніДані!$BE:$BE)=0,"вся сумма оспорена",IF(SUMIF(ВихідніДані!$E:$BB,V$8&amp;$C40,ВихідніДані!$M:$M)=0,"Немає висновків",SUMIF(ВихідніДані!$E:$BB,V$8&amp;$C40,ВихідніДані!$M:$M)/SUMIF(ВихідніДані!$E:$BB,V$8&amp;$C40,ВихідніДані!$BE:$BE))))</f>
        <v>1</v>
      </c>
      <c r="W40" s="331">
        <f ca="1">IF(SUMIF(ВихідніДані!$E:$BB,W$8&amp;$C40,ВихідніДані!$D:$D)=0,"-",IF(SUMIF(ВихідніДані!$E:$BB,W$8&amp;$C40,ВихідніДані!$BE:$BE)=0,"вся сумма оспорена",IF(SUMIF(ВихідніДані!$E:$BB,W$8&amp;$C40,ВихідніДані!$M:$M)=0,"Немає висновків",SUMIF(ВихідніДані!$E:$BB,W$8&amp;$C40,ВихідніДані!$M:$M)/SUMIF(ВихідніДані!$E:$BB,W$8&amp;$C40,ВихідніДані!$BE:$BE))))</f>
        <v>1</v>
      </c>
      <c r="X40" s="331">
        <f ca="1">IF(SUMIF(ВихідніДані!$E:$BB,X$8&amp;$C40,ВихідніДані!$D:$D)=0,"-",IF(SUMIF(ВихідніДані!$E:$BB,X$8&amp;$C40,ВихідніДані!$BE:$BE)=0,"вся сумма оспорена",IF(SUMIF(ВихідніДані!$E:$BB,X$8&amp;$C40,ВихідніДані!$M:$M)=0,"Немає висновків",SUMIF(ВихідніДані!$E:$BB,X$8&amp;$C40,ВихідніДані!$M:$M)/SUMIF(ВихідніДані!$E:$BB,X$8&amp;$C40,ВихідніДані!$BE:$BE))))</f>
        <v>1</v>
      </c>
      <c r="Y40" s="331">
        <f ca="1">IF(SUMIF(ВихідніДані!$E:$BB,Y$8&amp;$C40,ВихідніДані!$D:$D)=0,"-",IF(SUMIF(ВихідніДані!$E:$BB,Y$8&amp;$C40,ВихідніДані!$BE:$BE)=0,"вся сумма оспорена",IF(SUMIF(ВихідніДані!$E:$BB,Y$8&amp;$C40,ВихідніДані!$M:$M)=0,"Немає висновків",SUMIF(ВихідніДані!$E:$BB,Y$8&amp;$C40,ВихідніДані!$M:$M)/SUMIF(ВихідніДані!$E:$BB,Y$8&amp;$C40,ВихідніДані!$BE:$BE))))</f>
        <v>0.99819135565284345</v>
      </c>
      <c r="Z40" s="331">
        <f ca="1">IF(SUMIF(ВихідніДані!$E:$BB,Z$8&amp;$C40,ВихідніДані!$D:$D)=0,"-",IF(SUMIF(ВихідніДані!$E:$BB,Z$8&amp;$C40,ВихідніДані!$BE:$BE)=0,"вся сумма оспорена",IF(SUMIF(ВихідніДані!$E:$BB,Z$8&amp;$C40,ВихідніДані!$M:$M)=0,"Немає висновків",SUMIF(ВихідніДані!$E:$BB,Z$8&amp;$C40,ВихідніДані!$M:$M)/SUMIF(ВихідніДані!$E:$BB,Z$8&amp;$C40,ВихідніДані!$BE:$BE))))</f>
        <v>1</v>
      </c>
      <c r="AA40" s="331">
        <f ca="1">IF(SUMIF(ВихідніДані!$E:$BB,AA$8&amp;$C40,ВихідніДані!$D:$D)=0,"-",IF(SUMIF(ВихідніДані!$E:$BB,AA$8&amp;$C40,ВихідніДані!$BE:$BE)=0,"вся сумма оспорена",IF(SUMIF(ВихідніДані!$E:$BB,AA$8&amp;$C40,ВихідніДані!$M:$M)=0,"Немає висновків",SUMIF(ВихідніДані!$E:$BB,AA$8&amp;$C40,ВихідніДані!$M:$M)/SUMIF(ВихідніДані!$E:$BB,AA$8&amp;$C40,ВихідніДані!$BE:$BE))))</f>
        <v>1</v>
      </c>
      <c r="AB40" s="332">
        <f ca="1">IF(SUMIF(ВихідніДані!$E:$BB,AB$8&amp;$C40,ВихідніДані!$D:$D)=0,"-",IF(SUMIF(ВихідніДані!$E:$BB,AB$8&amp;$C40,ВихідніДані!$BE:$BE)=0,"вся сумма оспорена",IF(SUMIF(ВихідніДані!$E:$BB,AB$8&amp;$C40,ВихідніДані!$M:$M)=0,"Немає висновків",SUMIF(ВихідніДані!$E:$BB,AB$8&amp;$C40,ВихідніДані!$M:$M)/SUMIF(ВихідніДані!$E:$BB,AB$8&amp;$C40,ВихідніДані!$BE:$BE))))</f>
        <v>1</v>
      </c>
      <c r="AC40" s="159"/>
      <c r="AD40" s="330">
        <f ca="1">IF(SUMIF(ВихідніДані!$E:$BB,AD$8&amp; $C40,ВихідніДані!$D:$D)=0,"-",IF(SUMIF(ВихідніДані!$E:$BB,AD$8&amp;$C40,ВихідніДані!$BE:$BE)=0,"вся сумма оспорена",IF(SUMIF(ВихідніДані!$E:$BB,AD$8&amp;$C40,ВихідніДані!$M:$M)=0,"Немає висновків",SUMIF(ВихідніДані!$E:$BB,AD$8&amp;$C40,ВихідніДані!$AI:$AI)/SUMIF(ВихідніДані!$E:$BB,AD$8&amp;$C40,ВихідніДані!$M:$M))))</f>
        <v>1</v>
      </c>
      <c r="AE40" s="331">
        <f ca="1">IF(SUMIF(ВихідніДані!$E:$BB,AE$8&amp; $C40,ВихідніДані!$D:$D)=0,"-",IF(SUMIF(ВихідніДані!$E:$BB,AE$8&amp;$C40,ВихідніДані!$BE:$BE)=0,"вся сумма оспорена",IF(SUMIF(ВихідніДані!$E:$BB,AE$8&amp;$C40,ВихідніДані!$M:$M)=0,"Немає висновків",SUMIF(ВихідніДані!$E:$BB,AE$8&amp;$C40,ВихідніДані!$AI:$AI)/SUMIF(ВихідніДані!$E:$BB,AE$8&amp;$C40,ВихідніДані!$M:$M))))</f>
        <v>1</v>
      </c>
      <c r="AF40" s="331">
        <f ca="1">IF(SUMIF(ВихідніДані!$E:$BB,AF$8&amp; $C40,ВихідніДані!$D:$D)=0,"-",IF(SUMIF(ВихідніДані!$E:$BB,AF$8&amp;$C40,ВихідніДані!$BE:$BE)=0,"вся сумма оспорена",IF(SUMIF(ВихідніДані!$E:$BB,AF$8&amp;$C40,ВихідніДані!$M:$M)=0,"Немає висновків",SUMIF(ВихідніДані!$E:$BB,AF$8&amp;$C40,ВихідніДані!$AI:$AI)/SUMIF(ВихідніДані!$E:$BB,AF$8&amp;$C40,ВихідніДані!$M:$M))))</f>
        <v>1</v>
      </c>
      <c r="AG40" s="331">
        <f ca="1">IF(SUMIF(ВихідніДані!$E:$BB,AG$8&amp; $C40,ВихідніДані!$D:$D)=0,"-",IF(SUMIF(ВихідніДані!$E:$BB,AG$8&amp;$C40,ВихідніДані!$BE:$BE)=0,"вся сумма оспорена",IF(SUMIF(ВихідніДані!$E:$BB,AG$8&amp;$C40,ВихідніДані!$M:$M)=0,"Немає висновків",SUMIF(ВихідніДані!$E:$BB,AG$8&amp;$C40,ВихідніДані!$AI:$AI)/SUMIF(ВихідніДані!$E:$BB,AG$8&amp;$C40,ВихідніДані!$M:$M))))</f>
        <v>1</v>
      </c>
      <c r="AH40" s="331">
        <f ca="1">IF(SUMIF(ВихідніДані!$E:$BB,AH$8&amp; $C40,ВихідніДані!$D:$D)=0,"-",IF(SUMIF(ВихідніДані!$E:$BB,AH$8&amp;$C40,ВихідніДані!$BE:$BE)=0,"вся сумма оспорена",IF(SUMIF(ВихідніДані!$E:$BB,AH$8&amp;$C40,ВихідніДані!$M:$M)=0,"Немає висновків",SUMIF(ВихідніДані!$E:$BB,AH$8&amp;$C40,ВихідніДані!$AI:$AI)/SUMIF(ВихідніДані!$E:$BB,AH$8&amp;$C40,ВихідніДані!$M:$M))))</f>
        <v>1</v>
      </c>
      <c r="AI40" s="331">
        <f ca="1">IF(SUMIF(ВихідніДані!$E:$BB,AI$8&amp; $C40,ВихідніДані!$D:$D)=0,"-",IF(SUMIF(ВихідніДані!$E:$BB,AI$8&amp;$C40,ВихідніДані!$BE:$BE)=0,"вся сумма оспорена",IF(SUMIF(ВихідніДані!$E:$BB,AI$8&amp;$C40,ВихідніДані!$M:$M)=0,"Немає висновків",SUMIF(ВихідніДані!$E:$BB,AI$8&amp;$C40,ВихідніДані!$AI:$AI)/SUMIF(ВихідніДані!$E:$BB,AI$8&amp;$C40,ВихідніДані!$M:$M))))</f>
        <v>1</v>
      </c>
      <c r="AJ40" s="331">
        <f ca="1">IF(SUMIF(ВихідніДані!$E:$BB,AJ$8&amp; $C40,ВихідніДані!$D:$D)=0,"-",IF(SUMIF(ВихідніДані!$E:$BB,AJ$8&amp;$C40,ВихідніДані!$BE:$BE)=0,"вся сумма оспорена",IF(SUMIF(ВихідніДані!$E:$BB,AJ$8&amp;$C40,ВихідніДані!$M:$M)=0,"Немає висновків",SUMIF(ВихідніДані!$E:$BB,AJ$8&amp;$C40,ВихідніДані!$AI:$AI)/SUMIF(ВихідніДані!$E:$BB,AJ$8&amp;$C40,ВихідніДані!$M:$M))))</f>
        <v>1</v>
      </c>
      <c r="AK40" s="331">
        <f ca="1">IF(SUMIF(ВихідніДані!$E:$BB,AK$8&amp; $C40,ВихідніДані!$D:$D)=0,"-",IF(SUMIF(ВихідніДані!$E:$BB,AK$8&amp;$C40,ВихідніДані!$BE:$BE)=0,"вся сумма оспорена",IF(SUMIF(ВихідніДані!$E:$BB,AK$8&amp;$C40,ВихідніДані!$M:$M)=0,"Немає висновків",SUMIF(ВихідніДані!$E:$BB,AK$8&amp;$C40,ВихідніДані!$AI:$AI)/SUMIF(ВихідніДані!$E:$BB,AK$8&amp;$C40,ВихідніДані!$M:$M))))</f>
        <v>1</v>
      </c>
      <c r="AL40" s="331">
        <f ca="1">IF(SUMIF(ВихідніДані!$E:$BB,AL$8&amp; $C40,ВихідніДані!$D:$D)=0,"-",IF(SUMIF(ВихідніДані!$E:$BB,AL$8&amp;$C40,ВихідніДані!$BE:$BE)=0,"вся сумма оспорена",IF(SUMIF(ВихідніДані!$E:$BB,AL$8&amp;$C40,ВихідніДані!$M:$M)=0,"Немає висновків",SUMIF(ВихідніДані!$E:$BB,AL$8&amp;$C40,ВихідніДані!$AI:$AI)/SUMIF(ВихідніДані!$E:$BB,AL$8&amp;$C40,ВихідніДані!$M:$M))))</f>
        <v>1</v>
      </c>
      <c r="AM40" s="331">
        <f ca="1">IF(SUMIF(ВихідніДані!$E:$BB,AM$8&amp; $C40,ВихідніДані!$D:$D)=0,"-",IF(SUMIF(ВихідніДані!$E:$BB,AM$8&amp;$C40,ВихідніДані!$BE:$BE)=0,"вся сумма оспорена",IF(SUMIF(ВихідніДані!$E:$BB,AM$8&amp;$C40,ВихідніДані!$M:$M)=0,"Немає висновків",SUMIF(ВихідніДані!$E:$BB,AM$8&amp;$C40,ВихідніДані!$AI:$AI)/SUMIF(ВихідніДані!$E:$BB,AM$8&amp;$C40,ВихідніДані!$M:$M))))</f>
        <v>1</v>
      </c>
      <c r="AN40" s="332">
        <f ca="1">IF(SUMIF(ВихідніДані!$E:$BB,AN$8&amp; $C40,ВихідніДані!$D:$D)=0,"-",IF(SUMIF(ВихідніДані!$E:$BB,AN$8&amp;$C40,ВихідніДані!$BE:$BE)=0,"вся сумма оспорена",IF(SUMIF(ВихідніДані!$E:$BB,AN$8&amp;$C40,ВихідніДані!$M:$M)=0,"Немає висновків",SUMIF(ВихідніДані!$E:$BB,AN$8&amp;$C40,ВихідніДані!$AI:$AI)/SUMIF(ВихідніДані!$E:$BB,AN$8&amp;$C40,ВихідніДані!$M:$M))))</f>
        <v>1</v>
      </c>
      <c r="AO40" s="159"/>
      <c r="AP40" s="323">
        <f>VLOOKUP(AP$8&amp;$C40,ВихідніДані!$E:$BD,52,0)</f>
        <v>31</v>
      </c>
      <c r="AQ40" s="324">
        <f>VLOOKUP(AQ$8&amp;$C40,ВихідніДані!$E:$BD,52,0)</f>
        <v>39</v>
      </c>
      <c r="AR40" s="324">
        <f>VLOOKUP(AR$8&amp;$C40,ВихідніДані!$E:$BD,52,0)</f>
        <v>35</v>
      </c>
      <c r="AS40" s="324">
        <f>VLOOKUP(AS$8&amp;$C40,ВихідніДані!$E:$BD,52,0)</f>
        <v>33</v>
      </c>
      <c r="AT40" s="324">
        <f>VLOOKUP(AT$8&amp;$C40,ВихідніДані!$E:$BD,52,0)</f>
        <v>40</v>
      </c>
      <c r="AU40" s="324">
        <f>VLOOKUP(AU$8&amp;$C40,ВихідніДані!$E:$BD,52,0)</f>
        <v>38</v>
      </c>
      <c r="AV40" s="324">
        <f>VLOOKUP(AV$8&amp;$C40,ВихідніДані!$E:$BD,52,0)</f>
        <v>35</v>
      </c>
      <c r="AW40" s="324">
        <f>VLOOKUP(AW$8&amp;$C40,ВихідніДані!$E:$BD,52,0)</f>
        <v>34</v>
      </c>
      <c r="AX40" s="324">
        <f>VLOOKUP(AX$8&amp;$C40,ВихідніДані!$E:$BD,52,0)</f>
        <v>40</v>
      </c>
      <c r="AY40" s="324">
        <f>VLOOKUP(AY$8&amp;$C40,ВихідніДані!$E:$BD,52,0)</f>
        <v>33</v>
      </c>
      <c r="AZ40" s="325">
        <f>VLOOKUP(AZ$8&amp;$C40,ВихідніДані!$E:$BD,52,0)</f>
        <v>31</v>
      </c>
      <c r="BA40" s="159"/>
      <c r="BB40" s="319">
        <f>IF(SUMIF(АВисновки!$D:$D,BB$8&amp;$C40,АВисновки!$A:$A)=0,"-",SUMIF(АВисновки!$D:$D,BB$8&amp;$C40,АВисновки!$E:$E))</f>
        <v>0</v>
      </c>
      <c r="BC40" s="320">
        <f>IF(SUMIF(АВисновки!$D:$D,BC$8&amp;$C40,АВисновки!$A:$A)=0,"-",SUMIF(АВисновки!$D:$D,BC$8&amp;$C40,АВисновки!$E:$E))</f>
        <v>0</v>
      </c>
      <c r="BD40" s="320">
        <f>IF(SUMIF(АВисновки!$D:$D,BD$8&amp;$C40,АВисновки!$A:$A)=0,"-",SUMIF(АВисновки!$D:$D,BD$8&amp;$C40,АВисновки!$E:$E))</f>
        <v>0</v>
      </c>
      <c r="BE40" s="320">
        <f>IF(SUMIF(АВисновки!$D:$D,BE$8&amp;$C40,АВисновки!$A:$A)=0,"-",SUMIF(АВисновки!$D:$D,BE$8&amp;$C40,АВисновки!$E:$E))</f>
        <v>0</v>
      </c>
      <c r="BF40" s="320">
        <f>IF(SUMIF(АВисновки!$D:$D,BF$8&amp;$C40,АВисновки!$A:$A)=0,"-",SUMIF(АВисновки!$D:$D,BF$8&amp;$C40,АВисновки!$E:$E))</f>
        <v>0</v>
      </c>
      <c r="BG40" s="320">
        <f>IF(SUMIF(АВисновки!$D:$D,BG$8&amp;$C40,АВисновки!$A:$A)=0,"-",SUMIF(АВисновки!$D:$D,BG$8&amp;$C40,АВисновки!$E:$E))</f>
        <v>0</v>
      </c>
      <c r="BH40" s="320">
        <f>IF(SUMIF(АВисновки!$D:$D,BH$8&amp;$C40,АВисновки!$A:$A)=0,"-",SUMIF(АВисновки!$D:$D,BH$8&amp;$C40,АВисновки!$E:$E))</f>
        <v>0</v>
      </c>
      <c r="BI40" s="320">
        <f>IF(SUMIF(АВисновки!$D:$D,BI$8&amp;$C40,АВисновки!$A:$A)=0,"-",SUMIF(АВисновки!$D:$D,BI$8&amp;$C40,АВисновки!$E:$E))</f>
        <v>4609.3247671233157</v>
      </c>
      <c r="BJ40" s="320">
        <f>IF(SUMIF(АВисновки!$D:$D,BJ$8&amp;$C40,АВисновки!$A:$A)=0,"-",SUMIF(АВисновки!$D:$D,BJ$8&amp;$C40,АВисновки!$E:$E))</f>
        <v>0</v>
      </c>
      <c r="BK40" s="320">
        <f>IF(SUMIF(АВисновки!$D:$D,BK$8&amp;$C40,АВисновки!$A:$A)=0,"-",SUMIF(АВисновки!$D:$D,BK$8&amp;$C40,АВисновки!$E:$E))</f>
        <v>0</v>
      </c>
      <c r="BL40" s="321">
        <f>IF(SUMIF(АВисновки!$D:$D,BL$8&amp;$C40,АВисновки!$A:$A)=0,"-",SUMIF(АВисновки!$D:$D,BL$8&amp;$C40,АВисновки!$E:$E))</f>
        <v>0</v>
      </c>
    </row>
    <row r="41" spans="1:64" x14ac:dyDescent="0.2">
      <c r="A41" s="386">
        <f>COUNTIF(СписМінфін!$B$2:$B$101,C41)</f>
        <v>1</v>
      </c>
      <c r="B41" s="364">
        <v>31</v>
      </c>
      <c r="C41" s="365" t="s">
        <v>95</v>
      </c>
      <c r="D41" s="142">
        <v>371830009158</v>
      </c>
      <c r="E41" s="172">
        <f>SUMIF(ВихідніДані!G:G,D41,ВихідніДані!K:K)</f>
        <v>106595514</v>
      </c>
      <c r="F41" s="172">
        <f>SUMIF(ВихідніДані!G:G,D41,ВихідніДані!M:M)</f>
        <v>106587524</v>
      </c>
      <c r="G41" s="172">
        <f>SUMIF(ВихідніДані!G:G,D41,ВихідніДані!AC:AC)</f>
        <v>0</v>
      </c>
      <c r="H41" s="172">
        <f>SUMIF(ВихідніДані!G:G,D41,ВихідніДані!AI:AI)</f>
        <v>106587524</v>
      </c>
      <c r="I41" s="366">
        <f t="shared" si="1"/>
        <v>7990</v>
      </c>
      <c r="J41" s="366">
        <f t="shared" si="2"/>
        <v>0</v>
      </c>
      <c r="K41" s="367">
        <f t="shared" si="3"/>
        <v>0.99992504374996494</v>
      </c>
      <c r="L41" s="368">
        <f t="shared" si="0"/>
        <v>0.99992504374996494</v>
      </c>
      <c r="M41" s="369">
        <f>SUMIF(АВисновки!N:N,D41,АВисновки!$E:$E)</f>
        <v>6370.1095890410961</v>
      </c>
      <c r="N41" s="369">
        <f>SUMIF(АВисновки!N:N,D41,АВисновки!B:B)</f>
        <v>1</v>
      </c>
      <c r="O41" s="369">
        <f ca="1">SUMIF([2]Матриця!C$7:C$967,D41,[2]Матриця!D$7:D$967)</f>
        <v>46</v>
      </c>
      <c r="P41" s="387">
        <f ca="1">SUMIF([2]Матриця!B$7:B$967,C41,[2]Матриця!E$7:E$967)</f>
        <v>4</v>
      </c>
      <c r="Q41" s="159"/>
      <c r="R41" s="330">
        <f ca="1">IF(SUMIF(ВихідніДані!$E:$BB,R$8&amp;$C41,ВихідніДані!$D:$D)=0,"-",IF(SUMIF(ВихідніДані!$E:$BB,R$8&amp;$C41,ВихідніДані!$BE:$BE)=0,"вся сумма оспорена",IF(SUMIF(ВихідніДані!$E:$BB,R$8&amp;$C41,ВихідніДані!$M:$M)=0,"Немає висновків",SUMIF(ВихідніДані!$E:$BB,R$8&amp;$C41,ВихідніДані!$M:$M)/SUMIF(ВихідніДані!$E:$BB,R$8&amp;$C41,ВихідніДані!$BE:$BE))))</f>
        <v>1</v>
      </c>
      <c r="S41" s="331">
        <f ca="1">IF(SUMIF(ВихідніДані!$E:$BB,S$8&amp;$C41,ВихідніДані!$D:$D)=0,"-",IF(SUMIF(ВихідніДані!$E:$BB,S$8&amp;$C41,ВихідніДані!$BE:$BE)=0,"вся сумма оспорена",IF(SUMIF(ВихідніДані!$E:$BB,S$8&amp;$C41,ВихідніДані!$M:$M)=0,"Немає висновків",SUMIF(ВихідніДані!$E:$BB,S$8&amp;$C41,ВихідніДані!$M:$M)/SUMIF(ВихідніДані!$E:$BB,S$8&amp;$C41,ВихідніДані!$BE:$BE))))</f>
        <v>1</v>
      </c>
      <c r="T41" s="331">
        <f ca="1">IF(SUMIF(ВихідніДані!$E:$BB,T$8&amp;$C41,ВихідніДані!$D:$D)=0,"-",IF(SUMIF(ВихідніДані!$E:$BB,T$8&amp;$C41,ВихідніДані!$BE:$BE)=0,"вся сумма оспорена",IF(SUMIF(ВихідніДані!$E:$BB,T$8&amp;$C41,ВихідніДані!$M:$M)=0,"Немає висновків",SUMIF(ВихідніДані!$E:$BB,T$8&amp;$C41,ВихідніДані!$M:$M)/SUMIF(ВихідніДані!$E:$BB,T$8&amp;$C41,ВихідніДані!$BE:$BE))))</f>
        <v>0.99932080913308552</v>
      </c>
      <c r="U41" s="331">
        <f ca="1">IF(SUMIF(ВихідніДані!$E:$BB,U$8&amp;$C41,ВихідніДані!$D:$D)=0,"-",IF(SUMIF(ВихідніДані!$E:$BB,U$8&amp;$C41,ВихідніДані!$BE:$BE)=0,"вся сумма оспорена",IF(SUMIF(ВихідніДані!$E:$BB,U$8&amp;$C41,ВихідніДані!$M:$M)=0,"Немає висновків",SUMIF(ВихідніДані!$E:$BB,U$8&amp;$C41,ВихідніДані!$M:$M)/SUMIF(ВихідніДані!$E:$BB,U$8&amp;$C41,ВихідніДані!$BE:$BE))))</f>
        <v>1</v>
      </c>
      <c r="V41" s="331">
        <f ca="1">IF(SUMIF(ВихідніДані!$E:$BB,V$8&amp;$C41,ВихідніДані!$D:$D)=0,"-",IF(SUMIF(ВихідніДані!$E:$BB,V$8&amp;$C41,ВихідніДані!$BE:$BE)=0,"вся сумма оспорена",IF(SUMIF(ВихідніДані!$E:$BB,V$8&amp;$C41,ВихідніДані!$M:$M)=0,"Немає висновків",SUMIF(ВихідніДані!$E:$BB,V$8&amp;$C41,ВихідніДані!$M:$M)/SUMIF(ВихідніДані!$E:$BB,V$8&amp;$C41,ВихідніДані!$BE:$BE))))</f>
        <v>1</v>
      </c>
      <c r="W41" s="331">
        <f ca="1">IF(SUMIF(ВихідніДані!$E:$BB,W$8&amp;$C41,ВихідніДані!$D:$D)=0,"-",IF(SUMIF(ВихідніДані!$E:$BB,W$8&amp;$C41,ВихідніДані!$BE:$BE)=0,"вся сумма оспорена",IF(SUMIF(ВихідніДані!$E:$BB,W$8&amp;$C41,ВихідніДані!$M:$M)=0,"Немає висновків",SUMIF(ВихідніДані!$E:$BB,W$8&amp;$C41,ВихідніДані!$M:$M)/SUMIF(ВихідніДані!$E:$BB,W$8&amp;$C41,ВихідніДані!$BE:$BE))))</f>
        <v>1</v>
      </c>
      <c r="X41" s="331">
        <f ca="1">IF(SUMIF(ВихідніДані!$E:$BB,X$8&amp;$C41,ВихідніДані!$D:$D)=0,"-",IF(SUMIF(ВихідніДані!$E:$BB,X$8&amp;$C41,ВихідніДані!$BE:$BE)=0,"вся сумма оспорена",IF(SUMIF(ВихідніДані!$E:$BB,X$8&amp;$C41,ВихідніДані!$M:$M)=0,"Немає висновків",SUMIF(ВихідніДані!$E:$BB,X$8&amp;$C41,ВихідніДані!$M:$M)/SUMIF(ВихідніДані!$E:$BB,X$8&amp;$C41,ВихідніДані!$BE:$BE))))</f>
        <v>1</v>
      </c>
      <c r="Y41" s="331">
        <f ca="1">IF(SUMIF(ВихідніДані!$E:$BB,Y$8&amp;$C41,ВихідніДані!$D:$D)=0,"-",IF(SUMIF(ВихідніДані!$E:$BB,Y$8&amp;$C41,ВихідніДані!$BE:$BE)=0,"вся сумма оспорена",IF(SUMIF(ВихідніДані!$E:$BB,Y$8&amp;$C41,ВихідніДані!$M:$M)=0,"Немає висновків",SUMIF(ВихідніДані!$E:$BB,Y$8&amp;$C41,ВихідніДані!$M:$M)/SUMIF(ВихідніДані!$E:$BB,Y$8&amp;$C41,ВихідніДані!$BE:$BE))))</f>
        <v>1</v>
      </c>
      <c r="Z41" s="331">
        <f ca="1">IF(SUMIF(ВихідніДані!$E:$BB,Z$8&amp;$C41,ВихідніДані!$D:$D)=0,"-",IF(SUMIF(ВихідніДані!$E:$BB,Z$8&amp;$C41,ВихідніДані!$BE:$BE)=0,"вся сумма оспорена",IF(SUMIF(ВихідніДані!$E:$BB,Z$8&amp;$C41,ВихідніДані!$M:$M)=0,"Немає висновків",SUMIF(ВихідніДані!$E:$BB,Z$8&amp;$C41,ВихідніДані!$M:$M)/SUMIF(ВихідніДані!$E:$BB,Z$8&amp;$C41,ВихідніДані!$BE:$BE))))</f>
        <v>1</v>
      </c>
      <c r="AA41" s="331">
        <f ca="1">IF(SUMIF(ВихідніДані!$E:$BB,AA$8&amp;$C41,ВихідніДані!$D:$D)=0,"-",IF(SUMIF(ВихідніДані!$E:$BB,AA$8&amp;$C41,ВихідніДані!$BE:$BE)=0,"вся сумма оспорена",IF(SUMIF(ВихідніДані!$E:$BB,AA$8&amp;$C41,ВихідніДані!$M:$M)=0,"Немає висновків",SUMIF(ВихідніДані!$E:$BB,AA$8&amp;$C41,ВихідніДані!$M:$M)/SUMIF(ВихідніДані!$E:$BB,AA$8&amp;$C41,ВихідніДані!$BE:$BE))))</f>
        <v>1</v>
      </c>
      <c r="AB41" s="332">
        <f ca="1">IF(SUMIF(ВихідніДані!$E:$BB,AB$8&amp;$C41,ВихідніДані!$D:$D)=0,"-",IF(SUMIF(ВихідніДані!$E:$BB,AB$8&amp;$C41,ВихідніДані!$BE:$BE)=0,"вся сумма оспорена",IF(SUMIF(ВихідніДані!$E:$BB,AB$8&amp;$C41,ВихідніДані!$M:$M)=0,"Немає висновків",SUMIF(ВихідніДані!$E:$BB,AB$8&amp;$C41,ВихідніДані!$M:$M)/SUMIF(ВихідніДані!$E:$BB,AB$8&amp;$C41,ВихідніДані!$BE:$BE))))</f>
        <v>1</v>
      </c>
      <c r="AC41" s="159"/>
      <c r="AD41" s="330">
        <f ca="1">IF(SUMIF(ВихідніДані!$E:$BB,AD$8&amp; $C41,ВихідніДані!$D:$D)=0,"-",IF(SUMIF(ВихідніДані!$E:$BB,AD$8&amp;$C41,ВихідніДані!$BE:$BE)=0,"вся сумма оспорена",IF(SUMIF(ВихідніДані!$E:$BB,AD$8&amp;$C41,ВихідніДані!$M:$M)=0,"Немає висновків",SUMIF(ВихідніДані!$E:$BB,AD$8&amp;$C41,ВихідніДані!$AI:$AI)/SUMIF(ВихідніДані!$E:$BB,AD$8&amp;$C41,ВихідніДані!$M:$M))))</f>
        <v>1</v>
      </c>
      <c r="AE41" s="331">
        <f ca="1">IF(SUMIF(ВихідніДані!$E:$BB,AE$8&amp; $C41,ВихідніДані!$D:$D)=0,"-",IF(SUMIF(ВихідніДані!$E:$BB,AE$8&amp;$C41,ВихідніДані!$BE:$BE)=0,"вся сумма оспорена",IF(SUMIF(ВихідніДані!$E:$BB,AE$8&amp;$C41,ВихідніДані!$M:$M)=0,"Немає висновків",SUMIF(ВихідніДані!$E:$BB,AE$8&amp;$C41,ВихідніДані!$AI:$AI)/SUMIF(ВихідніДані!$E:$BB,AE$8&amp;$C41,ВихідніДані!$M:$M))))</f>
        <v>1</v>
      </c>
      <c r="AF41" s="331">
        <f ca="1">IF(SUMIF(ВихідніДані!$E:$BB,AF$8&amp; $C41,ВихідніДані!$D:$D)=0,"-",IF(SUMIF(ВихідніДані!$E:$BB,AF$8&amp;$C41,ВихідніДані!$BE:$BE)=0,"вся сумма оспорена",IF(SUMIF(ВихідніДані!$E:$BB,AF$8&amp;$C41,ВихідніДані!$M:$M)=0,"Немає висновків",SUMIF(ВихідніДані!$E:$BB,AF$8&amp;$C41,ВихідніДані!$AI:$AI)/SUMIF(ВихідніДані!$E:$BB,AF$8&amp;$C41,ВихідніДані!$M:$M))))</f>
        <v>1</v>
      </c>
      <c r="AG41" s="331">
        <f ca="1">IF(SUMIF(ВихідніДані!$E:$BB,AG$8&amp; $C41,ВихідніДані!$D:$D)=0,"-",IF(SUMIF(ВихідніДані!$E:$BB,AG$8&amp;$C41,ВихідніДані!$BE:$BE)=0,"вся сумма оспорена",IF(SUMIF(ВихідніДані!$E:$BB,AG$8&amp;$C41,ВихідніДані!$M:$M)=0,"Немає висновків",SUMIF(ВихідніДані!$E:$BB,AG$8&amp;$C41,ВихідніДані!$AI:$AI)/SUMIF(ВихідніДані!$E:$BB,AG$8&amp;$C41,ВихідніДані!$M:$M))))</f>
        <v>1</v>
      </c>
      <c r="AH41" s="331">
        <f ca="1">IF(SUMIF(ВихідніДані!$E:$BB,AH$8&amp; $C41,ВихідніДані!$D:$D)=0,"-",IF(SUMIF(ВихідніДані!$E:$BB,AH$8&amp;$C41,ВихідніДані!$BE:$BE)=0,"вся сумма оспорена",IF(SUMIF(ВихідніДані!$E:$BB,AH$8&amp;$C41,ВихідніДані!$M:$M)=0,"Немає висновків",SUMIF(ВихідніДані!$E:$BB,AH$8&amp;$C41,ВихідніДані!$AI:$AI)/SUMIF(ВихідніДані!$E:$BB,AH$8&amp;$C41,ВихідніДані!$M:$M))))</f>
        <v>1</v>
      </c>
      <c r="AI41" s="331">
        <f ca="1">IF(SUMIF(ВихідніДані!$E:$BB,AI$8&amp; $C41,ВихідніДані!$D:$D)=0,"-",IF(SUMIF(ВихідніДані!$E:$BB,AI$8&amp;$C41,ВихідніДані!$BE:$BE)=0,"вся сумма оспорена",IF(SUMIF(ВихідніДані!$E:$BB,AI$8&amp;$C41,ВихідніДані!$M:$M)=0,"Немає висновків",SUMIF(ВихідніДані!$E:$BB,AI$8&amp;$C41,ВихідніДані!$AI:$AI)/SUMIF(ВихідніДані!$E:$BB,AI$8&amp;$C41,ВихідніДані!$M:$M))))</f>
        <v>1</v>
      </c>
      <c r="AJ41" s="331">
        <f ca="1">IF(SUMIF(ВихідніДані!$E:$BB,AJ$8&amp; $C41,ВихідніДані!$D:$D)=0,"-",IF(SUMIF(ВихідніДані!$E:$BB,AJ$8&amp;$C41,ВихідніДані!$BE:$BE)=0,"вся сумма оспорена",IF(SUMIF(ВихідніДані!$E:$BB,AJ$8&amp;$C41,ВихідніДані!$M:$M)=0,"Немає висновків",SUMIF(ВихідніДані!$E:$BB,AJ$8&amp;$C41,ВихідніДані!$AI:$AI)/SUMIF(ВихідніДані!$E:$BB,AJ$8&amp;$C41,ВихідніДані!$M:$M))))</f>
        <v>1</v>
      </c>
      <c r="AK41" s="331">
        <f ca="1">IF(SUMIF(ВихідніДані!$E:$BB,AK$8&amp; $C41,ВихідніДані!$D:$D)=0,"-",IF(SUMIF(ВихідніДані!$E:$BB,AK$8&amp;$C41,ВихідніДані!$BE:$BE)=0,"вся сумма оспорена",IF(SUMIF(ВихідніДані!$E:$BB,AK$8&amp;$C41,ВихідніДані!$M:$M)=0,"Немає висновків",SUMIF(ВихідніДані!$E:$BB,AK$8&amp;$C41,ВихідніДані!$AI:$AI)/SUMIF(ВихідніДані!$E:$BB,AK$8&amp;$C41,ВихідніДані!$M:$M))))</f>
        <v>1</v>
      </c>
      <c r="AL41" s="331">
        <f ca="1">IF(SUMIF(ВихідніДані!$E:$BB,AL$8&amp; $C41,ВихідніДані!$D:$D)=0,"-",IF(SUMIF(ВихідніДані!$E:$BB,AL$8&amp;$C41,ВихідніДані!$BE:$BE)=0,"вся сумма оспорена",IF(SUMIF(ВихідніДані!$E:$BB,AL$8&amp;$C41,ВихідніДані!$M:$M)=0,"Немає висновків",SUMIF(ВихідніДані!$E:$BB,AL$8&amp;$C41,ВихідніДані!$AI:$AI)/SUMIF(ВихідніДані!$E:$BB,AL$8&amp;$C41,ВихідніДані!$M:$M))))</f>
        <v>1</v>
      </c>
      <c r="AM41" s="331">
        <f ca="1">IF(SUMIF(ВихідніДані!$E:$BB,AM$8&amp; $C41,ВихідніДані!$D:$D)=0,"-",IF(SUMIF(ВихідніДані!$E:$BB,AM$8&amp;$C41,ВихідніДані!$BE:$BE)=0,"вся сумма оспорена",IF(SUMIF(ВихідніДані!$E:$BB,AM$8&amp;$C41,ВихідніДані!$M:$M)=0,"Немає висновків",SUMIF(ВихідніДані!$E:$BB,AM$8&amp;$C41,ВихідніДані!$AI:$AI)/SUMIF(ВихідніДані!$E:$BB,AM$8&amp;$C41,ВихідніДані!$M:$M))))</f>
        <v>1</v>
      </c>
      <c r="AN41" s="332">
        <f ca="1">IF(SUMIF(ВихідніДані!$E:$BB,AN$8&amp; $C41,ВихідніДані!$D:$D)=0,"-",IF(SUMIF(ВихідніДані!$E:$BB,AN$8&amp;$C41,ВихідніДані!$BE:$BE)=0,"вся сумма оспорена",IF(SUMIF(ВихідніДані!$E:$BB,AN$8&amp;$C41,ВихідніДані!$M:$M)=0,"Немає висновків",SUMIF(ВихідніДані!$E:$BB,AN$8&amp;$C41,ВихідніДані!$AI:$AI)/SUMIF(ВихідніДані!$E:$BB,AN$8&amp;$C41,ВихідніДані!$M:$M))))</f>
        <v>1</v>
      </c>
      <c r="AO41" s="159"/>
      <c r="AP41" s="323">
        <f>VLOOKUP(AP$8&amp;$C41,ВихідніДані!$E:$BD,52,0)</f>
        <v>32</v>
      </c>
      <c r="AQ41" s="324">
        <f>VLOOKUP(AQ$8&amp;$C41,ВихідніДані!$E:$BD,52,0)</f>
        <v>34</v>
      </c>
      <c r="AR41" s="324">
        <f>VLOOKUP(AR$8&amp;$C41,ВихідніДані!$E:$BD,52,0)</f>
        <v>35</v>
      </c>
      <c r="AS41" s="324">
        <f>VLOOKUP(AS$8&amp;$C41,ВихідніДані!$E:$BD,52,0)</f>
        <v>36</v>
      </c>
      <c r="AT41" s="324">
        <f>VLOOKUP(AT$8&amp;$C41,ВихідніДані!$E:$BD,52,0)</f>
        <v>35</v>
      </c>
      <c r="AU41" s="324">
        <f>VLOOKUP(AU$8&amp;$C41,ВихідніДані!$E:$BD,52,0)</f>
        <v>58</v>
      </c>
      <c r="AV41" s="324">
        <f>VLOOKUP(AV$8&amp;$C41,ВихідніДані!$E:$BD,52,0)</f>
        <v>37</v>
      </c>
      <c r="AW41" s="324">
        <f>VLOOKUP(AW$8&amp;$C41,ВихідніДані!$E:$BD,52,0)</f>
        <v>31</v>
      </c>
      <c r="AX41" s="324">
        <f>VLOOKUP(AX$8&amp;$C41,ВихідніДані!$E:$BD,52,0)</f>
        <v>33</v>
      </c>
      <c r="AY41" s="324">
        <f>VLOOKUP(AY$8&amp;$C41,ВихідніДані!$E:$BD,52,0)</f>
        <v>33</v>
      </c>
      <c r="AZ41" s="325">
        <f>VLOOKUP(AZ$8&amp;$C41,ВихідніДані!$E:$BD,52,0)</f>
        <v>31</v>
      </c>
      <c r="BA41" s="159"/>
      <c r="BB41" s="319">
        <f>IF(SUMIF(АВисновки!$D:$D,BB$8&amp;$C41,АВисновки!$A:$A)=0,"-",SUMIF(АВисновки!$D:$D,BB$8&amp;$C41,АВисновки!$E:$E))</f>
        <v>0</v>
      </c>
      <c r="BC41" s="320">
        <f>IF(SUMIF(АВисновки!$D:$D,BC$8&amp;$C41,АВисновки!$A:$A)=0,"-",SUMIF(АВисновки!$D:$D,BC$8&amp;$C41,АВисновки!$E:$E))</f>
        <v>0</v>
      </c>
      <c r="BD41" s="320">
        <f>IF(SUMIF(АВисновки!$D:$D,BD$8&amp;$C41,АВисновки!$A:$A)=0,"-",SUMIF(АВисновки!$D:$D,BD$8&amp;$C41,АВисновки!$E:$E))</f>
        <v>6370.1095890410961</v>
      </c>
      <c r="BE41" s="320">
        <f>IF(SUMIF(АВисновки!$D:$D,BE$8&amp;$C41,АВисновки!$A:$A)=0,"-",SUMIF(АВисновки!$D:$D,BE$8&amp;$C41,АВисновки!$E:$E))</f>
        <v>0</v>
      </c>
      <c r="BF41" s="320">
        <f>IF(SUMIF(АВисновки!$D:$D,BF$8&amp;$C41,АВисновки!$A:$A)=0,"-",SUMIF(АВисновки!$D:$D,BF$8&amp;$C41,АВисновки!$E:$E))</f>
        <v>0</v>
      </c>
      <c r="BG41" s="320">
        <f>IF(SUMIF(АВисновки!$D:$D,BG$8&amp;$C41,АВисновки!$A:$A)=0,"-",SUMIF(АВисновки!$D:$D,BG$8&amp;$C41,АВисновки!$E:$E))</f>
        <v>0</v>
      </c>
      <c r="BH41" s="320">
        <f>IF(SUMIF(АВисновки!$D:$D,BH$8&amp;$C41,АВисновки!$A:$A)=0,"-",SUMIF(АВисновки!$D:$D,BH$8&amp;$C41,АВисновки!$E:$E))</f>
        <v>0</v>
      </c>
      <c r="BI41" s="320">
        <f>IF(SUMIF(АВисновки!$D:$D,BI$8&amp;$C41,АВисновки!$A:$A)=0,"-",SUMIF(АВисновки!$D:$D,BI$8&amp;$C41,АВисновки!$E:$E))</f>
        <v>0</v>
      </c>
      <c r="BJ41" s="320">
        <f>IF(SUMIF(АВисновки!$D:$D,BJ$8&amp;$C41,АВисновки!$A:$A)=0,"-",SUMIF(АВисновки!$D:$D,BJ$8&amp;$C41,АВисновки!$E:$E))</f>
        <v>0</v>
      </c>
      <c r="BK41" s="320">
        <f>IF(SUMIF(АВисновки!$D:$D,BK$8&amp;$C41,АВисновки!$A:$A)=0,"-",SUMIF(АВисновки!$D:$D,BK$8&amp;$C41,АВисновки!$E:$E))</f>
        <v>0</v>
      </c>
      <c r="BL41" s="321">
        <f>IF(SUMIF(АВисновки!$D:$D,BL$8&amp;$C41,АВисновки!$A:$A)=0,"-",SUMIF(АВисновки!$D:$D,BL$8&amp;$C41,АВисновки!$E:$E))</f>
        <v>0</v>
      </c>
    </row>
    <row r="42" spans="1:64" x14ac:dyDescent="0.2">
      <c r="A42" s="386">
        <f>COUNTIF(СписМінфін!$B$2:$B$101,C42)</f>
        <v>1</v>
      </c>
      <c r="B42" s="364">
        <v>32</v>
      </c>
      <c r="C42" s="365" t="s">
        <v>68</v>
      </c>
      <c r="D42" s="142">
        <v>310126915029</v>
      </c>
      <c r="E42" s="172">
        <f>SUMIF(ВихідніДані!G:G,D42,ВихідніДані!K:K)</f>
        <v>147024210</v>
      </c>
      <c r="F42" s="172">
        <f>SUMIF(ВихідніДані!G:G,D42,ВихідніДані!M:M)</f>
        <v>147009890</v>
      </c>
      <c r="G42" s="172">
        <f>SUMIF(ВихідніДані!G:G,D42,ВихідніДані!AC:AC)</f>
        <v>0</v>
      </c>
      <c r="H42" s="172">
        <f>SUMIF(ВихідніДані!G:G,D42,ВихідніДані!AI:AI)</f>
        <v>147009890</v>
      </c>
      <c r="I42" s="366">
        <f t="shared" si="1"/>
        <v>14320</v>
      </c>
      <c r="J42" s="366">
        <f t="shared" si="2"/>
        <v>0</v>
      </c>
      <c r="K42" s="367">
        <f t="shared" si="3"/>
        <v>0.99990260107502027</v>
      </c>
      <c r="L42" s="368">
        <f t="shared" si="0"/>
        <v>0.99990260107502027</v>
      </c>
      <c r="M42" s="369">
        <f>SUMIF(АВисновки!N:N,D42,АВисновки!$E:$E)</f>
        <v>6206380.0082191778</v>
      </c>
      <c r="N42" s="369">
        <f>SUMIF(АВисновки!N:N,D42,АВисновки!B:B)</f>
        <v>3</v>
      </c>
      <c r="O42" s="369">
        <f ca="1">SUMIF([2]Матриця!C$7:C$967,D42,[2]Матриця!D$7:D$967)</f>
        <v>41</v>
      </c>
      <c r="P42" s="387">
        <f ca="1">SUMIF([2]Матриця!B$7:B$967,C42,[2]Матриця!E$7:E$967)</f>
        <v>2</v>
      </c>
      <c r="Q42" s="159"/>
      <c r="R42" s="330">
        <f ca="1">IF(SUMIF(ВихідніДані!$E:$BB,R$8&amp;$C42,ВихідніДані!$D:$D)=0,"-",IF(SUMIF(ВихідніДані!$E:$BB,R$8&amp;$C42,ВихідніДані!$BE:$BE)=0,"вся сумма оспорена",IF(SUMIF(ВихідніДані!$E:$BB,R$8&amp;$C42,ВихідніДані!$M:$M)=0,"Немає висновків",SUMIF(ВихідніДані!$E:$BB,R$8&amp;$C42,ВихідніДані!$M:$M)/SUMIF(ВихідніДані!$E:$BB,R$8&amp;$C42,ВихідніДані!$BE:$BE))))</f>
        <v>0.99975842462897346</v>
      </c>
      <c r="S42" s="331">
        <f ca="1">IF(SUMIF(ВихідніДані!$E:$BB,S$8&amp;$C42,ВихідніДані!$D:$D)=0,"-",IF(SUMIF(ВихідніДані!$E:$BB,S$8&amp;$C42,ВихідніДані!$BE:$BE)=0,"вся сумма оспорена",IF(SUMIF(ВихідніДані!$E:$BB,S$8&amp;$C42,ВихідніДані!$M:$M)=0,"Немає висновків",SUMIF(ВихідніДані!$E:$BB,S$8&amp;$C42,ВихідніДані!$M:$M)/SUMIF(ВихідніДані!$E:$BB,S$8&amp;$C42,ВихідніДані!$BE:$BE))))</f>
        <v>1</v>
      </c>
      <c r="T42" s="331">
        <f ca="1">IF(SUMIF(ВихідніДані!$E:$BB,T$8&amp;$C42,ВихідніДані!$D:$D)=0,"-",IF(SUMIF(ВихідніДані!$E:$BB,T$8&amp;$C42,ВихідніДані!$BE:$BE)=0,"вся сумма оспорена",IF(SUMIF(ВихідніДані!$E:$BB,T$8&amp;$C42,ВихідніДані!$M:$M)=0,"Немає висновків",SUMIF(ВихідніДані!$E:$BB,T$8&amp;$C42,ВихідніДані!$M:$M)/SUMIF(ВихідніДані!$E:$BB,T$8&amp;$C42,ВихідніДані!$BE:$BE))))</f>
        <v>1</v>
      </c>
      <c r="U42" s="331" t="str">
        <f ca="1">IF(SUMIF(ВихідніДані!$E:$BB,U$8&amp;$C42,ВихідніДані!$D:$D)=0,"-",IF(SUMIF(ВихідніДані!$E:$BB,U$8&amp;$C42,ВихідніДані!$BE:$BE)=0,"вся сумма оспорена",IF(SUMIF(ВихідніДані!$E:$BB,U$8&amp;$C42,ВихідніДані!$M:$M)=0,"Немає висновків",SUMIF(ВихідніДані!$E:$BB,U$8&amp;$C42,ВихідніДані!$M:$M)/SUMIF(ВихідніДані!$E:$BB,U$8&amp;$C42,ВихідніДані!$BE:$BE))))</f>
        <v>-</v>
      </c>
      <c r="V42" s="331" t="str">
        <f ca="1">IF(SUMIF(ВихідніДані!$E:$BB,V$8&amp;$C42,ВихідніДані!$D:$D)=0,"-",IF(SUMIF(ВихідніДані!$E:$BB,V$8&amp;$C42,ВихідніДані!$BE:$BE)=0,"вся сумма оспорена",IF(SUMIF(ВихідніДані!$E:$BB,V$8&amp;$C42,ВихідніДані!$M:$M)=0,"Немає висновків",SUMIF(ВихідніДані!$E:$BB,V$8&amp;$C42,ВихідніДані!$M:$M)/SUMIF(ВихідніДані!$E:$BB,V$8&amp;$C42,ВихідніДані!$BE:$BE))))</f>
        <v>-</v>
      </c>
      <c r="W42" s="331" t="str">
        <f ca="1">IF(SUMIF(ВихідніДані!$E:$BB,W$8&amp;$C42,ВихідніДані!$D:$D)=0,"-",IF(SUMIF(ВихідніДані!$E:$BB,W$8&amp;$C42,ВихідніДані!$BE:$BE)=0,"вся сумма оспорена",IF(SUMIF(ВихідніДані!$E:$BB,W$8&amp;$C42,ВихідніДані!$M:$M)=0,"Немає висновків",SUMIF(ВихідніДані!$E:$BB,W$8&amp;$C42,ВихідніДані!$M:$M)/SUMIF(ВихідніДані!$E:$BB,W$8&amp;$C42,ВихідніДані!$BE:$BE))))</f>
        <v>-</v>
      </c>
      <c r="X42" s="331" t="str">
        <f ca="1">IF(SUMIF(ВихідніДані!$E:$BB,X$8&amp;$C42,ВихідніДані!$D:$D)=0,"-",IF(SUMIF(ВихідніДані!$E:$BB,X$8&amp;$C42,ВихідніДані!$BE:$BE)=0,"вся сумма оспорена",IF(SUMIF(ВихідніДані!$E:$BB,X$8&amp;$C42,ВихідніДані!$M:$M)=0,"Немає висновків",SUMIF(ВихідніДані!$E:$BB,X$8&amp;$C42,ВихідніДані!$M:$M)/SUMIF(ВихідніДані!$E:$BB,X$8&amp;$C42,ВихідніДані!$BE:$BE))))</f>
        <v>-</v>
      </c>
      <c r="Y42" s="331" t="str">
        <f ca="1">IF(SUMIF(ВихідніДані!$E:$BB,Y$8&amp;$C42,ВихідніДані!$D:$D)=0,"-",IF(SUMIF(ВихідніДані!$E:$BB,Y$8&amp;$C42,ВихідніДані!$BE:$BE)=0,"вся сумма оспорена",IF(SUMIF(ВихідніДані!$E:$BB,Y$8&amp;$C42,ВихідніДані!$M:$M)=0,"Немає висновків",SUMIF(ВихідніДані!$E:$BB,Y$8&amp;$C42,ВихідніДані!$M:$M)/SUMIF(ВихідніДані!$E:$BB,Y$8&amp;$C42,ВихідніДані!$BE:$BE))))</f>
        <v>-</v>
      </c>
      <c r="Z42" s="331" t="str">
        <f ca="1">IF(SUMIF(ВихідніДані!$E:$BB,Z$8&amp;$C42,ВихідніДані!$D:$D)=0,"-",IF(SUMIF(ВихідніДані!$E:$BB,Z$8&amp;$C42,ВихідніДані!$BE:$BE)=0,"вся сумма оспорена",IF(SUMIF(ВихідніДані!$E:$BB,Z$8&amp;$C42,ВихідніДані!$M:$M)=0,"Немає висновків",SUMIF(ВихідніДані!$E:$BB,Z$8&amp;$C42,ВихідніДані!$M:$M)/SUMIF(ВихідніДані!$E:$BB,Z$8&amp;$C42,ВихідніДані!$BE:$BE))))</f>
        <v>-</v>
      </c>
      <c r="AA42" s="331" t="str">
        <f ca="1">IF(SUMIF(ВихідніДані!$E:$BB,AA$8&amp;$C42,ВихідніДані!$D:$D)=0,"-",IF(SUMIF(ВихідніДані!$E:$BB,AA$8&amp;$C42,ВихідніДані!$BE:$BE)=0,"вся сумма оспорена",IF(SUMIF(ВихідніДані!$E:$BB,AA$8&amp;$C42,ВихідніДані!$M:$M)=0,"Немає висновків",SUMIF(ВихідніДані!$E:$BB,AA$8&amp;$C42,ВихідніДані!$M:$M)/SUMIF(ВихідніДані!$E:$BB,AA$8&amp;$C42,ВихідніДані!$BE:$BE))))</f>
        <v>-</v>
      </c>
      <c r="AB42" s="332" t="str">
        <f ca="1">IF(SUMIF(ВихідніДані!$E:$BB,AB$8&amp;$C42,ВихідніДані!$D:$D)=0,"-",IF(SUMIF(ВихідніДані!$E:$BB,AB$8&amp;$C42,ВихідніДані!$BE:$BE)=0,"вся сумма оспорена",IF(SUMIF(ВихідніДані!$E:$BB,AB$8&amp;$C42,ВихідніДані!$M:$M)=0,"Немає висновків",SUMIF(ВихідніДані!$E:$BB,AB$8&amp;$C42,ВихідніДані!$M:$M)/SUMIF(ВихідніДані!$E:$BB,AB$8&amp;$C42,ВихідніДані!$BE:$BE))))</f>
        <v>-</v>
      </c>
      <c r="AC42" s="159"/>
      <c r="AD42" s="330">
        <f ca="1">IF(SUMIF(ВихідніДані!$E:$BB,AD$8&amp; $C42,ВихідніДані!$D:$D)=0,"-",IF(SUMIF(ВихідніДані!$E:$BB,AD$8&amp;$C42,ВихідніДані!$BE:$BE)=0,"вся сумма оспорена",IF(SUMIF(ВихідніДані!$E:$BB,AD$8&amp;$C42,ВихідніДані!$M:$M)=0,"Немає висновків",SUMIF(ВихідніДані!$E:$BB,AD$8&amp;$C42,ВихідніДані!$AI:$AI)/SUMIF(ВихідніДані!$E:$BB,AD$8&amp;$C42,ВихідніДані!$M:$M))))</f>
        <v>1</v>
      </c>
      <c r="AE42" s="331">
        <f ca="1">IF(SUMIF(ВихідніДані!$E:$BB,AE$8&amp; $C42,ВихідніДані!$D:$D)=0,"-",IF(SUMIF(ВихідніДані!$E:$BB,AE$8&amp;$C42,ВихідніДані!$BE:$BE)=0,"вся сумма оспорена",IF(SUMIF(ВихідніДані!$E:$BB,AE$8&amp;$C42,ВихідніДані!$M:$M)=0,"Немає висновків",SUMIF(ВихідніДані!$E:$BB,AE$8&amp;$C42,ВихідніДані!$AI:$AI)/SUMIF(ВихідніДані!$E:$BB,AE$8&amp;$C42,ВихідніДані!$M:$M))))</f>
        <v>1</v>
      </c>
      <c r="AF42" s="331">
        <f ca="1">IF(SUMIF(ВихідніДані!$E:$BB,AF$8&amp; $C42,ВихідніДані!$D:$D)=0,"-",IF(SUMIF(ВихідніДані!$E:$BB,AF$8&amp;$C42,ВихідніДані!$BE:$BE)=0,"вся сумма оспорена",IF(SUMIF(ВихідніДані!$E:$BB,AF$8&amp;$C42,ВихідніДані!$M:$M)=0,"Немає висновків",SUMIF(ВихідніДані!$E:$BB,AF$8&amp;$C42,ВихідніДані!$AI:$AI)/SUMIF(ВихідніДані!$E:$BB,AF$8&amp;$C42,ВихідніДані!$M:$M))))</f>
        <v>1</v>
      </c>
      <c r="AG42" s="331" t="str">
        <f ca="1">IF(SUMIF(ВихідніДані!$E:$BB,AG$8&amp; $C42,ВихідніДані!$D:$D)=0,"-",IF(SUMIF(ВихідніДані!$E:$BB,AG$8&amp;$C42,ВихідніДані!$BE:$BE)=0,"вся сумма оспорена",IF(SUMIF(ВихідніДані!$E:$BB,AG$8&amp;$C42,ВихідніДані!$M:$M)=0,"Немає висновків",SUMIF(ВихідніДані!$E:$BB,AG$8&amp;$C42,ВихідніДані!$AI:$AI)/SUMIF(ВихідніДані!$E:$BB,AG$8&amp;$C42,ВихідніДані!$M:$M))))</f>
        <v>-</v>
      </c>
      <c r="AH42" s="331" t="str">
        <f ca="1">IF(SUMIF(ВихідніДані!$E:$BB,AH$8&amp; $C42,ВихідніДані!$D:$D)=0,"-",IF(SUMIF(ВихідніДані!$E:$BB,AH$8&amp;$C42,ВихідніДані!$BE:$BE)=0,"вся сумма оспорена",IF(SUMIF(ВихідніДані!$E:$BB,AH$8&amp;$C42,ВихідніДані!$M:$M)=0,"Немає висновків",SUMIF(ВихідніДані!$E:$BB,AH$8&amp;$C42,ВихідніДані!$AI:$AI)/SUMIF(ВихідніДані!$E:$BB,AH$8&amp;$C42,ВихідніДані!$M:$M))))</f>
        <v>-</v>
      </c>
      <c r="AI42" s="331" t="str">
        <f ca="1">IF(SUMIF(ВихідніДані!$E:$BB,AI$8&amp; $C42,ВихідніДані!$D:$D)=0,"-",IF(SUMIF(ВихідніДані!$E:$BB,AI$8&amp;$C42,ВихідніДані!$BE:$BE)=0,"вся сумма оспорена",IF(SUMIF(ВихідніДані!$E:$BB,AI$8&amp;$C42,ВихідніДані!$M:$M)=0,"Немає висновків",SUMIF(ВихідніДані!$E:$BB,AI$8&amp;$C42,ВихідніДані!$AI:$AI)/SUMIF(ВихідніДані!$E:$BB,AI$8&amp;$C42,ВихідніДані!$M:$M))))</f>
        <v>-</v>
      </c>
      <c r="AJ42" s="331" t="str">
        <f ca="1">IF(SUMIF(ВихідніДані!$E:$BB,AJ$8&amp; $C42,ВихідніДані!$D:$D)=0,"-",IF(SUMIF(ВихідніДані!$E:$BB,AJ$8&amp;$C42,ВихідніДані!$BE:$BE)=0,"вся сумма оспорена",IF(SUMIF(ВихідніДані!$E:$BB,AJ$8&amp;$C42,ВихідніДані!$M:$M)=0,"Немає висновків",SUMIF(ВихідніДані!$E:$BB,AJ$8&amp;$C42,ВихідніДані!$AI:$AI)/SUMIF(ВихідніДані!$E:$BB,AJ$8&amp;$C42,ВихідніДані!$M:$M))))</f>
        <v>-</v>
      </c>
      <c r="AK42" s="331" t="str">
        <f ca="1">IF(SUMIF(ВихідніДані!$E:$BB,AK$8&amp; $C42,ВихідніДані!$D:$D)=0,"-",IF(SUMIF(ВихідніДані!$E:$BB,AK$8&amp;$C42,ВихідніДані!$BE:$BE)=0,"вся сумма оспорена",IF(SUMIF(ВихідніДані!$E:$BB,AK$8&amp;$C42,ВихідніДані!$M:$M)=0,"Немає висновків",SUMIF(ВихідніДані!$E:$BB,AK$8&amp;$C42,ВихідніДані!$AI:$AI)/SUMIF(ВихідніДані!$E:$BB,AK$8&amp;$C42,ВихідніДані!$M:$M))))</f>
        <v>-</v>
      </c>
      <c r="AL42" s="331" t="str">
        <f ca="1">IF(SUMIF(ВихідніДані!$E:$BB,AL$8&amp; $C42,ВихідніДані!$D:$D)=0,"-",IF(SUMIF(ВихідніДані!$E:$BB,AL$8&amp;$C42,ВихідніДані!$BE:$BE)=0,"вся сумма оспорена",IF(SUMIF(ВихідніДані!$E:$BB,AL$8&amp;$C42,ВихідніДані!$M:$M)=0,"Немає висновків",SUMIF(ВихідніДані!$E:$BB,AL$8&amp;$C42,ВихідніДані!$AI:$AI)/SUMIF(ВихідніДані!$E:$BB,AL$8&amp;$C42,ВихідніДані!$M:$M))))</f>
        <v>-</v>
      </c>
      <c r="AM42" s="331" t="str">
        <f ca="1">IF(SUMIF(ВихідніДані!$E:$BB,AM$8&amp; $C42,ВихідніДані!$D:$D)=0,"-",IF(SUMIF(ВихідніДані!$E:$BB,AM$8&amp;$C42,ВихідніДані!$BE:$BE)=0,"вся сумма оспорена",IF(SUMIF(ВихідніДані!$E:$BB,AM$8&amp;$C42,ВихідніДані!$M:$M)=0,"Немає висновків",SUMIF(ВихідніДані!$E:$BB,AM$8&amp;$C42,ВихідніДані!$AI:$AI)/SUMIF(ВихідніДані!$E:$BB,AM$8&amp;$C42,ВихідніДані!$M:$M))))</f>
        <v>-</v>
      </c>
      <c r="AN42" s="332" t="str">
        <f ca="1">IF(SUMIF(ВихідніДані!$E:$BB,AN$8&amp; $C42,ВихідніДані!$D:$D)=0,"-",IF(SUMIF(ВихідніДані!$E:$BB,AN$8&amp;$C42,ВихідніДані!$BE:$BE)=0,"вся сумма оспорена",IF(SUMIF(ВихідніДані!$E:$BB,AN$8&amp;$C42,ВихідніДані!$M:$M)=0,"Немає висновків",SUMIF(ВихідніДані!$E:$BB,AN$8&amp;$C42,ВихідніДані!$AI:$AI)/SUMIF(ВихідніДані!$E:$BB,AN$8&amp;$C42,ВихідніДані!$M:$M))))</f>
        <v>-</v>
      </c>
      <c r="AO42" s="159"/>
      <c r="AP42" s="323">
        <f>VLOOKUP(AP$8&amp;$C42,ВихідніДані!$E:$BD,52,0)</f>
        <v>66</v>
      </c>
      <c r="AQ42" s="446">
        <f>VLOOKUP(AQ$8&amp;$C42,ВихідніДані!$E:$BD,52,0)</f>
        <v>93</v>
      </c>
      <c r="AR42" s="446">
        <f>VLOOKUP(AR$8&amp;$C42,ВихідніДані!$E:$BD,52,0)</f>
        <v>92</v>
      </c>
      <c r="AS42" s="331" t="str">
        <f>IF(ISNA(VLOOKUP(AS$8&amp;$C42,ВихідніДані!$E:$BD,52,0)),"---",VLOOKUP(AS$8&amp;$C42,ВихідніДані!$E:$BD,52,0))</f>
        <v>---</v>
      </c>
      <c r="AT42" s="331" t="str">
        <f>IF(ISNA(VLOOKUP(AT$8&amp;$C42,ВихідніДані!$E:$BD,52,0)),"---",VLOOKUP(AT$8&amp;$C42,ВихідніДані!$E:$BD,52,0))</f>
        <v>---</v>
      </c>
      <c r="AU42" s="331" t="str">
        <f>IF(ISNA(VLOOKUP(AU$8&amp;$C42,ВихідніДані!$E:$BD,52,0)),"---",VLOOKUP(AU$8&amp;$C42,ВихідніДані!$E:$BD,52,0))</f>
        <v>---</v>
      </c>
      <c r="AV42" s="331" t="str">
        <f>IF(ISNA(VLOOKUP(AV$8&amp;$C42,ВихідніДані!$E:$BD,52,0)),"---",VLOOKUP(AV$8&amp;$C42,ВихідніДані!$E:$BD,52,0))</f>
        <v>---</v>
      </c>
      <c r="AW42" s="331" t="str">
        <f>IF(ISNA(VLOOKUP(AW$8&amp;$C42,ВихідніДані!$E:$BD,52,0)),"---",VLOOKUP(AW$8&amp;$C42,ВихідніДані!$E:$BD,52,0))</f>
        <v>---</v>
      </c>
      <c r="AX42" s="331" t="str">
        <f>IF(ISNA(VLOOKUP(AX$8&amp;$C42,ВихідніДані!$E:$BD,52,0)),"---",VLOOKUP(AX$8&amp;$C42,ВихідніДані!$E:$BD,52,0))</f>
        <v>---</v>
      </c>
      <c r="AY42" s="331" t="str">
        <f>IF(ISNA(VLOOKUP(AY$8&amp;$C42,ВихідніДані!$E:$BD,52,0)),"---",VLOOKUP(AY$8&amp;$C42,ВихідніДані!$E:$BD,52,0))</f>
        <v>---</v>
      </c>
      <c r="AZ42" s="332" t="str">
        <f>IF(ISNA(VLOOKUP(AZ$8&amp;$C42,ВихідніДані!$E:$BD,52,0)),"---",VLOOKUP(AZ$8&amp;$C42,ВихідніДані!$E:$BD,52,0))</f>
        <v>---</v>
      </c>
      <c r="BA42" s="159"/>
      <c r="BB42" s="319">
        <f>IF(SUMIF(АВисновки!$D:$D,BB$8&amp;$C42,АВисновки!$A:$A)=0,"-",SUMIF(АВисновки!$D:$D,BB$8&amp;$C42,АВисновки!$E:$E))</f>
        <v>13692.273972602739</v>
      </c>
      <c r="BC42" s="320">
        <f>IF(SUMIF(АВисновки!$D:$D,BC$8&amp;$C42,АВисновки!$A:$A)=0,"-",SUMIF(АВисновки!$D:$D,BC$8&amp;$C42,АВисновки!$E:$E))</f>
        <v>4748734.2410958903</v>
      </c>
      <c r="BD42" s="320">
        <f>IF(SUMIF(АВисновки!$D:$D,BD$8&amp;$C42,АВисновки!$A:$A)=0,"-",SUMIF(АВисновки!$D:$D,BD$8&amp;$C42,АВисновки!$E:$E))</f>
        <v>1443953.493150685</v>
      </c>
      <c r="BE42" s="320" t="str">
        <f>IF(SUMIF(АВисновки!$D:$D,BE$8&amp;$C42,АВисновки!$A:$A)=0,"-",SUMIF(АВисновки!$D:$D,BE$8&amp;$C42,АВисновки!$E:$E))</f>
        <v>-</v>
      </c>
      <c r="BF42" s="320" t="str">
        <f>IF(SUMIF(АВисновки!$D:$D,BF$8&amp;$C42,АВисновки!$A:$A)=0,"-",SUMIF(АВисновки!$D:$D,BF$8&amp;$C42,АВисновки!$E:$E))</f>
        <v>-</v>
      </c>
      <c r="BG42" s="320" t="str">
        <f>IF(SUMIF(АВисновки!$D:$D,BG$8&amp;$C42,АВисновки!$A:$A)=0,"-",SUMIF(АВисновки!$D:$D,BG$8&amp;$C42,АВисновки!$E:$E))</f>
        <v>-</v>
      </c>
      <c r="BH42" s="320" t="str">
        <f>IF(SUMIF(АВисновки!$D:$D,BH$8&amp;$C42,АВисновки!$A:$A)=0,"-",SUMIF(АВисновки!$D:$D,BH$8&amp;$C42,АВисновки!$E:$E))</f>
        <v>-</v>
      </c>
      <c r="BI42" s="320" t="str">
        <f>IF(SUMIF(АВисновки!$D:$D,BI$8&amp;$C42,АВисновки!$A:$A)=0,"-",SUMIF(АВисновки!$D:$D,BI$8&amp;$C42,АВисновки!$E:$E))</f>
        <v>-</v>
      </c>
      <c r="BJ42" s="320" t="str">
        <f>IF(SUMIF(АВисновки!$D:$D,BJ$8&amp;$C42,АВисновки!$A:$A)=0,"-",SUMIF(АВисновки!$D:$D,BJ$8&amp;$C42,АВисновки!$E:$E))</f>
        <v>-</v>
      </c>
      <c r="BK42" s="320" t="str">
        <f>IF(SUMIF(АВисновки!$D:$D,BK$8&amp;$C42,АВисновки!$A:$A)=0,"-",SUMIF(АВисновки!$D:$D,BK$8&amp;$C42,АВисновки!$E:$E))</f>
        <v>-</v>
      </c>
      <c r="BL42" s="321" t="str">
        <f>IF(SUMIF(АВисновки!$D:$D,BL$8&amp;$C42,АВисновки!$A:$A)=0,"-",SUMIF(АВисновки!$D:$D,BL$8&amp;$C42,АВисновки!$E:$E))</f>
        <v>-</v>
      </c>
    </row>
    <row r="43" spans="1:64" x14ac:dyDescent="0.2">
      <c r="A43" s="386">
        <f>COUNTIF(СписМінфін!$B$2:$B$101,C43)</f>
        <v>1</v>
      </c>
      <c r="B43" s="364">
        <v>33</v>
      </c>
      <c r="C43" s="365" t="s">
        <v>48</v>
      </c>
      <c r="D43" s="142">
        <v>57479918286</v>
      </c>
      <c r="E43" s="172">
        <f>SUMIF(ВихідніДані!G:G,D43,ВихідніДані!K:K)</f>
        <v>115992367</v>
      </c>
      <c r="F43" s="172">
        <f>SUMIF(ВихідніДані!G:G,D43,ВихідніДані!M:M)</f>
        <v>115972147</v>
      </c>
      <c r="G43" s="172">
        <f>SUMIF(ВихідніДані!G:G,D43,ВихідніДані!AC:AC)</f>
        <v>0</v>
      </c>
      <c r="H43" s="172">
        <f>SUMIF(ВихідніДані!G:G,D43,ВихідніДані!AI:AI)</f>
        <v>115972147</v>
      </c>
      <c r="I43" s="366">
        <f t="shared" si="1"/>
        <v>20220</v>
      </c>
      <c r="J43" s="366">
        <f t="shared" si="2"/>
        <v>0</v>
      </c>
      <c r="K43" s="367">
        <f t="shared" si="3"/>
        <v>0.99982567818449641</v>
      </c>
      <c r="L43" s="368">
        <f t="shared" si="0"/>
        <v>0.99982567818449641</v>
      </c>
      <c r="M43" s="369">
        <f>SUMIF(АВисновки!N:N,D43,АВисновки!$E:$E)</f>
        <v>7565.3260273972601</v>
      </c>
      <c r="N43" s="369">
        <f>SUMIF(АВисновки!N:N,D43,АВисновки!B:B)</f>
        <v>2</v>
      </c>
      <c r="O43" s="369">
        <f ca="1">SUMIF([2]Матриця!C$7:C$967,D43,[2]Матриця!D$7:D$967)</f>
        <v>261</v>
      </c>
      <c r="P43" s="387">
        <f ca="1">SUMIF([2]Матриця!B$7:B$967,C43,[2]Матриця!E$7:E$967)</f>
        <v>5</v>
      </c>
      <c r="Q43" s="159"/>
      <c r="R43" s="330">
        <f ca="1">IF(SUMIF(ВихідніДані!$E:$BB,R$8&amp;$C43,ВихідніДані!$D:$D)=0,"-",IF(SUMIF(ВихідніДані!$E:$BB,R$8&amp;$C43,ВихідніДані!$BE:$BE)=0,"вся сумма оспорена",IF(SUMIF(ВихідніДані!$E:$BB,R$8&amp;$C43,ВихідніДані!$M:$M)=0,"Немає висновків",SUMIF(ВихідніДані!$E:$BB,R$8&amp;$C43,ВихідніДані!$M:$M)/SUMIF(ВихідніДані!$E:$BB,R$8&amp;$C43,ВихідніДані!$BE:$BE))))</f>
        <v>1</v>
      </c>
      <c r="S43" s="331">
        <f ca="1">IF(SUMIF(ВихідніДані!$E:$BB,S$8&amp;$C43,ВихідніДані!$D:$D)=0,"-",IF(SUMIF(ВихідніДані!$E:$BB,S$8&amp;$C43,ВихідніДані!$BE:$BE)=0,"вся сумма оспорена",IF(SUMIF(ВихідніДані!$E:$BB,S$8&amp;$C43,ВихідніДані!$M:$M)=0,"Немає висновків",SUMIF(ВихідніДані!$E:$BB,S$8&amp;$C43,ВихідніДані!$M:$M)/SUMIF(ВихідніДані!$E:$BB,S$8&amp;$C43,ВихідніДані!$BE:$BE))))</f>
        <v>1</v>
      </c>
      <c r="T43" s="331">
        <f ca="1">IF(SUMIF(ВихідніДані!$E:$BB,T$8&amp;$C43,ВихідніДані!$D:$D)=0,"-",IF(SUMIF(ВихідніДані!$E:$BB,T$8&amp;$C43,ВихідніДані!$BE:$BE)=0,"вся сумма оспорена",IF(SUMIF(ВихідніДані!$E:$BB,T$8&amp;$C43,ВихідніДані!$M:$M)=0,"Немає висновків",SUMIF(ВихідніДані!$E:$BB,T$8&amp;$C43,ВихідніДані!$M:$M)/SUMIF(ВихідніДані!$E:$BB,T$8&amp;$C43,ВихідніДані!$BE:$BE))))</f>
        <v>1</v>
      </c>
      <c r="U43" s="331">
        <f ca="1">IF(SUMIF(ВихідніДані!$E:$BB,U$8&amp;$C43,ВихідніДані!$D:$D)=0,"-",IF(SUMIF(ВихідніДані!$E:$BB,U$8&amp;$C43,ВихідніДані!$BE:$BE)=0,"вся сумма оспорена",IF(SUMIF(ВихідніДані!$E:$BB,U$8&amp;$C43,ВихідніДані!$M:$M)=0,"Немає висновків",SUMIF(ВихідніДані!$E:$BB,U$8&amp;$C43,ВихідніДані!$M:$M)/SUMIF(ВихідніДані!$E:$BB,U$8&amp;$C43,ВихідніДані!$BE:$BE))))</f>
        <v>1</v>
      </c>
      <c r="V43" s="331">
        <f ca="1">IF(SUMIF(ВихідніДані!$E:$BB,V$8&amp;$C43,ВихідніДані!$D:$D)=0,"-",IF(SUMIF(ВихідніДані!$E:$BB,V$8&amp;$C43,ВихідніДані!$BE:$BE)=0,"вся сумма оспорена",IF(SUMIF(ВихідніДані!$E:$BB,V$8&amp;$C43,ВихідніДані!$M:$M)=0,"Немає висновків",SUMIF(ВихідніДані!$E:$BB,V$8&amp;$C43,ВихідніДані!$M:$M)/SUMIF(ВихідніДані!$E:$BB,V$8&amp;$C43,ВихідніДані!$BE:$BE))))</f>
        <v>1</v>
      </c>
      <c r="W43" s="331">
        <f ca="1">IF(SUMIF(ВихідніДані!$E:$BB,W$8&amp;$C43,ВихідніДані!$D:$D)=0,"-",IF(SUMIF(ВихідніДані!$E:$BB,W$8&amp;$C43,ВихідніДані!$BE:$BE)=0,"вся сумма оспорена",IF(SUMIF(ВихідніДані!$E:$BB,W$8&amp;$C43,ВихідніДані!$M:$M)=0,"Немає висновків",SUMIF(ВихідніДані!$E:$BB,W$8&amp;$C43,ВихідніДані!$M:$M)/SUMIF(ВихідніДані!$E:$BB,W$8&amp;$C43,ВихідніДані!$BE:$BE))))</f>
        <v>1</v>
      </c>
      <c r="X43" s="331">
        <f ca="1">IF(SUMIF(ВихідніДані!$E:$BB,X$8&amp;$C43,ВихідніДані!$D:$D)=0,"-",IF(SUMIF(ВихідніДані!$E:$BB,X$8&amp;$C43,ВихідніДані!$BE:$BE)=0,"вся сумма оспорена",IF(SUMIF(ВихідніДані!$E:$BB,X$8&amp;$C43,ВихідніДані!$M:$M)=0,"Немає висновків",SUMIF(ВихідніДані!$E:$BB,X$8&amp;$C43,ВихідніДані!$M:$M)/SUMIF(ВихідніДані!$E:$BB,X$8&amp;$C43,ВихідніДані!$BE:$BE))))</f>
        <v>1</v>
      </c>
      <c r="Y43" s="331">
        <f ca="1">IF(SUMIF(ВихідніДані!$E:$BB,Y$8&amp;$C43,ВихідніДані!$D:$D)=0,"-",IF(SUMIF(ВихідніДані!$E:$BB,Y$8&amp;$C43,ВихідніДані!$BE:$BE)=0,"вся сумма оспорена",IF(SUMIF(ВихідніДані!$E:$BB,Y$8&amp;$C43,ВихідніДані!$M:$M)=0,"Немає висновків",SUMIF(ВихідніДані!$E:$BB,Y$8&amp;$C43,ВихідніДані!$M:$M)/SUMIF(ВихідніДані!$E:$BB,Y$8&amp;$C43,ВихідніДані!$BE:$BE))))</f>
        <v>0.9974106706273933</v>
      </c>
      <c r="Z43" s="331">
        <f ca="1">IF(SUMIF(ВихідніДані!$E:$BB,Z$8&amp;$C43,ВихідніДані!$D:$D)=0,"-",IF(SUMIF(ВихідніДані!$E:$BB,Z$8&amp;$C43,ВихідніДані!$BE:$BE)=0,"вся сумма оспорена",IF(SUMIF(ВихідніДані!$E:$BB,Z$8&amp;$C43,ВихідніДані!$M:$M)=0,"Немає висновків",SUMIF(ВихідніДані!$E:$BB,Z$8&amp;$C43,ВихідніДані!$M:$M)/SUMIF(ВихідніДані!$E:$BB,Z$8&amp;$C43,ВихідніДані!$BE:$BE))))</f>
        <v>1</v>
      </c>
      <c r="AA43" s="331">
        <f ca="1">IF(SUMIF(ВихідніДані!$E:$BB,AA$8&amp;$C43,ВихідніДані!$D:$D)=0,"-",IF(SUMIF(ВихідніДані!$E:$BB,AA$8&amp;$C43,ВихідніДані!$BE:$BE)=0,"вся сумма оспорена",IF(SUMIF(ВихідніДані!$E:$BB,AA$8&amp;$C43,ВихідніДані!$M:$M)=0,"Немає висновків",SUMIF(ВихідніДані!$E:$BB,AA$8&amp;$C43,ВихідніДані!$M:$M)/SUMIF(ВихідніДані!$E:$BB,AA$8&amp;$C43,ВихідніДані!$BE:$BE))))</f>
        <v>0.99995645949449097</v>
      </c>
      <c r="AB43" s="332">
        <f ca="1">IF(SUMIF(ВихідніДані!$E:$BB,AB$8&amp;$C43,ВихідніДані!$D:$D)=0,"-",IF(SUMIF(ВихідніДані!$E:$BB,AB$8&amp;$C43,ВихідніДані!$BE:$BE)=0,"вся сумма оспорена",IF(SUMIF(ВихідніДані!$E:$BB,AB$8&amp;$C43,ВихідніДані!$M:$M)=0,"Немає висновків",SUMIF(ВихідніДані!$E:$BB,AB$8&amp;$C43,ВихідніДані!$M:$M)/SUMIF(ВихідніДані!$E:$BB,AB$8&amp;$C43,ВихідніДані!$BE:$BE))))</f>
        <v>1</v>
      </c>
      <c r="AC43" s="159"/>
      <c r="AD43" s="330">
        <f ca="1">IF(SUMIF(ВихідніДані!$E:$BB,AD$8&amp; $C43,ВихідніДані!$D:$D)=0,"-",IF(SUMIF(ВихідніДані!$E:$BB,AD$8&amp;$C43,ВихідніДані!$BE:$BE)=0,"вся сумма оспорена",IF(SUMIF(ВихідніДані!$E:$BB,AD$8&amp;$C43,ВихідніДані!$M:$M)=0,"Немає висновків",SUMIF(ВихідніДані!$E:$BB,AD$8&amp;$C43,ВихідніДані!$AI:$AI)/SUMIF(ВихідніДані!$E:$BB,AD$8&amp;$C43,ВихідніДані!$M:$M))))</f>
        <v>1</v>
      </c>
      <c r="AE43" s="331">
        <f ca="1">IF(SUMIF(ВихідніДані!$E:$BB,AE$8&amp; $C43,ВихідніДані!$D:$D)=0,"-",IF(SUMIF(ВихідніДані!$E:$BB,AE$8&amp;$C43,ВихідніДані!$BE:$BE)=0,"вся сумма оспорена",IF(SUMIF(ВихідніДані!$E:$BB,AE$8&amp;$C43,ВихідніДані!$M:$M)=0,"Немає висновків",SUMIF(ВихідніДані!$E:$BB,AE$8&amp;$C43,ВихідніДані!$AI:$AI)/SUMIF(ВихідніДані!$E:$BB,AE$8&amp;$C43,ВихідніДані!$M:$M))))</f>
        <v>1</v>
      </c>
      <c r="AF43" s="331">
        <f ca="1">IF(SUMIF(ВихідніДані!$E:$BB,AF$8&amp; $C43,ВихідніДані!$D:$D)=0,"-",IF(SUMIF(ВихідніДані!$E:$BB,AF$8&amp;$C43,ВихідніДані!$BE:$BE)=0,"вся сумма оспорена",IF(SUMIF(ВихідніДані!$E:$BB,AF$8&amp;$C43,ВихідніДані!$M:$M)=0,"Немає висновків",SUMIF(ВихідніДані!$E:$BB,AF$8&amp;$C43,ВихідніДані!$AI:$AI)/SUMIF(ВихідніДані!$E:$BB,AF$8&amp;$C43,ВихідніДані!$M:$M))))</f>
        <v>1</v>
      </c>
      <c r="AG43" s="331">
        <f ca="1">IF(SUMIF(ВихідніДані!$E:$BB,AG$8&amp; $C43,ВихідніДані!$D:$D)=0,"-",IF(SUMIF(ВихідніДані!$E:$BB,AG$8&amp;$C43,ВихідніДані!$BE:$BE)=0,"вся сумма оспорена",IF(SUMIF(ВихідніДані!$E:$BB,AG$8&amp;$C43,ВихідніДані!$M:$M)=0,"Немає висновків",SUMIF(ВихідніДані!$E:$BB,AG$8&amp;$C43,ВихідніДані!$AI:$AI)/SUMIF(ВихідніДані!$E:$BB,AG$8&amp;$C43,ВихідніДані!$M:$M))))</f>
        <v>1</v>
      </c>
      <c r="AH43" s="331">
        <f ca="1">IF(SUMIF(ВихідніДані!$E:$BB,AH$8&amp; $C43,ВихідніДані!$D:$D)=0,"-",IF(SUMIF(ВихідніДані!$E:$BB,AH$8&amp;$C43,ВихідніДані!$BE:$BE)=0,"вся сумма оспорена",IF(SUMIF(ВихідніДані!$E:$BB,AH$8&amp;$C43,ВихідніДані!$M:$M)=0,"Немає висновків",SUMIF(ВихідніДані!$E:$BB,AH$8&amp;$C43,ВихідніДані!$AI:$AI)/SUMIF(ВихідніДані!$E:$BB,AH$8&amp;$C43,ВихідніДані!$M:$M))))</f>
        <v>1</v>
      </c>
      <c r="AI43" s="331">
        <f ca="1">IF(SUMIF(ВихідніДані!$E:$BB,AI$8&amp; $C43,ВихідніДані!$D:$D)=0,"-",IF(SUMIF(ВихідніДані!$E:$BB,AI$8&amp;$C43,ВихідніДані!$BE:$BE)=0,"вся сумма оспорена",IF(SUMIF(ВихідніДані!$E:$BB,AI$8&amp;$C43,ВихідніДані!$M:$M)=0,"Немає висновків",SUMIF(ВихідніДані!$E:$BB,AI$8&amp;$C43,ВихідніДані!$AI:$AI)/SUMIF(ВихідніДані!$E:$BB,AI$8&amp;$C43,ВихідніДані!$M:$M))))</f>
        <v>1</v>
      </c>
      <c r="AJ43" s="331">
        <f ca="1">IF(SUMIF(ВихідніДані!$E:$BB,AJ$8&amp; $C43,ВихідніДані!$D:$D)=0,"-",IF(SUMIF(ВихідніДані!$E:$BB,AJ$8&amp;$C43,ВихідніДані!$BE:$BE)=0,"вся сумма оспорена",IF(SUMIF(ВихідніДані!$E:$BB,AJ$8&amp;$C43,ВихідніДані!$M:$M)=0,"Немає висновків",SUMIF(ВихідніДані!$E:$BB,AJ$8&amp;$C43,ВихідніДані!$AI:$AI)/SUMIF(ВихідніДані!$E:$BB,AJ$8&amp;$C43,ВихідніДані!$M:$M))))</f>
        <v>1</v>
      </c>
      <c r="AK43" s="331">
        <f ca="1">IF(SUMIF(ВихідніДані!$E:$BB,AK$8&amp; $C43,ВихідніДані!$D:$D)=0,"-",IF(SUMIF(ВихідніДані!$E:$BB,AK$8&amp;$C43,ВихідніДані!$BE:$BE)=0,"вся сумма оспорена",IF(SUMIF(ВихідніДані!$E:$BB,AK$8&amp;$C43,ВихідніДані!$M:$M)=0,"Немає висновків",SUMIF(ВихідніДані!$E:$BB,AK$8&amp;$C43,ВихідніДані!$AI:$AI)/SUMIF(ВихідніДані!$E:$BB,AK$8&amp;$C43,ВихідніДані!$M:$M))))</f>
        <v>1</v>
      </c>
      <c r="AL43" s="331">
        <f ca="1">IF(SUMIF(ВихідніДані!$E:$BB,AL$8&amp; $C43,ВихідніДані!$D:$D)=0,"-",IF(SUMIF(ВихідніДані!$E:$BB,AL$8&amp;$C43,ВихідніДані!$BE:$BE)=0,"вся сумма оспорена",IF(SUMIF(ВихідніДані!$E:$BB,AL$8&amp;$C43,ВихідніДані!$M:$M)=0,"Немає висновків",SUMIF(ВихідніДані!$E:$BB,AL$8&amp;$C43,ВихідніДані!$AI:$AI)/SUMIF(ВихідніДані!$E:$BB,AL$8&amp;$C43,ВихідніДані!$M:$M))))</f>
        <v>1</v>
      </c>
      <c r="AM43" s="331">
        <f ca="1">IF(SUMIF(ВихідніДані!$E:$BB,AM$8&amp; $C43,ВихідніДані!$D:$D)=0,"-",IF(SUMIF(ВихідніДані!$E:$BB,AM$8&amp;$C43,ВихідніДані!$BE:$BE)=0,"вся сумма оспорена",IF(SUMIF(ВихідніДані!$E:$BB,AM$8&amp;$C43,ВихідніДані!$M:$M)=0,"Немає висновків",SUMIF(ВихідніДані!$E:$BB,AM$8&amp;$C43,ВихідніДані!$AI:$AI)/SUMIF(ВихідніДані!$E:$BB,AM$8&amp;$C43,ВихідніДані!$M:$M))))</f>
        <v>1</v>
      </c>
      <c r="AN43" s="332">
        <f ca="1">IF(SUMIF(ВихідніДані!$E:$BB,AN$8&amp; $C43,ВихідніДані!$D:$D)=0,"-",IF(SUMIF(ВихідніДані!$E:$BB,AN$8&amp;$C43,ВихідніДані!$BE:$BE)=0,"вся сумма оспорена",IF(SUMIF(ВихідніДані!$E:$BB,AN$8&amp;$C43,ВихідніДані!$M:$M)=0,"Немає висновків",SUMIF(ВихідніДані!$E:$BB,AN$8&amp;$C43,ВихідніДані!$AI:$AI)/SUMIF(ВихідніДані!$E:$BB,AN$8&amp;$C43,ВихідніДані!$M:$M))))</f>
        <v>1</v>
      </c>
      <c r="AO43" s="159"/>
      <c r="AP43" s="323">
        <f>VLOOKUP(AP$8&amp;$C43,ВихідніДані!$E:$BD,52,0)</f>
        <v>29</v>
      </c>
      <c r="AQ43" s="324">
        <f>VLOOKUP(AQ$8&amp;$C43,ВихідніДані!$E:$BD,52,0)</f>
        <v>31</v>
      </c>
      <c r="AR43" s="324">
        <f>VLOOKUP(AR$8&amp;$C43,ВихідніДані!$E:$BD,52,0)</f>
        <v>36</v>
      </c>
      <c r="AS43" s="324">
        <f>VLOOKUP(AS$8&amp;$C43,ВихідніДані!$E:$BD,52,0)</f>
        <v>34</v>
      </c>
      <c r="AT43" s="324">
        <f>VLOOKUP(AT$8&amp;$C43,ВихідніДані!$E:$BD,52,0)</f>
        <v>30</v>
      </c>
      <c r="AU43" s="324">
        <f>VLOOKUP(AU$8&amp;$C43,ВихідніДані!$E:$BD,52,0)</f>
        <v>36</v>
      </c>
      <c r="AV43" s="324">
        <f>VLOOKUP(AV$8&amp;$C43,ВихідніДані!$E:$BD,52,0)</f>
        <v>34</v>
      </c>
      <c r="AW43" s="324">
        <f>VLOOKUP(AW$8&amp;$C43,ВихідніДані!$E:$BD,52,0)</f>
        <v>32</v>
      </c>
      <c r="AX43" s="324">
        <f>VLOOKUP(AX$8&amp;$C43,ВихідніДані!$E:$BD,52,0)</f>
        <v>32</v>
      </c>
      <c r="AY43" s="324">
        <f>VLOOKUP(AY$8&amp;$C43,ВихідніДані!$E:$BD,52,0)</f>
        <v>34</v>
      </c>
      <c r="AZ43" s="325">
        <f>VLOOKUP(AZ$8&amp;$C43,ВихідніДані!$E:$BD,52,0)</f>
        <v>31</v>
      </c>
      <c r="BA43" s="159"/>
      <c r="BB43" s="319">
        <f>IF(SUMIF(АВисновки!$D:$D,BB$8&amp;$C43,АВисновки!$A:$A)=0,"-",SUMIF(АВисновки!$D:$D,BB$8&amp;$C43,АВисновки!$E:$E))</f>
        <v>0</v>
      </c>
      <c r="BC43" s="320">
        <f>IF(SUMIF(АВисновки!$D:$D,BC$8&amp;$C43,АВисновки!$A:$A)=0,"-",SUMIF(АВисновки!$D:$D,BC$8&amp;$C43,АВисновки!$E:$E))</f>
        <v>0</v>
      </c>
      <c r="BD43" s="320">
        <f>IF(SUMIF(АВисновки!$D:$D,BD$8&amp;$C43,АВисновки!$A:$A)=0,"-",SUMIF(АВисновки!$D:$D,BD$8&amp;$C43,АВисновки!$E:$E))</f>
        <v>0</v>
      </c>
      <c r="BE43" s="320">
        <f>IF(SUMIF(АВисновки!$D:$D,BE$8&amp;$C43,АВисновки!$A:$A)=0,"-",SUMIF(АВисновки!$D:$D,BE$8&amp;$C43,АВисновки!$E:$E))</f>
        <v>0</v>
      </c>
      <c r="BF43" s="320">
        <f>IF(SUMIF(АВисновки!$D:$D,BF$8&amp;$C43,АВисновки!$A:$A)=0,"-",SUMIF(АВисновки!$D:$D,BF$8&amp;$C43,АВисновки!$E:$E))</f>
        <v>0</v>
      </c>
      <c r="BG43" s="320">
        <f>IF(SUMIF(АВисновки!$D:$D,BG$8&amp;$C43,АВисновки!$A:$A)=0,"-",SUMIF(АВисновки!$D:$D,BG$8&amp;$C43,АВисновки!$E:$E))</f>
        <v>0</v>
      </c>
      <c r="BH43" s="320">
        <f>IF(SUMIF(АВисновки!$D:$D,BH$8&amp;$C43,АВисновки!$A:$A)=0,"-",SUMIF(АВисновки!$D:$D,BH$8&amp;$C43,АВисновки!$E:$E))</f>
        <v>0</v>
      </c>
      <c r="BI43" s="320">
        <f>IF(SUMIF(АВисновки!$D:$D,BI$8&amp;$C43,АВисновки!$A:$A)=0,"-",SUMIF(АВисновки!$D:$D,BI$8&amp;$C43,АВисновки!$E:$E))</f>
        <v>7467.8794520547945</v>
      </c>
      <c r="BJ43" s="320">
        <f>IF(SUMIF(АВисновки!$D:$D,BJ$8&amp;$C43,АВисновки!$A:$A)=0,"-",SUMIF(АВисновки!$D:$D,BJ$8&amp;$C43,АВисновки!$E:$E))</f>
        <v>0</v>
      </c>
      <c r="BK43" s="320">
        <f>IF(SUMIF(АВисновки!$D:$D,BK$8&amp;$C43,АВисновки!$A:$A)=0,"-",SUMIF(АВисновки!$D:$D,BK$8&amp;$C43,АВисновки!$E:$E))</f>
        <v>97.446575342465749</v>
      </c>
      <c r="BL43" s="321">
        <f>IF(SUMIF(АВисновки!$D:$D,BL$8&amp;$C43,АВисновки!$A:$A)=0,"-",SUMIF(АВисновки!$D:$D,BL$8&amp;$C43,АВисновки!$E:$E))</f>
        <v>0</v>
      </c>
    </row>
    <row r="44" spans="1:64" x14ac:dyDescent="0.2">
      <c r="A44" s="386">
        <f>COUNTIF(СписМінфін!$B$2:$B$101,C44)</f>
        <v>1</v>
      </c>
      <c r="B44" s="364">
        <v>34</v>
      </c>
      <c r="C44" s="365" t="s">
        <v>72</v>
      </c>
      <c r="D44" s="142">
        <v>303825326502</v>
      </c>
      <c r="E44" s="172">
        <f>SUMIF(ВихідніДані!G:G,D44,ВихідніДані!K:K)</f>
        <v>517081330</v>
      </c>
      <c r="F44" s="172">
        <f>SUMIF(ВихідніДані!G:G,D44,ВихідніДані!M:M)</f>
        <v>516944779</v>
      </c>
      <c r="G44" s="172">
        <f>SUMIF(ВихідніДані!G:G,D44,ВихідніДані!AC:AC)</f>
        <v>0</v>
      </c>
      <c r="H44" s="172">
        <f>SUMIF(ВихідніДані!G:G,D44,ВихідніДані!AI:AI)</f>
        <v>516944779</v>
      </c>
      <c r="I44" s="366">
        <f t="shared" si="1"/>
        <v>136551</v>
      </c>
      <c r="J44" s="366">
        <f t="shared" si="2"/>
        <v>0</v>
      </c>
      <c r="K44" s="367">
        <f t="shared" si="3"/>
        <v>0.99973591968598052</v>
      </c>
      <c r="L44" s="368">
        <f t="shared" si="0"/>
        <v>0.99973591968598052</v>
      </c>
      <c r="M44" s="369">
        <f>SUMIF(АВисновки!N:N,D44,АВисновки!$E:$E)</f>
        <v>4168800.4543835614</v>
      </c>
      <c r="N44" s="369">
        <f>SUMIF(АВисновки!N:N,D44,АВисновки!B:B)</f>
        <v>3</v>
      </c>
      <c r="O44" s="369">
        <f ca="1">SUMIF([2]Матриця!C$7:C$967,D44,[2]Матриця!D$7:D$967)</f>
        <v>0</v>
      </c>
      <c r="P44" s="387">
        <f ca="1">SUMIF([2]Матриця!B$7:B$967,C44,[2]Матриця!E$7:E$967)</f>
        <v>0</v>
      </c>
      <c r="Q44" s="159"/>
      <c r="R44" s="330">
        <f ca="1">IF(SUMIF(ВихідніДані!$E:$BB,R$8&amp;$C44,ВихідніДані!$D:$D)=0,"-",IF(SUMIF(ВихідніДані!$E:$BB,R$8&amp;$C44,ВихідніДані!$BE:$BE)=0,"вся сумма оспорена",IF(SUMIF(ВихідніДані!$E:$BB,R$8&amp;$C44,ВихідніДані!$M:$M)=0,"Немає висновків",SUMIF(ВихідніДані!$E:$BB,R$8&amp;$C44,ВихідніДані!$M:$M)/SUMIF(ВихідніДані!$E:$BB,R$8&amp;$C44,ВихідніДані!$BE:$BE))))</f>
        <v>1</v>
      </c>
      <c r="S44" s="331">
        <f ca="1">IF(SUMIF(ВихідніДані!$E:$BB,S$8&amp;$C44,ВихідніДані!$D:$D)=0,"-",IF(SUMIF(ВихідніДані!$E:$BB,S$8&amp;$C44,ВихідніДані!$BE:$BE)=0,"вся сумма оспорена",IF(SUMIF(ВихідніДані!$E:$BB,S$8&amp;$C44,ВихідніДані!$M:$M)=0,"Немає висновків",SUMIF(ВихідніДані!$E:$BB,S$8&amp;$C44,ВихідніДані!$M:$M)/SUMIF(ВихідніДані!$E:$BB,S$8&amp;$C44,ВихідніДані!$BE:$BE))))</f>
        <v>0.99748815837682836</v>
      </c>
      <c r="T44" s="331">
        <f ca="1">IF(SUMIF(ВихідніДані!$E:$BB,T$8&amp;$C44,ВихідніДані!$D:$D)=0,"-",IF(SUMIF(ВихідніДані!$E:$BB,T$8&amp;$C44,ВихідніДані!$BE:$BE)=0,"вся сумма оспорена",IF(SUMIF(ВихідніДані!$E:$BB,T$8&amp;$C44,ВихідніДані!$M:$M)=0,"Немає висновків",SUMIF(ВихідніДані!$E:$BB,T$8&amp;$C44,ВихідніДані!$M:$M)/SUMIF(ВихідніДані!$E:$BB,T$8&amp;$C44,ВихідніДані!$BE:$BE))))</f>
        <v>1</v>
      </c>
      <c r="U44" s="331">
        <f ca="1">IF(SUMIF(ВихідніДані!$E:$BB,U$8&amp;$C44,ВихідніДані!$D:$D)=0,"-",IF(SUMIF(ВихідніДані!$E:$BB,U$8&amp;$C44,ВихідніДані!$BE:$BE)=0,"вся сумма оспорена",IF(SUMIF(ВихідніДані!$E:$BB,U$8&amp;$C44,ВихідніДані!$M:$M)=0,"Немає висновків",SUMIF(ВихідніДані!$E:$BB,U$8&amp;$C44,ВихідніДані!$M:$M)/SUMIF(ВихідніДані!$E:$BB,U$8&amp;$C44,ВихідніДані!$BE:$BE))))</f>
        <v>1</v>
      </c>
      <c r="V44" s="331" t="str">
        <f ca="1">IF(SUMIF(ВихідніДані!$E:$BB,V$8&amp;$C44,ВихідніДані!$D:$D)=0,"-",IF(SUMIF(ВихідніДані!$E:$BB,V$8&amp;$C44,ВихідніДані!$BE:$BE)=0,"вся сумма оспорена",IF(SUMIF(ВихідніДані!$E:$BB,V$8&amp;$C44,ВихідніДані!$M:$M)=0,"Немає висновків",SUMIF(ВихідніДані!$E:$BB,V$8&amp;$C44,ВихідніДані!$M:$M)/SUMIF(ВихідніДані!$E:$BB,V$8&amp;$C44,ВихідніДані!$BE:$BE))))</f>
        <v>-</v>
      </c>
      <c r="W44" s="331" t="str">
        <f ca="1">IF(SUMIF(ВихідніДані!$E:$BB,W$8&amp;$C44,ВихідніДані!$D:$D)=0,"-",IF(SUMIF(ВихідніДані!$E:$BB,W$8&amp;$C44,ВихідніДані!$BE:$BE)=0,"вся сумма оспорена",IF(SUMIF(ВихідніДані!$E:$BB,W$8&amp;$C44,ВихідніДані!$M:$M)=0,"Немає висновків",SUMIF(ВихідніДані!$E:$BB,W$8&amp;$C44,ВихідніДані!$M:$M)/SUMIF(ВихідніДані!$E:$BB,W$8&amp;$C44,ВихідніДані!$BE:$BE))))</f>
        <v>-</v>
      </c>
      <c r="X44" s="331" t="str">
        <f ca="1">IF(SUMIF(ВихідніДані!$E:$BB,X$8&amp;$C44,ВихідніДані!$D:$D)=0,"-",IF(SUMIF(ВихідніДані!$E:$BB,X$8&amp;$C44,ВихідніДані!$BE:$BE)=0,"вся сумма оспорена",IF(SUMIF(ВихідніДані!$E:$BB,X$8&amp;$C44,ВихідніДані!$M:$M)=0,"Немає висновків",SUMIF(ВихідніДані!$E:$BB,X$8&amp;$C44,ВихідніДані!$M:$M)/SUMIF(ВихідніДані!$E:$BB,X$8&amp;$C44,ВихідніДані!$BE:$BE))))</f>
        <v>-</v>
      </c>
      <c r="Y44" s="331">
        <f ca="1">IF(SUMIF(ВихідніДані!$E:$BB,Y$8&amp;$C44,ВихідніДані!$D:$D)=0,"-",IF(SUMIF(ВихідніДані!$E:$BB,Y$8&amp;$C44,ВихідніДані!$BE:$BE)=0,"вся сумма оспорена",IF(SUMIF(ВихідніДані!$E:$BB,Y$8&amp;$C44,ВихідніДані!$M:$M)=0,"Немає висновків",SUMIF(ВихідніДані!$E:$BB,Y$8&amp;$C44,ВихідніДані!$M:$M)/SUMIF(ВихідніДані!$E:$BB,Y$8&amp;$C44,ВихідніДані!$BE:$BE))))</f>
        <v>1</v>
      </c>
      <c r="Z44" s="331">
        <f ca="1">IF(SUMIF(ВихідніДані!$E:$BB,Z$8&amp;$C44,ВихідніДані!$D:$D)=0,"-",IF(SUMIF(ВихідніДані!$E:$BB,Z$8&amp;$C44,ВихідніДані!$BE:$BE)=0,"вся сумма оспорена",IF(SUMIF(ВихідніДані!$E:$BB,Z$8&amp;$C44,ВихідніДані!$M:$M)=0,"Немає висновків",SUMIF(ВихідніДані!$E:$BB,Z$8&amp;$C44,ВихідніДані!$M:$M)/SUMIF(ВихідніДані!$E:$BB,Z$8&amp;$C44,ВихідніДані!$BE:$BE))))</f>
        <v>1</v>
      </c>
      <c r="AA44" s="331">
        <f ca="1">IF(SUMIF(ВихідніДані!$E:$BB,AA$8&amp;$C44,ВихідніДані!$D:$D)=0,"-",IF(SUMIF(ВихідніДані!$E:$BB,AA$8&amp;$C44,ВихідніДані!$BE:$BE)=0,"вся сумма оспорена",IF(SUMIF(ВихідніДані!$E:$BB,AA$8&amp;$C44,ВихідніДані!$M:$M)=0,"Немає висновків",SUMIF(ВихідніДані!$E:$BB,AA$8&amp;$C44,ВихідніДані!$M:$M)/SUMIF(ВихідніДані!$E:$BB,AA$8&amp;$C44,ВихідніДані!$BE:$BE))))</f>
        <v>1</v>
      </c>
      <c r="AB44" s="332">
        <f ca="1">IF(SUMIF(ВихідніДані!$E:$BB,AB$8&amp;$C44,ВихідніДані!$D:$D)=0,"-",IF(SUMIF(ВихідніДані!$E:$BB,AB$8&amp;$C44,ВихідніДані!$BE:$BE)=0,"вся сумма оспорена",IF(SUMIF(ВихідніДані!$E:$BB,AB$8&amp;$C44,ВихідніДані!$M:$M)=0,"Немає висновків",SUMIF(ВихідніДані!$E:$BB,AB$8&amp;$C44,ВихідніДані!$M:$M)/SUMIF(ВихідніДані!$E:$BB,AB$8&amp;$C44,ВихідніДані!$BE:$BE))))</f>
        <v>1</v>
      </c>
      <c r="AC44" s="159"/>
      <c r="AD44" s="330">
        <f ca="1">IF(SUMIF(ВихідніДані!$E:$BB,AD$8&amp; $C44,ВихідніДані!$D:$D)=0,"-",IF(SUMIF(ВихідніДані!$E:$BB,AD$8&amp;$C44,ВихідніДані!$BE:$BE)=0,"вся сумма оспорена",IF(SUMIF(ВихідніДані!$E:$BB,AD$8&amp;$C44,ВихідніДані!$M:$M)=0,"Немає висновків",SUMIF(ВихідніДані!$E:$BB,AD$8&amp;$C44,ВихідніДані!$AI:$AI)/SUMIF(ВихідніДані!$E:$BB,AD$8&amp;$C44,ВихідніДані!$M:$M))))</f>
        <v>1</v>
      </c>
      <c r="AE44" s="331">
        <f ca="1">IF(SUMIF(ВихідніДані!$E:$BB,AE$8&amp; $C44,ВихідніДані!$D:$D)=0,"-",IF(SUMIF(ВихідніДані!$E:$BB,AE$8&amp;$C44,ВихідніДані!$BE:$BE)=0,"вся сумма оспорена",IF(SUMIF(ВихідніДані!$E:$BB,AE$8&amp;$C44,ВихідніДані!$M:$M)=0,"Немає висновків",SUMIF(ВихідніДані!$E:$BB,AE$8&amp;$C44,ВихідніДані!$AI:$AI)/SUMIF(ВихідніДані!$E:$BB,AE$8&amp;$C44,ВихідніДані!$M:$M))))</f>
        <v>1</v>
      </c>
      <c r="AF44" s="331">
        <f ca="1">IF(SUMIF(ВихідніДані!$E:$BB,AF$8&amp; $C44,ВихідніДані!$D:$D)=0,"-",IF(SUMIF(ВихідніДані!$E:$BB,AF$8&amp;$C44,ВихідніДані!$BE:$BE)=0,"вся сумма оспорена",IF(SUMIF(ВихідніДані!$E:$BB,AF$8&amp;$C44,ВихідніДані!$M:$M)=0,"Немає висновків",SUMIF(ВихідніДані!$E:$BB,AF$8&amp;$C44,ВихідніДані!$AI:$AI)/SUMIF(ВихідніДані!$E:$BB,AF$8&amp;$C44,ВихідніДані!$M:$M))))</f>
        <v>1</v>
      </c>
      <c r="AG44" s="331">
        <f ca="1">IF(SUMIF(ВихідніДані!$E:$BB,AG$8&amp; $C44,ВихідніДані!$D:$D)=0,"-",IF(SUMIF(ВихідніДані!$E:$BB,AG$8&amp;$C44,ВихідніДані!$BE:$BE)=0,"вся сумма оспорена",IF(SUMIF(ВихідніДані!$E:$BB,AG$8&amp;$C44,ВихідніДані!$M:$M)=0,"Немає висновків",SUMIF(ВихідніДані!$E:$BB,AG$8&amp;$C44,ВихідніДані!$AI:$AI)/SUMIF(ВихідніДані!$E:$BB,AG$8&amp;$C44,ВихідніДані!$M:$M))))</f>
        <v>1</v>
      </c>
      <c r="AH44" s="331" t="str">
        <f ca="1">IF(SUMIF(ВихідніДані!$E:$BB,AH$8&amp; $C44,ВихідніДані!$D:$D)=0,"-",IF(SUMIF(ВихідніДані!$E:$BB,AH$8&amp;$C44,ВихідніДані!$BE:$BE)=0,"вся сумма оспорена",IF(SUMIF(ВихідніДані!$E:$BB,AH$8&amp;$C44,ВихідніДані!$M:$M)=0,"Немає висновків",SUMIF(ВихідніДані!$E:$BB,AH$8&amp;$C44,ВихідніДані!$AI:$AI)/SUMIF(ВихідніДані!$E:$BB,AH$8&amp;$C44,ВихідніДані!$M:$M))))</f>
        <v>-</v>
      </c>
      <c r="AI44" s="331" t="str">
        <f ca="1">IF(SUMIF(ВихідніДані!$E:$BB,AI$8&amp; $C44,ВихідніДані!$D:$D)=0,"-",IF(SUMIF(ВихідніДані!$E:$BB,AI$8&amp;$C44,ВихідніДані!$BE:$BE)=0,"вся сумма оспорена",IF(SUMIF(ВихідніДані!$E:$BB,AI$8&amp;$C44,ВихідніДані!$M:$M)=0,"Немає висновків",SUMIF(ВихідніДані!$E:$BB,AI$8&amp;$C44,ВихідніДані!$AI:$AI)/SUMIF(ВихідніДані!$E:$BB,AI$8&amp;$C44,ВихідніДані!$M:$M))))</f>
        <v>-</v>
      </c>
      <c r="AJ44" s="331" t="str">
        <f ca="1">IF(SUMIF(ВихідніДані!$E:$BB,AJ$8&amp; $C44,ВихідніДані!$D:$D)=0,"-",IF(SUMIF(ВихідніДані!$E:$BB,AJ$8&amp;$C44,ВихідніДані!$BE:$BE)=0,"вся сумма оспорена",IF(SUMIF(ВихідніДані!$E:$BB,AJ$8&amp;$C44,ВихідніДані!$M:$M)=0,"Немає висновків",SUMIF(ВихідніДані!$E:$BB,AJ$8&amp;$C44,ВихідніДані!$AI:$AI)/SUMIF(ВихідніДані!$E:$BB,AJ$8&amp;$C44,ВихідніДані!$M:$M))))</f>
        <v>-</v>
      </c>
      <c r="AK44" s="331">
        <f ca="1">IF(SUMIF(ВихідніДані!$E:$BB,AK$8&amp; $C44,ВихідніДані!$D:$D)=0,"-",IF(SUMIF(ВихідніДані!$E:$BB,AK$8&amp;$C44,ВихідніДані!$BE:$BE)=0,"вся сумма оспорена",IF(SUMIF(ВихідніДані!$E:$BB,AK$8&amp;$C44,ВихідніДані!$M:$M)=0,"Немає висновків",SUMIF(ВихідніДані!$E:$BB,AK$8&amp;$C44,ВихідніДані!$AI:$AI)/SUMIF(ВихідніДані!$E:$BB,AK$8&amp;$C44,ВихідніДані!$M:$M))))</f>
        <v>1</v>
      </c>
      <c r="AL44" s="331">
        <f ca="1">IF(SUMIF(ВихідніДані!$E:$BB,AL$8&amp; $C44,ВихідніДані!$D:$D)=0,"-",IF(SUMIF(ВихідніДані!$E:$BB,AL$8&amp;$C44,ВихідніДані!$BE:$BE)=0,"вся сумма оспорена",IF(SUMIF(ВихідніДані!$E:$BB,AL$8&amp;$C44,ВихідніДані!$M:$M)=0,"Немає висновків",SUMIF(ВихідніДані!$E:$BB,AL$8&amp;$C44,ВихідніДані!$AI:$AI)/SUMIF(ВихідніДані!$E:$BB,AL$8&amp;$C44,ВихідніДані!$M:$M))))</f>
        <v>1</v>
      </c>
      <c r="AM44" s="331">
        <f ca="1">IF(SUMIF(ВихідніДані!$E:$BB,AM$8&amp; $C44,ВихідніДані!$D:$D)=0,"-",IF(SUMIF(ВихідніДані!$E:$BB,AM$8&amp;$C44,ВихідніДані!$BE:$BE)=0,"вся сумма оспорена",IF(SUMIF(ВихідніДані!$E:$BB,AM$8&amp;$C44,ВихідніДані!$M:$M)=0,"Немає висновків",SUMIF(ВихідніДані!$E:$BB,AM$8&amp;$C44,ВихідніДані!$AI:$AI)/SUMIF(ВихідніДані!$E:$BB,AM$8&amp;$C44,ВихідніДані!$M:$M))))</f>
        <v>1</v>
      </c>
      <c r="AN44" s="332">
        <f ca="1">IF(SUMIF(ВихідніДані!$E:$BB,AN$8&amp; $C44,ВихідніДані!$D:$D)=0,"-",IF(SUMIF(ВихідніДані!$E:$BB,AN$8&amp;$C44,ВихідніДані!$BE:$BE)=0,"вся сумма оспорена",IF(SUMIF(ВихідніДані!$E:$BB,AN$8&amp;$C44,ВихідніДані!$M:$M)=0,"Немає висновків",SUMIF(ВихідніДані!$E:$BB,AN$8&amp;$C44,ВихідніДані!$AI:$AI)/SUMIF(ВихідніДані!$E:$BB,AN$8&amp;$C44,ВихідніДані!$M:$M))))</f>
        <v>1</v>
      </c>
      <c r="AO44" s="159"/>
      <c r="AP44" s="323">
        <f>VLOOKUP(AP$8&amp;$C44,ВихідніДані!$E:$BD,52,0)</f>
        <v>46</v>
      </c>
      <c r="AQ44" s="324">
        <f>VLOOKUP(AQ$8&amp;$C44,ВихідніДані!$E:$BD,52,0)</f>
        <v>35</v>
      </c>
      <c r="AR44" s="324">
        <f>VLOOKUP(AR$8&amp;$C44,ВихідніДані!$E:$BD,52,0)</f>
        <v>92</v>
      </c>
      <c r="AS44" s="324">
        <f>VLOOKUP(AS$8&amp;$C44,ВихідніДані!$E:$BD,52,0)</f>
        <v>62</v>
      </c>
      <c r="AT44" s="331" t="str">
        <f>IF(ISNA(VLOOKUP(AT$8&amp;$C44,ВихідніДані!$E:$BD,52,0)),"---",VLOOKUP(AT$8&amp;$C44,ВихідніДані!$E:$BD,52,0))</f>
        <v>---</v>
      </c>
      <c r="AU44" s="331" t="str">
        <f>IF(ISNA(VLOOKUP(AU$8&amp;$C44,ВихідніДані!$E:$BD,52,0)),"---",VLOOKUP(AU$8&amp;$C44,ВихідніДані!$E:$BD,52,0))</f>
        <v>---</v>
      </c>
      <c r="AV44" s="331" t="str">
        <f>IF(ISNA(VLOOKUP(AV$8&amp;$C44,ВихідніДані!$E:$BD,52,0)),"---",VLOOKUP(AV$8&amp;$C44,ВихідніДані!$E:$BD,52,0))</f>
        <v>---</v>
      </c>
      <c r="AW44" s="324">
        <f>VLOOKUP(AW$8&amp;$C44,ВихідніДані!$E:$BD,52,0)</f>
        <v>35</v>
      </c>
      <c r="AX44" s="324">
        <f>VLOOKUP(AX$8&amp;$C44,ВихідніДані!$E:$BD,52,0)</f>
        <v>39</v>
      </c>
      <c r="AY44" s="324">
        <f>VLOOKUP(AY$8&amp;$C44,ВихідніДані!$E:$BD,52,0)</f>
        <v>35</v>
      </c>
      <c r="AZ44" s="325">
        <f>VLOOKUP(AZ$8&amp;$C44,ВихідніДані!$E:$BD,52,0)</f>
        <v>30</v>
      </c>
      <c r="BA44" s="159"/>
      <c r="BB44" s="319">
        <f>IF(SUMIF(АВисновки!$D:$D,BB$8&amp;$C44,АВисновки!$A:$A)=0,"-",SUMIF(АВисновки!$D:$D,BB$8&amp;$C44,АВисновки!$E:$E))</f>
        <v>0</v>
      </c>
      <c r="BC44" s="320">
        <f>IF(SUMIF(АВисновки!$D:$D,BC$8&amp;$C44,АВисновки!$A:$A)=0,"-",SUMIF(АВисновки!$D:$D,BC$8&amp;$C44,АВисновки!$E:$E))</f>
        <v>120090.05753424657</v>
      </c>
      <c r="BD44" s="320">
        <f>IF(SUMIF(АВисновки!$D:$D,BD$8&amp;$C44,АВисновки!$A:$A)=0,"-",SUMIF(АВисновки!$D:$D,BD$8&amp;$C44,АВисновки!$E:$E))</f>
        <v>4048710.3968493147</v>
      </c>
      <c r="BE44" s="320">
        <f>IF(SUMIF(АВисновки!$D:$D,BE$8&amp;$C44,АВисновки!$A:$A)=0,"-",SUMIF(АВисновки!$D:$D,BE$8&amp;$C44,АВисновки!$E:$E))</f>
        <v>0</v>
      </c>
      <c r="BF44" s="320" t="str">
        <f>IF(SUMIF(АВисновки!$D:$D,BF$8&amp;$C44,АВисновки!$A:$A)=0,"-",SUMIF(АВисновки!$D:$D,BF$8&amp;$C44,АВисновки!$E:$E))</f>
        <v>-</v>
      </c>
      <c r="BG44" s="320" t="str">
        <f>IF(SUMIF(АВисновки!$D:$D,BG$8&amp;$C44,АВисновки!$A:$A)=0,"-",SUMIF(АВисновки!$D:$D,BG$8&amp;$C44,АВисновки!$E:$E))</f>
        <v>-</v>
      </c>
      <c r="BH44" s="320" t="str">
        <f>IF(SUMIF(АВисновки!$D:$D,BH$8&amp;$C44,АВисновки!$A:$A)=0,"-",SUMIF(АВисновки!$D:$D,BH$8&amp;$C44,АВисновки!$E:$E))</f>
        <v>-</v>
      </c>
      <c r="BI44" s="320">
        <f>IF(SUMIF(АВисновки!$D:$D,BI$8&amp;$C44,АВисновки!$A:$A)=0,"-",SUMIF(АВисновки!$D:$D,BI$8&amp;$C44,АВисновки!$E:$E))</f>
        <v>0</v>
      </c>
      <c r="BJ44" s="320">
        <f>IF(SUMIF(АВисновки!$D:$D,BJ$8&amp;$C44,АВисновки!$A:$A)=0,"-",SUMIF(АВисновки!$D:$D,BJ$8&amp;$C44,АВисновки!$E:$E))</f>
        <v>0</v>
      </c>
      <c r="BK44" s="320">
        <f>IF(SUMIF(АВисновки!$D:$D,BK$8&amp;$C44,АВисновки!$A:$A)=0,"-",SUMIF(АВисновки!$D:$D,BK$8&amp;$C44,АВисновки!$E:$E))</f>
        <v>0</v>
      </c>
      <c r="BL44" s="321">
        <f>IF(SUMIF(АВисновки!$D:$D,BL$8&amp;$C44,АВисновки!$A:$A)=0,"-",SUMIF(АВисновки!$D:$D,BL$8&amp;$C44,АВисновки!$E:$E))</f>
        <v>0</v>
      </c>
    </row>
    <row r="45" spans="1:64" x14ac:dyDescent="0.2">
      <c r="A45" s="386">
        <f>COUNTIF(СписМінфін!$B$2:$B$101,C45)</f>
        <v>1</v>
      </c>
      <c r="B45" s="364">
        <v>35</v>
      </c>
      <c r="C45" s="365" t="s">
        <v>75</v>
      </c>
      <c r="D45" s="142">
        <v>3841408159</v>
      </c>
      <c r="E45" s="172">
        <f>SUMIF(ВихідніДані!G:G,D45,ВихідніДані!K:K)</f>
        <v>358071162</v>
      </c>
      <c r="F45" s="172">
        <f>SUMIF(ВихідніДані!G:G,D45,ВихідніДані!M:M)</f>
        <v>357953873.38999999</v>
      </c>
      <c r="G45" s="172">
        <f>SUMIF(ВихідніДані!G:G,D45,ВихідніДані!AC:AC)</f>
        <v>0</v>
      </c>
      <c r="H45" s="172">
        <f>SUMIF(ВихідніДані!G:G,D45,ВихідніДані!AI:AI)</f>
        <v>357953873.38999999</v>
      </c>
      <c r="I45" s="366">
        <f t="shared" si="1"/>
        <v>117288.61000001431</v>
      </c>
      <c r="J45" s="366">
        <f t="shared" si="2"/>
        <v>0</v>
      </c>
      <c r="K45" s="367">
        <f t="shared" si="3"/>
        <v>0.99967244329494476</v>
      </c>
      <c r="L45" s="368">
        <f t="shared" ref="L45:L74" si="4">H45/(E45-G45)</f>
        <v>0.99967244329494476</v>
      </c>
      <c r="M45" s="369">
        <f>SUMIF(АВисновки!N:N,D45,АВисновки!$E:$E)</f>
        <v>72969.41610958887</v>
      </c>
      <c r="N45" s="369">
        <f>SUMIF(АВисновки!N:N,D45,АВисновки!B:B)</f>
        <v>2</v>
      </c>
      <c r="O45" s="369">
        <f ca="1">SUMIF([2]Матриця!C$7:C$967,D45,[2]Матриця!D$7:D$967)</f>
        <v>24</v>
      </c>
      <c r="P45" s="387">
        <f ca="1">SUMIF([2]Матриця!B$7:B$967,C45,[2]Матриця!E$7:E$967)</f>
        <v>2</v>
      </c>
      <c r="Q45" s="159"/>
      <c r="R45" s="330">
        <f ca="1">IF(SUMIF(ВихідніДані!$E:$BB,R$8&amp;$C45,ВихідніДані!$D:$D)=0,"-",IF(SUMIF(ВихідніДані!$E:$BB,R$8&amp;$C45,ВихідніДані!$BE:$BE)=0,"вся сумма оспорена",IF(SUMIF(ВихідніДані!$E:$BB,R$8&amp;$C45,ВихідніДані!$M:$M)=0,"Немає висновків",SUMIF(ВихідніДані!$E:$BB,R$8&amp;$C45,ВихідніДані!$M:$M)/SUMIF(ВихідніДані!$E:$BB,R$8&amp;$C45,ВихідніДані!$BE:$BE))))</f>
        <v>1</v>
      </c>
      <c r="S45" s="331">
        <f ca="1">IF(SUMIF(ВихідніДані!$E:$BB,S$8&amp;$C45,ВихідніДані!$D:$D)=0,"-",IF(SUMIF(ВихідніДані!$E:$BB,S$8&amp;$C45,ВихідніДані!$BE:$BE)=0,"вся сумма оспорена",IF(SUMIF(ВихідніДані!$E:$BB,S$8&amp;$C45,ВихідніДані!$M:$M)=0,"Немає висновків",SUMIF(ВихідніДані!$E:$BB,S$8&amp;$C45,ВихідніДані!$M:$M)/SUMIF(ВихідніДані!$E:$BB,S$8&amp;$C45,ВихідніДані!$BE:$BE))))</f>
        <v>1</v>
      </c>
      <c r="T45" s="331">
        <f ca="1">IF(SUMIF(ВихідніДані!$E:$BB,T$8&amp;$C45,ВихідніДані!$D:$D)=0,"-",IF(SUMIF(ВихідніДані!$E:$BB,T$8&amp;$C45,ВихідніДані!$BE:$BE)=0,"вся сумма оспорена",IF(SUMIF(ВихідніДані!$E:$BB,T$8&amp;$C45,ВихідніДані!$M:$M)=0,"Немає висновків",SUMIF(ВихідніДані!$E:$BB,T$8&amp;$C45,ВихідніДані!$M:$M)/SUMIF(ВихідніДані!$E:$BB,T$8&amp;$C45,ВихідніДані!$BE:$BE))))</f>
        <v>1</v>
      </c>
      <c r="U45" s="331">
        <f ca="1">IF(SUMIF(ВихідніДані!$E:$BB,U$8&amp;$C45,ВихідніДані!$D:$D)=0,"-",IF(SUMIF(ВихідніДані!$E:$BB,U$8&amp;$C45,ВихідніДані!$BE:$BE)=0,"вся сумма оспорена",IF(SUMIF(ВихідніДані!$E:$BB,U$8&amp;$C45,ВихідніДані!$M:$M)=0,"Немає висновків",SUMIF(ВихідніДані!$E:$BB,U$8&amp;$C45,ВихідніДані!$M:$M)/SUMIF(ВихідніДані!$E:$BB,U$8&amp;$C45,ВихідніДані!$BE:$BE))))</f>
        <v>1</v>
      </c>
      <c r="V45" s="331">
        <f ca="1">IF(SUMIF(ВихідніДані!$E:$BB,V$8&amp;$C45,ВихідніДані!$D:$D)=0,"-",IF(SUMIF(ВихідніДані!$E:$BB,V$8&amp;$C45,ВихідніДані!$BE:$BE)=0,"вся сумма оспорена",IF(SUMIF(ВихідніДані!$E:$BB,V$8&amp;$C45,ВихідніДані!$M:$M)=0,"Немає висновків",SUMIF(ВихідніДані!$E:$BB,V$8&amp;$C45,ВихідніДані!$M:$M)/SUMIF(ВихідніДані!$E:$BB,V$8&amp;$C45,ВихідніДані!$BE:$BE))))</f>
        <v>0.99452625193486588</v>
      </c>
      <c r="W45" s="331">
        <f ca="1">IF(SUMIF(ВихідніДані!$E:$BB,W$8&amp;$C45,ВихідніДані!$D:$D)=0,"-",IF(SUMIF(ВихідніДані!$E:$BB,W$8&amp;$C45,ВихідніДані!$BE:$BE)=0,"вся сумма оспорена",IF(SUMIF(ВихідніДані!$E:$BB,W$8&amp;$C45,ВихідніДані!$M:$M)=0,"Немає висновків",SUMIF(ВихідніДані!$E:$BB,W$8&amp;$C45,ВихідніДані!$M:$M)/SUMIF(ВихідніДані!$E:$BB,W$8&amp;$C45,ВихідніДані!$BE:$BE))))</f>
        <v>1</v>
      </c>
      <c r="X45" s="331">
        <f ca="1">IF(SUMIF(ВихідніДані!$E:$BB,X$8&amp;$C45,ВихідніДані!$D:$D)=0,"-",IF(SUMIF(ВихідніДані!$E:$BB,X$8&amp;$C45,ВихідніДані!$BE:$BE)=0,"вся сумма оспорена",IF(SUMIF(ВихідніДані!$E:$BB,X$8&amp;$C45,ВихідніДані!$M:$M)=0,"Немає висновків",SUMIF(ВихідніДані!$E:$BB,X$8&amp;$C45,ВихідніДані!$M:$M)/SUMIF(ВихідніДані!$E:$BB,X$8&amp;$C45,ВихідніДані!$BE:$BE))))</f>
        <v>1</v>
      </c>
      <c r="Y45" s="331">
        <f ca="1">IF(SUMIF(ВихідніДані!$E:$BB,Y$8&amp;$C45,ВихідніДані!$D:$D)=0,"-",IF(SUMIF(ВихідніДані!$E:$BB,Y$8&amp;$C45,ВихідніДані!$BE:$BE)=0,"вся сумма оспорена",IF(SUMIF(ВихідніДані!$E:$BB,Y$8&amp;$C45,ВихідніДані!$M:$M)=0,"Немає висновків",SUMIF(ВихідніДані!$E:$BB,Y$8&amp;$C45,ВихідніДані!$M:$M)/SUMIF(ВихідніДані!$E:$BB,Y$8&amp;$C45,ВихідніДані!$BE:$BE))))</f>
        <v>1</v>
      </c>
      <c r="Z45" s="331">
        <f ca="1">IF(SUMIF(ВихідніДані!$E:$BB,Z$8&amp;$C45,ВихідніДані!$D:$D)=0,"-",IF(SUMIF(ВихідніДані!$E:$BB,Z$8&amp;$C45,ВихідніДані!$BE:$BE)=0,"вся сумма оспорена",IF(SUMIF(ВихідніДані!$E:$BB,Z$8&amp;$C45,ВихідніДані!$M:$M)=0,"Немає висновків",SUMIF(ВихідніДані!$E:$BB,Z$8&amp;$C45,ВихідніДані!$M:$M)/SUMIF(ВихідніДані!$E:$BB,Z$8&amp;$C45,ВихідніДані!$BE:$BE))))</f>
        <v>0.99996486832031772</v>
      </c>
      <c r="AA45" s="331">
        <f ca="1">IF(SUMIF(ВихідніДані!$E:$BB,AA$8&amp;$C45,ВихідніДані!$D:$D)=0,"-",IF(SUMIF(ВихідніДані!$E:$BB,AA$8&amp;$C45,ВихідніДані!$BE:$BE)=0,"вся сумма оспорена",IF(SUMIF(ВихідніДані!$E:$BB,AA$8&amp;$C45,ВихідніДані!$M:$M)=0,"Немає висновків",SUMIF(ВихідніДані!$E:$BB,AA$8&amp;$C45,ВихідніДані!$M:$M)/SUMIF(ВихідніДані!$E:$BB,AA$8&amp;$C45,ВихідніДані!$BE:$BE))))</f>
        <v>1</v>
      </c>
      <c r="AB45" s="332">
        <f ca="1">IF(SUMIF(ВихідніДані!$E:$BB,AB$8&amp;$C45,ВихідніДані!$D:$D)=0,"-",IF(SUMIF(ВихідніДані!$E:$BB,AB$8&amp;$C45,ВихідніДані!$BE:$BE)=0,"вся сумма оспорена",IF(SUMIF(ВихідніДані!$E:$BB,AB$8&amp;$C45,ВихідніДані!$M:$M)=0,"Немає висновків",SUMIF(ВихідніДані!$E:$BB,AB$8&amp;$C45,ВихідніДані!$M:$M)/SUMIF(ВихідніДані!$E:$BB,AB$8&amp;$C45,ВихідніДані!$BE:$BE))))</f>
        <v>1</v>
      </c>
      <c r="AC45" s="159"/>
      <c r="AD45" s="330">
        <f ca="1">IF(SUMIF(ВихідніДані!$E:$BB,AD$8&amp; $C45,ВихідніДані!$D:$D)=0,"-",IF(SUMIF(ВихідніДані!$E:$BB,AD$8&amp;$C45,ВихідніДані!$BE:$BE)=0,"вся сумма оспорена",IF(SUMIF(ВихідніДані!$E:$BB,AD$8&amp;$C45,ВихідніДані!$M:$M)=0,"Немає висновків",SUMIF(ВихідніДані!$E:$BB,AD$8&amp;$C45,ВихідніДані!$AI:$AI)/SUMIF(ВихідніДані!$E:$BB,AD$8&amp;$C45,ВихідніДані!$M:$M))))</f>
        <v>1</v>
      </c>
      <c r="AE45" s="331">
        <f ca="1">IF(SUMIF(ВихідніДані!$E:$BB,AE$8&amp; $C45,ВихідніДані!$D:$D)=0,"-",IF(SUMIF(ВихідніДані!$E:$BB,AE$8&amp;$C45,ВихідніДані!$BE:$BE)=0,"вся сумма оспорена",IF(SUMIF(ВихідніДані!$E:$BB,AE$8&amp;$C45,ВихідніДані!$M:$M)=0,"Немає висновків",SUMIF(ВихідніДані!$E:$BB,AE$8&amp;$C45,ВихідніДані!$AI:$AI)/SUMIF(ВихідніДані!$E:$BB,AE$8&amp;$C45,ВихідніДані!$M:$M))))</f>
        <v>1</v>
      </c>
      <c r="AF45" s="331">
        <f ca="1">IF(SUMIF(ВихідніДані!$E:$BB,AF$8&amp; $C45,ВихідніДані!$D:$D)=0,"-",IF(SUMIF(ВихідніДані!$E:$BB,AF$8&amp;$C45,ВихідніДані!$BE:$BE)=0,"вся сумма оспорена",IF(SUMIF(ВихідніДані!$E:$BB,AF$8&amp;$C45,ВихідніДані!$M:$M)=0,"Немає висновків",SUMIF(ВихідніДані!$E:$BB,AF$8&amp;$C45,ВихідніДані!$AI:$AI)/SUMIF(ВихідніДані!$E:$BB,AF$8&amp;$C45,ВихідніДані!$M:$M))))</f>
        <v>1</v>
      </c>
      <c r="AG45" s="331">
        <f ca="1">IF(SUMIF(ВихідніДані!$E:$BB,AG$8&amp; $C45,ВихідніДані!$D:$D)=0,"-",IF(SUMIF(ВихідніДані!$E:$BB,AG$8&amp;$C45,ВихідніДані!$BE:$BE)=0,"вся сумма оспорена",IF(SUMIF(ВихідніДані!$E:$BB,AG$8&amp;$C45,ВихідніДані!$M:$M)=0,"Немає висновків",SUMIF(ВихідніДані!$E:$BB,AG$8&amp;$C45,ВихідніДані!$AI:$AI)/SUMIF(ВихідніДані!$E:$BB,AG$8&amp;$C45,ВихідніДані!$M:$M))))</f>
        <v>1</v>
      </c>
      <c r="AH45" s="331">
        <f ca="1">IF(SUMIF(ВихідніДані!$E:$BB,AH$8&amp; $C45,ВихідніДані!$D:$D)=0,"-",IF(SUMIF(ВихідніДані!$E:$BB,AH$8&amp;$C45,ВихідніДані!$BE:$BE)=0,"вся сумма оспорена",IF(SUMIF(ВихідніДані!$E:$BB,AH$8&amp;$C45,ВихідніДані!$M:$M)=0,"Немає висновків",SUMIF(ВихідніДані!$E:$BB,AH$8&amp;$C45,ВихідніДані!$AI:$AI)/SUMIF(ВихідніДані!$E:$BB,AH$8&amp;$C45,ВихідніДані!$M:$M))))</f>
        <v>1</v>
      </c>
      <c r="AI45" s="331">
        <f ca="1">IF(SUMIF(ВихідніДані!$E:$BB,AI$8&amp; $C45,ВихідніДані!$D:$D)=0,"-",IF(SUMIF(ВихідніДані!$E:$BB,AI$8&amp;$C45,ВихідніДані!$BE:$BE)=0,"вся сумма оспорена",IF(SUMIF(ВихідніДані!$E:$BB,AI$8&amp;$C45,ВихідніДані!$M:$M)=0,"Немає висновків",SUMIF(ВихідніДані!$E:$BB,AI$8&amp;$C45,ВихідніДані!$AI:$AI)/SUMIF(ВихідніДані!$E:$BB,AI$8&amp;$C45,ВихідніДані!$M:$M))))</f>
        <v>1</v>
      </c>
      <c r="AJ45" s="331">
        <f ca="1">IF(SUMIF(ВихідніДані!$E:$BB,AJ$8&amp; $C45,ВихідніДані!$D:$D)=0,"-",IF(SUMIF(ВихідніДані!$E:$BB,AJ$8&amp;$C45,ВихідніДані!$BE:$BE)=0,"вся сумма оспорена",IF(SUMIF(ВихідніДані!$E:$BB,AJ$8&amp;$C45,ВихідніДані!$M:$M)=0,"Немає висновків",SUMIF(ВихідніДані!$E:$BB,AJ$8&amp;$C45,ВихідніДані!$AI:$AI)/SUMIF(ВихідніДані!$E:$BB,AJ$8&amp;$C45,ВихідніДані!$M:$M))))</f>
        <v>1</v>
      </c>
      <c r="AK45" s="331">
        <f ca="1">IF(SUMIF(ВихідніДані!$E:$BB,AK$8&amp; $C45,ВихідніДані!$D:$D)=0,"-",IF(SUMIF(ВихідніДані!$E:$BB,AK$8&amp;$C45,ВихідніДані!$BE:$BE)=0,"вся сумма оспорена",IF(SUMIF(ВихідніДані!$E:$BB,AK$8&amp;$C45,ВихідніДані!$M:$M)=0,"Немає висновків",SUMIF(ВихідніДані!$E:$BB,AK$8&amp;$C45,ВихідніДані!$AI:$AI)/SUMIF(ВихідніДані!$E:$BB,AK$8&amp;$C45,ВихідніДані!$M:$M))))</f>
        <v>1</v>
      </c>
      <c r="AL45" s="331">
        <f ca="1">IF(SUMIF(ВихідніДані!$E:$BB,AL$8&amp; $C45,ВихідніДані!$D:$D)=0,"-",IF(SUMIF(ВихідніДані!$E:$BB,AL$8&amp;$C45,ВихідніДані!$BE:$BE)=0,"вся сумма оспорена",IF(SUMIF(ВихідніДані!$E:$BB,AL$8&amp;$C45,ВихідніДані!$M:$M)=0,"Немає висновків",SUMIF(ВихідніДані!$E:$BB,AL$8&amp;$C45,ВихідніДані!$AI:$AI)/SUMIF(ВихідніДані!$E:$BB,AL$8&amp;$C45,ВихідніДані!$M:$M))))</f>
        <v>1</v>
      </c>
      <c r="AM45" s="331">
        <f ca="1">IF(SUMIF(ВихідніДані!$E:$BB,AM$8&amp; $C45,ВихідніДані!$D:$D)=0,"-",IF(SUMIF(ВихідніДані!$E:$BB,AM$8&amp;$C45,ВихідніДані!$BE:$BE)=0,"вся сумма оспорена",IF(SUMIF(ВихідніДані!$E:$BB,AM$8&amp;$C45,ВихідніДані!$M:$M)=0,"Немає висновків",SUMIF(ВихідніДані!$E:$BB,AM$8&amp;$C45,ВихідніДані!$AI:$AI)/SUMIF(ВихідніДані!$E:$BB,AM$8&amp;$C45,ВихідніДані!$M:$M))))</f>
        <v>1</v>
      </c>
      <c r="AN45" s="332">
        <f ca="1">IF(SUMIF(ВихідніДані!$E:$BB,AN$8&amp; $C45,ВихідніДані!$D:$D)=0,"-",IF(SUMIF(ВихідніДані!$E:$BB,AN$8&amp;$C45,ВихідніДані!$BE:$BE)=0,"вся сумма оспорена",IF(SUMIF(ВихідніДані!$E:$BB,AN$8&amp;$C45,ВихідніДані!$M:$M)=0,"Немає висновків",SUMIF(ВихідніДані!$E:$BB,AN$8&amp;$C45,ВихідніДані!$AI:$AI)/SUMIF(ВихідніДані!$E:$BB,AN$8&amp;$C45,ВихідніДані!$M:$M))))</f>
        <v>1</v>
      </c>
      <c r="AO45" s="159"/>
      <c r="AP45" s="323">
        <f>VLOOKUP(AP$8&amp;$C45,ВихідніДані!$E:$BD,52,0)</f>
        <v>32</v>
      </c>
      <c r="AQ45" s="324">
        <f>VLOOKUP(AQ$8&amp;$C45,ВихідніДані!$E:$BD,52,0)</f>
        <v>31</v>
      </c>
      <c r="AR45" s="324">
        <f>VLOOKUP(AR$8&amp;$C45,ВихідніДані!$E:$BD,52,0)</f>
        <v>35</v>
      </c>
      <c r="AS45" s="324">
        <f>VLOOKUP(AS$8&amp;$C45,ВихідніДані!$E:$BD,52,0)</f>
        <v>35</v>
      </c>
      <c r="AT45" s="324">
        <f>VLOOKUP(AT$8&amp;$C45,ВихідніДані!$E:$BD,52,0)</f>
        <v>31</v>
      </c>
      <c r="AU45" s="324">
        <f>VLOOKUP(AU$8&amp;$C45,ВихідніДані!$E:$BD,52,0)</f>
        <v>37</v>
      </c>
      <c r="AV45" s="324">
        <f>VLOOKUP(AV$8&amp;$C45,ВихідніДані!$E:$BD,52,0)</f>
        <v>35</v>
      </c>
      <c r="AW45" s="324">
        <f>VLOOKUP(AW$8&amp;$C45,ВихідніДані!$E:$BD,52,0)</f>
        <v>32</v>
      </c>
      <c r="AX45" s="324">
        <f>VLOOKUP(AX$8&amp;$C45,ВихідніДані!$E:$BD,52,0)</f>
        <v>32</v>
      </c>
      <c r="AY45" s="324">
        <f>VLOOKUP(AY$8&amp;$C45,ВихідніДані!$E:$BD,52,0)</f>
        <v>31</v>
      </c>
      <c r="AZ45" s="325">
        <f>VLOOKUP(AZ$8&amp;$C45,ВихідніДані!$E:$BD,52,0)</f>
        <v>31</v>
      </c>
      <c r="BA45" s="159"/>
      <c r="BB45" s="319">
        <f>IF(SUMIF(АВисновки!$D:$D,BB$8&amp;$C45,АВисновки!$A:$A)=0,"-",SUMIF(АВисновки!$D:$D,BB$8&amp;$C45,АВисновки!$E:$E))</f>
        <v>0</v>
      </c>
      <c r="BC45" s="320">
        <f>IF(SUMIF(АВисновки!$D:$D,BC$8&amp;$C45,АВисновки!$A:$A)=0,"-",SUMIF(АВисновки!$D:$D,BC$8&amp;$C45,АВисновки!$E:$E))</f>
        <v>0</v>
      </c>
      <c r="BD45" s="320">
        <f>IF(SUMIF(АВисновки!$D:$D,BD$8&amp;$C45,АВисновки!$A:$A)=0,"-",SUMIF(АВисновки!$D:$D,BD$8&amp;$C45,АВисновки!$E:$E))</f>
        <v>0</v>
      </c>
      <c r="BE45" s="320">
        <f>IF(SUMIF(АВисновки!$D:$D,BE$8&amp;$C45,АВисновки!$A:$A)=0,"-",SUMIF(АВисновки!$D:$D,BE$8&amp;$C45,АВисновки!$E:$E))</f>
        <v>0</v>
      </c>
      <c r="BF45" s="320">
        <f>IF(SUMIF(АВисновки!$D:$D,BF$8&amp;$C45,АВисновки!$A:$A)=0,"-",SUMIF(АВисновки!$D:$D,BF$8&amp;$C45,АВисновки!$E:$E))</f>
        <v>72418.583561643842</v>
      </c>
      <c r="BG45" s="320">
        <f>IF(SUMIF(АВисновки!$D:$D,BG$8&amp;$C45,АВисновки!$A:$A)=0,"-",SUMIF(АВисновки!$D:$D,BG$8&amp;$C45,АВисновки!$E:$E))</f>
        <v>0</v>
      </c>
      <c r="BH45" s="320">
        <f>IF(SUMIF(АВисновки!$D:$D,BH$8&amp;$C45,АВисновки!$A:$A)=0,"-",SUMIF(АВисновки!$D:$D,BH$8&amp;$C45,АВисновки!$E:$E))</f>
        <v>0</v>
      </c>
      <c r="BI45" s="320">
        <f>IF(SUMIF(АВисновки!$D:$D,BI$8&amp;$C45,АВисновки!$A:$A)=0,"-",SUMIF(АВисновки!$D:$D,BI$8&amp;$C45,АВисновки!$E:$E))</f>
        <v>0</v>
      </c>
      <c r="BJ45" s="320">
        <f>IF(SUMIF(АВисновки!$D:$D,BJ$8&amp;$C45,АВисновки!$A:$A)=0,"-",SUMIF(АВисновки!$D:$D,BJ$8&amp;$C45,АВисновки!$E:$E))</f>
        <v>550.83254794502909</v>
      </c>
      <c r="BK45" s="320">
        <f>IF(SUMIF(АВисновки!$D:$D,BK$8&amp;$C45,АВисновки!$A:$A)=0,"-",SUMIF(АВисновки!$D:$D,BK$8&amp;$C45,АВисновки!$E:$E))</f>
        <v>0</v>
      </c>
      <c r="BL45" s="321">
        <f>IF(SUMIF(АВисновки!$D:$D,BL$8&amp;$C45,АВисновки!$A:$A)=0,"-",SUMIF(АВисновки!$D:$D,BL$8&amp;$C45,АВисновки!$E:$E))</f>
        <v>0</v>
      </c>
    </row>
    <row r="46" spans="1:64" x14ac:dyDescent="0.2">
      <c r="A46" s="386">
        <f>COUNTIF(СписМінфін!$B$2:$B$101,C46)</f>
        <v>1</v>
      </c>
      <c r="B46" s="364">
        <v>36</v>
      </c>
      <c r="C46" s="365" t="s">
        <v>93</v>
      </c>
      <c r="D46" s="142">
        <v>217515703177</v>
      </c>
      <c r="E46" s="172">
        <f>SUMIF(ВихідніДані!G:G,D46,ВихідніДані!K:K)</f>
        <v>115232829</v>
      </c>
      <c r="F46" s="172">
        <f>SUMIF(ВихідніДані!G:G,D46,ВихідніДані!M:M)</f>
        <v>115191968.94</v>
      </c>
      <c r="G46" s="172">
        <f>SUMIF(ВихідніДані!G:G,D46,ВихідніДані!AC:AC)</f>
        <v>0</v>
      </c>
      <c r="H46" s="172">
        <f>SUMIF(ВихідніДані!G:G,D46,ВихідніДані!AI:AI)</f>
        <v>115191968.94</v>
      </c>
      <c r="I46" s="366">
        <f t="shared" si="1"/>
        <v>40860.060000002384</v>
      </c>
      <c r="J46" s="366">
        <f t="shared" si="2"/>
        <v>0</v>
      </c>
      <c r="K46" s="367">
        <f t="shared" si="3"/>
        <v>0.99964541302721988</v>
      </c>
      <c r="L46" s="368">
        <f t="shared" si="4"/>
        <v>0.99964541302721988</v>
      </c>
      <c r="M46" s="369">
        <f>SUMIF(АВисновки!N:N,D46,АВисновки!$E:$E)</f>
        <v>29825.556164383634</v>
      </c>
      <c r="N46" s="369">
        <f>SUMIF(АВисновки!N:N,D46,АВисновки!B:B)</f>
        <v>7</v>
      </c>
      <c r="O46" s="369">
        <f ca="1">SUMIF([2]Матриця!C$7:C$967,D46,[2]Матриця!D$7:D$967)</f>
        <v>2</v>
      </c>
      <c r="P46" s="387">
        <f ca="1">SUMIF([2]Матриця!B$7:B$967,C46,[2]Матриця!E$7:E$967)</f>
        <v>1</v>
      </c>
      <c r="Q46" s="159"/>
      <c r="R46" s="330">
        <f ca="1">IF(SUMIF(ВихідніДані!$E:$BB,R$8&amp;$C46,ВихідніДані!$D:$D)=0,"-",IF(SUMIF(ВихідніДані!$E:$BB,R$8&amp;$C46,ВихідніДані!$BE:$BE)=0,"вся сумма оспорена",IF(SUMIF(ВихідніДані!$E:$BB,R$8&amp;$C46,ВихідніДані!$M:$M)=0,"Немає висновків",SUMIF(ВихідніДані!$E:$BB,R$8&amp;$C46,ВихідніДані!$M:$M)/SUMIF(ВихідніДані!$E:$BB,R$8&amp;$C46,ВихідніДані!$BE:$BE))))</f>
        <v>0.99354978840117247</v>
      </c>
      <c r="S46" s="331">
        <f ca="1">IF(SUMIF(ВихідніДані!$E:$BB,S$8&amp;$C46,ВихідніДані!$D:$D)=0,"-",IF(SUMIF(ВихідніДані!$E:$BB,S$8&amp;$C46,ВихідніДані!$BE:$BE)=0,"вся сумма оспорена",IF(SUMIF(ВихідніДані!$E:$BB,S$8&amp;$C46,ВихідніДані!$M:$M)=0,"Немає висновків",SUMIF(ВихідніДані!$E:$BB,S$8&amp;$C46,ВихідніДані!$M:$M)/SUMIF(ВихідніДані!$E:$BB,S$8&amp;$C46,ВихідніДані!$BE:$BE))))</f>
        <v>0.99991828914584602</v>
      </c>
      <c r="T46" s="331">
        <f ca="1">IF(SUMIF(ВихідніДані!$E:$BB,T$8&amp;$C46,ВихідніДані!$D:$D)=0,"-",IF(SUMIF(ВихідніДані!$E:$BB,T$8&amp;$C46,ВихідніДані!$BE:$BE)=0,"вся сумма оспорена",IF(SUMIF(ВихідніДані!$E:$BB,T$8&amp;$C46,ВихідніДані!$M:$M)=0,"Немає висновків",SUMIF(ВихідніДані!$E:$BB,T$8&amp;$C46,ВихідніДані!$M:$M)/SUMIF(ВихідніДані!$E:$BB,T$8&amp;$C46,ВихідніДані!$BE:$BE))))</f>
        <v>1</v>
      </c>
      <c r="U46" s="331">
        <f ca="1">IF(SUMIF(ВихідніДані!$E:$BB,U$8&amp;$C46,ВихідніДані!$D:$D)=0,"-",IF(SUMIF(ВихідніДані!$E:$BB,U$8&amp;$C46,ВихідніДані!$BE:$BE)=0,"вся сумма оспорена",IF(SUMIF(ВихідніДані!$E:$BB,U$8&amp;$C46,ВихідніДані!$M:$M)=0,"Немає висновків",SUMIF(ВихідніДані!$E:$BB,U$8&amp;$C46,ВихідніДані!$M:$M)/SUMIF(ВихідніДані!$E:$BB,U$8&amp;$C46,ВихідніДані!$BE:$BE))))</f>
        <v>0.99892504662924819</v>
      </c>
      <c r="V46" s="331">
        <f ca="1">IF(SUMIF(ВихідніДані!$E:$BB,V$8&amp;$C46,ВихідніДані!$D:$D)=0,"-",IF(SUMIF(ВихідніДані!$E:$BB,V$8&amp;$C46,ВихідніДані!$BE:$BE)=0,"вся сумма оспорена",IF(SUMIF(ВихідніДані!$E:$BB,V$8&amp;$C46,ВихідніДані!$M:$M)=0,"Немає висновків",SUMIF(ВихідніДані!$E:$BB,V$8&amp;$C46,ВихідніДані!$M:$M)/SUMIF(ВихідніДані!$E:$BB,V$8&amp;$C46,ВихідніДані!$BE:$BE))))</f>
        <v>0.9999543240994031</v>
      </c>
      <c r="W46" s="331">
        <f ca="1">IF(SUMIF(ВихідніДані!$E:$BB,W$8&amp;$C46,ВихідніДані!$D:$D)=0,"-",IF(SUMIF(ВихідніДані!$E:$BB,W$8&amp;$C46,ВихідніДані!$BE:$BE)=0,"вся сумма оспорена",IF(SUMIF(ВихідніДані!$E:$BB,W$8&amp;$C46,ВихідніДані!$M:$M)=0,"Немає висновків",SUMIF(ВихідніДані!$E:$BB,W$8&amp;$C46,ВихідніДані!$M:$M)/SUMIF(ВихідніДані!$E:$BB,W$8&amp;$C46,ВихідніДані!$BE:$BE))))</f>
        <v>1</v>
      </c>
      <c r="X46" s="331">
        <f ca="1">IF(SUMIF(ВихідніДані!$E:$BB,X$8&amp;$C46,ВихідніДані!$D:$D)=0,"-",IF(SUMIF(ВихідніДані!$E:$BB,X$8&amp;$C46,ВихідніДані!$BE:$BE)=0,"вся сумма оспорена",IF(SUMIF(ВихідніДані!$E:$BB,X$8&amp;$C46,ВихідніДані!$M:$M)=0,"Немає висновків",SUMIF(ВихідніДані!$E:$BB,X$8&amp;$C46,ВихідніДані!$M:$M)/SUMIF(ВихідніДані!$E:$BB,X$8&amp;$C46,ВихідніДані!$BE:$BE))))</f>
        <v>1</v>
      </c>
      <c r="Y46" s="331">
        <f ca="1">IF(SUMIF(ВихідніДані!$E:$BB,Y$8&amp;$C46,ВихідніДані!$D:$D)=0,"-",IF(SUMIF(ВихідніДані!$E:$BB,Y$8&amp;$C46,ВихідніДані!$BE:$BE)=0,"вся сумма оспорена",IF(SUMIF(ВихідніДані!$E:$BB,Y$8&amp;$C46,ВихідніДані!$M:$M)=0,"Немає висновків",SUMIF(ВихідніДані!$E:$BB,Y$8&amp;$C46,ВихідніДані!$M:$M)/SUMIF(ВихідніДані!$E:$BB,Y$8&amp;$C46,ВихідніДані!$BE:$BE))))</f>
        <v>0.99906904147426512</v>
      </c>
      <c r="Z46" s="331">
        <f ca="1">IF(SUMIF(ВихідніДані!$E:$BB,Z$8&amp;$C46,ВихідніДані!$D:$D)=0,"-",IF(SUMIF(ВихідніДані!$E:$BB,Z$8&amp;$C46,ВихідніДані!$BE:$BE)=0,"вся сумма оспорена",IF(SUMIF(ВихідніДані!$E:$BB,Z$8&amp;$C46,ВихідніДані!$M:$M)=0,"Немає висновків",SUMIF(ВихідніДані!$E:$BB,Z$8&amp;$C46,ВихідніДані!$M:$M)/SUMIF(ВихідніДані!$E:$BB,Z$8&amp;$C46,ВихідніДані!$BE:$BE))))</f>
        <v>1</v>
      </c>
      <c r="AA46" s="331">
        <f ca="1">IF(SUMIF(ВихідніДані!$E:$BB,AA$8&amp;$C46,ВихідніДані!$D:$D)=0,"-",IF(SUMIF(ВихідніДані!$E:$BB,AA$8&amp;$C46,ВихідніДані!$BE:$BE)=0,"вся сумма оспорена",IF(SUMIF(ВихідніДані!$E:$BB,AA$8&amp;$C46,ВихідніДані!$M:$M)=0,"Немає висновків",SUMIF(ВихідніДані!$E:$BB,AA$8&amp;$C46,ВихідніДані!$M:$M)/SUMIF(ВихідніДані!$E:$BB,AA$8&amp;$C46,ВихідніДані!$BE:$BE))))</f>
        <v>0.99999303158019592</v>
      </c>
      <c r="AB46" s="332">
        <f ca="1">IF(SUMIF(ВихідніДані!$E:$BB,AB$8&amp;$C46,ВихідніДані!$D:$D)=0,"-",IF(SUMIF(ВихідніДані!$E:$BB,AB$8&amp;$C46,ВихідніДані!$BE:$BE)=0,"вся сумма оспорена",IF(SUMIF(ВихідніДані!$E:$BB,AB$8&amp;$C46,ВихідніДані!$M:$M)=0,"Немає висновків",SUMIF(ВихідніДані!$E:$BB,AB$8&amp;$C46,ВихідніДані!$M:$M)/SUMIF(ВихідніДані!$E:$BB,AB$8&amp;$C46,ВихідніДані!$BE:$BE))))</f>
        <v>0.99978094617234103</v>
      </c>
      <c r="AC46" s="159"/>
      <c r="AD46" s="330">
        <f ca="1">IF(SUMIF(ВихідніДані!$E:$BB,AD$8&amp; $C46,ВихідніДані!$D:$D)=0,"-",IF(SUMIF(ВихідніДані!$E:$BB,AD$8&amp;$C46,ВихідніДані!$BE:$BE)=0,"вся сумма оспорена",IF(SUMIF(ВихідніДані!$E:$BB,AD$8&amp;$C46,ВихідніДані!$M:$M)=0,"Немає висновків",SUMIF(ВихідніДані!$E:$BB,AD$8&amp;$C46,ВихідніДані!$AI:$AI)/SUMIF(ВихідніДані!$E:$BB,AD$8&amp;$C46,ВихідніДані!$M:$M))))</f>
        <v>1</v>
      </c>
      <c r="AE46" s="331">
        <f ca="1">IF(SUMIF(ВихідніДані!$E:$BB,AE$8&amp; $C46,ВихідніДані!$D:$D)=0,"-",IF(SUMIF(ВихідніДані!$E:$BB,AE$8&amp;$C46,ВихідніДані!$BE:$BE)=0,"вся сумма оспорена",IF(SUMIF(ВихідніДані!$E:$BB,AE$8&amp;$C46,ВихідніДані!$M:$M)=0,"Немає висновків",SUMIF(ВихідніДані!$E:$BB,AE$8&amp;$C46,ВихідніДані!$AI:$AI)/SUMIF(ВихідніДані!$E:$BB,AE$8&amp;$C46,ВихідніДані!$M:$M))))</f>
        <v>1</v>
      </c>
      <c r="AF46" s="331">
        <f ca="1">IF(SUMIF(ВихідніДані!$E:$BB,AF$8&amp; $C46,ВихідніДані!$D:$D)=0,"-",IF(SUMIF(ВихідніДані!$E:$BB,AF$8&amp;$C46,ВихідніДані!$BE:$BE)=0,"вся сумма оспорена",IF(SUMIF(ВихідніДані!$E:$BB,AF$8&amp;$C46,ВихідніДані!$M:$M)=0,"Немає висновків",SUMIF(ВихідніДані!$E:$BB,AF$8&amp;$C46,ВихідніДані!$AI:$AI)/SUMIF(ВихідніДані!$E:$BB,AF$8&amp;$C46,ВихідніДані!$M:$M))))</f>
        <v>1</v>
      </c>
      <c r="AG46" s="331">
        <f ca="1">IF(SUMIF(ВихідніДані!$E:$BB,AG$8&amp; $C46,ВихідніДані!$D:$D)=0,"-",IF(SUMIF(ВихідніДані!$E:$BB,AG$8&amp;$C46,ВихідніДані!$BE:$BE)=0,"вся сумма оспорена",IF(SUMIF(ВихідніДані!$E:$BB,AG$8&amp;$C46,ВихідніДані!$M:$M)=0,"Немає висновків",SUMIF(ВихідніДані!$E:$BB,AG$8&amp;$C46,ВихідніДані!$AI:$AI)/SUMIF(ВихідніДані!$E:$BB,AG$8&amp;$C46,ВихідніДані!$M:$M))))</f>
        <v>1</v>
      </c>
      <c r="AH46" s="331">
        <f ca="1">IF(SUMIF(ВихідніДані!$E:$BB,AH$8&amp; $C46,ВихідніДані!$D:$D)=0,"-",IF(SUMIF(ВихідніДані!$E:$BB,AH$8&amp;$C46,ВихідніДані!$BE:$BE)=0,"вся сумма оспорена",IF(SUMIF(ВихідніДані!$E:$BB,AH$8&amp;$C46,ВихідніДані!$M:$M)=0,"Немає висновків",SUMIF(ВихідніДані!$E:$BB,AH$8&amp;$C46,ВихідніДані!$AI:$AI)/SUMIF(ВихідніДані!$E:$BB,AH$8&amp;$C46,ВихідніДані!$M:$M))))</f>
        <v>1</v>
      </c>
      <c r="AI46" s="331">
        <f ca="1">IF(SUMIF(ВихідніДані!$E:$BB,AI$8&amp; $C46,ВихідніДані!$D:$D)=0,"-",IF(SUMIF(ВихідніДані!$E:$BB,AI$8&amp;$C46,ВихідніДані!$BE:$BE)=0,"вся сумма оспорена",IF(SUMIF(ВихідніДані!$E:$BB,AI$8&amp;$C46,ВихідніДані!$M:$M)=0,"Немає висновків",SUMIF(ВихідніДані!$E:$BB,AI$8&amp;$C46,ВихідніДані!$AI:$AI)/SUMIF(ВихідніДані!$E:$BB,AI$8&amp;$C46,ВихідніДані!$M:$M))))</f>
        <v>1</v>
      </c>
      <c r="AJ46" s="331">
        <f ca="1">IF(SUMIF(ВихідніДані!$E:$BB,AJ$8&amp; $C46,ВихідніДані!$D:$D)=0,"-",IF(SUMIF(ВихідніДані!$E:$BB,AJ$8&amp;$C46,ВихідніДані!$BE:$BE)=0,"вся сумма оспорена",IF(SUMIF(ВихідніДані!$E:$BB,AJ$8&amp;$C46,ВихідніДані!$M:$M)=0,"Немає висновків",SUMIF(ВихідніДані!$E:$BB,AJ$8&amp;$C46,ВихідніДані!$AI:$AI)/SUMIF(ВихідніДані!$E:$BB,AJ$8&amp;$C46,ВихідніДані!$M:$M))))</f>
        <v>1</v>
      </c>
      <c r="AK46" s="331">
        <f ca="1">IF(SUMIF(ВихідніДані!$E:$BB,AK$8&amp; $C46,ВихідніДані!$D:$D)=0,"-",IF(SUMIF(ВихідніДані!$E:$BB,AK$8&amp;$C46,ВихідніДані!$BE:$BE)=0,"вся сумма оспорена",IF(SUMIF(ВихідніДані!$E:$BB,AK$8&amp;$C46,ВихідніДані!$M:$M)=0,"Немає висновків",SUMIF(ВихідніДані!$E:$BB,AK$8&amp;$C46,ВихідніДані!$AI:$AI)/SUMIF(ВихідніДані!$E:$BB,AK$8&amp;$C46,ВихідніДані!$M:$M))))</f>
        <v>1</v>
      </c>
      <c r="AL46" s="331">
        <f ca="1">IF(SUMIF(ВихідніДані!$E:$BB,AL$8&amp; $C46,ВихідніДані!$D:$D)=0,"-",IF(SUMIF(ВихідніДані!$E:$BB,AL$8&amp;$C46,ВихідніДані!$BE:$BE)=0,"вся сумма оспорена",IF(SUMIF(ВихідніДані!$E:$BB,AL$8&amp;$C46,ВихідніДані!$M:$M)=0,"Немає висновків",SUMIF(ВихідніДані!$E:$BB,AL$8&amp;$C46,ВихідніДані!$AI:$AI)/SUMIF(ВихідніДані!$E:$BB,AL$8&amp;$C46,ВихідніДані!$M:$M))))</f>
        <v>1</v>
      </c>
      <c r="AM46" s="331">
        <f ca="1">IF(SUMIF(ВихідніДані!$E:$BB,AM$8&amp; $C46,ВихідніДані!$D:$D)=0,"-",IF(SUMIF(ВихідніДані!$E:$BB,AM$8&amp;$C46,ВихідніДані!$BE:$BE)=0,"вся сумма оспорена",IF(SUMIF(ВихідніДані!$E:$BB,AM$8&amp;$C46,ВихідніДані!$M:$M)=0,"Немає висновків",SUMIF(ВихідніДані!$E:$BB,AM$8&amp;$C46,ВихідніДані!$AI:$AI)/SUMIF(ВихідніДані!$E:$BB,AM$8&amp;$C46,ВихідніДані!$M:$M))))</f>
        <v>1</v>
      </c>
      <c r="AN46" s="332">
        <f ca="1">IF(SUMIF(ВихідніДані!$E:$BB,AN$8&amp; $C46,ВихідніДані!$D:$D)=0,"-",IF(SUMIF(ВихідніДані!$E:$BB,AN$8&amp;$C46,ВихідніДані!$BE:$BE)=0,"вся сумма оспорена",IF(SUMIF(ВихідніДані!$E:$BB,AN$8&amp;$C46,ВихідніДані!$M:$M)=0,"Немає висновків",SUMIF(ВихідніДані!$E:$BB,AN$8&amp;$C46,ВихідніДані!$AI:$AI)/SUMIF(ВихідніДані!$E:$BB,AN$8&amp;$C46,ВихідніДані!$M:$M))))</f>
        <v>1</v>
      </c>
      <c r="AO46" s="159"/>
      <c r="AP46" s="323">
        <f>VLOOKUP(AP$8&amp;$C46,ВихідніДані!$E:$BD,52,0)</f>
        <v>29</v>
      </c>
      <c r="AQ46" s="324">
        <f>VLOOKUP(AQ$8&amp;$C46,ВихідніДані!$E:$BD,52,0)</f>
        <v>31</v>
      </c>
      <c r="AR46" s="324">
        <f>VLOOKUP(AR$8&amp;$C46,ВихідніДані!$E:$BD,52,0)</f>
        <v>34</v>
      </c>
      <c r="AS46" s="324">
        <f>VLOOKUP(AS$8&amp;$C46,ВихідніДані!$E:$BD,52,0)</f>
        <v>34</v>
      </c>
      <c r="AT46" s="324">
        <f>VLOOKUP(AT$8&amp;$C46,ВихідніДані!$E:$BD,52,0)</f>
        <v>30</v>
      </c>
      <c r="AU46" s="324">
        <f>VLOOKUP(AU$8&amp;$C46,ВихідніДані!$E:$BD,52,0)</f>
        <v>36</v>
      </c>
      <c r="AV46" s="324">
        <f>VLOOKUP(AV$8&amp;$C46,ВихідніДані!$E:$BD,52,0)</f>
        <v>32</v>
      </c>
      <c r="AW46" s="324">
        <f>VLOOKUP(AW$8&amp;$C46,ВихідніДані!$E:$BD,52,0)</f>
        <v>31</v>
      </c>
      <c r="AX46" s="324">
        <f>VLOOKUP(AX$8&amp;$C46,ВихідніДані!$E:$BD,52,0)</f>
        <v>33</v>
      </c>
      <c r="AY46" s="324">
        <f>VLOOKUP(AY$8&amp;$C46,ВихідніДані!$E:$BD,52,0)</f>
        <v>30</v>
      </c>
      <c r="AZ46" s="325">
        <f>VLOOKUP(AZ$8&amp;$C46,ВихідніДані!$E:$BD,52,0)</f>
        <v>31</v>
      </c>
      <c r="BA46" s="159"/>
      <c r="BB46" s="319">
        <f>IF(SUMIF(АВисновки!$D:$D,BB$8&amp;$C46,АВисновки!$A:$A)=0,"-",SUMIF(АВисновки!$D:$D,BB$8&amp;$C46,АВисновки!$E:$E))</f>
        <v>16014.797260273972</v>
      </c>
      <c r="BC46" s="320">
        <f>IF(SUMIF(АВисновки!$D:$D,BC$8&amp;$C46,АВисновки!$A:$A)=0,"-",SUMIF(АВисновки!$D:$D,BC$8&amp;$C46,АВисновки!$E:$E))</f>
        <v>764.24383561643833</v>
      </c>
      <c r="BD46" s="320">
        <f>IF(SUMIF(АВисновки!$D:$D,BD$8&amp;$C46,АВисновки!$A:$A)=0,"-",SUMIF(АВисновки!$D:$D,BD$8&amp;$C46,АВисновки!$E:$E))</f>
        <v>0</v>
      </c>
      <c r="BE46" s="320">
        <f>IF(SUMIF(АВисновки!$D:$D,BE$8&amp;$C46,АВисновки!$A:$A)=0,"-",SUMIF(АВисновки!$D:$D,BE$8&amp;$C46,АВисновки!$E:$E))</f>
        <v>9621.2465753424658</v>
      </c>
      <c r="BF46" s="320">
        <f>IF(SUMIF(АВисновки!$D:$D,BF$8&amp;$C46,АВисновки!$A:$A)=0,"-",SUMIF(АВисновки!$D:$D,BF$8&amp;$C46,АВисновки!$E:$E))</f>
        <v>287.87495890401613</v>
      </c>
      <c r="BG46" s="320">
        <f>IF(SUMIF(АВисновки!$D:$D,BG$8&amp;$C46,АВисновки!$A:$A)=0,"-",SUMIF(АВисновки!$D:$D,BG$8&amp;$C46,АВисновки!$E:$E))</f>
        <v>0</v>
      </c>
      <c r="BH46" s="320">
        <f>IF(SUMIF(АВисновки!$D:$D,BH$8&amp;$C46,АВисновки!$A:$A)=0,"-",SUMIF(АВисновки!$D:$D,BH$8&amp;$C46,АВисновки!$E:$E))</f>
        <v>0</v>
      </c>
      <c r="BI46" s="320">
        <f>IF(SUMIF(АВисновки!$D:$D,BI$8&amp;$C46,АВисновки!$A:$A)=0,"-",SUMIF(АВисновки!$D:$D,BI$8&amp;$C46,АВисновки!$E:$E))</f>
        <v>2925.2824109589606</v>
      </c>
      <c r="BJ46" s="320">
        <f>IF(SUMIF(АВисновки!$D:$D,BJ$8&amp;$C46,АВисновки!$A:$A)=0,"-",SUMIF(АВисновки!$D:$D,BJ$8&amp;$C46,АВисновки!$E:$E))</f>
        <v>0</v>
      </c>
      <c r="BK46" s="320">
        <f>IF(SUMIF(АВисновки!$D:$D,BK$8&amp;$C46,АВисновки!$A:$A)=0,"-",SUMIF(АВисновки!$D:$D,BK$8&amp;$C46,АВисновки!$E:$E))</f>
        <v>18.960438356272977</v>
      </c>
      <c r="BL46" s="321">
        <f>IF(SUMIF(АВисновки!$D:$D,BL$8&amp;$C46,АВисновки!$A:$A)=0,"-",SUMIF(АВисновки!$D:$D,BL$8&amp;$C46,АВисновки!$E:$E))</f>
        <v>193.15068493150685</v>
      </c>
    </row>
    <row r="47" spans="1:64" x14ac:dyDescent="0.2">
      <c r="A47" s="386">
        <f>COUNTIF(СписМінфін!$B$2:$B$101,C47)</f>
        <v>1</v>
      </c>
      <c r="B47" s="364">
        <v>37</v>
      </c>
      <c r="C47" s="365" t="s">
        <v>44</v>
      </c>
      <c r="D47" s="142">
        <v>1913204050</v>
      </c>
      <c r="E47" s="172">
        <f>SUMIF(ВихідніДані!G:G,D47,ВихідніДані!K:K)</f>
        <v>293816285</v>
      </c>
      <c r="F47" s="172">
        <f>SUMIF(ВихідніДані!G:G,D47,ВихідніДані!M:M)</f>
        <v>291671037.07000005</v>
      </c>
      <c r="G47" s="172">
        <f>SUMIF(ВихідніДані!G:G,D47,ВихідніДані!AC:AC)</f>
        <v>0</v>
      </c>
      <c r="H47" s="172">
        <f>SUMIF(ВихідніДані!G:G,D47,ВихідніДані!AI:AI)</f>
        <v>293627109.57000005</v>
      </c>
      <c r="I47" s="366">
        <f t="shared" si="1"/>
        <v>2145247.9299999475</v>
      </c>
      <c r="J47" s="366">
        <f t="shared" si="2"/>
        <v>-1956072.5</v>
      </c>
      <c r="K47" s="367">
        <f t="shared" si="3"/>
        <v>0.99269867587496063</v>
      </c>
      <c r="L47" s="368">
        <f t="shared" si="4"/>
        <v>0.99935614382300164</v>
      </c>
      <c r="M47" s="369">
        <f>SUMIF(АВисновки!N:N,D47,АВисновки!$E:$E)</f>
        <v>1288479.3701643839</v>
      </c>
      <c r="N47" s="369">
        <f>SUMIF(АВисновки!N:N,D47,АВисновки!B:B)</f>
        <v>3</v>
      </c>
      <c r="O47" s="369">
        <f ca="1">SUMIF([2]Матриця!C$7:C$967,D47,[2]Матриця!D$7:D$967)</f>
        <v>1096</v>
      </c>
      <c r="P47" s="387">
        <f ca="1">SUMIF([2]Матриця!B$7:B$967,C47,[2]Матриця!E$7:E$967)</f>
        <v>5</v>
      </c>
      <c r="Q47" s="159"/>
      <c r="R47" s="330">
        <f ca="1">IF(SUMIF(ВихідніДані!$E:$BB,R$8&amp;$C47,ВихідніДані!$D:$D)=0,"-",IF(SUMIF(ВихідніДані!$E:$BB,R$8&amp;$C47,ВихідніДані!$BE:$BE)=0,"вся сумма оспорена",IF(SUMIF(ВихідніДані!$E:$BB,R$8&amp;$C47,ВихідніДані!$M:$M)=0,"Немає висновків",SUMIF(ВихідніДані!$E:$BB,R$8&amp;$C47,ВихідніДані!$M:$M)/SUMIF(ВихідніДані!$E:$BB,R$8&amp;$C47,ВихідніДані!$BE:$BE))))</f>
        <v>1</v>
      </c>
      <c r="S47" s="331">
        <f ca="1">IF(SUMIF(ВихідніДані!$E:$BB,S$8&amp;$C47,ВихідніДані!$D:$D)=0,"-",IF(SUMIF(ВихідніДані!$E:$BB,S$8&amp;$C47,ВихідніДані!$BE:$BE)=0,"вся сумма оспорена",IF(SUMIF(ВихідніДані!$E:$BB,S$8&amp;$C47,ВихідніДані!$M:$M)=0,"Немає висновків",SUMIF(ВихідніДані!$E:$BB,S$8&amp;$C47,ВихідніДані!$M:$M)/SUMIF(ВихідніДані!$E:$BB,S$8&amp;$C47,ВихідніДані!$BE:$BE))))</f>
        <v>1</v>
      </c>
      <c r="T47" s="331">
        <f ca="1">IF(SUMIF(ВихідніДані!$E:$BB,T$8&amp;$C47,ВихідніДані!$D:$D)=0,"-",IF(SUMIF(ВихідніДані!$E:$BB,T$8&amp;$C47,ВихідніДані!$BE:$BE)=0,"вся сумма оспорена",IF(SUMIF(ВихідніДані!$E:$BB,T$8&amp;$C47,ВихідніДані!$M:$M)=0,"Немає висновків",SUMIF(ВихідніДані!$E:$BB,T$8&amp;$C47,ВихідніДані!$M:$M)/SUMIF(ВихідніДані!$E:$BB,T$8&amp;$C47,ВихідніДані!$BE:$BE))))</f>
        <v>1</v>
      </c>
      <c r="U47" s="331">
        <f ca="1">IF(SUMIF(ВихідніДані!$E:$BB,U$8&amp;$C47,ВихідніДані!$D:$D)=0,"-",IF(SUMIF(ВихідніДані!$E:$BB,U$8&amp;$C47,ВихідніДані!$BE:$BE)=0,"вся сумма оспорена",IF(SUMIF(ВихідніДані!$E:$BB,U$8&amp;$C47,ВихідніДані!$M:$M)=0,"Немає висновків",SUMIF(ВихідніДані!$E:$BB,U$8&amp;$C47,ВихідніДані!$M:$M)/SUMIF(ВихідніДані!$E:$BB,U$8&amp;$C47,ВихідніДані!$BE:$BE))))</f>
        <v>1</v>
      </c>
      <c r="V47" s="331">
        <f ca="1">IF(SUMIF(ВихідніДані!$E:$BB,V$8&amp;$C47,ВихідніДані!$D:$D)=0,"-",IF(SUMIF(ВихідніДані!$E:$BB,V$8&amp;$C47,ВихідніДані!$BE:$BE)=0,"вся сумма оспорена",IF(SUMIF(ВихідніДані!$E:$BB,V$8&amp;$C47,ВихідніДані!$M:$M)=0,"Немає висновків",SUMIF(ВихідніДані!$E:$BB,V$8&amp;$C47,ВихідніДані!$M:$M)/SUMIF(ВихідніДані!$E:$BB,V$8&amp;$C47,ВихідніДані!$BE:$BE))))</f>
        <v>0.84229842176078573</v>
      </c>
      <c r="W47" s="331">
        <f ca="1">IF(SUMIF(ВихідніДані!$E:$BB,W$8&amp;$C47,ВихідніДані!$D:$D)=0,"-",IF(SUMIF(ВихідніДані!$E:$BB,W$8&amp;$C47,ВихідніДані!$BE:$BE)=0,"вся сумма оспорена",IF(SUMIF(ВихідніДані!$E:$BB,W$8&amp;$C47,ВихідніДані!$M:$M)=0,"Немає висновків",SUMIF(ВихідніДані!$E:$BB,W$8&amp;$C47,ВихідніДані!$M:$M)/SUMIF(ВихідніДані!$E:$BB,W$8&amp;$C47,ВихідніДані!$BE:$BE))))</f>
        <v>1</v>
      </c>
      <c r="X47" s="331">
        <f ca="1">IF(SUMIF(ВихідніДані!$E:$BB,X$8&amp;$C47,ВихідніДані!$D:$D)=0,"-",IF(SUMIF(ВихідніДані!$E:$BB,X$8&amp;$C47,ВихідніДані!$BE:$BE)=0,"вся сумма оспорена",IF(SUMIF(ВихідніДані!$E:$BB,X$8&amp;$C47,ВихідніДані!$M:$M)=0,"Немає висновків",SUMIF(ВихідніДані!$E:$BB,X$8&amp;$C47,ВихідніДані!$M:$M)/SUMIF(ВихідніДані!$E:$BB,X$8&amp;$C47,ВихідніДані!$BE:$BE))))</f>
        <v>1</v>
      </c>
      <c r="Y47" s="331">
        <f ca="1">IF(SUMIF(ВихідніДані!$E:$BB,Y$8&amp;$C47,ВихідніДані!$D:$D)=0,"-",IF(SUMIF(ВихідніДані!$E:$BB,Y$8&amp;$C47,ВихідніДані!$BE:$BE)=0,"вся сумма оспорена",IF(SUMIF(ВихідніДані!$E:$BB,Y$8&amp;$C47,ВихідніДані!$M:$M)=0,"Немає висновків",SUMIF(ВихідніДані!$E:$BB,Y$8&amp;$C47,ВихідніДані!$M:$M)/SUMIF(ВихідніДані!$E:$BB,Y$8&amp;$C47,ВихідніДані!$BE:$BE))))</f>
        <v>0.9826315482388055</v>
      </c>
      <c r="Z47" s="331">
        <f ca="1">IF(SUMIF(ВихідніДані!$E:$BB,Z$8&amp;$C47,ВихідніДані!$D:$D)=0,"-",IF(SUMIF(ВихідніДані!$E:$BB,Z$8&amp;$C47,ВихідніДані!$BE:$BE)=0,"вся сумма оспорена",IF(SUMIF(ВихідніДані!$E:$BB,Z$8&amp;$C47,ВихідніДані!$M:$M)=0,"Немає висновків",SUMIF(ВихідніДані!$E:$BB,Z$8&amp;$C47,ВихідніДані!$M:$M)/SUMIF(ВихідніДані!$E:$BB,Z$8&amp;$C47,ВихідніДані!$BE:$BE))))</f>
        <v>1</v>
      </c>
      <c r="AA47" s="331">
        <f ca="1">IF(SUMIF(ВихідніДані!$E:$BB,AA$8&amp;$C47,ВихідніДані!$D:$D)=0,"-",IF(SUMIF(ВихідніДані!$E:$BB,AA$8&amp;$C47,ВихідніДані!$BE:$BE)=0,"вся сумма оспорена",IF(SUMIF(ВихідніДані!$E:$BB,AA$8&amp;$C47,ВихідніДані!$M:$M)=0,"Немає висновків",SUMIF(ВихідніДані!$E:$BB,AA$8&amp;$C47,ВихідніДані!$M:$M)/SUMIF(ВихідніДані!$E:$BB,AA$8&amp;$C47,ВихідніДані!$BE:$BE))))</f>
        <v>1</v>
      </c>
      <c r="AB47" s="332">
        <f ca="1">IF(SUMIF(ВихідніДані!$E:$BB,AB$8&amp;$C47,ВихідніДані!$D:$D)=0,"-",IF(SUMIF(ВихідніДані!$E:$BB,AB$8&amp;$C47,ВихідніДані!$BE:$BE)=0,"вся сумма оспорена",IF(SUMIF(ВихідніДані!$E:$BB,AB$8&amp;$C47,ВихідніДані!$M:$M)=0,"Немає висновків",SUMIF(ВихідніДані!$E:$BB,AB$8&amp;$C47,ВихідніДані!$M:$M)/SUMIF(ВихідніДані!$E:$BB,AB$8&amp;$C47,ВихідніДані!$BE:$BE))))</f>
        <v>0.99397263368042299</v>
      </c>
      <c r="AC47" s="159"/>
      <c r="AD47" s="330">
        <f ca="1">IF(SUMIF(ВихідніДані!$E:$BB,AD$8&amp; $C47,ВихідніДані!$D:$D)=0,"-",IF(SUMIF(ВихідніДані!$E:$BB,AD$8&amp;$C47,ВихідніДані!$BE:$BE)=0,"вся сумма оспорена",IF(SUMIF(ВихідніДані!$E:$BB,AD$8&amp;$C47,ВихідніДані!$M:$M)=0,"Немає висновків",SUMIF(ВихідніДані!$E:$BB,AD$8&amp;$C47,ВихідніДані!$AI:$AI)/SUMIF(ВихідніДані!$E:$BB,AD$8&amp;$C47,ВихідніДані!$M:$M))))</f>
        <v>1</v>
      </c>
      <c r="AE47" s="331">
        <f ca="1">IF(SUMIF(ВихідніДані!$E:$BB,AE$8&amp; $C47,ВихідніДані!$D:$D)=0,"-",IF(SUMIF(ВихідніДані!$E:$BB,AE$8&amp;$C47,ВихідніДані!$BE:$BE)=0,"вся сумма оспорена",IF(SUMIF(ВихідніДані!$E:$BB,AE$8&amp;$C47,ВихідніДані!$M:$M)=0,"Немає висновків",SUMIF(ВихідніДані!$E:$BB,AE$8&amp;$C47,ВихідніДані!$AI:$AI)/SUMIF(ВихідніДані!$E:$BB,AE$8&amp;$C47,ВихідніДані!$M:$M))))</f>
        <v>1</v>
      </c>
      <c r="AF47" s="331">
        <f ca="1">IF(SUMIF(ВихідніДані!$E:$BB,AF$8&amp; $C47,ВихідніДані!$D:$D)=0,"-",IF(SUMIF(ВихідніДані!$E:$BB,AF$8&amp;$C47,ВихідніДані!$BE:$BE)=0,"вся сумма оспорена",IF(SUMIF(ВихідніДані!$E:$BB,AF$8&amp;$C47,ВихідніДані!$M:$M)=0,"Немає висновків",SUMIF(ВихідніДані!$E:$BB,AF$8&amp;$C47,ВихідніДані!$AI:$AI)/SUMIF(ВихідніДані!$E:$BB,AF$8&amp;$C47,ВихідніДані!$M:$M))))</f>
        <v>1</v>
      </c>
      <c r="AG47" s="331">
        <f ca="1">IF(SUMIF(ВихідніДані!$E:$BB,AG$8&amp; $C47,ВихідніДані!$D:$D)=0,"-",IF(SUMIF(ВихідніДані!$E:$BB,AG$8&amp;$C47,ВихідніДані!$BE:$BE)=0,"вся сумма оспорена",IF(SUMIF(ВихідніДані!$E:$BB,AG$8&amp;$C47,ВихідніДані!$M:$M)=0,"Немає висновків",SUMIF(ВихідніДані!$E:$BB,AG$8&amp;$C47,ВихідніДані!$AI:$AI)/SUMIF(ВихідніДані!$E:$BB,AG$8&amp;$C47,ВихідніДані!$M:$M))))</f>
        <v>1</v>
      </c>
      <c r="AH47" s="331">
        <f ca="1">IF(SUMIF(ВихідніДані!$E:$BB,AH$8&amp; $C47,ВихідніДані!$D:$D)=0,"-",IF(SUMIF(ВихідніДані!$E:$BB,AH$8&amp;$C47,ВихідніДані!$BE:$BE)=0,"вся сумма оспорена",IF(SUMIF(ВихідніДані!$E:$BB,AH$8&amp;$C47,ВихідніДані!$M:$M)=0,"Немає висновків",SUMIF(ВихідніДані!$E:$BB,AH$8&amp;$C47,ВихідніДані!$AI:$AI)/SUMIF(ВихідніДані!$E:$BB,AH$8&amp;$C47,ВихідніДані!$M:$M))))</f>
        <v>1.18722767865283</v>
      </c>
      <c r="AI47" s="331">
        <f ca="1">IF(SUMIF(ВихідніДані!$E:$BB,AI$8&amp; $C47,ВихідніДані!$D:$D)=0,"-",IF(SUMIF(ВихідніДані!$E:$BB,AI$8&amp;$C47,ВихідніДані!$BE:$BE)=0,"вся сумма оспорена",IF(SUMIF(ВихідніДані!$E:$BB,AI$8&amp;$C47,ВихідніДані!$M:$M)=0,"Немає висновків",SUMIF(ВихідніДані!$E:$BB,AI$8&amp;$C47,ВихідніДані!$AI:$AI)/SUMIF(ВихідніДані!$E:$BB,AI$8&amp;$C47,ВихідніДані!$M:$M))))</f>
        <v>1</v>
      </c>
      <c r="AJ47" s="331">
        <f ca="1">IF(SUMIF(ВихідніДані!$E:$BB,AJ$8&amp; $C47,ВихідніДані!$D:$D)=0,"-",IF(SUMIF(ВихідніДані!$E:$BB,AJ$8&amp;$C47,ВихідніДані!$BE:$BE)=0,"вся сумма оспорена",IF(SUMIF(ВихідніДані!$E:$BB,AJ$8&amp;$C47,ВихідніДані!$M:$M)=0,"Немає висновків",SUMIF(ВихідніДані!$E:$BB,AJ$8&amp;$C47,ВихідніДані!$AI:$AI)/SUMIF(ВихідніДані!$E:$BB,AJ$8&amp;$C47,ВихідніДані!$M:$M))))</f>
        <v>1</v>
      </c>
      <c r="AK47" s="331">
        <f ca="1">IF(SUMIF(ВихідніДані!$E:$BB,AK$8&amp; $C47,ВихідніДані!$D:$D)=0,"-",IF(SUMIF(ВихідніДані!$E:$BB,AK$8&amp;$C47,ВихідніДані!$BE:$BE)=0,"вся сумма оспорена",IF(SUMIF(ВихідніДані!$E:$BB,AK$8&amp;$C47,ВихідніДані!$M:$M)=0,"Немає висновків",SUMIF(ВихідніДані!$E:$BB,AK$8&amp;$C47,ВихідніДані!$AI:$AI)/SUMIF(ВихідніДані!$E:$BB,AK$8&amp;$C47,ВихідніДані!$M:$M))))</f>
        <v>1</v>
      </c>
      <c r="AL47" s="331">
        <f ca="1">IF(SUMIF(ВихідніДані!$E:$BB,AL$8&amp; $C47,ВихідніДані!$D:$D)=0,"-",IF(SUMIF(ВихідніДані!$E:$BB,AL$8&amp;$C47,ВихідніДані!$BE:$BE)=0,"вся сумма оспорена",IF(SUMIF(ВихідніДані!$E:$BB,AL$8&amp;$C47,ВихідніДані!$M:$M)=0,"Немає висновків",SUMIF(ВихідніДані!$E:$BB,AL$8&amp;$C47,ВихідніДані!$AI:$AI)/SUMIF(ВихідніДані!$E:$BB,AL$8&amp;$C47,ВихідніДані!$M:$M))))</f>
        <v>1</v>
      </c>
      <c r="AM47" s="331">
        <f ca="1">IF(SUMIF(ВихідніДані!$E:$BB,AM$8&amp; $C47,ВихідніДані!$D:$D)=0,"-",IF(SUMIF(ВихідніДані!$E:$BB,AM$8&amp;$C47,ВихідніДані!$BE:$BE)=0,"вся сумма оспорена",IF(SUMIF(ВихідніДані!$E:$BB,AM$8&amp;$C47,ВихідніДані!$M:$M)=0,"Немає висновків",SUMIF(ВихідніДані!$E:$BB,AM$8&amp;$C47,ВихідніДані!$AI:$AI)/SUMIF(ВихідніДані!$E:$BB,AM$8&amp;$C47,ВихідніДані!$M:$M))))</f>
        <v>1</v>
      </c>
      <c r="AN47" s="332">
        <f ca="1">IF(SUMIF(ВихідніДані!$E:$BB,AN$8&amp; $C47,ВихідніДані!$D:$D)=0,"-",IF(SUMIF(ВихідніДані!$E:$BB,AN$8&amp;$C47,ВихідніДані!$BE:$BE)=0,"вся сумма оспорена",IF(SUMIF(ВихідніДані!$E:$BB,AN$8&amp;$C47,ВихідніДані!$M:$M)=0,"Немає висновків",SUMIF(ВихідніДані!$E:$BB,AN$8&amp;$C47,ВихідніДані!$AI:$AI)/SUMIF(ВихідніДані!$E:$BB,AN$8&amp;$C47,ВихідніДані!$M:$M))))</f>
        <v>1</v>
      </c>
      <c r="AO47" s="159"/>
      <c r="AP47" s="323">
        <f>VLOOKUP(AP$8&amp;$C47,ВихідніДані!$E:$BD,52,0)</f>
        <v>29</v>
      </c>
      <c r="AQ47" s="324">
        <f>VLOOKUP(AQ$8&amp;$C47,ВихідніДані!$E:$BD,52,0)</f>
        <v>34</v>
      </c>
      <c r="AR47" s="324">
        <f>VLOOKUP(AR$8&amp;$C47,ВихідніДані!$E:$BD,52,0)</f>
        <v>36</v>
      </c>
      <c r="AS47" s="324">
        <f>VLOOKUP(AS$8&amp;$C47,ВихідніДані!$E:$BD,52,0)</f>
        <v>35</v>
      </c>
      <c r="AT47" s="324">
        <f>VLOOKUP(AT$8&amp;$C47,ВихідніДані!$E:$BD,52,0)</f>
        <v>40</v>
      </c>
      <c r="AU47" s="324">
        <f>VLOOKUP(AU$8&amp;$C47,ВихідніДані!$E:$BD,52,0)</f>
        <v>38</v>
      </c>
      <c r="AV47" s="324">
        <f>VLOOKUP(AV$8&amp;$C47,ВихідніДані!$E:$BD,52,0)</f>
        <v>35</v>
      </c>
      <c r="AW47" s="324">
        <f>VLOOKUP(AW$8&amp;$C47,ВихідніДані!$E:$BD,52,0)</f>
        <v>31</v>
      </c>
      <c r="AX47" s="324">
        <f>VLOOKUP(AX$8&amp;$C47,ВихідніДані!$E:$BD,52,0)</f>
        <v>35</v>
      </c>
      <c r="AY47" s="324">
        <f>VLOOKUP(AY$8&amp;$C47,ВихідніДані!$E:$BD,52,0)</f>
        <v>31</v>
      </c>
      <c r="AZ47" s="325">
        <f>VLOOKUP(AZ$8&amp;$C47,ВихідніДані!$E:$BD,52,0)</f>
        <v>31</v>
      </c>
      <c r="BA47" s="159"/>
      <c r="BB47" s="319">
        <f>IF(SUMIF(АВисновки!$D:$D,BB$8&amp;$C47,АВисновки!$A:$A)=0,"-",SUMIF(АВисновки!$D:$D,BB$8&amp;$C47,АВисновки!$E:$E))</f>
        <v>0</v>
      </c>
      <c r="BC47" s="320">
        <f>IF(SUMIF(АВисновки!$D:$D,BC$8&amp;$C47,АВисновки!$A:$A)=0,"-",SUMIF(АВисновки!$D:$D,BC$8&amp;$C47,АВисновки!$E:$E))</f>
        <v>0</v>
      </c>
      <c r="BD47" s="320">
        <f>IF(SUMIF(АВисновки!$D:$D,BD$8&amp;$C47,АВисновки!$A:$A)=0,"-",SUMIF(АВисновки!$D:$D,BD$8&amp;$C47,АВисновки!$E:$E))</f>
        <v>0</v>
      </c>
      <c r="BE47" s="320">
        <f>IF(SUMIF(АВисновки!$D:$D,BE$8&amp;$C47,АВисновки!$A:$A)=0,"-",SUMIF(АВисновки!$D:$D,BE$8&amp;$C47,АВисновки!$E:$E))</f>
        <v>0</v>
      </c>
      <c r="BF47" s="320">
        <f>IF(SUMIF(АВисновки!$D:$D,BF$8&amp;$C47,АВисновки!$A:$A)=0,"-",SUMIF(АВисновки!$D:$D,BF$8&amp;$C47,АВисновки!$E:$E))</f>
        <v>1227234.5273972603</v>
      </c>
      <c r="BG47" s="320">
        <f>IF(SUMIF(АВисновки!$D:$D,BG$8&amp;$C47,АВисновки!$A:$A)=0,"-",SUMIF(АВисновки!$D:$D,BG$8&amp;$C47,АВисновки!$E:$E))</f>
        <v>0</v>
      </c>
      <c r="BH47" s="320">
        <f>IF(SUMIF(АВисновки!$D:$D,BH$8&amp;$C47,АВисновки!$A:$A)=0,"-",SUMIF(АВисновки!$D:$D,BH$8&amp;$C47,АВисновки!$E:$E))</f>
        <v>0</v>
      </c>
      <c r="BI47" s="320">
        <f>IF(SUMIF(АВисновки!$D:$D,BI$8&amp;$C47,АВисновки!$A:$A)=0,"-",SUMIF(АВисновки!$D:$D,BI$8&amp;$C47,АВисновки!$E:$E))</f>
        <v>55935.899178082334</v>
      </c>
      <c r="BJ47" s="320">
        <f>IF(SUMIF(АВисновки!$D:$D,BJ$8&amp;$C47,АВисновки!$A:$A)=0,"-",SUMIF(АВисновки!$D:$D,BJ$8&amp;$C47,АВисновки!$E:$E))</f>
        <v>0</v>
      </c>
      <c r="BK47" s="320">
        <f>IF(SUMIF(АВисновки!$D:$D,BK$8&amp;$C47,АВисновки!$A:$A)=0,"-",SUMIF(АВисновки!$D:$D,BK$8&amp;$C47,АВисновки!$E:$E))</f>
        <v>0</v>
      </c>
      <c r="BL47" s="321">
        <f>IF(SUMIF(АВисновки!$D:$D,BL$8&amp;$C47,АВисновки!$A:$A)=0,"-",SUMIF(АВисновки!$D:$D,BL$8&amp;$C47,АВисновки!$E:$E))</f>
        <v>5308.9435890411296</v>
      </c>
    </row>
    <row r="48" spans="1:64" x14ac:dyDescent="0.2">
      <c r="A48" s="386">
        <f>COUNTIF(СписМінфін!$B$2:$B$101,C48)</f>
        <v>1</v>
      </c>
      <c r="B48" s="364">
        <v>38</v>
      </c>
      <c r="C48" s="365" t="s">
        <v>50</v>
      </c>
      <c r="D48" s="142">
        <v>310769526557</v>
      </c>
      <c r="E48" s="172">
        <f>SUMIF(ВихідніДані!G:G,D48,ВихідніДані!K:K)</f>
        <v>318422147</v>
      </c>
      <c r="F48" s="172">
        <f>SUMIF(ВихідніДані!G:G,D48,ВихідніДані!M:M)</f>
        <v>318207932.16999996</v>
      </c>
      <c r="G48" s="172">
        <f>SUMIF(ВихідніДані!G:G,D48,ВихідніДані!AC:AC)</f>
        <v>0</v>
      </c>
      <c r="H48" s="172">
        <f>SUMIF(ВихідніДані!G:G,D48,ВихідніДані!AI:AI)</f>
        <v>318207932.16999996</v>
      </c>
      <c r="I48" s="366">
        <f t="shared" si="1"/>
        <v>214214.83000004292</v>
      </c>
      <c r="J48" s="366">
        <f t="shared" si="2"/>
        <v>0</v>
      </c>
      <c r="K48" s="367">
        <f t="shared" si="3"/>
        <v>0.99932726152367779</v>
      </c>
      <c r="L48" s="368">
        <f t="shared" si="4"/>
        <v>0.99932726152367779</v>
      </c>
      <c r="M48" s="369">
        <f>SUMIF(АВисновки!N:N,D48,АВисновки!$E:$E)</f>
        <v>1938716.1052328774</v>
      </c>
      <c r="N48" s="369">
        <f>SUMIF(АВисновки!N:N,D48,АВисновки!B:B)</f>
        <v>4</v>
      </c>
      <c r="O48" s="369">
        <f ca="1">SUMIF([2]Матриця!C$7:C$967,D48,[2]Матриця!D$7:D$967)</f>
        <v>0</v>
      </c>
      <c r="P48" s="387">
        <f ca="1">SUMIF([2]Матриця!B$7:B$967,C48,[2]Матриця!E$7:E$967)</f>
        <v>0</v>
      </c>
      <c r="Q48" s="159"/>
      <c r="R48" s="330">
        <f ca="1">IF(SUMIF(ВихідніДані!$E:$BB,R$8&amp;$C48,ВихідніДані!$D:$D)=0,"-",IF(SUMIF(ВихідніДані!$E:$BB,R$8&amp;$C48,ВихідніДані!$BE:$BE)=0,"вся сумма оспорена",IF(SUMIF(ВихідніДані!$E:$BB,R$8&amp;$C48,ВихідніДані!$M:$M)=0,"Немає висновків",SUMIF(ВихідніДані!$E:$BB,R$8&amp;$C48,ВихідніДані!$M:$M)/SUMIF(ВихідніДані!$E:$BB,R$8&amp;$C48,ВихідніДані!$BE:$BE))))</f>
        <v>1</v>
      </c>
      <c r="S48" s="331">
        <f ca="1">IF(SUMIF(ВихідніДані!$E:$BB,S$8&amp;$C48,ВихідніДані!$D:$D)=0,"-",IF(SUMIF(ВихідніДані!$E:$BB,S$8&amp;$C48,ВихідніДані!$BE:$BE)=0,"вся сумма оспорена",IF(SUMIF(ВихідніДані!$E:$BB,S$8&amp;$C48,ВихідніДані!$M:$M)=0,"Немає висновків",SUMIF(ВихідніДані!$E:$BB,S$8&amp;$C48,ВихідніДані!$M:$M)/SUMIF(ВихідніДані!$E:$BB,S$8&amp;$C48,ВихідніДані!$BE:$BE))))</f>
        <v>1</v>
      </c>
      <c r="T48" s="331">
        <f ca="1">IF(SUMIF(ВихідніДані!$E:$BB,T$8&amp;$C48,ВихідніДані!$D:$D)=0,"-",IF(SUMIF(ВихідніДані!$E:$BB,T$8&amp;$C48,ВихідніДані!$BE:$BE)=0,"вся сумма оспорена",IF(SUMIF(ВихідніДані!$E:$BB,T$8&amp;$C48,ВихідніДані!$M:$M)=0,"Немає висновків",SUMIF(ВихідніДані!$E:$BB,T$8&amp;$C48,ВихідніДані!$M:$M)/SUMIF(ВихідніДані!$E:$BB,T$8&amp;$C48,ВихідніДані!$BE:$BE))))</f>
        <v>1</v>
      </c>
      <c r="U48" s="331">
        <f ca="1">IF(SUMIF(ВихідніДані!$E:$BB,U$8&amp;$C48,ВихідніДані!$D:$D)=0,"-",IF(SUMIF(ВихідніДані!$E:$BB,U$8&amp;$C48,ВихідніДані!$BE:$BE)=0,"вся сумма оспорена",IF(SUMIF(ВихідніДані!$E:$BB,U$8&amp;$C48,ВихідніДані!$M:$M)=0,"Немає висновків",SUMIF(ВихідніДані!$E:$BB,U$8&amp;$C48,ВихідніДані!$M:$M)/SUMIF(ВихідніДані!$E:$BB,U$8&amp;$C48,ВихідніДані!$BE:$BE))))</f>
        <v>1</v>
      </c>
      <c r="V48" s="331">
        <f ca="1">IF(SUMIF(ВихідніДані!$E:$BB,V$8&amp;$C48,ВихідніДані!$D:$D)=0,"-",IF(SUMIF(ВихідніДані!$E:$BB,V$8&amp;$C48,ВихідніДані!$BE:$BE)=0,"вся сумма оспорена",IF(SUMIF(ВихідніДані!$E:$BB,V$8&amp;$C48,ВихідніДані!$M:$M)=0,"Немає висновків",SUMIF(ВихідніДані!$E:$BB,V$8&amp;$C48,ВихідніДані!$M:$M)/SUMIF(ВихідніДані!$E:$BB,V$8&amp;$C48,ВихідніДані!$BE:$BE))))</f>
        <v>0.99412125394288897</v>
      </c>
      <c r="W48" s="331">
        <f ca="1">IF(SUMIF(ВихідніДані!$E:$BB,W$8&amp;$C48,ВихідніДані!$D:$D)=0,"-",IF(SUMIF(ВихідніДані!$E:$BB,W$8&amp;$C48,ВихідніДані!$BE:$BE)=0,"вся сумма оспорена",IF(SUMIF(ВихідніДані!$E:$BB,W$8&amp;$C48,ВихідніДані!$M:$M)=0,"Немає висновків",SUMIF(ВихідніДані!$E:$BB,W$8&amp;$C48,ВихідніДані!$M:$M)/SUMIF(ВихідніДані!$E:$BB,W$8&amp;$C48,ВихідніДані!$BE:$BE))))</f>
        <v>1</v>
      </c>
      <c r="X48" s="331">
        <f ca="1">IF(SUMIF(ВихідніДані!$E:$BB,X$8&amp;$C48,ВихідніДані!$D:$D)=0,"-",IF(SUMIF(ВихідніДані!$E:$BB,X$8&amp;$C48,ВихідніДані!$BE:$BE)=0,"вся сумма оспорена",IF(SUMIF(ВихідніДані!$E:$BB,X$8&amp;$C48,ВихідніДані!$M:$M)=0,"Немає висновків",SUMIF(ВихідніДані!$E:$BB,X$8&amp;$C48,ВихідніДані!$M:$M)/SUMIF(ВихідніДані!$E:$BB,X$8&amp;$C48,ВихідніДані!$BE:$BE))))</f>
        <v>1</v>
      </c>
      <c r="Y48" s="331">
        <f ca="1">IF(SUMIF(ВихідніДані!$E:$BB,Y$8&amp;$C48,ВихідніДані!$D:$D)=0,"-",IF(SUMIF(ВихідніДані!$E:$BB,Y$8&amp;$C48,ВихідніДані!$BE:$BE)=0,"вся сумма оспорена",IF(SUMIF(ВихідніДані!$E:$BB,Y$8&amp;$C48,ВихідніДані!$M:$M)=0,"Немає висновків",SUMIF(ВихідніДані!$E:$BB,Y$8&amp;$C48,ВихідніДані!$M:$M)/SUMIF(ВихідніДані!$E:$BB,Y$8&amp;$C48,ВихідніДані!$BE:$BE))))</f>
        <v>1</v>
      </c>
      <c r="Z48" s="331">
        <f ca="1">IF(SUMIF(ВихідніДані!$E:$BB,Z$8&amp;$C48,ВихідніДані!$D:$D)=0,"-",IF(SUMIF(ВихідніДані!$E:$BB,Z$8&amp;$C48,ВихідніДані!$BE:$BE)=0,"вся сумма оспорена",IF(SUMIF(ВихідніДані!$E:$BB,Z$8&amp;$C48,ВихідніДані!$M:$M)=0,"Немає висновків",SUMIF(ВихідніДані!$E:$BB,Z$8&amp;$C48,ВихідніДані!$M:$M)/SUMIF(ВихідніДані!$E:$BB,Z$8&amp;$C48,ВихідніДані!$BE:$BE))))</f>
        <v>0.99888033994484082</v>
      </c>
      <c r="AA48" s="331">
        <f ca="1">IF(SUMIF(ВихідніДані!$E:$BB,AA$8&amp;$C48,ВихідніДані!$D:$D)=0,"-",IF(SUMIF(ВихідніДані!$E:$BB,AA$8&amp;$C48,ВихідніДані!$BE:$BE)=0,"вся сумма оспорена",IF(SUMIF(ВихідніДані!$E:$BB,AA$8&amp;$C48,ВихідніДані!$M:$M)=0,"Немає висновків",SUMIF(ВихідніДані!$E:$BB,AA$8&amp;$C48,ВихідніДані!$M:$M)/SUMIF(ВихідніДані!$E:$BB,AA$8&amp;$C48,ВихідніДані!$BE:$BE))))</f>
        <v>1</v>
      </c>
      <c r="AB48" s="332">
        <f ca="1">IF(SUMIF(ВихідніДані!$E:$BB,AB$8&amp;$C48,ВихідніДані!$D:$D)=0,"-",IF(SUMIF(ВихідніДані!$E:$BB,AB$8&amp;$C48,ВихідніДані!$BE:$BE)=0,"вся сумма оспорена",IF(SUMIF(ВихідніДані!$E:$BB,AB$8&amp;$C48,ВихідніДані!$M:$M)=0,"Немає висновків",SUMIF(ВихідніДані!$E:$BB,AB$8&amp;$C48,ВихідніДані!$M:$M)/SUMIF(ВихідніДані!$E:$BB,AB$8&amp;$C48,ВихідніДані!$BE:$BE))))</f>
        <v>1</v>
      </c>
      <c r="AC48" s="159"/>
      <c r="AD48" s="330">
        <f ca="1">IF(SUMIF(ВихідніДані!$E:$BB,AD$8&amp; $C48,ВихідніДані!$D:$D)=0,"-",IF(SUMIF(ВихідніДані!$E:$BB,AD$8&amp;$C48,ВихідніДані!$BE:$BE)=0,"вся сумма оспорена",IF(SUMIF(ВихідніДані!$E:$BB,AD$8&amp;$C48,ВихідніДані!$M:$M)=0,"Немає висновків",SUMIF(ВихідніДані!$E:$BB,AD$8&amp;$C48,ВихідніДані!$AI:$AI)/SUMIF(ВихідніДані!$E:$BB,AD$8&amp;$C48,ВихідніДані!$M:$M))))</f>
        <v>1</v>
      </c>
      <c r="AE48" s="331">
        <f ca="1">IF(SUMIF(ВихідніДані!$E:$BB,AE$8&amp; $C48,ВихідніДані!$D:$D)=0,"-",IF(SUMIF(ВихідніДані!$E:$BB,AE$8&amp;$C48,ВихідніДані!$BE:$BE)=0,"вся сумма оспорена",IF(SUMIF(ВихідніДані!$E:$BB,AE$8&amp;$C48,ВихідніДані!$M:$M)=0,"Немає висновків",SUMIF(ВихідніДані!$E:$BB,AE$8&amp;$C48,ВихідніДані!$AI:$AI)/SUMIF(ВихідніДані!$E:$BB,AE$8&amp;$C48,ВихідніДані!$M:$M))))</f>
        <v>1</v>
      </c>
      <c r="AF48" s="331">
        <f ca="1">IF(SUMIF(ВихідніДані!$E:$BB,AF$8&amp; $C48,ВихідніДані!$D:$D)=0,"-",IF(SUMIF(ВихідніДані!$E:$BB,AF$8&amp;$C48,ВихідніДані!$BE:$BE)=0,"вся сумма оспорена",IF(SUMIF(ВихідніДані!$E:$BB,AF$8&amp;$C48,ВихідніДані!$M:$M)=0,"Немає висновків",SUMIF(ВихідніДані!$E:$BB,AF$8&amp;$C48,ВихідніДані!$AI:$AI)/SUMIF(ВихідніДані!$E:$BB,AF$8&amp;$C48,ВихідніДані!$M:$M))))</f>
        <v>1</v>
      </c>
      <c r="AG48" s="331">
        <f ca="1">IF(SUMIF(ВихідніДані!$E:$BB,AG$8&amp; $C48,ВихідніДані!$D:$D)=0,"-",IF(SUMIF(ВихідніДані!$E:$BB,AG$8&amp;$C48,ВихідніДані!$BE:$BE)=0,"вся сумма оспорена",IF(SUMIF(ВихідніДані!$E:$BB,AG$8&amp;$C48,ВихідніДані!$M:$M)=0,"Немає висновків",SUMIF(ВихідніДані!$E:$BB,AG$8&amp;$C48,ВихідніДані!$AI:$AI)/SUMIF(ВихідніДані!$E:$BB,AG$8&amp;$C48,ВихідніДані!$M:$M))))</f>
        <v>1</v>
      </c>
      <c r="AH48" s="331">
        <f ca="1">IF(SUMIF(ВихідніДані!$E:$BB,AH$8&amp; $C48,ВихідніДані!$D:$D)=0,"-",IF(SUMIF(ВихідніДані!$E:$BB,AH$8&amp;$C48,ВихідніДані!$BE:$BE)=0,"вся сумма оспорена",IF(SUMIF(ВихідніДані!$E:$BB,AH$8&amp;$C48,ВихідніДані!$M:$M)=0,"Немає висновків",SUMIF(ВихідніДані!$E:$BB,AH$8&amp;$C48,ВихідніДані!$AI:$AI)/SUMIF(ВихідніДані!$E:$BB,AH$8&amp;$C48,ВихідніДані!$M:$M))))</f>
        <v>1</v>
      </c>
      <c r="AI48" s="331">
        <f ca="1">IF(SUMIF(ВихідніДані!$E:$BB,AI$8&amp; $C48,ВихідніДані!$D:$D)=0,"-",IF(SUMIF(ВихідніДані!$E:$BB,AI$8&amp;$C48,ВихідніДані!$BE:$BE)=0,"вся сумма оспорена",IF(SUMIF(ВихідніДані!$E:$BB,AI$8&amp;$C48,ВихідніДані!$M:$M)=0,"Немає висновків",SUMIF(ВихідніДані!$E:$BB,AI$8&amp;$C48,ВихідніДані!$AI:$AI)/SUMIF(ВихідніДані!$E:$BB,AI$8&amp;$C48,ВихідніДані!$M:$M))))</f>
        <v>1</v>
      </c>
      <c r="AJ48" s="331">
        <f ca="1">IF(SUMIF(ВихідніДані!$E:$BB,AJ$8&amp; $C48,ВихідніДані!$D:$D)=0,"-",IF(SUMIF(ВихідніДані!$E:$BB,AJ$8&amp;$C48,ВихідніДані!$BE:$BE)=0,"вся сумма оспорена",IF(SUMIF(ВихідніДані!$E:$BB,AJ$8&amp;$C48,ВихідніДані!$M:$M)=0,"Немає висновків",SUMIF(ВихідніДані!$E:$BB,AJ$8&amp;$C48,ВихідніДані!$AI:$AI)/SUMIF(ВихідніДані!$E:$BB,AJ$8&amp;$C48,ВихідніДані!$M:$M))))</f>
        <v>1</v>
      </c>
      <c r="AK48" s="331">
        <f ca="1">IF(SUMIF(ВихідніДані!$E:$BB,AK$8&amp; $C48,ВихідніДані!$D:$D)=0,"-",IF(SUMIF(ВихідніДані!$E:$BB,AK$8&amp;$C48,ВихідніДані!$BE:$BE)=0,"вся сумма оспорена",IF(SUMIF(ВихідніДані!$E:$BB,AK$8&amp;$C48,ВихідніДані!$M:$M)=0,"Немає висновків",SUMIF(ВихідніДані!$E:$BB,AK$8&amp;$C48,ВихідніДані!$AI:$AI)/SUMIF(ВихідніДані!$E:$BB,AK$8&amp;$C48,ВихідніДані!$M:$M))))</f>
        <v>1</v>
      </c>
      <c r="AL48" s="331">
        <f ca="1">IF(SUMIF(ВихідніДані!$E:$BB,AL$8&amp; $C48,ВихідніДані!$D:$D)=0,"-",IF(SUMIF(ВихідніДані!$E:$BB,AL$8&amp;$C48,ВихідніДані!$BE:$BE)=0,"вся сумма оспорена",IF(SUMIF(ВихідніДані!$E:$BB,AL$8&amp;$C48,ВихідніДані!$M:$M)=0,"Немає висновків",SUMIF(ВихідніДані!$E:$BB,AL$8&amp;$C48,ВихідніДані!$AI:$AI)/SUMIF(ВихідніДані!$E:$BB,AL$8&amp;$C48,ВихідніДані!$M:$M))))</f>
        <v>1</v>
      </c>
      <c r="AM48" s="331">
        <f ca="1">IF(SUMIF(ВихідніДані!$E:$BB,AM$8&amp; $C48,ВихідніДані!$D:$D)=0,"-",IF(SUMIF(ВихідніДані!$E:$BB,AM$8&amp;$C48,ВихідніДані!$BE:$BE)=0,"вся сумма оспорена",IF(SUMIF(ВихідніДані!$E:$BB,AM$8&amp;$C48,ВихідніДані!$M:$M)=0,"Немає висновків",SUMIF(ВихідніДані!$E:$BB,AM$8&amp;$C48,ВихідніДані!$AI:$AI)/SUMIF(ВихідніДані!$E:$BB,AM$8&amp;$C48,ВихідніДані!$M:$M))))</f>
        <v>1</v>
      </c>
      <c r="AN48" s="332">
        <f ca="1">IF(SUMIF(ВихідніДані!$E:$BB,AN$8&amp; $C48,ВихідніДані!$D:$D)=0,"-",IF(SUMIF(ВихідніДані!$E:$BB,AN$8&amp;$C48,ВихідніДані!$BE:$BE)=0,"вся сумма оспорена",IF(SUMIF(ВихідніДані!$E:$BB,AN$8&amp;$C48,ВихідніДані!$M:$M)=0,"Немає висновків",SUMIF(ВихідніДані!$E:$BB,AN$8&amp;$C48,ВихідніДані!$AI:$AI)/SUMIF(ВихідніДані!$E:$BB,AN$8&amp;$C48,ВихідніДані!$M:$M))))</f>
        <v>1</v>
      </c>
      <c r="AO48" s="159"/>
      <c r="AP48" s="323">
        <f>VLOOKUP(AP$8&amp;$C48,ВихідніДані!$E:$BD,52,0)</f>
        <v>29</v>
      </c>
      <c r="AQ48" s="324">
        <f>VLOOKUP(AQ$8&amp;$C48,ВихідніДані!$E:$BD,52,0)</f>
        <v>31</v>
      </c>
      <c r="AR48" s="324">
        <f>VLOOKUP(AR$8&amp;$C48,ВихідніДані!$E:$BD,52,0)</f>
        <v>34</v>
      </c>
      <c r="AS48" s="324">
        <f>VLOOKUP(AS$8&amp;$C48,ВихідніДані!$E:$BD,52,0)</f>
        <v>33</v>
      </c>
      <c r="AT48" s="324">
        <f>VLOOKUP(AT$8&amp;$C48,ВихідніДані!$E:$BD,52,0)</f>
        <v>31</v>
      </c>
      <c r="AU48" s="324">
        <f>VLOOKUP(AU$8&amp;$C48,ВихідніДані!$E:$BD,52,0)</f>
        <v>36</v>
      </c>
      <c r="AV48" s="324">
        <f>VLOOKUP(AV$8&amp;$C48,ВихідніДані!$E:$BD,52,0)</f>
        <v>32</v>
      </c>
      <c r="AW48" s="324">
        <f>VLOOKUP(AW$8&amp;$C48,ВихідніДані!$E:$BD,52,0)</f>
        <v>31</v>
      </c>
      <c r="AX48" s="324">
        <f>VLOOKUP(AX$8&amp;$C48,ВихідніДані!$E:$BD,52,0)</f>
        <v>32</v>
      </c>
      <c r="AY48" s="324">
        <f>VLOOKUP(AY$8&amp;$C48,ВихідніДані!$E:$BD,52,0)</f>
        <v>30</v>
      </c>
      <c r="AZ48" s="325">
        <f>VLOOKUP(AZ$8&amp;$C48,ВихідніДані!$E:$BD,52,0)</f>
        <v>30</v>
      </c>
      <c r="BA48" s="159"/>
      <c r="BB48" s="319">
        <f>IF(SUMIF(АВисновки!$D:$D,BB$8&amp;$C48,АВисновки!$A:$A)=0,"-",SUMIF(АВисновки!$D:$D,BB$8&amp;$C48,АВисновки!$E:$E))</f>
        <v>0</v>
      </c>
      <c r="BC48" s="320">
        <f>IF(SUMIF(АВисновки!$D:$D,BC$8&amp;$C48,АВисновки!$A:$A)=0,"-",SUMIF(АВисновки!$D:$D,BC$8&amp;$C48,АВисновки!$E:$E))</f>
        <v>0</v>
      </c>
      <c r="BD48" s="320">
        <f>IF(SUMIF(АВисновки!$D:$D,BD$8&amp;$C48,АВисновки!$A:$A)=0,"-",SUMIF(АВисновки!$D:$D,BD$8&amp;$C48,АВисновки!$E:$E))</f>
        <v>0</v>
      </c>
      <c r="BE48" s="320">
        <f>IF(SUMIF(АВисновки!$D:$D,BE$8&amp;$C48,АВисновки!$A:$A)=0,"-",SUMIF(АВисновки!$D:$D,BE$8&amp;$C48,АВисновки!$E:$E))</f>
        <v>0</v>
      </c>
      <c r="BF48" s="320">
        <f>IF(SUMIF(АВисновки!$D:$D,BF$8&amp;$C48,АВисновки!$A:$A)=0,"-",SUMIF(АВисновки!$D:$D,BF$8&amp;$C48,АВисновки!$E:$E))</f>
        <v>1296155.2852054795</v>
      </c>
      <c r="BG48" s="320">
        <f>IF(SUMIF(АВисновки!$D:$D,BG$8&amp;$C48,АВисновки!$A:$A)=0,"-",SUMIF(АВисновки!$D:$D,BG$8&amp;$C48,АВисновки!$E:$E))</f>
        <v>558235.03257534245</v>
      </c>
      <c r="BH48" s="320">
        <f>IF(SUMIF(АВисновки!$D:$D,BH$8&amp;$C48,АВисновки!$A:$A)=0,"-",SUMIF(АВисновки!$D:$D,BH$8&amp;$C48,АВисновки!$E:$E))</f>
        <v>0</v>
      </c>
      <c r="BI48" s="320">
        <f>IF(SUMIF(АВисновки!$D:$D,BI$8&amp;$C48,АВисновки!$A:$A)=0,"-",SUMIF(АВисновки!$D:$D,BI$8&amp;$C48,АВисновки!$E:$E))</f>
        <v>40182.646794520551</v>
      </c>
      <c r="BJ48" s="320">
        <f>IF(SUMIF(АВисновки!$D:$D,BJ$8&amp;$C48,АВисновки!$A:$A)=0,"-",SUMIF(АВисновки!$D:$D,BJ$8&amp;$C48,АВисновки!$E:$E))</f>
        <v>44143.140657534816</v>
      </c>
      <c r="BK48" s="320">
        <f>IF(SUMIF(АВисновки!$D:$D,BK$8&amp;$C48,АВисновки!$A:$A)=0,"-",SUMIF(АВисновки!$D:$D,BK$8&amp;$C48,АВисновки!$E:$E))</f>
        <v>0</v>
      </c>
      <c r="BL48" s="321">
        <f>IF(SUMIF(АВисновки!$D:$D,BL$8&amp;$C48,АВисновки!$A:$A)=0,"-",SUMIF(АВисновки!$D:$D,BL$8&amp;$C48,АВисновки!$E:$E))</f>
        <v>0</v>
      </c>
    </row>
    <row r="49" spans="1:64" x14ac:dyDescent="0.2">
      <c r="A49" s="386">
        <f>COUNTIF(СписМінфін!$B$2:$B$101,C49)</f>
        <v>1</v>
      </c>
      <c r="B49" s="364">
        <v>39</v>
      </c>
      <c r="C49" s="365" t="s">
        <v>63</v>
      </c>
      <c r="D49" s="142">
        <v>363110006066</v>
      </c>
      <c r="E49" s="172">
        <f>SUMIF(ВихідніДані!G:G,D49,ВихідніДані!K:K)</f>
        <v>17715649</v>
      </c>
      <c r="F49" s="172">
        <f>SUMIF(ВихідніДані!G:G,D49,ВихідніДані!M:M)</f>
        <v>17703222</v>
      </c>
      <c r="G49" s="172">
        <f>SUMIF(ВихідніДані!G:G,D49,ВихідніДані!AC:AC)</f>
        <v>0</v>
      </c>
      <c r="H49" s="172">
        <f>SUMIF(ВихідніДані!G:G,D49,ВихідніДані!AI:AI)</f>
        <v>17703222</v>
      </c>
      <c r="I49" s="366">
        <f t="shared" si="1"/>
        <v>12427</v>
      </c>
      <c r="J49" s="366">
        <f t="shared" si="2"/>
        <v>0</v>
      </c>
      <c r="K49" s="367">
        <f t="shared" si="3"/>
        <v>0.99929852979137257</v>
      </c>
      <c r="L49" s="368">
        <f t="shared" si="4"/>
        <v>0.99929852979137257</v>
      </c>
      <c r="M49" s="369">
        <f>SUMIF(АВисновки!N:N,D49,АВисновки!$E:$E)</f>
        <v>1434803.9671232877</v>
      </c>
      <c r="N49" s="369">
        <f>SUMIF(АВисновки!N:N,D49,АВисновки!B:B)</f>
        <v>4</v>
      </c>
      <c r="O49" s="369">
        <f ca="1">SUMIF([2]Матриця!C$7:C$967,D49,[2]Матриця!D$7:D$967)</f>
        <v>0</v>
      </c>
      <c r="P49" s="387">
        <f ca="1">SUMIF([2]Матриця!B$7:B$967,C49,[2]Матриця!E$7:E$967)</f>
        <v>0</v>
      </c>
      <c r="Q49" s="159"/>
      <c r="R49" s="330">
        <f ca="1">IF(SUMIF(ВихідніДані!$E:$BB,R$8&amp;$C49,ВихідніДані!$D:$D)=0,"-",IF(SUMIF(ВихідніДані!$E:$BB,R$8&amp;$C49,ВихідніДані!$BE:$BE)=0,"вся сумма оспорена",IF(SUMIF(ВихідніДані!$E:$BB,R$8&amp;$C49,ВихідніДані!$M:$M)=0,"Немає висновків",SUMIF(ВихідніДані!$E:$BB,R$8&amp;$C49,ВихідніДані!$M:$M)/SUMIF(ВихідніДані!$E:$BB,R$8&amp;$C49,ВихідніДані!$BE:$BE))))</f>
        <v>1</v>
      </c>
      <c r="S49" s="331">
        <f ca="1">IF(SUMIF(ВихідніДані!$E:$BB,S$8&amp;$C49,ВихідніДані!$D:$D)=0,"-",IF(SUMIF(ВихідніДані!$E:$BB,S$8&amp;$C49,ВихідніДані!$BE:$BE)=0,"вся сумма оспорена",IF(SUMIF(ВихідніДані!$E:$BB,S$8&amp;$C49,ВихідніДані!$M:$M)=0,"Немає висновків",SUMIF(ВихідніДані!$E:$BB,S$8&amp;$C49,ВихідніДані!$M:$M)/SUMIF(ВихідніДані!$E:$BB,S$8&amp;$C49,ВихідніДані!$BE:$BE))))</f>
        <v>1</v>
      </c>
      <c r="T49" s="331">
        <f ca="1">IF(SUMIF(ВихідніДані!$E:$BB,T$8&amp;$C49,ВихідніДані!$D:$D)=0,"-",IF(SUMIF(ВихідніДані!$E:$BB,T$8&amp;$C49,ВихідніДані!$BE:$BE)=0,"вся сумма оспорена",IF(SUMIF(ВихідніДані!$E:$BB,T$8&amp;$C49,ВихідніДані!$M:$M)=0,"Немає висновків",SUMIF(ВихідніДані!$E:$BB,T$8&amp;$C49,ВихідніДані!$M:$M)/SUMIF(ВихідніДані!$E:$BB,T$8&amp;$C49,ВихідніДані!$BE:$BE))))</f>
        <v>1</v>
      </c>
      <c r="U49" s="331">
        <f ca="1">IF(SUMIF(ВихідніДані!$E:$BB,U$8&amp;$C49,ВихідніДані!$D:$D)=0,"-",IF(SUMIF(ВихідніДані!$E:$BB,U$8&amp;$C49,ВихідніДані!$BE:$BE)=0,"вся сумма оспорена",IF(SUMIF(ВихідніДані!$E:$BB,U$8&amp;$C49,ВихідніДані!$M:$M)=0,"Немає висновків",SUMIF(ВихідніДані!$E:$BB,U$8&amp;$C49,ВихідніДані!$M:$M)/SUMIF(ВихідніДані!$E:$BB,U$8&amp;$C49,ВихідніДані!$BE:$BE))))</f>
        <v>1</v>
      </c>
      <c r="V49" s="331">
        <f ca="1">IF(SUMIF(ВихідніДані!$E:$BB,V$8&amp;$C49,ВихідніДані!$D:$D)=0,"-",IF(SUMIF(ВихідніДані!$E:$BB,V$8&amp;$C49,ВихідніДані!$BE:$BE)=0,"вся сумма оспорена",IF(SUMIF(ВихідніДані!$E:$BB,V$8&amp;$C49,ВихідніДані!$M:$M)=0,"Немає висновків",SUMIF(ВихідніДані!$E:$BB,V$8&amp;$C49,ВихідніДані!$M:$M)/SUMIF(ВихідніДані!$E:$BB,V$8&amp;$C49,ВихідніДані!$BE:$BE))))</f>
        <v>1</v>
      </c>
      <c r="W49" s="331">
        <f ca="1">IF(SUMIF(ВихідніДані!$E:$BB,W$8&amp;$C49,ВихідніДані!$D:$D)=0,"-",IF(SUMIF(ВихідніДані!$E:$BB,W$8&amp;$C49,ВихідніДані!$BE:$BE)=0,"вся сумма оспорена",IF(SUMIF(ВихідніДані!$E:$BB,W$8&amp;$C49,ВихідніДані!$M:$M)=0,"Немає висновків",SUMIF(ВихідніДані!$E:$BB,W$8&amp;$C49,ВихідніДані!$M:$M)/SUMIF(ВихідніДані!$E:$BB,W$8&amp;$C49,ВихідніДані!$BE:$BE))))</f>
        <v>1</v>
      </c>
      <c r="X49" s="331">
        <f ca="1">IF(SUMIF(ВихідніДані!$E:$BB,X$8&amp;$C49,ВихідніДані!$D:$D)=0,"-",IF(SUMIF(ВихідніДані!$E:$BB,X$8&amp;$C49,ВихідніДані!$BE:$BE)=0,"вся сумма оспорена",IF(SUMIF(ВихідніДані!$E:$BB,X$8&amp;$C49,ВихідніДані!$M:$M)=0,"Немає висновків",SUMIF(ВихідніДані!$E:$BB,X$8&amp;$C49,ВихідніДані!$M:$M)/SUMIF(ВихідніДані!$E:$BB,X$8&amp;$C49,ВихідніДані!$BE:$BE))))</f>
        <v>1</v>
      </c>
      <c r="Y49" s="331">
        <f ca="1">IF(SUMIF(ВихідніДані!$E:$BB,Y$8&amp;$C49,ВихідніДані!$D:$D)=0,"-",IF(SUMIF(ВихідніДані!$E:$BB,Y$8&amp;$C49,ВихідніДані!$BE:$BE)=0,"вся сумма оспорена",IF(SUMIF(ВихідніДані!$E:$BB,Y$8&amp;$C49,ВихідніДані!$M:$M)=0,"Немає висновків",SUMIF(ВихідніДані!$E:$BB,Y$8&amp;$C49,ВихідніДані!$M:$M)/SUMIF(ВихідніДані!$E:$BB,Y$8&amp;$C49,ВихідніДані!$BE:$BE))))</f>
        <v>0.99737783412094672</v>
      </c>
      <c r="Z49" s="331">
        <f ca="1">IF(SUMIF(ВихідніДані!$E:$BB,Z$8&amp;$C49,ВихідніДані!$D:$D)=0,"-",IF(SUMIF(ВихідніДані!$E:$BB,Z$8&amp;$C49,ВихідніДані!$BE:$BE)=0,"вся сумма оспорена",IF(SUMIF(ВихідніДані!$E:$BB,Z$8&amp;$C49,ВихідніДані!$M:$M)=0,"Немає висновків",SUMIF(ВихідніДані!$E:$BB,Z$8&amp;$C49,ВихідніДані!$M:$M)/SUMIF(ВихідніДані!$E:$BB,Z$8&amp;$C49,ВихідніДані!$BE:$BE))))</f>
        <v>1</v>
      </c>
      <c r="AA49" s="331">
        <f ca="1">IF(SUMIF(ВихідніДані!$E:$BB,AA$8&amp;$C49,ВихідніДані!$D:$D)=0,"-",IF(SUMIF(ВихідніДані!$E:$BB,AA$8&amp;$C49,ВихідніДані!$BE:$BE)=0,"вся сумма оспорена",IF(SUMIF(ВихідніДані!$E:$BB,AA$8&amp;$C49,ВихідніДані!$M:$M)=0,"Немає висновків",SUMIF(ВихідніДані!$E:$BB,AA$8&amp;$C49,ВихідніДані!$M:$M)/SUMIF(ВихідніДані!$E:$BB,AA$8&amp;$C49,ВихідніДані!$BE:$BE))))</f>
        <v>1</v>
      </c>
      <c r="AB49" s="332">
        <f ca="1">IF(SUMIF(ВихідніДані!$E:$BB,AB$8&amp;$C49,ВихідніДані!$D:$D)=0,"-",IF(SUMIF(ВихідніДані!$E:$BB,AB$8&amp;$C49,ВихідніДані!$BE:$BE)=0,"вся сумма оспорена",IF(SUMIF(ВихідніДані!$E:$BB,AB$8&amp;$C49,ВихідніДані!$M:$M)=0,"Немає висновків",SUMIF(ВихідніДані!$E:$BB,AB$8&amp;$C49,ВихідніДані!$M:$M)/SUMIF(ВихідніДані!$E:$BB,AB$8&amp;$C49,ВихідніДані!$BE:$BE))))</f>
        <v>1</v>
      </c>
      <c r="AC49" s="159"/>
      <c r="AD49" s="330">
        <f ca="1">IF(SUMIF(ВихідніДані!$E:$BB,AD$8&amp; $C49,ВихідніДані!$D:$D)=0,"-",IF(SUMIF(ВихідніДані!$E:$BB,AD$8&amp;$C49,ВихідніДані!$BE:$BE)=0,"вся сумма оспорена",IF(SUMIF(ВихідніДані!$E:$BB,AD$8&amp;$C49,ВихідніДані!$M:$M)=0,"Немає висновків",SUMIF(ВихідніДані!$E:$BB,AD$8&amp;$C49,ВихідніДані!$AI:$AI)/SUMIF(ВихідніДані!$E:$BB,AD$8&amp;$C49,ВихідніДані!$M:$M))))</f>
        <v>1</v>
      </c>
      <c r="AE49" s="331">
        <f ca="1">IF(SUMIF(ВихідніДані!$E:$BB,AE$8&amp; $C49,ВихідніДані!$D:$D)=0,"-",IF(SUMIF(ВихідніДані!$E:$BB,AE$8&amp;$C49,ВихідніДані!$BE:$BE)=0,"вся сумма оспорена",IF(SUMIF(ВихідніДані!$E:$BB,AE$8&amp;$C49,ВихідніДані!$M:$M)=0,"Немає висновків",SUMIF(ВихідніДані!$E:$BB,AE$8&amp;$C49,ВихідніДані!$AI:$AI)/SUMIF(ВихідніДані!$E:$BB,AE$8&amp;$C49,ВихідніДані!$M:$M))))</f>
        <v>1</v>
      </c>
      <c r="AF49" s="331">
        <f ca="1">IF(SUMIF(ВихідніДані!$E:$BB,AF$8&amp; $C49,ВихідніДані!$D:$D)=0,"-",IF(SUMIF(ВихідніДані!$E:$BB,AF$8&amp;$C49,ВихідніДані!$BE:$BE)=0,"вся сумма оспорена",IF(SUMIF(ВихідніДані!$E:$BB,AF$8&amp;$C49,ВихідніДані!$M:$M)=0,"Немає висновків",SUMIF(ВихідніДані!$E:$BB,AF$8&amp;$C49,ВихідніДані!$AI:$AI)/SUMIF(ВихідніДані!$E:$BB,AF$8&amp;$C49,ВихідніДані!$M:$M))))</f>
        <v>1</v>
      </c>
      <c r="AG49" s="331">
        <f ca="1">IF(SUMIF(ВихідніДані!$E:$BB,AG$8&amp; $C49,ВихідніДані!$D:$D)=0,"-",IF(SUMIF(ВихідніДані!$E:$BB,AG$8&amp;$C49,ВихідніДані!$BE:$BE)=0,"вся сумма оспорена",IF(SUMIF(ВихідніДані!$E:$BB,AG$8&amp;$C49,ВихідніДані!$M:$M)=0,"Немає висновків",SUMIF(ВихідніДані!$E:$BB,AG$8&amp;$C49,ВихідніДані!$AI:$AI)/SUMIF(ВихідніДані!$E:$BB,AG$8&amp;$C49,ВихідніДані!$M:$M))))</f>
        <v>1</v>
      </c>
      <c r="AH49" s="331">
        <f ca="1">IF(SUMIF(ВихідніДані!$E:$BB,AH$8&amp; $C49,ВихідніДані!$D:$D)=0,"-",IF(SUMIF(ВихідніДані!$E:$BB,AH$8&amp;$C49,ВихідніДані!$BE:$BE)=0,"вся сумма оспорена",IF(SUMIF(ВихідніДані!$E:$BB,AH$8&amp;$C49,ВихідніДані!$M:$M)=0,"Немає висновків",SUMIF(ВихідніДані!$E:$BB,AH$8&amp;$C49,ВихідніДані!$AI:$AI)/SUMIF(ВихідніДані!$E:$BB,AH$8&amp;$C49,ВихідніДані!$M:$M))))</f>
        <v>1</v>
      </c>
      <c r="AI49" s="331">
        <f ca="1">IF(SUMIF(ВихідніДані!$E:$BB,AI$8&amp; $C49,ВихідніДані!$D:$D)=0,"-",IF(SUMIF(ВихідніДані!$E:$BB,AI$8&amp;$C49,ВихідніДані!$BE:$BE)=0,"вся сумма оспорена",IF(SUMIF(ВихідніДані!$E:$BB,AI$8&amp;$C49,ВихідніДані!$M:$M)=0,"Немає висновків",SUMIF(ВихідніДані!$E:$BB,AI$8&amp;$C49,ВихідніДані!$AI:$AI)/SUMIF(ВихідніДані!$E:$BB,AI$8&amp;$C49,ВихідніДані!$M:$M))))</f>
        <v>1</v>
      </c>
      <c r="AJ49" s="331">
        <f ca="1">IF(SUMIF(ВихідніДані!$E:$BB,AJ$8&amp; $C49,ВихідніДані!$D:$D)=0,"-",IF(SUMIF(ВихідніДані!$E:$BB,AJ$8&amp;$C49,ВихідніДані!$BE:$BE)=0,"вся сумма оспорена",IF(SUMIF(ВихідніДані!$E:$BB,AJ$8&amp;$C49,ВихідніДані!$M:$M)=0,"Немає висновків",SUMIF(ВихідніДані!$E:$BB,AJ$8&amp;$C49,ВихідніДані!$AI:$AI)/SUMIF(ВихідніДані!$E:$BB,AJ$8&amp;$C49,ВихідніДані!$M:$M))))</f>
        <v>1</v>
      </c>
      <c r="AK49" s="331">
        <f ca="1">IF(SUMIF(ВихідніДані!$E:$BB,AK$8&amp; $C49,ВихідніДані!$D:$D)=0,"-",IF(SUMIF(ВихідніДані!$E:$BB,AK$8&amp;$C49,ВихідніДані!$BE:$BE)=0,"вся сумма оспорена",IF(SUMIF(ВихідніДані!$E:$BB,AK$8&amp;$C49,ВихідніДані!$M:$M)=0,"Немає висновків",SUMIF(ВихідніДані!$E:$BB,AK$8&amp;$C49,ВихідніДані!$AI:$AI)/SUMIF(ВихідніДані!$E:$BB,AK$8&amp;$C49,ВихідніДані!$M:$M))))</f>
        <v>1</v>
      </c>
      <c r="AL49" s="331">
        <f ca="1">IF(SUMIF(ВихідніДані!$E:$BB,AL$8&amp; $C49,ВихідніДані!$D:$D)=0,"-",IF(SUMIF(ВихідніДані!$E:$BB,AL$8&amp;$C49,ВихідніДані!$BE:$BE)=0,"вся сумма оспорена",IF(SUMIF(ВихідніДані!$E:$BB,AL$8&amp;$C49,ВихідніДані!$M:$M)=0,"Немає висновків",SUMIF(ВихідніДані!$E:$BB,AL$8&amp;$C49,ВихідніДані!$AI:$AI)/SUMIF(ВихідніДані!$E:$BB,AL$8&amp;$C49,ВихідніДані!$M:$M))))</f>
        <v>1</v>
      </c>
      <c r="AM49" s="331">
        <f ca="1">IF(SUMIF(ВихідніДані!$E:$BB,AM$8&amp; $C49,ВихідніДані!$D:$D)=0,"-",IF(SUMIF(ВихідніДані!$E:$BB,AM$8&amp;$C49,ВихідніДані!$BE:$BE)=0,"вся сумма оспорена",IF(SUMIF(ВихідніДані!$E:$BB,AM$8&amp;$C49,ВихідніДані!$M:$M)=0,"Немає висновків",SUMIF(ВихідніДані!$E:$BB,AM$8&amp;$C49,ВихідніДані!$AI:$AI)/SUMIF(ВихідніДані!$E:$BB,AM$8&amp;$C49,ВихідніДані!$M:$M))))</f>
        <v>1</v>
      </c>
      <c r="AN49" s="332">
        <f ca="1">IF(SUMIF(ВихідніДані!$E:$BB,AN$8&amp; $C49,ВихідніДані!$D:$D)=0,"-",IF(SUMIF(ВихідніДані!$E:$BB,AN$8&amp;$C49,ВихідніДані!$BE:$BE)=0,"вся сумма оспорена",IF(SUMIF(ВихідніДані!$E:$BB,AN$8&amp;$C49,ВихідніДані!$M:$M)=0,"Немає висновків",SUMIF(ВихідніДані!$E:$BB,AN$8&amp;$C49,ВихідніДані!$AI:$AI)/SUMIF(ВихідніДані!$E:$BB,AN$8&amp;$C49,ВихідніДані!$M:$M))))</f>
        <v>1</v>
      </c>
      <c r="AO49" s="159"/>
      <c r="AP49" s="323">
        <f>VLOOKUP(AP$8&amp;$C49,ВихідніДані!$E:$BD,52,0)</f>
        <v>28</v>
      </c>
      <c r="AQ49" s="324">
        <f>VLOOKUP(AQ$8&amp;$C49,ВихідніДані!$E:$BD,52,0)</f>
        <v>67</v>
      </c>
      <c r="AR49" s="324">
        <f>VLOOKUP(AR$8&amp;$C49,ВихідніДані!$E:$BD,52,0)</f>
        <v>77</v>
      </c>
      <c r="AS49" s="324">
        <f>VLOOKUP(AS$8&amp;$C49,ВихідніДані!$E:$BD,52,0)</f>
        <v>48</v>
      </c>
      <c r="AT49" s="324">
        <f>VLOOKUP(AT$8&amp;$C49,ВихідніДані!$E:$BD,52,0)</f>
        <v>31</v>
      </c>
      <c r="AU49" s="324">
        <f>VLOOKUP(AU$8&amp;$C49,ВихідніДані!$E:$BD,52,0)</f>
        <v>38</v>
      </c>
      <c r="AV49" s="324">
        <f>VLOOKUP(AV$8&amp;$C49,ВихідніДані!$E:$BD,52,0)</f>
        <v>37</v>
      </c>
      <c r="AW49" s="446">
        <f>VLOOKUP(AW$8&amp;$C49,ВихідніДані!$E:$BD,52,0)</f>
        <v>149</v>
      </c>
      <c r="AX49" s="446">
        <f>VLOOKUP(AX$8&amp;$C49,ВихідніДані!$E:$BD,52,0)</f>
        <v>121</v>
      </c>
      <c r="AY49" s="446">
        <f>VLOOKUP(AY$8&amp;$C49,ВихідніДані!$E:$BD,52,0)</f>
        <v>90</v>
      </c>
      <c r="AZ49" s="325">
        <f>VLOOKUP(AZ$8&amp;$C49,ВихідніДані!$E:$BD,52,0)</f>
        <v>62</v>
      </c>
      <c r="BA49" s="159"/>
      <c r="BB49" s="319">
        <f>IF(SUMIF(АВисновки!$D:$D,BB$8&amp;$C49,АВисновки!$A:$A)=0,"-",SUMIF(АВисновки!$D:$D,BB$8&amp;$C49,АВисновки!$E:$E))</f>
        <v>0</v>
      </c>
      <c r="BC49" s="320">
        <f>IF(SUMIF(АВисновки!$D:$D,BC$8&amp;$C49,АВисновки!$A:$A)=0,"-",SUMIF(АВисновки!$D:$D,BC$8&amp;$C49,АВисновки!$E:$E))</f>
        <v>0</v>
      </c>
      <c r="BD49" s="320">
        <f>IF(SUMIF(АВисновки!$D:$D,BD$8&amp;$C49,АВисновки!$A:$A)=0,"-",SUMIF(АВисновки!$D:$D,BD$8&amp;$C49,АВисновки!$E:$E))</f>
        <v>24810.542465753424</v>
      </c>
      <c r="BE49" s="320">
        <f>IF(SUMIF(АВисновки!$D:$D,BE$8&amp;$C49,АВисновки!$A:$A)=0,"-",SUMIF(АВисновки!$D:$D,BE$8&amp;$C49,АВисновки!$E:$E))</f>
        <v>0</v>
      </c>
      <c r="BF49" s="320">
        <f>IF(SUMIF(АВисновки!$D:$D,BF$8&amp;$C49,АВисновки!$A:$A)=0,"-",SUMIF(АВисновки!$D:$D,BF$8&amp;$C49,АВисновки!$E:$E))</f>
        <v>0</v>
      </c>
      <c r="BG49" s="320">
        <f>IF(SUMIF(АВисновки!$D:$D,BG$8&amp;$C49,АВисновки!$A:$A)=0,"-",SUMIF(АВисновки!$D:$D,BG$8&amp;$C49,АВисновки!$E:$E))</f>
        <v>0</v>
      </c>
      <c r="BH49" s="320">
        <f>IF(SUMIF(АВисновки!$D:$D,BH$8&amp;$C49,АВисновки!$A:$A)=0,"-",SUMIF(АВисновки!$D:$D,BH$8&amp;$C49,АВисновки!$E:$E))</f>
        <v>0</v>
      </c>
      <c r="BI49" s="320">
        <f>IF(SUMIF(АВисновки!$D:$D,BI$8&amp;$C49,АВисновки!$A:$A)=0,"-",SUMIF(АВисновки!$D:$D,BI$8&amp;$C49,АВисновки!$E:$E))</f>
        <v>1066606.2904109589</v>
      </c>
      <c r="BJ49" s="320">
        <f>IF(SUMIF(АВисновки!$D:$D,BJ$8&amp;$C49,АВисновки!$A:$A)=0,"-",SUMIF(АВисновки!$D:$D,BJ$8&amp;$C49,АВисновки!$E:$E))</f>
        <v>203568.17534246575</v>
      </c>
      <c r="BK49" s="320">
        <f>IF(SUMIF(АВисновки!$D:$D,BK$8&amp;$C49,АВисновки!$A:$A)=0,"-",SUMIF(АВисновки!$D:$D,BK$8&amp;$C49,АВисновки!$E:$E))</f>
        <v>139818.95890410958</v>
      </c>
      <c r="BL49" s="321">
        <f>IF(SUMIF(АВисновки!$D:$D,BL$8&amp;$C49,АВисновки!$A:$A)=0,"-",SUMIF(АВисновки!$D:$D,BL$8&amp;$C49,АВисновки!$E:$E))</f>
        <v>0</v>
      </c>
    </row>
    <row r="50" spans="1:64" x14ac:dyDescent="0.2">
      <c r="A50" s="386">
        <f>COUNTIF(СписМінфін!$B$2:$B$101,C50)</f>
        <v>1</v>
      </c>
      <c r="B50" s="364">
        <v>40</v>
      </c>
      <c r="C50" s="365" t="s">
        <v>64</v>
      </c>
      <c r="D50" s="142">
        <v>241021426513</v>
      </c>
      <c r="E50" s="172">
        <f>SUMIF(ВихідніДані!G:G,D50,ВихідніДані!K:K)</f>
        <v>3530748</v>
      </c>
      <c r="F50" s="172">
        <f>SUMIF(ВихідніДані!G:G,D50,ВихідніДані!M:M)</f>
        <v>3528060</v>
      </c>
      <c r="G50" s="172">
        <f>SUMIF(ВихідніДані!G:G,D50,ВихідніДані!AC:AC)</f>
        <v>0</v>
      </c>
      <c r="H50" s="172">
        <f>SUMIF(ВихідніДані!G:G,D50,ВихідніДані!AI:AI)</f>
        <v>3528060</v>
      </c>
      <c r="I50" s="366">
        <f t="shared" si="1"/>
        <v>2688</v>
      </c>
      <c r="J50" s="366">
        <f t="shared" si="2"/>
        <v>0</v>
      </c>
      <c r="K50" s="367">
        <f t="shared" si="3"/>
        <v>0.99923868823263517</v>
      </c>
      <c r="L50" s="368">
        <f t="shared" si="4"/>
        <v>0.99923868823263517</v>
      </c>
      <c r="M50" s="369">
        <f>SUMIF(АВисновки!N:N,D50,АВисновки!$E:$E)</f>
        <v>1132142.2356164383</v>
      </c>
      <c r="N50" s="369">
        <f>SUMIF(АВисновки!N:N,D50,АВисновки!B:B)</f>
        <v>1</v>
      </c>
      <c r="O50" s="369">
        <f ca="1">SUMIF([2]Матриця!C$7:C$967,D50,[2]Матриця!D$7:D$967)</f>
        <v>0</v>
      </c>
      <c r="P50" s="387">
        <f ca="1">SUMIF([2]Матриця!B$7:B$967,C50,[2]Матриця!E$7:E$967)</f>
        <v>0</v>
      </c>
      <c r="Q50" s="159"/>
      <c r="R50" s="330" t="str">
        <f ca="1">IF(SUMIF(ВихідніДані!$E:$BB,R$8&amp;$C50,ВихідніДані!$D:$D)=0,"-",IF(SUMIF(ВихідніДані!$E:$BB,R$8&amp;$C50,ВихідніДані!$BE:$BE)=0,"вся сумма оспорена",IF(SUMIF(ВихідніДані!$E:$BB,R$8&amp;$C50,ВихідніДані!$M:$M)=0,"Немає висновків",SUMIF(ВихідніДані!$E:$BB,R$8&amp;$C50,ВихідніДані!$M:$M)/SUMIF(ВихідніДані!$E:$BB,R$8&amp;$C50,ВихідніДані!$BE:$BE))))</f>
        <v>-</v>
      </c>
      <c r="S50" s="331" t="str">
        <f ca="1">IF(SUMIF(ВихідніДані!$E:$BB,S$8&amp;$C50,ВихідніДані!$D:$D)=0,"-",IF(SUMIF(ВихідніДані!$E:$BB,S$8&amp;$C50,ВихідніДані!$BE:$BE)=0,"вся сумма оспорена",IF(SUMIF(ВихідніДані!$E:$BB,S$8&amp;$C50,ВихідніДані!$M:$M)=0,"Немає висновків",SUMIF(ВихідніДані!$E:$BB,S$8&amp;$C50,ВихідніДані!$M:$M)/SUMIF(ВихідніДані!$E:$BB,S$8&amp;$C50,ВихідніДані!$BE:$BE))))</f>
        <v>-</v>
      </c>
      <c r="T50" s="331" t="str">
        <f ca="1">IF(SUMIF(ВихідніДані!$E:$BB,T$8&amp;$C50,ВихідніДані!$D:$D)=0,"-",IF(SUMIF(ВихідніДані!$E:$BB,T$8&amp;$C50,ВихідніДані!$BE:$BE)=0,"вся сумма оспорена",IF(SUMIF(ВихідніДані!$E:$BB,T$8&amp;$C50,ВихідніДані!$M:$M)=0,"Немає висновків",SUMIF(ВихідніДані!$E:$BB,T$8&amp;$C50,ВихідніДані!$M:$M)/SUMIF(ВихідніДані!$E:$BB,T$8&amp;$C50,ВихідніДані!$BE:$BE))))</f>
        <v>-</v>
      </c>
      <c r="U50" s="331" t="str">
        <f ca="1">IF(SUMIF(ВихідніДані!$E:$BB,U$8&amp;$C50,ВихідніДані!$D:$D)=0,"-",IF(SUMIF(ВихідніДані!$E:$BB,U$8&amp;$C50,ВихідніДані!$BE:$BE)=0,"вся сумма оспорена",IF(SUMIF(ВихідніДані!$E:$BB,U$8&amp;$C50,ВихідніДані!$M:$M)=0,"Немає висновків",SUMIF(ВихідніДані!$E:$BB,U$8&amp;$C50,ВихідніДані!$M:$M)/SUMIF(ВихідніДані!$E:$BB,U$8&amp;$C50,ВихідніДані!$BE:$BE))))</f>
        <v>-</v>
      </c>
      <c r="V50" s="331" t="str">
        <f ca="1">IF(SUMIF(ВихідніДані!$E:$BB,V$8&amp;$C50,ВихідніДані!$D:$D)=0,"-",IF(SUMIF(ВихідніДані!$E:$BB,V$8&amp;$C50,ВихідніДані!$BE:$BE)=0,"вся сумма оспорена",IF(SUMIF(ВихідніДані!$E:$BB,V$8&amp;$C50,ВихідніДані!$M:$M)=0,"Немає висновків",SUMIF(ВихідніДані!$E:$BB,V$8&amp;$C50,ВихідніДані!$M:$M)/SUMIF(ВихідніДані!$E:$BB,V$8&amp;$C50,ВихідніДані!$BE:$BE))))</f>
        <v>-</v>
      </c>
      <c r="W50" s="331" t="str">
        <f ca="1">IF(SUMIF(ВихідніДані!$E:$BB,W$8&amp;$C50,ВихідніДані!$D:$D)=0,"-",IF(SUMIF(ВихідніДані!$E:$BB,W$8&amp;$C50,ВихідніДані!$BE:$BE)=0,"вся сумма оспорена",IF(SUMIF(ВихідніДані!$E:$BB,W$8&amp;$C50,ВихідніДані!$M:$M)=0,"Немає висновків",SUMIF(ВихідніДані!$E:$BB,W$8&amp;$C50,ВихідніДані!$M:$M)/SUMIF(ВихідніДані!$E:$BB,W$8&amp;$C50,ВихідніДані!$BE:$BE))))</f>
        <v>-</v>
      </c>
      <c r="X50" s="331">
        <f ca="1">IF(SUMIF(ВихідніДані!$E:$BB,X$8&amp;$C50,ВихідніДані!$D:$D)=0,"-",IF(SUMIF(ВихідніДані!$E:$BB,X$8&amp;$C50,ВихідніДані!$BE:$BE)=0,"вся сумма оспорена",IF(SUMIF(ВихідніДані!$E:$BB,X$8&amp;$C50,ВихідніДані!$M:$M)=0,"Немає висновків",SUMIF(ВихідніДані!$E:$BB,X$8&amp;$C50,ВихідніДані!$M:$M)/SUMIF(ВихідніДані!$E:$BB,X$8&amp;$C50,ВихідніДані!$BE:$BE))))</f>
        <v>0.99923868823263517</v>
      </c>
      <c r="Y50" s="331" t="str">
        <f ca="1">IF(SUMIF(ВихідніДані!$E:$BB,Y$8&amp;$C50,ВихідніДані!$D:$D)=0,"-",IF(SUMIF(ВихідніДані!$E:$BB,Y$8&amp;$C50,ВихідніДані!$BE:$BE)=0,"вся сумма оспорена",IF(SUMIF(ВихідніДані!$E:$BB,Y$8&amp;$C50,ВихідніДані!$M:$M)=0,"Немає висновків",SUMIF(ВихідніДані!$E:$BB,Y$8&amp;$C50,ВихідніДані!$M:$M)/SUMIF(ВихідніДані!$E:$BB,Y$8&amp;$C50,ВихідніДані!$BE:$BE))))</f>
        <v>-</v>
      </c>
      <c r="Z50" s="331" t="str">
        <f ca="1">IF(SUMIF(ВихідніДані!$E:$BB,Z$8&amp;$C50,ВихідніДані!$D:$D)=0,"-",IF(SUMIF(ВихідніДані!$E:$BB,Z$8&amp;$C50,ВихідніДані!$BE:$BE)=0,"вся сумма оспорена",IF(SUMIF(ВихідніДані!$E:$BB,Z$8&amp;$C50,ВихідніДані!$M:$M)=0,"Немає висновків",SUMIF(ВихідніДані!$E:$BB,Z$8&amp;$C50,ВихідніДані!$M:$M)/SUMIF(ВихідніДані!$E:$BB,Z$8&amp;$C50,ВихідніДані!$BE:$BE))))</f>
        <v>-</v>
      </c>
      <c r="AA50" s="331" t="str">
        <f ca="1">IF(SUMIF(ВихідніДані!$E:$BB,AA$8&amp;$C50,ВихідніДані!$D:$D)=0,"-",IF(SUMIF(ВихідніДані!$E:$BB,AA$8&amp;$C50,ВихідніДані!$BE:$BE)=0,"вся сумма оспорена",IF(SUMIF(ВихідніДані!$E:$BB,AA$8&amp;$C50,ВихідніДані!$M:$M)=0,"Немає висновків",SUMIF(ВихідніДані!$E:$BB,AA$8&amp;$C50,ВихідніДані!$M:$M)/SUMIF(ВихідніДані!$E:$BB,AA$8&amp;$C50,ВихідніДані!$BE:$BE))))</f>
        <v>-</v>
      </c>
      <c r="AB50" s="332" t="str">
        <f ca="1">IF(SUMIF(ВихідніДані!$E:$BB,AB$8&amp;$C50,ВихідніДані!$D:$D)=0,"-",IF(SUMIF(ВихідніДані!$E:$BB,AB$8&amp;$C50,ВихідніДані!$BE:$BE)=0,"вся сумма оспорена",IF(SUMIF(ВихідніДані!$E:$BB,AB$8&amp;$C50,ВихідніДані!$M:$M)=0,"Немає висновків",SUMIF(ВихідніДані!$E:$BB,AB$8&amp;$C50,ВихідніДані!$M:$M)/SUMIF(ВихідніДані!$E:$BB,AB$8&amp;$C50,ВихідніДані!$BE:$BE))))</f>
        <v>-</v>
      </c>
      <c r="AC50" s="159"/>
      <c r="AD50" s="330" t="str">
        <f ca="1">IF(SUMIF(ВихідніДані!$E:$BB,AD$8&amp; $C50,ВихідніДані!$D:$D)=0,"-",IF(SUMIF(ВихідніДані!$E:$BB,AD$8&amp;$C50,ВихідніДані!$BE:$BE)=0,"вся сумма оспорена",IF(SUMIF(ВихідніДані!$E:$BB,AD$8&amp;$C50,ВихідніДані!$M:$M)=0,"Немає висновків",SUMIF(ВихідніДані!$E:$BB,AD$8&amp;$C50,ВихідніДані!$AI:$AI)/SUMIF(ВихідніДані!$E:$BB,AD$8&amp;$C50,ВихідніДані!$M:$M))))</f>
        <v>-</v>
      </c>
      <c r="AE50" s="331" t="str">
        <f ca="1">IF(SUMIF(ВихідніДані!$E:$BB,AE$8&amp; $C50,ВихідніДані!$D:$D)=0,"-",IF(SUMIF(ВихідніДані!$E:$BB,AE$8&amp;$C50,ВихідніДані!$BE:$BE)=0,"вся сумма оспорена",IF(SUMIF(ВихідніДані!$E:$BB,AE$8&amp;$C50,ВихідніДані!$M:$M)=0,"Немає висновків",SUMIF(ВихідніДані!$E:$BB,AE$8&amp;$C50,ВихідніДані!$AI:$AI)/SUMIF(ВихідніДані!$E:$BB,AE$8&amp;$C50,ВихідніДані!$M:$M))))</f>
        <v>-</v>
      </c>
      <c r="AF50" s="331" t="str">
        <f ca="1">IF(SUMIF(ВихідніДані!$E:$BB,AF$8&amp; $C50,ВихідніДані!$D:$D)=0,"-",IF(SUMIF(ВихідніДані!$E:$BB,AF$8&amp;$C50,ВихідніДані!$BE:$BE)=0,"вся сумма оспорена",IF(SUMIF(ВихідніДані!$E:$BB,AF$8&amp;$C50,ВихідніДані!$M:$M)=0,"Немає висновків",SUMIF(ВихідніДані!$E:$BB,AF$8&amp;$C50,ВихідніДані!$AI:$AI)/SUMIF(ВихідніДані!$E:$BB,AF$8&amp;$C50,ВихідніДані!$M:$M))))</f>
        <v>-</v>
      </c>
      <c r="AG50" s="331" t="str">
        <f ca="1">IF(SUMIF(ВихідніДані!$E:$BB,AG$8&amp; $C50,ВихідніДані!$D:$D)=0,"-",IF(SUMIF(ВихідніДані!$E:$BB,AG$8&amp;$C50,ВихідніДані!$BE:$BE)=0,"вся сумма оспорена",IF(SUMIF(ВихідніДані!$E:$BB,AG$8&amp;$C50,ВихідніДані!$M:$M)=0,"Немає висновків",SUMIF(ВихідніДані!$E:$BB,AG$8&amp;$C50,ВихідніДані!$AI:$AI)/SUMIF(ВихідніДані!$E:$BB,AG$8&amp;$C50,ВихідніДані!$M:$M))))</f>
        <v>-</v>
      </c>
      <c r="AH50" s="331" t="str">
        <f ca="1">IF(SUMIF(ВихідніДані!$E:$BB,AH$8&amp; $C50,ВихідніДані!$D:$D)=0,"-",IF(SUMIF(ВихідніДані!$E:$BB,AH$8&amp;$C50,ВихідніДані!$BE:$BE)=0,"вся сумма оспорена",IF(SUMIF(ВихідніДані!$E:$BB,AH$8&amp;$C50,ВихідніДані!$M:$M)=0,"Немає висновків",SUMIF(ВихідніДані!$E:$BB,AH$8&amp;$C50,ВихідніДані!$AI:$AI)/SUMIF(ВихідніДані!$E:$BB,AH$8&amp;$C50,ВихідніДані!$M:$M))))</f>
        <v>-</v>
      </c>
      <c r="AI50" s="331" t="str">
        <f ca="1">IF(SUMIF(ВихідніДані!$E:$BB,AI$8&amp; $C50,ВихідніДані!$D:$D)=0,"-",IF(SUMIF(ВихідніДані!$E:$BB,AI$8&amp;$C50,ВихідніДані!$BE:$BE)=0,"вся сумма оспорена",IF(SUMIF(ВихідніДані!$E:$BB,AI$8&amp;$C50,ВихідніДані!$M:$M)=0,"Немає висновків",SUMIF(ВихідніДані!$E:$BB,AI$8&amp;$C50,ВихідніДані!$AI:$AI)/SUMIF(ВихідніДані!$E:$BB,AI$8&amp;$C50,ВихідніДані!$M:$M))))</f>
        <v>-</v>
      </c>
      <c r="AJ50" s="331">
        <f ca="1">IF(SUMIF(ВихідніДані!$E:$BB,AJ$8&amp; $C50,ВихідніДані!$D:$D)=0,"-",IF(SUMIF(ВихідніДані!$E:$BB,AJ$8&amp;$C50,ВихідніДані!$BE:$BE)=0,"вся сумма оспорена",IF(SUMIF(ВихідніДані!$E:$BB,AJ$8&amp;$C50,ВихідніДані!$M:$M)=0,"Немає висновків",SUMIF(ВихідніДані!$E:$BB,AJ$8&amp;$C50,ВихідніДані!$AI:$AI)/SUMIF(ВихідніДані!$E:$BB,AJ$8&amp;$C50,ВихідніДані!$M:$M))))</f>
        <v>1</v>
      </c>
      <c r="AK50" s="331" t="str">
        <f ca="1">IF(SUMIF(ВихідніДані!$E:$BB,AK$8&amp; $C50,ВихідніДані!$D:$D)=0,"-",IF(SUMIF(ВихідніДані!$E:$BB,AK$8&amp;$C50,ВихідніДані!$BE:$BE)=0,"вся сумма оспорена",IF(SUMIF(ВихідніДані!$E:$BB,AK$8&amp;$C50,ВихідніДані!$M:$M)=0,"Немає висновків",SUMIF(ВихідніДані!$E:$BB,AK$8&amp;$C50,ВихідніДані!$AI:$AI)/SUMIF(ВихідніДані!$E:$BB,AK$8&amp;$C50,ВихідніДані!$M:$M))))</f>
        <v>-</v>
      </c>
      <c r="AL50" s="331" t="str">
        <f ca="1">IF(SUMIF(ВихідніДані!$E:$BB,AL$8&amp; $C50,ВихідніДані!$D:$D)=0,"-",IF(SUMIF(ВихідніДані!$E:$BB,AL$8&amp;$C50,ВихідніДані!$BE:$BE)=0,"вся сумма оспорена",IF(SUMIF(ВихідніДані!$E:$BB,AL$8&amp;$C50,ВихідніДані!$M:$M)=0,"Немає висновків",SUMIF(ВихідніДані!$E:$BB,AL$8&amp;$C50,ВихідніДані!$AI:$AI)/SUMIF(ВихідніДані!$E:$BB,AL$8&amp;$C50,ВихідніДані!$M:$M))))</f>
        <v>-</v>
      </c>
      <c r="AM50" s="331" t="str">
        <f ca="1">IF(SUMIF(ВихідніДані!$E:$BB,AM$8&amp; $C50,ВихідніДані!$D:$D)=0,"-",IF(SUMIF(ВихідніДані!$E:$BB,AM$8&amp;$C50,ВихідніДані!$BE:$BE)=0,"вся сумма оспорена",IF(SUMIF(ВихідніДані!$E:$BB,AM$8&amp;$C50,ВихідніДані!$M:$M)=0,"Немає висновків",SUMIF(ВихідніДані!$E:$BB,AM$8&amp;$C50,ВихідніДані!$AI:$AI)/SUMIF(ВихідніДані!$E:$BB,AM$8&amp;$C50,ВихідніДані!$M:$M))))</f>
        <v>-</v>
      </c>
      <c r="AN50" s="332" t="str">
        <f ca="1">IF(SUMIF(ВихідніДані!$E:$BB,AN$8&amp; $C50,ВихідніДані!$D:$D)=0,"-",IF(SUMIF(ВихідніДані!$E:$BB,AN$8&amp;$C50,ВихідніДані!$BE:$BE)=0,"вся сумма оспорена",IF(SUMIF(ВихідніДані!$E:$BB,AN$8&amp;$C50,ВихідніДані!$M:$M)=0,"Немає висновків",SUMIF(ВихідніДані!$E:$BB,AN$8&amp;$C50,ВихідніДані!$AI:$AI)/SUMIF(ВихідніДані!$E:$BB,AN$8&amp;$C50,ВихідніДані!$M:$M))))</f>
        <v>-</v>
      </c>
      <c r="AO50" s="159"/>
      <c r="AP50" s="330" t="str">
        <f>IF(ISNA(VLOOKUP(AP$8&amp;$C50,ВихідніДані!$E:$BD,52,0)),"---",VLOOKUP(AP$8&amp;$C50,ВихідніДані!$E:$BD,52,0))</f>
        <v>---</v>
      </c>
      <c r="AQ50" s="331" t="str">
        <f>IF(ISNA(VLOOKUP(AQ$8&amp;$C50,ВихідніДані!$E:$BD,52,0)),"---",VLOOKUP(AQ$8&amp;$C50,ВихідніДані!$E:$BD,52,0))</f>
        <v>---</v>
      </c>
      <c r="AR50" s="331" t="str">
        <f>IF(ISNA(VLOOKUP(AR$8&amp;$C50,ВихідніДані!$E:$BD,52,0)),"---",VLOOKUP(AR$8&amp;$C50,ВихідніДані!$E:$BD,52,0))</f>
        <v>---</v>
      </c>
      <c r="AS50" s="331" t="str">
        <f>IF(ISNA(VLOOKUP(AS$8&amp;$C50,ВихідніДані!$E:$BD,52,0)),"---",VLOOKUP(AS$8&amp;$C50,ВихідніДані!$E:$BD,52,0))</f>
        <v>---</v>
      </c>
      <c r="AT50" s="331" t="str">
        <f>IF(ISNA(VLOOKUP(AT$8&amp;$C50,ВихідніДані!$E:$BD,52,0)),"---",VLOOKUP(AT$8&amp;$C50,ВихідніДані!$E:$BD,52,0))</f>
        <v>---</v>
      </c>
      <c r="AU50" s="331" t="str">
        <f>IF(ISNA(VLOOKUP(AU$8&amp;$C50,ВихідніДані!$E:$BD,52,0)),"---",VLOOKUP(AU$8&amp;$C50,ВихідніДані!$E:$BD,52,0))</f>
        <v>---</v>
      </c>
      <c r="AV50" s="446">
        <f>VLOOKUP(AV$8&amp;$C50,ВихідніДані!$E:$BD,52,0)</f>
        <v>187</v>
      </c>
      <c r="AW50" s="331" t="str">
        <f>IF(ISNA(VLOOKUP(AW$8&amp;$C50,ВихідніДані!$E:$BD,52,0)),"---",VLOOKUP(AW$8&amp;$C50,ВихідніДані!$E:$BD,52,0))</f>
        <v>---</v>
      </c>
      <c r="AX50" s="331" t="str">
        <f>IF(ISNA(VLOOKUP(AX$8&amp;$C50,ВихідніДані!$E:$BD,52,0)),"---",VLOOKUP(AX$8&amp;$C50,ВихідніДані!$E:$BD,52,0))</f>
        <v>---</v>
      </c>
      <c r="AY50" s="331" t="str">
        <f>IF(ISNA(VLOOKUP(AY$8&amp;$C50,ВихідніДані!$E:$BD,52,0)),"---",VLOOKUP(AY$8&amp;$C50,ВихідніДані!$E:$BD,52,0))</f>
        <v>---</v>
      </c>
      <c r="AZ50" s="332" t="str">
        <f>IF(ISNA(VLOOKUP(AZ$8&amp;$C50,ВихідніДані!$E:$BD,52,0)),"---",VLOOKUP(AZ$8&amp;$C50,ВихідніДані!$E:$BD,52,0))</f>
        <v>---</v>
      </c>
      <c r="BA50" s="159"/>
      <c r="BB50" s="319" t="str">
        <f>IF(SUMIF(АВисновки!$D:$D,BB$8&amp;$C50,АВисновки!$A:$A)=0,"-",SUMIF(АВисновки!$D:$D,BB$8&amp;$C50,АВисновки!$E:$E))</f>
        <v>-</v>
      </c>
      <c r="BC50" s="320" t="str">
        <f>IF(SUMIF(АВисновки!$D:$D,BC$8&amp;$C50,АВисновки!$A:$A)=0,"-",SUMIF(АВисновки!$D:$D,BC$8&amp;$C50,АВисновки!$E:$E))</f>
        <v>-</v>
      </c>
      <c r="BD50" s="320" t="str">
        <f>IF(SUMIF(АВисновки!$D:$D,BD$8&amp;$C50,АВисновки!$A:$A)=0,"-",SUMIF(АВисновки!$D:$D,BD$8&amp;$C50,АВисновки!$E:$E))</f>
        <v>-</v>
      </c>
      <c r="BE50" s="320" t="str">
        <f>IF(SUMIF(АВисновки!$D:$D,BE$8&amp;$C50,АВисновки!$A:$A)=0,"-",SUMIF(АВисновки!$D:$D,BE$8&amp;$C50,АВисновки!$E:$E))</f>
        <v>-</v>
      </c>
      <c r="BF50" s="320" t="str">
        <f>IF(SUMIF(АВисновки!$D:$D,BF$8&amp;$C50,АВисновки!$A:$A)=0,"-",SUMIF(АВисновки!$D:$D,BF$8&amp;$C50,АВисновки!$E:$E))</f>
        <v>-</v>
      </c>
      <c r="BG50" s="320" t="str">
        <f>IF(SUMIF(АВисновки!$D:$D,BG$8&amp;$C50,АВисновки!$A:$A)=0,"-",SUMIF(АВисновки!$D:$D,BG$8&amp;$C50,АВисновки!$E:$E))</f>
        <v>-</v>
      </c>
      <c r="BH50" s="320">
        <f>IF(SUMIF(АВисновки!$D:$D,BH$8&amp;$C50,АВисновки!$A:$A)=0,"-",SUMIF(АВисновки!$D:$D,BH$8&amp;$C50,АВисновки!$E:$E))</f>
        <v>1132142.2356164383</v>
      </c>
      <c r="BI50" s="320" t="str">
        <f>IF(SUMIF(АВисновки!$D:$D,BI$8&amp;$C50,АВисновки!$A:$A)=0,"-",SUMIF(АВисновки!$D:$D,BI$8&amp;$C50,АВисновки!$E:$E))</f>
        <v>-</v>
      </c>
      <c r="BJ50" s="320" t="str">
        <f>IF(SUMIF(АВисновки!$D:$D,BJ$8&amp;$C50,АВисновки!$A:$A)=0,"-",SUMIF(АВисновки!$D:$D,BJ$8&amp;$C50,АВисновки!$E:$E))</f>
        <v>-</v>
      </c>
      <c r="BK50" s="320" t="str">
        <f>IF(SUMIF(АВисновки!$D:$D,BK$8&amp;$C50,АВисновки!$A:$A)=0,"-",SUMIF(АВисновки!$D:$D,BK$8&amp;$C50,АВисновки!$E:$E))</f>
        <v>-</v>
      </c>
      <c r="BL50" s="321" t="str">
        <f>IF(SUMIF(АВисновки!$D:$D,BL$8&amp;$C50,АВисновки!$A:$A)=0,"-",SUMIF(АВисновки!$D:$D,BL$8&amp;$C50,АВисновки!$E:$E))</f>
        <v>-</v>
      </c>
    </row>
    <row r="51" spans="1:64" x14ac:dyDescent="0.2">
      <c r="A51" s="386">
        <f>COUNTIF(СписМінфін!$B$2:$B$101,C51)</f>
        <v>1</v>
      </c>
      <c r="B51" s="364">
        <v>41</v>
      </c>
      <c r="C51" s="365" t="s">
        <v>94</v>
      </c>
      <c r="D51" s="142">
        <v>225551317122</v>
      </c>
      <c r="E51" s="172">
        <f>SUMIF(ВихідніДані!G:G,D51,ВихідніДані!K:K)</f>
        <v>111340953</v>
      </c>
      <c r="F51" s="172">
        <f>SUMIF(ВихідніДані!G:G,D51,ВихідніДані!M:M)</f>
        <v>111209030.3</v>
      </c>
      <c r="G51" s="172">
        <f>SUMIF(ВихідніДані!G:G,D51,ВихідніДані!AC:AC)</f>
        <v>0</v>
      </c>
      <c r="H51" s="172">
        <f>SUMIF(ВихідніДані!G:G,D51,ВихідніДані!AI:AI)</f>
        <v>111209030.3</v>
      </c>
      <c r="I51" s="366">
        <f t="shared" si="1"/>
        <v>131922.70000000298</v>
      </c>
      <c r="J51" s="366">
        <f t="shared" si="2"/>
        <v>0</v>
      </c>
      <c r="K51" s="367">
        <f t="shared" si="3"/>
        <v>0.99881514666036675</v>
      </c>
      <c r="L51" s="368">
        <f t="shared" si="4"/>
        <v>0.99881514666036675</v>
      </c>
      <c r="M51" s="369">
        <f>SUMIF(АВисновки!N:N,D51,АВисновки!$E:$E)</f>
        <v>28246.367123287262</v>
      </c>
      <c r="N51" s="369">
        <f>SUMIF(АВисновки!N:N,D51,АВисновки!B:B)</f>
        <v>2</v>
      </c>
      <c r="O51" s="369">
        <f ca="1">SUMIF([2]Матриця!C$7:C$967,D51,[2]Матриця!D$7:D$967)</f>
        <v>35</v>
      </c>
      <c r="P51" s="387">
        <f ca="1">SUMIF([2]Матриця!B$7:B$967,C51,[2]Матриця!E$7:E$967)</f>
        <v>4</v>
      </c>
      <c r="Q51" s="159"/>
      <c r="R51" s="330">
        <f ca="1">IF(SUMIF(ВихідніДані!$E:$BB,R$8&amp;$C51,ВихідніДані!$D:$D)=0,"-",IF(SUMIF(ВихідніДані!$E:$BB,R$8&amp;$C51,ВихідніДані!$BE:$BE)=0,"вся сумма оспорена",IF(SUMIF(ВихідніДані!$E:$BB,R$8&amp;$C51,ВихідніДані!$M:$M)=0,"Немає висновків",SUMIF(ВихідніДані!$E:$BB,R$8&amp;$C51,ВихідніДані!$M:$M)/SUMIF(ВихідніДані!$E:$BB,R$8&amp;$C51,ВихідніДані!$BE:$BE))))</f>
        <v>1</v>
      </c>
      <c r="S51" s="331">
        <f ca="1">IF(SUMIF(ВихідніДані!$E:$BB,S$8&amp;$C51,ВихідніДані!$D:$D)=0,"-",IF(SUMIF(ВихідніДані!$E:$BB,S$8&amp;$C51,ВихідніДані!$BE:$BE)=0,"вся сумма оспорена",IF(SUMIF(ВихідніДані!$E:$BB,S$8&amp;$C51,ВихідніДані!$M:$M)=0,"Немає висновків",SUMIF(ВихідніДані!$E:$BB,S$8&amp;$C51,ВихідніДані!$M:$M)/SUMIF(ВихідніДані!$E:$BB,S$8&amp;$C51,ВихідніДані!$BE:$BE))))</f>
        <v>1</v>
      </c>
      <c r="T51" s="331">
        <f ca="1">IF(SUMIF(ВихідніДані!$E:$BB,T$8&amp;$C51,ВихідніДані!$D:$D)=0,"-",IF(SUMIF(ВихідніДані!$E:$BB,T$8&amp;$C51,ВихідніДані!$BE:$BE)=0,"вся сумма оспорена",IF(SUMIF(ВихідніДані!$E:$BB,T$8&amp;$C51,ВихідніДані!$M:$M)=0,"Немає висновків",SUMIF(ВихідніДані!$E:$BB,T$8&amp;$C51,ВихідніДані!$M:$M)/SUMIF(ВихідніДані!$E:$BB,T$8&amp;$C51,ВихідніДані!$BE:$BE))))</f>
        <v>1</v>
      </c>
      <c r="U51" s="331">
        <f ca="1">IF(SUMIF(ВихідніДані!$E:$BB,U$8&amp;$C51,ВихідніДані!$D:$D)=0,"-",IF(SUMIF(ВихідніДані!$E:$BB,U$8&amp;$C51,ВихідніДані!$BE:$BE)=0,"вся сумма оспорена",IF(SUMIF(ВихідніДані!$E:$BB,U$8&amp;$C51,ВихідніДані!$M:$M)=0,"Немає висновків",SUMIF(ВихідніДані!$E:$BB,U$8&amp;$C51,ВихідніДані!$M:$M)/SUMIF(ВихідніДані!$E:$BB,U$8&amp;$C51,ВихідніДані!$BE:$BE))))</f>
        <v>1</v>
      </c>
      <c r="V51" s="331">
        <f ca="1">IF(SUMIF(ВихідніДані!$E:$BB,V$8&amp;$C51,ВихідніДані!$D:$D)=0,"-",IF(SUMIF(ВихідніДані!$E:$BB,V$8&amp;$C51,ВихідніДані!$BE:$BE)=0,"вся сумма оспорена",IF(SUMIF(ВихідніДані!$E:$BB,V$8&amp;$C51,ВихідніДані!$M:$M)=0,"Немає висновків",SUMIF(ВихідніДані!$E:$BB,V$8&amp;$C51,ВихідніДані!$M:$M)/SUMIF(ВихідніДані!$E:$BB,V$8&amp;$C51,ВихідніДані!$BE:$BE))))</f>
        <v>1</v>
      </c>
      <c r="W51" s="331">
        <f ca="1">IF(SUMIF(ВихідніДані!$E:$BB,W$8&amp;$C51,ВихідніДані!$D:$D)=0,"-",IF(SUMIF(ВихідніДані!$E:$BB,W$8&amp;$C51,ВихідніДані!$BE:$BE)=0,"вся сумма оспорена",IF(SUMIF(ВихідніДані!$E:$BB,W$8&amp;$C51,ВихідніДані!$M:$M)=0,"Немає висновків",SUMIF(ВихідніДані!$E:$BB,W$8&amp;$C51,ВихідніДані!$M:$M)/SUMIF(ВихідніДані!$E:$BB,W$8&amp;$C51,ВихідніДані!$BE:$BE))))</f>
        <v>0.99973245929142573</v>
      </c>
      <c r="X51" s="331">
        <f ca="1">IF(SUMIF(ВихідніДані!$E:$BB,X$8&amp;$C51,ВихідніДані!$D:$D)=0,"-",IF(SUMIF(ВихідніДані!$E:$BB,X$8&amp;$C51,ВихідніДані!$BE:$BE)=0,"вся сумма оспорена",IF(SUMIF(ВихідніДані!$E:$BB,X$8&amp;$C51,ВихідніДані!$M:$M)=0,"Немає висновків",SUMIF(ВихідніДані!$E:$BB,X$8&amp;$C51,ВихідніДані!$M:$M)/SUMIF(ВихідніДані!$E:$BB,X$8&amp;$C51,ВихідніДані!$BE:$BE))))</f>
        <v>1</v>
      </c>
      <c r="Y51" s="331">
        <f ca="1">IF(SUMIF(ВихідніДані!$E:$BB,Y$8&amp;$C51,ВихідніДані!$D:$D)=0,"-",IF(SUMIF(ВихідніДані!$E:$BB,Y$8&amp;$C51,ВихідніДані!$BE:$BE)=0,"вся сумма оспорена",IF(SUMIF(ВихідніДані!$E:$BB,Y$8&amp;$C51,ВихідніДані!$M:$M)=0,"Немає висновків",SUMIF(ВихідніДані!$E:$BB,Y$8&amp;$C51,ВихідніДані!$M:$M)/SUMIF(ВихідніДані!$E:$BB,Y$8&amp;$C51,ВихідніДані!$BE:$BE))))</f>
        <v>1</v>
      </c>
      <c r="Z51" s="331">
        <f ca="1">IF(SUMIF(ВихідніДані!$E:$BB,Z$8&amp;$C51,ВихідніДані!$D:$D)=0,"-",IF(SUMIF(ВихідніДані!$E:$BB,Z$8&amp;$C51,ВихідніДані!$BE:$BE)=0,"вся сумма оспорена",IF(SUMIF(ВихідніДані!$E:$BB,Z$8&amp;$C51,ВихідніДані!$M:$M)=0,"Немає висновків",SUMIF(ВихідніДані!$E:$BB,Z$8&amp;$C51,ВихідніДані!$M:$M)/SUMIF(ВихідніДані!$E:$BB,Z$8&amp;$C51,ВихідніДані!$BE:$BE))))</f>
        <v>1</v>
      </c>
      <c r="AA51" s="331">
        <f ca="1">IF(SUMIF(ВихідніДані!$E:$BB,AA$8&amp;$C51,ВихідніДані!$D:$D)=0,"-",IF(SUMIF(ВихідніДані!$E:$BB,AA$8&amp;$C51,ВихідніДані!$BE:$BE)=0,"вся сумма оспорена",IF(SUMIF(ВихідніДані!$E:$BB,AA$8&amp;$C51,ВихідніДані!$M:$M)=0,"Немає висновків",SUMIF(ВихідніДані!$E:$BB,AA$8&amp;$C51,ВихідніДані!$M:$M)/SUMIF(ВихідніДані!$E:$BB,AA$8&amp;$C51,ВихідніДані!$BE:$BE))))</f>
        <v>0.9790090430132129</v>
      </c>
      <c r="AB51" s="332">
        <f ca="1">IF(SUMIF(ВихідніДані!$E:$BB,AB$8&amp;$C51,ВихідніДані!$D:$D)=0,"-",IF(SUMIF(ВихідніДані!$E:$BB,AB$8&amp;$C51,ВихідніДані!$BE:$BE)=0,"вся сумма оспорена",IF(SUMIF(ВихідніДані!$E:$BB,AB$8&amp;$C51,ВихідніДані!$M:$M)=0,"Немає висновків",SUMIF(ВихідніДані!$E:$BB,AB$8&amp;$C51,ВихідніДані!$M:$M)/SUMIF(ВихідніДані!$E:$BB,AB$8&amp;$C51,ВихідніДані!$BE:$BE))))</f>
        <v>1</v>
      </c>
      <c r="AC51" s="159"/>
      <c r="AD51" s="330">
        <f ca="1">IF(SUMIF(ВихідніДані!$E:$BB,AD$8&amp; $C51,ВихідніДані!$D:$D)=0,"-",IF(SUMIF(ВихідніДані!$E:$BB,AD$8&amp;$C51,ВихідніДані!$BE:$BE)=0,"вся сумма оспорена",IF(SUMIF(ВихідніДані!$E:$BB,AD$8&amp;$C51,ВихідніДані!$M:$M)=0,"Немає висновків",SUMIF(ВихідніДані!$E:$BB,AD$8&amp;$C51,ВихідніДані!$AI:$AI)/SUMIF(ВихідніДані!$E:$BB,AD$8&amp;$C51,ВихідніДані!$M:$M))))</f>
        <v>1</v>
      </c>
      <c r="AE51" s="331">
        <f ca="1">IF(SUMIF(ВихідніДані!$E:$BB,AE$8&amp; $C51,ВихідніДані!$D:$D)=0,"-",IF(SUMIF(ВихідніДані!$E:$BB,AE$8&amp;$C51,ВихідніДані!$BE:$BE)=0,"вся сумма оспорена",IF(SUMIF(ВихідніДані!$E:$BB,AE$8&amp;$C51,ВихідніДані!$M:$M)=0,"Немає висновків",SUMIF(ВихідніДані!$E:$BB,AE$8&amp;$C51,ВихідніДані!$AI:$AI)/SUMIF(ВихідніДані!$E:$BB,AE$8&amp;$C51,ВихідніДані!$M:$M))))</f>
        <v>1</v>
      </c>
      <c r="AF51" s="331">
        <f ca="1">IF(SUMIF(ВихідніДані!$E:$BB,AF$8&amp; $C51,ВихідніДані!$D:$D)=0,"-",IF(SUMIF(ВихідніДані!$E:$BB,AF$8&amp;$C51,ВихідніДані!$BE:$BE)=0,"вся сумма оспорена",IF(SUMIF(ВихідніДані!$E:$BB,AF$8&amp;$C51,ВихідніДані!$M:$M)=0,"Немає висновків",SUMIF(ВихідніДані!$E:$BB,AF$8&amp;$C51,ВихідніДані!$AI:$AI)/SUMIF(ВихідніДані!$E:$BB,AF$8&amp;$C51,ВихідніДані!$M:$M))))</f>
        <v>1</v>
      </c>
      <c r="AG51" s="331">
        <f ca="1">IF(SUMIF(ВихідніДані!$E:$BB,AG$8&amp; $C51,ВихідніДані!$D:$D)=0,"-",IF(SUMIF(ВихідніДані!$E:$BB,AG$8&amp;$C51,ВихідніДані!$BE:$BE)=0,"вся сумма оспорена",IF(SUMIF(ВихідніДані!$E:$BB,AG$8&amp;$C51,ВихідніДані!$M:$M)=0,"Немає висновків",SUMIF(ВихідніДані!$E:$BB,AG$8&amp;$C51,ВихідніДані!$AI:$AI)/SUMIF(ВихідніДані!$E:$BB,AG$8&amp;$C51,ВихідніДані!$M:$M))))</f>
        <v>1</v>
      </c>
      <c r="AH51" s="331">
        <f ca="1">IF(SUMIF(ВихідніДані!$E:$BB,AH$8&amp; $C51,ВихідніДані!$D:$D)=0,"-",IF(SUMIF(ВихідніДані!$E:$BB,AH$8&amp;$C51,ВихідніДані!$BE:$BE)=0,"вся сумма оспорена",IF(SUMIF(ВихідніДані!$E:$BB,AH$8&amp;$C51,ВихідніДані!$M:$M)=0,"Немає висновків",SUMIF(ВихідніДані!$E:$BB,AH$8&amp;$C51,ВихідніДані!$AI:$AI)/SUMIF(ВихідніДані!$E:$BB,AH$8&amp;$C51,ВихідніДані!$M:$M))))</f>
        <v>1</v>
      </c>
      <c r="AI51" s="331">
        <f ca="1">IF(SUMIF(ВихідніДані!$E:$BB,AI$8&amp; $C51,ВихідніДані!$D:$D)=0,"-",IF(SUMIF(ВихідніДані!$E:$BB,AI$8&amp;$C51,ВихідніДані!$BE:$BE)=0,"вся сумма оспорена",IF(SUMIF(ВихідніДані!$E:$BB,AI$8&amp;$C51,ВихідніДані!$M:$M)=0,"Немає висновків",SUMIF(ВихідніДані!$E:$BB,AI$8&amp;$C51,ВихідніДані!$AI:$AI)/SUMIF(ВихідніДані!$E:$BB,AI$8&amp;$C51,ВихідніДані!$M:$M))))</f>
        <v>1</v>
      </c>
      <c r="AJ51" s="331">
        <f ca="1">IF(SUMIF(ВихідніДані!$E:$BB,AJ$8&amp; $C51,ВихідніДані!$D:$D)=0,"-",IF(SUMIF(ВихідніДані!$E:$BB,AJ$8&amp;$C51,ВихідніДані!$BE:$BE)=0,"вся сумма оспорена",IF(SUMIF(ВихідніДані!$E:$BB,AJ$8&amp;$C51,ВихідніДані!$M:$M)=0,"Немає висновків",SUMIF(ВихідніДані!$E:$BB,AJ$8&amp;$C51,ВихідніДані!$AI:$AI)/SUMIF(ВихідніДані!$E:$BB,AJ$8&amp;$C51,ВихідніДані!$M:$M))))</f>
        <v>1</v>
      </c>
      <c r="AK51" s="331">
        <f ca="1">IF(SUMIF(ВихідніДані!$E:$BB,AK$8&amp; $C51,ВихідніДані!$D:$D)=0,"-",IF(SUMIF(ВихідніДані!$E:$BB,AK$8&amp;$C51,ВихідніДані!$BE:$BE)=0,"вся сумма оспорена",IF(SUMIF(ВихідніДані!$E:$BB,AK$8&amp;$C51,ВихідніДані!$M:$M)=0,"Немає висновків",SUMIF(ВихідніДані!$E:$BB,AK$8&amp;$C51,ВихідніДані!$AI:$AI)/SUMIF(ВихідніДані!$E:$BB,AK$8&amp;$C51,ВихідніДані!$M:$M))))</f>
        <v>1</v>
      </c>
      <c r="AL51" s="331">
        <f ca="1">IF(SUMIF(ВихідніДані!$E:$BB,AL$8&amp; $C51,ВихідніДані!$D:$D)=0,"-",IF(SUMIF(ВихідніДані!$E:$BB,AL$8&amp;$C51,ВихідніДані!$BE:$BE)=0,"вся сумма оспорена",IF(SUMIF(ВихідніДані!$E:$BB,AL$8&amp;$C51,ВихідніДані!$M:$M)=0,"Немає висновків",SUMIF(ВихідніДані!$E:$BB,AL$8&amp;$C51,ВихідніДані!$AI:$AI)/SUMIF(ВихідніДані!$E:$BB,AL$8&amp;$C51,ВихідніДані!$M:$M))))</f>
        <v>1</v>
      </c>
      <c r="AM51" s="331">
        <f ca="1">IF(SUMIF(ВихідніДані!$E:$BB,AM$8&amp; $C51,ВихідніДані!$D:$D)=0,"-",IF(SUMIF(ВихідніДані!$E:$BB,AM$8&amp;$C51,ВихідніДані!$BE:$BE)=0,"вся сумма оспорена",IF(SUMIF(ВихідніДані!$E:$BB,AM$8&amp;$C51,ВихідніДані!$M:$M)=0,"Немає висновків",SUMIF(ВихідніДані!$E:$BB,AM$8&amp;$C51,ВихідніДані!$AI:$AI)/SUMIF(ВихідніДані!$E:$BB,AM$8&amp;$C51,ВихідніДані!$M:$M))))</f>
        <v>1</v>
      </c>
      <c r="AN51" s="332">
        <f ca="1">IF(SUMIF(ВихідніДані!$E:$BB,AN$8&amp; $C51,ВихідніДані!$D:$D)=0,"-",IF(SUMIF(ВихідніДані!$E:$BB,AN$8&amp;$C51,ВихідніДані!$BE:$BE)=0,"вся сумма оспорена",IF(SUMIF(ВихідніДані!$E:$BB,AN$8&amp;$C51,ВихідніДані!$M:$M)=0,"Немає висновків",SUMIF(ВихідніДані!$E:$BB,AN$8&amp;$C51,ВихідніДані!$AI:$AI)/SUMIF(ВихідніДані!$E:$BB,AN$8&amp;$C51,ВихідніДані!$M:$M))))</f>
        <v>1</v>
      </c>
      <c r="AO51" s="159"/>
      <c r="AP51" s="323">
        <f>VLOOKUP(AP$8&amp;$C51,ВихідніДані!$E:$BD,52,0)</f>
        <v>33</v>
      </c>
      <c r="AQ51" s="324">
        <f>VLOOKUP(AQ$8&amp;$C51,ВихідніДані!$E:$BD,52,0)</f>
        <v>34</v>
      </c>
      <c r="AR51" s="324">
        <f>VLOOKUP(AR$8&amp;$C51,ВихідніДані!$E:$BD,52,0)</f>
        <v>34</v>
      </c>
      <c r="AS51" s="324">
        <f>VLOOKUP(AS$8&amp;$C51,ВихідніДані!$E:$BD,52,0)</f>
        <v>34</v>
      </c>
      <c r="AT51" s="324">
        <f>VLOOKUP(AT$8&amp;$C51,ВихідніДані!$E:$BD,52,0)</f>
        <v>35</v>
      </c>
      <c r="AU51" s="324">
        <f>VLOOKUP(AU$8&amp;$C51,ВихідніДані!$E:$BD,52,0)</f>
        <v>37</v>
      </c>
      <c r="AV51" s="324">
        <f>VLOOKUP(AV$8&amp;$C51,ВихідніДані!$E:$BD,52,0)</f>
        <v>36</v>
      </c>
      <c r="AW51" s="324">
        <f>VLOOKUP(AW$8&amp;$C51,ВихідніДані!$E:$BD,52,0)</f>
        <v>32</v>
      </c>
      <c r="AX51" s="324">
        <f>VLOOKUP(AX$8&amp;$C51,ВихідніДані!$E:$BD,52,0)</f>
        <v>33</v>
      </c>
      <c r="AY51" s="324">
        <f>VLOOKUP(AY$8&amp;$C51,ВихідніДані!$E:$BD,52,0)</f>
        <v>33</v>
      </c>
      <c r="AZ51" s="325">
        <f>VLOOKUP(AZ$8&amp;$C51,ВихідніДані!$E:$BD,52,0)</f>
        <v>34</v>
      </c>
      <c r="BA51" s="159"/>
      <c r="BB51" s="319">
        <f>IF(SUMIF(АВисновки!$D:$D,BB$8&amp;$C51,АВисновки!$A:$A)=0,"-",SUMIF(АВисновки!$D:$D,BB$8&amp;$C51,АВисновки!$E:$E))</f>
        <v>0</v>
      </c>
      <c r="BC51" s="320">
        <f>IF(SUMIF(АВисновки!$D:$D,BC$8&amp;$C51,АВисновки!$A:$A)=0,"-",SUMIF(АВисновки!$D:$D,BC$8&amp;$C51,АВисновки!$E:$E))</f>
        <v>0</v>
      </c>
      <c r="BD51" s="320">
        <f>IF(SUMIF(АВисновки!$D:$D,BD$8&amp;$C51,АВисновки!$A:$A)=0,"-",SUMIF(АВисновки!$D:$D,BD$8&amp;$C51,АВисновки!$E:$E))</f>
        <v>0</v>
      </c>
      <c r="BE51" s="320">
        <f>IF(SUMIF(АВисновки!$D:$D,BE$8&amp;$C51,АВисновки!$A:$A)=0,"-",SUMIF(АВисновки!$D:$D,BE$8&amp;$C51,АВисновки!$E:$E))</f>
        <v>0</v>
      </c>
      <c r="BF51" s="320">
        <f>IF(SUMIF(АВисновки!$D:$D,BF$8&amp;$C51,АВисновки!$A:$A)=0,"-",SUMIF(АВисновки!$D:$D,BF$8&amp;$C51,АВисновки!$E:$E))</f>
        <v>0</v>
      </c>
      <c r="BG51" s="320">
        <f>IF(SUMIF(АВисновки!$D:$D,BG$8&amp;$C51,АВисновки!$A:$A)=0,"-",SUMIF(АВисновки!$D:$D,BG$8&amp;$C51,АВисновки!$E:$E))</f>
        <v>1254.0821917804137</v>
      </c>
      <c r="BH51" s="320">
        <f>IF(SUMIF(АВисновки!$D:$D,BH$8&amp;$C51,АВисновки!$A:$A)=0,"-",SUMIF(АВисновки!$D:$D,BH$8&amp;$C51,АВисновки!$E:$E))</f>
        <v>0</v>
      </c>
      <c r="BI51" s="320">
        <f>IF(SUMIF(АВисновки!$D:$D,BI$8&amp;$C51,АВисновки!$A:$A)=0,"-",SUMIF(АВисновки!$D:$D,BI$8&amp;$C51,АВисновки!$E:$E))</f>
        <v>0</v>
      </c>
      <c r="BJ51" s="320">
        <f>IF(SUMIF(АВисновки!$D:$D,BJ$8&amp;$C51,АВисновки!$A:$A)=0,"-",SUMIF(АВисновки!$D:$D,BJ$8&amp;$C51,АВисновки!$E:$E))</f>
        <v>0</v>
      </c>
      <c r="BK51" s="320">
        <f>IF(SUMIF(АВисновки!$D:$D,BK$8&amp;$C51,АВисновки!$A:$A)=0,"-",SUMIF(АВисновки!$D:$D,BK$8&amp;$C51,АВисновки!$E:$E))</f>
        <v>26992.284931506849</v>
      </c>
      <c r="BL51" s="321">
        <f>IF(SUMIF(АВисновки!$D:$D,BL$8&amp;$C51,АВисновки!$A:$A)=0,"-",SUMIF(АВисновки!$D:$D,BL$8&amp;$C51,АВисновки!$E:$E))</f>
        <v>0</v>
      </c>
    </row>
    <row r="52" spans="1:64" x14ac:dyDescent="0.2">
      <c r="A52" s="386">
        <f>COUNTIF(СписМінфін!$B$2:$B$101,C52)</f>
        <v>1</v>
      </c>
      <c r="B52" s="364">
        <v>42</v>
      </c>
      <c r="C52" s="365" t="s">
        <v>52</v>
      </c>
      <c r="D52" s="142">
        <v>1912816023</v>
      </c>
      <c r="E52" s="172">
        <f>SUMIF(ВихідніДані!G:G,D52,ВихідніДані!K:K)</f>
        <v>1961446395</v>
      </c>
      <c r="F52" s="172">
        <f>SUMIF(ВихідніДані!G:G,D52,ВихідніДані!M:M)</f>
        <v>1958393422.5599999</v>
      </c>
      <c r="G52" s="172">
        <f>SUMIF(ВихідніДані!G:G,D52,ВихідніДані!AC:AC)</f>
        <v>0</v>
      </c>
      <c r="H52" s="172">
        <f>SUMIF(ВихідніДані!G:G,D52,ВихідніДані!AI:AI)</f>
        <v>1958393422.5599999</v>
      </c>
      <c r="I52" s="366">
        <f t="shared" si="1"/>
        <v>3052972.4400000572</v>
      </c>
      <c r="J52" s="366">
        <f t="shared" si="2"/>
        <v>0</v>
      </c>
      <c r="K52" s="367">
        <f t="shared" si="3"/>
        <v>0.99844350962239781</v>
      </c>
      <c r="L52" s="368">
        <f t="shared" si="4"/>
        <v>0.99844350962239781</v>
      </c>
      <c r="M52" s="369">
        <f>SUMIF(АВисновки!N:N,D52,АВисновки!$E:$E)</f>
        <v>12297203.936958889</v>
      </c>
      <c r="N52" s="369">
        <f>SUMIF(АВисновки!N:N,D52,АВисновки!B:B)</f>
        <v>5</v>
      </c>
      <c r="O52" s="369">
        <f ca="1">SUMIF([2]Матриця!C$7:C$967,D52,[2]Матриця!D$7:D$967)</f>
        <v>217</v>
      </c>
      <c r="P52" s="387">
        <f ca="1">SUMIF([2]Матриця!B$7:B$967,C52,[2]Матриця!E$7:E$967)</f>
        <v>6</v>
      </c>
      <c r="Q52" s="159"/>
      <c r="R52" s="330">
        <f ca="1">IF(SUMIF(ВихідніДані!$E:$BB,R$8&amp;$C52,ВихідніДані!$D:$D)=0,"-",IF(SUMIF(ВихідніДані!$E:$BB,R$8&amp;$C52,ВихідніДані!$BE:$BE)=0,"вся сумма оспорена",IF(SUMIF(ВихідніДані!$E:$BB,R$8&amp;$C52,ВихідніДані!$M:$M)=0,"Немає висновків",SUMIF(ВихідніДані!$E:$BB,R$8&amp;$C52,ВихідніДані!$M:$M)/SUMIF(ВихідніДані!$E:$BB,R$8&amp;$C52,ВихідніДані!$BE:$BE))))</f>
        <v>1</v>
      </c>
      <c r="S52" s="331">
        <f ca="1">IF(SUMIF(ВихідніДані!$E:$BB,S$8&amp;$C52,ВихідніДані!$D:$D)=0,"-",IF(SUMIF(ВихідніДані!$E:$BB,S$8&amp;$C52,ВихідніДані!$BE:$BE)=0,"вся сумма оспорена",IF(SUMIF(ВихідніДані!$E:$BB,S$8&amp;$C52,ВихідніДані!$M:$M)=0,"Немає висновків",SUMIF(ВихідніДані!$E:$BB,S$8&amp;$C52,ВихідніДані!$M:$M)/SUMIF(ВихідніДані!$E:$BB,S$8&amp;$C52,ВихідніДані!$BE:$BE))))</f>
        <v>1</v>
      </c>
      <c r="T52" s="331">
        <f ca="1">IF(SUMIF(ВихідніДані!$E:$BB,T$8&amp;$C52,ВихідніДані!$D:$D)=0,"-",IF(SUMIF(ВихідніДані!$E:$BB,T$8&amp;$C52,ВихідніДані!$BE:$BE)=0,"вся сумма оспорена",IF(SUMIF(ВихідніДані!$E:$BB,T$8&amp;$C52,ВихідніДані!$M:$M)=0,"Немає висновків",SUMIF(ВихідніДані!$E:$BB,T$8&amp;$C52,ВихідніДані!$M:$M)/SUMIF(ВихідніДані!$E:$BB,T$8&amp;$C52,ВихідніДані!$BE:$BE))))</f>
        <v>1</v>
      </c>
      <c r="U52" s="331">
        <f ca="1">IF(SUMIF(ВихідніДані!$E:$BB,U$8&amp;$C52,ВихідніДані!$D:$D)=0,"-",IF(SUMIF(ВихідніДані!$E:$BB,U$8&amp;$C52,ВихідніДані!$BE:$BE)=0,"вся сумма оспорена",IF(SUMIF(ВихідніДані!$E:$BB,U$8&amp;$C52,ВихідніДані!$M:$M)=0,"Немає висновків",SUMIF(ВихідніДані!$E:$BB,U$8&amp;$C52,ВихідніДані!$M:$M)/SUMIF(ВихідніДані!$E:$BB,U$8&amp;$C52,ВихідніДані!$BE:$BE))))</f>
        <v>1</v>
      </c>
      <c r="V52" s="331">
        <f ca="1">IF(SUMIF(ВихідніДані!$E:$BB,V$8&amp;$C52,ВихідніДані!$D:$D)=0,"-",IF(SUMIF(ВихідніДані!$E:$BB,V$8&amp;$C52,ВихідніДані!$BE:$BE)=0,"вся сумма оспорена",IF(SUMIF(ВихідніДані!$E:$BB,V$8&amp;$C52,ВихідніДані!$M:$M)=0,"Немає висновків",SUMIF(ВихідніДані!$E:$BB,V$8&amp;$C52,ВихідніДані!$M:$M)/SUMIF(ВихідніДані!$E:$BB,V$8&amp;$C52,ВихідніДані!$BE:$BE))))</f>
        <v>0.99993539892265926</v>
      </c>
      <c r="W52" s="331">
        <f ca="1">IF(SUMIF(ВихідніДані!$E:$BB,W$8&amp;$C52,ВихідніДані!$D:$D)=0,"-",IF(SUMIF(ВихідніДані!$E:$BB,W$8&amp;$C52,ВихідніДані!$BE:$BE)=0,"вся сумма оспорена",IF(SUMIF(ВихідніДані!$E:$BB,W$8&amp;$C52,ВихідніДані!$M:$M)=0,"Немає висновків",SUMIF(ВихідніДані!$E:$BB,W$8&amp;$C52,ВихідніДані!$M:$M)/SUMIF(ВихідніДані!$E:$BB,W$8&amp;$C52,ВихідніДані!$BE:$BE))))</f>
        <v>0.99089050068775031</v>
      </c>
      <c r="X52" s="331">
        <f ca="1">IF(SUMIF(ВихідніДані!$E:$BB,X$8&amp;$C52,ВихідніДані!$D:$D)=0,"-",IF(SUMIF(ВихідніДані!$E:$BB,X$8&amp;$C52,ВихідніДані!$BE:$BE)=0,"вся сумма оспорена",IF(SUMIF(ВихідніДані!$E:$BB,X$8&amp;$C52,ВихідніДані!$M:$M)=0,"Немає висновків",SUMIF(ВихідніДані!$E:$BB,X$8&amp;$C52,ВихідніДані!$M:$M)/SUMIF(ВихідніДані!$E:$BB,X$8&amp;$C52,ВихідніДані!$BE:$BE))))</f>
        <v>0.99426634504155276</v>
      </c>
      <c r="Y52" s="331">
        <f ca="1">IF(SUMIF(ВихідніДані!$E:$BB,Y$8&amp;$C52,ВихідніДані!$D:$D)=0,"-",IF(SUMIF(ВихідніДані!$E:$BB,Y$8&amp;$C52,ВихідніДані!$BE:$BE)=0,"вся сумма оспорена",IF(SUMIF(ВихідніДані!$E:$BB,Y$8&amp;$C52,ВихідніДані!$M:$M)=0,"Немає висновків",SUMIF(ВихідніДані!$E:$BB,Y$8&amp;$C52,ВихідніДані!$M:$M)/SUMIF(ВихідніДані!$E:$BB,Y$8&amp;$C52,ВихідніДані!$BE:$BE))))</f>
        <v>0.99901433965667874</v>
      </c>
      <c r="Z52" s="331">
        <f ca="1">IF(SUMIF(ВихідніДані!$E:$BB,Z$8&amp;$C52,ВихідніДані!$D:$D)=0,"-",IF(SUMIF(ВихідніДані!$E:$BB,Z$8&amp;$C52,ВихідніДані!$BE:$BE)=0,"вся сумма оспорена",IF(SUMIF(ВихідніДані!$E:$BB,Z$8&amp;$C52,ВихідніДані!$M:$M)=0,"Немає висновків",SUMIF(ВихідніДані!$E:$BB,Z$8&amp;$C52,ВихідніДані!$M:$M)/SUMIF(ВихідніДані!$E:$BB,Z$8&amp;$C52,ВихідніДані!$BE:$BE))))</f>
        <v>0.99973954968098167</v>
      </c>
      <c r="AA52" s="331">
        <f ca="1">IF(SUMIF(ВихідніДані!$E:$BB,AA$8&amp;$C52,ВихідніДані!$D:$D)=0,"-",IF(SUMIF(ВихідніДані!$E:$BB,AA$8&amp;$C52,ВихідніДані!$BE:$BE)=0,"вся сумма оспорена",IF(SUMIF(ВихідніДані!$E:$BB,AA$8&amp;$C52,ВихідніДані!$M:$M)=0,"Немає висновків",SUMIF(ВихідніДані!$E:$BB,AA$8&amp;$C52,ВихідніДані!$M:$M)/SUMIF(ВихідніДані!$E:$BB,AA$8&amp;$C52,ВихідніДані!$BE:$BE))))</f>
        <v>1</v>
      </c>
      <c r="AB52" s="332">
        <f ca="1">IF(SUMIF(ВихідніДані!$E:$BB,AB$8&amp;$C52,ВихідніДані!$D:$D)=0,"-",IF(SUMIF(ВихідніДані!$E:$BB,AB$8&amp;$C52,ВихідніДані!$BE:$BE)=0,"вся сумма оспорена",IF(SUMIF(ВихідніДані!$E:$BB,AB$8&amp;$C52,ВихідніДані!$M:$M)=0,"Немає висновків",SUMIF(ВихідніДані!$E:$BB,AB$8&amp;$C52,ВихідніДані!$M:$M)/SUMIF(ВихідніДані!$E:$BB,AB$8&amp;$C52,ВихідніДані!$BE:$BE))))</f>
        <v>1</v>
      </c>
      <c r="AC52" s="159"/>
      <c r="AD52" s="330">
        <f ca="1">IF(SUMIF(ВихідніДані!$E:$BB,AD$8&amp; $C52,ВихідніДані!$D:$D)=0,"-",IF(SUMIF(ВихідніДані!$E:$BB,AD$8&amp;$C52,ВихідніДані!$BE:$BE)=0,"вся сумма оспорена",IF(SUMIF(ВихідніДані!$E:$BB,AD$8&amp;$C52,ВихідніДані!$M:$M)=0,"Немає висновків",SUMIF(ВихідніДані!$E:$BB,AD$8&amp;$C52,ВихідніДані!$AI:$AI)/SUMIF(ВихідніДані!$E:$BB,AD$8&amp;$C52,ВихідніДані!$M:$M))))</f>
        <v>1</v>
      </c>
      <c r="AE52" s="331">
        <f ca="1">IF(SUMIF(ВихідніДані!$E:$BB,AE$8&amp; $C52,ВихідніДані!$D:$D)=0,"-",IF(SUMIF(ВихідніДані!$E:$BB,AE$8&amp;$C52,ВихідніДані!$BE:$BE)=0,"вся сумма оспорена",IF(SUMIF(ВихідніДані!$E:$BB,AE$8&amp;$C52,ВихідніДані!$M:$M)=0,"Немає висновків",SUMIF(ВихідніДані!$E:$BB,AE$8&amp;$C52,ВихідніДані!$AI:$AI)/SUMIF(ВихідніДані!$E:$BB,AE$8&amp;$C52,ВихідніДані!$M:$M))))</f>
        <v>1</v>
      </c>
      <c r="AF52" s="331">
        <f ca="1">IF(SUMIF(ВихідніДані!$E:$BB,AF$8&amp; $C52,ВихідніДані!$D:$D)=0,"-",IF(SUMIF(ВихідніДані!$E:$BB,AF$8&amp;$C52,ВихідніДані!$BE:$BE)=0,"вся сумма оспорена",IF(SUMIF(ВихідніДані!$E:$BB,AF$8&amp;$C52,ВихідніДані!$M:$M)=0,"Немає висновків",SUMIF(ВихідніДані!$E:$BB,AF$8&amp;$C52,ВихідніДані!$AI:$AI)/SUMIF(ВихідніДані!$E:$BB,AF$8&amp;$C52,ВихідніДані!$M:$M))))</f>
        <v>1</v>
      </c>
      <c r="AG52" s="331">
        <f ca="1">IF(SUMIF(ВихідніДані!$E:$BB,AG$8&amp; $C52,ВихідніДані!$D:$D)=0,"-",IF(SUMIF(ВихідніДані!$E:$BB,AG$8&amp;$C52,ВихідніДані!$BE:$BE)=0,"вся сумма оспорена",IF(SUMIF(ВихідніДані!$E:$BB,AG$8&amp;$C52,ВихідніДані!$M:$M)=0,"Немає висновків",SUMIF(ВихідніДані!$E:$BB,AG$8&amp;$C52,ВихідніДані!$AI:$AI)/SUMIF(ВихідніДані!$E:$BB,AG$8&amp;$C52,ВихідніДані!$M:$M))))</f>
        <v>1</v>
      </c>
      <c r="AH52" s="331">
        <f ca="1">IF(SUMIF(ВихідніДані!$E:$BB,AH$8&amp; $C52,ВихідніДані!$D:$D)=0,"-",IF(SUMIF(ВихідніДані!$E:$BB,AH$8&amp;$C52,ВихідніДані!$BE:$BE)=0,"вся сумма оспорена",IF(SUMIF(ВихідніДані!$E:$BB,AH$8&amp;$C52,ВихідніДані!$M:$M)=0,"Немає висновків",SUMIF(ВихідніДані!$E:$BB,AH$8&amp;$C52,ВихідніДані!$AI:$AI)/SUMIF(ВихідніДані!$E:$BB,AH$8&amp;$C52,ВихідніДані!$M:$M))))</f>
        <v>1</v>
      </c>
      <c r="AI52" s="331">
        <f ca="1">IF(SUMIF(ВихідніДані!$E:$BB,AI$8&amp; $C52,ВихідніДані!$D:$D)=0,"-",IF(SUMIF(ВихідніДані!$E:$BB,AI$8&amp;$C52,ВихідніДані!$BE:$BE)=0,"вся сумма оспорена",IF(SUMIF(ВихідніДані!$E:$BB,AI$8&amp;$C52,ВихідніДані!$M:$M)=0,"Немає висновків",SUMIF(ВихідніДані!$E:$BB,AI$8&amp;$C52,ВихідніДані!$AI:$AI)/SUMIF(ВихідніДані!$E:$BB,AI$8&amp;$C52,ВихідніДані!$M:$M))))</f>
        <v>1</v>
      </c>
      <c r="AJ52" s="331">
        <f ca="1">IF(SUMIF(ВихідніДані!$E:$BB,AJ$8&amp; $C52,ВихідніДані!$D:$D)=0,"-",IF(SUMIF(ВихідніДані!$E:$BB,AJ$8&amp;$C52,ВихідніДані!$BE:$BE)=0,"вся сумма оспорена",IF(SUMIF(ВихідніДані!$E:$BB,AJ$8&amp;$C52,ВихідніДані!$M:$M)=0,"Немає висновків",SUMIF(ВихідніДані!$E:$BB,AJ$8&amp;$C52,ВихідніДані!$AI:$AI)/SUMIF(ВихідніДані!$E:$BB,AJ$8&amp;$C52,ВихідніДані!$M:$M))))</f>
        <v>1</v>
      </c>
      <c r="AK52" s="331">
        <f ca="1">IF(SUMIF(ВихідніДані!$E:$BB,AK$8&amp; $C52,ВихідніДані!$D:$D)=0,"-",IF(SUMIF(ВихідніДані!$E:$BB,AK$8&amp;$C52,ВихідніДані!$BE:$BE)=0,"вся сумма оспорена",IF(SUMIF(ВихідніДані!$E:$BB,AK$8&amp;$C52,ВихідніДані!$M:$M)=0,"Немає висновків",SUMIF(ВихідніДані!$E:$BB,AK$8&amp;$C52,ВихідніДані!$AI:$AI)/SUMIF(ВихідніДані!$E:$BB,AK$8&amp;$C52,ВихідніДані!$M:$M))))</f>
        <v>1</v>
      </c>
      <c r="AL52" s="331">
        <f ca="1">IF(SUMIF(ВихідніДані!$E:$BB,AL$8&amp; $C52,ВихідніДані!$D:$D)=0,"-",IF(SUMIF(ВихідніДані!$E:$BB,AL$8&amp;$C52,ВихідніДані!$BE:$BE)=0,"вся сумма оспорена",IF(SUMIF(ВихідніДані!$E:$BB,AL$8&amp;$C52,ВихідніДані!$M:$M)=0,"Немає висновків",SUMIF(ВихідніДані!$E:$BB,AL$8&amp;$C52,ВихідніДані!$AI:$AI)/SUMIF(ВихідніДані!$E:$BB,AL$8&amp;$C52,ВихідніДані!$M:$M))))</f>
        <v>1</v>
      </c>
      <c r="AM52" s="331">
        <f ca="1">IF(SUMIF(ВихідніДані!$E:$BB,AM$8&amp; $C52,ВихідніДані!$D:$D)=0,"-",IF(SUMIF(ВихідніДані!$E:$BB,AM$8&amp;$C52,ВихідніДані!$BE:$BE)=0,"вся сумма оспорена",IF(SUMIF(ВихідніДані!$E:$BB,AM$8&amp;$C52,ВихідніДані!$M:$M)=0,"Немає висновків",SUMIF(ВихідніДані!$E:$BB,AM$8&amp;$C52,ВихідніДані!$AI:$AI)/SUMIF(ВихідніДані!$E:$BB,AM$8&amp;$C52,ВихідніДані!$M:$M))))</f>
        <v>1</v>
      </c>
      <c r="AN52" s="332">
        <f ca="1">IF(SUMIF(ВихідніДані!$E:$BB,AN$8&amp; $C52,ВихідніДані!$D:$D)=0,"-",IF(SUMIF(ВихідніДані!$E:$BB,AN$8&amp;$C52,ВихідніДані!$BE:$BE)=0,"вся сумма оспорена",IF(SUMIF(ВихідніДані!$E:$BB,AN$8&amp;$C52,ВихідніДані!$M:$M)=0,"Немає висновків",SUMIF(ВихідніДані!$E:$BB,AN$8&amp;$C52,ВихідніДані!$AI:$AI)/SUMIF(ВихідніДані!$E:$BB,AN$8&amp;$C52,ВихідніДані!$M:$M))))</f>
        <v>1</v>
      </c>
      <c r="AO52" s="159"/>
      <c r="AP52" s="323">
        <f>VLOOKUP(AP$8&amp;$C52,ВихідніДані!$E:$BD,52,0)</f>
        <v>31</v>
      </c>
      <c r="AQ52" s="324">
        <f>VLOOKUP(AQ$8&amp;$C52,ВихідніДані!$E:$BD,52,0)</f>
        <v>34</v>
      </c>
      <c r="AR52" s="324">
        <f>VLOOKUP(AR$8&amp;$C52,ВихідніДані!$E:$BD,52,0)</f>
        <v>66</v>
      </c>
      <c r="AS52" s="324">
        <f>VLOOKUP(AS$8&amp;$C52,ВихідніДані!$E:$BD,52,0)</f>
        <v>47</v>
      </c>
      <c r="AT52" s="324">
        <f>VLOOKUP(AT$8&amp;$C52,ВихідніДані!$E:$BD,52,0)</f>
        <v>85</v>
      </c>
      <c r="AU52" s="324">
        <f>VLOOKUP(AU$8&amp;$C52,ВихідніДані!$E:$BD,52,0)</f>
        <v>65</v>
      </c>
      <c r="AV52" s="324">
        <f>VLOOKUP(AV$8&amp;$C52,ВихідніДані!$E:$BD,52,0)</f>
        <v>55</v>
      </c>
      <c r="AW52" s="324">
        <f>VLOOKUP(AW$8&amp;$C52,ВихідніДані!$E:$BD,52,0)</f>
        <v>32</v>
      </c>
      <c r="AX52" s="324">
        <f>VLOOKUP(AX$8&amp;$C52,ВихідніДані!$E:$BD,52,0)</f>
        <v>33</v>
      </c>
      <c r="AY52" s="324">
        <f>VLOOKUP(AY$8&amp;$C52,ВихідніДані!$E:$BD,52,0)</f>
        <v>33</v>
      </c>
      <c r="AZ52" s="325">
        <f>VLOOKUP(AZ$8&amp;$C52,ВихідніДані!$E:$BD,52,0)</f>
        <v>31</v>
      </c>
      <c r="BA52" s="159"/>
      <c r="BB52" s="319">
        <f>IF(SUMIF(АВисновки!$D:$D,BB$8&amp;$C52,АВисновки!$A:$A)=0,"-",SUMIF(АВисновки!$D:$D,BB$8&amp;$C52,АВисновки!$E:$E))</f>
        <v>0</v>
      </c>
      <c r="BC52" s="320">
        <f>IF(SUMIF(АВисновки!$D:$D,BC$8&amp;$C52,АВисновки!$A:$A)=0,"-",SUMIF(АВисновки!$D:$D,BC$8&amp;$C52,АВисновки!$E:$E))</f>
        <v>0</v>
      </c>
      <c r="BD52" s="320">
        <f>IF(SUMIF(АВисновки!$D:$D,BD$8&amp;$C52,АВисновки!$A:$A)=0,"-",SUMIF(АВисновки!$D:$D,BD$8&amp;$C52,АВисновки!$E:$E))</f>
        <v>0</v>
      </c>
      <c r="BE52" s="320">
        <f>IF(SUMIF(АВисновки!$D:$D,BE$8&amp;$C52,АВисновки!$A:$A)=0,"-",SUMIF(АВисновки!$D:$D,BE$8&amp;$C52,АВисновки!$E:$E))</f>
        <v>0</v>
      </c>
      <c r="BF52" s="320">
        <f>IF(SUMIF(АВисновки!$D:$D,BF$8&amp;$C52,АВисновки!$A:$A)=0,"-",SUMIF(АВисновки!$D:$D,BF$8&amp;$C52,АВисновки!$E:$E))</f>
        <v>9479449.1341643762</v>
      </c>
      <c r="BG52" s="320">
        <f>IF(SUMIF(АВисновки!$D:$D,BG$8&amp;$C52,АВисновки!$A:$A)=0,"-",SUMIF(АВисновки!$D:$D,BG$8&amp;$C52,АВисновки!$E:$E))</f>
        <v>1355101.9240547938</v>
      </c>
      <c r="BH52" s="320">
        <f>IF(SUMIF(АВисновки!$D:$D,BH$8&amp;$C52,АВисновки!$A:$A)=0,"-",SUMIF(АВисновки!$D:$D,BH$8&amp;$C52,АВисновки!$E:$E))</f>
        <v>630465.27106848988</v>
      </c>
      <c r="BI52" s="320">
        <f>IF(SUMIF(АВисновки!$D:$D,BI$8&amp;$C52,АВисновки!$A:$A)=0,"-",SUMIF(АВисновки!$D:$D,BI$8&amp;$C52,АВисновки!$E:$E))</f>
        <v>817393.08712328365</v>
      </c>
      <c r="BJ52" s="320">
        <f>IF(SUMIF(АВисновки!$D:$D,BJ$8&amp;$C52,АВисновки!$A:$A)=0,"-",SUMIF(АВисновки!$D:$D,BJ$8&amp;$C52,АВисновки!$E:$E))</f>
        <v>14794.520547945205</v>
      </c>
      <c r="BK52" s="320">
        <f>IF(SUMIF(АВисновки!$D:$D,BK$8&amp;$C52,АВисновки!$A:$A)=0,"-",SUMIF(АВисновки!$D:$D,BK$8&amp;$C52,АВисновки!$E:$E))</f>
        <v>0</v>
      </c>
      <c r="BL52" s="321">
        <f>IF(SUMIF(АВисновки!$D:$D,BL$8&amp;$C52,АВисновки!$A:$A)=0,"-",SUMIF(АВисновки!$D:$D,BL$8&amp;$C52,АВисновки!$E:$E))</f>
        <v>0</v>
      </c>
    </row>
    <row r="53" spans="1:64" x14ac:dyDescent="0.2">
      <c r="A53" s="386">
        <f>COUNTIF(СписМінфін!$B$2:$B$101,C53)</f>
        <v>1</v>
      </c>
      <c r="B53" s="364">
        <v>43</v>
      </c>
      <c r="C53" s="365" t="s">
        <v>60</v>
      </c>
      <c r="D53" s="142">
        <v>2106005156</v>
      </c>
      <c r="E53" s="172">
        <f>SUMIF(ВихідніДані!G:G,D53,ВихідніДані!K:K)</f>
        <v>112383916</v>
      </c>
      <c r="F53" s="172">
        <f>SUMIF(ВихідніДані!G:G,D53,ВихідніДані!M:M)</f>
        <v>112180176</v>
      </c>
      <c r="G53" s="172">
        <f>SUMIF(ВихідніДані!G:G,D53,ВихідніДані!AC:AC)</f>
        <v>0</v>
      </c>
      <c r="H53" s="172">
        <f>SUMIF(ВихідніДані!G:G,D53,ВихідніДані!AI:AI)</f>
        <v>112180176</v>
      </c>
      <c r="I53" s="366">
        <f t="shared" si="1"/>
        <v>203740</v>
      </c>
      <c r="J53" s="366">
        <f t="shared" si="2"/>
        <v>0</v>
      </c>
      <c r="K53" s="367">
        <f t="shared" si="3"/>
        <v>0.99818710713016978</v>
      </c>
      <c r="L53" s="368">
        <f t="shared" si="4"/>
        <v>0.99818710713016978</v>
      </c>
      <c r="M53" s="369">
        <f>SUMIF(АВисновки!N:N,D53,АВисновки!$E:$E)</f>
        <v>114901.0608219178</v>
      </c>
      <c r="N53" s="369">
        <f>SUMIF(АВисновки!N:N,D53,АВисновки!B:B)</f>
        <v>3</v>
      </c>
      <c r="O53" s="369">
        <f ca="1">SUMIF([2]Матриця!C$7:C$967,D53,[2]Матриця!D$7:D$967)</f>
        <v>71</v>
      </c>
      <c r="P53" s="387">
        <f ca="1">SUMIF([2]Матриця!B$7:B$967,C53,[2]Матриця!E$7:E$967)</f>
        <v>2</v>
      </c>
      <c r="Q53" s="159"/>
      <c r="R53" s="330">
        <f ca="1">IF(SUMIF(ВихідніДані!$E:$BB,R$8&amp;$C53,ВихідніДані!$D:$D)=0,"-",IF(SUMIF(ВихідніДані!$E:$BB,R$8&amp;$C53,ВихідніДані!$BE:$BE)=0,"вся сумма оспорена",IF(SUMIF(ВихідніДані!$E:$BB,R$8&amp;$C53,ВихідніДані!$M:$M)=0,"Немає висновків",SUMIF(ВихідніДані!$E:$BB,R$8&amp;$C53,ВихідніДані!$M:$M)/SUMIF(ВихідніДані!$E:$BB,R$8&amp;$C53,ВихідніДані!$BE:$BE))))</f>
        <v>1</v>
      </c>
      <c r="S53" s="331">
        <f ca="1">IF(SUMIF(ВихідніДані!$E:$BB,S$8&amp;$C53,ВихідніДані!$D:$D)=0,"-",IF(SUMIF(ВихідніДані!$E:$BB,S$8&amp;$C53,ВихідніДані!$BE:$BE)=0,"вся сумма оспорена",IF(SUMIF(ВихідніДані!$E:$BB,S$8&amp;$C53,ВихідніДані!$M:$M)=0,"Немає висновків",SUMIF(ВихідніДані!$E:$BB,S$8&amp;$C53,ВихідніДані!$M:$M)/SUMIF(ВихідніДані!$E:$BB,S$8&amp;$C53,ВихідніДані!$BE:$BE))))</f>
        <v>1</v>
      </c>
      <c r="T53" s="331">
        <f ca="1">IF(SUMIF(ВихідніДані!$E:$BB,T$8&amp;$C53,ВихідніДані!$D:$D)=0,"-",IF(SUMIF(ВихідніДані!$E:$BB,T$8&amp;$C53,ВихідніДані!$BE:$BE)=0,"вся сумма оспорена",IF(SUMIF(ВихідніДані!$E:$BB,T$8&amp;$C53,ВихідніДані!$M:$M)=0,"Немає висновків",SUMIF(ВихідніДані!$E:$BB,T$8&amp;$C53,ВихідніДані!$M:$M)/SUMIF(ВихідніДані!$E:$BB,T$8&amp;$C53,ВихідніДані!$BE:$BE))))</f>
        <v>1</v>
      </c>
      <c r="U53" s="331">
        <f ca="1">IF(SUMIF(ВихідніДані!$E:$BB,U$8&amp;$C53,ВихідніДані!$D:$D)=0,"-",IF(SUMIF(ВихідніДані!$E:$BB,U$8&amp;$C53,ВихідніДані!$BE:$BE)=0,"вся сумма оспорена",IF(SUMIF(ВихідніДані!$E:$BB,U$8&amp;$C53,ВихідніДані!$M:$M)=0,"Немає висновків",SUMIF(ВихідніДані!$E:$BB,U$8&amp;$C53,ВихідніДані!$M:$M)/SUMIF(ВихідніДані!$E:$BB,U$8&amp;$C53,ВихідніДані!$BE:$BE))))</f>
        <v>1</v>
      </c>
      <c r="V53" s="331">
        <f ca="1">IF(SUMIF(ВихідніДані!$E:$BB,V$8&amp;$C53,ВихідніДані!$D:$D)=0,"-",IF(SUMIF(ВихідніДані!$E:$BB,V$8&amp;$C53,ВихідніДані!$BE:$BE)=0,"вся сумма оспорена",IF(SUMIF(ВихідніДані!$E:$BB,V$8&amp;$C53,ВихідніДані!$M:$M)=0,"Немає висновків",SUMIF(ВихідніДані!$E:$BB,V$8&amp;$C53,ВихідніДані!$M:$M)/SUMIF(ВихідніДані!$E:$BB,V$8&amp;$C53,ВихідніДані!$BE:$BE))))</f>
        <v>0.98732700126351647</v>
      </c>
      <c r="W53" s="331">
        <f ca="1">IF(SUMIF(ВихідніДані!$E:$BB,W$8&amp;$C53,ВихідніДані!$D:$D)=0,"-",IF(SUMIF(ВихідніДані!$E:$BB,W$8&amp;$C53,ВихідніДані!$BE:$BE)=0,"вся сумма оспорена",IF(SUMIF(ВихідніДані!$E:$BB,W$8&amp;$C53,ВихідніДані!$M:$M)=0,"Немає висновків",SUMIF(ВихідніДані!$E:$BB,W$8&amp;$C53,ВихідніДані!$M:$M)/SUMIF(ВихідніДані!$E:$BB,W$8&amp;$C53,ВихідніДані!$BE:$BE))))</f>
        <v>1</v>
      </c>
      <c r="X53" s="331">
        <f ca="1">IF(SUMIF(ВихідніДані!$E:$BB,X$8&amp;$C53,ВихідніДані!$D:$D)=0,"-",IF(SUMIF(ВихідніДані!$E:$BB,X$8&amp;$C53,ВихідніДані!$BE:$BE)=0,"вся сумма оспорена",IF(SUMIF(ВихідніДані!$E:$BB,X$8&amp;$C53,ВихідніДані!$M:$M)=0,"Немає висновків",SUMIF(ВихідніДані!$E:$BB,X$8&amp;$C53,ВихідніДані!$M:$M)/SUMIF(ВихідніДані!$E:$BB,X$8&amp;$C53,ВихідніДані!$BE:$BE))))</f>
        <v>1</v>
      </c>
      <c r="Y53" s="331">
        <f ca="1">IF(SUMIF(ВихідніДані!$E:$BB,Y$8&amp;$C53,ВихідніДані!$D:$D)=0,"-",IF(SUMIF(ВихідніДані!$E:$BB,Y$8&amp;$C53,ВихідніДані!$BE:$BE)=0,"вся сумма оспорена",IF(SUMIF(ВихідніДані!$E:$BB,Y$8&amp;$C53,ВихідніДані!$M:$M)=0,"Немає висновків",SUMIF(ВихідніДані!$E:$BB,Y$8&amp;$C53,ВихідніДані!$M:$M)/SUMIF(ВихідніДані!$E:$BB,Y$8&amp;$C53,ВихідніДані!$BE:$BE))))</f>
        <v>0.99301531628100637</v>
      </c>
      <c r="Z53" s="331">
        <f ca="1">IF(SUMIF(ВихідніДані!$E:$BB,Z$8&amp;$C53,ВихідніДані!$D:$D)=0,"-",IF(SUMIF(ВихідніДані!$E:$BB,Z$8&amp;$C53,ВихідніДані!$BE:$BE)=0,"вся сумма оспорена",IF(SUMIF(ВихідніДані!$E:$BB,Z$8&amp;$C53,ВихідніДані!$M:$M)=0,"Немає висновків",SUMIF(ВихідніДані!$E:$BB,Z$8&amp;$C53,ВихідніДані!$M:$M)/SUMIF(ВихідніДані!$E:$BB,Z$8&amp;$C53,ВихідніДані!$BE:$BE))))</f>
        <v>1</v>
      </c>
      <c r="AA53" s="331">
        <f ca="1">IF(SUMIF(ВихідніДані!$E:$BB,AA$8&amp;$C53,ВихідніДані!$D:$D)=0,"-",IF(SUMIF(ВихідніДані!$E:$BB,AA$8&amp;$C53,ВихідніДані!$BE:$BE)=0,"вся сумма оспорена",IF(SUMIF(ВихідніДані!$E:$BB,AA$8&amp;$C53,ВихідніДані!$M:$M)=0,"Немає висновків",SUMIF(ВихідніДані!$E:$BB,AA$8&amp;$C53,ВихідніДані!$M:$M)/SUMIF(ВихідніДані!$E:$BB,AA$8&amp;$C53,ВихідніДані!$BE:$BE))))</f>
        <v>1</v>
      </c>
      <c r="AB53" s="332">
        <f ca="1">IF(SUMIF(ВихідніДані!$E:$BB,AB$8&amp;$C53,ВихідніДані!$D:$D)=0,"-",IF(SUMIF(ВихідніДані!$E:$BB,AB$8&amp;$C53,ВихідніДані!$BE:$BE)=0,"вся сумма оспорена",IF(SUMIF(ВихідніДані!$E:$BB,AB$8&amp;$C53,ВихідніДані!$M:$M)=0,"Немає висновків",SUMIF(ВихідніДані!$E:$BB,AB$8&amp;$C53,ВихідніДані!$M:$M)/SUMIF(ВихідніДані!$E:$BB,AB$8&amp;$C53,ВихідніДані!$BE:$BE))))</f>
        <v>1</v>
      </c>
      <c r="AC53" s="159"/>
      <c r="AD53" s="330">
        <f ca="1">IF(SUMIF(ВихідніДані!$E:$BB,AD$8&amp; $C53,ВихідніДані!$D:$D)=0,"-",IF(SUMIF(ВихідніДані!$E:$BB,AD$8&amp;$C53,ВихідніДані!$BE:$BE)=0,"вся сумма оспорена",IF(SUMIF(ВихідніДані!$E:$BB,AD$8&amp;$C53,ВихідніДані!$M:$M)=0,"Немає висновків",SUMIF(ВихідніДані!$E:$BB,AD$8&amp;$C53,ВихідніДані!$AI:$AI)/SUMIF(ВихідніДані!$E:$BB,AD$8&amp;$C53,ВихідніДані!$M:$M))))</f>
        <v>1</v>
      </c>
      <c r="AE53" s="331">
        <f ca="1">IF(SUMIF(ВихідніДані!$E:$BB,AE$8&amp; $C53,ВихідніДані!$D:$D)=0,"-",IF(SUMIF(ВихідніДані!$E:$BB,AE$8&amp;$C53,ВихідніДані!$BE:$BE)=0,"вся сумма оспорена",IF(SUMIF(ВихідніДані!$E:$BB,AE$8&amp;$C53,ВихідніДані!$M:$M)=0,"Немає висновків",SUMIF(ВихідніДані!$E:$BB,AE$8&amp;$C53,ВихідніДані!$AI:$AI)/SUMIF(ВихідніДані!$E:$BB,AE$8&amp;$C53,ВихідніДані!$M:$M))))</f>
        <v>1</v>
      </c>
      <c r="AF53" s="331">
        <f ca="1">IF(SUMIF(ВихідніДані!$E:$BB,AF$8&amp; $C53,ВихідніДані!$D:$D)=0,"-",IF(SUMIF(ВихідніДані!$E:$BB,AF$8&amp;$C53,ВихідніДані!$BE:$BE)=0,"вся сумма оспорена",IF(SUMIF(ВихідніДані!$E:$BB,AF$8&amp;$C53,ВихідніДані!$M:$M)=0,"Немає висновків",SUMIF(ВихідніДані!$E:$BB,AF$8&amp;$C53,ВихідніДані!$AI:$AI)/SUMIF(ВихідніДані!$E:$BB,AF$8&amp;$C53,ВихідніДані!$M:$M))))</f>
        <v>1</v>
      </c>
      <c r="AG53" s="331">
        <f ca="1">IF(SUMIF(ВихідніДані!$E:$BB,AG$8&amp; $C53,ВихідніДані!$D:$D)=0,"-",IF(SUMIF(ВихідніДані!$E:$BB,AG$8&amp;$C53,ВихідніДані!$BE:$BE)=0,"вся сумма оспорена",IF(SUMIF(ВихідніДані!$E:$BB,AG$8&amp;$C53,ВихідніДані!$M:$M)=0,"Немає висновків",SUMIF(ВихідніДані!$E:$BB,AG$8&amp;$C53,ВихідніДані!$AI:$AI)/SUMIF(ВихідніДані!$E:$BB,AG$8&amp;$C53,ВихідніДані!$M:$M))))</f>
        <v>1</v>
      </c>
      <c r="AH53" s="331">
        <f ca="1">IF(SUMIF(ВихідніДані!$E:$BB,AH$8&amp; $C53,ВихідніДані!$D:$D)=0,"-",IF(SUMIF(ВихідніДані!$E:$BB,AH$8&amp;$C53,ВихідніДані!$BE:$BE)=0,"вся сумма оспорена",IF(SUMIF(ВихідніДані!$E:$BB,AH$8&amp;$C53,ВихідніДані!$M:$M)=0,"Немає висновків",SUMIF(ВихідніДані!$E:$BB,AH$8&amp;$C53,ВихідніДані!$AI:$AI)/SUMIF(ВихідніДані!$E:$BB,AH$8&amp;$C53,ВихідніДані!$M:$M))))</f>
        <v>1</v>
      </c>
      <c r="AI53" s="331">
        <f ca="1">IF(SUMIF(ВихідніДані!$E:$BB,AI$8&amp; $C53,ВихідніДані!$D:$D)=0,"-",IF(SUMIF(ВихідніДані!$E:$BB,AI$8&amp;$C53,ВихідніДані!$BE:$BE)=0,"вся сумма оспорена",IF(SUMIF(ВихідніДані!$E:$BB,AI$8&amp;$C53,ВихідніДані!$M:$M)=0,"Немає висновків",SUMIF(ВихідніДані!$E:$BB,AI$8&amp;$C53,ВихідніДані!$AI:$AI)/SUMIF(ВихідніДані!$E:$BB,AI$8&amp;$C53,ВихідніДані!$M:$M))))</f>
        <v>1</v>
      </c>
      <c r="AJ53" s="331">
        <f ca="1">IF(SUMIF(ВихідніДані!$E:$BB,AJ$8&amp; $C53,ВихідніДані!$D:$D)=0,"-",IF(SUMIF(ВихідніДані!$E:$BB,AJ$8&amp;$C53,ВихідніДані!$BE:$BE)=0,"вся сумма оспорена",IF(SUMIF(ВихідніДані!$E:$BB,AJ$8&amp;$C53,ВихідніДані!$M:$M)=0,"Немає висновків",SUMIF(ВихідніДані!$E:$BB,AJ$8&amp;$C53,ВихідніДані!$AI:$AI)/SUMIF(ВихідніДані!$E:$BB,AJ$8&amp;$C53,ВихідніДані!$M:$M))))</f>
        <v>1</v>
      </c>
      <c r="AK53" s="331">
        <f ca="1">IF(SUMIF(ВихідніДані!$E:$BB,AK$8&amp; $C53,ВихідніДані!$D:$D)=0,"-",IF(SUMIF(ВихідніДані!$E:$BB,AK$8&amp;$C53,ВихідніДані!$BE:$BE)=0,"вся сумма оспорена",IF(SUMIF(ВихідніДані!$E:$BB,AK$8&amp;$C53,ВихідніДані!$M:$M)=0,"Немає висновків",SUMIF(ВихідніДані!$E:$BB,AK$8&amp;$C53,ВихідніДані!$AI:$AI)/SUMIF(ВихідніДані!$E:$BB,AK$8&amp;$C53,ВихідніДані!$M:$M))))</f>
        <v>1</v>
      </c>
      <c r="AL53" s="331">
        <f ca="1">IF(SUMIF(ВихідніДані!$E:$BB,AL$8&amp; $C53,ВихідніДані!$D:$D)=0,"-",IF(SUMIF(ВихідніДані!$E:$BB,AL$8&amp;$C53,ВихідніДані!$BE:$BE)=0,"вся сумма оспорена",IF(SUMIF(ВихідніДані!$E:$BB,AL$8&amp;$C53,ВихідніДані!$M:$M)=0,"Немає висновків",SUMIF(ВихідніДані!$E:$BB,AL$8&amp;$C53,ВихідніДані!$AI:$AI)/SUMIF(ВихідніДані!$E:$BB,AL$8&amp;$C53,ВихідніДані!$M:$M))))</f>
        <v>1</v>
      </c>
      <c r="AM53" s="331">
        <f ca="1">IF(SUMIF(ВихідніДані!$E:$BB,AM$8&amp; $C53,ВихідніДані!$D:$D)=0,"-",IF(SUMIF(ВихідніДані!$E:$BB,AM$8&amp;$C53,ВихідніДані!$BE:$BE)=0,"вся сумма оспорена",IF(SUMIF(ВихідніДані!$E:$BB,AM$8&amp;$C53,ВихідніДані!$M:$M)=0,"Немає висновків",SUMIF(ВихідніДані!$E:$BB,AM$8&amp;$C53,ВихідніДані!$AI:$AI)/SUMIF(ВихідніДані!$E:$BB,AM$8&amp;$C53,ВихідніДані!$M:$M))))</f>
        <v>1</v>
      </c>
      <c r="AN53" s="332">
        <f ca="1">IF(SUMIF(ВихідніДані!$E:$BB,AN$8&amp; $C53,ВихідніДані!$D:$D)=0,"-",IF(SUMIF(ВихідніДані!$E:$BB,AN$8&amp;$C53,ВихідніДані!$BE:$BE)=0,"вся сумма оспорена",IF(SUMIF(ВихідніДані!$E:$BB,AN$8&amp;$C53,ВихідніДані!$M:$M)=0,"Немає висновків",SUMIF(ВихідніДані!$E:$BB,AN$8&amp;$C53,ВихідніДані!$AI:$AI)/SUMIF(ВихідніДані!$E:$BB,AN$8&amp;$C53,ВихідніДані!$M:$M))))</f>
        <v>1</v>
      </c>
      <c r="AO53" s="159"/>
      <c r="AP53" s="323">
        <f>VLOOKUP(AP$8&amp;$C53,ВихідніДані!$E:$BD,52,0)</f>
        <v>32</v>
      </c>
      <c r="AQ53" s="324">
        <f>VLOOKUP(AQ$8&amp;$C53,ВихідніДані!$E:$BD,52,0)</f>
        <v>36</v>
      </c>
      <c r="AR53" s="324">
        <f>VLOOKUP(AR$8&amp;$C53,ВихідніДані!$E:$BD,52,0)</f>
        <v>41</v>
      </c>
      <c r="AS53" s="324">
        <f>VLOOKUP(AS$8&amp;$C53,ВихідніДані!$E:$BD,52,0)</f>
        <v>65</v>
      </c>
      <c r="AT53" s="324">
        <f>VLOOKUP(AT$8&amp;$C53,ВихідніДані!$E:$BD,52,0)</f>
        <v>39</v>
      </c>
      <c r="AU53" s="324">
        <f>VLOOKUP(AU$8&amp;$C53,ВихідніДані!$E:$BD,52,0)</f>
        <v>37</v>
      </c>
      <c r="AV53" s="324">
        <f>VLOOKUP(AV$8&amp;$C53,ВихідніДані!$E:$BD,52,0)</f>
        <v>42</v>
      </c>
      <c r="AW53" s="324">
        <f>VLOOKUP(AW$8&amp;$C53,ВихідніДані!$E:$BD,52,0)</f>
        <v>37</v>
      </c>
      <c r="AX53" s="324">
        <f>VLOOKUP(AX$8&amp;$C53,ВихідніДані!$E:$BD,52,0)</f>
        <v>34</v>
      </c>
      <c r="AY53" s="324">
        <f>VLOOKUP(AY$8&amp;$C53,ВихідніДані!$E:$BD,52,0)</f>
        <v>34</v>
      </c>
      <c r="AZ53" s="325">
        <f>VLOOKUP(AZ$8&amp;$C53,ВихідніДані!$E:$BD,52,0)</f>
        <v>38</v>
      </c>
      <c r="BA53" s="159"/>
      <c r="BB53" s="319">
        <f>IF(SUMIF(АВисновки!$D:$D,BB$8&amp;$C53,АВисновки!$A:$A)=0,"-",SUMIF(АВисновки!$D:$D,BB$8&amp;$C53,АВисновки!$E:$E))</f>
        <v>0</v>
      </c>
      <c r="BC53" s="320">
        <f>IF(SUMIF(АВисновки!$D:$D,BC$8&amp;$C53,АВисновки!$A:$A)=0,"-",SUMIF(АВисновки!$D:$D,BC$8&amp;$C53,АВисновки!$E:$E))</f>
        <v>0</v>
      </c>
      <c r="BD53" s="320">
        <f>IF(SUMIF(АВисновки!$D:$D,BD$8&amp;$C53,АВисновки!$A:$A)=0,"-",SUMIF(АВисновки!$D:$D,BD$8&amp;$C53,АВисновки!$E:$E))</f>
        <v>0</v>
      </c>
      <c r="BE53" s="320">
        <f>IF(SUMIF(АВисновки!$D:$D,BE$8&amp;$C53,АВисновки!$A:$A)=0,"-",SUMIF(АВисновки!$D:$D,BE$8&amp;$C53,АВисновки!$E:$E))</f>
        <v>0</v>
      </c>
      <c r="BF53" s="320">
        <f>IF(SUMIF(АВисновки!$D:$D,BF$8&amp;$C53,АВисновки!$A:$A)=0,"-",SUMIF(АВисновки!$D:$D,BF$8&amp;$C53,АВисновки!$E:$E))</f>
        <v>50858.076712328766</v>
      </c>
      <c r="BG53" s="320">
        <f>IF(SUMIF(АВисновки!$D:$D,BG$8&amp;$C53,АВисновки!$A:$A)=0,"-",SUMIF(АВисновки!$D:$D,BG$8&amp;$C53,АВисновки!$E:$E))</f>
        <v>0</v>
      </c>
      <c r="BH53" s="320">
        <f>IF(SUMIF(АВисновки!$D:$D,BH$8&amp;$C53,АВисновки!$A:$A)=0,"-",SUMIF(АВисновки!$D:$D,BH$8&amp;$C53,АВисновки!$E:$E))</f>
        <v>0</v>
      </c>
      <c r="BI53" s="320">
        <f>IF(SUMIF(АВисновки!$D:$D,BI$8&amp;$C53,АВисновки!$A:$A)=0,"-",SUMIF(АВисновки!$D:$D,BI$8&amp;$C53,АВисновки!$E:$E))</f>
        <v>46382.367123287673</v>
      </c>
      <c r="BJ53" s="320">
        <f>IF(SUMIF(АВисновки!$D:$D,BJ$8&amp;$C53,АВисновки!$A:$A)=0,"-",SUMIF(АВисновки!$D:$D,BJ$8&amp;$C53,АВисновки!$E:$E))</f>
        <v>0</v>
      </c>
      <c r="BK53" s="320">
        <f>IF(SUMIF(АВисновки!$D:$D,BK$8&amp;$C53,АВисновки!$A:$A)=0,"-",SUMIF(АВисновки!$D:$D,BK$8&amp;$C53,АВисновки!$E:$E))</f>
        <v>17660.616986301367</v>
      </c>
      <c r="BL53" s="321">
        <f>IF(SUMIF(АВисновки!$D:$D,BL$8&amp;$C53,АВисновки!$A:$A)=0,"-",SUMIF(АВисновки!$D:$D,BL$8&amp;$C53,АВисновки!$E:$E))</f>
        <v>0</v>
      </c>
    </row>
    <row r="54" spans="1:64" x14ac:dyDescent="0.2">
      <c r="A54" s="386">
        <f>COUNTIF(СписМінфін!$B$2:$B$101,C54)</f>
        <v>1</v>
      </c>
      <c r="B54" s="364">
        <v>44</v>
      </c>
      <c r="C54" s="365" t="s">
        <v>73</v>
      </c>
      <c r="D54" s="142">
        <v>309269404078</v>
      </c>
      <c r="E54" s="172">
        <f>SUMIF(ВихідніДані!G:G,D54,ВихідніДані!K:K)</f>
        <v>391072527</v>
      </c>
      <c r="F54" s="172">
        <f>SUMIF(ВихідніДані!G:G,D54,ВихідніДані!M:M)</f>
        <v>390313345</v>
      </c>
      <c r="G54" s="172">
        <f>SUMIF(ВихідніДані!G:G,D54,ВихідніДані!AC:AC)</f>
        <v>0</v>
      </c>
      <c r="H54" s="172">
        <f>SUMIF(ВихідніДані!G:G,D54,ВихідніДані!AI:AI)</f>
        <v>390313345</v>
      </c>
      <c r="I54" s="366">
        <f t="shared" si="1"/>
        <v>759182</v>
      </c>
      <c r="J54" s="366">
        <f t="shared" si="2"/>
        <v>0</v>
      </c>
      <c r="K54" s="367">
        <f t="shared" si="3"/>
        <v>0.99805871814667257</v>
      </c>
      <c r="L54" s="368">
        <f t="shared" si="4"/>
        <v>0.99805871814667257</v>
      </c>
      <c r="M54" s="369">
        <f>SUMIF(АВисновки!N:N,D54,АВисновки!$E:$E)</f>
        <v>532393.55616438354</v>
      </c>
      <c r="N54" s="369">
        <f>SUMIF(АВисновки!N:N,D54,АВисновки!B:B)</f>
        <v>4</v>
      </c>
      <c r="O54" s="369">
        <f ca="1">SUMIF([2]Матриця!C$7:C$967,D54,[2]Матриця!D$7:D$967)</f>
        <v>956</v>
      </c>
      <c r="P54" s="387">
        <f ca="1">SUMIF([2]Матриця!B$7:B$967,C54,[2]Матриця!E$7:E$967)</f>
        <v>9</v>
      </c>
      <c r="Q54" s="159"/>
      <c r="R54" s="330">
        <f ca="1">IF(SUMIF(ВихідніДані!$E:$BB,R$8&amp;$C54,ВихідніДані!$D:$D)=0,"-",IF(SUMIF(ВихідніДані!$E:$BB,R$8&amp;$C54,ВихідніДані!$BE:$BE)=0,"вся сумма оспорена",IF(SUMIF(ВихідніДані!$E:$BB,R$8&amp;$C54,ВихідніДані!$M:$M)=0,"Немає висновків",SUMIF(ВихідніДані!$E:$BB,R$8&amp;$C54,ВихідніДані!$M:$M)/SUMIF(ВихідніДані!$E:$BB,R$8&amp;$C54,ВихідніДані!$BE:$BE))))</f>
        <v>1</v>
      </c>
      <c r="S54" s="331">
        <f ca="1">IF(SUMIF(ВихідніДані!$E:$BB,S$8&amp;$C54,ВихідніДані!$D:$D)=0,"-",IF(SUMIF(ВихідніДані!$E:$BB,S$8&amp;$C54,ВихідніДані!$BE:$BE)=0,"вся сумма оспорена",IF(SUMIF(ВихідніДані!$E:$BB,S$8&amp;$C54,ВихідніДані!$M:$M)=0,"Немає висновків",SUMIF(ВихідніДані!$E:$BB,S$8&amp;$C54,ВихідніДані!$M:$M)/SUMIF(ВихідніДані!$E:$BB,S$8&amp;$C54,ВихідніДані!$BE:$BE))))</f>
        <v>1</v>
      </c>
      <c r="T54" s="331">
        <f ca="1">IF(SUMIF(ВихідніДані!$E:$BB,T$8&amp;$C54,ВихідніДані!$D:$D)=0,"-",IF(SUMIF(ВихідніДані!$E:$BB,T$8&amp;$C54,ВихідніДані!$BE:$BE)=0,"вся сумма оспорена",IF(SUMIF(ВихідніДані!$E:$BB,T$8&amp;$C54,ВихідніДані!$M:$M)=0,"Немає висновків",SUMIF(ВихідніДані!$E:$BB,T$8&amp;$C54,ВихідніДані!$M:$M)/SUMIF(ВихідніДані!$E:$BB,T$8&amp;$C54,ВихідніДані!$BE:$BE))))</f>
        <v>0.98613217918995699</v>
      </c>
      <c r="U54" s="331">
        <f ca="1">IF(SUMIF(ВихідніДані!$E:$BB,U$8&amp;$C54,ВихідніДані!$D:$D)=0,"-",IF(SUMIF(ВихідніДані!$E:$BB,U$8&amp;$C54,ВихідніДані!$BE:$BE)=0,"вся сумма оспорена",IF(SUMIF(ВихідніДані!$E:$BB,U$8&amp;$C54,ВихідніДані!$M:$M)=0,"Немає висновків",SUMIF(ВихідніДані!$E:$BB,U$8&amp;$C54,ВихідніДані!$M:$M)/SUMIF(ВихідніДані!$E:$BB,U$8&amp;$C54,ВихідніДані!$BE:$BE))))</f>
        <v>1</v>
      </c>
      <c r="V54" s="331">
        <f ca="1">IF(SUMIF(ВихідніДані!$E:$BB,V$8&amp;$C54,ВихідніДані!$D:$D)=0,"-",IF(SUMIF(ВихідніДані!$E:$BB,V$8&amp;$C54,ВихідніДані!$BE:$BE)=0,"вся сумма оспорена",IF(SUMIF(ВихідніДані!$E:$BB,V$8&amp;$C54,ВихідніДані!$M:$M)=0,"Немає висновків",SUMIF(ВихідніДані!$E:$BB,V$8&amp;$C54,ВихідніДані!$M:$M)/SUMIF(ВихідніДані!$E:$BB,V$8&amp;$C54,ВихідніДані!$BE:$BE))))</f>
        <v>1</v>
      </c>
      <c r="W54" s="331">
        <f ca="1">IF(SUMIF(ВихідніДані!$E:$BB,W$8&amp;$C54,ВихідніДані!$D:$D)=0,"-",IF(SUMIF(ВихідніДані!$E:$BB,W$8&amp;$C54,ВихідніДані!$BE:$BE)=0,"вся сумма оспорена",IF(SUMIF(ВихідніДані!$E:$BB,W$8&amp;$C54,ВихідніДані!$M:$M)=0,"Немає висновків",SUMIF(ВихідніДані!$E:$BB,W$8&amp;$C54,ВихідніДані!$M:$M)/SUMIF(ВихідніДані!$E:$BB,W$8&amp;$C54,ВихідніДані!$BE:$BE))))</f>
        <v>0.99826144096982927</v>
      </c>
      <c r="X54" s="331">
        <f ca="1">IF(SUMIF(ВихідніДані!$E:$BB,X$8&amp;$C54,ВихідніДані!$D:$D)=0,"-",IF(SUMIF(ВихідніДані!$E:$BB,X$8&amp;$C54,ВихідніДані!$BE:$BE)=0,"вся сумма оспорена",IF(SUMIF(ВихідніДані!$E:$BB,X$8&amp;$C54,ВихідніДані!$M:$M)=0,"Немає висновків",SUMIF(ВихідніДані!$E:$BB,X$8&amp;$C54,ВихідніДані!$M:$M)/SUMIF(ВихідніДані!$E:$BB,X$8&amp;$C54,ВихідніДані!$BE:$BE))))</f>
        <v>0.99632762654072227</v>
      </c>
      <c r="Y54" s="331">
        <f ca="1">IF(SUMIF(ВихідніДані!$E:$BB,Y$8&amp;$C54,ВихідніДані!$D:$D)=0,"-",IF(SUMIF(ВихідніДані!$E:$BB,Y$8&amp;$C54,ВихідніДані!$BE:$BE)=0,"вся сумма оспорена",IF(SUMIF(ВихідніДані!$E:$BB,Y$8&amp;$C54,ВихідніДані!$M:$M)=0,"Немає висновків",SUMIF(ВихідніДані!$E:$BB,Y$8&amp;$C54,ВихідніДані!$M:$M)/SUMIF(ВихідніДані!$E:$BB,Y$8&amp;$C54,ВихідніДані!$BE:$BE))))</f>
        <v>0.99979001918037347</v>
      </c>
      <c r="Z54" s="331">
        <f ca="1">IF(SUMIF(ВихідніДані!$E:$BB,Z$8&amp;$C54,ВихідніДані!$D:$D)=0,"-",IF(SUMIF(ВихідніДані!$E:$BB,Z$8&amp;$C54,ВихідніДані!$BE:$BE)=0,"вся сумма оспорена",IF(SUMIF(ВихідніДані!$E:$BB,Z$8&amp;$C54,ВихідніДані!$M:$M)=0,"Немає висновків",SUMIF(ВихідніДані!$E:$BB,Z$8&amp;$C54,ВихідніДані!$M:$M)/SUMIF(ВихідніДані!$E:$BB,Z$8&amp;$C54,ВихідніДані!$BE:$BE))))</f>
        <v>1</v>
      </c>
      <c r="AA54" s="331">
        <f ca="1">IF(SUMIF(ВихідніДані!$E:$BB,AA$8&amp;$C54,ВихідніДані!$D:$D)=0,"-",IF(SUMIF(ВихідніДані!$E:$BB,AA$8&amp;$C54,ВихідніДані!$BE:$BE)=0,"вся сумма оспорена",IF(SUMIF(ВихідніДані!$E:$BB,AA$8&amp;$C54,ВихідніДані!$M:$M)=0,"Немає висновків",SUMIF(ВихідніДані!$E:$BB,AA$8&amp;$C54,ВихідніДані!$M:$M)/SUMIF(ВихідніДані!$E:$BB,AA$8&amp;$C54,ВихідніДані!$BE:$BE))))</f>
        <v>1</v>
      </c>
      <c r="AB54" s="332">
        <f ca="1">IF(SUMIF(ВихідніДані!$E:$BB,AB$8&amp;$C54,ВихідніДані!$D:$D)=0,"-",IF(SUMIF(ВихідніДані!$E:$BB,AB$8&amp;$C54,ВихідніДані!$BE:$BE)=0,"вся сумма оспорена",IF(SUMIF(ВихідніДані!$E:$BB,AB$8&amp;$C54,ВихідніДані!$M:$M)=0,"Немає висновків",SUMIF(ВихідніДані!$E:$BB,AB$8&amp;$C54,ВихідніДані!$M:$M)/SUMIF(ВихідніДані!$E:$BB,AB$8&amp;$C54,ВихідніДані!$BE:$BE))))</f>
        <v>1</v>
      </c>
      <c r="AC54" s="159"/>
      <c r="AD54" s="330">
        <f ca="1">IF(SUMIF(ВихідніДані!$E:$BB,AD$8&amp; $C54,ВихідніДані!$D:$D)=0,"-",IF(SUMIF(ВихідніДані!$E:$BB,AD$8&amp;$C54,ВихідніДані!$BE:$BE)=0,"вся сумма оспорена",IF(SUMIF(ВихідніДані!$E:$BB,AD$8&amp;$C54,ВихідніДані!$M:$M)=0,"Немає висновків",SUMIF(ВихідніДані!$E:$BB,AD$8&amp;$C54,ВихідніДані!$AI:$AI)/SUMIF(ВихідніДані!$E:$BB,AD$8&amp;$C54,ВихідніДані!$M:$M))))</f>
        <v>1</v>
      </c>
      <c r="AE54" s="331">
        <f ca="1">IF(SUMIF(ВихідніДані!$E:$BB,AE$8&amp; $C54,ВихідніДані!$D:$D)=0,"-",IF(SUMIF(ВихідніДані!$E:$BB,AE$8&amp;$C54,ВихідніДані!$BE:$BE)=0,"вся сумма оспорена",IF(SUMIF(ВихідніДані!$E:$BB,AE$8&amp;$C54,ВихідніДані!$M:$M)=0,"Немає висновків",SUMIF(ВихідніДані!$E:$BB,AE$8&amp;$C54,ВихідніДані!$AI:$AI)/SUMIF(ВихідніДані!$E:$BB,AE$8&amp;$C54,ВихідніДані!$M:$M))))</f>
        <v>1</v>
      </c>
      <c r="AF54" s="331">
        <f ca="1">IF(SUMIF(ВихідніДані!$E:$BB,AF$8&amp; $C54,ВихідніДані!$D:$D)=0,"-",IF(SUMIF(ВихідніДані!$E:$BB,AF$8&amp;$C54,ВихідніДані!$BE:$BE)=0,"вся сумма оспорена",IF(SUMIF(ВихідніДані!$E:$BB,AF$8&amp;$C54,ВихідніДані!$M:$M)=0,"Немає висновків",SUMIF(ВихідніДані!$E:$BB,AF$8&amp;$C54,ВихідніДані!$AI:$AI)/SUMIF(ВихідніДані!$E:$BB,AF$8&amp;$C54,ВихідніДані!$M:$M))))</f>
        <v>1</v>
      </c>
      <c r="AG54" s="331">
        <f ca="1">IF(SUMIF(ВихідніДані!$E:$BB,AG$8&amp; $C54,ВихідніДані!$D:$D)=0,"-",IF(SUMIF(ВихідніДані!$E:$BB,AG$8&amp;$C54,ВихідніДані!$BE:$BE)=0,"вся сумма оспорена",IF(SUMIF(ВихідніДані!$E:$BB,AG$8&amp;$C54,ВихідніДані!$M:$M)=0,"Немає висновків",SUMIF(ВихідніДані!$E:$BB,AG$8&amp;$C54,ВихідніДані!$AI:$AI)/SUMIF(ВихідніДані!$E:$BB,AG$8&amp;$C54,ВихідніДані!$M:$M))))</f>
        <v>1</v>
      </c>
      <c r="AH54" s="331">
        <f ca="1">IF(SUMIF(ВихідніДані!$E:$BB,AH$8&amp; $C54,ВихідніДані!$D:$D)=0,"-",IF(SUMIF(ВихідніДані!$E:$BB,AH$8&amp;$C54,ВихідніДані!$BE:$BE)=0,"вся сумма оспорена",IF(SUMIF(ВихідніДані!$E:$BB,AH$8&amp;$C54,ВихідніДані!$M:$M)=0,"Немає висновків",SUMIF(ВихідніДані!$E:$BB,AH$8&amp;$C54,ВихідніДані!$AI:$AI)/SUMIF(ВихідніДані!$E:$BB,AH$8&amp;$C54,ВихідніДані!$M:$M))))</f>
        <v>1</v>
      </c>
      <c r="AI54" s="331">
        <f ca="1">IF(SUMIF(ВихідніДані!$E:$BB,AI$8&amp; $C54,ВихідніДані!$D:$D)=0,"-",IF(SUMIF(ВихідніДані!$E:$BB,AI$8&amp;$C54,ВихідніДані!$BE:$BE)=0,"вся сумма оспорена",IF(SUMIF(ВихідніДані!$E:$BB,AI$8&amp;$C54,ВихідніДані!$M:$M)=0,"Немає висновків",SUMIF(ВихідніДані!$E:$BB,AI$8&amp;$C54,ВихідніДані!$AI:$AI)/SUMIF(ВихідніДані!$E:$BB,AI$8&amp;$C54,ВихідніДані!$M:$M))))</f>
        <v>1</v>
      </c>
      <c r="AJ54" s="331">
        <f ca="1">IF(SUMIF(ВихідніДані!$E:$BB,AJ$8&amp; $C54,ВихідніДані!$D:$D)=0,"-",IF(SUMIF(ВихідніДані!$E:$BB,AJ$8&amp;$C54,ВихідніДані!$BE:$BE)=0,"вся сумма оспорена",IF(SUMIF(ВихідніДані!$E:$BB,AJ$8&amp;$C54,ВихідніДані!$M:$M)=0,"Немає висновків",SUMIF(ВихідніДані!$E:$BB,AJ$8&amp;$C54,ВихідніДані!$AI:$AI)/SUMIF(ВихідніДані!$E:$BB,AJ$8&amp;$C54,ВихідніДані!$M:$M))))</f>
        <v>1</v>
      </c>
      <c r="AK54" s="331">
        <f ca="1">IF(SUMIF(ВихідніДані!$E:$BB,AK$8&amp; $C54,ВихідніДані!$D:$D)=0,"-",IF(SUMIF(ВихідніДані!$E:$BB,AK$8&amp;$C54,ВихідніДані!$BE:$BE)=0,"вся сумма оспорена",IF(SUMIF(ВихідніДані!$E:$BB,AK$8&amp;$C54,ВихідніДані!$M:$M)=0,"Немає висновків",SUMIF(ВихідніДані!$E:$BB,AK$8&amp;$C54,ВихідніДані!$AI:$AI)/SUMIF(ВихідніДані!$E:$BB,AK$8&amp;$C54,ВихідніДані!$M:$M))))</f>
        <v>1</v>
      </c>
      <c r="AL54" s="331">
        <f ca="1">IF(SUMIF(ВихідніДані!$E:$BB,AL$8&amp; $C54,ВихідніДані!$D:$D)=0,"-",IF(SUMIF(ВихідніДані!$E:$BB,AL$8&amp;$C54,ВихідніДані!$BE:$BE)=0,"вся сумма оспорена",IF(SUMIF(ВихідніДані!$E:$BB,AL$8&amp;$C54,ВихідніДані!$M:$M)=0,"Немає висновків",SUMIF(ВихідніДані!$E:$BB,AL$8&amp;$C54,ВихідніДані!$AI:$AI)/SUMIF(ВихідніДані!$E:$BB,AL$8&amp;$C54,ВихідніДані!$M:$M))))</f>
        <v>1</v>
      </c>
      <c r="AM54" s="331">
        <f ca="1">IF(SUMIF(ВихідніДані!$E:$BB,AM$8&amp; $C54,ВихідніДані!$D:$D)=0,"-",IF(SUMIF(ВихідніДані!$E:$BB,AM$8&amp;$C54,ВихідніДані!$BE:$BE)=0,"вся сумма оспорена",IF(SUMIF(ВихідніДані!$E:$BB,AM$8&amp;$C54,ВихідніДані!$M:$M)=0,"Немає висновків",SUMIF(ВихідніДані!$E:$BB,AM$8&amp;$C54,ВихідніДані!$AI:$AI)/SUMIF(ВихідніДані!$E:$BB,AM$8&amp;$C54,ВихідніДані!$M:$M))))</f>
        <v>1</v>
      </c>
      <c r="AN54" s="332">
        <f ca="1">IF(SUMIF(ВихідніДані!$E:$BB,AN$8&amp; $C54,ВихідніДані!$D:$D)=0,"-",IF(SUMIF(ВихідніДані!$E:$BB,AN$8&amp;$C54,ВихідніДані!$BE:$BE)=0,"вся сумма оспорена",IF(SUMIF(ВихідніДані!$E:$BB,AN$8&amp;$C54,ВихідніДані!$M:$M)=0,"Немає висновків",SUMIF(ВихідніДані!$E:$BB,AN$8&amp;$C54,ВихідніДані!$AI:$AI)/SUMIF(ВихідніДані!$E:$BB,AN$8&amp;$C54,ВихідніДані!$M:$M))))</f>
        <v>1</v>
      </c>
      <c r="AO54" s="159"/>
      <c r="AP54" s="323">
        <f>VLOOKUP(AP$8&amp;$C54,ВихідніДані!$E:$BD,52,0)</f>
        <v>35</v>
      </c>
      <c r="AQ54" s="324">
        <f>VLOOKUP(AQ$8&amp;$C54,ВихідніДані!$E:$BD,52,0)</f>
        <v>38</v>
      </c>
      <c r="AR54" s="324">
        <f>VLOOKUP(AR$8&amp;$C54,ВихідніДані!$E:$BD,52,0)</f>
        <v>41</v>
      </c>
      <c r="AS54" s="324">
        <f>VLOOKUP(AS$8&amp;$C54,ВихідніДані!$E:$BD,52,0)</f>
        <v>36</v>
      </c>
      <c r="AT54" s="324">
        <f>VLOOKUP(AT$8&amp;$C54,ВихідніДані!$E:$BD,52,0)</f>
        <v>42</v>
      </c>
      <c r="AU54" s="324">
        <f>VLOOKUP(AU$8&amp;$C54,ВихідніДані!$E:$BD,52,0)</f>
        <v>42</v>
      </c>
      <c r="AV54" s="324">
        <f>VLOOKUP(AV$8&amp;$C54,ВихідніДані!$E:$BD,52,0)</f>
        <v>35</v>
      </c>
      <c r="AW54" s="324">
        <f>VLOOKUP(AW$8&amp;$C54,ВихідніДані!$E:$BD,52,0)</f>
        <v>32</v>
      </c>
      <c r="AX54" s="324">
        <f>VLOOKUP(AX$8&amp;$C54,ВихідніДані!$E:$BD,52,0)</f>
        <v>33</v>
      </c>
      <c r="AY54" s="324">
        <f>VLOOKUP(AY$8&amp;$C54,ВихідніДані!$E:$BD,52,0)</f>
        <v>31</v>
      </c>
      <c r="AZ54" s="325">
        <f>VLOOKUP(AZ$8&amp;$C54,ВихідніДані!$E:$BD,52,0)</f>
        <v>31</v>
      </c>
      <c r="BA54" s="159"/>
      <c r="BB54" s="319">
        <f>IF(SUMIF(АВисновки!$D:$D,BB$8&amp;$C54,АВисновки!$A:$A)=0,"-",SUMIF(АВисновки!$D:$D,BB$8&amp;$C54,АВисновки!$E:$E))</f>
        <v>0</v>
      </c>
      <c r="BC54" s="320">
        <f>IF(SUMIF(АВисновки!$D:$D,BC$8&amp;$C54,АВисновки!$A:$A)=0,"-",SUMIF(АВисновки!$D:$D,BC$8&amp;$C54,АВисновки!$E:$E))</f>
        <v>0</v>
      </c>
      <c r="BD54" s="320">
        <f>IF(SUMIF(АВисновки!$D:$D,BD$8&amp;$C54,АВисновки!$A:$A)=0,"-",SUMIF(АВисновки!$D:$D,BD$8&amp;$C54,АВисновки!$E:$E))</f>
        <v>419275.98904109589</v>
      </c>
      <c r="BE54" s="320">
        <f>IF(SUMIF(АВисновки!$D:$D,BE$8&amp;$C54,АВисновки!$A:$A)=0,"-",SUMIF(АВисновки!$D:$D,BE$8&amp;$C54,АВисновки!$E:$E))</f>
        <v>0</v>
      </c>
      <c r="BF54" s="320">
        <f>IF(SUMIF(АВисновки!$D:$D,BF$8&amp;$C54,АВисновки!$A:$A)=0,"-",SUMIF(АВисновки!$D:$D,BF$8&amp;$C54,АВисновки!$E:$E))</f>
        <v>0</v>
      </c>
      <c r="BG54" s="320">
        <f>IF(SUMIF(АВисновки!$D:$D,BG$8&amp;$C54,АВисновки!$A:$A)=0,"-",SUMIF(АВисновки!$D:$D,BG$8&amp;$C54,АВисновки!$E:$E))</f>
        <v>42036.164383561641</v>
      </c>
      <c r="BH54" s="320">
        <f>IF(SUMIF(АВисновки!$D:$D,BH$8&amp;$C54,АВисновки!$A:$A)=0,"-",SUMIF(АВисновки!$D:$D,BH$8&amp;$C54,АВисновки!$E:$E))</f>
        <v>68441.632876712334</v>
      </c>
      <c r="BI54" s="320">
        <f>IF(SUMIF(АВисновки!$D:$D,BI$8&amp;$C54,АВисновки!$A:$A)=0,"-",SUMIF(АВисновки!$D:$D,BI$8&amp;$C54,АВисновки!$E:$E))</f>
        <v>2639.7698630136988</v>
      </c>
      <c r="BJ54" s="320">
        <f>IF(SUMIF(АВисновки!$D:$D,BJ$8&amp;$C54,АВисновки!$A:$A)=0,"-",SUMIF(АВисновки!$D:$D,BJ$8&amp;$C54,АВисновки!$E:$E))</f>
        <v>0</v>
      </c>
      <c r="BK54" s="320">
        <f>IF(SUMIF(АВисновки!$D:$D,BK$8&amp;$C54,АВисновки!$A:$A)=0,"-",SUMIF(АВисновки!$D:$D,BK$8&amp;$C54,АВисновки!$E:$E))</f>
        <v>0</v>
      </c>
      <c r="BL54" s="321">
        <f>IF(SUMIF(АВисновки!$D:$D,BL$8&amp;$C54,АВисновки!$A:$A)=0,"-",SUMIF(АВисновки!$D:$D,BL$8&amp;$C54,АВисновки!$E:$E))</f>
        <v>0</v>
      </c>
    </row>
    <row r="55" spans="1:64" x14ac:dyDescent="0.2">
      <c r="A55" s="386">
        <f>COUNTIF(СписМінфін!$B$2:$B$101,C55)</f>
        <v>1</v>
      </c>
      <c r="B55" s="364">
        <v>45</v>
      </c>
      <c r="C55" s="365" t="s">
        <v>82</v>
      </c>
      <c r="D55" s="142">
        <v>256029005630</v>
      </c>
      <c r="E55" s="172">
        <f>SUMIF(ВихідніДані!G:G,D55,ВихідніДані!K:K)</f>
        <v>227206200</v>
      </c>
      <c r="F55" s="172">
        <f>SUMIF(ВихідніДані!G:G,D55,ВихідніДані!M:M)</f>
        <v>226753203.84999999</v>
      </c>
      <c r="G55" s="172">
        <f>SUMIF(ВихідніДані!G:G,D55,ВихідніДані!AC:AC)</f>
        <v>0</v>
      </c>
      <c r="H55" s="172">
        <f>SUMIF(ВихідніДані!G:G,D55,ВихідніДані!AI:AI)</f>
        <v>226753203.84999999</v>
      </c>
      <c r="I55" s="366">
        <f t="shared" si="1"/>
        <v>452996.15000000596</v>
      </c>
      <c r="J55" s="366">
        <f t="shared" si="2"/>
        <v>0</v>
      </c>
      <c r="K55" s="367">
        <f t="shared" si="3"/>
        <v>0.9980062333246188</v>
      </c>
      <c r="L55" s="368">
        <f t="shared" si="4"/>
        <v>0.9980062333246188</v>
      </c>
      <c r="M55" s="369">
        <f>SUMIF(АВисновки!N:N,D55,АВисновки!$E:$E)</f>
        <v>207261.25219178098</v>
      </c>
      <c r="N55" s="369">
        <f>SUMIF(АВисновки!N:N,D55,АВисновки!B:B)</f>
        <v>1</v>
      </c>
      <c r="O55" s="369">
        <f ca="1">SUMIF([2]Матриця!C$7:C$967,D55,[2]Матриця!D$7:D$967)</f>
        <v>15</v>
      </c>
      <c r="P55" s="387">
        <f ca="1">SUMIF([2]Матриця!B$7:B$967,C55,[2]Матриця!E$7:E$967)</f>
        <v>1</v>
      </c>
      <c r="Q55" s="159"/>
      <c r="R55" s="330">
        <f ca="1">IF(SUMIF(ВихідніДані!$E:$BB,R$8&amp;$C55,ВихідніДані!$D:$D)=0,"-",IF(SUMIF(ВихідніДані!$E:$BB,R$8&amp;$C55,ВихідніДані!$BE:$BE)=0,"вся сумма оспорена",IF(SUMIF(ВихідніДані!$E:$BB,R$8&amp;$C55,ВихідніДані!$M:$M)=0,"Немає висновків",SUMIF(ВихідніДані!$E:$BB,R$8&amp;$C55,ВихідніДані!$M:$M)/SUMIF(ВихідніДані!$E:$BB,R$8&amp;$C55,ВихідніДані!$BE:$BE))))</f>
        <v>1</v>
      </c>
      <c r="S55" s="331">
        <f ca="1">IF(SUMIF(ВихідніДані!$E:$BB,S$8&amp;$C55,ВихідніДані!$D:$D)=0,"-",IF(SUMIF(ВихідніДані!$E:$BB,S$8&amp;$C55,ВихідніДані!$BE:$BE)=0,"вся сумма оспорена",IF(SUMIF(ВихідніДані!$E:$BB,S$8&amp;$C55,ВихідніДані!$M:$M)=0,"Немає висновків",SUMIF(ВихідніДані!$E:$BB,S$8&amp;$C55,ВихідніДані!$M:$M)/SUMIF(ВихідніДані!$E:$BB,S$8&amp;$C55,ВихідніДані!$BE:$BE))))</f>
        <v>1</v>
      </c>
      <c r="T55" s="331">
        <f ca="1">IF(SUMIF(ВихідніДані!$E:$BB,T$8&amp;$C55,ВихідніДані!$D:$D)=0,"-",IF(SUMIF(ВихідніДані!$E:$BB,T$8&amp;$C55,ВихідніДані!$BE:$BE)=0,"вся сумма оспорена",IF(SUMIF(ВихідніДані!$E:$BB,T$8&amp;$C55,ВихідніДані!$M:$M)=0,"Немає висновків",SUMIF(ВихідніДані!$E:$BB,T$8&amp;$C55,ВихідніДані!$M:$M)/SUMIF(ВихідніДані!$E:$BB,T$8&amp;$C55,ВихідніДані!$BE:$BE))))</f>
        <v>1</v>
      </c>
      <c r="U55" s="331">
        <f ca="1">IF(SUMIF(ВихідніДані!$E:$BB,U$8&amp;$C55,ВихідніДані!$D:$D)=0,"-",IF(SUMIF(ВихідніДані!$E:$BB,U$8&amp;$C55,ВихідніДані!$BE:$BE)=0,"вся сумма оспорена",IF(SUMIF(ВихідніДані!$E:$BB,U$8&amp;$C55,ВихідніДані!$M:$M)=0,"Немає висновків",SUMIF(ВихідніДані!$E:$BB,U$8&amp;$C55,ВихідніДані!$M:$M)/SUMIF(ВихідніДані!$E:$BB,U$8&amp;$C55,ВихідніДані!$BE:$BE))))</f>
        <v>1</v>
      </c>
      <c r="V55" s="331">
        <f ca="1">IF(SUMIF(ВихідніДані!$E:$BB,V$8&amp;$C55,ВихідніДані!$D:$D)=0,"-",IF(SUMIF(ВихідніДані!$E:$BB,V$8&amp;$C55,ВихідніДані!$BE:$BE)=0,"вся сумма оспорена",IF(SUMIF(ВихідніДані!$E:$BB,V$8&amp;$C55,ВихідніДані!$M:$M)=0,"Немає висновків",SUMIF(ВихідніДані!$E:$BB,V$8&amp;$C55,ВихідніДані!$M:$M)/SUMIF(ВихідніДані!$E:$BB,V$8&amp;$C55,ВихідніДані!$BE:$BE))))</f>
        <v>1</v>
      </c>
      <c r="W55" s="331">
        <f ca="1">IF(SUMIF(ВихідніДані!$E:$BB,W$8&amp;$C55,ВихідніДані!$D:$D)=0,"-",IF(SUMIF(ВихідніДані!$E:$BB,W$8&amp;$C55,ВихідніДані!$BE:$BE)=0,"вся сумма оспорена",IF(SUMIF(ВихідніДані!$E:$BB,W$8&amp;$C55,ВихідніДані!$M:$M)=0,"Немає висновків",SUMIF(ВихідніДані!$E:$BB,W$8&amp;$C55,ВихідніДані!$M:$M)/SUMIF(ВихідніДані!$E:$BB,W$8&amp;$C55,ВихідніДані!$BE:$BE))))</f>
        <v>1</v>
      </c>
      <c r="X55" s="331">
        <f ca="1">IF(SUMIF(ВихідніДані!$E:$BB,X$8&amp;$C55,ВихідніДані!$D:$D)=0,"-",IF(SUMIF(ВихідніДані!$E:$BB,X$8&amp;$C55,ВихідніДані!$BE:$BE)=0,"вся сумма оспорена",IF(SUMIF(ВихідніДані!$E:$BB,X$8&amp;$C55,ВихідніДані!$M:$M)=0,"Немає висновків",SUMIF(ВихідніДані!$E:$BB,X$8&amp;$C55,ВихідніДані!$M:$M)/SUMIF(ВихідніДані!$E:$BB,X$8&amp;$C55,ВихідніДані!$BE:$BE))))</f>
        <v>0.93623370391297522</v>
      </c>
      <c r="Y55" s="331">
        <f ca="1">IF(SUMIF(ВихідніДані!$E:$BB,Y$8&amp;$C55,ВихідніДані!$D:$D)=0,"-",IF(SUMIF(ВихідніДані!$E:$BB,Y$8&amp;$C55,ВихідніДані!$BE:$BE)=0,"вся сумма оспорена",IF(SUMIF(ВихідніДані!$E:$BB,Y$8&amp;$C55,ВихідніДані!$M:$M)=0,"Немає висновків",SUMIF(ВихідніДані!$E:$BB,Y$8&amp;$C55,ВихідніДані!$M:$M)/SUMIF(ВихідніДані!$E:$BB,Y$8&amp;$C55,ВихідніДані!$BE:$BE))))</f>
        <v>1</v>
      </c>
      <c r="Z55" s="331">
        <f ca="1">IF(SUMIF(ВихідніДані!$E:$BB,Z$8&amp;$C55,ВихідніДані!$D:$D)=0,"-",IF(SUMIF(ВихідніДані!$E:$BB,Z$8&amp;$C55,ВихідніДані!$BE:$BE)=0,"вся сумма оспорена",IF(SUMIF(ВихідніДані!$E:$BB,Z$8&amp;$C55,ВихідніДані!$M:$M)=0,"Немає висновків",SUMIF(ВихідніДані!$E:$BB,Z$8&amp;$C55,ВихідніДані!$M:$M)/SUMIF(ВихідніДані!$E:$BB,Z$8&amp;$C55,ВихідніДані!$BE:$BE))))</f>
        <v>1</v>
      </c>
      <c r="AA55" s="331">
        <f ca="1">IF(SUMIF(ВихідніДані!$E:$BB,AA$8&amp;$C55,ВихідніДані!$D:$D)=0,"-",IF(SUMIF(ВихідніДані!$E:$BB,AA$8&amp;$C55,ВихідніДані!$BE:$BE)=0,"вся сумма оспорена",IF(SUMIF(ВихідніДані!$E:$BB,AA$8&amp;$C55,ВихідніДані!$M:$M)=0,"Немає висновків",SUMIF(ВихідніДані!$E:$BB,AA$8&amp;$C55,ВихідніДані!$M:$M)/SUMIF(ВихідніДані!$E:$BB,AA$8&amp;$C55,ВихідніДані!$BE:$BE))))</f>
        <v>1</v>
      </c>
      <c r="AB55" s="332">
        <f ca="1">IF(SUMIF(ВихідніДані!$E:$BB,AB$8&amp;$C55,ВихідніДані!$D:$D)=0,"-",IF(SUMIF(ВихідніДані!$E:$BB,AB$8&amp;$C55,ВихідніДані!$BE:$BE)=0,"вся сумма оспорена",IF(SUMIF(ВихідніДані!$E:$BB,AB$8&amp;$C55,ВихідніДані!$M:$M)=0,"Немає висновків",SUMIF(ВихідніДані!$E:$BB,AB$8&amp;$C55,ВихідніДані!$M:$M)/SUMIF(ВихідніДані!$E:$BB,AB$8&amp;$C55,ВихідніДані!$BE:$BE))))</f>
        <v>1</v>
      </c>
      <c r="AC55" s="159"/>
      <c r="AD55" s="330">
        <f ca="1">IF(SUMIF(ВихідніДані!$E:$BB,AD$8&amp; $C55,ВихідніДані!$D:$D)=0,"-",IF(SUMIF(ВихідніДані!$E:$BB,AD$8&amp;$C55,ВихідніДані!$BE:$BE)=0,"вся сумма оспорена",IF(SUMIF(ВихідніДані!$E:$BB,AD$8&amp;$C55,ВихідніДані!$M:$M)=0,"Немає висновків",SUMIF(ВихідніДані!$E:$BB,AD$8&amp;$C55,ВихідніДані!$AI:$AI)/SUMIF(ВихідніДані!$E:$BB,AD$8&amp;$C55,ВихідніДані!$M:$M))))</f>
        <v>1</v>
      </c>
      <c r="AE55" s="331">
        <f ca="1">IF(SUMIF(ВихідніДані!$E:$BB,AE$8&amp; $C55,ВихідніДані!$D:$D)=0,"-",IF(SUMIF(ВихідніДані!$E:$BB,AE$8&amp;$C55,ВихідніДані!$BE:$BE)=0,"вся сумма оспорена",IF(SUMIF(ВихідніДані!$E:$BB,AE$8&amp;$C55,ВихідніДані!$M:$M)=0,"Немає висновків",SUMIF(ВихідніДані!$E:$BB,AE$8&amp;$C55,ВихідніДані!$AI:$AI)/SUMIF(ВихідніДані!$E:$BB,AE$8&amp;$C55,ВихідніДані!$M:$M))))</f>
        <v>1</v>
      </c>
      <c r="AF55" s="331">
        <f ca="1">IF(SUMIF(ВихідніДані!$E:$BB,AF$8&amp; $C55,ВихідніДані!$D:$D)=0,"-",IF(SUMIF(ВихідніДані!$E:$BB,AF$8&amp;$C55,ВихідніДані!$BE:$BE)=0,"вся сумма оспорена",IF(SUMIF(ВихідніДані!$E:$BB,AF$8&amp;$C55,ВихідніДані!$M:$M)=0,"Немає висновків",SUMIF(ВихідніДані!$E:$BB,AF$8&amp;$C55,ВихідніДані!$AI:$AI)/SUMIF(ВихідніДані!$E:$BB,AF$8&amp;$C55,ВихідніДані!$M:$M))))</f>
        <v>1</v>
      </c>
      <c r="AG55" s="331">
        <f ca="1">IF(SUMIF(ВихідніДані!$E:$BB,AG$8&amp; $C55,ВихідніДані!$D:$D)=0,"-",IF(SUMIF(ВихідніДані!$E:$BB,AG$8&amp;$C55,ВихідніДані!$BE:$BE)=0,"вся сумма оспорена",IF(SUMIF(ВихідніДані!$E:$BB,AG$8&amp;$C55,ВихідніДані!$M:$M)=0,"Немає висновків",SUMIF(ВихідніДані!$E:$BB,AG$8&amp;$C55,ВихідніДані!$AI:$AI)/SUMIF(ВихідніДані!$E:$BB,AG$8&amp;$C55,ВихідніДані!$M:$M))))</f>
        <v>1</v>
      </c>
      <c r="AH55" s="331">
        <f ca="1">IF(SUMIF(ВихідніДані!$E:$BB,AH$8&amp; $C55,ВихідніДані!$D:$D)=0,"-",IF(SUMIF(ВихідніДані!$E:$BB,AH$8&amp;$C55,ВихідніДані!$BE:$BE)=0,"вся сумма оспорена",IF(SUMIF(ВихідніДані!$E:$BB,AH$8&amp;$C55,ВихідніДані!$M:$M)=0,"Немає висновків",SUMIF(ВихідніДані!$E:$BB,AH$8&amp;$C55,ВихідніДані!$AI:$AI)/SUMIF(ВихідніДані!$E:$BB,AH$8&amp;$C55,ВихідніДані!$M:$M))))</f>
        <v>1</v>
      </c>
      <c r="AI55" s="331">
        <f ca="1">IF(SUMIF(ВихідніДані!$E:$BB,AI$8&amp; $C55,ВихідніДані!$D:$D)=0,"-",IF(SUMIF(ВихідніДані!$E:$BB,AI$8&amp;$C55,ВихідніДані!$BE:$BE)=0,"вся сумма оспорена",IF(SUMIF(ВихідніДані!$E:$BB,AI$8&amp;$C55,ВихідніДані!$M:$M)=0,"Немає висновків",SUMIF(ВихідніДані!$E:$BB,AI$8&amp;$C55,ВихідніДані!$AI:$AI)/SUMIF(ВихідніДані!$E:$BB,AI$8&amp;$C55,ВихідніДані!$M:$M))))</f>
        <v>1</v>
      </c>
      <c r="AJ55" s="331">
        <f ca="1">IF(SUMIF(ВихідніДані!$E:$BB,AJ$8&amp; $C55,ВихідніДані!$D:$D)=0,"-",IF(SUMIF(ВихідніДані!$E:$BB,AJ$8&amp;$C55,ВихідніДані!$BE:$BE)=0,"вся сумма оспорена",IF(SUMIF(ВихідніДані!$E:$BB,AJ$8&amp;$C55,ВихідніДані!$M:$M)=0,"Немає висновків",SUMIF(ВихідніДані!$E:$BB,AJ$8&amp;$C55,ВихідніДані!$AI:$AI)/SUMIF(ВихідніДані!$E:$BB,AJ$8&amp;$C55,ВихідніДані!$M:$M))))</f>
        <v>1</v>
      </c>
      <c r="AK55" s="331">
        <f ca="1">IF(SUMIF(ВихідніДані!$E:$BB,AK$8&amp; $C55,ВихідніДані!$D:$D)=0,"-",IF(SUMIF(ВихідніДані!$E:$BB,AK$8&amp;$C55,ВихідніДані!$BE:$BE)=0,"вся сумма оспорена",IF(SUMIF(ВихідніДані!$E:$BB,AK$8&amp;$C55,ВихідніДані!$M:$M)=0,"Немає висновків",SUMIF(ВихідніДані!$E:$BB,AK$8&amp;$C55,ВихідніДані!$AI:$AI)/SUMIF(ВихідніДані!$E:$BB,AK$8&amp;$C55,ВихідніДані!$M:$M))))</f>
        <v>1</v>
      </c>
      <c r="AL55" s="331">
        <f ca="1">IF(SUMIF(ВихідніДані!$E:$BB,AL$8&amp; $C55,ВихідніДані!$D:$D)=0,"-",IF(SUMIF(ВихідніДані!$E:$BB,AL$8&amp;$C55,ВихідніДані!$BE:$BE)=0,"вся сумма оспорена",IF(SUMIF(ВихідніДані!$E:$BB,AL$8&amp;$C55,ВихідніДані!$M:$M)=0,"Немає висновків",SUMIF(ВихідніДані!$E:$BB,AL$8&amp;$C55,ВихідніДані!$AI:$AI)/SUMIF(ВихідніДані!$E:$BB,AL$8&amp;$C55,ВихідніДані!$M:$M))))</f>
        <v>1</v>
      </c>
      <c r="AM55" s="331">
        <f ca="1">IF(SUMIF(ВихідніДані!$E:$BB,AM$8&amp; $C55,ВихідніДані!$D:$D)=0,"-",IF(SUMIF(ВихідніДані!$E:$BB,AM$8&amp;$C55,ВихідніДані!$BE:$BE)=0,"вся сумма оспорена",IF(SUMIF(ВихідніДані!$E:$BB,AM$8&amp;$C55,ВихідніДані!$M:$M)=0,"Немає висновків",SUMIF(ВихідніДані!$E:$BB,AM$8&amp;$C55,ВихідніДані!$AI:$AI)/SUMIF(ВихідніДані!$E:$BB,AM$8&amp;$C55,ВихідніДані!$M:$M))))</f>
        <v>1</v>
      </c>
      <c r="AN55" s="332">
        <f ca="1">IF(SUMIF(ВихідніДані!$E:$BB,AN$8&amp; $C55,ВихідніДані!$D:$D)=0,"-",IF(SUMIF(ВихідніДані!$E:$BB,AN$8&amp;$C55,ВихідніДані!$BE:$BE)=0,"вся сумма оспорена",IF(SUMIF(ВихідніДані!$E:$BB,AN$8&amp;$C55,ВихідніДані!$M:$M)=0,"Немає висновків",SUMIF(ВихідніДані!$E:$BB,AN$8&amp;$C55,ВихідніДані!$AI:$AI)/SUMIF(ВихідніДані!$E:$BB,AN$8&amp;$C55,ВихідніДані!$M:$M))))</f>
        <v>1</v>
      </c>
      <c r="AO55" s="159"/>
      <c r="AP55" s="323">
        <f>VLOOKUP(AP$8&amp;$C55,ВихідніДані!$E:$BD,52,0)</f>
        <v>35</v>
      </c>
      <c r="AQ55" s="324">
        <f>VLOOKUP(AQ$8&amp;$C55,ВихідніДані!$E:$BD,52,0)</f>
        <v>31</v>
      </c>
      <c r="AR55" s="324">
        <f>VLOOKUP(AR$8&amp;$C55,ВихідніДані!$E:$BD,52,0)</f>
        <v>35</v>
      </c>
      <c r="AS55" s="324">
        <f>VLOOKUP(AS$8&amp;$C55,ВихідніДані!$E:$BD,52,0)</f>
        <v>35</v>
      </c>
      <c r="AT55" s="324">
        <f>VLOOKUP(AT$8&amp;$C55,ВихідніДані!$E:$BD,52,0)</f>
        <v>35</v>
      </c>
      <c r="AU55" s="324">
        <f>VLOOKUP(AU$8&amp;$C55,ВихідніДані!$E:$BD,52,0)</f>
        <v>37</v>
      </c>
      <c r="AV55" s="324">
        <f>VLOOKUP(AV$8&amp;$C55,ВихідніДані!$E:$BD,52,0)</f>
        <v>35</v>
      </c>
      <c r="AW55" s="324">
        <f>VLOOKUP(AW$8&amp;$C55,ВихідніДані!$E:$BD,52,0)</f>
        <v>31</v>
      </c>
      <c r="AX55" s="324">
        <f>VLOOKUP(AX$8&amp;$C55,ВихідніДані!$E:$BD,52,0)</f>
        <v>33</v>
      </c>
      <c r="AY55" s="324">
        <f>VLOOKUP(AY$8&amp;$C55,ВихідніДані!$E:$BD,52,0)</f>
        <v>30</v>
      </c>
      <c r="AZ55" s="325">
        <f>VLOOKUP(AZ$8&amp;$C55,ВихідніДані!$E:$BD,52,0)</f>
        <v>30</v>
      </c>
      <c r="BA55" s="159"/>
      <c r="BB55" s="319">
        <f>IF(SUMIF(АВисновки!$D:$D,BB$8&amp;$C55,АВисновки!$A:$A)=0,"-",SUMIF(АВисновки!$D:$D,BB$8&amp;$C55,АВисновки!$E:$E))</f>
        <v>0</v>
      </c>
      <c r="BC55" s="320">
        <f>IF(SUMIF(АВисновки!$D:$D,BC$8&amp;$C55,АВисновки!$A:$A)=0,"-",SUMIF(АВисновки!$D:$D,BC$8&amp;$C55,АВисновки!$E:$E))</f>
        <v>0</v>
      </c>
      <c r="BD55" s="320">
        <f>IF(SUMIF(АВисновки!$D:$D,BD$8&amp;$C55,АВисновки!$A:$A)=0,"-",SUMIF(АВисновки!$D:$D,BD$8&amp;$C55,АВисновки!$E:$E))</f>
        <v>0</v>
      </c>
      <c r="BE55" s="320">
        <f>IF(SUMIF(АВисновки!$D:$D,BE$8&amp;$C55,АВисновки!$A:$A)=0,"-",SUMIF(АВисновки!$D:$D,BE$8&amp;$C55,АВисновки!$E:$E))</f>
        <v>0</v>
      </c>
      <c r="BF55" s="320">
        <f>IF(SUMIF(АВисновки!$D:$D,BF$8&amp;$C55,АВисновки!$A:$A)=0,"-",SUMIF(АВисновки!$D:$D,BF$8&amp;$C55,АВисновки!$E:$E))</f>
        <v>0</v>
      </c>
      <c r="BG55" s="320">
        <f>IF(SUMIF(АВисновки!$D:$D,BG$8&amp;$C55,АВисновки!$A:$A)=0,"-",SUMIF(АВисновки!$D:$D,BG$8&amp;$C55,АВисновки!$E:$E))</f>
        <v>0</v>
      </c>
      <c r="BH55" s="320">
        <f>IF(SUMIF(АВисновки!$D:$D,BH$8&amp;$C55,АВисновки!$A:$A)=0,"-",SUMIF(АВисновки!$D:$D,BH$8&amp;$C55,АВисновки!$E:$E))</f>
        <v>207261.25219178098</v>
      </c>
      <c r="BI55" s="320">
        <f>IF(SUMIF(АВисновки!$D:$D,BI$8&amp;$C55,АВисновки!$A:$A)=0,"-",SUMIF(АВисновки!$D:$D,BI$8&amp;$C55,АВисновки!$E:$E))</f>
        <v>0</v>
      </c>
      <c r="BJ55" s="320">
        <f>IF(SUMIF(АВисновки!$D:$D,BJ$8&amp;$C55,АВисновки!$A:$A)=0,"-",SUMIF(АВисновки!$D:$D,BJ$8&amp;$C55,АВисновки!$E:$E))</f>
        <v>0</v>
      </c>
      <c r="BK55" s="320">
        <f>IF(SUMIF(АВисновки!$D:$D,BK$8&amp;$C55,АВисновки!$A:$A)=0,"-",SUMIF(АВисновки!$D:$D,BK$8&amp;$C55,АВисновки!$E:$E))</f>
        <v>0</v>
      </c>
      <c r="BL55" s="321">
        <f>IF(SUMIF(АВисновки!$D:$D,BL$8&amp;$C55,АВисновки!$A:$A)=0,"-",SUMIF(АВисновки!$D:$D,BL$8&amp;$C55,АВисновки!$E:$E))</f>
        <v>0</v>
      </c>
    </row>
    <row r="56" spans="1:64" x14ac:dyDescent="0.2">
      <c r="A56" s="386">
        <f>COUNTIF(СписМінфін!$B$2:$B$101,C56)</f>
        <v>1</v>
      </c>
      <c r="B56" s="364">
        <v>46</v>
      </c>
      <c r="C56" s="365" t="s">
        <v>46</v>
      </c>
      <c r="D56" s="142">
        <v>393253726599</v>
      </c>
      <c r="E56" s="172">
        <f>SUMIF(ВихідніДані!G:G,D56,ВихідніДані!K:K)</f>
        <v>286759089</v>
      </c>
      <c r="F56" s="172">
        <f>SUMIF(ВихідніДані!G:G,D56,ВихідніДані!M:M)</f>
        <v>286086307.64999998</v>
      </c>
      <c r="G56" s="172">
        <f>SUMIF(ВихідніДані!G:G,D56,ВихідніДані!AC:AC)</f>
        <v>0</v>
      </c>
      <c r="H56" s="172">
        <f>SUMIF(ВихідніДані!G:G,D56,ВихідніДані!AI:AI)</f>
        <v>286086307.64999998</v>
      </c>
      <c r="I56" s="366">
        <f t="shared" si="1"/>
        <v>672781.35000002384</v>
      </c>
      <c r="J56" s="366">
        <f t="shared" si="2"/>
        <v>0</v>
      </c>
      <c r="K56" s="367">
        <f t="shared" si="3"/>
        <v>0.9976538447225991</v>
      </c>
      <c r="L56" s="368">
        <f t="shared" si="4"/>
        <v>0.9976538447225991</v>
      </c>
      <c r="M56" s="369">
        <f>SUMIF(АВисновки!N:N,D56,АВисновки!$E:$E)</f>
        <v>14597244.184794523</v>
      </c>
      <c r="N56" s="369">
        <f>SUMIF(АВисновки!N:N,D56,АВисновки!B:B)</f>
        <v>7</v>
      </c>
      <c r="O56" s="369">
        <f ca="1">SUMIF([2]Матриця!C$7:C$967,D56,[2]Матриця!D$7:D$967)</f>
        <v>153</v>
      </c>
      <c r="P56" s="387">
        <f ca="1">SUMIF([2]Матриця!B$7:B$967,C56,[2]Матриця!E$7:E$967)</f>
        <v>2</v>
      </c>
      <c r="Q56" s="159"/>
      <c r="R56" s="330">
        <f ca="1">IF(SUMIF(ВихідніДані!$E:$BB,R$8&amp;$C56,ВихідніДані!$D:$D)=0,"-",IF(SUMIF(ВихідніДані!$E:$BB,R$8&amp;$C56,ВихідніДані!$BE:$BE)=0,"вся сумма оспорена",IF(SUMIF(ВихідніДані!$E:$BB,R$8&amp;$C56,ВихідніДані!$M:$M)=0,"Немає висновків",SUMIF(ВихідніДані!$E:$BB,R$8&amp;$C56,ВихідніДані!$M:$M)/SUMIF(ВихідніДані!$E:$BB,R$8&amp;$C56,ВихідніДані!$BE:$BE))))</f>
        <v>1</v>
      </c>
      <c r="S56" s="331">
        <f ca="1">IF(SUMIF(ВихідніДані!$E:$BB,S$8&amp;$C56,ВихідніДані!$D:$D)=0,"-",IF(SUMIF(ВихідніДані!$E:$BB,S$8&amp;$C56,ВихідніДані!$BE:$BE)=0,"вся сумма оспорена",IF(SUMIF(ВихідніДані!$E:$BB,S$8&amp;$C56,ВихідніДані!$M:$M)=0,"Немає висновків",SUMIF(ВихідніДані!$E:$BB,S$8&amp;$C56,ВихідніДані!$M:$M)/SUMIF(ВихідніДані!$E:$BB,S$8&amp;$C56,ВихідніДані!$BE:$BE))))</f>
        <v>1</v>
      </c>
      <c r="T56" s="331">
        <f ca="1">IF(SUMIF(ВихідніДані!$E:$BB,T$8&amp;$C56,ВихідніДані!$D:$D)=0,"-",IF(SUMIF(ВихідніДані!$E:$BB,T$8&amp;$C56,ВихідніДані!$BE:$BE)=0,"вся сумма оспорена",IF(SUMIF(ВихідніДані!$E:$BB,T$8&amp;$C56,ВихідніДані!$M:$M)=0,"Немає висновків",SUMIF(ВихідніДані!$E:$BB,T$8&amp;$C56,ВихідніДані!$M:$M)/SUMIF(ВихідніДані!$E:$BB,T$8&amp;$C56,ВихідніДані!$BE:$BE))))</f>
        <v>1</v>
      </c>
      <c r="U56" s="331">
        <f ca="1">IF(SUMIF(ВихідніДані!$E:$BB,U$8&amp;$C56,ВихідніДані!$D:$D)=0,"-",IF(SUMIF(ВихідніДані!$E:$BB,U$8&amp;$C56,ВихідніДані!$BE:$BE)=0,"вся сумма оспорена",IF(SUMIF(ВихідніДані!$E:$BB,U$8&amp;$C56,ВихідніДані!$M:$M)=0,"Немає висновків",SUMIF(ВихідніДані!$E:$BB,U$8&amp;$C56,ВихідніДані!$M:$M)/SUMIF(ВихідніДані!$E:$BB,U$8&amp;$C56,ВихідніДані!$BE:$BE))))</f>
        <v>1</v>
      </c>
      <c r="V56" s="331">
        <f ca="1">IF(SUMIF(ВихідніДані!$E:$BB,V$8&amp;$C56,ВихідніДані!$D:$D)=0,"-",IF(SUMIF(ВихідніДані!$E:$BB,V$8&amp;$C56,ВихідніДані!$BE:$BE)=0,"вся сумма оспорена",IF(SUMIF(ВихідніДані!$E:$BB,V$8&amp;$C56,ВихідніДані!$M:$M)=0,"Немає висновків",SUMIF(ВихідніДані!$E:$BB,V$8&amp;$C56,ВихідніДані!$M:$M)/SUMIF(ВихідніДані!$E:$BB,V$8&amp;$C56,ВихідніДані!$BE:$BE))))</f>
        <v>1</v>
      </c>
      <c r="W56" s="331">
        <f ca="1">IF(SUMIF(ВихідніДані!$E:$BB,W$8&amp;$C56,ВихідніДані!$D:$D)=0,"-",IF(SUMIF(ВихідніДані!$E:$BB,W$8&amp;$C56,ВихідніДані!$BE:$BE)=0,"вся сумма оспорена",IF(SUMIF(ВихідніДані!$E:$BB,W$8&amp;$C56,ВихідніДані!$M:$M)=0,"Немає висновків",SUMIF(ВихідніДані!$E:$BB,W$8&amp;$C56,ВихідніДані!$M:$M)/SUMIF(ВихідніДані!$E:$BB,W$8&amp;$C56,ВихідніДані!$BE:$BE))))</f>
        <v>1</v>
      </c>
      <c r="X56" s="331">
        <f ca="1">IF(SUMIF(ВихідніДані!$E:$BB,X$8&amp;$C56,ВихідніДані!$D:$D)=0,"-",IF(SUMIF(ВихідніДані!$E:$BB,X$8&amp;$C56,ВихідніДані!$BE:$BE)=0,"вся сумма оспорена",IF(SUMIF(ВихідніДані!$E:$BB,X$8&amp;$C56,ВихідніДані!$M:$M)=0,"Немає висновків",SUMIF(ВихідніДані!$E:$BB,X$8&amp;$C56,ВихідніДані!$M:$M)/SUMIF(ВихідніДані!$E:$BB,X$8&amp;$C56,ВихідніДані!$BE:$BE))))</f>
        <v>1</v>
      </c>
      <c r="Y56" s="331">
        <f ca="1">IF(SUMIF(ВихідніДані!$E:$BB,Y$8&amp;$C56,ВихідніДані!$D:$D)=0,"-",IF(SUMIF(ВихідніДані!$E:$BB,Y$8&amp;$C56,ВихідніДані!$BE:$BE)=0,"вся сумма оспорена",IF(SUMIF(ВихідніДані!$E:$BB,Y$8&amp;$C56,ВихідніДані!$M:$M)=0,"Немає висновків",SUMIF(ВихідніДані!$E:$BB,Y$8&amp;$C56,ВихідніДані!$M:$M)/SUMIF(ВихідніДані!$E:$BB,Y$8&amp;$C56,ВихідніДані!$BE:$BE))))</f>
        <v>1</v>
      </c>
      <c r="Z56" s="331">
        <f ca="1">IF(SUMIF(ВихідніДані!$E:$BB,Z$8&amp;$C56,ВихідніДані!$D:$D)=0,"-",IF(SUMIF(ВихідніДані!$E:$BB,Z$8&amp;$C56,ВихідніДані!$BE:$BE)=0,"вся сумма оспорена",IF(SUMIF(ВихідніДані!$E:$BB,Z$8&amp;$C56,ВихідніДані!$M:$M)=0,"Немає висновків",SUMIF(ВихідніДані!$E:$BB,Z$8&amp;$C56,ВихідніДані!$M:$M)/SUMIF(ВихідніДані!$E:$BB,Z$8&amp;$C56,ВихідніДані!$BE:$BE))))</f>
        <v>1</v>
      </c>
      <c r="AA56" s="331">
        <f ca="1">IF(SUMIF(ВихідніДані!$E:$BB,AA$8&amp;$C56,ВихідніДані!$D:$D)=0,"-",IF(SUMIF(ВихідніДані!$E:$BB,AA$8&amp;$C56,ВихідніДані!$BE:$BE)=0,"вся сумма оспорена",IF(SUMIF(ВихідніДані!$E:$BB,AA$8&amp;$C56,ВихідніДані!$M:$M)=0,"Немає висновків",SUMIF(ВихідніДані!$E:$BB,AA$8&amp;$C56,ВихідніДані!$M:$M)/SUMIF(ВихідніДані!$E:$BB,AA$8&amp;$C56,ВихідніДані!$BE:$BE))))</f>
        <v>1</v>
      </c>
      <c r="AB56" s="332">
        <f ca="1">IF(SUMIF(ВихідніДані!$E:$BB,AB$8&amp;$C56,ВихідніДані!$D:$D)=0,"-",IF(SUMIF(ВихідніДані!$E:$BB,AB$8&amp;$C56,ВихідніДані!$BE:$BE)=0,"вся сумма оспорена",IF(SUMIF(ВихідніДані!$E:$BB,AB$8&amp;$C56,ВихідніДані!$M:$M)=0,"Немає висновків",SUMIF(ВихідніДані!$E:$BB,AB$8&amp;$C56,ВихідніДані!$M:$M)/SUMIF(ВихідніДані!$E:$BB,AB$8&amp;$C56,ВихідніДані!$BE:$BE))))</f>
        <v>0.96713926047512722</v>
      </c>
      <c r="AC56" s="159"/>
      <c r="AD56" s="330">
        <f ca="1">IF(SUMIF(ВихідніДані!$E:$BB,AD$8&amp; $C56,ВихідніДані!$D:$D)=0,"-",IF(SUMIF(ВихідніДані!$E:$BB,AD$8&amp;$C56,ВихідніДані!$BE:$BE)=0,"вся сумма оспорена",IF(SUMIF(ВихідніДані!$E:$BB,AD$8&amp;$C56,ВихідніДані!$M:$M)=0,"Немає висновків",SUMIF(ВихідніДані!$E:$BB,AD$8&amp;$C56,ВихідніДані!$AI:$AI)/SUMIF(ВихідніДані!$E:$BB,AD$8&amp;$C56,ВихідніДані!$M:$M))))</f>
        <v>1</v>
      </c>
      <c r="AE56" s="331">
        <f ca="1">IF(SUMIF(ВихідніДані!$E:$BB,AE$8&amp; $C56,ВихідніДані!$D:$D)=0,"-",IF(SUMIF(ВихідніДані!$E:$BB,AE$8&amp;$C56,ВихідніДані!$BE:$BE)=0,"вся сумма оспорена",IF(SUMIF(ВихідніДані!$E:$BB,AE$8&amp;$C56,ВихідніДані!$M:$M)=0,"Немає висновків",SUMIF(ВихідніДані!$E:$BB,AE$8&amp;$C56,ВихідніДані!$AI:$AI)/SUMIF(ВихідніДані!$E:$BB,AE$8&amp;$C56,ВихідніДані!$M:$M))))</f>
        <v>1</v>
      </c>
      <c r="AF56" s="331">
        <f ca="1">IF(SUMIF(ВихідніДані!$E:$BB,AF$8&amp; $C56,ВихідніДані!$D:$D)=0,"-",IF(SUMIF(ВихідніДані!$E:$BB,AF$8&amp;$C56,ВихідніДані!$BE:$BE)=0,"вся сумма оспорена",IF(SUMIF(ВихідніДані!$E:$BB,AF$8&amp;$C56,ВихідніДані!$M:$M)=0,"Немає висновків",SUMIF(ВихідніДані!$E:$BB,AF$8&amp;$C56,ВихідніДані!$AI:$AI)/SUMIF(ВихідніДані!$E:$BB,AF$8&amp;$C56,ВихідніДані!$M:$M))))</f>
        <v>1</v>
      </c>
      <c r="AG56" s="331">
        <f ca="1">IF(SUMIF(ВихідніДані!$E:$BB,AG$8&amp; $C56,ВихідніДані!$D:$D)=0,"-",IF(SUMIF(ВихідніДані!$E:$BB,AG$8&amp;$C56,ВихідніДані!$BE:$BE)=0,"вся сумма оспорена",IF(SUMIF(ВихідніДані!$E:$BB,AG$8&amp;$C56,ВихідніДані!$M:$M)=0,"Немає висновків",SUMIF(ВихідніДані!$E:$BB,AG$8&amp;$C56,ВихідніДані!$AI:$AI)/SUMIF(ВихідніДані!$E:$BB,AG$8&amp;$C56,ВихідніДані!$M:$M))))</f>
        <v>1</v>
      </c>
      <c r="AH56" s="331">
        <f ca="1">IF(SUMIF(ВихідніДані!$E:$BB,AH$8&amp; $C56,ВихідніДані!$D:$D)=0,"-",IF(SUMIF(ВихідніДані!$E:$BB,AH$8&amp;$C56,ВихідніДані!$BE:$BE)=0,"вся сумма оспорена",IF(SUMIF(ВихідніДані!$E:$BB,AH$8&amp;$C56,ВихідніДані!$M:$M)=0,"Немає висновків",SUMIF(ВихідніДані!$E:$BB,AH$8&amp;$C56,ВихідніДані!$AI:$AI)/SUMIF(ВихідніДані!$E:$BB,AH$8&amp;$C56,ВихідніДані!$M:$M))))</f>
        <v>1</v>
      </c>
      <c r="AI56" s="331">
        <f ca="1">IF(SUMIF(ВихідніДані!$E:$BB,AI$8&amp; $C56,ВихідніДані!$D:$D)=0,"-",IF(SUMIF(ВихідніДані!$E:$BB,AI$8&amp;$C56,ВихідніДані!$BE:$BE)=0,"вся сумма оспорена",IF(SUMIF(ВихідніДані!$E:$BB,AI$8&amp;$C56,ВихідніДані!$M:$M)=0,"Немає висновків",SUMIF(ВихідніДані!$E:$BB,AI$8&amp;$C56,ВихідніДані!$AI:$AI)/SUMIF(ВихідніДані!$E:$BB,AI$8&amp;$C56,ВихідніДані!$M:$M))))</f>
        <v>1</v>
      </c>
      <c r="AJ56" s="331">
        <f ca="1">IF(SUMIF(ВихідніДані!$E:$BB,AJ$8&amp; $C56,ВихідніДані!$D:$D)=0,"-",IF(SUMIF(ВихідніДані!$E:$BB,AJ$8&amp;$C56,ВихідніДані!$BE:$BE)=0,"вся сумма оспорена",IF(SUMIF(ВихідніДані!$E:$BB,AJ$8&amp;$C56,ВихідніДані!$M:$M)=0,"Немає висновків",SUMIF(ВихідніДані!$E:$BB,AJ$8&amp;$C56,ВихідніДані!$AI:$AI)/SUMIF(ВихідніДані!$E:$BB,AJ$8&amp;$C56,ВихідніДані!$M:$M))))</f>
        <v>1</v>
      </c>
      <c r="AK56" s="331">
        <f ca="1">IF(SUMIF(ВихідніДані!$E:$BB,AK$8&amp; $C56,ВихідніДані!$D:$D)=0,"-",IF(SUMIF(ВихідніДані!$E:$BB,AK$8&amp;$C56,ВихідніДані!$BE:$BE)=0,"вся сумма оспорена",IF(SUMIF(ВихідніДані!$E:$BB,AK$8&amp;$C56,ВихідніДані!$M:$M)=0,"Немає висновків",SUMIF(ВихідніДані!$E:$BB,AK$8&amp;$C56,ВихідніДані!$AI:$AI)/SUMIF(ВихідніДані!$E:$BB,AK$8&amp;$C56,ВихідніДані!$M:$M))))</f>
        <v>1</v>
      </c>
      <c r="AL56" s="331">
        <f ca="1">IF(SUMIF(ВихідніДані!$E:$BB,AL$8&amp; $C56,ВихідніДані!$D:$D)=0,"-",IF(SUMIF(ВихідніДані!$E:$BB,AL$8&amp;$C56,ВихідніДані!$BE:$BE)=0,"вся сумма оспорена",IF(SUMIF(ВихідніДані!$E:$BB,AL$8&amp;$C56,ВихідніДані!$M:$M)=0,"Немає висновків",SUMIF(ВихідніДані!$E:$BB,AL$8&amp;$C56,ВихідніДані!$AI:$AI)/SUMIF(ВихідніДані!$E:$BB,AL$8&amp;$C56,ВихідніДані!$M:$M))))</f>
        <v>1</v>
      </c>
      <c r="AM56" s="331">
        <f ca="1">IF(SUMIF(ВихідніДані!$E:$BB,AM$8&amp; $C56,ВихідніДані!$D:$D)=0,"-",IF(SUMIF(ВихідніДані!$E:$BB,AM$8&amp;$C56,ВихідніДані!$BE:$BE)=0,"вся сумма оспорена",IF(SUMIF(ВихідніДані!$E:$BB,AM$8&amp;$C56,ВихідніДані!$M:$M)=0,"Немає висновків",SUMIF(ВихідніДані!$E:$BB,AM$8&amp;$C56,ВихідніДані!$AI:$AI)/SUMIF(ВихідніДані!$E:$BB,AM$8&amp;$C56,ВихідніДані!$M:$M))))</f>
        <v>1</v>
      </c>
      <c r="AN56" s="332">
        <f ca="1">IF(SUMIF(ВихідніДані!$E:$BB,AN$8&amp; $C56,ВихідніДані!$D:$D)=0,"-",IF(SUMIF(ВихідніДані!$E:$BB,AN$8&amp;$C56,ВихідніДані!$BE:$BE)=0,"вся сумма оспорена",IF(SUMIF(ВихідніДані!$E:$BB,AN$8&amp;$C56,ВихідніДані!$M:$M)=0,"Немає висновків",SUMIF(ВихідніДані!$E:$BB,AN$8&amp;$C56,ВихідніДані!$AI:$AI)/SUMIF(ВихідніДані!$E:$BB,AN$8&amp;$C56,ВихідніДані!$M:$M))))</f>
        <v>1</v>
      </c>
      <c r="AO56" s="159"/>
      <c r="AP56" s="323">
        <f>VLOOKUP(AP$8&amp;$C56,ВихідніДані!$E:$BD,52,0)</f>
        <v>93</v>
      </c>
      <c r="AQ56" s="324">
        <f>VLOOKUP(AQ$8&amp;$C56,ВихідніДані!$E:$BD,52,0)</f>
        <v>94</v>
      </c>
      <c r="AR56" s="324">
        <f>VLOOKUP(AR$8&amp;$C56,ВихідніДані!$E:$BD,52,0)</f>
        <v>127</v>
      </c>
      <c r="AS56" s="324">
        <f>VLOOKUP(AS$8&amp;$C56,ВихідніДані!$E:$BD,52,0)</f>
        <v>118</v>
      </c>
      <c r="AT56" s="324">
        <f>VLOOKUP(AT$8&amp;$C56,ВихідніДані!$E:$BD,52,0)</f>
        <v>87</v>
      </c>
      <c r="AU56" s="324">
        <f>VLOOKUP(AU$8&amp;$C56,ВихідніДані!$E:$BD,52,0)</f>
        <v>65</v>
      </c>
      <c r="AV56" s="324">
        <f>VLOOKUP(AV$8&amp;$C56,ВихідніДані!$E:$BD,52,0)</f>
        <v>63</v>
      </c>
      <c r="AW56" s="324">
        <f>VLOOKUP(AW$8&amp;$C56,ВихідніДані!$E:$BD,52,0)</f>
        <v>64</v>
      </c>
      <c r="AX56" s="324">
        <f>VLOOKUP(AX$8&amp;$C56,ВихідніДані!$E:$BD,52,0)</f>
        <v>61</v>
      </c>
      <c r="AY56" s="324">
        <f>VLOOKUP(AY$8&amp;$C56,ВихідніДані!$E:$BD,52,0)</f>
        <v>94</v>
      </c>
      <c r="AZ56" s="325">
        <f>VLOOKUP(AZ$8&amp;$C56,ВихідніДані!$E:$BD,52,0)</f>
        <v>31</v>
      </c>
      <c r="BA56" s="159"/>
      <c r="BB56" s="319">
        <f>IF(SUMIF(АВисновки!$D:$D,BB$8&amp;$C56,АВисновки!$A:$A)=0,"-",SUMIF(АВисновки!$D:$D,BB$8&amp;$C56,АВисновки!$E:$E))</f>
        <v>1620185.6164383562</v>
      </c>
      <c r="BC56" s="320">
        <f>IF(SUMIF(АВисновки!$D:$D,BC$8&amp;$C56,АВисновки!$A:$A)=0,"-",SUMIF(АВисновки!$D:$D,BC$8&amp;$C56,АВисновки!$E:$E))</f>
        <v>5498792.7123287674</v>
      </c>
      <c r="BD56" s="320">
        <f>IF(SUMIF(АВисновки!$D:$D,BD$8&amp;$C56,АВисновки!$A:$A)=0,"-",SUMIF(АВисновки!$D:$D,BD$8&amp;$C56,АВисновки!$E:$E))</f>
        <v>1333054.8493150685</v>
      </c>
      <c r="BE56" s="320">
        <f>IF(SUMIF(АВисновки!$D:$D,BE$8&amp;$C56,АВисновки!$A:$A)=0,"-",SUMIF(АВисновки!$D:$D,BE$8&amp;$C56,АВисновки!$E:$E))</f>
        <v>3635702.7397260275</v>
      </c>
      <c r="BF56" s="320">
        <f>IF(SUMIF(АВисновки!$D:$D,BF$8&amp;$C56,АВисновки!$A:$A)=0,"-",SUMIF(АВисновки!$D:$D,BF$8&amp;$C56,АВисновки!$E:$E))</f>
        <v>1745343.6438356165</v>
      </c>
      <c r="BG56" s="320">
        <f>IF(SUMIF(АВисновки!$D:$D,BG$8&amp;$C56,АВисновки!$A:$A)=0,"-",SUMIF(АВисновки!$D:$D,BG$8&amp;$C56,АВисновки!$E:$E))</f>
        <v>0</v>
      </c>
      <c r="BH56" s="320">
        <f>IF(SUMIF(АВисновки!$D:$D,BH$8&amp;$C56,АВисновки!$A:$A)=0,"-",SUMIF(АВисновки!$D:$D,BH$8&amp;$C56,АВисновки!$E:$E))</f>
        <v>0</v>
      </c>
      <c r="BI56" s="320">
        <f>IF(SUMIF(АВисновки!$D:$D,BI$8&amp;$C56,АВисновки!$A:$A)=0,"-",SUMIF(АВисновки!$D:$D,BI$8&amp;$C56,АВисновки!$E:$E))</f>
        <v>0</v>
      </c>
      <c r="BJ56" s="320">
        <f>IF(SUMIF(АВисновки!$D:$D,BJ$8&amp;$C56,АВисновки!$A:$A)=0,"-",SUMIF(АВисновки!$D:$D,BJ$8&amp;$C56,АВисновки!$E:$E))</f>
        <v>0</v>
      </c>
      <c r="BK56" s="320">
        <f>IF(SUMIF(АВисновки!$D:$D,BK$8&amp;$C56,АВисновки!$A:$A)=0,"-",SUMIF(АВисновки!$D:$D,BK$8&amp;$C56,АВисновки!$E:$E))</f>
        <v>677532.50410958903</v>
      </c>
      <c r="BL56" s="321">
        <f>IF(SUMIF(АВисновки!$D:$D,BL$8&amp;$C56,АВисновки!$A:$A)=0,"-",SUMIF(АВисновки!$D:$D,BL$8&amp;$C56,АВисновки!$E:$E))</f>
        <v>86632.119041096084</v>
      </c>
    </row>
    <row r="57" spans="1:64" x14ac:dyDescent="0.2">
      <c r="A57" s="386">
        <f>COUNTIF(СписМінфін!$B$2:$B$101,C57)</f>
        <v>1</v>
      </c>
      <c r="B57" s="364">
        <v>47</v>
      </c>
      <c r="C57" s="365" t="s">
        <v>83</v>
      </c>
      <c r="D57" s="142">
        <v>340045702285</v>
      </c>
      <c r="E57" s="172">
        <f>SUMIF(ВихідніДані!G:G,D57,ВихідніДані!K:K)</f>
        <v>200996562</v>
      </c>
      <c r="F57" s="172">
        <f>SUMIF(ВихідніДані!G:G,D57,ВихідніДані!M:M)</f>
        <v>200457148.96000001</v>
      </c>
      <c r="G57" s="172">
        <f>SUMIF(ВихідніДані!G:G,D57,ВихідніДані!AC:AC)</f>
        <v>0</v>
      </c>
      <c r="H57" s="172">
        <f>SUMIF(ВихідніДані!G:G,D57,ВихідніДані!AI:AI)</f>
        <v>200346542.90000001</v>
      </c>
      <c r="I57" s="366">
        <f t="shared" si="1"/>
        <v>539413.03999999166</v>
      </c>
      <c r="J57" s="366">
        <f t="shared" si="2"/>
        <v>110606.06000000238</v>
      </c>
      <c r="K57" s="367">
        <f t="shared" si="3"/>
        <v>0.99731630713166131</v>
      </c>
      <c r="L57" s="368">
        <f t="shared" si="4"/>
        <v>0.99676601881379445</v>
      </c>
      <c r="M57" s="369">
        <f>SUMIF(АВисновки!N:N,D57,АВисновки!$E:$E)</f>
        <v>286202.67353424616</v>
      </c>
      <c r="N57" s="369">
        <f>SUMIF(АВисновки!N:N,D57,АВисновки!B:B)</f>
        <v>3</v>
      </c>
      <c r="O57" s="369">
        <f ca="1">SUMIF([2]Матриця!C$7:C$967,D57,[2]Матриця!D$7:D$967)</f>
        <v>15</v>
      </c>
      <c r="P57" s="387">
        <f ca="1">SUMIF([2]Матриця!B$7:B$967,C57,[2]Матриця!E$7:E$967)</f>
        <v>3</v>
      </c>
      <c r="Q57" s="159"/>
      <c r="R57" s="330">
        <f ca="1">IF(SUMIF(ВихідніДані!$E:$BB,R$8&amp;$C57,ВихідніДані!$D:$D)=0,"-",IF(SUMIF(ВихідніДані!$E:$BB,R$8&amp;$C57,ВихідніДані!$BE:$BE)=0,"вся сумма оспорена",IF(SUMIF(ВихідніДані!$E:$BB,R$8&amp;$C57,ВихідніДані!$M:$M)=0,"Немає висновків",SUMIF(ВихідніДані!$E:$BB,R$8&amp;$C57,ВихідніДані!$M:$M)/SUMIF(ВихідніДані!$E:$BB,R$8&amp;$C57,ВихідніДані!$BE:$BE))))</f>
        <v>1</v>
      </c>
      <c r="S57" s="331">
        <f ca="1">IF(SUMIF(ВихідніДані!$E:$BB,S$8&amp;$C57,ВихідніДані!$D:$D)=0,"-",IF(SUMIF(ВихідніДані!$E:$BB,S$8&amp;$C57,ВихідніДані!$BE:$BE)=0,"вся сумма оспорена",IF(SUMIF(ВихідніДані!$E:$BB,S$8&amp;$C57,ВихідніДані!$M:$M)=0,"Немає висновків",SUMIF(ВихідніДані!$E:$BB,S$8&amp;$C57,ВихідніДані!$M:$M)/SUMIF(ВихідніДані!$E:$BB,S$8&amp;$C57,ВихідніДані!$BE:$BE))))</f>
        <v>1</v>
      </c>
      <c r="T57" s="331">
        <f ca="1">IF(SUMIF(ВихідніДані!$E:$BB,T$8&amp;$C57,ВихідніДані!$D:$D)=0,"-",IF(SUMIF(ВихідніДані!$E:$BB,T$8&amp;$C57,ВихідніДані!$BE:$BE)=0,"вся сумма оспорена",IF(SUMIF(ВихідніДані!$E:$BB,T$8&amp;$C57,ВихідніДані!$M:$M)=0,"Немає висновків",SUMIF(ВихідніДані!$E:$BB,T$8&amp;$C57,ВихідніДані!$M:$M)/SUMIF(ВихідніДані!$E:$BB,T$8&amp;$C57,ВихідніДані!$BE:$BE))))</f>
        <v>1</v>
      </c>
      <c r="U57" s="331">
        <f ca="1">IF(SUMIF(ВихідніДані!$E:$BB,U$8&amp;$C57,ВихідніДані!$D:$D)=0,"-",IF(SUMIF(ВихідніДані!$E:$BB,U$8&amp;$C57,ВихідніДані!$BE:$BE)=0,"вся сумма оспорена",IF(SUMIF(ВихідніДані!$E:$BB,U$8&amp;$C57,ВихідніДані!$M:$M)=0,"Немає висновків",SUMIF(ВихідніДані!$E:$BB,U$8&amp;$C57,ВихідніДані!$M:$M)/SUMIF(ВихідніДані!$E:$BB,U$8&amp;$C57,ВихідніДані!$BE:$BE))))</f>
        <v>1</v>
      </c>
      <c r="V57" s="331">
        <f ca="1">IF(SUMIF(ВихідніДані!$E:$BB,V$8&amp;$C57,ВихідніДані!$D:$D)=0,"-",IF(SUMIF(ВихідніДані!$E:$BB,V$8&amp;$C57,ВихідніДані!$BE:$BE)=0,"вся сумма оспорена",IF(SUMIF(ВихідніДані!$E:$BB,V$8&amp;$C57,ВихідніДані!$M:$M)=0,"Немає висновків",SUMIF(ВихідніДані!$E:$BB,V$8&amp;$C57,ВихідніДані!$M:$M)/SUMIF(ВихідніДані!$E:$BB,V$8&amp;$C57,ВихідніДані!$BE:$BE))))</f>
        <v>1</v>
      </c>
      <c r="W57" s="331">
        <f ca="1">IF(SUMIF(ВихідніДані!$E:$BB,W$8&amp;$C57,ВихідніДані!$D:$D)=0,"-",IF(SUMIF(ВихідніДані!$E:$BB,W$8&amp;$C57,ВихідніДані!$BE:$BE)=0,"вся сумма оспорена",IF(SUMIF(ВихідніДані!$E:$BB,W$8&amp;$C57,ВихідніДані!$M:$M)=0,"Немає висновків",SUMIF(ВихідніДані!$E:$BB,W$8&amp;$C57,ВихідніДані!$M:$M)/SUMIF(ВихідніДані!$E:$BB,W$8&amp;$C57,ВихідніДані!$BE:$BE))))</f>
        <v>0.98357423186747184</v>
      </c>
      <c r="X57" s="331">
        <f ca="1">IF(SUMIF(ВихідніДані!$E:$BB,X$8&amp;$C57,ВихідніДані!$D:$D)=0,"-",IF(SUMIF(ВихідніДані!$E:$BB,X$8&amp;$C57,ВихідніДані!$BE:$BE)=0,"вся сумма оспорена",IF(SUMIF(ВихідніДані!$E:$BB,X$8&amp;$C57,ВихідніДані!$M:$M)=0,"Немає висновків",SUMIF(ВихідніДані!$E:$BB,X$8&amp;$C57,ВихідніДані!$M:$M)/SUMIF(ВихідніДані!$E:$BB,X$8&amp;$C57,ВихідніДані!$BE:$BE))))</f>
        <v>0.98066885877387588</v>
      </c>
      <c r="Y57" s="331">
        <f ca="1">IF(SUMIF(ВихідніДані!$E:$BB,Y$8&amp;$C57,ВихідніДані!$D:$D)=0,"-",IF(SUMIF(ВихідніДані!$E:$BB,Y$8&amp;$C57,ВихідніДані!$BE:$BE)=0,"вся сумма оспорена",IF(SUMIF(ВихідніДані!$E:$BB,Y$8&amp;$C57,ВихідніДані!$M:$M)=0,"Немає висновків",SUMIF(ВихідніДані!$E:$BB,Y$8&amp;$C57,ВихідніДані!$M:$M)/SUMIF(ВихідніДані!$E:$BB,Y$8&amp;$C57,ВихідніДані!$BE:$BE))))</f>
        <v>1</v>
      </c>
      <c r="Z57" s="331">
        <f ca="1">IF(SUMIF(ВихідніДані!$E:$BB,Z$8&amp;$C57,ВихідніДані!$D:$D)=0,"-",IF(SUMIF(ВихідніДані!$E:$BB,Z$8&amp;$C57,ВихідніДані!$BE:$BE)=0,"вся сумма оспорена",IF(SUMIF(ВихідніДані!$E:$BB,Z$8&amp;$C57,ВихідніДані!$M:$M)=0,"Немає висновків",SUMIF(ВихідніДані!$E:$BB,Z$8&amp;$C57,ВихідніДані!$M:$M)/SUMIF(ВихідніДані!$E:$BB,Z$8&amp;$C57,ВихідніДані!$BE:$BE))))</f>
        <v>1</v>
      </c>
      <c r="AA57" s="331">
        <f ca="1">IF(SUMIF(ВихідніДані!$E:$BB,AA$8&amp;$C57,ВихідніДані!$D:$D)=0,"-",IF(SUMIF(ВихідніДані!$E:$BB,AA$8&amp;$C57,ВихідніДані!$BE:$BE)=0,"вся сумма оспорена",IF(SUMIF(ВихідніДані!$E:$BB,AA$8&amp;$C57,ВихідніДані!$M:$M)=0,"Немає висновків",SUMIF(ВихідніДані!$E:$BB,AA$8&amp;$C57,ВихідніДані!$M:$M)/SUMIF(ВихідніДані!$E:$BB,AA$8&amp;$C57,ВихідніДані!$BE:$BE))))</f>
        <v>1</v>
      </c>
      <c r="AB57" s="332">
        <f ca="1">IF(SUMIF(ВихідніДані!$E:$BB,AB$8&amp;$C57,ВихідніДані!$D:$D)=0,"-",IF(SUMIF(ВихідніДані!$E:$BB,AB$8&amp;$C57,ВихідніДані!$BE:$BE)=0,"вся сумма оспорена",IF(SUMIF(ВихідніДані!$E:$BB,AB$8&amp;$C57,ВихідніДані!$M:$M)=0,"Немає висновків",SUMIF(ВихідніДані!$E:$BB,AB$8&amp;$C57,ВихідніДані!$M:$M)/SUMIF(ВихідніДані!$E:$BB,AB$8&amp;$C57,ВихідніДані!$BE:$BE))))</f>
        <v>1</v>
      </c>
      <c r="AC57" s="159"/>
      <c r="AD57" s="330">
        <f ca="1">IF(SUMIF(ВихідніДані!$E:$BB,AD$8&amp; $C57,ВихідніДані!$D:$D)=0,"-",IF(SUMIF(ВихідніДані!$E:$BB,AD$8&amp;$C57,ВихідніДані!$BE:$BE)=0,"вся сумма оспорена",IF(SUMIF(ВихідніДані!$E:$BB,AD$8&amp;$C57,ВихідніДані!$M:$M)=0,"Немає висновків",SUMIF(ВихідніДані!$E:$BB,AD$8&amp;$C57,ВихідніДані!$AI:$AI)/SUMIF(ВихідніДані!$E:$BB,AD$8&amp;$C57,ВихідніДані!$M:$M))))</f>
        <v>1</v>
      </c>
      <c r="AE57" s="331">
        <f ca="1">IF(SUMIF(ВихідніДані!$E:$BB,AE$8&amp; $C57,ВихідніДані!$D:$D)=0,"-",IF(SUMIF(ВихідніДані!$E:$BB,AE$8&amp;$C57,ВихідніДані!$BE:$BE)=0,"вся сумма оспорена",IF(SUMIF(ВихідніДані!$E:$BB,AE$8&amp;$C57,ВихідніДані!$M:$M)=0,"Немає висновків",SUMIF(ВихідніДані!$E:$BB,AE$8&amp;$C57,ВихідніДані!$AI:$AI)/SUMIF(ВихідніДані!$E:$BB,AE$8&amp;$C57,ВихідніДані!$M:$M))))</f>
        <v>1</v>
      </c>
      <c r="AF57" s="331">
        <f ca="1">IF(SUMIF(ВихідніДані!$E:$BB,AF$8&amp; $C57,ВихідніДані!$D:$D)=0,"-",IF(SUMIF(ВихідніДані!$E:$BB,AF$8&amp;$C57,ВихідніДані!$BE:$BE)=0,"вся сумма оспорена",IF(SUMIF(ВихідніДані!$E:$BB,AF$8&amp;$C57,ВихідніДані!$M:$M)=0,"Немає висновків",SUMIF(ВихідніДані!$E:$BB,AF$8&amp;$C57,ВихідніДані!$AI:$AI)/SUMIF(ВихідніДані!$E:$BB,AF$8&amp;$C57,ВихідніДані!$M:$M))))</f>
        <v>1</v>
      </c>
      <c r="AG57" s="331">
        <f ca="1">IF(SUMIF(ВихідніДані!$E:$BB,AG$8&amp; $C57,ВихідніДані!$D:$D)=0,"-",IF(SUMIF(ВихідніДані!$E:$BB,AG$8&amp;$C57,ВихідніДані!$BE:$BE)=0,"вся сумма оспорена",IF(SUMIF(ВихідніДані!$E:$BB,AG$8&amp;$C57,ВихідніДані!$M:$M)=0,"Немає висновків",SUMIF(ВихідніДані!$E:$BB,AG$8&amp;$C57,ВихідніДані!$AI:$AI)/SUMIF(ВихідніДані!$E:$BB,AG$8&amp;$C57,ВихідніДані!$M:$M))))</f>
        <v>1</v>
      </c>
      <c r="AH57" s="331">
        <f ca="1">IF(SUMIF(ВихідніДані!$E:$BB,AH$8&amp; $C57,ВихідніДані!$D:$D)=0,"-",IF(SUMIF(ВихідніДані!$E:$BB,AH$8&amp;$C57,ВихідніДані!$BE:$BE)=0,"вся сумма оспорена",IF(SUMIF(ВихідніДані!$E:$BB,AH$8&amp;$C57,ВихідніДані!$M:$M)=0,"Немає висновків",SUMIF(ВихідніДані!$E:$BB,AH$8&amp;$C57,ВихідніДані!$AI:$AI)/SUMIF(ВихідніДані!$E:$BB,AH$8&amp;$C57,ВихідніДані!$M:$M))))</f>
        <v>1</v>
      </c>
      <c r="AI57" s="331">
        <f ca="1">IF(SUMIF(ВихідніДані!$E:$BB,AI$8&amp; $C57,ВихідніДані!$D:$D)=0,"-",IF(SUMIF(ВихідніДані!$E:$BB,AI$8&amp;$C57,ВихідніДані!$BE:$BE)=0,"вся сумма оспорена",IF(SUMIF(ВихідніДані!$E:$BB,AI$8&amp;$C57,ВихідніДані!$M:$M)=0,"Немає висновків",SUMIF(ВихідніДані!$E:$BB,AI$8&amp;$C57,ВихідніДані!$AI:$AI)/SUMIF(ВихідніДані!$E:$BB,AI$8&amp;$C57,ВихідніДані!$M:$M))))</f>
        <v>1</v>
      </c>
      <c r="AJ57" s="331">
        <f ca="1">IF(SUMIF(ВихідніДані!$E:$BB,AJ$8&amp; $C57,ВихідніДані!$D:$D)=0,"-",IF(SUMIF(ВихідніДані!$E:$BB,AJ$8&amp;$C57,ВихідніДані!$BE:$BE)=0,"вся сумма оспорена",IF(SUMIF(ВихідніДані!$E:$BB,AJ$8&amp;$C57,ВихідніДані!$M:$M)=0,"Немає висновків",SUMIF(ВихідніДані!$E:$BB,AJ$8&amp;$C57,ВихідніДані!$AI:$AI)/SUMIF(ВихідніДані!$E:$BB,AJ$8&amp;$C57,ВихідніДані!$M:$M))))</f>
        <v>1</v>
      </c>
      <c r="AK57" s="331">
        <f ca="1">IF(SUMIF(ВихідніДані!$E:$BB,AK$8&amp; $C57,ВихідніДані!$D:$D)=0,"-",IF(SUMIF(ВихідніДані!$E:$BB,AK$8&amp;$C57,ВихідніДані!$BE:$BE)=0,"вся сумма оспорена",IF(SUMIF(ВихідніДані!$E:$BB,AK$8&amp;$C57,ВихідніДані!$M:$M)=0,"Немає висновків",SUMIF(ВихідніДані!$E:$BB,AK$8&amp;$C57,ВихідніДані!$AI:$AI)/SUMIF(ВихідніДані!$E:$BB,AK$8&amp;$C57,ВихідніДані!$M:$M))))</f>
        <v>1</v>
      </c>
      <c r="AL57" s="331">
        <f ca="1">IF(SUMIF(ВихідніДані!$E:$BB,AL$8&amp; $C57,ВихідніДані!$D:$D)=0,"-",IF(SUMIF(ВихідніДані!$E:$BB,AL$8&amp;$C57,ВихідніДані!$BE:$BE)=0,"вся сумма оспорена",IF(SUMIF(ВихідніДані!$E:$BB,AL$8&amp;$C57,ВихідніДані!$M:$M)=0,"Немає висновків",SUMIF(ВихідніДані!$E:$BB,AL$8&amp;$C57,ВихідніДані!$AI:$AI)/SUMIF(ВихідніДані!$E:$BB,AL$8&amp;$C57,ВихідніДані!$M:$M))))</f>
        <v>1</v>
      </c>
      <c r="AM57" s="331">
        <f ca="1">IF(SUMIF(ВихідніДані!$E:$BB,AM$8&amp; $C57,ВихідніДані!$D:$D)=0,"-",IF(SUMIF(ВихідніДані!$E:$BB,AM$8&amp;$C57,ВихідніДані!$BE:$BE)=0,"вся сумма оспорена",IF(SUMIF(ВихідніДані!$E:$BB,AM$8&amp;$C57,ВихідніДані!$M:$M)=0,"Немає висновків",SUMIF(ВихідніДані!$E:$BB,AM$8&amp;$C57,ВихідніДані!$AI:$AI)/SUMIF(ВихідніДані!$E:$BB,AM$8&amp;$C57,ВихідніДані!$M:$M))))</f>
        <v>0.99389115282487506</v>
      </c>
      <c r="AN57" s="332">
        <f ca="1">IF(SUMIF(ВихідніДані!$E:$BB,AN$8&amp; $C57,ВихідніДані!$D:$D)=0,"-",IF(SUMIF(ВихідніДані!$E:$BB,AN$8&amp;$C57,ВихідніДані!$BE:$BE)=0,"вся сумма оспорена",IF(SUMIF(ВихідніДані!$E:$BB,AN$8&amp;$C57,ВихідніДані!$M:$M)=0,"Немає висновків",SUMIF(ВихідніДані!$E:$BB,AN$8&amp;$C57,ВихідніДані!$AI:$AI)/SUMIF(ВихідніДані!$E:$BB,AN$8&amp;$C57,ВихідніДані!$M:$M))))</f>
        <v>1</v>
      </c>
      <c r="AO57" s="159"/>
      <c r="AP57" s="323">
        <f>VLOOKUP(AP$8&amp;$C57,ВихідніДані!$E:$BD,52,0)</f>
        <v>33</v>
      </c>
      <c r="AQ57" s="324">
        <f>VLOOKUP(AQ$8&amp;$C57,ВихідніДані!$E:$BD,52,0)</f>
        <v>34</v>
      </c>
      <c r="AR57" s="324">
        <f>VLOOKUP(AR$8&amp;$C57,ВихідніДані!$E:$BD,52,0)</f>
        <v>35</v>
      </c>
      <c r="AS57" s="324">
        <f>VLOOKUP(AS$8&amp;$C57,ВихідніДані!$E:$BD,52,0)</f>
        <v>34</v>
      </c>
      <c r="AT57" s="324">
        <f>VLOOKUP(AT$8&amp;$C57,ВихідніДані!$E:$BD,52,0)</f>
        <v>35</v>
      </c>
      <c r="AU57" s="324">
        <f>VLOOKUP(AU$8&amp;$C57,ВихідніДані!$E:$BD,52,0)</f>
        <v>37</v>
      </c>
      <c r="AV57" s="324">
        <f>VLOOKUP(AV$8&amp;$C57,ВихідніДані!$E:$BD,52,0)</f>
        <v>38</v>
      </c>
      <c r="AW57" s="324">
        <f>VLOOKUP(AW$8&amp;$C57,ВихідніДані!$E:$BD,52,0)</f>
        <v>32</v>
      </c>
      <c r="AX57" s="324">
        <f>VLOOKUP(AX$8&amp;$C57,ВихідніДані!$E:$BD,52,0)</f>
        <v>33</v>
      </c>
      <c r="AY57" s="324">
        <f>VLOOKUP(AY$8&amp;$C57,ВихідніДані!$E:$BD,52,0)</f>
        <v>35</v>
      </c>
      <c r="AZ57" s="325">
        <f>VLOOKUP(AZ$8&amp;$C57,ВихідніДані!$E:$BD,52,0)</f>
        <v>31</v>
      </c>
      <c r="BA57" s="159"/>
      <c r="BB57" s="319">
        <f>IF(SUMIF(АВисновки!$D:$D,BB$8&amp;$C57,АВисновки!$A:$A)=0,"-",SUMIF(АВисновки!$D:$D,BB$8&amp;$C57,АВисновки!$E:$E))</f>
        <v>0</v>
      </c>
      <c r="BC57" s="320">
        <f>IF(SUMIF(АВисновки!$D:$D,BC$8&amp;$C57,АВисновки!$A:$A)=0,"-",SUMIF(АВисновки!$D:$D,BC$8&amp;$C57,АВисновки!$E:$E))</f>
        <v>0</v>
      </c>
      <c r="BD57" s="320">
        <f>IF(SUMIF(АВисновки!$D:$D,BD$8&amp;$C57,АВисновки!$A:$A)=0,"-",SUMIF(АВисновки!$D:$D,BD$8&amp;$C57,АВисновки!$E:$E))</f>
        <v>0</v>
      </c>
      <c r="BE57" s="320">
        <f>IF(SUMIF(АВисновки!$D:$D,BE$8&amp;$C57,АВисновки!$A:$A)=0,"-",SUMIF(АВисновки!$D:$D,BE$8&amp;$C57,АВисновки!$E:$E))</f>
        <v>0</v>
      </c>
      <c r="BF57" s="320">
        <f>IF(SUMIF(АВисновки!$D:$D,BF$8&amp;$C57,АВисновки!$A:$A)=0,"-",SUMIF(АВисновки!$D:$D,BF$8&amp;$C57,АВисновки!$E:$E))</f>
        <v>0</v>
      </c>
      <c r="BG57" s="320">
        <f>IF(SUMIF(АВисновки!$D:$D,BG$8&amp;$C57,АВисновки!$A:$A)=0,"-",SUMIF(АВисновки!$D:$D,BG$8&amp;$C57,АВисновки!$E:$E))</f>
        <v>126775.06849315068</v>
      </c>
      <c r="BH57" s="320">
        <f>IF(SUMIF(АВисновки!$D:$D,BH$8&amp;$C57,АВисновки!$A:$A)=0,"-",SUMIF(АВисновки!$D:$D,BH$8&amp;$C57,АВисновки!$E:$E))</f>
        <v>140942.75665753384</v>
      </c>
      <c r="BI57" s="320">
        <f>IF(SUMIF(АВисновки!$D:$D,BI$8&amp;$C57,АВисновки!$A:$A)=0,"-",SUMIF(АВисновки!$D:$D,BI$8&amp;$C57,АВисновки!$E:$E))</f>
        <v>0</v>
      </c>
      <c r="BJ57" s="320">
        <f>IF(SUMIF(АВисновки!$D:$D,BJ$8&amp;$C57,АВисновки!$A:$A)=0,"-",SUMIF(АВисновки!$D:$D,BJ$8&amp;$C57,АВисновки!$E:$E))</f>
        <v>0</v>
      </c>
      <c r="BK57" s="320">
        <f>IF(SUMIF(АВисновки!$D:$D,BK$8&amp;$C57,АВисновки!$A:$A)=0,"-",SUMIF(АВисновки!$D:$D,BK$8&amp;$C57,АВисновки!$E:$E))</f>
        <v>18484.848383561643</v>
      </c>
      <c r="BL57" s="321">
        <f>IF(SUMIF(АВисновки!$D:$D,BL$8&amp;$C57,АВисновки!$A:$A)=0,"-",SUMIF(АВисновки!$D:$D,BL$8&amp;$C57,АВисновки!$E:$E))</f>
        <v>0</v>
      </c>
    </row>
    <row r="58" spans="1:64" s="159" customFormat="1" x14ac:dyDescent="0.2">
      <c r="A58" s="386">
        <f>COUNTIF(СписМінфін!$B$2:$B$101,C58)</f>
        <v>1</v>
      </c>
      <c r="B58" s="364">
        <v>48</v>
      </c>
      <c r="C58" s="365" t="s">
        <v>71</v>
      </c>
      <c r="D58" s="142">
        <v>326057109152</v>
      </c>
      <c r="E58" s="172">
        <f>SUMIF(ВихідніДані!G:G,D58,ВихідніДані!K:K)</f>
        <v>672251336</v>
      </c>
      <c r="F58" s="172">
        <f>SUMIF(ВихідніДані!G:G,D58,ВихідніДані!M:M)</f>
        <v>669648195.56999993</v>
      </c>
      <c r="G58" s="172">
        <f>SUMIF(ВихідніДані!G:G,D58,ВихідніДані!AC:AC)</f>
        <v>0</v>
      </c>
      <c r="H58" s="172">
        <f>SUMIF(ВихідніДані!G:G,D58,ВихідніДані!AI:AI)</f>
        <v>669648195.56999993</v>
      </c>
      <c r="I58" s="366">
        <f t="shared" si="1"/>
        <v>2603140.4300000668</v>
      </c>
      <c r="J58" s="366">
        <f t="shared" si="2"/>
        <v>0</v>
      </c>
      <c r="K58" s="367">
        <f t="shared" si="3"/>
        <v>0.99612772739807531</v>
      </c>
      <c r="L58" s="368">
        <f t="shared" si="4"/>
        <v>0.99612772739807531</v>
      </c>
      <c r="M58" s="369">
        <f>SUMIF(АВисновки!N:N,D58,АВисновки!$E:$E)</f>
        <v>2234106.8451232919</v>
      </c>
      <c r="N58" s="369">
        <f>SUMIF(АВисновки!N:N,D58,АВисновки!B:B)</f>
        <v>2</v>
      </c>
      <c r="O58" s="369">
        <f ca="1">SUMIF([2]Матриця!C$7:C$967,D58,[2]Матриця!D$7:D$967)</f>
        <v>47</v>
      </c>
      <c r="P58" s="387">
        <f ca="1">SUMIF([2]Матриця!B$7:B$967,C58,[2]Матриця!E$7:E$967)</f>
        <v>2</v>
      </c>
      <c r="R58" s="330">
        <f ca="1">IF(SUMIF(ВихідніДані!$E:$BB,R$8&amp;$C58,ВихідніДані!$D:$D)=0,"-",IF(SUMIF(ВихідніДані!$E:$BB,R$8&amp;$C58,ВихідніДані!$BE:$BE)=0,"вся сумма оспорена",IF(SUMIF(ВихідніДані!$E:$BB,R$8&amp;$C58,ВихідніДані!$M:$M)=0,"Немає висновків",SUMIF(ВихідніДані!$E:$BB,R$8&amp;$C58,ВихідніДані!$M:$M)/SUMIF(ВихідніДані!$E:$BB,R$8&amp;$C58,ВихідніДані!$BE:$BE))))</f>
        <v>1</v>
      </c>
      <c r="S58" s="331">
        <f ca="1">IF(SUMIF(ВихідніДані!$E:$BB,S$8&amp;$C58,ВихідніДані!$D:$D)=0,"-",IF(SUMIF(ВихідніДані!$E:$BB,S$8&amp;$C58,ВихідніДані!$BE:$BE)=0,"вся сумма оспорена",IF(SUMIF(ВихідніДані!$E:$BB,S$8&amp;$C58,ВихідніДані!$M:$M)=0,"Немає висновків",SUMIF(ВихідніДані!$E:$BB,S$8&amp;$C58,ВихідніДані!$M:$M)/SUMIF(ВихідніДані!$E:$BB,S$8&amp;$C58,ВихідніДані!$BE:$BE))))</f>
        <v>0.96808778441423138</v>
      </c>
      <c r="T58" s="331">
        <f ca="1">IF(SUMIF(ВихідніДані!$E:$BB,T$8&amp;$C58,ВихідніДані!$D:$D)=0,"-",IF(SUMIF(ВихідніДані!$E:$BB,T$8&amp;$C58,ВихідніДані!$BE:$BE)=0,"вся сумма оспорена",IF(SUMIF(ВихідніДані!$E:$BB,T$8&amp;$C58,ВихідніДані!$M:$M)=0,"Немає висновків",SUMIF(ВихідніДані!$E:$BB,T$8&amp;$C58,ВихідніДані!$M:$M)/SUMIF(ВихідніДані!$E:$BB,T$8&amp;$C58,ВихідніДані!$BE:$BE))))</f>
        <v>1</v>
      </c>
      <c r="U58" s="331">
        <f ca="1">IF(SUMIF(ВихідніДані!$E:$BB,U$8&amp;$C58,ВихідніДані!$D:$D)=0,"-",IF(SUMIF(ВихідніДані!$E:$BB,U$8&amp;$C58,ВихідніДані!$BE:$BE)=0,"вся сумма оспорена",IF(SUMIF(ВихідніДані!$E:$BB,U$8&amp;$C58,ВихідніДані!$M:$M)=0,"Немає висновків",SUMIF(ВихідніДані!$E:$BB,U$8&amp;$C58,ВихідніДані!$M:$M)/SUMIF(ВихідніДані!$E:$BB,U$8&amp;$C58,ВихідніДані!$BE:$BE))))</f>
        <v>1</v>
      </c>
      <c r="V58" s="331">
        <f ca="1">IF(SUMIF(ВихідніДані!$E:$BB,V$8&amp;$C58,ВихідніДані!$D:$D)=0,"-",IF(SUMIF(ВихідніДані!$E:$BB,V$8&amp;$C58,ВихідніДані!$BE:$BE)=0,"вся сумма оспорена",IF(SUMIF(ВихідніДані!$E:$BB,V$8&amp;$C58,ВихідніДані!$M:$M)=0,"Немає висновків",SUMIF(ВихідніДані!$E:$BB,V$8&amp;$C58,ВихідніДані!$M:$M)/SUMIF(ВихідніДані!$E:$BB,V$8&amp;$C58,ВихідніДані!$BE:$BE))))</f>
        <v>0.99699755001822876</v>
      </c>
      <c r="W58" s="331">
        <f ca="1">IF(SUMIF(ВихідніДані!$E:$BB,W$8&amp;$C58,ВихідніДані!$D:$D)=0,"-",IF(SUMIF(ВихідніДані!$E:$BB,W$8&amp;$C58,ВихідніДані!$BE:$BE)=0,"вся сумма оспорена",IF(SUMIF(ВихідніДані!$E:$BB,W$8&amp;$C58,ВихідніДані!$M:$M)=0,"Немає висновків",SUMIF(ВихідніДані!$E:$BB,W$8&amp;$C58,ВихідніДані!$M:$M)/SUMIF(ВихідніДані!$E:$BB,W$8&amp;$C58,ВихідніДані!$BE:$BE))))</f>
        <v>1</v>
      </c>
      <c r="X58" s="331">
        <f ca="1">IF(SUMIF(ВихідніДані!$E:$BB,X$8&amp;$C58,ВихідніДані!$D:$D)=0,"-",IF(SUMIF(ВихідніДані!$E:$BB,X$8&amp;$C58,ВихідніДані!$BE:$BE)=0,"вся сумма оспорена",IF(SUMIF(ВихідніДані!$E:$BB,X$8&amp;$C58,ВихідніДані!$M:$M)=0,"Немає висновків",SUMIF(ВихідніДані!$E:$BB,X$8&amp;$C58,ВихідніДані!$M:$M)/SUMIF(ВихідніДані!$E:$BB,X$8&amp;$C58,ВихідніДані!$BE:$BE))))</f>
        <v>1</v>
      </c>
      <c r="Y58" s="331">
        <f ca="1">IF(SUMIF(ВихідніДані!$E:$BB,Y$8&amp;$C58,ВихідніДані!$D:$D)=0,"-",IF(SUMIF(ВихідніДані!$E:$BB,Y$8&amp;$C58,ВихідніДані!$BE:$BE)=0,"вся сумма оспорена",IF(SUMIF(ВихідніДані!$E:$BB,Y$8&amp;$C58,ВихідніДані!$M:$M)=0,"Немає висновків",SUMIF(ВихідніДані!$E:$BB,Y$8&amp;$C58,ВихідніДані!$M:$M)/SUMIF(ВихідніДані!$E:$BB,Y$8&amp;$C58,ВихідніДані!$BE:$BE))))</f>
        <v>1</v>
      </c>
      <c r="Z58" s="331">
        <f ca="1">IF(SUMIF(ВихідніДані!$E:$BB,Z$8&amp;$C58,ВихідніДані!$D:$D)=0,"-",IF(SUMIF(ВихідніДані!$E:$BB,Z$8&amp;$C58,ВихідніДані!$BE:$BE)=0,"вся сумма оспорена",IF(SUMIF(ВихідніДані!$E:$BB,Z$8&amp;$C58,ВихідніДані!$M:$M)=0,"Немає висновків",SUMIF(ВихідніДані!$E:$BB,Z$8&amp;$C58,ВихідніДані!$M:$M)/SUMIF(ВихідніДані!$E:$BB,Z$8&amp;$C58,ВихідніДані!$BE:$BE))))</f>
        <v>1</v>
      </c>
      <c r="AA58" s="331">
        <f ca="1">IF(SUMIF(ВихідніДані!$E:$BB,AA$8&amp;$C58,ВихідніДані!$D:$D)=0,"-",IF(SUMIF(ВихідніДані!$E:$BB,AA$8&amp;$C58,ВихідніДані!$BE:$BE)=0,"вся сумма оспорена",IF(SUMIF(ВихідніДані!$E:$BB,AA$8&amp;$C58,ВихідніДані!$M:$M)=0,"Немає висновків",SUMIF(ВихідніДані!$E:$BB,AA$8&amp;$C58,ВихідніДані!$M:$M)/SUMIF(ВихідніДані!$E:$BB,AA$8&amp;$C58,ВихідніДані!$BE:$BE))))</f>
        <v>1</v>
      </c>
      <c r="AB58" s="332">
        <f ca="1">IF(SUMIF(ВихідніДані!$E:$BB,AB$8&amp;$C58,ВихідніДані!$D:$D)=0,"-",IF(SUMIF(ВихідніДані!$E:$BB,AB$8&amp;$C58,ВихідніДані!$BE:$BE)=0,"вся сумма оспорена",IF(SUMIF(ВихідніДані!$E:$BB,AB$8&amp;$C58,ВихідніДані!$M:$M)=0,"Немає висновків",SUMIF(ВихідніДані!$E:$BB,AB$8&amp;$C58,ВихідніДані!$M:$M)/SUMIF(ВихідніДані!$E:$BB,AB$8&amp;$C58,ВихідніДані!$BE:$BE))))</f>
        <v>1</v>
      </c>
      <c r="AD58" s="330">
        <f ca="1">IF(SUMIF(ВихідніДані!$E:$BB,AD$8&amp; $C58,ВихідніДані!$D:$D)=0,"-",IF(SUMIF(ВихідніДані!$E:$BB,AD$8&amp;$C58,ВихідніДані!$BE:$BE)=0,"вся сумма оспорена",IF(SUMIF(ВихідніДані!$E:$BB,AD$8&amp;$C58,ВихідніДані!$M:$M)=0,"Немає висновків",SUMIF(ВихідніДані!$E:$BB,AD$8&amp;$C58,ВихідніДані!$AI:$AI)/SUMIF(ВихідніДані!$E:$BB,AD$8&amp;$C58,ВихідніДані!$M:$M))))</f>
        <v>1</v>
      </c>
      <c r="AE58" s="331">
        <f ca="1">IF(SUMIF(ВихідніДані!$E:$BB,AE$8&amp; $C58,ВихідніДані!$D:$D)=0,"-",IF(SUMIF(ВихідніДані!$E:$BB,AE$8&amp;$C58,ВихідніДані!$BE:$BE)=0,"вся сумма оспорена",IF(SUMIF(ВихідніДані!$E:$BB,AE$8&amp;$C58,ВихідніДані!$M:$M)=0,"Немає висновків",SUMIF(ВихідніДані!$E:$BB,AE$8&amp;$C58,ВихідніДані!$AI:$AI)/SUMIF(ВихідніДані!$E:$BB,AE$8&amp;$C58,ВихідніДані!$M:$M))))</f>
        <v>1</v>
      </c>
      <c r="AF58" s="331">
        <f ca="1">IF(SUMIF(ВихідніДані!$E:$BB,AF$8&amp; $C58,ВихідніДані!$D:$D)=0,"-",IF(SUMIF(ВихідніДані!$E:$BB,AF$8&amp;$C58,ВихідніДані!$BE:$BE)=0,"вся сумма оспорена",IF(SUMIF(ВихідніДані!$E:$BB,AF$8&amp;$C58,ВихідніДані!$M:$M)=0,"Немає висновків",SUMIF(ВихідніДані!$E:$BB,AF$8&amp;$C58,ВихідніДані!$AI:$AI)/SUMIF(ВихідніДані!$E:$BB,AF$8&amp;$C58,ВихідніДані!$M:$M))))</f>
        <v>1</v>
      </c>
      <c r="AG58" s="331">
        <f ca="1">IF(SUMIF(ВихідніДані!$E:$BB,AG$8&amp; $C58,ВихідніДані!$D:$D)=0,"-",IF(SUMIF(ВихідніДані!$E:$BB,AG$8&amp;$C58,ВихідніДані!$BE:$BE)=0,"вся сумма оспорена",IF(SUMIF(ВихідніДані!$E:$BB,AG$8&amp;$C58,ВихідніДані!$M:$M)=0,"Немає висновків",SUMIF(ВихідніДані!$E:$BB,AG$8&amp;$C58,ВихідніДані!$AI:$AI)/SUMIF(ВихідніДані!$E:$BB,AG$8&amp;$C58,ВихідніДані!$M:$M))))</f>
        <v>1</v>
      </c>
      <c r="AH58" s="331">
        <f ca="1">IF(SUMIF(ВихідніДані!$E:$BB,AH$8&amp; $C58,ВихідніДані!$D:$D)=0,"-",IF(SUMIF(ВихідніДані!$E:$BB,AH$8&amp;$C58,ВихідніДані!$BE:$BE)=0,"вся сумма оспорена",IF(SUMIF(ВихідніДані!$E:$BB,AH$8&amp;$C58,ВихідніДані!$M:$M)=0,"Немає висновків",SUMIF(ВихідніДані!$E:$BB,AH$8&amp;$C58,ВихідніДані!$AI:$AI)/SUMIF(ВихідніДані!$E:$BB,AH$8&amp;$C58,ВихідніДані!$M:$M))))</f>
        <v>1</v>
      </c>
      <c r="AI58" s="331">
        <f ca="1">IF(SUMIF(ВихідніДані!$E:$BB,AI$8&amp; $C58,ВихідніДані!$D:$D)=0,"-",IF(SUMIF(ВихідніДані!$E:$BB,AI$8&amp;$C58,ВихідніДані!$BE:$BE)=0,"вся сумма оспорена",IF(SUMIF(ВихідніДані!$E:$BB,AI$8&amp;$C58,ВихідніДані!$M:$M)=0,"Немає висновків",SUMIF(ВихідніДані!$E:$BB,AI$8&amp;$C58,ВихідніДані!$AI:$AI)/SUMIF(ВихідніДані!$E:$BB,AI$8&amp;$C58,ВихідніДані!$M:$M))))</f>
        <v>1</v>
      </c>
      <c r="AJ58" s="331">
        <f ca="1">IF(SUMIF(ВихідніДані!$E:$BB,AJ$8&amp; $C58,ВихідніДані!$D:$D)=0,"-",IF(SUMIF(ВихідніДані!$E:$BB,AJ$8&amp;$C58,ВихідніДані!$BE:$BE)=0,"вся сумма оспорена",IF(SUMIF(ВихідніДані!$E:$BB,AJ$8&amp;$C58,ВихідніДані!$M:$M)=0,"Немає висновків",SUMIF(ВихідніДані!$E:$BB,AJ$8&amp;$C58,ВихідніДані!$AI:$AI)/SUMIF(ВихідніДані!$E:$BB,AJ$8&amp;$C58,ВихідніДані!$M:$M))))</f>
        <v>1</v>
      </c>
      <c r="AK58" s="331">
        <f ca="1">IF(SUMIF(ВихідніДані!$E:$BB,AK$8&amp; $C58,ВихідніДані!$D:$D)=0,"-",IF(SUMIF(ВихідніДані!$E:$BB,AK$8&amp;$C58,ВихідніДані!$BE:$BE)=0,"вся сумма оспорена",IF(SUMIF(ВихідніДані!$E:$BB,AK$8&amp;$C58,ВихідніДані!$M:$M)=0,"Немає висновків",SUMIF(ВихідніДані!$E:$BB,AK$8&amp;$C58,ВихідніДані!$AI:$AI)/SUMIF(ВихідніДані!$E:$BB,AK$8&amp;$C58,ВихідніДані!$M:$M))))</f>
        <v>1</v>
      </c>
      <c r="AL58" s="331">
        <f ca="1">IF(SUMIF(ВихідніДані!$E:$BB,AL$8&amp; $C58,ВихідніДані!$D:$D)=0,"-",IF(SUMIF(ВихідніДані!$E:$BB,AL$8&amp;$C58,ВихідніДані!$BE:$BE)=0,"вся сумма оспорена",IF(SUMIF(ВихідніДані!$E:$BB,AL$8&amp;$C58,ВихідніДані!$M:$M)=0,"Немає висновків",SUMIF(ВихідніДані!$E:$BB,AL$8&amp;$C58,ВихідніДані!$AI:$AI)/SUMIF(ВихідніДані!$E:$BB,AL$8&amp;$C58,ВихідніДані!$M:$M))))</f>
        <v>1</v>
      </c>
      <c r="AM58" s="331">
        <f ca="1">IF(SUMIF(ВихідніДані!$E:$BB,AM$8&amp; $C58,ВихідніДані!$D:$D)=0,"-",IF(SUMIF(ВихідніДані!$E:$BB,AM$8&amp;$C58,ВихідніДані!$BE:$BE)=0,"вся сумма оспорена",IF(SUMIF(ВихідніДані!$E:$BB,AM$8&amp;$C58,ВихідніДані!$M:$M)=0,"Немає висновків",SUMIF(ВихідніДані!$E:$BB,AM$8&amp;$C58,ВихідніДані!$AI:$AI)/SUMIF(ВихідніДані!$E:$BB,AM$8&amp;$C58,ВихідніДані!$M:$M))))</f>
        <v>1</v>
      </c>
      <c r="AN58" s="332">
        <f ca="1">IF(SUMIF(ВихідніДані!$E:$BB,AN$8&amp; $C58,ВихідніДані!$D:$D)=0,"-",IF(SUMIF(ВихідніДані!$E:$BB,AN$8&amp;$C58,ВихідніДані!$BE:$BE)=0,"вся сумма оспорена",IF(SUMIF(ВихідніДані!$E:$BB,AN$8&amp;$C58,ВихідніДані!$M:$M)=0,"Немає висновків",SUMIF(ВихідніДані!$E:$BB,AN$8&amp;$C58,ВихідніДані!$AI:$AI)/SUMIF(ВихідніДані!$E:$BB,AN$8&amp;$C58,ВихідніДані!$M:$M))))</f>
        <v>1</v>
      </c>
      <c r="AP58" s="323">
        <f>VLOOKUP(AP$8&amp;$C58,ВихідніДані!$E:$BD,52,0)</f>
        <v>28</v>
      </c>
      <c r="AQ58" s="324">
        <f>VLOOKUP(AQ$8&amp;$C58,ВихідніДані!$E:$BD,52,0)</f>
        <v>35</v>
      </c>
      <c r="AR58" s="324">
        <f>VLOOKUP(AR$8&amp;$C58,ВихідніДані!$E:$BD,52,0)</f>
        <v>34</v>
      </c>
      <c r="AS58" s="324">
        <f>VLOOKUP(AS$8&amp;$C58,ВихідніДані!$E:$BD,52,0)</f>
        <v>35</v>
      </c>
      <c r="AT58" s="324">
        <f>VLOOKUP(AT$8&amp;$C58,ВихідніДані!$E:$BD,52,0)</f>
        <v>63</v>
      </c>
      <c r="AU58" s="324">
        <f>VLOOKUP(AU$8&amp;$C58,ВихідніДані!$E:$BD,52,0)</f>
        <v>65</v>
      </c>
      <c r="AV58" s="324">
        <f>VLOOKUP(AV$8&amp;$C58,ВихідніДані!$E:$BD,52,0)</f>
        <v>51</v>
      </c>
      <c r="AW58" s="324">
        <f>VLOOKUP(AW$8&amp;$C58,ВихідніДані!$E:$BD,52,0)</f>
        <v>35</v>
      </c>
      <c r="AX58" s="324">
        <f>VLOOKUP(AX$8&amp;$C58,ВихідніДані!$E:$BD,52,0)</f>
        <v>39</v>
      </c>
      <c r="AY58" s="324">
        <f>VLOOKUP(AY$8&amp;$C58,ВихідніДані!$E:$BD,52,0)</f>
        <v>34</v>
      </c>
      <c r="AZ58" s="325">
        <f>VLOOKUP(AZ$8&amp;$C58,ВихідніДані!$E:$BD,52,0)</f>
        <v>31</v>
      </c>
      <c r="BB58" s="319">
        <f>IF(SUMIF(АВисновки!$D:$D,BB$8&amp;$C58,АВисновки!$A:$A)=0,"-",SUMIF(АВисновки!$D:$D,BB$8&amp;$C58,АВисновки!$E:$E))</f>
        <v>0</v>
      </c>
      <c r="BC58" s="320">
        <f>IF(SUMIF(АВисновки!$D:$D,BC$8&amp;$C58,АВисновки!$A:$A)=0,"-",SUMIF(АВисновки!$D:$D,BC$8&amp;$C58,АВисновки!$E:$E))</f>
        <v>2096631.2876712328</v>
      </c>
      <c r="BD58" s="320">
        <f>IF(SUMIF(АВисновки!$D:$D,BD$8&amp;$C58,АВисновки!$A:$A)=0,"-",SUMIF(АВисновки!$D:$D,BD$8&amp;$C58,АВисновки!$E:$E))</f>
        <v>0</v>
      </c>
      <c r="BE58" s="320">
        <f>IF(SUMIF(АВисновки!$D:$D,BE$8&amp;$C58,АВисновки!$A:$A)=0,"-",SUMIF(АВисновки!$D:$D,BE$8&amp;$C58,АВисновки!$E:$E))</f>
        <v>0</v>
      </c>
      <c r="BF58" s="320">
        <f>IF(SUMIF(АВисновки!$D:$D,BF$8&amp;$C58,АВисновки!$A:$A)=0,"-",SUMIF(АВисновки!$D:$D,BF$8&amp;$C58,АВисновки!$E:$E))</f>
        <v>137475.55745205929</v>
      </c>
      <c r="BG58" s="320">
        <f>IF(SUMIF(АВисновки!$D:$D,BG$8&amp;$C58,АВисновки!$A:$A)=0,"-",SUMIF(АВисновки!$D:$D,BG$8&amp;$C58,АВисновки!$E:$E))</f>
        <v>0</v>
      </c>
      <c r="BH58" s="320">
        <f>IF(SUMIF(АВисновки!$D:$D,BH$8&amp;$C58,АВисновки!$A:$A)=0,"-",SUMIF(АВисновки!$D:$D,BH$8&amp;$C58,АВисновки!$E:$E))</f>
        <v>0</v>
      </c>
      <c r="BI58" s="320">
        <f>IF(SUMIF(АВисновки!$D:$D,BI$8&amp;$C58,АВисновки!$A:$A)=0,"-",SUMIF(АВисновки!$D:$D,BI$8&amp;$C58,АВисновки!$E:$E))</f>
        <v>0</v>
      </c>
      <c r="BJ58" s="320">
        <f>IF(SUMIF(АВисновки!$D:$D,BJ$8&amp;$C58,АВисновки!$A:$A)=0,"-",SUMIF(АВисновки!$D:$D,BJ$8&amp;$C58,АВисновки!$E:$E))</f>
        <v>0</v>
      </c>
      <c r="BK58" s="320">
        <f>IF(SUMIF(АВисновки!$D:$D,BK$8&amp;$C58,АВисновки!$A:$A)=0,"-",SUMIF(АВисновки!$D:$D,BK$8&amp;$C58,АВисновки!$E:$E))</f>
        <v>0</v>
      </c>
      <c r="BL58" s="321">
        <f>IF(SUMIF(АВисновки!$D:$D,BL$8&amp;$C58,АВисновки!$A:$A)=0,"-",SUMIF(АВисновки!$D:$D,BL$8&amp;$C58,АВисновки!$E:$E))</f>
        <v>0</v>
      </c>
    </row>
    <row r="59" spans="1:64" s="159" customFormat="1" x14ac:dyDescent="0.2">
      <c r="A59" s="386">
        <f>COUNTIF(СписМінфін!$B$2:$B$101,C59)</f>
        <v>1</v>
      </c>
      <c r="B59" s="364">
        <v>49</v>
      </c>
      <c r="C59" s="370" t="s">
        <v>147</v>
      </c>
      <c r="D59" s="371">
        <v>310554126585</v>
      </c>
      <c r="E59" s="172">
        <f>SUMIF(ВихідніДані!G:G,D59,ВихідніДані!K:K)</f>
        <v>2191891</v>
      </c>
      <c r="F59" s="172">
        <f>SUMIF(ВихідніДані!G:G,D59,ВихідніДані!M:M)</f>
        <v>2191891</v>
      </c>
      <c r="G59" s="172">
        <f>SUMIF(ВихідніДані!G:G,D59,ВихідніДані!AC:AC)</f>
        <v>0</v>
      </c>
      <c r="H59" s="172">
        <f>SUMIF(ВихідніДані!G:G,D59,ВихідніДані!AI:AI)</f>
        <v>2191891</v>
      </c>
      <c r="I59" s="366">
        <f>E59-G59-F59</f>
        <v>0</v>
      </c>
      <c r="J59" s="366">
        <f>F59-H59</f>
        <v>0</v>
      </c>
      <c r="K59" s="367">
        <f>F59/(E59-G59)</f>
        <v>1</v>
      </c>
      <c r="L59" s="368">
        <f>H59/(E59-G59)</f>
        <v>1</v>
      </c>
      <c r="M59" s="369">
        <f>SUMIF(АВисновки!N:N,D59,АВисновки!$E:$E)</f>
        <v>0</v>
      </c>
      <c r="N59" s="369">
        <f>SUMIF(АВисновки!N:N,D59,АВисновки!B:B)</f>
        <v>0</v>
      </c>
      <c r="O59" s="369">
        <f ca="1">SUMIF([2]Матриця!C$7:C$967,D59,[2]Матриця!D$7:D$967)</f>
        <v>44</v>
      </c>
      <c r="P59" s="387">
        <f ca="1">SUMIF([2]Матриця!B$7:B$967,C59,[2]Матриця!E$7:E$967)</f>
        <v>2</v>
      </c>
      <c r="R59" s="330">
        <f ca="1">IF(SUMIF(ВихідніДані!$E:$BB,R$8&amp;$C59,ВихідніДані!$D:$D)=0,"-",IF(SUMIF(ВихідніДані!$E:$BB,R$8&amp;$C59,ВихідніДані!$BE:$BE)=0,"вся сумма оспорена",IF(SUMIF(ВихідніДані!$E:$BB,R$8&amp;$C59,ВихідніДані!$M:$M)=0,"Немає висновків",SUMIF(ВихідніДані!$E:$BB,R$8&amp;$C59,ВихідніДані!$M:$M)/SUMIF(ВихідніДані!$E:$BB,R$8&amp;$C59,ВихідніДані!$BE:$BE))))</f>
        <v>1</v>
      </c>
      <c r="S59" s="331">
        <f ca="1">IF(SUMIF(ВихідніДані!$E:$BB,S$8&amp;$C59,ВихідніДані!$D:$D)=0,"-",IF(SUMIF(ВихідніДані!$E:$BB,S$8&amp;$C59,ВихідніДані!$BE:$BE)=0,"вся сумма оспорена",IF(SUMIF(ВихідніДані!$E:$BB,S$8&amp;$C59,ВихідніДані!$M:$M)=0,"Немає висновків",SUMIF(ВихідніДані!$E:$BB,S$8&amp;$C59,ВихідніДані!$M:$M)/SUMIF(ВихідніДані!$E:$BB,S$8&amp;$C59,ВихідніДані!$BE:$BE))))</f>
        <v>1</v>
      </c>
      <c r="T59" s="331">
        <f ca="1">IF(SUMIF(ВихідніДані!$E:$BB,T$8&amp;$C59,ВихідніДані!$D:$D)=0,"-",IF(SUMIF(ВихідніДані!$E:$BB,T$8&amp;$C59,ВихідніДані!$BE:$BE)=0,"вся сумма оспорена",IF(SUMIF(ВихідніДані!$E:$BB,T$8&amp;$C59,ВихідніДані!$M:$M)=0,"Немає висновків",SUMIF(ВихідніДані!$E:$BB,T$8&amp;$C59,ВихідніДані!$M:$M)/SUMIF(ВихідніДані!$E:$BB,T$8&amp;$C59,ВихідніДані!$BE:$BE))))</f>
        <v>1</v>
      </c>
      <c r="U59" s="331">
        <f ca="1">IF(SUMIF(ВихідніДані!$E:$BB,U$8&amp;$C59,ВихідніДані!$D:$D)=0,"-",IF(SUMIF(ВихідніДані!$E:$BB,U$8&amp;$C59,ВихідніДані!$BE:$BE)=0,"вся сумма оспорена",IF(SUMIF(ВихідніДані!$E:$BB,U$8&amp;$C59,ВихідніДані!$M:$M)=0,"Немає висновків",SUMIF(ВихідніДані!$E:$BB,U$8&amp;$C59,ВихідніДані!$M:$M)/SUMIF(ВихідніДані!$E:$BB,U$8&amp;$C59,ВихідніДані!$BE:$BE))))</f>
        <v>1</v>
      </c>
      <c r="V59" s="331">
        <f ca="1">IF(SUMIF(ВихідніДані!$E:$BB,V$8&amp;$C59,ВихідніДані!$D:$D)=0,"-",IF(SUMIF(ВихідніДані!$E:$BB,V$8&amp;$C59,ВихідніДані!$BE:$BE)=0,"вся сумма оспорена",IF(SUMIF(ВихідніДані!$E:$BB,V$8&amp;$C59,ВихідніДані!$M:$M)=0,"Немає висновків",SUMIF(ВихідніДані!$E:$BB,V$8&amp;$C59,ВихідніДані!$M:$M)/SUMIF(ВихідніДані!$E:$BB,V$8&amp;$C59,ВихідніДані!$BE:$BE))))</f>
        <v>1</v>
      </c>
      <c r="W59" s="331">
        <f ca="1">IF(SUMIF(ВихідніДані!$E:$BB,W$8&amp;$C59,ВихідніДані!$D:$D)=0,"-",IF(SUMIF(ВихідніДані!$E:$BB,W$8&amp;$C59,ВихідніДані!$BE:$BE)=0,"вся сумма оспорена",IF(SUMIF(ВихідніДані!$E:$BB,W$8&amp;$C59,ВихідніДані!$M:$M)=0,"Немає висновків",SUMIF(ВихідніДані!$E:$BB,W$8&amp;$C59,ВихідніДані!$M:$M)/SUMIF(ВихідніДані!$E:$BB,W$8&amp;$C59,ВихідніДані!$BE:$BE))))</f>
        <v>1</v>
      </c>
      <c r="X59" s="331">
        <f ca="1">IF(SUMIF(ВихідніДані!$E:$BB,X$8&amp;$C59,ВихідніДані!$D:$D)=0,"-",IF(SUMIF(ВихідніДані!$E:$BB,X$8&amp;$C59,ВихідніДані!$BE:$BE)=0,"вся сумма оспорена",IF(SUMIF(ВихідніДані!$E:$BB,X$8&amp;$C59,ВихідніДані!$M:$M)=0,"Немає висновків",SUMIF(ВихідніДані!$E:$BB,X$8&amp;$C59,ВихідніДані!$M:$M)/SUMIF(ВихідніДані!$E:$BB,X$8&amp;$C59,ВихідніДані!$BE:$BE))))</f>
        <v>1</v>
      </c>
      <c r="Y59" s="331">
        <f ca="1">IF(SUMIF(ВихідніДані!$E:$BB,Y$8&amp;$C59,ВихідніДані!$D:$D)=0,"-",IF(SUMIF(ВихідніДані!$E:$BB,Y$8&amp;$C59,ВихідніДані!$BE:$BE)=0,"вся сумма оспорена",IF(SUMIF(ВихідніДані!$E:$BB,Y$8&amp;$C59,ВихідніДані!$M:$M)=0,"Немає висновків",SUMIF(ВихідніДані!$E:$BB,Y$8&amp;$C59,ВихідніДані!$M:$M)/SUMIF(ВихідніДані!$E:$BB,Y$8&amp;$C59,ВихідніДані!$BE:$BE))))</f>
        <v>1</v>
      </c>
      <c r="Z59" s="331">
        <f ca="1">IF(SUMIF(ВихідніДані!$E:$BB,Z$8&amp;$C59,ВихідніДані!$D:$D)=0,"-",IF(SUMIF(ВихідніДані!$E:$BB,Z$8&amp;$C59,ВихідніДані!$BE:$BE)=0,"вся сумма оспорена",IF(SUMIF(ВихідніДані!$E:$BB,Z$8&amp;$C59,ВихідніДані!$M:$M)=0,"Немає висновків",SUMIF(ВихідніДані!$E:$BB,Z$8&amp;$C59,ВихідніДані!$M:$M)/SUMIF(ВихідніДані!$E:$BB,Z$8&amp;$C59,ВихідніДані!$BE:$BE))))</f>
        <v>1</v>
      </c>
      <c r="AA59" s="331">
        <f ca="1">IF(SUMIF(ВихідніДані!$E:$BB,AA$8&amp;$C59,ВихідніДані!$D:$D)=0,"-",IF(SUMIF(ВихідніДані!$E:$BB,AA$8&amp;$C59,ВихідніДані!$BE:$BE)=0,"вся сумма оспорена",IF(SUMIF(ВихідніДані!$E:$BB,AA$8&amp;$C59,ВихідніДані!$M:$M)=0,"Немає висновків",SUMIF(ВихідніДані!$E:$BB,AA$8&amp;$C59,ВихідніДані!$M:$M)/SUMIF(ВихідніДані!$E:$BB,AA$8&amp;$C59,ВихідніДані!$BE:$BE))))</f>
        <v>1</v>
      </c>
      <c r="AB59" s="332">
        <f ca="1">IF(SUMIF(ВихідніДані!$E:$BB,AB$8&amp;$C59,ВихідніДані!$D:$D)=0,"-",IF(SUMIF(ВихідніДані!$E:$BB,AB$8&amp;$C59,ВихідніДані!$BE:$BE)=0,"вся сумма оспорена",IF(SUMIF(ВихідніДані!$E:$BB,AB$8&amp;$C59,ВихідніДані!$M:$M)=0,"Немає висновків",SUMIF(ВихідніДані!$E:$BB,AB$8&amp;$C59,ВихідніДані!$M:$M)/SUMIF(ВихідніДані!$E:$BB,AB$8&amp;$C59,ВихідніДані!$BE:$BE))))</f>
        <v>1</v>
      </c>
      <c r="AD59" s="330">
        <f ca="1">IF(SUMIF(ВихідніДані!$E:$BB,AD$8&amp; $C59,ВихідніДані!$D:$D)=0,"-",IF(SUMIF(ВихідніДані!$E:$BB,AD$8&amp;$C59,ВихідніДані!$BE:$BE)=0,"вся сумма оспорена",IF(SUMIF(ВихідніДані!$E:$BB,AD$8&amp;$C59,ВихідніДані!$M:$M)=0,"Немає висновків",SUMIF(ВихідніДані!$E:$BB,AD$8&amp;$C59,ВихідніДані!$AI:$AI)/SUMIF(ВихідніДані!$E:$BB,AD$8&amp;$C59,ВихідніДані!$M:$M))))</f>
        <v>1</v>
      </c>
      <c r="AE59" s="331">
        <f ca="1">IF(SUMIF(ВихідніДані!$E:$BB,AE$8&amp; $C59,ВихідніДані!$D:$D)=0,"-",IF(SUMIF(ВихідніДані!$E:$BB,AE$8&amp;$C59,ВихідніДані!$BE:$BE)=0,"вся сумма оспорена",IF(SUMIF(ВихідніДані!$E:$BB,AE$8&amp;$C59,ВихідніДані!$M:$M)=0,"Немає висновків",SUMIF(ВихідніДані!$E:$BB,AE$8&amp;$C59,ВихідніДані!$AI:$AI)/SUMIF(ВихідніДані!$E:$BB,AE$8&amp;$C59,ВихідніДані!$M:$M))))</f>
        <v>1</v>
      </c>
      <c r="AF59" s="331">
        <f ca="1">IF(SUMIF(ВихідніДані!$E:$BB,AF$8&amp; $C59,ВихідніДані!$D:$D)=0,"-",IF(SUMIF(ВихідніДані!$E:$BB,AF$8&amp;$C59,ВихідніДані!$BE:$BE)=0,"вся сумма оспорена",IF(SUMIF(ВихідніДані!$E:$BB,AF$8&amp;$C59,ВихідніДані!$M:$M)=0,"Немає висновків",SUMIF(ВихідніДані!$E:$BB,AF$8&amp;$C59,ВихідніДані!$AI:$AI)/SUMIF(ВихідніДані!$E:$BB,AF$8&amp;$C59,ВихідніДані!$M:$M))))</f>
        <v>1</v>
      </c>
      <c r="AG59" s="331">
        <f ca="1">IF(SUMIF(ВихідніДані!$E:$BB,AG$8&amp; $C59,ВихідніДані!$D:$D)=0,"-",IF(SUMIF(ВихідніДані!$E:$BB,AG$8&amp;$C59,ВихідніДані!$BE:$BE)=0,"вся сумма оспорена",IF(SUMIF(ВихідніДані!$E:$BB,AG$8&amp;$C59,ВихідніДані!$M:$M)=0,"Немає висновків",SUMIF(ВихідніДані!$E:$BB,AG$8&amp;$C59,ВихідніДані!$AI:$AI)/SUMIF(ВихідніДані!$E:$BB,AG$8&amp;$C59,ВихідніДані!$M:$M))))</f>
        <v>1</v>
      </c>
      <c r="AH59" s="331">
        <f ca="1">IF(SUMIF(ВихідніДані!$E:$BB,AH$8&amp; $C59,ВихідніДані!$D:$D)=0,"-",IF(SUMIF(ВихідніДані!$E:$BB,AH$8&amp;$C59,ВихідніДані!$BE:$BE)=0,"вся сумма оспорена",IF(SUMIF(ВихідніДані!$E:$BB,AH$8&amp;$C59,ВихідніДані!$M:$M)=0,"Немає висновків",SUMIF(ВихідніДані!$E:$BB,AH$8&amp;$C59,ВихідніДані!$AI:$AI)/SUMIF(ВихідніДані!$E:$BB,AH$8&amp;$C59,ВихідніДані!$M:$M))))</f>
        <v>1</v>
      </c>
      <c r="AI59" s="331">
        <f ca="1">IF(SUMIF(ВихідніДані!$E:$BB,AI$8&amp; $C59,ВихідніДані!$D:$D)=0,"-",IF(SUMIF(ВихідніДані!$E:$BB,AI$8&amp;$C59,ВихідніДані!$BE:$BE)=0,"вся сумма оспорена",IF(SUMIF(ВихідніДані!$E:$BB,AI$8&amp;$C59,ВихідніДані!$M:$M)=0,"Немає висновків",SUMIF(ВихідніДані!$E:$BB,AI$8&amp;$C59,ВихідніДані!$AI:$AI)/SUMIF(ВихідніДані!$E:$BB,AI$8&amp;$C59,ВихідніДані!$M:$M))))</f>
        <v>1</v>
      </c>
      <c r="AJ59" s="331">
        <f ca="1">IF(SUMIF(ВихідніДані!$E:$BB,AJ$8&amp; $C59,ВихідніДані!$D:$D)=0,"-",IF(SUMIF(ВихідніДані!$E:$BB,AJ$8&amp;$C59,ВихідніДані!$BE:$BE)=0,"вся сумма оспорена",IF(SUMIF(ВихідніДані!$E:$BB,AJ$8&amp;$C59,ВихідніДані!$M:$M)=0,"Немає висновків",SUMIF(ВихідніДані!$E:$BB,AJ$8&amp;$C59,ВихідніДані!$AI:$AI)/SUMIF(ВихідніДані!$E:$BB,AJ$8&amp;$C59,ВихідніДані!$M:$M))))</f>
        <v>1</v>
      </c>
      <c r="AK59" s="331">
        <f ca="1">IF(SUMIF(ВихідніДані!$E:$BB,AK$8&amp; $C59,ВихідніДані!$D:$D)=0,"-",IF(SUMIF(ВихідніДані!$E:$BB,AK$8&amp;$C59,ВихідніДані!$BE:$BE)=0,"вся сумма оспорена",IF(SUMIF(ВихідніДані!$E:$BB,AK$8&amp;$C59,ВихідніДані!$M:$M)=0,"Немає висновків",SUMIF(ВихідніДані!$E:$BB,AK$8&amp;$C59,ВихідніДані!$AI:$AI)/SUMIF(ВихідніДані!$E:$BB,AK$8&amp;$C59,ВихідніДані!$M:$M))))</f>
        <v>1</v>
      </c>
      <c r="AL59" s="331">
        <f ca="1">IF(SUMIF(ВихідніДані!$E:$BB,AL$8&amp; $C59,ВихідніДані!$D:$D)=0,"-",IF(SUMIF(ВихідніДані!$E:$BB,AL$8&amp;$C59,ВихідніДані!$BE:$BE)=0,"вся сумма оспорена",IF(SUMIF(ВихідніДані!$E:$BB,AL$8&amp;$C59,ВихідніДані!$M:$M)=0,"Немає висновків",SUMIF(ВихідніДані!$E:$BB,AL$8&amp;$C59,ВихідніДані!$AI:$AI)/SUMIF(ВихідніДані!$E:$BB,AL$8&amp;$C59,ВихідніДані!$M:$M))))</f>
        <v>1</v>
      </c>
      <c r="AM59" s="331">
        <f ca="1">IF(SUMIF(ВихідніДані!$E:$BB,AM$8&amp; $C59,ВихідніДані!$D:$D)=0,"-",IF(SUMIF(ВихідніДані!$E:$BB,AM$8&amp;$C59,ВихідніДані!$BE:$BE)=0,"вся сумма оспорена",IF(SUMIF(ВихідніДані!$E:$BB,AM$8&amp;$C59,ВихідніДані!$M:$M)=0,"Немає висновків",SUMIF(ВихідніДані!$E:$BB,AM$8&amp;$C59,ВихідніДані!$AI:$AI)/SUMIF(ВихідніДані!$E:$BB,AM$8&amp;$C59,ВихідніДані!$M:$M))))</f>
        <v>1</v>
      </c>
      <c r="AN59" s="332">
        <f ca="1">IF(SUMIF(ВихідніДані!$E:$BB,AN$8&amp; $C59,ВихідніДані!$D:$D)=0,"-",IF(SUMIF(ВихідніДані!$E:$BB,AN$8&amp;$C59,ВихідніДані!$BE:$BE)=0,"вся сумма оспорена",IF(SUMIF(ВихідніДані!$E:$BB,AN$8&amp;$C59,ВихідніДані!$M:$M)=0,"Немає висновків",SUMIF(ВихідніДані!$E:$BB,AN$8&amp;$C59,ВихідніДані!$AI:$AI)/SUMIF(ВихідніДані!$E:$BB,AN$8&amp;$C59,ВихідніДані!$M:$M))))</f>
        <v>1</v>
      </c>
      <c r="AP59" s="323">
        <f>VLOOKUP(AP$8&amp;$C59,ВихідніДані!$E:$BD,52,0)</f>
        <v>35</v>
      </c>
      <c r="AQ59" s="324">
        <f>VLOOKUP(AQ$8&amp;$C59,ВихідніДані!$E:$BD,52,0)</f>
        <v>26</v>
      </c>
      <c r="AR59" s="324">
        <f>VLOOKUP(AR$8&amp;$C59,ВихідніДані!$E:$BD,52,0)</f>
        <v>39</v>
      </c>
      <c r="AS59" s="324">
        <f>VLOOKUP(AS$8&amp;$C59,ВихідніДані!$E:$BD,52,0)</f>
        <v>36</v>
      </c>
      <c r="AT59" s="324">
        <f>VLOOKUP(AT$8&amp;$C59,ВихідніДані!$E:$BD,52,0)</f>
        <v>35</v>
      </c>
      <c r="AU59" s="324">
        <f>VLOOKUP(AU$8&amp;$C59,ВихідніДані!$E:$BD,52,0)</f>
        <v>38</v>
      </c>
      <c r="AV59" s="324">
        <f>VLOOKUP(AV$8&amp;$C59,ВихідніДані!$E:$BD,52,0)</f>
        <v>28</v>
      </c>
      <c r="AW59" s="324">
        <f>VLOOKUP(AW$8&amp;$C59,ВихідніДані!$E:$BD,52,0)</f>
        <v>64</v>
      </c>
      <c r="AX59" s="324">
        <f>VLOOKUP(AX$8&amp;$C59,ВихідніДані!$E:$BD,52,0)</f>
        <v>39</v>
      </c>
      <c r="AY59" s="324">
        <f>VLOOKUP(AY$8&amp;$C59,ВихідніДані!$E:$BD,52,0)</f>
        <v>35</v>
      </c>
      <c r="AZ59" s="325">
        <f>VLOOKUP(AZ$8&amp;$C59,ВихідніДані!$E:$BD,52,0)</f>
        <v>31</v>
      </c>
      <c r="BB59" s="319">
        <f>IF(SUMIF(АВисновки!$D:$D,BB$8&amp;$C59,АВисновки!$A:$A)=0,"-",SUMIF(АВисновки!$D:$D,BB$8&amp;$C59,АВисновки!$E:$E))</f>
        <v>0</v>
      </c>
      <c r="BC59" s="320">
        <f>IF(SUMIF(АВисновки!$D:$D,BC$8&amp;$C59,АВисновки!$A:$A)=0,"-",SUMIF(АВисновки!$D:$D,BC$8&amp;$C59,АВисновки!$E:$E))</f>
        <v>0</v>
      </c>
      <c r="BD59" s="320">
        <f>IF(SUMIF(АВисновки!$D:$D,BD$8&amp;$C59,АВисновки!$A:$A)=0,"-",SUMIF(АВисновки!$D:$D,BD$8&amp;$C59,АВисновки!$E:$E))</f>
        <v>0</v>
      </c>
      <c r="BE59" s="320">
        <f>IF(SUMIF(АВисновки!$D:$D,BE$8&amp;$C59,АВисновки!$A:$A)=0,"-",SUMIF(АВисновки!$D:$D,BE$8&amp;$C59,АВисновки!$E:$E))</f>
        <v>0</v>
      </c>
      <c r="BF59" s="320">
        <f>IF(SUMIF(АВисновки!$D:$D,BF$8&amp;$C59,АВисновки!$A:$A)=0,"-",SUMIF(АВисновки!$D:$D,BF$8&amp;$C59,АВисновки!$E:$E))</f>
        <v>0</v>
      </c>
      <c r="BG59" s="320">
        <f>IF(SUMIF(АВисновки!$D:$D,BG$8&amp;$C59,АВисновки!$A:$A)=0,"-",SUMIF(АВисновки!$D:$D,BG$8&amp;$C59,АВисновки!$E:$E))</f>
        <v>0</v>
      </c>
      <c r="BH59" s="320">
        <f>IF(SUMIF(АВисновки!$D:$D,BH$8&amp;$C59,АВисновки!$A:$A)=0,"-",SUMIF(АВисновки!$D:$D,BH$8&amp;$C59,АВисновки!$E:$E))</f>
        <v>0</v>
      </c>
      <c r="BI59" s="320">
        <f>IF(SUMIF(АВисновки!$D:$D,BI$8&amp;$C59,АВисновки!$A:$A)=0,"-",SUMIF(АВисновки!$D:$D,BI$8&amp;$C59,АВисновки!$E:$E))</f>
        <v>0</v>
      </c>
      <c r="BJ59" s="320">
        <f>IF(SUMIF(АВисновки!$D:$D,BJ$8&amp;$C59,АВисновки!$A:$A)=0,"-",SUMIF(АВисновки!$D:$D,BJ$8&amp;$C59,АВисновки!$E:$E))</f>
        <v>0</v>
      </c>
      <c r="BK59" s="320">
        <f>IF(SUMIF(АВисновки!$D:$D,BK$8&amp;$C59,АВисновки!$A:$A)=0,"-",SUMIF(АВисновки!$D:$D,BK$8&amp;$C59,АВисновки!$E:$E))</f>
        <v>0</v>
      </c>
      <c r="BL59" s="321">
        <f>IF(SUMIF(АВисновки!$D:$D,BL$8&amp;$C59,АВисновки!$A:$A)=0,"-",SUMIF(АВисновки!$D:$D,BL$8&amp;$C59,АВисновки!$E:$E))</f>
        <v>0</v>
      </c>
    </row>
    <row r="60" spans="1:64" s="159" customFormat="1" x14ac:dyDescent="0.2">
      <c r="A60" s="386">
        <f>COUNTIF(СписМінфін!$B$2:$B$101,C60)</f>
        <v>1</v>
      </c>
      <c r="B60" s="364">
        <v>50</v>
      </c>
      <c r="C60" s="365" t="s">
        <v>51</v>
      </c>
      <c r="D60" s="142">
        <v>326051509157</v>
      </c>
      <c r="E60" s="172">
        <f>SUMIF(ВихідніДані!G:G,D60,ВихідніДані!K:K)</f>
        <v>622185154</v>
      </c>
      <c r="F60" s="172">
        <f>SUMIF(ВихідніДані!G:G,D60,ВихідніДані!M:M)</f>
        <v>618834748</v>
      </c>
      <c r="G60" s="172">
        <f>SUMIF(ВихідніДані!G:G,D60,ВихідніДані!AC:AC)</f>
        <v>0</v>
      </c>
      <c r="H60" s="172">
        <f>SUMIF(ВихідніДані!G:G,D60,ВихідніДані!AI:AI)</f>
        <v>618834748</v>
      </c>
      <c r="I60" s="366">
        <f t="shared" si="1"/>
        <v>3350406</v>
      </c>
      <c r="J60" s="366">
        <f t="shared" si="2"/>
        <v>0</v>
      </c>
      <c r="K60" s="367">
        <f t="shared" si="3"/>
        <v>0.99461509812881199</v>
      </c>
      <c r="L60" s="368">
        <f t="shared" si="4"/>
        <v>0.99461509812881199</v>
      </c>
      <c r="M60" s="369">
        <f>SUMIF(АВисновки!N:N,D60,АВисновки!$E:$E)</f>
        <v>1082214.9534246577</v>
      </c>
      <c r="N60" s="369">
        <f>SUMIF(АВисновки!N:N,D60,АВисновки!B:B)</f>
        <v>3</v>
      </c>
      <c r="O60" s="369">
        <f ca="1">SUMIF([2]Матриця!C$7:C$967,D60,[2]Матриця!D$7:D$967)</f>
        <v>35</v>
      </c>
      <c r="P60" s="387">
        <f ca="1">SUMIF([2]Матриця!B$7:B$967,C60,[2]Матриця!E$7:E$967)</f>
        <v>2</v>
      </c>
      <c r="R60" s="330">
        <f ca="1">IF(SUMIF(ВихідніДані!$E:$BB,R$8&amp;$C60,ВихідніДані!$D:$D)=0,"-",IF(SUMIF(ВихідніДані!$E:$BB,R$8&amp;$C60,ВихідніДані!$BE:$BE)=0,"вся сумма оспорена",IF(SUMIF(ВихідніДані!$E:$BB,R$8&amp;$C60,ВихідніДані!$M:$M)=0,"Немає висновків",SUMIF(ВихідніДані!$E:$BB,R$8&amp;$C60,ВихідніДані!$M:$M)/SUMIF(ВихідніДані!$E:$BB,R$8&amp;$C60,ВихідніДані!$BE:$BE))))</f>
        <v>1</v>
      </c>
      <c r="S60" s="331">
        <f ca="1">IF(SUMIF(ВихідніДані!$E:$BB,S$8&amp;$C60,ВихідніДані!$D:$D)=0,"-",IF(SUMIF(ВихідніДані!$E:$BB,S$8&amp;$C60,ВихідніДані!$BE:$BE)=0,"вся сумма оспорена",IF(SUMIF(ВихідніДані!$E:$BB,S$8&amp;$C60,ВихідніДані!$M:$M)=0,"Немає висновків",SUMIF(ВихідніДані!$E:$BB,S$8&amp;$C60,ВихідніДані!$M:$M)/SUMIF(ВихідніДані!$E:$BB,S$8&amp;$C60,ВихідніДані!$BE:$BE))))</f>
        <v>1</v>
      </c>
      <c r="T60" s="331">
        <f ca="1">IF(SUMIF(ВихідніДані!$E:$BB,T$8&amp;$C60,ВихідніДані!$D:$D)=0,"-",IF(SUMIF(ВихідніДані!$E:$BB,T$8&amp;$C60,ВихідніДані!$BE:$BE)=0,"вся сумма оспорена",IF(SUMIF(ВихідніДані!$E:$BB,T$8&amp;$C60,ВихідніДані!$M:$M)=0,"Немає висновків",SUMIF(ВихідніДані!$E:$BB,T$8&amp;$C60,ВихідніДані!$M:$M)/SUMIF(ВихідніДані!$E:$BB,T$8&amp;$C60,ВихідніДані!$BE:$BE))))</f>
        <v>1</v>
      </c>
      <c r="U60" s="331">
        <f ca="1">IF(SUMIF(ВихідніДані!$E:$BB,U$8&amp;$C60,ВихідніДані!$D:$D)=0,"-",IF(SUMIF(ВихідніДані!$E:$BB,U$8&amp;$C60,ВихідніДані!$BE:$BE)=0,"вся сумма оспорена",IF(SUMIF(ВихідніДані!$E:$BB,U$8&amp;$C60,ВихідніДані!$M:$M)=0,"Немає висновків",SUMIF(ВихідніДані!$E:$BB,U$8&amp;$C60,ВихідніДані!$M:$M)/SUMIF(ВихідніДані!$E:$BB,U$8&amp;$C60,ВихідніДані!$BE:$BE))))</f>
        <v>1</v>
      </c>
      <c r="V60" s="331">
        <f ca="1">IF(SUMIF(ВихідніДані!$E:$BB,V$8&amp;$C60,ВихідніДані!$D:$D)=0,"-",IF(SUMIF(ВихідніДані!$E:$BB,V$8&amp;$C60,ВихідніДані!$BE:$BE)=0,"вся сумма оспорена",IF(SUMIF(ВихідніДані!$E:$BB,V$8&amp;$C60,ВихідніДані!$M:$M)=0,"Немає висновків",SUMIF(ВихідніДані!$E:$BB,V$8&amp;$C60,ВихідніДані!$M:$M)/SUMIF(ВихідніДані!$E:$BB,V$8&amp;$C60,ВихідніДані!$BE:$BE))))</f>
        <v>1</v>
      </c>
      <c r="W60" s="331">
        <f ca="1">IF(SUMIF(ВихідніДані!$E:$BB,W$8&amp;$C60,ВихідніДані!$D:$D)=0,"-",IF(SUMIF(ВихідніДані!$E:$BB,W$8&amp;$C60,ВихідніДані!$BE:$BE)=0,"вся сумма оспорена",IF(SUMIF(ВихідніДані!$E:$BB,W$8&amp;$C60,ВихідніДані!$M:$M)=0,"Немає висновків",SUMIF(ВихідніДані!$E:$BB,W$8&amp;$C60,ВихідніДані!$M:$M)/SUMIF(ВихідніДані!$E:$BB,W$8&amp;$C60,ВихідніДані!$BE:$BE))))</f>
        <v>1</v>
      </c>
      <c r="X60" s="331" t="str">
        <f ca="1">IF(SUMIF(ВихідніДані!$E:$BB,X$8&amp;$C60,ВихідніДані!$D:$D)=0,"-",IF(SUMIF(ВихідніДані!$E:$BB,X$8&amp;$C60,ВихідніДані!$BE:$BE)=0,"вся сумма оспорена",IF(SUMIF(ВихідніДані!$E:$BB,X$8&amp;$C60,ВихідніДані!$M:$M)=0,"Немає висновків",SUMIF(ВихідніДані!$E:$BB,X$8&amp;$C60,ВихідніДані!$M:$M)/SUMIF(ВихідніДані!$E:$BB,X$8&amp;$C60,ВихідніДані!$BE:$BE))))</f>
        <v>-</v>
      </c>
      <c r="Y60" s="331">
        <f ca="1">IF(SUMIF(ВихідніДані!$E:$BB,Y$8&amp;$C60,ВихідніДані!$D:$D)=0,"-",IF(SUMIF(ВихідніДані!$E:$BB,Y$8&amp;$C60,ВихідніДані!$BE:$BE)=0,"вся сумма оспорена",IF(SUMIF(ВихідніДані!$E:$BB,Y$8&amp;$C60,ВихідніДані!$M:$M)=0,"Немає висновків",SUMIF(ВихідніДані!$E:$BB,Y$8&amp;$C60,ВихідніДані!$M:$M)/SUMIF(ВихідніДані!$E:$BB,Y$8&amp;$C60,ВихідніДані!$BE:$BE))))</f>
        <v>0.94960705908989407</v>
      </c>
      <c r="Z60" s="331">
        <f ca="1">IF(SUMIF(ВихідніДані!$E:$BB,Z$8&amp;$C60,ВихідніДані!$D:$D)=0,"-",IF(SUMIF(ВихідніДані!$E:$BB,Z$8&amp;$C60,ВихідніДані!$BE:$BE)=0,"вся сумма оспорена",IF(SUMIF(ВихідніДані!$E:$BB,Z$8&amp;$C60,ВихідніДані!$M:$M)=0,"Немає висновків",SUMIF(ВихідніДані!$E:$BB,Z$8&amp;$C60,ВихідніДані!$M:$M)/SUMIF(ВихідніДані!$E:$BB,Z$8&amp;$C60,ВихідніДані!$BE:$BE))))</f>
        <v>0.98914848187100834</v>
      </c>
      <c r="AA60" s="331">
        <f ca="1">IF(SUMIF(ВихідніДані!$E:$BB,AA$8&amp;$C60,ВихідніДані!$D:$D)=0,"-",IF(SUMIF(ВихідніДані!$E:$BB,AA$8&amp;$C60,ВихідніДані!$BE:$BE)=0,"вся сумма оспорена",IF(SUMIF(ВихідніДані!$E:$BB,AA$8&amp;$C60,ВихідніДані!$M:$M)=0,"Немає висновків",SUMIF(ВихідніДані!$E:$BB,AA$8&amp;$C60,ВихідніДані!$M:$M)/SUMIF(ВихідніДані!$E:$BB,AA$8&amp;$C60,ВихідніДані!$BE:$BE))))</f>
        <v>0.99422840464334983</v>
      </c>
      <c r="AB60" s="332">
        <f ca="1">IF(SUMIF(ВихідніДані!$E:$BB,AB$8&amp;$C60,ВихідніДані!$D:$D)=0,"-",IF(SUMIF(ВихідніДані!$E:$BB,AB$8&amp;$C60,ВихідніДані!$BE:$BE)=0,"вся сумма оспорена",IF(SUMIF(ВихідніДані!$E:$BB,AB$8&amp;$C60,ВихідніДані!$M:$M)=0,"Немає висновків",SUMIF(ВихідніДані!$E:$BB,AB$8&amp;$C60,ВихідніДані!$M:$M)/SUMIF(ВихідніДані!$E:$BB,AB$8&amp;$C60,ВихідніДані!$BE:$BE))))</f>
        <v>1</v>
      </c>
      <c r="AD60" s="330">
        <f ca="1">IF(SUMIF(ВихідніДані!$E:$BB,AD$8&amp; $C60,ВихідніДані!$D:$D)=0,"-",IF(SUMIF(ВихідніДані!$E:$BB,AD$8&amp;$C60,ВихідніДані!$BE:$BE)=0,"вся сумма оспорена",IF(SUMIF(ВихідніДані!$E:$BB,AD$8&amp;$C60,ВихідніДані!$M:$M)=0,"Немає висновків",SUMIF(ВихідніДані!$E:$BB,AD$8&amp;$C60,ВихідніДані!$AI:$AI)/SUMIF(ВихідніДані!$E:$BB,AD$8&amp;$C60,ВихідніДані!$M:$M))))</f>
        <v>1</v>
      </c>
      <c r="AE60" s="331">
        <f ca="1">IF(SUMIF(ВихідніДані!$E:$BB,AE$8&amp; $C60,ВихідніДані!$D:$D)=0,"-",IF(SUMIF(ВихідніДані!$E:$BB,AE$8&amp;$C60,ВихідніДані!$BE:$BE)=0,"вся сумма оспорена",IF(SUMIF(ВихідніДані!$E:$BB,AE$8&amp;$C60,ВихідніДані!$M:$M)=0,"Немає висновків",SUMIF(ВихідніДані!$E:$BB,AE$8&amp;$C60,ВихідніДані!$AI:$AI)/SUMIF(ВихідніДані!$E:$BB,AE$8&amp;$C60,ВихідніДані!$M:$M))))</f>
        <v>1</v>
      </c>
      <c r="AF60" s="331">
        <f ca="1">IF(SUMIF(ВихідніДані!$E:$BB,AF$8&amp; $C60,ВихідніДані!$D:$D)=0,"-",IF(SUMIF(ВихідніДані!$E:$BB,AF$8&amp;$C60,ВихідніДані!$BE:$BE)=0,"вся сумма оспорена",IF(SUMIF(ВихідніДані!$E:$BB,AF$8&amp;$C60,ВихідніДані!$M:$M)=0,"Немає висновків",SUMIF(ВихідніДані!$E:$BB,AF$8&amp;$C60,ВихідніДані!$AI:$AI)/SUMIF(ВихідніДані!$E:$BB,AF$8&amp;$C60,ВихідніДані!$M:$M))))</f>
        <v>1</v>
      </c>
      <c r="AG60" s="331">
        <f ca="1">IF(SUMIF(ВихідніДані!$E:$BB,AG$8&amp; $C60,ВихідніДані!$D:$D)=0,"-",IF(SUMIF(ВихідніДані!$E:$BB,AG$8&amp;$C60,ВихідніДані!$BE:$BE)=0,"вся сумма оспорена",IF(SUMIF(ВихідніДані!$E:$BB,AG$8&amp;$C60,ВихідніДані!$M:$M)=0,"Немає висновків",SUMIF(ВихідніДані!$E:$BB,AG$8&amp;$C60,ВихідніДані!$AI:$AI)/SUMIF(ВихідніДані!$E:$BB,AG$8&amp;$C60,ВихідніДані!$M:$M))))</f>
        <v>1</v>
      </c>
      <c r="AH60" s="331">
        <f ca="1">IF(SUMIF(ВихідніДані!$E:$BB,AH$8&amp; $C60,ВихідніДані!$D:$D)=0,"-",IF(SUMIF(ВихідніДані!$E:$BB,AH$8&amp;$C60,ВихідніДані!$BE:$BE)=0,"вся сумма оспорена",IF(SUMIF(ВихідніДані!$E:$BB,AH$8&amp;$C60,ВихідніДані!$M:$M)=0,"Немає висновків",SUMIF(ВихідніДані!$E:$BB,AH$8&amp;$C60,ВихідніДані!$AI:$AI)/SUMIF(ВихідніДані!$E:$BB,AH$8&amp;$C60,ВихідніДані!$M:$M))))</f>
        <v>1</v>
      </c>
      <c r="AI60" s="331">
        <f ca="1">IF(SUMIF(ВихідніДані!$E:$BB,AI$8&amp; $C60,ВихідніДані!$D:$D)=0,"-",IF(SUMIF(ВихідніДані!$E:$BB,AI$8&amp;$C60,ВихідніДані!$BE:$BE)=0,"вся сумма оспорена",IF(SUMIF(ВихідніДані!$E:$BB,AI$8&amp;$C60,ВихідніДані!$M:$M)=0,"Немає висновків",SUMIF(ВихідніДані!$E:$BB,AI$8&amp;$C60,ВихідніДані!$AI:$AI)/SUMIF(ВихідніДані!$E:$BB,AI$8&amp;$C60,ВихідніДані!$M:$M))))</f>
        <v>1</v>
      </c>
      <c r="AJ60" s="331" t="str">
        <f ca="1">IF(SUMIF(ВихідніДані!$E:$BB,AJ$8&amp; $C60,ВихідніДані!$D:$D)=0,"-",IF(SUMIF(ВихідніДані!$E:$BB,AJ$8&amp;$C60,ВихідніДані!$BE:$BE)=0,"вся сумма оспорена",IF(SUMIF(ВихідніДані!$E:$BB,AJ$8&amp;$C60,ВихідніДані!$M:$M)=0,"Немає висновків",SUMIF(ВихідніДані!$E:$BB,AJ$8&amp;$C60,ВихідніДані!$AI:$AI)/SUMIF(ВихідніДані!$E:$BB,AJ$8&amp;$C60,ВихідніДані!$M:$M))))</f>
        <v>-</v>
      </c>
      <c r="AK60" s="331">
        <f ca="1">IF(SUMIF(ВихідніДані!$E:$BB,AK$8&amp; $C60,ВихідніДані!$D:$D)=0,"-",IF(SUMIF(ВихідніДані!$E:$BB,AK$8&amp;$C60,ВихідніДані!$BE:$BE)=0,"вся сумма оспорена",IF(SUMIF(ВихідніДані!$E:$BB,AK$8&amp;$C60,ВихідніДані!$M:$M)=0,"Немає висновків",SUMIF(ВихідніДані!$E:$BB,AK$8&amp;$C60,ВихідніДані!$AI:$AI)/SUMIF(ВихідніДані!$E:$BB,AK$8&amp;$C60,ВихідніДані!$M:$M))))</f>
        <v>1</v>
      </c>
      <c r="AL60" s="331">
        <f ca="1">IF(SUMIF(ВихідніДані!$E:$BB,AL$8&amp; $C60,ВихідніДані!$D:$D)=0,"-",IF(SUMIF(ВихідніДані!$E:$BB,AL$8&amp;$C60,ВихідніДані!$BE:$BE)=0,"вся сумма оспорена",IF(SUMIF(ВихідніДані!$E:$BB,AL$8&amp;$C60,ВихідніДані!$M:$M)=0,"Немає висновків",SUMIF(ВихідніДані!$E:$BB,AL$8&amp;$C60,ВихідніДані!$AI:$AI)/SUMIF(ВихідніДані!$E:$BB,AL$8&amp;$C60,ВихідніДані!$M:$M))))</f>
        <v>1</v>
      </c>
      <c r="AM60" s="331">
        <f ca="1">IF(SUMIF(ВихідніДані!$E:$BB,AM$8&amp; $C60,ВихідніДані!$D:$D)=0,"-",IF(SUMIF(ВихідніДані!$E:$BB,AM$8&amp;$C60,ВихідніДані!$BE:$BE)=0,"вся сумма оспорена",IF(SUMIF(ВихідніДані!$E:$BB,AM$8&amp;$C60,ВихідніДані!$M:$M)=0,"Немає висновків",SUMIF(ВихідніДані!$E:$BB,AM$8&amp;$C60,ВихідніДані!$AI:$AI)/SUMIF(ВихідніДані!$E:$BB,AM$8&amp;$C60,ВихідніДані!$M:$M))))</f>
        <v>1</v>
      </c>
      <c r="AN60" s="332">
        <f ca="1">IF(SUMIF(ВихідніДані!$E:$BB,AN$8&amp; $C60,ВихідніДані!$D:$D)=0,"-",IF(SUMIF(ВихідніДані!$E:$BB,AN$8&amp;$C60,ВихідніДані!$BE:$BE)=0,"вся сумма оспорена",IF(SUMIF(ВихідніДані!$E:$BB,AN$8&amp;$C60,ВихідніДані!$M:$M)=0,"Немає висновків",SUMIF(ВихідніДані!$E:$BB,AN$8&amp;$C60,ВихідніДані!$AI:$AI)/SUMIF(ВихідніДані!$E:$BB,AN$8&amp;$C60,ВихідніДані!$M:$M))))</f>
        <v>1</v>
      </c>
      <c r="AP60" s="323">
        <f>VLOOKUP(AP$8&amp;$C60,ВихідніДані!$E:$BD,52,0)</f>
        <v>29</v>
      </c>
      <c r="AQ60" s="324">
        <f>VLOOKUP(AQ$8&amp;$C60,ВихідніДані!$E:$BD,52,0)</f>
        <v>31</v>
      </c>
      <c r="AR60" s="324">
        <f>VLOOKUP(AR$8&amp;$C60,ВихідніДані!$E:$BD,52,0)</f>
        <v>64</v>
      </c>
      <c r="AS60" s="324">
        <f>VLOOKUP(AS$8&amp;$C60,ВихідніДані!$E:$BD,52,0)</f>
        <v>63</v>
      </c>
      <c r="AT60" s="324">
        <f>VLOOKUP(AT$8&amp;$C60,ВихідніДані!$E:$BD,52,0)</f>
        <v>69</v>
      </c>
      <c r="AU60" s="324">
        <f>VLOOKUP(AU$8&amp;$C60,ВихідніДані!$E:$BD,52,0)</f>
        <v>37</v>
      </c>
      <c r="AV60" s="331" t="str">
        <f>IF(ISNA(VLOOKUP(AV$8&amp;$C60,ВихідніДані!$E:$BD,52,0)),"---",VLOOKUP(AV$8&amp;$C60,ВихідніДані!$E:$BD,52,0))</f>
        <v>---</v>
      </c>
      <c r="AW60" s="324">
        <f>VLOOKUP(AW$8&amp;$C60,ВихідніДані!$E:$BD,52,0)</f>
        <v>31</v>
      </c>
      <c r="AX60" s="324">
        <f>VLOOKUP(AX$8&amp;$C60,ВихідніДані!$E:$BD,52,0)</f>
        <v>32</v>
      </c>
      <c r="AY60" s="324">
        <f>VLOOKUP(AY$8&amp;$C60,ВихідніДані!$E:$BD,52,0)</f>
        <v>30</v>
      </c>
      <c r="AZ60" s="325">
        <f>VLOOKUP(AZ$8&amp;$C60,ВихідніДані!$E:$BD,52,0)</f>
        <v>30</v>
      </c>
      <c r="BB60" s="319">
        <f>IF(SUMIF(АВисновки!$D:$D,BB$8&amp;$C60,АВисновки!$A:$A)=0,"-",SUMIF(АВисновки!$D:$D,BB$8&amp;$C60,АВисновки!$E:$E))</f>
        <v>0</v>
      </c>
      <c r="BC60" s="320">
        <f>IF(SUMIF(АВисновки!$D:$D,BC$8&amp;$C60,АВисновки!$A:$A)=0,"-",SUMIF(АВисновки!$D:$D,BC$8&amp;$C60,АВисновки!$E:$E))</f>
        <v>0</v>
      </c>
      <c r="BD60" s="320">
        <f>IF(SUMIF(АВисновки!$D:$D,BD$8&amp;$C60,АВисновки!$A:$A)=0,"-",SUMIF(АВисновки!$D:$D,BD$8&amp;$C60,АВисновки!$E:$E))</f>
        <v>0</v>
      </c>
      <c r="BE60" s="320">
        <f>IF(SUMIF(АВисновки!$D:$D,BE$8&amp;$C60,АВисновки!$A:$A)=0,"-",SUMIF(АВисновки!$D:$D,BE$8&amp;$C60,АВисновки!$E:$E))</f>
        <v>0</v>
      </c>
      <c r="BF60" s="320">
        <f>IF(SUMIF(АВисновки!$D:$D,BF$8&amp;$C60,АВисновки!$A:$A)=0,"-",SUMIF(АВисновки!$D:$D,BF$8&amp;$C60,АВисновки!$E:$E))</f>
        <v>0</v>
      </c>
      <c r="BG60" s="320">
        <f>IF(SUMIF(АВисновки!$D:$D,BG$8&amp;$C60,АВисновки!$A:$A)=0,"-",SUMIF(АВисновки!$D:$D,BG$8&amp;$C60,АВисновки!$E:$E))</f>
        <v>0</v>
      </c>
      <c r="BH60" s="320" t="str">
        <f>IF(SUMIF(АВисновки!$D:$D,BH$8&amp;$C60,АВисновки!$A:$A)=0,"-",SUMIF(АВисновки!$D:$D,BH$8&amp;$C60,АВисновки!$E:$E))</f>
        <v>-</v>
      </c>
      <c r="BI60" s="320">
        <f>IF(SUMIF(АВисновки!$D:$D,BI$8&amp;$C60,АВисновки!$A:$A)=0,"-",SUMIF(АВисновки!$D:$D,BI$8&amp;$C60,АВисновки!$E:$E))</f>
        <v>656211.17260273977</v>
      </c>
      <c r="BJ60" s="320">
        <f>IF(SUMIF(АВисновки!$D:$D,BJ$8&amp;$C60,АВисновки!$A:$A)=0,"-",SUMIF(АВисновки!$D:$D,BJ$8&amp;$C60,АВисновки!$E:$E))</f>
        <v>302996.21917808219</v>
      </c>
      <c r="BK60" s="320">
        <f>IF(SUMIF(АВисновки!$D:$D,BK$8&amp;$C60,АВисновки!$A:$A)=0,"-",SUMIF(АВисновки!$D:$D,BK$8&amp;$C60,АВисновки!$E:$E))</f>
        <v>123007.56164383562</v>
      </c>
      <c r="BL60" s="321">
        <f>IF(SUMIF(АВисновки!$D:$D,BL$8&amp;$C60,АВисновки!$A:$A)=0,"-",SUMIF(АВисновки!$D:$D,BL$8&amp;$C60,АВисновки!$E:$E))</f>
        <v>0</v>
      </c>
    </row>
    <row r="61" spans="1:64" x14ac:dyDescent="0.2">
      <c r="A61" s="386">
        <f>COUNTIF(СписМінфін!$B$2:$B$101,C61)</f>
        <v>1</v>
      </c>
      <c r="B61" s="364">
        <v>51</v>
      </c>
      <c r="C61" s="365" t="s">
        <v>33</v>
      </c>
      <c r="D61" s="142">
        <v>311115626107</v>
      </c>
      <c r="E61" s="172">
        <f>SUMIF(ВихідніДані!G:G,D61,ВихідніДані!K:K)</f>
        <v>178707480</v>
      </c>
      <c r="F61" s="172">
        <f>SUMIF(ВихідніДані!G:G,D61,ВихідніДані!M:M)</f>
        <v>177638672</v>
      </c>
      <c r="G61" s="172">
        <f>SUMIF(ВихідніДані!G:G,D61,ВихідніДані!AC:AC)</f>
        <v>0</v>
      </c>
      <c r="H61" s="172">
        <f>SUMIF(ВихідніДані!G:G,D61,ВихідніДані!AI:AI)</f>
        <v>177638672.86000001</v>
      </c>
      <c r="I61" s="366">
        <f t="shared" si="1"/>
        <v>1068808</v>
      </c>
      <c r="J61" s="366">
        <f t="shared" si="2"/>
        <v>-0.86000001430511475</v>
      </c>
      <c r="K61" s="367">
        <f t="shared" si="3"/>
        <v>0.99401923187546481</v>
      </c>
      <c r="L61" s="368">
        <f t="shared" si="4"/>
        <v>0.99401923668779846</v>
      </c>
      <c r="M61" s="369">
        <f>SUMIF(АВисновки!N:N,D61,АВисновки!$E:$E)</f>
        <v>3999810.5589041091</v>
      </c>
      <c r="N61" s="369">
        <f>SUMIF(АВисновки!N:N,D61,АВисновки!B:B)</f>
        <v>5</v>
      </c>
      <c r="O61" s="369">
        <f ca="1">SUMIF([2]Матриця!C$7:C$967,D61,[2]Матриця!D$7:D$967)</f>
        <v>31</v>
      </c>
      <c r="P61" s="387">
        <f ca="1">SUMIF([2]Матриця!B$7:B$967,C61,[2]Матриця!E$7:E$967)</f>
        <v>1</v>
      </c>
      <c r="Q61" s="159"/>
      <c r="R61" s="330">
        <f ca="1">IF(SUMIF(ВихідніДані!$E:$BB,R$8&amp;$C61,ВихідніДані!$D:$D)=0,"-",IF(SUMIF(ВихідніДані!$E:$BB,R$8&amp;$C61,ВихідніДані!$BE:$BE)=0,"вся сумма оспорена",IF(SUMIF(ВихідніДані!$E:$BB,R$8&amp;$C61,ВихідніДані!$M:$M)=0,"Немає висновків",SUMIF(ВихідніДані!$E:$BB,R$8&amp;$C61,ВихідніДані!$M:$M)/SUMIF(ВихідніДані!$E:$BB,R$8&amp;$C61,ВихідніДані!$BE:$BE))))</f>
        <v>1</v>
      </c>
      <c r="S61" s="331">
        <f ca="1">IF(SUMIF(ВихідніДані!$E:$BB,S$8&amp;$C61,ВихідніДані!$D:$D)=0,"-",IF(SUMIF(ВихідніДані!$E:$BB,S$8&amp;$C61,ВихідніДані!$BE:$BE)=0,"вся сумма оспорена",IF(SUMIF(ВихідніДані!$E:$BB,S$8&amp;$C61,ВихідніДані!$M:$M)=0,"Немає висновків",SUMIF(ВихідніДані!$E:$BB,S$8&amp;$C61,ВихідніДані!$M:$M)/SUMIF(ВихідніДані!$E:$BB,S$8&amp;$C61,ВихідніДані!$BE:$BE))))</f>
        <v>1</v>
      </c>
      <c r="T61" s="331">
        <f ca="1">IF(SUMIF(ВихідніДані!$E:$BB,T$8&amp;$C61,ВихідніДані!$D:$D)=0,"-",IF(SUMIF(ВихідніДані!$E:$BB,T$8&amp;$C61,ВихідніДані!$BE:$BE)=0,"вся сумма оспорена",IF(SUMIF(ВихідніДані!$E:$BB,T$8&amp;$C61,ВихідніДані!$M:$M)=0,"Немає висновків",SUMIF(ВихідніДані!$E:$BB,T$8&amp;$C61,ВихідніДані!$M:$M)/SUMIF(ВихідніДані!$E:$BB,T$8&amp;$C61,ВихідніДані!$BE:$BE))))</f>
        <v>0.99961907916528647</v>
      </c>
      <c r="U61" s="331">
        <f ca="1">IF(SUMIF(ВихідніДані!$E:$BB,U$8&amp;$C61,ВихідніДані!$D:$D)=0,"-",IF(SUMIF(ВихідніДані!$E:$BB,U$8&amp;$C61,ВихідніДані!$BE:$BE)=0,"вся сумма оспорена",IF(SUMIF(ВихідніДані!$E:$BB,U$8&amp;$C61,ВихідніДані!$M:$M)=0,"Немає висновків",SUMIF(ВихідніДані!$E:$BB,U$8&amp;$C61,ВихідніДані!$M:$M)/SUMIF(ВихідніДані!$E:$BB,U$8&amp;$C61,ВихідніДані!$BE:$BE))))</f>
        <v>0.98476507980956474</v>
      </c>
      <c r="V61" s="331">
        <f ca="1">IF(SUMIF(ВихідніДані!$E:$BB,V$8&amp;$C61,ВихідніДані!$D:$D)=0,"-",IF(SUMIF(ВихідніДані!$E:$BB,V$8&amp;$C61,ВихідніДані!$BE:$BE)=0,"вся сумма оспорена",IF(SUMIF(ВихідніДані!$E:$BB,V$8&amp;$C61,ВихідніДані!$M:$M)=0,"Немає висновків",SUMIF(ВихідніДані!$E:$BB,V$8&amp;$C61,ВихідніДані!$M:$M)/SUMIF(ВихідніДані!$E:$BB,V$8&amp;$C61,ВихідніДані!$BE:$BE))))</f>
        <v>1</v>
      </c>
      <c r="W61" s="331">
        <f ca="1">IF(SUMIF(ВихідніДані!$E:$BB,W$8&amp;$C61,ВихідніДані!$D:$D)=0,"-",IF(SUMIF(ВихідніДані!$E:$BB,W$8&amp;$C61,ВихідніДані!$BE:$BE)=0,"вся сумма оспорена",IF(SUMIF(ВихідніДані!$E:$BB,W$8&amp;$C61,ВихідніДані!$M:$M)=0,"Немає висновків",SUMIF(ВихідніДані!$E:$BB,W$8&amp;$C61,ВихідніДані!$M:$M)/SUMIF(ВихідніДані!$E:$BB,W$8&amp;$C61,ВихідніДані!$BE:$BE))))</f>
        <v>1</v>
      </c>
      <c r="X61" s="331" t="str">
        <f ca="1">IF(SUMIF(ВихідніДані!$E:$BB,X$8&amp;$C61,ВихідніДані!$D:$D)=0,"-",IF(SUMIF(ВихідніДані!$E:$BB,X$8&amp;$C61,ВихідніДані!$BE:$BE)=0,"вся сумма оспорена",IF(SUMIF(ВихідніДані!$E:$BB,X$8&amp;$C61,ВихідніДані!$M:$M)=0,"Немає висновків",SUMIF(ВихідніДані!$E:$BB,X$8&amp;$C61,ВихідніДані!$M:$M)/SUMIF(ВихідніДані!$E:$BB,X$8&amp;$C61,ВихідніДані!$BE:$BE))))</f>
        <v>-</v>
      </c>
      <c r="Y61" s="331">
        <f ca="1">IF(SUMIF(ВихідніДані!$E:$BB,Y$8&amp;$C61,ВихідніДані!$D:$D)=0,"-",IF(SUMIF(ВихідніДані!$E:$BB,Y$8&amp;$C61,ВихідніДані!$BE:$BE)=0,"вся сумма оспорена",IF(SUMIF(ВихідніДані!$E:$BB,Y$8&amp;$C61,ВихідніДані!$M:$M)=0,"Немає висновків",SUMIF(ВихідніДані!$E:$BB,Y$8&amp;$C61,ВихідніДані!$M:$M)/SUMIF(ВихідніДані!$E:$BB,Y$8&amp;$C61,ВихідніДані!$BE:$BE))))</f>
        <v>0.9798514921973378</v>
      </c>
      <c r="Z61" s="331" t="str">
        <f ca="1">IF(SUMIF(ВихідніДані!$E:$BB,Z$8&amp;$C61,ВихідніДані!$D:$D)=0,"-",IF(SUMIF(ВихідніДані!$E:$BB,Z$8&amp;$C61,ВихідніДані!$BE:$BE)=0,"вся сумма оспорена",IF(SUMIF(ВихідніДані!$E:$BB,Z$8&amp;$C61,ВихідніДані!$M:$M)=0,"Немає висновків",SUMIF(ВихідніДані!$E:$BB,Z$8&amp;$C61,ВихідніДані!$M:$M)/SUMIF(ВихідніДані!$E:$BB,Z$8&amp;$C61,ВихідніДані!$BE:$BE))))</f>
        <v>-</v>
      </c>
      <c r="AA61" s="331" t="str">
        <f ca="1">IF(SUMIF(ВихідніДані!$E:$BB,AA$8&amp;$C61,ВихідніДані!$D:$D)=0,"-",IF(SUMIF(ВихідніДані!$E:$BB,AA$8&amp;$C61,ВихідніДані!$BE:$BE)=0,"вся сумма оспорена",IF(SUMIF(ВихідніДані!$E:$BB,AA$8&amp;$C61,ВихідніДані!$M:$M)=0,"Немає висновків",SUMIF(ВихідніДані!$E:$BB,AA$8&amp;$C61,ВихідніДані!$M:$M)/SUMIF(ВихідніДані!$E:$BB,AA$8&amp;$C61,ВихідніДані!$BE:$BE))))</f>
        <v>-</v>
      </c>
      <c r="AB61" s="332" t="str">
        <f ca="1">IF(SUMIF(ВихідніДані!$E:$BB,AB$8&amp;$C61,ВихідніДані!$D:$D)=0,"-",IF(SUMIF(ВихідніДані!$E:$BB,AB$8&amp;$C61,ВихідніДані!$BE:$BE)=0,"вся сумма оспорена",IF(SUMIF(ВихідніДані!$E:$BB,AB$8&amp;$C61,ВихідніДані!$M:$M)=0,"Немає висновків",SUMIF(ВихідніДані!$E:$BB,AB$8&amp;$C61,ВихідніДані!$M:$M)/SUMIF(ВихідніДані!$E:$BB,AB$8&amp;$C61,ВихідніДані!$BE:$BE))))</f>
        <v>-</v>
      </c>
      <c r="AC61" s="159"/>
      <c r="AD61" s="330">
        <f ca="1">IF(SUMIF(ВихідніДані!$E:$BB,AD$8&amp; $C61,ВихідніДані!$D:$D)=0,"-",IF(SUMIF(ВихідніДані!$E:$BB,AD$8&amp;$C61,ВихідніДані!$BE:$BE)=0,"вся сумма оспорена",IF(SUMIF(ВихідніДані!$E:$BB,AD$8&amp;$C61,ВихідніДані!$M:$M)=0,"Немає висновків",SUMIF(ВихідніДані!$E:$BB,AD$8&amp;$C61,ВихідніДані!$AI:$AI)/SUMIF(ВихідніДані!$E:$BB,AD$8&amp;$C61,ВихідніДані!$M:$M))))</f>
        <v>1</v>
      </c>
      <c r="AE61" s="331">
        <f ca="1">IF(SUMIF(ВихідніДані!$E:$BB,AE$8&amp; $C61,ВихідніДані!$D:$D)=0,"-",IF(SUMIF(ВихідніДані!$E:$BB,AE$8&amp;$C61,ВихідніДані!$BE:$BE)=0,"вся сумма оспорена",IF(SUMIF(ВихідніДані!$E:$BB,AE$8&amp;$C61,ВихідніДані!$M:$M)=0,"Немає висновків",SUMIF(ВихідніДані!$E:$BB,AE$8&amp;$C61,ВихідніДані!$AI:$AI)/SUMIF(ВихідніДані!$E:$BB,AE$8&amp;$C61,ВихідніДані!$M:$M))))</f>
        <v>1</v>
      </c>
      <c r="AF61" s="331">
        <f ca="1">IF(SUMIF(ВихідніДані!$E:$BB,AF$8&amp; $C61,ВихідніДані!$D:$D)=0,"-",IF(SUMIF(ВихідніДані!$E:$BB,AF$8&amp;$C61,ВихідніДані!$BE:$BE)=0,"вся сумма оспорена",IF(SUMIF(ВихідніДані!$E:$BB,AF$8&amp;$C61,ВихідніДані!$M:$M)=0,"Немає висновків",SUMIF(ВихідніДані!$E:$BB,AF$8&amp;$C61,ВихідніДані!$AI:$AI)/SUMIF(ВихідніДані!$E:$BB,AF$8&amp;$C61,ВихідніДані!$M:$M))))</f>
        <v>1</v>
      </c>
      <c r="AG61" s="331">
        <f ca="1">IF(SUMIF(ВихідніДані!$E:$BB,AG$8&amp; $C61,ВихідніДані!$D:$D)=0,"-",IF(SUMIF(ВихідніДані!$E:$BB,AG$8&amp;$C61,ВихідніДані!$BE:$BE)=0,"вся сумма оспорена",IF(SUMIF(ВихідніДані!$E:$BB,AG$8&amp;$C61,ВихідніДані!$M:$M)=0,"Немає висновків",SUMIF(ВихідніДані!$E:$BB,AG$8&amp;$C61,ВихідніДані!$AI:$AI)/SUMIF(ВихідніДані!$E:$BB,AG$8&amp;$C61,ВихідніДані!$M:$M))))</f>
        <v>1</v>
      </c>
      <c r="AH61" s="331">
        <f ca="1">IF(SUMIF(ВихідніДані!$E:$BB,AH$8&amp; $C61,ВихідніДані!$D:$D)=0,"-",IF(SUMIF(ВихідніДані!$E:$BB,AH$8&amp;$C61,ВихідніДані!$BE:$BE)=0,"вся сумма оспорена",IF(SUMIF(ВихідніДані!$E:$BB,AH$8&amp;$C61,ВихідніДані!$M:$M)=0,"Немає висновків",SUMIF(ВихідніДані!$E:$BB,AH$8&amp;$C61,ВихідніДані!$AI:$AI)/SUMIF(ВихідніДані!$E:$BB,AH$8&amp;$C61,ВихідніДані!$M:$M))))</f>
        <v>1</v>
      </c>
      <c r="AI61" s="331">
        <f ca="1">IF(SUMIF(ВихідніДані!$E:$BB,AI$8&amp; $C61,ВихідніДані!$D:$D)=0,"-",IF(SUMIF(ВихідніДані!$E:$BB,AI$8&amp;$C61,ВихідніДані!$BE:$BE)=0,"вся сумма оспорена",IF(SUMIF(ВихідніДані!$E:$BB,AI$8&amp;$C61,ВихідніДані!$M:$M)=0,"Немає висновків",SUMIF(ВихідніДані!$E:$BB,AI$8&amp;$C61,ВихідніДані!$AI:$AI)/SUMIF(ВихідніДані!$E:$BB,AI$8&amp;$C61,ВихідніДані!$M:$M))))</f>
        <v>1</v>
      </c>
      <c r="AJ61" s="331" t="str">
        <f ca="1">IF(SUMIF(ВихідніДані!$E:$BB,AJ$8&amp; $C61,ВихідніДані!$D:$D)=0,"-",IF(SUMIF(ВихідніДані!$E:$BB,AJ$8&amp;$C61,ВихідніДані!$BE:$BE)=0,"вся сумма оспорена",IF(SUMIF(ВихідніДані!$E:$BB,AJ$8&amp;$C61,ВихідніДані!$M:$M)=0,"Немає висновків",SUMIF(ВихідніДані!$E:$BB,AJ$8&amp;$C61,ВихідніДані!$AI:$AI)/SUMIF(ВихідніДані!$E:$BB,AJ$8&amp;$C61,ВихідніДані!$M:$M))))</f>
        <v>-</v>
      </c>
      <c r="AK61" s="331">
        <f ca="1">IF(SUMIF(ВихідніДані!$E:$BB,AK$8&amp; $C61,ВихідніДані!$D:$D)=0,"-",IF(SUMIF(ВихідніДані!$E:$BB,AK$8&amp;$C61,ВихідніДані!$BE:$BE)=0,"вся сумма оспорена",IF(SUMIF(ВихідніДані!$E:$BB,AK$8&amp;$C61,ВихідніДані!$M:$M)=0,"Немає висновків",SUMIF(ВихідніДані!$E:$BB,AK$8&amp;$C61,ВихідніДані!$AI:$AI)/SUMIF(ВихідніДані!$E:$BB,AK$8&amp;$C61,ВихідніДані!$M:$M))))</f>
        <v>1.0000000429893752</v>
      </c>
      <c r="AL61" s="331" t="str">
        <f ca="1">IF(SUMIF(ВихідніДані!$E:$BB,AL$8&amp; $C61,ВихідніДані!$D:$D)=0,"-",IF(SUMIF(ВихідніДані!$E:$BB,AL$8&amp;$C61,ВихідніДані!$BE:$BE)=0,"вся сумма оспорена",IF(SUMIF(ВихідніДані!$E:$BB,AL$8&amp;$C61,ВихідніДані!$M:$M)=0,"Немає висновків",SUMIF(ВихідніДані!$E:$BB,AL$8&amp;$C61,ВихідніДані!$AI:$AI)/SUMIF(ВихідніДані!$E:$BB,AL$8&amp;$C61,ВихідніДані!$M:$M))))</f>
        <v>-</v>
      </c>
      <c r="AM61" s="331" t="str">
        <f ca="1">IF(SUMIF(ВихідніДані!$E:$BB,AM$8&amp; $C61,ВихідніДані!$D:$D)=0,"-",IF(SUMIF(ВихідніДані!$E:$BB,AM$8&amp;$C61,ВихідніДані!$BE:$BE)=0,"вся сумма оспорена",IF(SUMIF(ВихідніДані!$E:$BB,AM$8&amp;$C61,ВихідніДані!$M:$M)=0,"Немає висновків",SUMIF(ВихідніДані!$E:$BB,AM$8&amp;$C61,ВихідніДані!$AI:$AI)/SUMIF(ВихідніДані!$E:$BB,AM$8&amp;$C61,ВихідніДані!$M:$M))))</f>
        <v>-</v>
      </c>
      <c r="AN61" s="332" t="str">
        <f ca="1">IF(SUMIF(ВихідніДані!$E:$BB,AN$8&amp; $C61,ВихідніДані!$D:$D)=0,"-",IF(SUMIF(ВихідніДані!$E:$BB,AN$8&amp;$C61,ВихідніДані!$BE:$BE)=0,"вся сумма оспорена",IF(SUMIF(ВихідніДані!$E:$BB,AN$8&amp;$C61,ВихідніДані!$M:$M)=0,"Немає висновків",SUMIF(ВихідніДані!$E:$BB,AN$8&amp;$C61,ВихідніДані!$AI:$AI)/SUMIF(ВихідніДані!$E:$BB,AN$8&amp;$C61,ВихідніДані!$M:$M))))</f>
        <v>-</v>
      </c>
      <c r="AO61" s="159"/>
      <c r="AP61" s="323">
        <f>VLOOKUP(AP$8&amp;$C61,ВихідніДані!$E:$BD,52,0)</f>
        <v>85</v>
      </c>
      <c r="AQ61" s="324">
        <f>VLOOKUP(AQ$8&amp;$C61,ВихідніДані!$E:$BD,52,0)</f>
        <v>64</v>
      </c>
      <c r="AR61" s="324">
        <f>VLOOKUP(AR$8&amp;$C61,ВихідніДані!$E:$BD,52,0)</f>
        <v>63</v>
      </c>
      <c r="AS61" s="324">
        <f>VLOOKUP(AS$8&amp;$C61,ВихідніДані!$E:$BD,52,0)</f>
        <v>62</v>
      </c>
      <c r="AT61" s="324">
        <f>VLOOKUP(AT$8&amp;$C61,ВихідніДані!$E:$BD,52,0)</f>
        <v>84</v>
      </c>
      <c r="AU61" s="324">
        <f>VLOOKUP(AU$8&amp;$C61,ВихідніДані!$E:$BD,52,0)</f>
        <v>65</v>
      </c>
      <c r="AV61" s="331" t="str">
        <f>IF(ISNA(VLOOKUP(AV$8&amp;$C61,ВихідніДані!$E:$BD,52,0)),"---",VLOOKUP(AV$8&amp;$C61,ВихідніДані!$E:$BD,52,0))</f>
        <v>---</v>
      </c>
      <c r="AW61" s="324">
        <f>VLOOKUP(AW$8&amp;$C61,ВихідніДані!$E:$BD,52,0)</f>
        <v>63</v>
      </c>
      <c r="AX61" s="331" t="str">
        <f>IF(ISNA(VLOOKUP(AX$8&amp;$C61,ВихідніДані!$E:$BD,52,0)),"---",VLOOKUP(AX$8&amp;$C61,ВихідніДані!$E:$BD,52,0))</f>
        <v>---</v>
      </c>
      <c r="AY61" s="331" t="str">
        <f>IF(ISNA(VLOOKUP(AY$8&amp;$C61,ВихідніДані!$E:$BD,52,0)),"---",VLOOKUP(AY$8&amp;$C61,ВихідніДані!$E:$BD,52,0))</f>
        <v>---</v>
      </c>
      <c r="AZ61" s="332" t="str">
        <f>IF(ISNA(VLOOKUP(AZ$8&amp;$C61,ВихідніДані!$E:$BD,52,0)),"---",VLOOKUP(AZ$8&amp;$C61,ВихідніДані!$E:$BD,52,0))</f>
        <v>---</v>
      </c>
      <c r="BA61" s="159"/>
      <c r="BB61" s="319">
        <f>IF(SUMIF(АВисновки!$D:$D,BB$8&amp;$C61,АВисновки!$A:$A)=0,"-",SUMIF(АВисновки!$D:$D,BB$8&amp;$C61,АВисновки!$E:$E))</f>
        <v>1627397.2602739725</v>
      </c>
      <c r="BC61" s="320">
        <f>IF(SUMIF(АВисновки!$D:$D,BC$8&amp;$C61,АВисновки!$A:$A)=0,"-",SUMIF(АВисновки!$D:$D,BC$8&amp;$C61,АВисновки!$E:$E))</f>
        <v>0</v>
      </c>
      <c r="BD61" s="320">
        <f>IF(SUMIF(АВисновки!$D:$D,BD$8&amp;$C61,АВисновки!$A:$A)=0,"-",SUMIF(АВисновки!$D:$D,BD$8&amp;$C61,АВисновки!$E:$E))</f>
        <v>1833.6986301369864</v>
      </c>
      <c r="BE61" s="320">
        <f>IF(SUMIF(АВисновки!$D:$D,BE$8&amp;$C61,АВисновки!$A:$A)=0,"-",SUMIF(АВисновки!$D:$D,BE$8&amp;$C61,АВисновки!$E:$E))</f>
        <v>468477.12328767125</v>
      </c>
      <c r="BF61" s="320">
        <f>IF(SUMIF(АВисновки!$D:$D,BF$8&amp;$C61,АВисновки!$A:$A)=0,"-",SUMIF(АВисновки!$D:$D,BF$8&amp;$C61,АВисновки!$E:$E))</f>
        <v>1746575.3424657534</v>
      </c>
      <c r="BG61" s="320">
        <f>IF(SUMIF(АВисновки!$D:$D,BG$8&amp;$C61,АВисновки!$A:$A)=0,"-",SUMIF(АВисновки!$D:$D,BG$8&amp;$C61,АВисновки!$E:$E))</f>
        <v>0</v>
      </c>
      <c r="BH61" s="320" t="str">
        <f>IF(SUMIF(АВисновки!$D:$D,BH$8&amp;$C61,АВисновки!$A:$A)=0,"-",SUMIF(АВисновки!$D:$D,BH$8&amp;$C61,АВисновки!$E:$E))</f>
        <v>-</v>
      </c>
      <c r="BI61" s="320">
        <f>IF(SUMIF(АВисновки!$D:$D,BI$8&amp;$C61,АВисновки!$A:$A)=0,"-",SUMIF(АВисновки!$D:$D,BI$8&amp;$C61,АВисновки!$E:$E))</f>
        <v>155527.13424657536</v>
      </c>
      <c r="BJ61" s="320" t="str">
        <f>IF(SUMIF(АВисновки!$D:$D,BJ$8&amp;$C61,АВисновки!$A:$A)=0,"-",SUMIF(АВисновки!$D:$D,BJ$8&amp;$C61,АВисновки!$E:$E))</f>
        <v>-</v>
      </c>
      <c r="BK61" s="320" t="str">
        <f>IF(SUMIF(АВисновки!$D:$D,BK$8&amp;$C61,АВисновки!$A:$A)=0,"-",SUMIF(АВисновки!$D:$D,BK$8&amp;$C61,АВисновки!$E:$E))</f>
        <v>-</v>
      </c>
      <c r="BL61" s="321" t="str">
        <f>IF(SUMIF(АВисновки!$D:$D,BL$8&amp;$C61,АВисновки!$A:$A)=0,"-",SUMIF(АВисновки!$D:$D,BL$8&amp;$C61,АВисновки!$E:$E))</f>
        <v>-</v>
      </c>
    </row>
    <row r="62" spans="1:64" x14ac:dyDescent="0.2">
      <c r="A62" s="386">
        <f>COUNTIF(СписМінфін!$B$2:$B$101,C62)</f>
        <v>1</v>
      </c>
      <c r="B62" s="364">
        <v>52</v>
      </c>
      <c r="C62" s="365" t="s">
        <v>53</v>
      </c>
      <c r="D62" s="142">
        <v>331330014011</v>
      </c>
      <c r="E62" s="172">
        <f>SUMIF(ВихідніДані!G:G,D62,ВихідніДані!K:K)</f>
        <v>819410694</v>
      </c>
      <c r="F62" s="172">
        <f>SUMIF(ВихідніДані!G:G,D62,ВихідніДані!M:M)</f>
        <v>814142368.64999998</v>
      </c>
      <c r="G62" s="172">
        <f>SUMIF(ВихідніДані!G:G,D62,ВихідніДані!AC:AC)</f>
        <v>12</v>
      </c>
      <c r="H62" s="172">
        <f>SUMIF(ВихідніДані!G:G,D62,ВихідніДані!AI:AI)</f>
        <v>814142368.64999998</v>
      </c>
      <c r="I62" s="366">
        <f t="shared" si="1"/>
        <v>5268313.3500000238</v>
      </c>
      <c r="J62" s="366">
        <f t="shared" si="2"/>
        <v>0</v>
      </c>
      <c r="K62" s="367">
        <f t="shared" si="3"/>
        <v>0.99357060694261246</v>
      </c>
      <c r="L62" s="368">
        <f t="shared" si="4"/>
        <v>0.99357060694261246</v>
      </c>
      <c r="M62" s="369">
        <f>SUMIF(АВисновки!N:N,D62,АВисновки!$E:$E)</f>
        <v>2019597.8763013659</v>
      </c>
      <c r="N62" s="369">
        <f>SUMIF(АВисновки!N:N,D62,АВисновки!B:B)</f>
        <v>8</v>
      </c>
      <c r="O62" s="369">
        <f ca="1">SUMIF([2]Матриця!C$7:C$967,D62,[2]Матриця!D$7:D$967)</f>
        <v>101</v>
      </c>
      <c r="P62" s="387">
        <f ca="1">SUMIF([2]Матриця!B$7:B$967,C62,[2]Матриця!E$7:E$967)</f>
        <v>6</v>
      </c>
      <c r="Q62" s="159"/>
      <c r="R62" s="330">
        <f ca="1">IF(SUMIF(ВихідніДані!$E:$BB,R$8&amp;$C62,ВихідніДані!$D:$D)=0,"-",IF(SUMIF(ВихідніДані!$E:$BB,R$8&amp;$C62,ВихідніДані!$BE:$BE)=0,"вся сумма оспорена",IF(SUMIF(ВихідніДані!$E:$BB,R$8&amp;$C62,ВихідніДані!$M:$M)=0,"Немає висновків",SUMIF(ВихідніДані!$E:$BB,R$8&amp;$C62,ВихідніДані!$M:$M)/SUMIF(ВихідніДані!$E:$BB,R$8&amp;$C62,ВихідніДані!$BE:$BE))))</f>
        <v>1</v>
      </c>
      <c r="S62" s="331">
        <f ca="1">IF(SUMIF(ВихідніДані!$E:$BB,S$8&amp;$C62,ВихідніДані!$D:$D)=0,"-",IF(SUMIF(ВихідніДані!$E:$BB,S$8&amp;$C62,ВихідніДані!$BE:$BE)=0,"вся сумма оспорена",IF(SUMIF(ВихідніДані!$E:$BB,S$8&amp;$C62,ВихідніДані!$M:$M)=0,"Немає висновків",SUMIF(ВихідніДані!$E:$BB,S$8&amp;$C62,ВихідніДані!$M:$M)/SUMIF(ВихідніДані!$E:$BB,S$8&amp;$C62,ВихідніДані!$BE:$BE))))</f>
        <v>1</v>
      </c>
      <c r="T62" s="331">
        <f ca="1">IF(SUMIF(ВихідніДані!$E:$BB,T$8&amp;$C62,ВихідніДані!$D:$D)=0,"-",IF(SUMIF(ВихідніДані!$E:$BB,T$8&amp;$C62,ВихідніДані!$BE:$BE)=0,"вся сумма оспорена",IF(SUMIF(ВихідніДані!$E:$BB,T$8&amp;$C62,ВихідніДані!$M:$M)=0,"Немає висновків",SUMIF(ВихідніДані!$E:$BB,T$8&amp;$C62,ВихідніДані!$M:$M)/SUMIF(ВихідніДані!$E:$BB,T$8&amp;$C62,ВихідніДані!$BE:$BE))))</f>
        <v>1</v>
      </c>
      <c r="U62" s="331">
        <f ca="1">IF(SUMIF(ВихідніДані!$E:$BB,U$8&amp;$C62,ВихідніДані!$D:$D)=0,"-",IF(SUMIF(ВихідніДані!$E:$BB,U$8&amp;$C62,ВихідніДані!$BE:$BE)=0,"вся сумма оспорена",IF(SUMIF(ВихідніДані!$E:$BB,U$8&amp;$C62,ВихідніДані!$M:$M)=0,"Немає висновків",SUMIF(ВихідніДані!$E:$BB,U$8&amp;$C62,ВихідніДані!$M:$M)/SUMIF(ВихідніДані!$E:$BB,U$8&amp;$C62,ВихідніДані!$BE:$BE))))</f>
        <v>0.99967155835399513</v>
      </c>
      <c r="V62" s="331">
        <f ca="1">IF(SUMIF(ВихідніДані!$E:$BB,V$8&amp;$C62,ВихідніДані!$D:$D)=0,"-",IF(SUMIF(ВихідніДані!$E:$BB,V$8&amp;$C62,ВихідніДані!$BE:$BE)=0,"вся сумма оспорена",IF(SUMIF(ВихідніДані!$E:$BB,V$8&amp;$C62,ВихідніДані!$M:$M)=0,"Немає висновків",SUMIF(ВихідніДані!$E:$BB,V$8&amp;$C62,ВихідніДані!$M:$M)/SUMIF(ВихідніДані!$E:$BB,V$8&amp;$C62,ВихідніДані!$BE:$BE))))</f>
        <v>0.99999993628798378</v>
      </c>
      <c r="W62" s="331">
        <f ca="1">IF(SUMIF(ВихідніДані!$E:$BB,W$8&amp;$C62,ВихідніДані!$D:$D)=0,"-",IF(SUMIF(ВихідніДані!$E:$BB,W$8&amp;$C62,ВихідніДані!$BE:$BE)=0,"вся сумма оспорена",IF(SUMIF(ВихідніДані!$E:$BB,W$8&amp;$C62,ВихідніДані!$M:$M)=0,"Немає висновків",SUMIF(ВихідніДані!$E:$BB,W$8&amp;$C62,ВихідніДані!$M:$M)/SUMIF(ВихідніДані!$E:$BB,W$8&amp;$C62,ВихідніДані!$BE:$BE))))</f>
        <v>0.98290795653064356</v>
      </c>
      <c r="X62" s="331">
        <f ca="1">IF(SUMIF(ВихідніДані!$E:$BB,X$8&amp;$C62,ВихідніДані!$D:$D)=0,"-",IF(SUMIF(ВихідніДані!$E:$BB,X$8&amp;$C62,ВихідніДані!$BE:$BE)=0,"вся сумма оспорена",IF(SUMIF(ВихідніДані!$E:$BB,X$8&amp;$C62,ВихідніДані!$M:$M)=0,"Немає висновків",SUMIF(ВихідніДані!$E:$BB,X$8&amp;$C62,ВихідніДані!$M:$M)/SUMIF(ВихідніДані!$E:$BB,X$8&amp;$C62,ВихідніДані!$BE:$BE))))</f>
        <v>0.99054718037758094</v>
      </c>
      <c r="Y62" s="331">
        <f ca="1">IF(SUMIF(ВихідніДані!$E:$BB,Y$8&amp;$C62,ВихідніДані!$D:$D)=0,"-",IF(SUMIF(ВихідніДані!$E:$BB,Y$8&amp;$C62,ВихідніДані!$BE:$BE)=0,"вся сумма оспорена",IF(SUMIF(ВихідніДані!$E:$BB,Y$8&amp;$C62,ВихідніДані!$M:$M)=0,"Немає висновків",SUMIF(ВихідніДані!$E:$BB,Y$8&amp;$C62,ВихідніДані!$M:$M)/SUMIF(ВихідніДані!$E:$BB,Y$8&amp;$C62,ВихідніДані!$BE:$BE))))</f>
        <v>0.98308813289317409</v>
      </c>
      <c r="Z62" s="331">
        <f ca="1">IF(SUMIF(ВихідніДані!$E:$BB,Z$8&amp;$C62,ВихідніДані!$D:$D)=0,"-",IF(SUMIF(ВихідніДані!$E:$BB,Z$8&amp;$C62,ВихідніДані!$BE:$BE)=0,"вся сумма оспорена",IF(SUMIF(ВихідніДані!$E:$BB,Z$8&amp;$C62,ВихідніДані!$M:$M)=0,"Немає висновків",SUMIF(ВихідніДані!$E:$BB,Z$8&amp;$C62,ВихідніДані!$M:$M)/SUMIF(ВихідніДані!$E:$BB,Z$8&amp;$C62,ВихідніДані!$BE:$BE))))</f>
        <v>0.99148913418449258</v>
      </c>
      <c r="AA62" s="331">
        <f ca="1">IF(SUMIF(ВихідніДані!$E:$BB,AA$8&amp;$C62,ВихідніДані!$D:$D)=0,"-",IF(SUMIF(ВихідніДані!$E:$BB,AA$8&amp;$C62,ВихідніДані!$BE:$BE)=0,"вся сумма оспорена",IF(SUMIF(ВихідніДані!$E:$BB,AA$8&amp;$C62,ВихідніДані!$M:$M)=0,"Немає висновків",SUMIF(ВихідніДані!$E:$BB,AA$8&amp;$C62,ВихідніДані!$M:$M)/SUMIF(ВихідніДані!$E:$BB,AA$8&amp;$C62,ВихідніДані!$BE:$BE))))</f>
        <v>0.99405661832018033</v>
      </c>
      <c r="AB62" s="332">
        <f ca="1">IF(SUMIF(ВихідніДані!$E:$BB,AB$8&amp;$C62,ВихідніДані!$D:$D)=0,"-",IF(SUMIF(ВихідніДані!$E:$BB,AB$8&amp;$C62,ВихідніДані!$BE:$BE)=0,"вся сумма оспорена",IF(SUMIF(ВихідніДані!$E:$BB,AB$8&amp;$C62,ВихідніДані!$M:$M)=0,"Немає висновків",SUMIF(ВихідніДані!$E:$BB,AB$8&amp;$C62,ВихідніДані!$M:$M)/SUMIF(ВихідніДані!$E:$BB,AB$8&amp;$C62,ВихідніДані!$BE:$BE))))</f>
        <v>0.99115566248597919</v>
      </c>
      <c r="AC62" s="159"/>
      <c r="AD62" s="330">
        <f ca="1">IF(SUMIF(ВихідніДані!$E:$BB,AD$8&amp; $C62,ВихідніДані!$D:$D)=0,"-",IF(SUMIF(ВихідніДані!$E:$BB,AD$8&amp;$C62,ВихідніДані!$BE:$BE)=0,"вся сумма оспорена",IF(SUMIF(ВихідніДані!$E:$BB,AD$8&amp;$C62,ВихідніДані!$M:$M)=0,"Немає висновків",SUMIF(ВихідніДані!$E:$BB,AD$8&amp;$C62,ВихідніДані!$AI:$AI)/SUMIF(ВихідніДані!$E:$BB,AD$8&amp;$C62,ВихідніДані!$M:$M))))</f>
        <v>1</v>
      </c>
      <c r="AE62" s="331">
        <f ca="1">IF(SUMIF(ВихідніДані!$E:$BB,AE$8&amp; $C62,ВихідніДані!$D:$D)=0,"-",IF(SUMIF(ВихідніДані!$E:$BB,AE$8&amp;$C62,ВихідніДані!$BE:$BE)=0,"вся сумма оспорена",IF(SUMIF(ВихідніДані!$E:$BB,AE$8&amp;$C62,ВихідніДані!$M:$M)=0,"Немає висновків",SUMIF(ВихідніДані!$E:$BB,AE$8&amp;$C62,ВихідніДані!$AI:$AI)/SUMIF(ВихідніДані!$E:$BB,AE$8&amp;$C62,ВихідніДані!$M:$M))))</f>
        <v>1</v>
      </c>
      <c r="AF62" s="331">
        <f ca="1">IF(SUMIF(ВихідніДані!$E:$BB,AF$8&amp; $C62,ВихідніДані!$D:$D)=0,"-",IF(SUMIF(ВихідніДані!$E:$BB,AF$8&amp;$C62,ВихідніДані!$BE:$BE)=0,"вся сумма оспорена",IF(SUMIF(ВихідніДані!$E:$BB,AF$8&amp;$C62,ВихідніДані!$M:$M)=0,"Немає висновків",SUMIF(ВихідніДані!$E:$BB,AF$8&amp;$C62,ВихідніДані!$AI:$AI)/SUMIF(ВихідніДані!$E:$BB,AF$8&amp;$C62,ВихідніДані!$M:$M))))</f>
        <v>1</v>
      </c>
      <c r="AG62" s="331">
        <f ca="1">IF(SUMIF(ВихідніДані!$E:$BB,AG$8&amp; $C62,ВихідніДані!$D:$D)=0,"-",IF(SUMIF(ВихідніДані!$E:$BB,AG$8&amp;$C62,ВихідніДані!$BE:$BE)=0,"вся сумма оспорена",IF(SUMIF(ВихідніДані!$E:$BB,AG$8&amp;$C62,ВихідніДані!$M:$M)=0,"Немає висновків",SUMIF(ВихідніДані!$E:$BB,AG$8&amp;$C62,ВихідніДані!$AI:$AI)/SUMIF(ВихідніДані!$E:$BB,AG$8&amp;$C62,ВихідніДані!$M:$M))))</f>
        <v>1</v>
      </c>
      <c r="AH62" s="331">
        <f ca="1">IF(SUMIF(ВихідніДані!$E:$BB,AH$8&amp; $C62,ВихідніДані!$D:$D)=0,"-",IF(SUMIF(ВихідніДані!$E:$BB,AH$8&amp;$C62,ВихідніДані!$BE:$BE)=0,"вся сумма оспорена",IF(SUMIF(ВихідніДані!$E:$BB,AH$8&amp;$C62,ВихідніДані!$M:$M)=0,"Немає висновків",SUMIF(ВихідніДані!$E:$BB,AH$8&amp;$C62,ВихідніДані!$AI:$AI)/SUMIF(ВихідніДані!$E:$BB,AH$8&amp;$C62,ВихідніДані!$M:$M))))</f>
        <v>1</v>
      </c>
      <c r="AI62" s="331">
        <f ca="1">IF(SUMIF(ВихідніДані!$E:$BB,AI$8&amp; $C62,ВихідніДані!$D:$D)=0,"-",IF(SUMIF(ВихідніДані!$E:$BB,AI$8&amp;$C62,ВихідніДані!$BE:$BE)=0,"вся сумма оспорена",IF(SUMIF(ВихідніДані!$E:$BB,AI$8&amp;$C62,ВихідніДані!$M:$M)=0,"Немає висновків",SUMIF(ВихідніДані!$E:$BB,AI$8&amp;$C62,ВихідніДані!$AI:$AI)/SUMIF(ВихідніДані!$E:$BB,AI$8&amp;$C62,ВихідніДані!$M:$M))))</f>
        <v>1</v>
      </c>
      <c r="AJ62" s="331">
        <f ca="1">IF(SUMIF(ВихідніДані!$E:$BB,AJ$8&amp; $C62,ВихідніДані!$D:$D)=0,"-",IF(SUMIF(ВихідніДані!$E:$BB,AJ$8&amp;$C62,ВихідніДані!$BE:$BE)=0,"вся сумма оспорена",IF(SUMIF(ВихідніДані!$E:$BB,AJ$8&amp;$C62,ВихідніДані!$M:$M)=0,"Немає висновків",SUMIF(ВихідніДані!$E:$BB,AJ$8&amp;$C62,ВихідніДані!$AI:$AI)/SUMIF(ВихідніДані!$E:$BB,AJ$8&amp;$C62,ВихідніДані!$M:$M))))</f>
        <v>1</v>
      </c>
      <c r="AK62" s="331">
        <f ca="1">IF(SUMIF(ВихідніДані!$E:$BB,AK$8&amp; $C62,ВихідніДані!$D:$D)=0,"-",IF(SUMIF(ВихідніДані!$E:$BB,AK$8&amp;$C62,ВихідніДані!$BE:$BE)=0,"вся сумма оспорена",IF(SUMIF(ВихідніДані!$E:$BB,AK$8&amp;$C62,ВихідніДані!$M:$M)=0,"Немає висновків",SUMIF(ВихідніДані!$E:$BB,AK$8&amp;$C62,ВихідніДані!$AI:$AI)/SUMIF(ВихідніДані!$E:$BB,AK$8&amp;$C62,ВихідніДані!$M:$M))))</f>
        <v>1</v>
      </c>
      <c r="AL62" s="331">
        <f ca="1">IF(SUMIF(ВихідніДані!$E:$BB,AL$8&amp; $C62,ВихідніДані!$D:$D)=0,"-",IF(SUMIF(ВихідніДані!$E:$BB,AL$8&amp;$C62,ВихідніДані!$BE:$BE)=0,"вся сумма оспорена",IF(SUMIF(ВихідніДані!$E:$BB,AL$8&amp;$C62,ВихідніДані!$M:$M)=0,"Немає висновків",SUMIF(ВихідніДані!$E:$BB,AL$8&amp;$C62,ВихідніДані!$AI:$AI)/SUMIF(ВихідніДані!$E:$BB,AL$8&amp;$C62,ВихідніДані!$M:$M))))</f>
        <v>1</v>
      </c>
      <c r="AM62" s="331">
        <f ca="1">IF(SUMIF(ВихідніДані!$E:$BB,AM$8&amp; $C62,ВихідніДані!$D:$D)=0,"-",IF(SUMIF(ВихідніДані!$E:$BB,AM$8&amp;$C62,ВихідніДані!$BE:$BE)=0,"вся сумма оспорена",IF(SUMIF(ВихідніДані!$E:$BB,AM$8&amp;$C62,ВихідніДані!$M:$M)=0,"Немає висновків",SUMIF(ВихідніДані!$E:$BB,AM$8&amp;$C62,ВихідніДані!$AI:$AI)/SUMIF(ВихідніДані!$E:$BB,AM$8&amp;$C62,ВихідніДані!$M:$M))))</f>
        <v>1</v>
      </c>
      <c r="AN62" s="332">
        <f ca="1">IF(SUMIF(ВихідніДані!$E:$BB,AN$8&amp; $C62,ВихідніДані!$D:$D)=0,"-",IF(SUMIF(ВихідніДані!$E:$BB,AN$8&amp;$C62,ВихідніДані!$BE:$BE)=0,"вся сумма оспорена",IF(SUMIF(ВихідніДані!$E:$BB,AN$8&amp;$C62,ВихідніДані!$M:$M)=0,"Немає висновків",SUMIF(ВихідніДані!$E:$BB,AN$8&amp;$C62,ВихідніДані!$AI:$AI)/SUMIF(ВихідніДані!$E:$BB,AN$8&amp;$C62,ВихідніДані!$M:$M))))</f>
        <v>1</v>
      </c>
      <c r="AO62" s="159"/>
      <c r="AP62" s="323">
        <f>VLOOKUP(AP$8&amp;$C62,ВихідніДані!$E:$BD,52,0)</f>
        <v>32</v>
      </c>
      <c r="AQ62" s="324">
        <f>VLOOKUP(AQ$8&amp;$C62,ВихідніДані!$E:$BD,52,0)</f>
        <v>34</v>
      </c>
      <c r="AR62" s="324">
        <f>VLOOKUP(AR$8&amp;$C62,ВихідніДані!$E:$BD,52,0)</f>
        <v>34</v>
      </c>
      <c r="AS62" s="324">
        <f>VLOOKUP(AS$8&amp;$C62,ВихідніДані!$E:$BD,52,0)</f>
        <v>34</v>
      </c>
      <c r="AT62" s="324">
        <f>VLOOKUP(AT$8&amp;$C62,ВихідніДані!$E:$BD,52,0)</f>
        <v>31</v>
      </c>
      <c r="AU62" s="324">
        <f>VLOOKUP(AU$8&amp;$C62,ВихідніДані!$E:$BD,52,0)</f>
        <v>36</v>
      </c>
      <c r="AV62" s="324">
        <f>VLOOKUP(AV$8&amp;$C62,ВихідніДані!$E:$BD,52,0)</f>
        <v>36</v>
      </c>
      <c r="AW62" s="324">
        <f>VLOOKUP(AW$8&amp;$C62,ВихідніДані!$E:$BD,52,0)</f>
        <v>32</v>
      </c>
      <c r="AX62" s="324">
        <f>VLOOKUP(AX$8&amp;$C62,ВихідніДані!$E:$BD,52,0)</f>
        <v>33</v>
      </c>
      <c r="AY62" s="324">
        <f>VLOOKUP(AY$8&amp;$C62,ВихідніДані!$E:$BD,52,0)</f>
        <v>33</v>
      </c>
      <c r="AZ62" s="325">
        <f>VLOOKUP(AZ$8&amp;$C62,ВихідніДані!$E:$BD,52,0)</f>
        <v>31</v>
      </c>
      <c r="BA62" s="159"/>
      <c r="BB62" s="319">
        <f>IF(SUMIF(АВисновки!$D:$D,BB$8&amp;$C62,АВисновки!$A:$A)=0,"-",SUMIF(АВисновки!$D:$D,BB$8&amp;$C62,АВисновки!$E:$E))</f>
        <v>0</v>
      </c>
      <c r="BC62" s="320">
        <f>IF(SUMIF(АВисновки!$D:$D,BC$8&amp;$C62,АВисновки!$A:$A)=0,"-",SUMIF(АВисновки!$D:$D,BC$8&amp;$C62,АВисновки!$E:$E))</f>
        <v>0</v>
      </c>
      <c r="BD62" s="320">
        <f>IF(SUMIF(АВисновки!$D:$D,BD$8&amp;$C62,АВисновки!$A:$A)=0,"-",SUMIF(АВисновки!$D:$D,BD$8&amp;$C62,АВисновки!$E:$E))</f>
        <v>0</v>
      </c>
      <c r="BE62" s="320">
        <f>IF(SUMIF(АВисновки!$D:$D,BE$8&amp;$C62,АВисновки!$A:$A)=0,"-",SUMIF(АВисновки!$D:$D,BE$8&amp;$C62,АВисновки!$E:$E))</f>
        <v>24684.164383561645</v>
      </c>
      <c r="BF62" s="320">
        <f>IF(SUMIF(АВисновки!$D:$D,BF$8&amp;$C62,АВисновки!$A:$A)=0,"-",SUMIF(АВисновки!$D:$D,BF$8&amp;$C62,АВисновки!$E:$E))</f>
        <v>3.7643835616438355</v>
      </c>
      <c r="BG62" s="320">
        <f>IF(SUMIF(АВисновки!$D:$D,BG$8&amp;$C62,АВисновки!$A:$A)=0,"-",SUMIF(АВисновки!$D:$D,BG$8&amp;$C62,АВисновки!$E:$E))</f>
        <v>542630.68493150687</v>
      </c>
      <c r="BH62" s="320">
        <f>IF(SUMIF(АВисновки!$D:$D,BH$8&amp;$C62,АВисновки!$A:$A)=0,"-",SUMIF(АВисновки!$D:$D,BH$8&amp;$C62,АВисновки!$E:$E))</f>
        <v>570629.57221917156</v>
      </c>
      <c r="BI62" s="320">
        <f>IF(SUMIF(АВисновки!$D:$D,BI$8&amp;$C62,АВисновки!$A:$A)=0,"-",SUMIF(АВисновки!$D:$D,BI$8&amp;$C62,АВисновки!$E:$E))</f>
        <v>454152.23802739929</v>
      </c>
      <c r="BJ62" s="320">
        <f>IF(SUMIF(АВисновки!$D:$D,BJ$8&amp;$C62,АВисновки!$A:$A)=0,"-",SUMIF(АВисновки!$D:$D,BJ$8&amp;$C62,АВисновки!$E:$E))</f>
        <v>190922.55682191817</v>
      </c>
      <c r="BK62" s="320">
        <f>IF(SUMIF(АВисновки!$D:$D,BK$8&amp;$C62,АВисновки!$A:$A)=0,"-",SUMIF(АВисновки!$D:$D,BK$8&amp;$C62,АВисновки!$E:$E))</f>
        <v>110531.01019178057</v>
      </c>
      <c r="BL62" s="321">
        <f>IF(SUMIF(АВисновки!$D:$D,BL$8&amp;$C62,АВисновки!$A:$A)=0,"-",SUMIF(АВисновки!$D:$D,BL$8&amp;$C62,АВисновки!$E:$E))</f>
        <v>126043.88534246614</v>
      </c>
    </row>
    <row r="63" spans="1:64" x14ac:dyDescent="0.2">
      <c r="A63" s="386">
        <f>COUNTIF(СписМінфін!$B$2:$B$101,C63)</f>
        <v>1</v>
      </c>
      <c r="B63" s="364">
        <v>53</v>
      </c>
      <c r="C63" s="376" t="s">
        <v>56</v>
      </c>
      <c r="D63" s="142">
        <v>143075226658</v>
      </c>
      <c r="E63" s="172">
        <f>SUMIF(ВихідніДані!G:G,D63,ВихідніДані!K:K)</f>
        <v>288037328</v>
      </c>
      <c r="F63" s="172">
        <f>SUM(ВихідніДані!M5:M15)</f>
        <v>285607456.45999998</v>
      </c>
      <c r="G63" s="172">
        <f>SUMIF(ВихідніДані!G:G,D63,ВихідніДані!AC:AC)</f>
        <v>624.05999999999995</v>
      </c>
      <c r="H63" s="172">
        <f>SUMIF(ВихідніДані!G:G,D63,ВихідніДані!AI:AI)</f>
        <v>285607456.45999998</v>
      </c>
      <c r="I63" s="366">
        <f t="shared" si="1"/>
        <v>2429247.4800000191</v>
      </c>
      <c r="J63" s="366">
        <f t="shared" si="2"/>
        <v>0</v>
      </c>
      <c r="K63" s="367">
        <f t="shared" si="3"/>
        <v>0.99156618775742533</v>
      </c>
      <c r="L63" s="368">
        <f t="shared" si="4"/>
        <v>0.99156618775742533</v>
      </c>
      <c r="M63" s="369">
        <f>SUMIF(АВисновки!N:N,D63,АВисновки!$E:$E)</f>
        <v>1298717.8306301376</v>
      </c>
      <c r="N63" s="369">
        <f>SUMIF(АВисновки!N:N,D63,АВисновки!B:B)</f>
        <v>9</v>
      </c>
      <c r="O63" s="369">
        <f ca="1">SUMIF([2]Матриця!C$7:C$967,D63,[2]Матриця!D$7:D$967)</f>
        <v>0</v>
      </c>
      <c r="P63" s="387">
        <f ca="1">SUMIF([2]Матриця!B$7:B$967,C63,[2]Матриця!E$7:E$967)</f>
        <v>0</v>
      </c>
      <c r="Q63" s="152"/>
      <c r="R63" s="330">
        <f ca="1">IF(SUMIF(ВихідніДані!$E:$BB,R$8&amp;$C63,ВихідніДані!$D:$D)=0,"-",IF(SUMIF(ВихідніДані!$E:$BB,R$8&amp;$C63,ВихідніДані!$BE:$BE)=0,"вся сумма оспорена",IF(SUMIF(ВихідніДані!$E:$BB,R$8&amp;$C63,ВихідніДані!$M:$M)=0,"Немає висновків",SUMIF(ВихідніДані!$E:$BB,R$8&amp;$C63,ВихідніДані!$M:$M)/SUMIF(ВихідніДані!$E:$BB,R$8&amp;$C63,ВихідніДані!$BE:$BE))))</f>
        <v>1</v>
      </c>
      <c r="S63" s="331">
        <f ca="1">IF(SUMIF(ВихідніДані!$E:$BB,S$8&amp;$C63,ВихідніДані!$D:$D)=0,"-",IF(SUMIF(ВихідніДані!$E:$BB,S$8&amp;$C63,ВихідніДані!$BE:$BE)=0,"вся сумма оспорена",IF(SUMIF(ВихідніДані!$E:$BB,S$8&amp;$C63,ВихідніДані!$M:$M)=0,"Немає висновків",SUMIF(ВихідніДані!$E:$BB,S$8&amp;$C63,ВихідніДані!$M:$M)/SUMIF(ВихідніДані!$E:$BB,S$8&amp;$C63,ВихідніДані!$BE:$BE))))</f>
        <v>1</v>
      </c>
      <c r="T63" s="331">
        <f ca="1">IF(SUMIF(ВихідніДані!$E:$BB,T$8&amp;$C63,ВихідніДані!$D:$D)=0,"-",IF(SUMIF(ВихідніДані!$E:$BB,T$8&amp;$C63,ВихідніДані!$BE:$BE)=0,"вся сумма оспорена",IF(SUMIF(ВихідніДані!$E:$BB,T$8&amp;$C63,ВихідніДані!$M:$M)=0,"Немає висновків",SUMIF(ВихідніДані!$E:$BB,T$8&amp;$C63,ВихідніДані!$M:$M)/SUMIF(ВихідніДані!$E:$BB,T$8&amp;$C63,ВихідніДані!$BE:$BE))))</f>
        <v>0.99923060361397587</v>
      </c>
      <c r="U63" s="331">
        <f ca="1">IF(SUMIF(ВихідніДані!$E:$BB,U$8&amp;$C63,ВихідніДані!$D:$D)=0,"-",IF(SUMIF(ВихідніДані!$E:$BB,U$8&amp;$C63,ВихідніДані!$BE:$BE)=0,"вся сумма оспорена",IF(SUMIF(ВихідніДані!$E:$BB,U$8&amp;$C63,ВихідніДані!$M:$M)=0,"Немає висновків",SUMIF(ВихідніДані!$E:$BB,U$8&amp;$C63,ВихідніДані!$M:$M)/SUMIF(ВихідніДані!$E:$BB,U$8&amp;$C63,ВихідніДані!$BE:$BE))))</f>
        <v>0.98405485399909653</v>
      </c>
      <c r="V63" s="331">
        <f ca="1">IF(SUMIF(ВихідніДані!$E:$BB,V$8&amp;$C63,ВихідніДані!$D:$D)=0,"-",IF(SUMIF(ВихідніДані!$E:$BB,V$8&amp;$C63,ВихідніДані!$BE:$BE)=0,"вся сумма оспорена",IF(SUMIF(ВихідніДані!$E:$BB,V$8&amp;$C63,ВихідніДані!$M:$M)=0,"Немає висновків",SUMIF(ВихідніДані!$E:$BB,V$8&amp;$C63,ВихідніДані!$M:$M)/SUMIF(ВихідніДані!$E:$BB,V$8&amp;$C63,ВихідніДані!$BE:$BE))))</f>
        <v>0.97545232669241289</v>
      </c>
      <c r="W63" s="331">
        <f ca="1">IF(SUMIF(ВихідніДані!$E:$BB,W$8&amp;$C63,ВихідніДані!$D:$D)=0,"-",IF(SUMIF(ВихідніДані!$E:$BB,W$8&amp;$C63,ВихідніДані!$BE:$BE)=0,"вся сумма оспорена",IF(SUMIF(ВихідніДані!$E:$BB,W$8&amp;$C63,ВихідніДані!$M:$M)=0,"Немає висновків",SUMIF(ВихідніДані!$E:$BB,W$8&amp;$C63,ВихідніДані!$M:$M)/SUMIF(ВихідніДані!$E:$BB,W$8&amp;$C63,ВихідніДані!$BE:$BE))))</f>
        <v>0.99292349030918825</v>
      </c>
      <c r="X63" s="331">
        <f ca="1">IF(SUMIF(ВихідніДані!$E:$BB,X$8&amp;$C63,ВихідніДані!$D:$D)=0,"-",IF(SUMIF(ВихідніДані!$E:$BB,X$8&amp;$C63,ВихідніДані!$BE:$BE)=0,"вся сумма оспорена",IF(SUMIF(ВихідніДані!$E:$BB,X$8&amp;$C63,ВихідніДані!$M:$M)=0,"Немає висновків",SUMIF(ВихідніДані!$E:$BB,X$8&amp;$C63,ВихідніДані!$M:$M)/SUMIF(ВихідніДані!$E:$BB,X$8&amp;$C63,ВихідніДані!$BE:$BE))))</f>
        <v>0.99198687634073235</v>
      </c>
      <c r="Y63" s="331">
        <f ca="1">IF(SUMIF(ВихідніДані!$E:$BB,Y$8&amp;$C63,ВихідніДані!$D:$D)=0,"-",IF(SUMIF(ВихідніДані!$E:$BB,Y$8&amp;$C63,ВихідніДані!$BE:$BE)=0,"вся сумма оспорена",IF(SUMIF(ВихідніДані!$E:$BB,Y$8&amp;$C63,ВихідніДані!$M:$M)=0,"Немає висновків",SUMIF(ВихідніДані!$E:$BB,Y$8&amp;$C63,ВихідніДані!$M:$M)/SUMIF(ВихідніДані!$E:$BB,Y$8&amp;$C63,ВихідніДані!$BE:$BE))))</f>
        <v>0.99309060064876475</v>
      </c>
      <c r="Z63" s="331">
        <f ca="1">IF(SUMIF(ВихідніДані!$E:$BB,Z$8&amp;$C63,ВихідніДані!$D:$D)=0,"-",IF(SUMIF(ВихідніДані!$E:$BB,Z$8&amp;$C63,ВихідніДані!$BE:$BE)=0,"вся сумма оспорена",IF(SUMIF(ВихідніДані!$E:$BB,Z$8&amp;$C63,ВихідніДані!$M:$M)=0,"Немає висновків",SUMIF(ВихідніДані!$E:$BB,Z$8&amp;$C63,ВихідніДані!$M:$M)/SUMIF(ВихідніДані!$E:$BB,Z$8&amp;$C63,ВихідніДані!$BE:$BE))))</f>
        <v>0.98576636839079679</v>
      </c>
      <c r="AA63" s="331">
        <f ca="1">IF(SUMIF(ВихідніДані!$E:$BB,AA$8&amp;$C63,ВихідніДані!$D:$D)=0,"-",IF(SUMIF(ВихідніДані!$E:$BB,AA$8&amp;$C63,ВихідніДані!$BE:$BE)=0,"вся сумма оспорена",IF(SUMIF(ВихідніДані!$E:$BB,AA$8&amp;$C63,ВихідніДані!$M:$M)=0,"Немає висновків",SUMIF(ВихідніДані!$E:$BB,AA$8&amp;$C63,ВихідніДані!$M:$M)/SUMIF(ВихідніДані!$E:$BB,AA$8&amp;$C63,ВихідніДані!$BE:$BE))))</f>
        <v>0.99746865795978767</v>
      </c>
      <c r="AB63" s="332">
        <f ca="1">IF(SUMIF(ВихідніДані!$E:$BB,AB$8&amp;$C63,ВихідніДані!$D:$D)=0,"-",IF(SUMIF(ВихідніДані!$E:$BB,AB$8&amp;$C63,ВихідніДані!$BE:$BE)=0,"вся сумма оспорена",IF(SUMIF(ВихідніДані!$E:$BB,AB$8&amp;$C63,ВихідніДані!$M:$M)=0,"Немає висновків",SUMIF(ВихідніДані!$E:$BB,AB$8&amp;$C63,ВихідніДані!$M:$M)/SUMIF(ВихідніДані!$E:$BB,AB$8&amp;$C63,ВихідніДані!$BE:$BE))))</f>
        <v>0.99743761268010978</v>
      </c>
      <c r="AC63" s="159"/>
      <c r="AD63" s="330">
        <f ca="1">IF(SUMIF(ВихідніДані!$E:$BB,AD$8&amp; $C63,ВихідніДані!$D:$D)=0,"-",IF(SUMIF(ВихідніДані!$E:$BB,AD$8&amp;$C63,ВихідніДані!$BE:$BE)=0,"вся сумма оспорена",IF(SUMIF(ВихідніДані!$E:$BB,AD$8&amp;$C63,ВихідніДані!$M:$M)=0,"Немає висновків",SUMIF(ВихідніДані!$E:$BB,AD$8&amp;$C63,ВихідніДані!$AI:$AI)/SUMIF(ВихідніДані!$E:$BB,AD$8&amp;$C63,ВихідніДані!$M:$M))))</f>
        <v>1</v>
      </c>
      <c r="AE63" s="331">
        <f ca="1">IF(SUMIF(ВихідніДані!$E:$BB,AE$8&amp; $C63,ВихідніДані!$D:$D)=0,"-",IF(SUMIF(ВихідніДані!$E:$BB,AE$8&amp;$C63,ВихідніДані!$BE:$BE)=0,"вся сумма оспорена",IF(SUMIF(ВихідніДані!$E:$BB,AE$8&amp;$C63,ВихідніДані!$M:$M)=0,"Немає висновків",SUMIF(ВихідніДані!$E:$BB,AE$8&amp;$C63,ВихідніДані!$AI:$AI)/SUMIF(ВихідніДані!$E:$BB,AE$8&amp;$C63,ВихідніДані!$M:$M))))</f>
        <v>1</v>
      </c>
      <c r="AF63" s="331">
        <f ca="1">IF(SUMIF(ВихідніДані!$E:$BB,AF$8&amp; $C63,ВихідніДані!$D:$D)=0,"-",IF(SUMIF(ВихідніДані!$E:$BB,AF$8&amp;$C63,ВихідніДані!$BE:$BE)=0,"вся сумма оспорена",IF(SUMIF(ВихідніДані!$E:$BB,AF$8&amp;$C63,ВихідніДані!$M:$M)=0,"Немає висновків",SUMIF(ВихідніДані!$E:$BB,AF$8&amp;$C63,ВихідніДані!$AI:$AI)/SUMIF(ВихідніДані!$E:$BB,AF$8&amp;$C63,ВихідніДані!$M:$M))))</f>
        <v>1</v>
      </c>
      <c r="AG63" s="331">
        <f ca="1">IF(SUMIF(ВихідніДані!$E:$BB,AG$8&amp; $C63,ВихідніДані!$D:$D)=0,"-",IF(SUMIF(ВихідніДані!$E:$BB,AG$8&amp;$C63,ВихідніДані!$BE:$BE)=0,"вся сумма оспорена",IF(SUMIF(ВихідніДані!$E:$BB,AG$8&amp;$C63,ВихідніДані!$M:$M)=0,"Немає висновків",SUMIF(ВихідніДані!$E:$BB,AG$8&amp;$C63,ВихідніДані!$AI:$AI)/SUMIF(ВихідніДані!$E:$BB,AG$8&amp;$C63,ВихідніДані!$M:$M))))</f>
        <v>1</v>
      </c>
      <c r="AH63" s="331">
        <f ca="1">IF(SUMIF(ВихідніДані!$E:$BB,AH$8&amp; $C63,ВихідніДані!$D:$D)=0,"-",IF(SUMIF(ВихідніДані!$E:$BB,AH$8&amp;$C63,ВихідніДані!$BE:$BE)=0,"вся сумма оспорена",IF(SUMIF(ВихідніДані!$E:$BB,AH$8&amp;$C63,ВихідніДані!$M:$M)=0,"Немає висновків",SUMIF(ВихідніДані!$E:$BB,AH$8&amp;$C63,ВихідніДані!$AI:$AI)/SUMIF(ВихідніДані!$E:$BB,AH$8&amp;$C63,ВихідніДані!$M:$M))))</f>
        <v>1</v>
      </c>
      <c r="AI63" s="331">
        <f ca="1">IF(SUMIF(ВихідніДані!$E:$BB,AI$8&amp; $C63,ВихідніДані!$D:$D)=0,"-",IF(SUMIF(ВихідніДані!$E:$BB,AI$8&amp;$C63,ВихідніДані!$BE:$BE)=0,"вся сумма оспорена",IF(SUMIF(ВихідніДані!$E:$BB,AI$8&amp;$C63,ВихідніДані!$M:$M)=0,"Немає висновків",SUMIF(ВихідніДані!$E:$BB,AI$8&amp;$C63,ВихідніДані!$AI:$AI)/SUMIF(ВихідніДані!$E:$BB,AI$8&amp;$C63,ВихідніДані!$M:$M))))</f>
        <v>1</v>
      </c>
      <c r="AJ63" s="331">
        <f ca="1">IF(SUMIF(ВихідніДані!$E:$BB,AJ$8&amp; $C63,ВихідніДані!$D:$D)=0,"-",IF(SUMIF(ВихідніДані!$E:$BB,AJ$8&amp;$C63,ВихідніДані!$BE:$BE)=0,"вся сумма оспорена",IF(SUMIF(ВихідніДані!$E:$BB,AJ$8&amp;$C63,ВихідніДані!$M:$M)=0,"Немає висновків",SUMIF(ВихідніДані!$E:$BB,AJ$8&amp;$C63,ВихідніДані!$AI:$AI)/SUMIF(ВихідніДані!$E:$BB,AJ$8&amp;$C63,ВихідніДані!$M:$M))))</f>
        <v>1</v>
      </c>
      <c r="AK63" s="331">
        <f ca="1">IF(SUMIF(ВихідніДані!$E:$BB,AK$8&amp; $C63,ВихідніДані!$D:$D)=0,"-",IF(SUMIF(ВихідніДані!$E:$BB,AK$8&amp;$C63,ВихідніДані!$BE:$BE)=0,"вся сумма оспорена",IF(SUMIF(ВихідніДані!$E:$BB,AK$8&amp;$C63,ВихідніДані!$M:$M)=0,"Немає висновків",SUMIF(ВихідніДані!$E:$BB,AK$8&amp;$C63,ВихідніДані!$AI:$AI)/SUMIF(ВихідніДані!$E:$BB,AK$8&amp;$C63,ВихідніДані!$M:$M))))</f>
        <v>1</v>
      </c>
      <c r="AL63" s="331">
        <f ca="1">IF(SUMIF(ВихідніДані!$E:$BB,AL$8&amp; $C63,ВихідніДані!$D:$D)=0,"-",IF(SUMIF(ВихідніДані!$E:$BB,AL$8&amp;$C63,ВихідніДані!$BE:$BE)=0,"вся сумма оспорена",IF(SUMIF(ВихідніДані!$E:$BB,AL$8&amp;$C63,ВихідніДані!$M:$M)=0,"Немає висновків",SUMIF(ВихідніДані!$E:$BB,AL$8&amp;$C63,ВихідніДані!$AI:$AI)/SUMIF(ВихідніДані!$E:$BB,AL$8&amp;$C63,ВихідніДані!$M:$M))))</f>
        <v>1</v>
      </c>
      <c r="AM63" s="331">
        <f ca="1">IF(SUMIF(ВихідніДані!$E:$BB,AM$8&amp; $C63,ВихідніДані!$D:$D)=0,"-",IF(SUMIF(ВихідніДані!$E:$BB,AM$8&amp;$C63,ВихідніДані!$BE:$BE)=0,"вся сумма оспорена",IF(SUMIF(ВихідніДані!$E:$BB,AM$8&amp;$C63,ВихідніДані!$M:$M)=0,"Немає висновків",SUMIF(ВихідніДані!$E:$BB,AM$8&amp;$C63,ВихідніДані!$AI:$AI)/SUMIF(ВихідніДані!$E:$BB,AM$8&amp;$C63,ВихідніДані!$M:$M))))</f>
        <v>1</v>
      </c>
      <c r="AN63" s="332">
        <f ca="1">IF(SUMIF(ВихідніДані!$E:$BB,AN$8&amp; $C63,ВихідніДані!$D:$D)=0,"-",IF(SUMIF(ВихідніДані!$E:$BB,AN$8&amp;$C63,ВихідніДані!$BE:$BE)=0,"вся сумма оспорена",IF(SUMIF(ВихідніДані!$E:$BB,AN$8&amp;$C63,ВихідніДані!$M:$M)=0,"Немає висновків",SUMIF(ВихідніДані!$E:$BB,AN$8&amp;$C63,ВихідніДані!$AI:$AI)/SUMIF(ВихідніДані!$E:$BB,AN$8&amp;$C63,ВихідніДані!$M:$M))))</f>
        <v>1</v>
      </c>
      <c r="AO63" s="159"/>
      <c r="AP63" s="323">
        <f>VLOOKUP(AP$8&amp;$C63,ВихідніДані!$E:$BD,52,0)</f>
        <v>31</v>
      </c>
      <c r="AQ63" s="324">
        <f>VLOOKUP(AQ$8&amp;$C63,ВихідніДані!$E:$BD,52,0)</f>
        <v>32</v>
      </c>
      <c r="AR63" s="324">
        <f>VLOOKUP(AR$8&amp;$C63,ВихідніДані!$E:$BD,52,0)</f>
        <v>34</v>
      </c>
      <c r="AS63" s="324">
        <f>VLOOKUP(AS$8&amp;$C63,ВихідніДані!$E:$BD,52,0)</f>
        <v>46</v>
      </c>
      <c r="AT63" s="324">
        <f>VLOOKUP(AT$8&amp;$C63,ВихідніДані!$E:$BD,52,0)</f>
        <v>36</v>
      </c>
      <c r="AU63" s="324">
        <f>VLOOKUP(AU$8&amp;$C63,ВихідніДані!$E:$BD,52,0)</f>
        <v>36</v>
      </c>
      <c r="AV63" s="324">
        <f>VLOOKUP(AV$8&amp;$C63,ВихідніДані!$E:$BD,52,0)</f>
        <v>34</v>
      </c>
      <c r="AW63" s="324">
        <f>VLOOKUP(AW$8&amp;$C63,ВихідніДані!$E:$BD,52,0)</f>
        <v>31</v>
      </c>
      <c r="AX63" s="324">
        <f>VLOOKUP(AX$8&amp;$C63,ВихідніДані!$E:$BD,52,0)</f>
        <v>32</v>
      </c>
      <c r="AY63" s="324">
        <f>VLOOKUP(AY$8&amp;$C63,ВихідніДані!$E:$BD,52,0)</f>
        <v>32</v>
      </c>
      <c r="AZ63" s="325">
        <f>VLOOKUP(AZ$8&amp;$C63,ВихідніДані!$E:$BD,52,0)</f>
        <v>30</v>
      </c>
      <c r="BA63" s="170"/>
      <c r="BB63" s="319">
        <f>IF(SUMIF(АВисновки!$D:$D,BB$8&amp;$C63,АВисновки!$A:$A)=0,"-",SUMIF(АВисновки!$D:$D,BB$8&amp;$C63,АВисновки!$E:$E))</f>
        <v>4.9873076384083354E-10</v>
      </c>
      <c r="BC63" s="320">
        <f>IF(SUMIF(АВисновки!$D:$D,BC$8&amp;$C63,АВисновки!$A:$A)=0,"-",SUMIF(АВисновки!$D:$D,BC$8&amp;$C63,АВисновки!$E:$E))</f>
        <v>0</v>
      </c>
      <c r="BD63" s="320">
        <f>IF(SUMIF(АВисновки!$D:$D,BD$8&amp;$C63,АВисновки!$A:$A)=0,"-",SUMIF(АВисновки!$D:$D,BD$8&amp;$C63,АВисновки!$E:$E))</f>
        <v>10068.6</v>
      </c>
      <c r="BE63" s="320">
        <f>IF(SUMIF(АВисновки!$D:$D,BE$8&amp;$C63,АВисновки!$A:$A)=0,"-",SUMIF(АВисновки!$D:$D,BE$8&amp;$C63,АВисновки!$E:$E))</f>
        <v>338227.39726027398</v>
      </c>
      <c r="BF63" s="320">
        <f>IF(SUMIF(АВисновки!$D:$D,BF$8&amp;$C63,АВисновки!$A:$A)=0,"-",SUMIF(АВисновки!$D:$D,BF$8&amp;$C63,АВисновки!$E:$E))</f>
        <v>465882.61917808221</v>
      </c>
      <c r="BG63" s="320">
        <f>IF(SUMIF(АВисновки!$D:$D,BG$8&amp;$C63,АВисновки!$A:$A)=0,"-",SUMIF(АВисновки!$D:$D,BG$8&amp;$C63,АВисновки!$E:$E))</f>
        <v>182683.83561643836</v>
      </c>
      <c r="BH63" s="320">
        <f>IF(SUMIF(АВисновки!$D:$D,BH$8&amp;$C63,АВисновки!$A:$A)=0,"-",SUMIF(АВисновки!$D:$D,BH$8&amp;$C63,АВисновки!$E:$E))</f>
        <v>151684.61758904014</v>
      </c>
      <c r="BI63" s="320">
        <f>IF(SUMIF(АВисновки!$D:$D,BI$8&amp;$C63,АВисновки!$A:$A)=0,"-",SUMIF(АВисновки!$D:$D,BI$8&amp;$C63,АВисновки!$E:$E))</f>
        <v>49954.07934246643</v>
      </c>
      <c r="BJ63" s="320">
        <f>IF(SUMIF(АВисновки!$D:$D,BJ$8&amp;$C63,АВисновки!$A:$A)=0,"-",SUMIF(АВисновки!$D:$D,BJ$8&amp;$C63,АВисновки!$E:$E))</f>
        <v>77431.561643835623</v>
      </c>
      <c r="BK63" s="320">
        <f>IF(SUMIF(АВисновки!$D:$D,BK$8&amp;$C63,АВисновки!$A:$A)=0,"-",SUMIF(АВисновки!$D:$D,BK$8&amp;$C63,АВисновки!$E:$E))</f>
        <v>11687.196712328921</v>
      </c>
      <c r="BL63" s="321">
        <f>IF(SUMIF(АВисновки!$D:$D,BL$8&amp;$C63,АВисновки!$A:$A)=0,"-",SUMIF(АВисновки!$D:$D,BL$8&amp;$C63,АВисновки!$E:$E))</f>
        <v>11097.923287671232</v>
      </c>
    </row>
    <row r="64" spans="1:64" x14ac:dyDescent="0.2">
      <c r="A64" s="386">
        <f>COUNTIF(СписМінфін!$B$2:$B$101,C64)</f>
        <v>1</v>
      </c>
      <c r="B64" s="364">
        <v>54</v>
      </c>
      <c r="C64" s="365" t="s">
        <v>57</v>
      </c>
      <c r="D64" s="142">
        <v>143486826595</v>
      </c>
      <c r="E64" s="172">
        <f>SUMIF(ВихідніДані!G:G,D64,ВихідніДані!K:K)</f>
        <v>214241204</v>
      </c>
      <c r="F64" s="172">
        <f>SUMIF(ВихідніДані!G:G,D64,ВихідніДані!M:M)</f>
        <v>212402409.42000002</v>
      </c>
      <c r="G64" s="172">
        <f>SUMIF(ВихідніДані!G:G,D64,ВихідніДані!AC:AC)</f>
        <v>949.68</v>
      </c>
      <c r="H64" s="172">
        <f>SUMIF(ВихідніДані!G:G,D64,ВихідніДані!AI:AI)</f>
        <v>212402409.42000002</v>
      </c>
      <c r="I64" s="366">
        <f t="shared" si="1"/>
        <v>1837844.8999999762</v>
      </c>
      <c r="J64" s="366">
        <f t="shared" si="2"/>
        <v>0</v>
      </c>
      <c r="K64" s="367">
        <f t="shared" si="3"/>
        <v>0.9914215705828332</v>
      </c>
      <c r="L64" s="368">
        <f t="shared" si="4"/>
        <v>0.9914215705828332</v>
      </c>
      <c r="M64" s="369">
        <f>SUMIF(АВисновки!N:N,D64,АВисновки!$E:$E)</f>
        <v>1037291.9330410964</v>
      </c>
      <c r="N64" s="369">
        <f>SUMIF(АВисновки!N:N,D64,АВисновки!B:B)</f>
        <v>8</v>
      </c>
      <c r="O64" s="369">
        <f ca="1">SUMIF([2]Матриця!C$7:C$967,D64,[2]Матриця!D$7:D$967)</f>
        <v>28</v>
      </c>
      <c r="P64" s="387">
        <f ca="1">SUMIF([2]Матриця!B$7:B$967,C64,[2]Матриця!E$7:E$967)</f>
        <v>2</v>
      </c>
      <c r="Q64" s="159"/>
      <c r="R64" s="330">
        <f ca="1">IF(SUMIF(ВихідніДані!$E:$BB,R$8&amp;$C64,ВихідніДані!$D:$D)=0,"-",IF(SUMIF(ВихідніДані!$E:$BB,R$8&amp;$C64,ВихідніДані!$BE:$BE)=0,"вся сумма оспорена",IF(SUMIF(ВихідніДані!$E:$BB,R$8&amp;$C64,ВихідніДані!$M:$M)=0,"Немає висновків",SUMIF(ВихідніДані!$E:$BB,R$8&amp;$C64,ВихідніДані!$M:$M)/SUMIF(ВихідніДані!$E:$BB,R$8&amp;$C64,ВихідніДані!$BE:$BE))))</f>
        <v>0.9985097455589681</v>
      </c>
      <c r="S64" s="331">
        <f ca="1">IF(SUMIF(ВихідніДані!$E:$BB,S$8&amp;$C64,ВихідніДані!$D:$D)=0,"-",IF(SUMIF(ВихідніДані!$E:$BB,S$8&amp;$C64,ВихідніДані!$BE:$BE)=0,"вся сумма оспорена",IF(SUMIF(ВихідніДані!$E:$BB,S$8&amp;$C64,ВихідніДані!$M:$M)=0,"Немає висновків",SUMIF(ВихідніДані!$E:$BB,S$8&amp;$C64,ВихідніДані!$M:$M)/SUMIF(ВихідніДані!$E:$BB,S$8&amp;$C64,ВихідніДані!$BE:$BE))))</f>
        <v>1</v>
      </c>
      <c r="T64" s="331">
        <f ca="1">IF(SUMIF(ВихідніДані!$E:$BB,T$8&amp;$C64,ВихідніДані!$D:$D)=0,"-",IF(SUMIF(ВихідніДані!$E:$BB,T$8&amp;$C64,ВихідніДані!$BE:$BE)=0,"вся сумма оспорена",IF(SUMIF(ВихідніДані!$E:$BB,T$8&amp;$C64,ВихідніДані!$M:$M)=0,"Немає висновків",SUMIF(ВихідніДані!$E:$BB,T$8&amp;$C64,ВихідніДані!$M:$M)/SUMIF(ВихідніДані!$E:$BB,T$8&amp;$C64,ВихідніДані!$BE:$BE))))</f>
        <v>1</v>
      </c>
      <c r="U64" s="331">
        <f ca="1">IF(SUMIF(ВихідніДані!$E:$BB,U$8&amp;$C64,ВихідніДані!$D:$D)=0,"-",IF(SUMIF(ВихідніДані!$E:$BB,U$8&amp;$C64,ВихідніДані!$BE:$BE)=0,"вся сумма оспорена",IF(SUMIF(ВихідніДані!$E:$BB,U$8&amp;$C64,ВихідніДані!$M:$M)=0,"Немає висновків",SUMIF(ВихідніДані!$E:$BB,U$8&amp;$C64,ВихідніДані!$M:$M)/SUMIF(ВихідніДані!$E:$BB,U$8&amp;$C64,ВихідніДані!$BE:$BE))))</f>
        <v>1</v>
      </c>
      <c r="V64" s="331">
        <f ca="1">IF(SUMIF(ВихідніДані!$E:$BB,V$8&amp;$C64,ВихідніДані!$D:$D)=0,"-",IF(SUMIF(ВихідніДані!$E:$BB,V$8&amp;$C64,ВихідніДані!$BE:$BE)=0,"вся сумма оспорена",IF(SUMIF(ВихідніДані!$E:$BB,V$8&amp;$C64,ВихідніДані!$M:$M)=0,"Немає висновків",SUMIF(ВихідніДані!$E:$BB,V$8&amp;$C64,ВихідніДані!$M:$M)/SUMIF(ВихідніДані!$E:$BB,V$8&amp;$C64,ВихідніДані!$BE:$BE))))</f>
        <v>1</v>
      </c>
      <c r="W64" s="331">
        <f ca="1">IF(SUMIF(ВихідніДані!$E:$BB,W$8&amp;$C64,ВихідніДані!$D:$D)=0,"-",IF(SUMIF(ВихідніДані!$E:$BB,W$8&amp;$C64,ВихідніДані!$BE:$BE)=0,"вся сумма оспорена",IF(SUMIF(ВихідніДані!$E:$BB,W$8&amp;$C64,ВихідніДані!$M:$M)=0,"Немає висновків",SUMIF(ВихідніДані!$E:$BB,W$8&amp;$C64,ВихідніДані!$M:$M)/SUMIF(ВихідніДані!$E:$BB,W$8&amp;$C64,ВихідніДані!$BE:$BE))))</f>
        <v>0.98152664456963035</v>
      </c>
      <c r="X64" s="331">
        <f ca="1">IF(SUMIF(ВихідніДані!$E:$BB,X$8&amp;$C64,ВихідніДані!$D:$D)=0,"-",IF(SUMIF(ВихідніДані!$E:$BB,X$8&amp;$C64,ВихідніДані!$BE:$BE)=0,"вся сумма оспорена",IF(SUMIF(ВихідніДані!$E:$BB,X$8&amp;$C64,ВихідніДані!$M:$M)=0,"Немає висновків",SUMIF(ВихідніДані!$E:$BB,X$8&amp;$C64,ВихідніДані!$M:$M)/SUMIF(ВихідніДані!$E:$BB,X$8&amp;$C64,ВихідніДані!$BE:$BE))))</f>
        <v>0.98689244609880067</v>
      </c>
      <c r="Y64" s="331">
        <f ca="1">IF(SUMIF(ВихідніДані!$E:$BB,Y$8&amp;$C64,ВихідніДані!$D:$D)=0,"-",IF(SUMIF(ВихідніДані!$E:$BB,Y$8&amp;$C64,ВихідніДані!$BE:$BE)=0,"вся сумма оспорена",IF(SUMIF(ВихідніДані!$E:$BB,Y$8&amp;$C64,ВихідніДані!$M:$M)=0,"Немає висновків",SUMIF(ВихідніДані!$E:$BB,Y$8&amp;$C64,ВихідніДані!$M:$M)/SUMIF(ВихідніДані!$E:$BB,Y$8&amp;$C64,ВихідніДані!$BE:$BE))))</f>
        <v>0.99031462087048949</v>
      </c>
      <c r="Z64" s="331">
        <f ca="1">IF(SUMIF(ВихідніДані!$E:$BB,Z$8&amp;$C64,ВихідніДані!$D:$D)=0,"-",IF(SUMIF(ВихідніДані!$E:$BB,Z$8&amp;$C64,ВихідніДані!$BE:$BE)=0,"вся сумма оспорена",IF(SUMIF(ВихідніДані!$E:$BB,Z$8&amp;$C64,ВихідніДані!$M:$M)=0,"Немає висновків",SUMIF(ВихідніДані!$E:$BB,Z$8&amp;$C64,ВихідніДані!$M:$M)/SUMIF(ВихідніДані!$E:$BB,Z$8&amp;$C64,ВихідніДані!$BE:$BE))))</f>
        <v>0.97329964086236576</v>
      </c>
      <c r="AA64" s="331">
        <f ca="1">IF(SUMIF(ВихідніДані!$E:$BB,AA$8&amp;$C64,ВихідніДані!$D:$D)=0,"-",IF(SUMIF(ВихідніДані!$E:$BB,AA$8&amp;$C64,ВихідніДані!$BE:$BE)=0,"вся сумма оспорена",IF(SUMIF(ВихідніДані!$E:$BB,AA$8&amp;$C64,ВихідніДані!$M:$M)=0,"Немає висновків",SUMIF(ВихідніДані!$E:$BB,AA$8&amp;$C64,ВихідніДані!$M:$M)/SUMIF(ВихідніДані!$E:$BB,AA$8&amp;$C64,ВихідніДані!$BE:$BE))))</f>
        <v>0.99274348960269476</v>
      </c>
      <c r="AB64" s="332">
        <f ca="1">IF(SUMIF(ВихідніДані!$E:$BB,AB$8&amp;$C64,ВихідніДані!$D:$D)=0,"-",IF(SUMIF(ВихідніДані!$E:$BB,AB$8&amp;$C64,ВихідніДані!$BE:$BE)=0,"вся сумма оспорена",IF(SUMIF(ВихідніДані!$E:$BB,AB$8&amp;$C64,ВихідніДані!$M:$M)=0,"Немає висновків",SUMIF(ВихідніДані!$E:$BB,AB$8&amp;$C64,ВихідніДані!$M:$M)/SUMIF(ВихідніДані!$E:$BB,AB$8&amp;$C64,ВихідніДані!$BE:$BE))))</f>
        <v>0.99491574109407876</v>
      </c>
      <c r="AC64" s="159"/>
      <c r="AD64" s="330">
        <f ca="1">IF(SUMIF(ВихідніДані!$E:$BB,AD$8&amp; $C64,ВихідніДані!$D:$D)=0,"-",IF(SUMIF(ВихідніДані!$E:$BB,AD$8&amp;$C64,ВихідніДані!$BE:$BE)=0,"вся сумма оспорена",IF(SUMIF(ВихідніДані!$E:$BB,AD$8&amp;$C64,ВихідніДані!$M:$M)=0,"Немає висновків",SUMIF(ВихідніДані!$E:$BB,AD$8&amp;$C64,ВихідніДані!$AI:$AI)/SUMIF(ВихідніДані!$E:$BB,AD$8&amp;$C64,ВихідніДані!$M:$M))))</f>
        <v>1</v>
      </c>
      <c r="AE64" s="331">
        <f ca="1">IF(SUMIF(ВихідніДані!$E:$BB,AE$8&amp; $C64,ВихідніДані!$D:$D)=0,"-",IF(SUMIF(ВихідніДані!$E:$BB,AE$8&amp;$C64,ВихідніДані!$BE:$BE)=0,"вся сумма оспорена",IF(SUMIF(ВихідніДані!$E:$BB,AE$8&amp;$C64,ВихідніДані!$M:$M)=0,"Немає висновків",SUMIF(ВихідніДані!$E:$BB,AE$8&amp;$C64,ВихідніДані!$AI:$AI)/SUMIF(ВихідніДані!$E:$BB,AE$8&amp;$C64,ВихідніДані!$M:$M))))</f>
        <v>1</v>
      </c>
      <c r="AF64" s="331">
        <f ca="1">IF(SUMIF(ВихідніДані!$E:$BB,AF$8&amp; $C64,ВихідніДані!$D:$D)=0,"-",IF(SUMIF(ВихідніДані!$E:$BB,AF$8&amp;$C64,ВихідніДані!$BE:$BE)=0,"вся сумма оспорена",IF(SUMIF(ВихідніДані!$E:$BB,AF$8&amp;$C64,ВихідніДані!$M:$M)=0,"Немає висновків",SUMIF(ВихідніДані!$E:$BB,AF$8&amp;$C64,ВихідніДані!$AI:$AI)/SUMIF(ВихідніДані!$E:$BB,AF$8&amp;$C64,ВихідніДані!$M:$M))))</f>
        <v>1</v>
      </c>
      <c r="AG64" s="331">
        <f ca="1">IF(SUMIF(ВихідніДані!$E:$BB,AG$8&amp; $C64,ВихідніДані!$D:$D)=0,"-",IF(SUMIF(ВихідніДані!$E:$BB,AG$8&amp;$C64,ВихідніДані!$BE:$BE)=0,"вся сумма оспорена",IF(SUMIF(ВихідніДані!$E:$BB,AG$8&amp;$C64,ВихідніДані!$M:$M)=0,"Немає висновків",SUMIF(ВихідніДані!$E:$BB,AG$8&amp;$C64,ВихідніДані!$AI:$AI)/SUMIF(ВихідніДані!$E:$BB,AG$8&amp;$C64,ВихідніДані!$M:$M))))</f>
        <v>1</v>
      </c>
      <c r="AH64" s="331">
        <f ca="1">IF(SUMIF(ВихідніДані!$E:$BB,AH$8&amp; $C64,ВихідніДані!$D:$D)=0,"-",IF(SUMIF(ВихідніДані!$E:$BB,AH$8&amp;$C64,ВихідніДані!$BE:$BE)=0,"вся сумма оспорена",IF(SUMIF(ВихідніДані!$E:$BB,AH$8&amp;$C64,ВихідніДані!$M:$M)=0,"Немає висновків",SUMIF(ВихідніДані!$E:$BB,AH$8&amp;$C64,ВихідніДані!$AI:$AI)/SUMIF(ВихідніДані!$E:$BB,AH$8&amp;$C64,ВихідніДані!$M:$M))))</f>
        <v>1</v>
      </c>
      <c r="AI64" s="331">
        <f ca="1">IF(SUMIF(ВихідніДані!$E:$BB,AI$8&amp; $C64,ВихідніДані!$D:$D)=0,"-",IF(SUMIF(ВихідніДані!$E:$BB,AI$8&amp;$C64,ВихідніДані!$BE:$BE)=0,"вся сумма оспорена",IF(SUMIF(ВихідніДані!$E:$BB,AI$8&amp;$C64,ВихідніДані!$M:$M)=0,"Немає висновків",SUMIF(ВихідніДані!$E:$BB,AI$8&amp;$C64,ВихідніДані!$AI:$AI)/SUMIF(ВихідніДані!$E:$BB,AI$8&amp;$C64,ВихідніДані!$M:$M))))</f>
        <v>1</v>
      </c>
      <c r="AJ64" s="331">
        <f ca="1">IF(SUMIF(ВихідніДані!$E:$BB,AJ$8&amp; $C64,ВихідніДані!$D:$D)=0,"-",IF(SUMIF(ВихідніДані!$E:$BB,AJ$8&amp;$C64,ВихідніДані!$BE:$BE)=0,"вся сумма оспорена",IF(SUMIF(ВихідніДані!$E:$BB,AJ$8&amp;$C64,ВихідніДані!$M:$M)=0,"Немає висновків",SUMIF(ВихідніДані!$E:$BB,AJ$8&amp;$C64,ВихідніДані!$AI:$AI)/SUMIF(ВихідніДані!$E:$BB,AJ$8&amp;$C64,ВихідніДані!$M:$M))))</f>
        <v>1</v>
      </c>
      <c r="AK64" s="331">
        <f ca="1">IF(SUMIF(ВихідніДані!$E:$BB,AK$8&amp; $C64,ВихідніДані!$D:$D)=0,"-",IF(SUMIF(ВихідніДані!$E:$BB,AK$8&amp;$C64,ВихідніДані!$BE:$BE)=0,"вся сумма оспорена",IF(SUMIF(ВихідніДані!$E:$BB,AK$8&amp;$C64,ВихідніДані!$M:$M)=0,"Немає висновків",SUMIF(ВихідніДані!$E:$BB,AK$8&amp;$C64,ВихідніДані!$AI:$AI)/SUMIF(ВихідніДані!$E:$BB,AK$8&amp;$C64,ВихідніДані!$M:$M))))</f>
        <v>1</v>
      </c>
      <c r="AL64" s="331">
        <f ca="1">IF(SUMIF(ВихідніДані!$E:$BB,AL$8&amp; $C64,ВихідніДані!$D:$D)=0,"-",IF(SUMIF(ВихідніДані!$E:$BB,AL$8&amp;$C64,ВихідніДані!$BE:$BE)=0,"вся сумма оспорена",IF(SUMIF(ВихідніДані!$E:$BB,AL$8&amp;$C64,ВихідніДані!$M:$M)=0,"Немає висновків",SUMIF(ВихідніДані!$E:$BB,AL$8&amp;$C64,ВихідніДані!$AI:$AI)/SUMIF(ВихідніДані!$E:$BB,AL$8&amp;$C64,ВихідніДані!$M:$M))))</f>
        <v>1</v>
      </c>
      <c r="AM64" s="331">
        <f ca="1">IF(SUMIF(ВихідніДані!$E:$BB,AM$8&amp; $C64,ВихідніДані!$D:$D)=0,"-",IF(SUMIF(ВихідніДані!$E:$BB,AM$8&amp;$C64,ВихідніДані!$BE:$BE)=0,"вся сумма оспорена",IF(SUMIF(ВихідніДані!$E:$BB,AM$8&amp;$C64,ВихідніДані!$M:$M)=0,"Немає висновків",SUMIF(ВихідніДані!$E:$BB,AM$8&amp;$C64,ВихідніДані!$AI:$AI)/SUMIF(ВихідніДані!$E:$BB,AM$8&amp;$C64,ВихідніДані!$M:$M))))</f>
        <v>1</v>
      </c>
      <c r="AN64" s="332">
        <f ca="1">IF(SUMIF(ВихідніДані!$E:$BB,AN$8&amp; $C64,ВихідніДані!$D:$D)=0,"-",IF(SUMIF(ВихідніДані!$E:$BB,AN$8&amp;$C64,ВихідніДані!$BE:$BE)=0,"вся сумма оспорена",IF(SUMIF(ВихідніДані!$E:$BB,AN$8&amp;$C64,ВихідніДані!$M:$M)=0,"Немає висновків",SUMIF(ВихідніДані!$E:$BB,AN$8&amp;$C64,ВихідніДані!$AI:$AI)/SUMIF(ВихідніДані!$E:$BB,AN$8&amp;$C64,ВихідніДані!$M:$M))))</f>
        <v>1</v>
      </c>
      <c r="AO64" s="159"/>
      <c r="AP64" s="323">
        <f>VLOOKUP(AP$8&amp;$C64,ВихідніДані!$E:$BD,52,0)</f>
        <v>29</v>
      </c>
      <c r="AQ64" s="324">
        <f>VLOOKUP(AQ$8&amp;$C64,ВихідніДані!$E:$BD,52,0)</f>
        <v>31</v>
      </c>
      <c r="AR64" s="324">
        <f>VLOOKUP(AR$8&amp;$C64,ВихідніДані!$E:$BD,52,0)</f>
        <v>75</v>
      </c>
      <c r="AS64" s="324">
        <f>VLOOKUP(AS$8&amp;$C64,ВихідніДані!$E:$BD,52,0)</f>
        <v>46</v>
      </c>
      <c r="AT64" s="324">
        <f>VLOOKUP(AT$8&amp;$C64,ВихідніДані!$E:$BD,52,0)</f>
        <v>61</v>
      </c>
      <c r="AU64" s="324">
        <f>VLOOKUP(AU$8&amp;$C64,ВихідніДані!$E:$BD,52,0)</f>
        <v>66</v>
      </c>
      <c r="AV64" s="324">
        <f>VLOOKUP(AV$8&amp;$C64,ВихідніДані!$E:$BD,52,0)</f>
        <v>55</v>
      </c>
      <c r="AW64" s="324">
        <f>VLOOKUP(AW$8&amp;$C64,ВихідніДані!$E:$BD,52,0)</f>
        <v>31</v>
      </c>
      <c r="AX64" s="324">
        <f>VLOOKUP(AX$8&amp;$C64,ВихідніДані!$E:$BD,52,0)</f>
        <v>33</v>
      </c>
      <c r="AY64" s="324">
        <f>VLOOKUP(AY$8&amp;$C64,ВихідніДані!$E:$BD,52,0)</f>
        <v>30</v>
      </c>
      <c r="AZ64" s="325">
        <f>VLOOKUP(AZ$8&amp;$C64,ВихідніДані!$E:$BD,52,0)</f>
        <v>31</v>
      </c>
      <c r="BA64" s="159"/>
      <c r="BB64" s="319">
        <f>IF(SUMIF(АВисновки!$D:$D,BB$8&amp;$C64,АВисновки!$A:$A)=0,"-",SUMIF(АВисновки!$D:$D,BB$8&amp;$C64,АВисновки!$E:$E))</f>
        <v>19158.665753424659</v>
      </c>
      <c r="BC64" s="320">
        <f>IF(SUMIF(АВисновки!$D:$D,BC$8&amp;$C64,АВисновки!$A:$A)=0,"-",SUMIF(АВисновки!$D:$D,BC$8&amp;$C64,АВисновки!$E:$E))</f>
        <v>0</v>
      </c>
      <c r="BD64" s="320">
        <f>IF(SUMIF(АВисновки!$D:$D,BD$8&amp;$C64,АВисновки!$A:$A)=0,"-",SUMIF(АВисновки!$D:$D,BD$8&amp;$C64,АВисновки!$E:$E))</f>
        <v>351983.38630136987</v>
      </c>
      <c r="BE64" s="320">
        <f>IF(SUMIF(АВисновки!$D:$D,BE$8&amp;$C64,АВисновки!$A:$A)=0,"-",SUMIF(АВисновки!$D:$D,BE$8&amp;$C64,АВисновки!$E:$E))</f>
        <v>0</v>
      </c>
      <c r="BF64" s="320">
        <f>IF(SUMIF(АВисновки!$D:$D,BF$8&amp;$C64,АВисновки!$A:$A)=0,"-",SUMIF(АВисновки!$D:$D,BF$8&amp;$C64,АВисновки!$E:$E))</f>
        <v>0</v>
      </c>
      <c r="BG64" s="320">
        <f>IF(SUMIF(АВисновки!$D:$D,BG$8&amp;$C64,АВисновки!$A:$A)=0,"-",SUMIF(АВисновки!$D:$D,BG$8&amp;$C64,АВисновки!$E:$E))</f>
        <v>193716.24109589073</v>
      </c>
      <c r="BH64" s="320">
        <f>IF(SUMIF(АВисновки!$D:$D,BH$8&amp;$C64,АВисновки!$A:$A)=0,"-",SUMIF(АВисновки!$D:$D,BH$8&amp;$C64,АВисновки!$E:$E))</f>
        <v>130128.68767123288</v>
      </c>
      <c r="BI64" s="320">
        <f>IF(SUMIF(АВисновки!$D:$D,BI$8&amp;$C64,АВисновки!$A:$A)=0,"-",SUMIF(АВисновки!$D:$D,BI$8&amp;$C64,АВисновки!$E:$E))</f>
        <v>89197.150684931505</v>
      </c>
      <c r="BJ64" s="320">
        <f>IF(SUMIF(АВисновки!$D:$D,BJ$8&amp;$C64,АВисновки!$A:$A)=0,"-",SUMIF(АВисновки!$D:$D,BJ$8&amp;$C64,АВисновки!$E:$E))</f>
        <v>197065.47550684927</v>
      </c>
      <c r="BK64" s="320">
        <f>IF(SUMIF(АВисновки!$D:$D,BK$8&amp;$C64,АВисновки!$A:$A)=0,"-",SUMIF(АВисновки!$D:$D,BK$8&amp;$C64,АВисновки!$E:$E))</f>
        <v>41430.476712329051</v>
      </c>
      <c r="BL64" s="321">
        <f>IF(SUMIF(АВисновки!$D:$D,BL$8&amp;$C64,АВисновки!$A:$A)=0,"-",SUMIF(АВисновки!$D:$D,BL$8&amp;$C64,АВисновки!$E:$E))</f>
        <v>14611.849315068494</v>
      </c>
    </row>
    <row r="65" spans="1:64" x14ac:dyDescent="0.2">
      <c r="A65" s="386">
        <f>COUNTIF(СписМінфін!$B$2:$B$101,C65)</f>
        <v>1</v>
      </c>
      <c r="B65" s="364">
        <v>55</v>
      </c>
      <c r="C65" s="365" t="s">
        <v>55</v>
      </c>
      <c r="D65" s="142">
        <v>324928226550</v>
      </c>
      <c r="E65" s="172">
        <f>SUMIF(ВихідніДані!G:G,D65,ВихідніДані!K:K)</f>
        <v>310107206</v>
      </c>
      <c r="F65" s="172">
        <f>SUMIF(ВихідніДані!G:G,D65,ВихідніДані!M:M)</f>
        <v>306809442.81</v>
      </c>
      <c r="G65" s="172">
        <f>SUMIF(ВихідніДані!G:G,D65,ВихідніДані!AC:AC)</f>
        <v>0</v>
      </c>
      <c r="H65" s="172">
        <f>SUMIF(ВихідніДані!G:G,D65,ВихідніДані!AI:AI)</f>
        <v>306727723.81</v>
      </c>
      <c r="I65" s="366">
        <f t="shared" si="1"/>
        <v>3297763.1899999976</v>
      </c>
      <c r="J65" s="366">
        <f t="shared" si="2"/>
        <v>81719</v>
      </c>
      <c r="K65" s="367">
        <f t="shared" si="3"/>
        <v>0.98936573183017229</v>
      </c>
      <c r="L65" s="368">
        <f t="shared" si="4"/>
        <v>0.98910221328426662</v>
      </c>
      <c r="M65" s="369">
        <f>SUMIF(АВисновки!N:N,D65,АВисновки!$E:$E)</f>
        <v>1020022.4930410951</v>
      </c>
      <c r="N65" s="369">
        <f>SUMIF(АВисновки!N:N,D65,АВисновки!B:B)</f>
        <v>3</v>
      </c>
      <c r="O65" s="369">
        <f ca="1">SUMIF([2]Матриця!C$7:C$967,D65,[2]Матриця!D$7:D$967)</f>
        <v>28</v>
      </c>
      <c r="P65" s="387">
        <f ca="1">SUMIF([2]Матриця!B$7:B$967,C65,[2]Матриця!E$7:E$967)</f>
        <v>3</v>
      </c>
      <c r="Q65" s="159"/>
      <c r="R65" s="330">
        <f ca="1">IF(SUMIF(ВихідніДані!$E:$BB,R$8&amp;$C65,ВихідніДані!$D:$D)=0,"-",IF(SUMIF(ВихідніДані!$E:$BB,R$8&amp;$C65,ВихідніДані!$BE:$BE)=0,"вся сумма оспорена",IF(SUMIF(ВихідніДані!$E:$BB,R$8&amp;$C65,ВихідніДані!$M:$M)=0,"Немає висновків",SUMIF(ВихідніДані!$E:$BB,R$8&amp;$C65,ВихідніДані!$M:$M)/SUMIF(ВихідніДані!$E:$BB,R$8&amp;$C65,ВихідніДані!$BE:$BE))))</f>
        <v>1</v>
      </c>
      <c r="S65" s="331">
        <f ca="1">IF(SUMIF(ВихідніДані!$E:$BB,S$8&amp;$C65,ВихідніДані!$D:$D)=0,"-",IF(SUMIF(ВихідніДані!$E:$BB,S$8&amp;$C65,ВихідніДані!$BE:$BE)=0,"вся сумма оспорена",IF(SUMIF(ВихідніДані!$E:$BB,S$8&amp;$C65,ВихідніДані!$M:$M)=0,"Немає висновків",SUMIF(ВихідніДані!$E:$BB,S$8&amp;$C65,ВихідніДані!$M:$M)/SUMIF(ВихідніДані!$E:$BB,S$8&amp;$C65,ВихідніДані!$BE:$BE))))</f>
        <v>1</v>
      </c>
      <c r="T65" s="331">
        <f ca="1">IF(SUMIF(ВихідніДані!$E:$BB,T$8&amp;$C65,ВихідніДані!$D:$D)=0,"-",IF(SUMIF(ВихідніДані!$E:$BB,T$8&amp;$C65,ВихідніДані!$BE:$BE)=0,"вся сумма оспорена",IF(SUMIF(ВихідніДані!$E:$BB,T$8&amp;$C65,ВихідніДані!$M:$M)=0,"Немає висновків",SUMIF(ВихідніДані!$E:$BB,T$8&amp;$C65,ВихідніДані!$M:$M)/SUMIF(ВихідніДані!$E:$BB,T$8&amp;$C65,ВихідніДані!$BE:$BE))))</f>
        <v>1</v>
      </c>
      <c r="U65" s="331">
        <f ca="1">IF(SUMIF(ВихідніДані!$E:$BB,U$8&amp;$C65,ВихідніДані!$D:$D)=0,"-",IF(SUMIF(ВихідніДані!$E:$BB,U$8&amp;$C65,ВихідніДані!$BE:$BE)=0,"вся сумма оспорена",IF(SUMIF(ВихідніДані!$E:$BB,U$8&amp;$C65,ВихідніДані!$M:$M)=0,"Немає висновків",SUMIF(ВихідніДані!$E:$BB,U$8&amp;$C65,ВихідніДані!$M:$M)/SUMIF(ВихідніДані!$E:$BB,U$8&amp;$C65,ВихідніДані!$BE:$BE))))</f>
        <v>1</v>
      </c>
      <c r="V65" s="331">
        <f ca="1">IF(SUMIF(ВихідніДані!$E:$BB,V$8&amp;$C65,ВихідніДані!$D:$D)=0,"-",IF(SUMIF(ВихідніДані!$E:$BB,V$8&amp;$C65,ВихідніДані!$BE:$BE)=0,"вся сумма оспорена",IF(SUMIF(ВихідніДані!$E:$BB,V$8&amp;$C65,ВихідніДані!$M:$M)=0,"Немає висновків",SUMIF(ВихідніДані!$E:$BB,V$8&amp;$C65,ВихідніДані!$M:$M)/SUMIF(ВихідніДані!$E:$BB,V$8&amp;$C65,ВихідніДані!$BE:$BE))))</f>
        <v>0.93680122261056564</v>
      </c>
      <c r="W65" s="331">
        <f ca="1">IF(SUMIF(ВихідніДані!$E:$BB,W$8&amp;$C65,ВихідніДані!$D:$D)=0,"-",IF(SUMIF(ВихідніДані!$E:$BB,W$8&amp;$C65,ВихідніДані!$BE:$BE)=0,"вся сумма оспорена",IF(SUMIF(ВихідніДані!$E:$BB,W$8&amp;$C65,ВихідніДані!$M:$M)=0,"Немає висновків",SUMIF(ВихідніДані!$E:$BB,W$8&amp;$C65,ВихідніДані!$M:$M)/SUMIF(ВихідніДані!$E:$BB,W$8&amp;$C65,ВихідніДані!$BE:$BE))))</f>
        <v>1</v>
      </c>
      <c r="X65" s="331">
        <f ca="1">IF(SUMIF(ВихідніДані!$E:$BB,X$8&amp;$C65,ВихідніДані!$D:$D)=0,"-",IF(SUMIF(ВихідніДані!$E:$BB,X$8&amp;$C65,ВихідніДані!$BE:$BE)=0,"вся сумма оспорена",IF(SUMIF(ВихідніДані!$E:$BB,X$8&amp;$C65,ВихідніДані!$M:$M)=0,"Немає висновків",SUMIF(ВихідніДані!$E:$BB,X$8&amp;$C65,ВихідніДані!$M:$M)/SUMIF(ВихідніДані!$E:$BB,X$8&amp;$C65,ВихідніДані!$BE:$BE))))</f>
        <v>1</v>
      </c>
      <c r="Y65" s="331">
        <f ca="1">IF(SUMIF(ВихідніДані!$E:$BB,Y$8&amp;$C65,ВихідніДані!$D:$D)=0,"-",IF(SUMIF(ВихідніДані!$E:$BB,Y$8&amp;$C65,ВихідніДані!$BE:$BE)=0,"вся сумма оспорена",IF(SUMIF(ВихідніДані!$E:$BB,Y$8&amp;$C65,ВихідніДані!$M:$M)=0,"Немає висновків",SUMIF(ВихідніДані!$E:$BB,Y$8&amp;$C65,ВихідніДані!$M:$M)/SUMIF(ВихідніДані!$E:$BB,Y$8&amp;$C65,ВихідніДані!$BE:$BE))))</f>
        <v>0.98216710261887841</v>
      </c>
      <c r="Z65" s="331">
        <f ca="1">IF(SUMIF(ВихідніДані!$E:$BB,Z$8&amp;$C65,ВихідніДані!$D:$D)=0,"-",IF(SUMIF(ВихідніДані!$E:$BB,Z$8&amp;$C65,ВихідніДані!$BE:$BE)=0,"вся сумма оспорена",IF(SUMIF(ВихідніДані!$E:$BB,Z$8&amp;$C65,ВихідніДані!$M:$M)=0,"Немає висновків",SUMIF(ВихідніДані!$E:$BB,Z$8&amp;$C65,ВихідніДані!$M:$M)/SUMIF(ВихідніДані!$E:$BB,Z$8&amp;$C65,ВихідніДані!$BE:$BE))))</f>
        <v>1</v>
      </c>
      <c r="AA65" s="331">
        <f ca="1">IF(SUMIF(ВихідніДані!$E:$BB,AA$8&amp;$C65,ВихідніДані!$D:$D)=0,"-",IF(SUMIF(ВихідніДані!$E:$BB,AA$8&amp;$C65,ВихідніДані!$BE:$BE)=0,"вся сумма оспорена",IF(SUMIF(ВихідніДані!$E:$BB,AA$8&amp;$C65,ВихідніДані!$M:$M)=0,"Немає висновків",SUMIF(ВихідніДані!$E:$BB,AA$8&amp;$C65,ВихідніДані!$M:$M)/SUMIF(ВихідніДані!$E:$BB,AA$8&amp;$C65,ВихідніДані!$BE:$BE))))</f>
        <v>1</v>
      </c>
      <c r="AB65" s="332">
        <f ca="1">IF(SUMIF(ВихідніДані!$E:$BB,AB$8&amp;$C65,ВихідніДані!$D:$D)=0,"-",IF(SUMIF(ВихідніДані!$E:$BB,AB$8&amp;$C65,ВихідніДані!$BE:$BE)=0,"вся сумма оспорена",IF(SUMIF(ВихідніДані!$E:$BB,AB$8&amp;$C65,ВихідніДані!$M:$M)=0,"Немає висновків",SUMIF(ВихідніДані!$E:$BB,AB$8&amp;$C65,ВихідніДані!$M:$M)/SUMIF(ВихідніДані!$E:$BB,AB$8&amp;$C65,ВихідніДані!$BE:$BE))))</f>
        <v>0.95192812312617259</v>
      </c>
      <c r="AC65" s="159"/>
      <c r="AD65" s="330">
        <f ca="1">IF(SUMIF(ВихідніДані!$E:$BB,AD$8&amp; $C65,ВихідніДані!$D:$D)=0,"-",IF(SUMIF(ВихідніДані!$E:$BB,AD$8&amp;$C65,ВихідніДані!$BE:$BE)=0,"вся сумма оспорена",IF(SUMIF(ВихідніДані!$E:$BB,AD$8&amp;$C65,ВихідніДані!$M:$M)=0,"Немає висновків",SUMIF(ВихідніДані!$E:$BB,AD$8&amp;$C65,ВихідніДані!$AI:$AI)/SUMIF(ВихідніДані!$E:$BB,AD$8&amp;$C65,ВихідніДані!$M:$M))))</f>
        <v>1</v>
      </c>
      <c r="AE65" s="331">
        <f ca="1">IF(SUMIF(ВихідніДані!$E:$BB,AE$8&amp; $C65,ВихідніДані!$D:$D)=0,"-",IF(SUMIF(ВихідніДані!$E:$BB,AE$8&amp;$C65,ВихідніДані!$BE:$BE)=0,"вся сумма оспорена",IF(SUMIF(ВихідніДані!$E:$BB,AE$8&amp;$C65,ВихідніДані!$M:$M)=0,"Немає висновків",SUMIF(ВихідніДані!$E:$BB,AE$8&amp;$C65,ВихідніДані!$AI:$AI)/SUMIF(ВихідніДані!$E:$BB,AE$8&amp;$C65,ВихідніДані!$M:$M))))</f>
        <v>1</v>
      </c>
      <c r="AF65" s="331">
        <f ca="1">IF(SUMIF(ВихідніДані!$E:$BB,AF$8&amp; $C65,ВихідніДані!$D:$D)=0,"-",IF(SUMIF(ВихідніДані!$E:$BB,AF$8&amp;$C65,ВихідніДані!$BE:$BE)=0,"вся сумма оспорена",IF(SUMIF(ВихідніДані!$E:$BB,AF$8&amp;$C65,ВихідніДані!$M:$M)=0,"Немає висновків",SUMIF(ВихідніДані!$E:$BB,AF$8&amp;$C65,ВихідніДані!$AI:$AI)/SUMIF(ВихідніДані!$E:$BB,AF$8&amp;$C65,ВихідніДані!$M:$M))))</f>
        <v>1</v>
      </c>
      <c r="AG65" s="331">
        <f ca="1">IF(SUMIF(ВихідніДані!$E:$BB,AG$8&amp; $C65,ВихідніДані!$D:$D)=0,"-",IF(SUMIF(ВихідніДані!$E:$BB,AG$8&amp;$C65,ВихідніДані!$BE:$BE)=0,"вся сумма оспорена",IF(SUMIF(ВихідніДані!$E:$BB,AG$8&amp;$C65,ВихідніДані!$M:$M)=0,"Немає висновків",SUMIF(ВихідніДані!$E:$BB,AG$8&amp;$C65,ВихідніДані!$AI:$AI)/SUMIF(ВихідніДані!$E:$BB,AG$8&amp;$C65,ВихідніДані!$M:$M))))</f>
        <v>1</v>
      </c>
      <c r="AH65" s="331">
        <f ca="1">IF(SUMIF(ВихідніДані!$E:$BB,AH$8&amp; $C65,ВихідніДані!$D:$D)=0,"-",IF(SUMIF(ВихідніДані!$E:$BB,AH$8&amp;$C65,ВихідніДані!$BE:$BE)=0,"вся сумма оспорена",IF(SUMIF(ВихідніДані!$E:$BB,AH$8&amp;$C65,ВихідніДані!$M:$M)=0,"Немає висновків",SUMIF(ВихідніДані!$E:$BB,AH$8&amp;$C65,ВихідніДані!$AI:$AI)/SUMIF(ВихідніДані!$E:$BB,AH$8&amp;$C65,ВихідніДані!$M:$M))))</f>
        <v>1</v>
      </c>
      <c r="AI65" s="331">
        <f ca="1">IF(SUMIF(ВихідніДані!$E:$BB,AI$8&amp; $C65,ВихідніДані!$D:$D)=0,"-",IF(SUMIF(ВихідніДані!$E:$BB,AI$8&amp;$C65,ВихідніДані!$BE:$BE)=0,"вся сумма оспорена",IF(SUMIF(ВихідніДані!$E:$BB,AI$8&amp;$C65,ВихідніДані!$M:$M)=0,"Немає висновків",SUMIF(ВихідніДані!$E:$BB,AI$8&amp;$C65,ВихідніДані!$AI:$AI)/SUMIF(ВихідніДані!$E:$BB,AI$8&amp;$C65,ВихідніДані!$M:$M))))</f>
        <v>1</v>
      </c>
      <c r="AJ65" s="331">
        <f ca="1">IF(SUMIF(ВихідніДані!$E:$BB,AJ$8&amp; $C65,ВихідніДані!$D:$D)=0,"-",IF(SUMIF(ВихідніДані!$E:$BB,AJ$8&amp;$C65,ВихідніДані!$BE:$BE)=0,"вся сумма оспорена",IF(SUMIF(ВихідніДані!$E:$BB,AJ$8&amp;$C65,ВихідніДані!$M:$M)=0,"Немає висновків",SUMIF(ВихідніДані!$E:$BB,AJ$8&amp;$C65,ВихідніДані!$AI:$AI)/SUMIF(ВихідніДані!$E:$BB,AJ$8&amp;$C65,ВихідніДані!$M:$M))))</f>
        <v>1</v>
      </c>
      <c r="AK65" s="331">
        <f ca="1">IF(SUMIF(ВихідніДані!$E:$BB,AK$8&amp; $C65,ВихідніДані!$D:$D)=0,"-",IF(SUMIF(ВихідніДані!$E:$BB,AK$8&amp;$C65,ВихідніДані!$BE:$BE)=0,"вся сумма оспорена",IF(SUMIF(ВихідніДані!$E:$BB,AK$8&amp;$C65,ВихідніДані!$M:$M)=0,"Немає висновків",SUMIF(ВихідніДані!$E:$BB,AK$8&amp;$C65,ВихідніДані!$AI:$AI)/SUMIF(ВихідніДані!$E:$BB,AK$8&amp;$C65,ВихідніДані!$M:$M))))</f>
        <v>1</v>
      </c>
      <c r="AL65" s="331">
        <f ca="1">IF(SUMIF(ВихідніДані!$E:$BB,AL$8&amp; $C65,ВихідніДані!$D:$D)=0,"-",IF(SUMIF(ВихідніДані!$E:$BB,AL$8&amp;$C65,ВихідніДані!$BE:$BE)=0,"вся сумма оспорена",IF(SUMIF(ВихідніДані!$E:$BB,AL$8&amp;$C65,ВихідніДані!$M:$M)=0,"Немає висновків",SUMIF(ВихідніДані!$E:$BB,AL$8&amp;$C65,ВихідніДані!$AI:$AI)/SUMIF(ВихідніДані!$E:$BB,AL$8&amp;$C65,ВихідніДані!$M:$M))))</f>
        <v>1</v>
      </c>
      <c r="AM65" s="331">
        <f ca="1">IF(SUMIF(ВихідніДані!$E:$BB,AM$8&amp; $C65,ВихідніДані!$D:$D)=0,"-",IF(SUMIF(ВихідніДані!$E:$BB,AM$8&amp;$C65,ВихідніДані!$BE:$BE)=0,"вся сумма оспорена",IF(SUMIF(ВихідніДані!$E:$BB,AM$8&amp;$C65,ВихідніДані!$M:$M)=0,"Немає висновків",SUMIF(ВихідніДані!$E:$BB,AM$8&amp;$C65,ВихідніДані!$AI:$AI)/SUMIF(ВихідніДані!$E:$BB,AM$8&amp;$C65,ВихідніДані!$M:$M))))</f>
        <v>1</v>
      </c>
      <c r="AN65" s="332">
        <f ca="1">IF(SUMIF(ВихідніДані!$E:$BB,AN$8&amp; $C65,ВихідніДані!$D:$D)=0,"-",IF(SUMIF(ВихідніДані!$E:$BB,AN$8&amp;$C65,ВихідніДані!$BE:$BE)=0,"вся сумма оспорена",IF(SUMIF(ВихідніДані!$E:$BB,AN$8&amp;$C65,ВихідніДані!$M:$M)=0,"Немає висновків",SUMIF(ВихідніДані!$E:$BB,AN$8&amp;$C65,ВихідніДані!$AI:$AI)/SUMIF(ВихідніДані!$E:$BB,AN$8&amp;$C65,ВихідніДані!$M:$M))))</f>
        <v>0.99784279399246167</v>
      </c>
      <c r="AO65" s="159"/>
      <c r="AP65" s="323">
        <f>VLOOKUP(AP$8&amp;$C65,ВихідніДані!$E:$BD,52,0)</f>
        <v>33</v>
      </c>
      <c r="AQ65" s="324">
        <f>VLOOKUP(AQ$8&amp;$C65,ВихідніДані!$E:$BD,52,0)</f>
        <v>36</v>
      </c>
      <c r="AR65" s="324">
        <f>VLOOKUP(AR$8&amp;$C65,ВихідніДані!$E:$BD,52,0)</f>
        <v>36</v>
      </c>
      <c r="AS65" s="324">
        <f>VLOOKUP(AS$8&amp;$C65,ВихідніДані!$E:$BD,52,0)</f>
        <v>35</v>
      </c>
      <c r="AT65" s="324">
        <f>VLOOKUP(AT$8&amp;$C65,ВихідніДані!$E:$BD,52,0)</f>
        <v>35</v>
      </c>
      <c r="AU65" s="324">
        <f>VLOOKUP(AU$8&amp;$C65,ВихідніДані!$E:$BD,52,0)</f>
        <v>42</v>
      </c>
      <c r="AV65" s="324">
        <f>VLOOKUP(AV$8&amp;$C65,ВихідніДані!$E:$BD,52,0)</f>
        <v>36</v>
      </c>
      <c r="AW65" s="324">
        <f>VLOOKUP(AW$8&amp;$C65,ВихідніДані!$E:$BD,52,0)</f>
        <v>35</v>
      </c>
      <c r="AX65" s="324">
        <f>VLOOKUP(AX$8&amp;$C65,ВихідніДані!$E:$BD,52,0)</f>
        <v>33</v>
      </c>
      <c r="AY65" s="324">
        <f>VLOOKUP(AY$8&amp;$C65,ВихідніДані!$E:$BD,52,0)</f>
        <v>33</v>
      </c>
      <c r="AZ65" s="325">
        <f>VLOOKUP(AZ$8&amp;$C65,ВихідніДані!$E:$BD,52,0)</f>
        <v>32</v>
      </c>
      <c r="BA65" s="159"/>
      <c r="BB65" s="319">
        <f>IF(SUMIF(АВисновки!$D:$D,BB$8&amp;$C65,АВисновки!$A:$A)=0,"-",SUMIF(АВисновки!$D:$D,BB$8&amp;$C65,АВисновки!$E:$E))</f>
        <v>0</v>
      </c>
      <c r="BC65" s="320">
        <f>IF(SUMIF(АВисновки!$D:$D,BC$8&amp;$C65,АВисновки!$A:$A)=0,"-",SUMIF(АВисновки!$D:$D,BC$8&amp;$C65,АВисновки!$E:$E))</f>
        <v>0</v>
      </c>
      <c r="BD65" s="320">
        <f>IF(SUMIF(АВисновки!$D:$D,BD$8&amp;$C65,АВисновки!$A:$A)=0,"-",SUMIF(АВисновки!$D:$D,BD$8&amp;$C65,АВисновки!$E:$E))</f>
        <v>0</v>
      </c>
      <c r="BE65" s="320">
        <f>IF(SUMIF(АВисновки!$D:$D,BE$8&amp;$C65,АВисновки!$A:$A)=0,"-",SUMIF(АВисновки!$D:$D,BE$8&amp;$C65,АВисновки!$E:$E))</f>
        <v>0</v>
      </c>
      <c r="BF65" s="320">
        <f>IF(SUMIF(АВисновки!$D:$D,BF$8&amp;$C65,АВисновки!$A:$A)=0,"-",SUMIF(АВисновки!$D:$D,BF$8&amp;$C65,АВисновки!$E:$E))</f>
        <v>611445.05753424659</v>
      </c>
      <c r="BG65" s="320">
        <f>IF(SUMIF(АВисновки!$D:$D,BG$8&amp;$C65,АВисновки!$A:$A)=0,"-",SUMIF(АВисновки!$D:$D,BG$8&amp;$C65,АВисновки!$E:$E))</f>
        <v>0</v>
      </c>
      <c r="BH65" s="320">
        <f>IF(SUMIF(АВисновки!$D:$D,BH$8&amp;$C65,АВисновки!$A:$A)=0,"-",SUMIF(АВисновки!$D:$D,BH$8&amp;$C65,АВисновки!$E:$E))</f>
        <v>0</v>
      </c>
      <c r="BI65" s="320">
        <f>IF(SUMIF(АВисновки!$D:$D,BI$8&amp;$C65,АВисновки!$A:$A)=0,"-",SUMIF(АВисновки!$D:$D,BI$8&amp;$C65,АВисновки!$E:$E))</f>
        <v>155079.60969862947</v>
      </c>
      <c r="BJ65" s="320">
        <f>IF(SUMIF(АВисновки!$D:$D,BJ$8&amp;$C65,АВисновки!$A:$A)=0,"-",SUMIF(АВисновки!$D:$D,BJ$8&amp;$C65,АВисновки!$E:$E))</f>
        <v>0</v>
      </c>
      <c r="BK65" s="320">
        <f>IF(SUMIF(АВисновки!$D:$D,BK$8&amp;$C65,АВисновки!$A:$A)=0,"-",SUMIF(АВисновки!$D:$D,BK$8&amp;$C65,АВисновки!$E:$E))</f>
        <v>0</v>
      </c>
      <c r="BL65" s="321">
        <f>IF(SUMIF(АВисновки!$D:$D,BL$8&amp;$C65,АВисновки!$A:$A)=0,"-",SUMIF(АВисновки!$D:$D,BL$8&amp;$C65,АВисновки!$E:$E))</f>
        <v>253497.82580821909</v>
      </c>
    </row>
    <row r="66" spans="1:64" x14ac:dyDescent="0.2">
      <c r="A66" s="386">
        <f>COUNTIF(СписМінфін!$B$2:$B$101,C66)</f>
        <v>1</v>
      </c>
      <c r="B66" s="364">
        <v>56</v>
      </c>
      <c r="C66" s="365" t="s">
        <v>59</v>
      </c>
      <c r="D66" s="142">
        <v>384069008150</v>
      </c>
      <c r="E66" s="172">
        <f>SUMIF(ВихідніДані!G:G,D66,ВихідніДані!K:K)</f>
        <v>129016904</v>
      </c>
      <c r="F66" s="172">
        <f>SUMIF(ВихідніДані!G:G,D66,ВихідніДані!M:M)</f>
        <v>127454783</v>
      </c>
      <c r="G66" s="172">
        <f>SUMIF(ВихідніДані!G:G,D66,ВихідніДані!AC:AC)</f>
        <v>0</v>
      </c>
      <c r="H66" s="172">
        <f>SUMIF(ВихідніДані!G:G,D66,ВихідніДані!AI:AI)</f>
        <v>127454783</v>
      </c>
      <c r="I66" s="366">
        <f t="shared" si="1"/>
        <v>1562121</v>
      </c>
      <c r="J66" s="366">
        <f t="shared" si="2"/>
        <v>0</v>
      </c>
      <c r="K66" s="367">
        <f t="shared" si="3"/>
        <v>0.98789212148510397</v>
      </c>
      <c r="L66" s="368">
        <f t="shared" si="4"/>
        <v>0.98789212148510397</v>
      </c>
      <c r="M66" s="369">
        <f>SUMIF(АВисновки!N:N,D66,АВисновки!$E:$E)</f>
        <v>1066324.687671233</v>
      </c>
      <c r="N66" s="369">
        <f>SUMIF(АВисновки!N:N,D66,АВисновки!B:B)</f>
        <v>3</v>
      </c>
      <c r="O66" s="369">
        <f ca="1">SUMIF([2]Матриця!C$7:C$967,D66,[2]Матриця!D$7:D$967)</f>
        <v>47</v>
      </c>
      <c r="P66" s="387">
        <f ca="1">SUMIF([2]Матриця!B$7:B$967,C66,[2]Матриця!E$7:E$967)</f>
        <v>3</v>
      </c>
      <c r="Q66" s="159"/>
      <c r="R66" s="330">
        <f ca="1">IF(SUMIF(ВихідніДані!$E:$BB,R$8&amp;$C66,ВихідніДані!$D:$D)=0,"-",IF(SUMIF(ВихідніДані!$E:$BB,R$8&amp;$C66,ВихідніДані!$BE:$BE)=0,"вся сумма оспорена",IF(SUMIF(ВихідніДані!$E:$BB,R$8&amp;$C66,ВихідніДані!$M:$M)=0,"Немає висновків",SUMIF(ВихідніДані!$E:$BB,R$8&amp;$C66,ВихідніДані!$M:$M)/SUMIF(ВихідніДані!$E:$BB,R$8&amp;$C66,ВихідніДані!$BE:$BE))))</f>
        <v>0.95161288847309367</v>
      </c>
      <c r="S66" s="331">
        <f ca="1">IF(SUMIF(ВихідніДані!$E:$BB,S$8&amp;$C66,ВихідніДані!$D:$D)=0,"-",IF(SUMIF(ВихідніДані!$E:$BB,S$8&amp;$C66,ВихідніДані!$BE:$BE)=0,"вся сумма оспорена",IF(SUMIF(ВихідніДані!$E:$BB,S$8&amp;$C66,ВихідніДані!$M:$M)=0,"Немає висновків",SUMIF(ВихідніДані!$E:$BB,S$8&amp;$C66,ВихідніДані!$M:$M)/SUMIF(ВихідніДані!$E:$BB,S$8&amp;$C66,ВихідніДані!$BE:$BE))))</f>
        <v>1</v>
      </c>
      <c r="T66" s="331">
        <f ca="1">IF(SUMIF(ВихідніДані!$E:$BB,T$8&amp;$C66,ВихідніДані!$D:$D)=0,"-",IF(SUMIF(ВихідніДані!$E:$BB,T$8&amp;$C66,ВихідніДані!$BE:$BE)=0,"вся сумма оспорена",IF(SUMIF(ВихідніДані!$E:$BB,T$8&amp;$C66,ВихідніДані!$M:$M)=0,"Немає висновків",SUMIF(ВихідніДані!$E:$BB,T$8&amp;$C66,ВихідніДані!$M:$M)/SUMIF(ВихідніДані!$E:$BB,T$8&amp;$C66,ВихідніДані!$BE:$BE))))</f>
        <v>1</v>
      </c>
      <c r="U66" s="331">
        <f ca="1">IF(SUMIF(ВихідніДані!$E:$BB,U$8&amp;$C66,ВихідніДані!$D:$D)=0,"-",IF(SUMIF(ВихідніДані!$E:$BB,U$8&amp;$C66,ВихідніДані!$BE:$BE)=0,"вся сумма оспорена",IF(SUMIF(ВихідніДані!$E:$BB,U$8&amp;$C66,ВихідніДані!$M:$M)=0,"Немає висновків",SUMIF(ВихідніДані!$E:$BB,U$8&amp;$C66,ВихідніДані!$M:$M)/SUMIF(ВихідніДані!$E:$BB,U$8&amp;$C66,ВихідніДані!$BE:$BE))))</f>
        <v>0.9802352509990736</v>
      </c>
      <c r="V66" s="331">
        <f ca="1">IF(SUMIF(ВихідніДані!$E:$BB,V$8&amp;$C66,ВихідніДані!$D:$D)=0,"-",IF(SUMIF(ВихідніДані!$E:$BB,V$8&amp;$C66,ВихідніДані!$BE:$BE)=0,"вся сумма оспорена",IF(SUMIF(ВихідніДані!$E:$BB,V$8&amp;$C66,ВихідніДані!$M:$M)=0,"Немає висновків",SUMIF(ВихідніДані!$E:$BB,V$8&amp;$C66,ВихідніДані!$M:$M)/SUMIF(ВихідніДані!$E:$BB,V$8&amp;$C66,ВихідніДані!$BE:$BE))))</f>
        <v>1</v>
      </c>
      <c r="W66" s="331">
        <f ca="1">IF(SUMIF(ВихідніДані!$E:$BB,W$8&amp;$C66,ВихідніДані!$D:$D)=0,"-",IF(SUMIF(ВихідніДані!$E:$BB,W$8&amp;$C66,ВихідніДані!$BE:$BE)=0,"вся сумма оспорена",IF(SUMIF(ВихідніДані!$E:$BB,W$8&amp;$C66,ВихідніДані!$M:$M)=0,"Немає висновків",SUMIF(ВихідніДані!$E:$BB,W$8&amp;$C66,ВихідніДані!$M:$M)/SUMIF(ВихідніДані!$E:$BB,W$8&amp;$C66,ВихідніДані!$BE:$BE))))</f>
        <v>1</v>
      </c>
      <c r="X66" s="331">
        <f ca="1">IF(SUMIF(ВихідніДані!$E:$BB,X$8&amp;$C66,ВихідніДані!$D:$D)=0,"-",IF(SUMIF(ВихідніДані!$E:$BB,X$8&amp;$C66,ВихідніДані!$BE:$BE)=0,"вся сумма оспорена",IF(SUMIF(ВихідніДані!$E:$BB,X$8&amp;$C66,ВихідніДані!$M:$M)=0,"Немає висновків",SUMIF(ВихідніДані!$E:$BB,X$8&amp;$C66,ВихідніДані!$M:$M)/SUMIF(ВихідніДані!$E:$BB,X$8&amp;$C66,ВихідніДані!$BE:$BE))))</f>
        <v>0.97337626972688085</v>
      </c>
      <c r="Y66" s="331">
        <f ca="1">IF(SUMIF(ВихідніДані!$E:$BB,Y$8&amp;$C66,ВихідніДані!$D:$D)=0,"-",IF(SUMIF(ВихідніДані!$E:$BB,Y$8&amp;$C66,ВихідніДані!$BE:$BE)=0,"вся сумма оспорена",IF(SUMIF(ВихідніДані!$E:$BB,Y$8&amp;$C66,ВихідніДані!$M:$M)=0,"Немає висновків",SUMIF(ВихідніДані!$E:$BB,Y$8&amp;$C66,ВихідніДані!$M:$M)/SUMIF(ВихідніДані!$E:$BB,Y$8&amp;$C66,ВихідніДані!$BE:$BE))))</f>
        <v>1</v>
      </c>
      <c r="Z66" s="331">
        <f ca="1">IF(SUMIF(ВихідніДані!$E:$BB,Z$8&amp;$C66,ВихідніДані!$D:$D)=0,"-",IF(SUMIF(ВихідніДані!$E:$BB,Z$8&amp;$C66,ВихідніДані!$BE:$BE)=0,"вся сумма оспорена",IF(SUMIF(ВихідніДані!$E:$BB,Z$8&amp;$C66,ВихідніДані!$M:$M)=0,"Немає висновків",SUMIF(ВихідніДані!$E:$BB,Z$8&amp;$C66,ВихідніДані!$M:$M)/SUMIF(ВихідніДані!$E:$BB,Z$8&amp;$C66,ВихідніДані!$BE:$BE))))</f>
        <v>1</v>
      </c>
      <c r="AA66" s="331" t="str">
        <f ca="1">IF(SUMIF(ВихідніДані!$E:$BB,AA$8&amp;$C66,ВихідніДані!$D:$D)=0,"-",IF(SUMIF(ВихідніДані!$E:$BB,AA$8&amp;$C66,ВихідніДані!$BE:$BE)=0,"вся сумма оспорена",IF(SUMIF(ВихідніДані!$E:$BB,AA$8&amp;$C66,ВихідніДані!$M:$M)=0,"Немає висновків",SUMIF(ВихідніДані!$E:$BB,AA$8&amp;$C66,ВихідніДані!$M:$M)/SUMIF(ВихідніДані!$E:$BB,AA$8&amp;$C66,ВихідніДані!$BE:$BE))))</f>
        <v>-</v>
      </c>
      <c r="AB66" s="332" t="str">
        <f ca="1">IF(SUMIF(ВихідніДані!$E:$BB,AB$8&amp;$C66,ВихідніДані!$D:$D)=0,"-",IF(SUMIF(ВихідніДані!$E:$BB,AB$8&amp;$C66,ВихідніДані!$BE:$BE)=0,"вся сумма оспорена",IF(SUMIF(ВихідніДані!$E:$BB,AB$8&amp;$C66,ВихідніДані!$M:$M)=0,"Немає висновків",SUMIF(ВихідніДані!$E:$BB,AB$8&amp;$C66,ВихідніДані!$M:$M)/SUMIF(ВихідніДані!$E:$BB,AB$8&amp;$C66,ВихідніДані!$BE:$BE))))</f>
        <v>-</v>
      </c>
      <c r="AC66" s="159"/>
      <c r="AD66" s="330">
        <f ca="1">IF(SUMIF(ВихідніДані!$E:$BB,AD$8&amp; $C66,ВихідніДані!$D:$D)=0,"-",IF(SUMIF(ВихідніДані!$E:$BB,AD$8&amp;$C66,ВихідніДані!$BE:$BE)=0,"вся сумма оспорена",IF(SUMIF(ВихідніДані!$E:$BB,AD$8&amp;$C66,ВихідніДані!$M:$M)=0,"Немає висновків",SUMIF(ВихідніДані!$E:$BB,AD$8&amp;$C66,ВихідніДані!$AI:$AI)/SUMIF(ВихідніДані!$E:$BB,AD$8&amp;$C66,ВихідніДані!$M:$M))))</f>
        <v>1</v>
      </c>
      <c r="AE66" s="331">
        <f ca="1">IF(SUMIF(ВихідніДані!$E:$BB,AE$8&amp; $C66,ВихідніДані!$D:$D)=0,"-",IF(SUMIF(ВихідніДані!$E:$BB,AE$8&amp;$C66,ВихідніДані!$BE:$BE)=0,"вся сумма оспорена",IF(SUMIF(ВихідніДані!$E:$BB,AE$8&amp;$C66,ВихідніДані!$M:$M)=0,"Немає висновків",SUMIF(ВихідніДані!$E:$BB,AE$8&amp;$C66,ВихідніДані!$AI:$AI)/SUMIF(ВихідніДані!$E:$BB,AE$8&amp;$C66,ВихідніДані!$M:$M))))</f>
        <v>1</v>
      </c>
      <c r="AF66" s="331">
        <f ca="1">IF(SUMIF(ВихідніДані!$E:$BB,AF$8&amp; $C66,ВихідніДані!$D:$D)=0,"-",IF(SUMIF(ВихідніДані!$E:$BB,AF$8&amp;$C66,ВихідніДані!$BE:$BE)=0,"вся сумма оспорена",IF(SUMIF(ВихідніДані!$E:$BB,AF$8&amp;$C66,ВихідніДані!$M:$M)=0,"Немає висновків",SUMIF(ВихідніДані!$E:$BB,AF$8&amp;$C66,ВихідніДані!$AI:$AI)/SUMIF(ВихідніДані!$E:$BB,AF$8&amp;$C66,ВихідніДані!$M:$M))))</f>
        <v>1</v>
      </c>
      <c r="AG66" s="331">
        <f ca="1">IF(SUMIF(ВихідніДані!$E:$BB,AG$8&amp; $C66,ВихідніДані!$D:$D)=0,"-",IF(SUMIF(ВихідніДані!$E:$BB,AG$8&amp;$C66,ВихідніДані!$BE:$BE)=0,"вся сумма оспорена",IF(SUMIF(ВихідніДані!$E:$BB,AG$8&amp;$C66,ВихідніДані!$M:$M)=0,"Немає висновків",SUMIF(ВихідніДані!$E:$BB,AG$8&amp;$C66,ВихідніДані!$AI:$AI)/SUMIF(ВихідніДані!$E:$BB,AG$8&amp;$C66,ВихідніДані!$M:$M))))</f>
        <v>1</v>
      </c>
      <c r="AH66" s="331">
        <f ca="1">IF(SUMIF(ВихідніДані!$E:$BB,AH$8&amp; $C66,ВихідніДані!$D:$D)=0,"-",IF(SUMIF(ВихідніДані!$E:$BB,AH$8&amp;$C66,ВихідніДані!$BE:$BE)=0,"вся сумма оспорена",IF(SUMIF(ВихідніДані!$E:$BB,AH$8&amp;$C66,ВихідніДані!$M:$M)=0,"Немає висновків",SUMIF(ВихідніДані!$E:$BB,AH$8&amp;$C66,ВихідніДані!$AI:$AI)/SUMIF(ВихідніДані!$E:$BB,AH$8&amp;$C66,ВихідніДані!$M:$M))))</f>
        <v>1</v>
      </c>
      <c r="AI66" s="331">
        <f ca="1">IF(SUMIF(ВихідніДані!$E:$BB,AI$8&amp; $C66,ВихідніДані!$D:$D)=0,"-",IF(SUMIF(ВихідніДані!$E:$BB,AI$8&amp;$C66,ВихідніДані!$BE:$BE)=0,"вся сумма оспорена",IF(SUMIF(ВихідніДані!$E:$BB,AI$8&amp;$C66,ВихідніДані!$M:$M)=0,"Немає висновків",SUMIF(ВихідніДані!$E:$BB,AI$8&amp;$C66,ВихідніДані!$AI:$AI)/SUMIF(ВихідніДані!$E:$BB,AI$8&amp;$C66,ВихідніДані!$M:$M))))</f>
        <v>1</v>
      </c>
      <c r="AJ66" s="331">
        <f ca="1">IF(SUMIF(ВихідніДані!$E:$BB,AJ$8&amp; $C66,ВихідніДані!$D:$D)=0,"-",IF(SUMIF(ВихідніДані!$E:$BB,AJ$8&amp;$C66,ВихідніДані!$BE:$BE)=0,"вся сумма оспорена",IF(SUMIF(ВихідніДані!$E:$BB,AJ$8&amp;$C66,ВихідніДані!$M:$M)=0,"Немає висновків",SUMIF(ВихідніДані!$E:$BB,AJ$8&amp;$C66,ВихідніДані!$AI:$AI)/SUMIF(ВихідніДані!$E:$BB,AJ$8&amp;$C66,ВихідніДані!$M:$M))))</f>
        <v>1</v>
      </c>
      <c r="AK66" s="331">
        <f ca="1">IF(SUMIF(ВихідніДані!$E:$BB,AK$8&amp; $C66,ВихідніДані!$D:$D)=0,"-",IF(SUMIF(ВихідніДані!$E:$BB,AK$8&amp;$C66,ВихідніДані!$BE:$BE)=0,"вся сумма оспорена",IF(SUMIF(ВихідніДані!$E:$BB,AK$8&amp;$C66,ВихідніДані!$M:$M)=0,"Немає висновків",SUMIF(ВихідніДані!$E:$BB,AK$8&amp;$C66,ВихідніДані!$AI:$AI)/SUMIF(ВихідніДані!$E:$BB,AK$8&amp;$C66,ВихідніДані!$M:$M))))</f>
        <v>1</v>
      </c>
      <c r="AL66" s="331">
        <f ca="1">IF(SUMIF(ВихідніДані!$E:$BB,AL$8&amp; $C66,ВихідніДані!$D:$D)=0,"-",IF(SUMIF(ВихідніДані!$E:$BB,AL$8&amp;$C66,ВихідніДані!$BE:$BE)=0,"вся сумма оспорена",IF(SUMIF(ВихідніДані!$E:$BB,AL$8&amp;$C66,ВихідніДані!$M:$M)=0,"Немає висновків",SUMIF(ВихідніДані!$E:$BB,AL$8&amp;$C66,ВихідніДані!$AI:$AI)/SUMIF(ВихідніДані!$E:$BB,AL$8&amp;$C66,ВихідніДані!$M:$M))))</f>
        <v>1</v>
      </c>
      <c r="AM66" s="331" t="str">
        <f ca="1">IF(SUMIF(ВихідніДані!$E:$BB,AM$8&amp; $C66,ВихідніДані!$D:$D)=0,"-",IF(SUMIF(ВихідніДані!$E:$BB,AM$8&amp;$C66,ВихідніДані!$BE:$BE)=0,"вся сумма оспорена",IF(SUMIF(ВихідніДані!$E:$BB,AM$8&amp;$C66,ВихідніДані!$M:$M)=0,"Немає висновків",SUMIF(ВихідніДані!$E:$BB,AM$8&amp;$C66,ВихідніДані!$AI:$AI)/SUMIF(ВихідніДані!$E:$BB,AM$8&amp;$C66,ВихідніДані!$M:$M))))</f>
        <v>-</v>
      </c>
      <c r="AN66" s="332" t="str">
        <f ca="1">IF(SUMIF(ВихідніДані!$E:$BB,AN$8&amp; $C66,ВихідніДані!$D:$D)=0,"-",IF(SUMIF(ВихідніДані!$E:$BB,AN$8&amp;$C66,ВихідніДані!$BE:$BE)=0,"вся сумма оспорена",IF(SUMIF(ВихідніДані!$E:$BB,AN$8&amp;$C66,ВихідніДані!$M:$M)=0,"Немає висновків",SUMIF(ВихідніДані!$E:$BB,AN$8&amp;$C66,ВихідніДані!$AI:$AI)/SUMIF(ВихідніДані!$E:$BB,AN$8&amp;$C66,ВихідніДані!$M:$M))))</f>
        <v>-</v>
      </c>
      <c r="AO66" s="159"/>
      <c r="AP66" s="323">
        <f>VLOOKUP(AP$8&amp;$C66,ВихідніДані!$E:$BD,52,0)</f>
        <v>32</v>
      </c>
      <c r="AQ66" s="324">
        <f>VLOOKUP(AQ$8&amp;$C66,ВихідніДані!$E:$BD,52,0)</f>
        <v>31</v>
      </c>
      <c r="AR66" s="324">
        <f>VLOOKUP(AR$8&amp;$C66,ВихідніДані!$E:$BD,52,0)</f>
        <v>35</v>
      </c>
      <c r="AS66" s="324">
        <f>VLOOKUP(AS$8&amp;$C66,ВихідніДані!$E:$BD,52,0)</f>
        <v>35</v>
      </c>
      <c r="AT66" s="324">
        <f>VLOOKUP(AT$8&amp;$C66,ВихідніДані!$E:$BD,52,0)</f>
        <v>36</v>
      </c>
      <c r="AU66" s="324">
        <f>VLOOKUP(AU$8&amp;$C66,ВихідніДані!$E:$BD,52,0)</f>
        <v>37</v>
      </c>
      <c r="AV66" s="324">
        <f>VLOOKUP(AV$8&amp;$C66,ВихідніДані!$E:$BD,52,0)</f>
        <v>31</v>
      </c>
      <c r="AW66" s="324">
        <f>VLOOKUP(AW$8&amp;$C66,ВихідніДані!$E:$BD,52,0)</f>
        <v>31</v>
      </c>
      <c r="AX66" s="324">
        <f>VLOOKUP(AX$8&amp;$C66,ВихідніДані!$E:$BD,52,0)</f>
        <v>33</v>
      </c>
      <c r="AY66" s="331" t="str">
        <f>IF(ISNA(VLOOKUP(AY$8&amp;$C66,ВихідніДані!$E:$BD,52,0)),"---",VLOOKUP(AY$8&amp;$C66,ВихідніДані!$E:$BD,52,0))</f>
        <v>---</v>
      </c>
      <c r="AZ66" s="332" t="str">
        <f>IF(ISNA(VLOOKUP(AZ$8&amp;$C66,ВихідніДані!$E:$BD,52,0)),"---",VLOOKUP(AZ$8&amp;$C66,ВихідніДані!$E:$BD,52,0))</f>
        <v>---</v>
      </c>
      <c r="BA66" s="159"/>
      <c r="BB66" s="319">
        <f>IF(SUMIF(АВисновки!$D:$D,BB$8&amp;$C66,АВисновки!$A:$A)=0,"-",SUMIF(АВисновки!$D:$D,BB$8&amp;$C66,АВисновки!$E:$E))</f>
        <v>556405.44109589036</v>
      </c>
      <c r="BC66" s="320">
        <f>IF(SUMIF(АВисновки!$D:$D,BC$8&amp;$C66,АВисновки!$A:$A)=0,"-",SUMIF(АВисновки!$D:$D,BC$8&amp;$C66,АВисновки!$E:$E))</f>
        <v>0</v>
      </c>
      <c r="BD66" s="320">
        <f>IF(SUMIF(АВисновки!$D:$D,BD$8&amp;$C66,АВисновки!$A:$A)=0,"-",SUMIF(АВисновки!$D:$D,BD$8&amp;$C66,АВисновки!$E:$E))</f>
        <v>0</v>
      </c>
      <c r="BE66" s="320">
        <f>IF(SUMIF(АВисновки!$D:$D,BE$8&amp;$C66,АВисновки!$A:$A)=0,"-",SUMIF(АВисновки!$D:$D,BE$8&amp;$C66,АВисновки!$E:$E))</f>
        <v>170596.7506849315</v>
      </c>
      <c r="BF66" s="320">
        <f>IF(SUMIF(АВисновки!$D:$D,BF$8&amp;$C66,АВисновки!$A:$A)=0,"-",SUMIF(АВисновки!$D:$D,BF$8&amp;$C66,АВисновки!$E:$E))</f>
        <v>0</v>
      </c>
      <c r="BG66" s="320">
        <f>IF(SUMIF(АВисновки!$D:$D,BG$8&amp;$C66,АВисновки!$A:$A)=0,"-",SUMIF(АВисновки!$D:$D,BG$8&amp;$C66,АВисновки!$E:$E))</f>
        <v>0</v>
      </c>
      <c r="BH66" s="320">
        <f>IF(SUMIF(АВисновки!$D:$D,BH$8&amp;$C66,АВисновки!$A:$A)=0,"-",SUMIF(АВисновки!$D:$D,BH$8&amp;$C66,АВисновки!$E:$E))</f>
        <v>339322.49589041097</v>
      </c>
      <c r="BI66" s="320">
        <f>IF(SUMIF(АВисновки!$D:$D,BI$8&amp;$C66,АВисновки!$A:$A)=0,"-",SUMIF(АВисновки!$D:$D,BI$8&amp;$C66,АВисновки!$E:$E))</f>
        <v>0</v>
      </c>
      <c r="BJ66" s="320">
        <f>IF(SUMIF(АВисновки!$D:$D,BJ$8&amp;$C66,АВисновки!$A:$A)=0,"-",SUMIF(АВисновки!$D:$D,BJ$8&amp;$C66,АВисновки!$E:$E))</f>
        <v>0</v>
      </c>
      <c r="BK66" s="320" t="str">
        <f>IF(SUMIF(АВисновки!$D:$D,BK$8&amp;$C66,АВисновки!$A:$A)=0,"-",SUMIF(АВисновки!$D:$D,BK$8&amp;$C66,АВисновки!$E:$E))</f>
        <v>-</v>
      </c>
      <c r="BL66" s="321" t="str">
        <f>IF(SUMIF(АВисновки!$D:$D,BL$8&amp;$C66,АВисновки!$A:$A)=0,"-",SUMIF(АВисновки!$D:$D,BL$8&amp;$C66,АВисновки!$E:$E))</f>
        <v>-</v>
      </c>
    </row>
    <row r="67" spans="1:64" x14ac:dyDescent="0.2">
      <c r="A67" s="386">
        <f>COUNTIF(СписМінфін!$B$2:$B$101,C67)</f>
        <v>1</v>
      </c>
      <c r="B67" s="364">
        <v>57</v>
      </c>
      <c r="C67" s="365" t="s">
        <v>58</v>
      </c>
      <c r="D67" s="142">
        <v>394617926564</v>
      </c>
      <c r="E67" s="172">
        <f>SUMIF(ВихідніДані!G:G,D67,ВихідніДані!K:K)</f>
        <v>155134976</v>
      </c>
      <c r="F67" s="172">
        <f>SUMIF(ВихідніДані!G:G,D67,ВихідніДані!M:M)</f>
        <v>152944426.55000001</v>
      </c>
      <c r="G67" s="172">
        <f>SUMIF(ВихідніДані!G:G,D67,ВихідніДані!AC:AC)</f>
        <v>0</v>
      </c>
      <c r="H67" s="172">
        <f>SUMIF(ВихідніДані!G:G,D67,ВихідніДані!AI:AI)</f>
        <v>152944426.55000001</v>
      </c>
      <c r="I67" s="366">
        <f t="shared" si="1"/>
        <v>2190549.4499999881</v>
      </c>
      <c r="J67" s="366">
        <f t="shared" si="2"/>
        <v>0</v>
      </c>
      <c r="K67" s="367">
        <f t="shared" si="3"/>
        <v>0.98587971902609517</v>
      </c>
      <c r="L67" s="368">
        <f t="shared" si="4"/>
        <v>0.98587971902609517</v>
      </c>
      <c r="M67" s="369">
        <f>SUMIF(АВисновки!N:N,D67,АВисновки!$E:$E)</f>
        <v>2039391.287534249</v>
      </c>
      <c r="N67" s="369">
        <f>SUMIF(АВисновки!N:N,D67,АВисновки!B:B)</f>
        <v>2</v>
      </c>
      <c r="O67" s="369">
        <f ca="1">SUMIF([2]Матриця!C$7:C$967,D67,[2]Матриця!D$7:D$967)</f>
        <v>38</v>
      </c>
      <c r="P67" s="387">
        <f ca="1">SUMIF([2]Матриця!B$7:B$967,C67,[2]Матриця!E$7:E$967)</f>
        <v>2</v>
      </c>
      <c r="Q67" s="159"/>
      <c r="R67" s="330">
        <f ca="1">IF(SUMIF(ВихідніДані!$E:$BB,R$8&amp;$C67,ВихідніДані!$D:$D)=0,"-",IF(SUMIF(ВихідніДані!$E:$BB,R$8&amp;$C67,ВихідніДані!$BE:$BE)=0,"вся сумма оспорена",IF(SUMIF(ВихідніДані!$E:$BB,R$8&amp;$C67,ВихідніДані!$M:$M)=0,"Немає висновків",SUMIF(ВихідніДані!$E:$BB,R$8&amp;$C67,ВихідніДані!$M:$M)/SUMIF(ВихідніДані!$E:$BB,R$8&amp;$C67,ВихідніДані!$BE:$BE))))</f>
        <v>0.93320686638710371</v>
      </c>
      <c r="S67" s="331">
        <f ca="1">IF(SUMIF(ВихідніДані!$E:$BB,S$8&amp;$C67,ВихідніДані!$D:$D)=0,"-",IF(SUMIF(ВихідніДані!$E:$BB,S$8&amp;$C67,ВихідніДані!$BE:$BE)=0,"вся сумма оспорена",IF(SUMIF(ВихідніДані!$E:$BB,S$8&amp;$C67,ВихідніДані!$M:$M)=0,"Немає висновків",SUMIF(ВихідніДані!$E:$BB,S$8&amp;$C67,ВихідніДані!$M:$M)/SUMIF(ВихідніДані!$E:$BB,S$8&amp;$C67,ВихідніДані!$BE:$BE))))</f>
        <v>1</v>
      </c>
      <c r="T67" s="331">
        <f ca="1">IF(SUMIF(ВихідніДані!$E:$BB,T$8&amp;$C67,ВихідніДані!$D:$D)=0,"-",IF(SUMIF(ВихідніДані!$E:$BB,T$8&amp;$C67,ВихідніДані!$BE:$BE)=0,"вся сумма оспорена",IF(SUMIF(ВихідніДані!$E:$BB,T$8&amp;$C67,ВихідніДані!$M:$M)=0,"Немає висновків",SUMIF(ВихідніДані!$E:$BB,T$8&amp;$C67,ВихідніДані!$M:$M)/SUMIF(ВихідніДані!$E:$BB,T$8&amp;$C67,ВихідніДані!$BE:$BE))))</f>
        <v>0.99289632383535931</v>
      </c>
      <c r="U67" s="331" t="str">
        <f ca="1">IF(SUMIF(ВихідніДані!$E:$BB,U$8&amp;$C67,ВихідніДані!$D:$D)=0,"-",IF(SUMIF(ВихідніДані!$E:$BB,U$8&amp;$C67,ВихідніДані!$BE:$BE)=0,"вся сумма оспорена",IF(SUMIF(ВихідніДані!$E:$BB,U$8&amp;$C67,ВихідніДані!$M:$M)=0,"Немає висновків",SUMIF(ВихідніДані!$E:$BB,U$8&amp;$C67,ВихідніДані!$M:$M)/SUMIF(ВихідніДані!$E:$BB,U$8&amp;$C67,ВихідніДані!$BE:$BE))))</f>
        <v>-</v>
      </c>
      <c r="V67" s="331" t="str">
        <f ca="1">IF(SUMIF(ВихідніДані!$E:$BB,V$8&amp;$C67,ВихідніДані!$D:$D)=0,"-",IF(SUMIF(ВихідніДані!$E:$BB,V$8&amp;$C67,ВихідніДані!$BE:$BE)=0,"вся сумма оспорена",IF(SUMIF(ВихідніДані!$E:$BB,V$8&amp;$C67,ВихідніДані!$M:$M)=0,"Немає висновків",SUMIF(ВихідніДані!$E:$BB,V$8&amp;$C67,ВихідніДані!$M:$M)/SUMIF(ВихідніДані!$E:$BB,V$8&amp;$C67,ВихідніДані!$BE:$BE))))</f>
        <v>-</v>
      </c>
      <c r="W67" s="331">
        <f ca="1">IF(SUMIF(ВихідніДані!$E:$BB,W$8&amp;$C67,ВихідніДані!$D:$D)=0,"-",IF(SUMIF(ВихідніДані!$E:$BB,W$8&amp;$C67,ВихідніДані!$BE:$BE)=0,"вся сумма оспорена",IF(SUMIF(ВихідніДані!$E:$BB,W$8&amp;$C67,ВихідніДані!$M:$M)=0,"Немає висновків",SUMIF(ВихідніДані!$E:$BB,W$8&amp;$C67,ВихідніДані!$M:$M)/SUMIF(ВихідніДані!$E:$BB,W$8&amp;$C67,ВихідніДані!$BE:$BE))))</f>
        <v>1</v>
      </c>
      <c r="X67" s="331">
        <f ca="1">IF(SUMIF(ВихідніДані!$E:$BB,X$8&amp;$C67,ВихідніДані!$D:$D)=0,"-",IF(SUMIF(ВихідніДані!$E:$BB,X$8&amp;$C67,ВихідніДані!$BE:$BE)=0,"вся сумма оспорена",IF(SUMIF(ВихідніДані!$E:$BB,X$8&amp;$C67,ВихідніДані!$M:$M)=0,"Немає висновків",SUMIF(ВихідніДані!$E:$BB,X$8&amp;$C67,ВихідніДані!$M:$M)/SUMIF(ВихідніДані!$E:$BB,X$8&amp;$C67,ВихідніДані!$BE:$BE))))</f>
        <v>1</v>
      </c>
      <c r="Y67" s="331">
        <f ca="1">IF(SUMIF(ВихідніДані!$E:$BB,Y$8&amp;$C67,ВихідніДані!$D:$D)=0,"-",IF(SUMIF(ВихідніДані!$E:$BB,Y$8&amp;$C67,ВихідніДані!$BE:$BE)=0,"вся сумма оспорена",IF(SUMIF(ВихідніДані!$E:$BB,Y$8&amp;$C67,ВихідніДані!$M:$M)=0,"Немає висновків",SUMIF(ВихідніДані!$E:$BB,Y$8&amp;$C67,ВихідніДані!$M:$M)/SUMIF(ВихідніДані!$E:$BB,Y$8&amp;$C67,ВихідніДані!$BE:$BE))))</f>
        <v>1</v>
      </c>
      <c r="Z67" s="331">
        <f ca="1">IF(SUMIF(ВихідніДані!$E:$BB,Z$8&amp;$C67,ВихідніДані!$D:$D)=0,"-",IF(SUMIF(ВихідніДані!$E:$BB,Z$8&amp;$C67,ВихідніДані!$BE:$BE)=0,"вся сумма оспорена",IF(SUMIF(ВихідніДані!$E:$BB,Z$8&amp;$C67,ВихідніДані!$M:$M)=0,"Немає висновків",SUMIF(ВихідніДані!$E:$BB,Z$8&amp;$C67,ВихідніДані!$M:$M)/SUMIF(ВихідніДані!$E:$BB,Z$8&amp;$C67,ВихідніДані!$BE:$BE))))</f>
        <v>1</v>
      </c>
      <c r="AA67" s="331" t="str">
        <f ca="1">IF(SUMIF(ВихідніДані!$E:$BB,AA$8&amp;$C67,ВихідніДані!$D:$D)=0,"-",IF(SUMIF(ВихідніДані!$E:$BB,AA$8&amp;$C67,ВихідніДані!$BE:$BE)=0,"вся сумма оспорена",IF(SUMIF(ВихідніДані!$E:$BB,AA$8&amp;$C67,ВихідніДані!$M:$M)=0,"Немає висновків",SUMIF(ВихідніДані!$E:$BB,AA$8&amp;$C67,ВихідніДані!$M:$M)/SUMIF(ВихідніДані!$E:$BB,AA$8&amp;$C67,ВихідніДані!$BE:$BE))))</f>
        <v>-</v>
      </c>
      <c r="AB67" s="332" t="str">
        <f ca="1">IF(SUMIF(ВихідніДані!$E:$BB,AB$8&amp;$C67,ВихідніДані!$D:$D)=0,"-",IF(SUMIF(ВихідніДані!$E:$BB,AB$8&amp;$C67,ВихідніДані!$BE:$BE)=0,"вся сумма оспорена",IF(SUMIF(ВихідніДані!$E:$BB,AB$8&amp;$C67,ВихідніДані!$M:$M)=0,"Немає висновків",SUMIF(ВихідніДані!$E:$BB,AB$8&amp;$C67,ВихідніДані!$M:$M)/SUMIF(ВихідніДані!$E:$BB,AB$8&amp;$C67,ВихідніДані!$BE:$BE))))</f>
        <v>-</v>
      </c>
      <c r="AC67" s="159"/>
      <c r="AD67" s="330">
        <f ca="1">IF(SUMIF(ВихідніДані!$E:$BB,AD$8&amp; $C67,ВихідніДані!$D:$D)=0,"-",IF(SUMIF(ВихідніДані!$E:$BB,AD$8&amp;$C67,ВихідніДані!$BE:$BE)=0,"вся сумма оспорена",IF(SUMIF(ВихідніДані!$E:$BB,AD$8&amp;$C67,ВихідніДані!$M:$M)=0,"Немає висновків",SUMIF(ВихідніДані!$E:$BB,AD$8&amp;$C67,ВихідніДані!$AI:$AI)/SUMIF(ВихідніДані!$E:$BB,AD$8&amp;$C67,ВихідніДані!$M:$M))))</f>
        <v>1</v>
      </c>
      <c r="AE67" s="331">
        <f ca="1">IF(SUMIF(ВихідніДані!$E:$BB,AE$8&amp; $C67,ВихідніДані!$D:$D)=0,"-",IF(SUMIF(ВихідніДані!$E:$BB,AE$8&amp;$C67,ВихідніДані!$BE:$BE)=0,"вся сумма оспорена",IF(SUMIF(ВихідніДані!$E:$BB,AE$8&amp;$C67,ВихідніДані!$M:$M)=0,"Немає висновків",SUMIF(ВихідніДані!$E:$BB,AE$8&amp;$C67,ВихідніДані!$AI:$AI)/SUMIF(ВихідніДані!$E:$BB,AE$8&amp;$C67,ВихідніДані!$M:$M))))</f>
        <v>1</v>
      </c>
      <c r="AF67" s="331">
        <f ca="1">IF(SUMIF(ВихідніДані!$E:$BB,AF$8&amp; $C67,ВихідніДані!$D:$D)=0,"-",IF(SUMIF(ВихідніДані!$E:$BB,AF$8&amp;$C67,ВихідніДані!$BE:$BE)=0,"вся сумма оспорена",IF(SUMIF(ВихідніДані!$E:$BB,AF$8&amp;$C67,ВихідніДані!$M:$M)=0,"Немає висновків",SUMIF(ВихідніДані!$E:$BB,AF$8&amp;$C67,ВихідніДані!$AI:$AI)/SUMIF(ВихідніДані!$E:$BB,AF$8&amp;$C67,ВихідніДані!$M:$M))))</f>
        <v>1</v>
      </c>
      <c r="AG67" s="331" t="str">
        <f ca="1">IF(SUMIF(ВихідніДані!$E:$BB,AG$8&amp; $C67,ВихідніДані!$D:$D)=0,"-",IF(SUMIF(ВихідніДані!$E:$BB,AG$8&amp;$C67,ВихідніДані!$BE:$BE)=0,"вся сумма оспорена",IF(SUMIF(ВихідніДані!$E:$BB,AG$8&amp;$C67,ВихідніДані!$M:$M)=0,"Немає висновків",SUMIF(ВихідніДані!$E:$BB,AG$8&amp;$C67,ВихідніДані!$AI:$AI)/SUMIF(ВихідніДані!$E:$BB,AG$8&amp;$C67,ВихідніДані!$M:$M))))</f>
        <v>-</v>
      </c>
      <c r="AH67" s="331" t="str">
        <f ca="1">IF(SUMIF(ВихідніДані!$E:$BB,AH$8&amp; $C67,ВихідніДані!$D:$D)=0,"-",IF(SUMIF(ВихідніДані!$E:$BB,AH$8&amp;$C67,ВихідніДані!$BE:$BE)=0,"вся сумма оспорена",IF(SUMIF(ВихідніДані!$E:$BB,AH$8&amp;$C67,ВихідніДані!$M:$M)=0,"Немає висновків",SUMIF(ВихідніДані!$E:$BB,AH$8&amp;$C67,ВихідніДані!$AI:$AI)/SUMIF(ВихідніДані!$E:$BB,AH$8&amp;$C67,ВихідніДані!$M:$M))))</f>
        <v>-</v>
      </c>
      <c r="AI67" s="331">
        <f ca="1">IF(SUMIF(ВихідніДані!$E:$BB,AI$8&amp; $C67,ВихідніДані!$D:$D)=0,"-",IF(SUMIF(ВихідніДані!$E:$BB,AI$8&amp;$C67,ВихідніДані!$BE:$BE)=0,"вся сумма оспорена",IF(SUMIF(ВихідніДані!$E:$BB,AI$8&amp;$C67,ВихідніДані!$M:$M)=0,"Немає висновків",SUMIF(ВихідніДані!$E:$BB,AI$8&amp;$C67,ВихідніДані!$AI:$AI)/SUMIF(ВихідніДані!$E:$BB,AI$8&amp;$C67,ВихідніДані!$M:$M))))</f>
        <v>1</v>
      </c>
      <c r="AJ67" s="331">
        <f ca="1">IF(SUMIF(ВихідніДані!$E:$BB,AJ$8&amp; $C67,ВихідніДані!$D:$D)=0,"-",IF(SUMIF(ВихідніДані!$E:$BB,AJ$8&amp;$C67,ВихідніДані!$BE:$BE)=0,"вся сумма оспорена",IF(SUMIF(ВихідніДані!$E:$BB,AJ$8&amp;$C67,ВихідніДані!$M:$M)=0,"Немає висновків",SUMIF(ВихідніДані!$E:$BB,AJ$8&amp;$C67,ВихідніДані!$AI:$AI)/SUMIF(ВихідніДані!$E:$BB,AJ$8&amp;$C67,ВихідніДані!$M:$M))))</f>
        <v>1</v>
      </c>
      <c r="AK67" s="331">
        <f ca="1">IF(SUMIF(ВихідніДані!$E:$BB,AK$8&amp; $C67,ВихідніДані!$D:$D)=0,"-",IF(SUMIF(ВихідніДані!$E:$BB,AK$8&amp;$C67,ВихідніДані!$BE:$BE)=0,"вся сумма оспорена",IF(SUMIF(ВихідніДані!$E:$BB,AK$8&amp;$C67,ВихідніДані!$M:$M)=0,"Немає висновків",SUMIF(ВихідніДані!$E:$BB,AK$8&amp;$C67,ВихідніДані!$AI:$AI)/SUMIF(ВихідніДані!$E:$BB,AK$8&amp;$C67,ВихідніДані!$M:$M))))</f>
        <v>1</v>
      </c>
      <c r="AL67" s="331">
        <f ca="1">IF(SUMIF(ВихідніДані!$E:$BB,AL$8&amp; $C67,ВихідніДані!$D:$D)=0,"-",IF(SUMIF(ВихідніДані!$E:$BB,AL$8&amp;$C67,ВихідніДані!$BE:$BE)=0,"вся сумма оспорена",IF(SUMIF(ВихідніДані!$E:$BB,AL$8&amp;$C67,ВихідніДані!$M:$M)=0,"Немає висновків",SUMIF(ВихідніДані!$E:$BB,AL$8&amp;$C67,ВихідніДані!$AI:$AI)/SUMIF(ВихідніДані!$E:$BB,AL$8&amp;$C67,ВихідніДані!$M:$M))))</f>
        <v>1</v>
      </c>
      <c r="AM67" s="331" t="str">
        <f ca="1">IF(SUMIF(ВихідніДані!$E:$BB,AM$8&amp; $C67,ВихідніДані!$D:$D)=0,"-",IF(SUMIF(ВихідніДані!$E:$BB,AM$8&amp;$C67,ВихідніДані!$BE:$BE)=0,"вся сумма оспорена",IF(SUMIF(ВихідніДані!$E:$BB,AM$8&amp;$C67,ВихідніДані!$M:$M)=0,"Немає висновків",SUMIF(ВихідніДані!$E:$BB,AM$8&amp;$C67,ВихідніДані!$AI:$AI)/SUMIF(ВихідніДані!$E:$BB,AM$8&amp;$C67,ВихідніДані!$M:$M))))</f>
        <v>-</v>
      </c>
      <c r="AN67" s="332" t="str">
        <f ca="1">IF(SUMIF(ВихідніДані!$E:$BB,AN$8&amp; $C67,ВихідніДані!$D:$D)=0,"-",IF(SUMIF(ВихідніДані!$E:$BB,AN$8&amp;$C67,ВихідніДані!$BE:$BE)=0,"вся сумма оспорена",IF(SUMIF(ВихідніДані!$E:$BB,AN$8&amp;$C67,ВихідніДані!$M:$M)=0,"Немає висновків",SUMIF(ВихідніДані!$E:$BB,AN$8&amp;$C67,ВихідніДані!$AI:$AI)/SUMIF(ВихідніДані!$E:$BB,AN$8&amp;$C67,ВихідніДані!$M:$M))))</f>
        <v>-</v>
      </c>
      <c r="AO67" s="159"/>
      <c r="AP67" s="323">
        <f>VLOOKUP(AP$8&amp;$C67,ВихідніДані!$E:$BD,52,0)</f>
        <v>31</v>
      </c>
      <c r="AQ67" s="324">
        <f>VLOOKUP(AQ$8&amp;$C67,ВихідніДані!$E:$BD,52,0)</f>
        <v>35</v>
      </c>
      <c r="AR67" s="324">
        <f>VLOOKUP(AR$8&amp;$C67,ВихідніДані!$E:$BD,52,0)</f>
        <v>65</v>
      </c>
      <c r="AS67" s="331" t="str">
        <f>IF(ISNA(VLOOKUP(AS$8&amp;$C67,ВихідніДані!$E:$BD,52,0)),"---",VLOOKUP(AS$8&amp;$C67,ВихідніДані!$E:$BD,52,0))</f>
        <v>---</v>
      </c>
      <c r="AT67" s="331" t="str">
        <f>IF(ISNA(VLOOKUP(AT$8&amp;$C67,ВихідніДані!$E:$BD,52,0)),"---",VLOOKUP(AT$8&amp;$C67,ВихідніДані!$E:$BD,52,0))</f>
        <v>---</v>
      </c>
      <c r="AU67" s="324">
        <f>VLOOKUP(AU$8&amp;$C67,ВихідніДані!$E:$BD,52,0)</f>
        <v>36</v>
      </c>
      <c r="AV67" s="324">
        <f>VLOOKUP(AV$8&amp;$C67,ВихідніДані!$E:$BD,52,0)</f>
        <v>35</v>
      </c>
      <c r="AW67" s="324">
        <f>VLOOKUP(AW$8&amp;$C67,ВихідніДані!$E:$BD,52,0)</f>
        <v>34</v>
      </c>
      <c r="AX67" s="324">
        <f>VLOOKUP(AX$8&amp;$C67,ВихідніДані!$E:$BD,52,0)</f>
        <v>39</v>
      </c>
      <c r="AY67" s="331" t="str">
        <f>IF(ISNA(VLOOKUP(AY$8&amp;$C67,ВихідніДані!$E:$BD,52,0)),"---",VLOOKUP(AY$8&amp;$C67,ВихідніДані!$E:$BD,52,0))</f>
        <v>---</v>
      </c>
      <c r="AZ67" s="332" t="str">
        <f>IF(ISNA(VLOOKUP(AZ$8&amp;$C67,ВихідніДані!$E:$BD,52,0)),"---",VLOOKUP(AZ$8&amp;$C67,ВихідніДані!$E:$BD,52,0))</f>
        <v>---</v>
      </c>
      <c r="BA67" s="159"/>
      <c r="BB67" s="319">
        <f>IF(SUMIF(АВисновки!$D:$D,BB$8&amp;$C67,АВисновки!$A:$A)=0,"-",SUMIF(АВисновки!$D:$D,BB$8&amp;$C67,АВисновки!$E:$E))</f>
        <v>1762770.3150684931</v>
      </c>
      <c r="BC67" s="320">
        <f>IF(SUMIF(АВисновки!$D:$D,BC$8&amp;$C67,АВисновки!$A:$A)=0,"-",SUMIF(АВисновки!$D:$D,BC$8&amp;$C67,АВисновки!$E:$E))</f>
        <v>0</v>
      </c>
      <c r="BD67" s="320">
        <f>IF(SUMIF(АВисновки!$D:$D,BD$8&amp;$C67,АВисновки!$A:$A)=0,"-",SUMIF(АВисновки!$D:$D,BD$8&amp;$C67,АВисновки!$E:$E))</f>
        <v>276620.97246575583</v>
      </c>
      <c r="BE67" s="320" t="str">
        <f>IF(SUMIF(АВисновки!$D:$D,BE$8&amp;$C67,АВисновки!$A:$A)=0,"-",SUMIF(АВисновки!$D:$D,BE$8&amp;$C67,АВисновки!$E:$E))</f>
        <v>-</v>
      </c>
      <c r="BF67" s="320" t="str">
        <f>IF(SUMIF(АВисновки!$D:$D,BF$8&amp;$C67,АВисновки!$A:$A)=0,"-",SUMIF(АВисновки!$D:$D,BF$8&amp;$C67,АВисновки!$E:$E))</f>
        <v>-</v>
      </c>
      <c r="BG67" s="320">
        <f>IF(SUMIF(АВисновки!$D:$D,BG$8&amp;$C67,АВисновки!$A:$A)=0,"-",SUMIF(АВисновки!$D:$D,BG$8&amp;$C67,АВисновки!$E:$E))</f>
        <v>0</v>
      </c>
      <c r="BH67" s="320">
        <f>IF(SUMIF(АВисновки!$D:$D,BH$8&amp;$C67,АВисновки!$A:$A)=0,"-",SUMIF(АВисновки!$D:$D,BH$8&amp;$C67,АВисновки!$E:$E))</f>
        <v>0</v>
      </c>
      <c r="BI67" s="320">
        <f>IF(SUMIF(АВисновки!$D:$D,BI$8&amp;$C67,АВисновки!$A:$A)=0,"-",SUMIF(АВисновки!$D:$D,BI$8&amp;$C67,АВисновки!$E:$E))</f>
        <v>0</v>
      </c>
      <c r="BJ67" s="320">
        <f>IF(SUMIF(АВисновки!$D:$D,BJ$8&amp;$C67,АВисновки!$A:$A)=0,"-",SUMIF(АВисновки!$D:$D,BJ$8&amp;$C67,АВисновки!$E:$E))</f>
        <v>0</v>
      </c>
      <c r="BK67" s="320" t="str">
        <f>IF(SUMIF(АВисновки!$D:$D,BK$8&amp;$C67,АВисновки!$A:$A)=0,"-",SUMIF(АВисновки!$D:$D,BK$8&amp;$C67,АВисновки!$E:$E))</f>
        <v>-</v>
      </c>
      <c r="BL67" s="321" t="str">
        <f>IF(SUMIF(АВисновки!$D:$D,BL$8&amp;$C67,АВисновки!$A:$A)=0,"-",SUMIF(АВисновки!$D:$D,BL$8&amp;$C67,АВисновки!$E:$E))</f>
        <v>-</v>
      </c>
    </row>
    <row r="68" spans="1:64" x14ac:dyDescent="0.2">
      <c r="A68" s="386">
        <f>COUNTIF(СписМінфін!$B$2:$B$101,C68)</f>
        <v>1</v>
      </c>
      <c r="B68" s="364">
        <v>58</v>
      </c>
      <c r="C68" s="365" t="s">
        <v>47</v>
      </c>
      <c r="D68" s="142">
        <v>9517710155</v>
      </c>
      <c r="E68" s="172">
        <f>SUMIF(ВихідніДані!G:G,D68,ВихідніДані!K:K)</f>
        <v>1447547240</v>
      </c>
      <c r="F68" s="172">
        <f>SUMIF(ВихідніДані!G:G,D68,ВихідніДані!M:M)</f>
        <v>1409304168.6599998</v>
      </c>
      <c r="G68" s="172">
        <f>SUMIF(ВихідніДані!G:G,D68,ВихідніДані!AC:AC)</f>
        <v>75108</v>
      </c>
      <c r="H68" s="172">
        <f>SUMIF(ВихідніДані!G:G,D68,ВихідніДані!AI:AI)</f>
        <v>1409304168.6599998</v>
      </c>
      <c r="I68" s="366">
        <f t="shared" si="1"/>
        <v>38167963.340000153</v>
      </c>
      <c r="J68" s="366">
        <f t="shared" si="2"/>
        <v>0</v>
      </c>
      <c r="K68" s="367">
        <f t="shared" si="3"/>
        <v>0.97363129659203684</v>
      </c>
      <c r="L68" s="368">
        <f t="shared" si="4"/>
        <v>0.97363129659203684</v>
      </c>
      <c r="M68" s="369">
        <f>SUMIF(АВисновки!N:N,D68,АВисновки!$E:$E)</f>
        <v>22714341.709424656</v>
      </c>
      <c r="N68" s="369">
        <f>SUMIF(АВисновки!N:N,D68,АВисновки!B:B)</f>
        <v>6</v>
      </c>
      <c r="O68" s="369">
        <f ca="1">SUMIF([2]Матриця!C$7:C$967,D68,[2]Матриця!D$7:D$967)</f>
        <v>23</v>
      </c>
      <c r="P68" s="387">
        <f ca="1">SUMIF([2]Матриця!B$7:B$967,C68,[2]Матриця!E$7:E$967)</f>
        <v>1</v>
      </c>
      <c r="Q68" s="159"/>
      <c r="R68" s="330">
        <f ca="1">IF(SUMIF(ВихідніДані!$E:$BB,R$8&amp;$C68,ВихідніДані!$D:$D)=0,"-",IF(SUMIF(ВихідніДані!$E:$BB,R$8&amp;$C68,ВихідніДані!$BE:$BE)=0,"вся сумма оспорена",IF(SUMIF(ВихідніДані!$E:$BB,R$8&amp;$C68,ВихідніДані!$M:$M)=0,"Немає висновків",SUMIF(ВихідніДані!$E:$BB,R$8&amp;$C68,ВихідніДані!$M:$M)/SUMIF(ВихідніДані!$E:$BB,R$8&amp;$C68,ВихідніДані!$BE:$BE))))</f>
        <v>1</v>
      </c>
      <c r="S68" s="331">
        <f ca="1">IF(SUMIF(ВихідніДані!$E:$BB,S$8&amp;$C68,ВихідніДані!$D:$D)=0,"-",IF(SUMIF(ВихідніДані!$E:$BB,S$8&amp;$C68,ВихідніДані!$BE:$BE)=0,"вся сумма оспорена",IF(SUMIF(ВихідніДані!$E:$BB,S$8&amp;$C68,ВихідніДані!$M:$M)=0,"Немає висновків",SUMIF(ВихідніДані!$E:$BB,S$8&amp;$C68,ВихідніДані!$M:$M)/SUMIF(ВихідніДані!$E:$BB,S$8&amp;$C68,ВихідніДані!$BE:$BE))))</f>
        <v>1</v>
      </c>
      <c r="T68" s="331">
        <f ca="1">IF(SUMIF(ВихідніДані!$E:$BB,T$8&amp;$C68,ВихідніДані!$D:$D)=0,"-",IF(SUMIF(ВихідніДані!$E:$BB,T$8&amp;$C68,ВихідніДані!$BE:$BE)=0,"вся сумма оспорена",IF(SUMIF(ВихідніДані!$E:$BB,T$8&amp;$C68,ВихідніДані!$M:$M)=0,"Немає висновків",SUMIF(ВихідніДані!$E:$BB,T$8&amp;$C68,ВихідніДані!$M:$M)/SUMIF(ВихідніДані!$E:$BB,T$8&amp;$C68,ВихідніДані!$BE:$BE))))</f>
        <v>1</v>
      </c>
      <c r="U68" s="331">
        <f ca="1">IF(SUMIF(ВихідніДані!$E:$BB,U$8&amp;$C68,ВихідніДані!$D:$D)=0,"-",IF(SUMIF(ВихідніДані!$E:$BB,U$8&amp;$C68,ВихідніДані!$BE:$BE)=0,"вся сумма оспорена",IF(SUMIF(ВихідніДані!$E:$BB,U$8&amp;$C68,ВихідніДані!$M:$M)=0,"Немає висновків",SUMIF(ВихідніДані!$E:$BB,U$8&amp;$C68,ВихідніДані!$M:$M)/SUMIF(ВихідніДані!$E:$BB,U$8&amp;$C68,ВихідніДані!$BE:$BE))))</f>
        <v>0.95068501000000005</v>
      </c>
      <c r="V68" s="331">
        <f ca="1">IF(SUMIF(ВихідніДані!$E:$BB,V$8&amp;$C68,ВихідніДані!$D:$D)=0,"-",IF(SUMIF(ВихідніДані!$E:$BB,V$8&amp;$C68,ВихідніДані!$BE:$BE)=0,"вся сумма оспорена",IF(SUMIF(ВихідніДані!$E:$BB,V$8&amp;$C68,ВихідніДані!$M:$M)=0,"Немає висновків",SUMIF(ВихідніДані!$E:$BB,V$8&amp;$C68,ВихідніДані!$M:$M)/SUMIF(ВихідніДані!$E:$BB,V$8&amp;$C68,ВихідніДані!$BE:$BE))))</f>
        <v>0.86502648939710425</v>
      </c>
      <c r="W68" s="331">
        <f ca="1">IF(SUMIF(ВихідніДані!$E:$BB,W$8&amp;$C68,ВихідніДані!$D:$D)=0,"-",IF(SUMIF(ВихідніДані!$E:$BB,W$8&amp;$C68,ВихідніДані!$BE:$BE)=0,"вся сумма оспорена",IF(SUMIF(ВихідніДані!$E:$BB,W$8&amp;$C68,ВихідніДані!$M:$M)=0,"Немає висновків",SUMIF(ВихідніДані!$E:$BB,W$8&amp;$C68,ВихідніДані!$M:$M)/SUMIF(ВихідніДані!$E:$BB,W$8&amp;$C68,ВихідніДані!$BE:$BE))))</f>
        <v>0.90115797780000007</v>
      </c>
      <c r="X68" s="331">
        <f ca="1">IF(SUMIF(ВихідніДані!$E:$BB,X$8&amp;$C68,ВихідніДані!$D:$D)=0,"-",IF(SUMIF(ВихідніДані!$E:$BB,X$8&amp;$C68,ВихідніДані!$BE:$BE)=0,"вся сумма оспорена",IF(SUMIF(ВихідніДані!$E:$BB,X$8&amp;$C68,ВихідніДані!$M:$M)=0,"Немає висновків",SUMIF(ВихідніДані!$E:$BB,X$8&amp;$C68,ВихідніДані!$M:$M)/SUMIF(ВихідніДані!$E:$BB,X$8&amp;$C68,ВихідніДані!$BE:$BE))))</f>
        <v>0.99296392579743042</v>
      </c>
      <c r="Y68" s="331">
        <f ca="1">IF(SUMIF(ВихідніДані!$E:$BB,Y$8&amp;$C68,ВихідніДані!$D:$D)=0,"-",IF(SUMIF(ВихідніДані!$E:$BB,Y$8&amp;$C68,ВихідніДані!$BE:$BE)=0,"вся сумма оспорена",IF(SUMIF(ВихідніДані!$E:$BB,Y$8&amp;$C68,ВихідніДані!$M:$M)=0,"Немає висновків",SUMIF(ВихідніДані!$E:$BB,Y$8&amp;$C68,ВихідніДані!$M:$M)/SUMIF(ВихідніДані!$E:$BB,Y$8&amp;$C68,ВихідніДані!$BE:$BE))))</f>
        <v>1</v>
      </c>
      <c r="Z68" s="331">
        <f ca="1">IF(SUMIF(ВихідніДані!$E:$BB,Z$8&amp;$C68,ВихідніДані!$D:$D)=0,"-",IF(SUMIF(ВихідніДані!$E:$BB,Z$8&amp;$C68,ВихідніДані!$BE:$BE)=0,"вся сумма оспорена",IF(SUMIF(ВихідніДані!$E:$BB,Z$8&amp;$C68,ВихідніДані!$M:$M)=0,"Немає висновків",SUMIF(ВихідніДані!$E:$BB,Z$8&amp;$C68,ВихідніДані!$M:$M)/SUMIF(ВихідніДані!$E:$BB,Z$8&amp;$C68,ВихідніДані!$BE:$BE))))</f>
        <v>0.9949187827999999</v>
      </c>
      <c r="AA68" s="331">
        <f ca="1">IF(SUMIF(ВихідніДані!$E:$BB,AA$8&amp;$C68,ВихідніДані!$D:$D)=0,"-",IF(SUMIF(ВихідніДані!$E:$BB,AA$8&amp;$C68,ВихідніДані!$BE:$BE)=0,"вся сумма оспорена",IF(SUMIF(ВихідніДані!$E:$BB,AA$8&amp;$C68,ВихідніДані!$M:$M)=0,"Немає висновків",SUMIF(ВихідніДані!$E:$BB,AA$8&amp;$C68,ВихідніДані!$M:$M)/SUMIF(ВихідніДані!$E:$BB,AA$8&amp;$C68,ВихідніДані!$BE:$BE))))</f>
        <v>0.99783401452795728</v>
      </c>
      <c r="AB68" s="332" t="str">
        <f ca="1">IF(SUMIF(ВихідніДані!$E:$BB,AB$8&amp;$C68,ВихідніДані!$D:$D)=0,"-",IF(SUMIF(ВихідніДані!$E:$BB,AB$8&amp;$C68,ВихідніДані!$BE:$BE)=0,"вся сумма оспорена",IF(SUMIF(ВихідніДані!$E:$BB,AB$8&amp;$C68,ВихідніДані!$M:$M)=0,"Немає висновків",SUMIF(ВихідніДані!$E:$BB,AB$8&amp;$C68,ВихідніДані!$M:$M)/SUMIF(ВихідніДані!$E:$BB,AB$8&amp;$C68,ВихідніДані!$BE:$BE))))</f>
        <v>-</v>
      </c>
      <c r="AC68" s="159"/>
      <c r="AD68" s="330">
        <f ca="1">IF(SUMIF(ВихідніДані!$E:$BB,AD$8&amp; $C68,ВихідніДані!$D:$D)=0,"-",IF(SUMIF(ВихідніДані!$E:$BB,AD$8&amp;$C68,ВихідніДані!$BE:$BE)=0,"вся сумма оспорена",IF(SUMIF(ВихідніДані!$E:$BB,AD$8&amp;$C68,ВихідніДані!$M:$M)=0,"Немає висновків",SUMIF(ВихідніДані!$E:$BB,AD$8&amp;$C68,ВихідніДані!$AI:$AI)/SUMIF(ВихідніДані!$E:$BB,AD$8&amp;$C68,ВихідніДані!$M:$M))))</f>
        <v>1</v>
      </c>
      <c r="AE68" s="331">
        <f ca="1">IF(SUMIF(ВихідніДані!$E:$BB,AE$8&amp; $C68,ВихідніДані!$D:$D)=0,"-",IF(SUMIF(ВихідніДані!$E:$BB,AE$8&amp;$C68,ВихідніДані!$BE:$BE)=0,"вся сумма оспорена",IF(SUMIF(ВихідніДані!$E:$BB,AE$8&amp;$C68,ВихідніДані!$M:$M)=0,"Немає висновків",SUMIF(ВихідніДані!$E:$BB,AE$8&amp;$C68,ВихідніДані!$AI:$AI)/SUMIF(ВихідніДані!$E:$BB,AE$8&amp;$C68,ВихідніДані!$M:$M))))</f>
        <v>1</v>
      </c>
      <c r="AF68" s="331">
        <f ca="1">IF(SUMIF(ВихідніДані!$E:$BB,AF$8&amp; $C68,ВихідніДані!$D:$D)=0,"-",IF(SUMIF(ВихідніДані!$E:$BB,AF$8&amp;$C68,ВихідніДані!$BE:$BE)=0,"вся сумма оспорена",IF(SUMIF(ВихідніДані!$E:$BB,AF$8&amp;$C68,ВихідніДані!$M:$M)=0,"Немає висновків",SUMIF(ВихідніДані!$E:$BB,AF$8&amp;$C68,ВихідніДані!$AI:$AI)/SUMIF(ВихідніДані!$E:$BB,AF$8&amp;$C68,ВихідніДані!$M:$M))))</f>
        <v>1</v>
      </c>
      <c r="AG68" s="331">
        <f ca="1">IF(SUMIF(ВихідніДані!$E:$BB,AG$8&amp; $C68,ВихідніДані!$D:$D)=0,"-",IF(SUMIF(ВихідніДані!$E:$BB,AG$8&amp;$C68,ВихідніДані!$BE:$BE)=0,"вся сумма оспорена",IF(SUMIF(ВихідніДані!$E:$BB,AG$8&amp;$C68,ВихідніДані!$M:$M)=0,"Немає висновків",SUMIF(ВихідніДані!$E:$BB,AG$8&amp;$C68,ВихідніДані!$AI:$AI)/SUMIF(ВихідніДані!$E:$BB,AG$8&amp;$C68,ВихідніДані!$M:$M))))</f>
        <v>1</v>
      </c>
      <c r="AH68" s="331">
        <f ca="1">IF(SUMIF(ВихідніДані!$E:$BB,AH$8&amp; $C68,ВихідніДані!$D:$D)=0,"-",IF(SUMIF(ВихідніДані!$E:$BB,AH$8&amp;$C68,ВихідніДані!$BE:$BE)=0,"вся сумма оспорена",IF(SUMIF(ВихідніДані!$E:$BB,AH$8&amp;$C68,ВихідніДані!$M:$M)=0,"Немає висновків",SUMIF(ВихідніДані!$E:$BB,AH$8&amp;$C68,ВихідніДані!$AI:$AI)/SUMIF(ВихідніДані!$E:$BB,AH$8&amp;$C68,ВихідніДані!$M:$M))))</f>
        <v>1</v>
      </c>
      <c r="AI68" s="331">
        <f ca="1">IF(SUMIF(ВихідніДані!$E:$BB,AI$8&amp; $C68,ВихідніДані!$D:$D)=0,"-",IF(SUMIF(ВихідніДані!$E:$BB,AI$8&amp;$C68,ВихідніДані!$BE:$BE)=0,"вся сумма оспорена",IF(SUMIF(ВихідніДані!$E:$BB,AI$8&amp;$C68,ВихідніДані!$M:$M)=0,"Немає висновків",SUMIF(ВихідніДані!$E:$BB,AI$8&amp;$C68,ВихідніДані!$AI:$AI)/SUMIF(ВихідніДані!$E:$BB,AI$8&amp;$C68,ВихідніДані!$M:$M))))</f>
        <v>1</v>
      </c>
      <c r="AJ68" s="331">
        <f ca="1">IF(SUMIF(ВихідніДані!$E:$BB,AJ$8&amp; $C68,ВихідніДані!$D:$D)=0,"-",IF(SUMIF(ВихідніДані!$E:$BB,AJ$8&amp;$C68,ВихідніДані!$BE:$BE)=0,"вся сумма оспорена",IF(SUMIF(ВихідніДані!$E:$BB,AJ$8&amp;$C68,ВихідніДані!$M:$M)=0,"Немає висновків",SUMIF(ВихідніДані!$E:$BB,AJ$8&amp;$C68,ВихідніДані!$AI:$AI)/SUMIF(ВихідніДані!$E:$BB,AJ$8&amp;$C68,ВихідніДані!$M:$M))))</f>
        <v>1</v>
      </c>
      <c r="AK68" s="331">
        <f ca="1">IF(SUMIF(ВихідніДані!$E:$BB,AK$8&amp; $C68,ВихідніДані!$D:$D)=0,"-",IF(SUMIF(ВихідніДані!$E:$BB,AK$8&amp;$C68,ВихідніДані!$BE:$BE)=0,"вся сумма оспорена",IF(SUMIF(ВихідніДані!$E:$BB,AK$8&amp;$C68,ВихідніДані!$M:$M)=0,"Немає висновків",SUMIF(ВихідніДані!$E:$BB,AK$8&amp;$C68,ВихідніДані!$AI:$AI)/SUMIF(ВихідніДані!$E:$BB,AK$8&amp;$C68,ВихідніДані!$M:$M))))</f>
        <v>1</v>
      </c>
      <c r="AL68" s="331">
        <f ca="1">IF(SUMIF(ВихідніДані!$E:$BB,AL$8&amp; $C68,ВихідніДані!$D:$D)=0,"-",IF(SUMIF(ВихідніДані!$E:$BB,AL$8&amp;$C68,ВихідніДані!$BE:$BE)=0,"вся сумма оспорена",IF(SUMIF(ВихідніДані!$E:$BB,AL$8&amp;$C68,ВихідніДані!$M:$M)=0,"Немає висновків",SUMIF(ВихідніДані!$E:$BB,AL$8&amp;$C68,ВихідніДані!$AI:$AI)/SUMIF(ВихідніДані!$E:$BB,AL$8&amp;$C68,ВихідніДані!$M:$M))))</f>
        <v>1</v>
      </c>
      <c r="AM68" s="331">
        <f ca="1">IF(SUMIF(ВихідніДані!$E:$BB,AM$8&amp; $C68,ВихідніДані!$D:$D)=0,"-",IF(SUMIF(ВихідніДані!$E:$BB,AM$8&amp;$C68,ВихідніДані!$BE:$BE)=0,"вся сумма оспорена",IF(SUMIF(ВихідніДані!$E:$BB,AM$8&amp;$C68,ВихідніДані!$M:$M)=0,"Немає висновків",SUMIF(ВихідніДані!$E:$BB,AM$8&amp;$C68,ВихідніДані!$AI:$AI)/SUMIF(ВихідніДані!$E:$BB,AM$8&amp;$C68,ВихідніДані!$M:$M))))</f>
        <v>1</v>
      </c>
      <c r="AN68" s="332" t="str">
        <f ca="1">IF(SUMIF(ВихідніДані!$E:$BB,AN$8&amp; $C68,ВихідніДані!$D:$D)=0,"-",IF(SUMIF(ВихідніДані!$E:$BB,AN$8&amp;$C68,ВихідніДані!$BE:$BE)=0,"вся сумма оспорена",IF(SUMIF(ВихідніДані!$E:$BB,AN$8&amp;$C68,ВихідніДані!$M:$M)=0,"Немає висновків",SUMIF(ВихідніДані!$E:$BB,AN$8&amp;$C68,ВихідніДані!$AI:$AI)/SUMIF(ВихідніДані!$E:$BB,AN$8&amp;$C68,ВихідніДані!$M:$M))))</f>
        <v>-</v>
      </c>
      <c r="AO68" s="159"/>
      <c r="AP68" s="323">
        <f>VLOOKUP(AP$8&amp;$C68,ВихідніДані!$E:$BD,52,0)</f>
        <v>33</v>
      </c>
      <c r="AQ68" s="324">
        <f>VLOOKUP(AQ$8&amp;$C68,ВихідніДані!$E:$BD,52,0)</f>
        <v>34</v>
      </c>
      <c r="AR68" s="324">
        <f>VLOOKUP(AR$8&amp;$C68,ВихідніДані!$E:$BD,52,0)</f>
        <v>34</v>
      </c>
      <c r="AS68" s="324">
        <f>VLOOKUP(AS$8&amp;$C68,ВихідніДані!$E:$BD,52,0)</f>
        <v>33</v>
      </c>
      <c r="AT68" s="324">
        <f>VLOOKUP(AT$8&amp;$C68,ВихідніДані!$E:$BD,52,0)</f>
        <v>61</v>
      </c>
      <c r="AU68" s="324">
        <f>VLOOKUP(AU$8&amp;$C68,ВихідніДані!$E:$BD,52,0)</f>
        <v>38</v>
      </c>
      <c r="AV68" s="324">
        <f>VLOOKUP(AV$8&amp;$C68,ВихідніДані!$E:$BD,52,0)</f>
        <v>35</v>
      </c>
      <c r="AW68" s="324">
        <f>VLOOKUP(AW$8&amp;$C68,ВихідніДані!$E:$BD,52,0)</f>
        <v>31</v>
      </c>
      <c r="AX68" s="324">
        <f>VLOOKUP(AX$8&amp;$C68,ВихідніДані!$E:$BD,52,0)</f>
        <v>33</v>
      </c>
      <c r="AY68" s="324">
        <f>VLOOKUP(AY$8&amp;$C68,ВихідніДані!$E:$BD,52,0)</f>
        <v>30</v>
      </c>
      <c r="AZ68" s="332" t="str">
        <f>IF(ISNA(VLOOKUP(AZ$8&amp;$C68,ВихідніДані!$E:$BD,52,0)),"---",VLOOKUP(AZ$8&amp;$C68,ВихідніДані!$E:$BD,52,0))</f>
        <v>---</v>
      </c>
      <c r="BA68" s="159"/>
      <c r="BB68" s="319">
        <f>IF(SUMIF(АВисновки!$D:$D,BB$8&amp;$C68,АВисновки!$A:$A)=0,"-",SUMIF(АВисновки!$D:$D,BB$8&amp;$C68,АВисновки!$E:$E))</f>
        <v>0</v>
      </c>
      <c r="BC68" s="320">
        <f>IF(SUMIF(АВисновки!$D:$D,BC$8&amp;$C68,АВисновки!$A:$A)=0,"-",SUMIF(АВисновки!$D:$D,BC$8&amp;$C68,АВисновки!$E:$E))</f>
        <v>0</v>
      </c>
      <c r="BD68" s="320">
        <f>IF(SUMIF(АВисновки!$D:$D,BD$8&amp;$C68,АВисновки!$A:$A)=0,"-",SUMIF(АВисновки!$D:$D,BD$8&amp;$C68,АВисновки!$E:$E))</f>
        <v>0</v>
      </c>
      <c r="BE68" s="320">
        <f>IF(SUMIF(АВисновки!$D:$D,BE$8&amp;$C68,АВисновки!$A:$A)=0,"-",SUMIF(АВисновки!$D:$D,BE$8&amp;$C68,АВисновки!$E:$E))</f>
        <v>3526359.5589041095</v>
      </c>
      <c r="BF68" s="320">
        <f>IF(SUMIF(АВисновки!$D:$D,BF$8&amp;$C68,АВисновки!$A:$A)=0,"-",SUMIF(АВисновки!$D:$D,BF$8&amp;$C68,АВисновки!$E:$E))</f>
        <v>12695941.317808218</v>
      </c>
      <c r="BG68" s="320">
        <f>IF(SUMIF(АВисновки!$D:$D,BG$8&amp;$C68,АВисновки!$A:$A)=0,"-",SUMIF(АВисновки!$D:$D,BG$8&amp;$C68,АВисновки!$E:$E))</f>
        <v>5416001.2164383559</v>
      </c>
      <c r="BH68" s="320">
        <f>IF(SUMIF(АВисновки!$D:$D,BH$8&amp;$C68,АВисновки!$A:$A)=0,"-",SUMIF(АВисновки!$D:$D,BH$8&amp;$C68,АВисновки!$E:$E))</f>
        <v>579511.69627396658</v>
      </c>
      <c r="BI68" s="320">
        <f>IF(SUMIF(АВисновки!$D:$D,BI$8&amp;$C68,АВисновки!$A:$A)=0,"-",SUMIF(АВисновки!$D:$D,BI$8&amp;$C68,АВисновки!$E:$E))</f>
        <v>0</v>
      </c>
      <c r="BJ68" s="320">
        <f>IF(SUMIF(АВисновки!$D:$D,BJ$8&amp;$C68,АВисновки!$A:$A)=0,"-",SUMIF(АВисновки!$D:$D,BJ$8&amp;$C68,АВисновки!$E:$E))</f>
        <v>375870.86136986653</v>
      </c>
      <c r="BK68" s="320">
        <f>IF(SUMIF(АВисновки!$D:$D,BK$8&amp;$C68,АВисновки!$A:$A)=0,"-",SUMIF(АВисновки!$D:$D,BK$8&amp;$C68,АВисновки!$E:$E))</f>
        <v>120657.05863013823</v>
      </c>
      <c r="BL68" s="321" t="str">
        <f>IF(SUMIF(АВисновки!$D:$D,BL$8&amp;$C68,АВисновки!$A:$A)=0,"-",SUMIF(АВисновки!$D:$D,BL$8&amp;$C68,АВисновки!$E:$E))</f>
        <v>-</v>
      </c>
    </row>
    <row r="69" spans="1:64" x14ac:dyDescent="0.2">
      <c r="A69" s="386">
        <f>COUNTIF(СписМінфін!$B$2:$B$101,C69)</f>
        <v>1</v>
      </c>
      <c r="B69" s="364">
        <v>59</v>
      </c>
      <c r="C69" s="365" t="s">
        <v>49</v>
      </c>
      <c r="D69" s="142">
        <v>4811926650</v>
      </c>
      <c r="E69" s="172">
        <f>SUMIF(ВихідніДані!G:G,D69,ВихідніДані!K:K)</f>
        <v>91833577</v>
      </c>
      <c r="F69" s="172">
        <f>SUMIF(ВихідніДані!G:G,D69,ВихідніДані!M:M)</f>
        <v>89340842.86999999</v>
      </c>
      <c r="G69" s="172">
        <f>SUMIF(ВихідніДані!G:G,D69,ВихідніДані!AC:AC)</f>
        <v>0</v>
      </c>
      <c r="H69" s="172">
        <f>SUMIF(ВихідніДані!G:G,D69,ВихідніДані!AI:AI)</f>
        <v>89340842.86999999</v>
      </c>
      <c r="I69" s="366">
        <f t="shared" si="1"/>
        <v>2492734.1300000101</v>
      </c>
      <c r="J69" s="366">
        <f t="shared" si="2"/>
        <v>0</v>
      </c>
      <c r="K69" s="367">
        <f t="shared" si="3"/>
        <v>0.97285596171430833</v>
      </c>
      <c r="L69" s="368">
        <f t="shared" si="4"/>
        <v>0.97285596171430833</v>
      </c>
      <c r="M69" s="369">
        <f>SUMIF(АВисновки!N:N,D69,АВисновки!$E:$E)</f>
        <v>1565370.2083835611</v>
      </c>
      <c r="N69" s="369">
        <f>SUMIF(АВисновки!N:N,D69,АВисновки!B:B)</f>
        <v>7</v>
      </c>
      <c r="O69" s="369">
        <f ca="1">SUMIF([2]Матриця!C$7:C$967,D69,[2]Матриця!D$7:D$967)</f>
        <v>46</v>
      </c>
      <c r="P69" s="387">
        <f ca="1">SUMIF([2]Матриця!B$7:B$967,C69,[2]Матриця!E$7:E$967)</f>
        <v>4</v>
      </c>
      <c r="Q69" s="159"/>
      <c r="R69" s="330">
        <f ca="1">IF(SUMIF(ВихідніДані!$E:$BB,R$8&amp;$C69,ВихідніДані!$D:$D)=0,"-",IF(SUMIF(ВихідніДані!$E:$BB,R$8&amp;$C69,ВихідніДані!$BE:$BE)=0,"вся сумма оспорена",IF(SUMIF(ВихідніДані!$E:$BB,R$8&amp;$C69,ВихідніДані!$M:$M)=0,"Немає висновків",SUMIF(ВихідніДані!$E:$BB,R$8&amp;$C69,ВихідніДані!$M:$M)/SUMIF(ВихідніДані!$E:$BB,R$8&amp;$C69,ВихідніДані!$BE:$BE))))</f>
        <v>0.79121032996269292</v>
      </c>
      <c r="S69" s="331">
        <f ca="1">IF(SUMIF(ВихідніДані!$E:$BB,S$8&amp;$C69,ВихідніДані!$D:$D)=0,"-",IF(SUMIF(ВихідніДані!$E:$BB,S$8&amp;$C69,ВихідніДані!$BE:$BE)=0,"вся сумма оспорена",IF(SUMIF(ВихідніДані!$E:$BB,S$8&amp;$C69,ВихідніДані!$M:$M)=0,"Немає висновків",SUMIF(ВихідніДані!$E:$BB,S$8&amp;$C69,ВихідніДані!$M:$M)/SUMIF(ВихідніДані!$E:$BB,S$8&amp;$C69,ВихідніДані!$BE:$BE))))</f>
        <v>0.99964971195969599</v>
      </c>
      <c r="T69" s="331">
        <f ca="1">IF(SUMIF(ВихідніДані!$E:$BB,T$8&amp;$C69,ВихідніДані!$D:$D)=0,"-",IF(SUMIF(ВихідніДані!$E:$BB,T$8&amp;$C69,ВихідніДані!$BE:$BE)=0,"вся сумма оспорена",IF(SUMIF(ВихідніДані!$E:$BB,T$8&amp;$C69,ВихідніДані!$M:$M)=0,"Немає висновків",SUMIF(ВихідніДані!$E:$BB,T$8&amp;$C69,ВихідніДані!$M:$M)/SUMIF(ВихідніДані!$E:$BB,T$8&amp;$C69,ВихідніДані!$BE:$BE))))</f>
        <v>1</v>
      </c>
      <c r="U69" s="331">
        <f ca="1">IF(SUMIF(ВихідніДані!$E:$BB,U$8&amp;$C69,ВихідніДані!$D:$D)=0,"-",IF(SUMIF(ВихідніДані!$E:$BB,U$8&amp;$C69,ВихідніДані!$BE:$BE)=0,"вся сумма оспорена",IF(SUMIF(ВихідніДані!$E:$BB,U$8&amp;$C69,ВихідніДані!$M:$M)=0,"Немає висновків",SUMIF(ВихідніДані!$E:$BB,U$8&amp;$C69,ВихідніДані!$M:$M)/SUMIF(ВихідніДані!$E:$BB,U$8&amp;$C69,ВихідніДані!$BE:$BE))))</f>
        <v>1</v>
      </c>
      <c r="V69" s="331">
        <f ca="1">IF(SUMIF(ВихідніДані!$E:$BB,V$8&amp;$C69,ВихідніДані!$D:$D)=0,"-",IF(SUMIF(ВихідніДані!$E:$BB,V$8&amp;$C69,ВихідніДані!$BE:$BE)=0,"вся сумма оспорена",IF(SUMIF(ВихідніДані!$E:$BB,V$8&amp;$C69,ВихідніДані!$M:$M)=0,"Немає висновків",SUMIF(ВихідніДані!$E:$BB,V$8&amp;$C69,ВихідніДані!$M:$M)/SUMIF(ВихідніДані!$E:$BB,V$8&amp;$C69,ВихідніДані!$BE:$BE))))</f>
        <v>0.98914837076732942</v>
      </c>
      <c r="W69" s="331">
        <f ca="1">IF(SUMIF(ВихідніДані!$E:$BB,W$8&amp;$C69,ВихідніДані!$D:$D)=0,"-",IF(SUMIF(ВихідніДані!$E:$BB,W$8&amp;$C69,ВихідніДані!$BE:$BE)=0,"вся сумма оспорена",IF(SUMIF(ВихідніДані!$E:$BB,W$8&amp;$C69,ВихідніДані!$M:$M)=0,"Немає висновків",SUMIF(ВихідніДані!$E:$BB,W$8&amp;$C69,ВихідніДані!$M:$M)/SUMIF(ВихідніДані!$E:$BB,W$8&amp;$C69,ВихідніДані!$BE:$BE))))</f>
        <v>0.89033040414838049</v>
      </c>
      <c r="X69" s="331">
        <f ca="1">IF(SUMIF(ВихідніДані!$E:$BB,X$8&amp;$C69,ВихідніДані!$D:$D)=0,"-",IF(SUMIF(ВихідніДані!$E:$BB,X$8&amp;$C69,ВихідніДані!$BE:$BE)=0,"вся сумма оспорена",IF(SUMIF(ВихідніДані!$E:$BB,X$8&amp;$C69,ВихідніДані!$M:$M)=0,"Немає висновків",SUMIF(ВихідніДані!$E:$BB,X$8&amp;$C69,ВихідніДані!$M:$M)/SUMIF(ВихідніДані!$E:$BB,X$8&amp;$C69,ВихідніДані!$BE:$BE))))</f>
        <v>0.97927237874700401</v>
      </c>
      <c r="Y69" s="331">
        <f ca="1">IF(SUMIF(ВихідніДані!$E:$BB,Y$8&amp;$C69,ВихідніДані!$D:$D)=0,"-",IF(SUMIF(ВихідніДані!$E:$BB,Y$8&amp;$C69,ВихідніДані!$BE:$BE)=0,"вся сумма оспорена",IF(SUMIF(ВихідніДані!$E:$BB,Y$8&amp;$C69,ВихідніДані!$M:$M)=0,"Немає висновків",SUMIF(ВихідніДані!$E:$BB,Y$8&amp;$C69,ВихідніДані!$M:$M)/SUMIF(ВихідніДані!$E:$BB,Y$8&amp;$C69,ВихідніДані!$BE:$BE))))</f>
        <v>0.24386814705713941</v>
      </c>
      <c r="Z69" s="331">
        <f ca="1">IF(SUMIF(ВихідніДані!$E:$BB,Z$8&amp;$C69,ВихідніДані!$D:$D)=0,"-",IF(SUMIF(ВихідніДані!$E:$BB,Z$8&amp;$C69,ВихідніДані!$BE:$BE)=0,"вся сумма оспорена",IF(SUMIF(ВихідніДані!$E:$BB,Z$8&amp;$C69,ВихідніДані!$M:$M)=0,"Немає висновків",SUMIF(ВихідніДані!$E:$BB,Z$8&amp;$C69,ВихідніДані!$M:$M)/SUMIF(ВихідніДані!$E:$BB,Z$8&amp;$C69,ВихідніДані!$BE:$BE))))</f>
        <v>1</v>
      </c>
      <c r="AA69" s="331">
        <f ca="1">IF(SUMIF(ВихідніДані!$E:$BB,AA$8&amp;$C69,ВихідніДані!$D:$D)=0,"-",IF(SUMIF(ВихідніДані!$E:$BB,AA$8&amp;$C69,ВихідніДані!$BE:$BE)=0,"вся сумма оспорена",IF(SUMIF(ВихідніДані!$E:$BB,AA$8&amp;$C69,ВихідніДані!$M:$M)=0,"Немає висновків",SUMIF(ВихідніДані!$E:$BB,AA$8&amp;$C69,ВихідніДані!$M:$M)/SUMIF(ВихідніДані!$E:$BB,AA$8&amp;$C69,ВихідніДані!$BE:$BE))))</f>
        <v>1</v>
      </c>
      <c r="AB69" s="332" t="str">
        <f ca="1">IF(SUMIF(ВихідніДані!$E:$BB,AB$8&amp;$C69,ВихідніДані!$D:$D)=0,"-",IF(SUMIF(ВихідніДані!$E:$BB,AB$8&amp;$C69,ВихідніДані!$BE:$BE)=0,"вся сумма оспорена",IF(SUMIF(ВихідніДані!$E:$BB,AB$8&amp;$C69,ВихідніДані!$M:$M)=0,"Немає висновків",SUMIF(ВихідніДані!$E:$BB,AB$8&amp;$C69,ВихідніДані!$M:$M)/SUMIF(ВихідніДані!$E:$BB,AB$8&amp;$C69,ВихідніДані!$BE:$BE))))</f>
        <v>-</v>
      </c>
      <c r="AC69" s="159"/>
      <c r="AD69" s="330">
        <f ca="1">IF(SUMIF(ВихідніДані!$E:$BB,AD$8&amp; $C69,ВихідніДані!$D:$D)=0,"-",IF(SUMIF(ВихідніДані!$E:$BB,AD$8&amp;$C69,ВихідніДані!$BE:$BE)=0,"вся сумма оспорена",IF(SUMIF(ВихідніДані!$E:$BB,AD$8&amp;$C69,ВихідніДані!$M:$M)=0,"Немає висновків",SUMIF(ВихідніДані!$E:$BB,AD$8&amp;$C69,ВихідніДані!$AI:$AI)/SUMIF(ВихідніДані!$E:$BB,AD$8&amp;$C69,ВихідніДані!$M:$M))))</f>
        <v>1</v>
      </c>
      <c r="AE69" s="331">
        <f ca="1">IF(SUMIF(ВихідніДані!$E:$BB,AE$8&amp; $C69,ВихідніДані!$D:$D)=0,"-",IF(SUMIF(ВихідніДані!$E:$BB,AE$8&amp;$C69,ВихідніДані!$BE:$BE)=0,"вся сумма оспорена",IF(SUMIF(ВихідніДані!$E:$BB,AE$8&amp;$C69,ВихідніДані!$M:$M)=0,"Немає висновків",SUMIF(ВихідніДані!$E:$BB,AE$8&amp;$C69,ВихідніДані!$AI:$AI)/SUMIF(ВихідніДані!$E:$BB,AE$8&amp;$C69,ВихідніДані!$M:$M))))</f>
        <v>1</v>
      </c>
      <c r="AF69" s="331">
        <f ca="1">IF(SUMIF(ВихідніДані!$E:$BB,AF$8&amp; $C69,ВихідніДані!$D:$D)=0,"-",IF(SUMIF(ВихідніДані!$E:$BB,AF$8&amp;$C69,ВихідніДані!$BE:$BE)=0,"вся сумма оспорена",IF(SUMIF(ВихідніДані!$E:$BB,AF$8&amp;$C69,ВихідніДані!$M:$M)=0,"Немає висновків",SUMIF(ВихідніДані!$E:$BB,AF$8&amp;$C69,ВихідніДані!$AI:$AI)/SUMIF(ВихідніДані!$E:$BB,AF$8&amp;$C69,ВихідніДані!$M:$M))))</f>
        <v>1</v>
      </c>
      <c r="AG69" s="331">
        <f ca="1">IF(SUMIF(ВихідніДані!$E:$BB,AG$8&amp; $C69,ВихідніДані!$D:$D)=0,"-",IF(SUMIF(ВихідніДані!$E:$BB,AG$8&amp;$C69,ВихідніДані!$BE:$BE)=0,"вся сумма оспорена",IF(SUMIF(ВихідніДані!$E:$BB,AG$8&amp;$C69,ВихідніДані!$M:$M)=0,"Немає висновків",SUMIF(ВихідніДані!$E:$BB,AG$8&amp;$C69,ВихідніДані!$AI:$AI)/SUMIF(ВихідніДані!$E:$BB,AG$8&amp;$C69,ВихідніДані!$M:$M))))</f>
        <v>1</v>
      </c>
      <c r="AH69" s="331">
        <f ca="1">IF(SUMIF(ВихідніДані!$E:$BB,AH$8&amp; $C69,ВихідніДані!$D:$D)=0,"-",IF(SUMIF(ВихідніДані!$E:$BB,AH$8&amp;$C69,ВихідніДані!$BE:$BE)=0,"вся сумма оспорена",IF(SUMIF(ВихідніДані!$E:$BB,AH$8&amp;$C69,ВихідніДані!$M:$M)=0,"Немає висновків",SUMIF(ВихідніДані!$E:$BB,AH$8&amp;$C69,ВихідніДані!$AI:$AI)/SUMIF(ВихідніДані!$E:$BB,AH$8&amp;$C69,ВихідніДані!$M:$M))))</f>
        <v>1</v>
      </c>
      <c r="AI69" s="331">
        <f ca="1">IF(SUMIF(ВихідніДані!$E:$BB,AI$8&amp; $C69,ВихідніДані!$D:$D)=0,"-",IF(SUMIF(ВихідніДані!$E:$BB,AI$8&amp;$C69,ВихідніДані!$BE:$BE)=0,"вся сумма оспорена",IF(SUMIF(ВихідніДані!$E:$BB,AI$8&amp;$C69,ВихідніДані!$M:$M)=0,"Немає висновків",SUMIF(ВихідніДані!$E:$BB,AI$8&amp;$C69,ВихідніДані!$AI:$AI)/SUMIF(ВихідніДані!$E:$BB,AI$8&amp;$C69,ВихідніДані!$M:$M))))</f>
        <v>1</v>
      </c>
      <c r="AJ69" s="331">
        <f ca="1">IF(SUMIF(ВихідніДані!$E:$BB,AJ$8&amp; $C69,ВихідніДані!$D:$D)=0,"-",IF(SUMIF(ВихідніДані!$E:$BB,AJ$8&amp;$C69,ВихідніДані!$BE:$BE)=0,"вся сумма оспорена",IF(SUMIF(ВихідніДані!$E:$BB,AJ$8&amp;$C69,ВихідніДані!$M:$M)=0,"Немає висновків",SUMIF(ВихідніДані!$E:$BB,AJ$8&amp;$C69,ВихідніДані!$AI:$AI)/SUMIF(ВихідніДані!$E:$BB,AJ$8&amp;$C69,ВихідніДані!$M:$M))))</f>
        <v>1</v>
      </c>
      <c r="AK69" s="331">
        <f ca="1">IF(SUMIF(ВихідніДані!$E:$BB,AK$8&amp; $C69,ВихідніДані!$D:$D)=0,"-",IF(SUMIF(ВихідніДані!$E:$BB,AK$8&amp;$C69,ВихідніДані!$BE:$BE)=0,"вся сумма оспорена",IF(SUMIF(ВихідніДані!$E:$BB,AK$8&amp;$C69,ВихідніДані!$M:$M)=0,"Немає висновків",SUMIF(ВихідніДані!$E:$BB,AK$8&amp;$C69,ВихідніДані!$AI:$AI)/SUMIF(ВихідніДані!$E:$BB,AK$8&amp;$C69,ВихідніДані!$M:$M))))</f>
        <v>1</v>
      </c>
      <c r="AL69" s="331">
        <f ca="1">IF(SUMIF(ВихідніДані!$E:$BB,AL$8&amp; $C69,ВихідніДані!$D:$D)=0,"-",IF(SUMIF(ВихідніДані!$E:$BB,AL$8&amp;$C69,ВихідніДані!$BE:$BE)=0,"вся сумма оспорена",IF(SUMIF(ВихідніДані!$E:$BB,AL$8&amp;$C69,ВихідніДані!$M:$M)=0,"Немає висновків",SUMIF(ВихідніДані!$E:$BB,AL$8&amp;$C69,ВихідніДані!$AI:$AI)/SUMIF(ВихідніДані!$E:$BB,AL$8&amp;$C69,ВихідніДані!$M:$M))))</f>
        <v>1</v>
      </c>
      <c r="AM69" s="331">
        <f ca="1">IF(SUMIF(ВихідніДані!$E:$BB,AM$8&amp; $C69,ВихідніДані!$D:$D)=0,"-",IF(SUMIF(ВихідніДані!$E:$BB,AM$8&amp;$C69,ВихідніДані!$BE:$BE)=0,"вся сумма оспорена",IF(SUMIF(ВихідніДані!$E:$BB,AM$8&amp;$C69,ВихідніДані!$M:$M)=0,"Немає висновків",SUMIF(ВихідніДані!$E:$BB,AM$8&amp;$C69,ВихідніДані!$AI:$AI)/SUMIF(ВихідніДані!$E:$BB,AM$8&amp;$C69,ВихідніДані!$M:$M))))</f>
        <v>1</v>
      </c>
      <c r="AN69" s="332" t="str">
        <f ca="1">IF(SUMIF(ВихідніДані!$E:$BB,AN$8&amp; $C69,ВихідніДані!$D:$D)=0,"-",IF(SUMIF(ВихідніДані!$E:$BB,AN$8&amp;$C69,ВихідніДані!$BE:$BE)=0,"вся сумма оспорена",IF(SUMIF(ВихідніДані!$E:$BB,AN$8&amp;$C69,ВихідніДані!$M:$M)=0,"Немає висновків",SUMIF(ВихідніДані!$E:$BB,AN$8&amp;$C69,ВихідніДані!$AI:$AI)/SUMIF(ВихідніДані!$E:$BB,AN$8&amp;$C69,ВихідніДані!$M:$M))))</f>
        <v>-</v>
      </c>
      <c r="AO69" s="159"/>
      <c r="AP69" s="323">
        <f>VLOOKUP(AP$8&amp;$C69,ВихідніДані!$E:$BD,52,0)</f>
        <v>32</v>
      </c>
      <c r="AQ69" s="324">
        <f>VLOOKUP(AQ$8&amp;$C69,ВихідніДані!$E:$BD,52,0)</f>
        <v>34</v>
      </c>
      <c r="AR69" s="324">
        <f>VLOOKUP(AR$8&amp;$C69,ВихідніДані!$E:$BD,52,0)</f>
        <v>80</v>
      </c>
      <c r="AS69" s="324">
        <f>VLOOKUP(AS$8&amp;$C69,ВихідніДані!$E:$BD,52,0)</f>
        <v>66</v>
      </c>
      <c r="AT69" s="324">
        <f>VLOOKUP(AT$8&amp;$C69,ВихідніДані!$E:$BD,52,0)</f>
        <v>36</v>
      </c>
      <c r="AU69" s="324">
        <f>VLOOKUP(AU$8&amp;$C69,ВихідніДані!$E:$BD,52,0)</f>
        <v>67</v>
      </c>
      <c r="AV69" s="324">
        <f>VLOOKUP(AV$8&amp;$C69,ВихідніДані!$E:$BD,52,0)</f>
        <v>69</v>
      </c>
      <c r="AW69" s="324">
        <f>VLOOKUP(AW$8&amp;$C69,ВихідніДані!$E:$BD,52,0)</f>
        <v>35</v>
      </c>
      <c r="AX69" s="324">
        <f>VLOOKUP(AX$8&amp;$C69,ВихідніДані!$E:$BD,52,0)</f>
        <v>32</v>
      </c>
      <c r="AY69" s="324">
        <f>VLOOKUP(AY$8&amp;$C69,ВихідніДані!$E:$BD,52,0)</f>
        <v>35</v>
      </c>
      <c r="AZ69" s="332" t="str">
        <f>IF(ISNA(VLOOKUP(AZ$8&amp;$C69,ВихідніДані!$E:$BD,52,0)),"---",VLOOKUP(AZ$8&amp;$C69,ВихідніДані!$E:$BD,52,0))</f>
        <v>---</v>
      </c>
      <c r="BA69" s="159"/>
      <c r="BB69" s="319">
        <f>IF(SUMIF(АВисновки!$D:$D,BB$8&amp;$C69,АВисновки!$A:$A)=0,"-",SUMIF(АВисновки!$D:$D,BB$8&amp;$C69,АВисновки!$E:$E))</f>
        <v>99799.65753424658</v>
      </c>
      <c r="BC69" s="320">
        <f>IF(SUMIF(АВисновки!$D:$D,BC$8&amp;$C69,АВисновки!$A:$A)=0,"-",SUMIF(АВисновки!$D:$D,BC$8&amp;$C69,АВисновки!$E:$E))</f>
        <v>2064.9534246575345</v>
      </c>
      <c r="BD69" s="320">
        <f>IF(SUMIF(АВисновки!$D:$D,BD$8&amp;$C69,АВисновки!$A:$A)=0,"-",SUMIF(АВисновки!$D:$D,BD$8&amp;$C69,АВисновки!$E:$E))</f>
        <v>341464.32876712328</v>
      </c>
      <c r="BE69" s="320">
        <f>IF(SUMIF(АВисновки!$D:$D,BE$8&amp;$C69,АВисновки!$A:$A)=0,"-",SUMIF(АВисновки!$D:$D,BE$8&amp;$C69,АВисновки!$E:$E))</f>
        <v>0</v>
      </c>
      <c r="BF69" s="320">
        <f>IF(SUMIF(АВисновки!$D:$D,BF$8&amp;$C69,АВисновки!$A:$A)=0,"-",SUMIF(АВисновки!$D:$D,BF$8&amp;$C69,АВисновки!$E:$E))</f>
        <v>48719.279452054798</v>
      </c>
      <c r="BG69" s="320">
        <f>IF(SUMIF(АВисновки!$D:$D,BG$8&amp;$C69,АВисновки!$A:$A)=0,"-",SUMIF(АВисновки!$D:$D,BG$8&amp;$C69,АВисновки!$E:$E))</f>
        <v>561878.20273972582</v>
      </c>
      <c r="BH69" s="320">
        <f>IF(SUMIF(АВисновки!$D:$D,BH$8&amp;$C69,АВисновки!$A:$A)=0,"-",SUMIF(АВисновки!$D:$D,BH$8&amp;$C69,АВисновки!$E:$E))</f>
        <v>151973.71517808182</v>
      </c>
      <c r="BI69" s="320">
        <f>IF(SUMIF(АВисновки!$D:$D,BI$8&amp;$C69,АВисновки!$A:$A)=0,"-",SUMIF(АВисновки!$D:$D,BI$8&amp;$C69,АВисновки!$E:$E))</f>
        <v>359470.07128767128</v>
      </c>
      <c r="BJ69" s="320">
        <f>IF(SUMIF(АВисновки!$D:$D,BJ$8&amp;$C69,АВисновки!$A:$A)=0,"-",SUMIF(АВисновки!$D:$D,BJ$8&amp;$C69,АВисновки!$E:$E))</f>
        <v>0</v>
      </c>
      <c r="BK69" s="320">
        <f>IF(SUMIF(АВисновки!$D:$D,BK$8&amp;$C69,АВисновки!$A:$A)=0,"-",SUMIF(АВисновки!$D:$D,BK$8&amp;$C69,АВисновки!$E:$E))</f>
        <v>0</v>
      </c>
      <c r="BL69" s="321" t="str">
        <f>IF(SUMIF(АВисновки!$D:$D,BL$8&amp;$C69,АВисновки!$A:$A)=0,"-",SUMIF(АВисновки!$D:$D,BL$8&amp;$C69,АВисновки!$E:$E))</f>
        <v>-</v>
      </c>
    </row>
    <row r="70" spans="1:64" x14ac:dyDescent="0.2">
      <c r="A70" s="386">
        <f>COUNTIF(СписМінфін!$B$2:$B$101,C70)</f>
        <v>1</v>
      </c>
      <c r="B70" s="364">
        <v>60</v>
      </c>
      <c r="C70" s="365" t="s">
        <v>45</v>
      </c>
      <c r="D70" s="142">
        <v>314543826559</v>
      </c>
      <c r="E70" s="172">
        <f>SUMIF(ВихідніДані!G:G,D70,ВихідніДані!K:K)</f>
        <v>7295625918</v>
      </c>
      <c r="F70" s="172">
        <f>SUMIF(ВихідніДані!G:G,D70,ВихідніДані!M:M)</f>
        <v>7038719693.1400013</v>
      </c>
      <c r="G70" s="172">
        <f>SUMIF(ВихідніДані!G:G,D70,ВихідніДані!AC:AC)</f>
        <v>17501708</v>
      </c>
      <c r="H70" s="172">
        <f>SUMIF(ВихідніДані!G:G,D70,ВихідніДані!AI:AI)</f>
        <v>7038719693.1400013</v>
      </c>
      <c r="I70" s="366">
        <f t="shared" si="1"/>
        <v>239404516.8599987</v>
      </c>
      <c r="J70" s="366">
        <f t="shared" si="2"/>
        <v>0</v>
      </c>
      <c r="K70" s="367">
        <f t="shared" si="3"/>
        <v>0.96710628866005588</v>
      </c>
      <c r="L70" s="368">
        <f t="shared" si="4"/>
        <v>0.96710628866005588</v>
      </c>
      <c r="M70" s="369">
        <f>SUMIF(АВисновки!N:N,D70,АВисновки!$E:$E)</f>
        <v>209142686.09813696</v>
      </c>
      <c r="N70" s="369">
        <f>SUMIF(АВисновки!N:N,D70,АВисновки!B:B)</f>
        <v>11</v>
      </c>
      <c r="O70" s="369">
        <f ca="1">SUMIF([2]Матриця!C$7:C$967,D70,[2]Матриця!D$7:D$967)</f>
        <v>58</v>
      </c>
      <c r="P70" s="387">
        <f ca="1">SUMIF([2]Матриця!B$7:B$967,C70,[2]Матриця!E$7:E$967)</f>
        <v>3</v>
      </c>
      <c r="Q70" s="159"/>
      <c r="R70" s="330">
        <f ca="1">IF(SUMIF(ВихідніДані!$E:$BB,R$8&amp;$C70,ВихідніДані!$D:$D)=0,"-",IF(SUMIF(ВихідніДані!$E:$BB,R$8&amp;$C70,ВихідніДані!$BE:$BE)=0,"вся сумма оспорена",IF(SUMIF(ВихідніДані!$E:$BB,R$8&amp;$C70,ВихідніДані!$M:$M)=0,"Немає висновків",SUMIF(ВихідніДані!$E:$BB,R$8&amp;$C70,ВихідніДані!$M:$M)/SUMIF(ВихідніДані!$E:$BB,R$8&amp;$C70,ВихідніДані!$BE:$BE))))</f>
        <v>1</v>
      </c>
      <c r="S70" s="331">
        <f ca="1">IF(SUMIF(ВихідніДані!$E:$BB,S$8&amp;$C70,ВихідніДані!$D:$D)=0,"-",IF(SUMIF(ВихідніДані!$E:$BB,S$8&amp;$C70,ВихідніДані!$BE:$BE)=0,"вся сумма оспорена",IF(SUMIF(ВихідніДані!$E:$BB,S$8&amp;$C70,ВихідніДані!$M:$M)=0,"Немає висновків",SUMIF(ВихідніДані!$E:$BB,S$8&amp;$C70,ВихідніДані!$M:$M)/SUMIF(ВихідніДані!$E:$BB,S$8&amp;$C70,ВихідніДані!$BE:$BE))))</f>
        <v>0.98692345511514012</v>
      </c>
      <c r="T70" s="331">
        <f ca="1">IF(SUMIF(ВихідніДані!$E:$BB,T$8&amp;$C70,ВихідніДані!$D:$D)=0,"-",IF(SUMIF(ВихідніДані!$E:$BB,T$8&amp;$C70,ВихідніДані!$BE:$BE)=0,"вся сумма оспорена",IF(SUMIF(ВихідніДані!$E:$BB,T$8&amp;$C70,ВихідніДані!$M:$M)=0,"Немає висновків",SUMIF(ВихідніДані!$E:$BB,T$8&amp;$C70,ВихідніДані!$M:$M)/SUMIF(ВихідніДані!$E:$BB,T$8&amp;$C70,ВихідніДані!$BE:$BE))))</f>
        <v>0.97176975595358306</v>
      </c>
      <c r="U70" s="331">
        <f ca="1">IF(SUMIF(ВихідніДані!$E:$BB,U$8&amp;$C70,ВихідніДані!$D:$D)=0,"-",IF(SUMIF(ВихідніДані!$E:$BB,U$8&amp;$C70,ВихідніДані!$BE:$BE)=0,"вся сумма оспорена",IF(SUMIF(ВихідніДані!$E:$BB,U$8&amp;$C70,ВихідніДані!$M:$M)=0,"Немає висновків",SUMIF(ВихідніДані!$E:$BB,U$8&amp;$C70,ВихідніДані!$M:$M)/SUMIF(ВихідніДані!$E:$BB,U$8&amp;$C70,ВихідніДані!$BE:$BE))))</f>
        <v>0.95653665523013187</v>
      </c>
      <c r="V70" s="331">
        <f ca="1">IF(SUMIF(ВихідніДані!$E:$BB,V$8&amp;$C70,ВихідніДані!$D:$D)=0,"-",IF(SUMIF(ВихідніДані!$E:$BB,V$8&amp;$C70,ВихідніДані!$BE:$BE)=0,"вся сумма оспорена",IF(SUMIF(ВихідніДані!$E:$BB,V$8&amp;$C70,ВихідніДані!$M:$M)=0,"Немає висновків",SUMIF(ВихідніДані!$E:$BB,V$8&amp;$C70,ВихідніДані!$M:$M)/SUMIF(ВихідніДані!$E:$BB,V$8&amp;$C70,ВихідніДані!$BE:$BE))))</f>
        <v>0.95849448325734665</v>
      </c>
      <c r="W70" s="331">
        <f ca="1">IF(SUMIF(ВихідніДані!$E:$BB,W$8&amp;$C70,ВихідніДані!$D:$D)=0,"-",IF(SUMIF(ВихідніДані!$E:$BB,W$8&amp;$C70,ВихідніДані!$BE:$BE)=0,"вся сумма оспорена",IF(SUMIF(ВихідніДані!$E:$BB,W$8&amp;$C70,ВихідніДані!$M:$M)=0,"Немає висновків",SUMIF(ВихідніДані!$E:$BB,W$8&amp;$C70,ВихідніДані!$M:$M)/SUMIF(ВихідніДані!$E:$BB,W$8&amp;$C70,ВихідніДані!$BE:$BE))))</f>
        <v>0.96525061069444862</v>
      </c>
      <c r="X70" s="331">
        <f ca="1">IF(SUMIF(ВихідніДані!$E:$BB,X$8&amp;$C70,ВихідніДані!$D:$D)=0,"-",IF(SUMIF(ВихідніДані!$E:$BB,X$8&amp;$C70,ВихідніДані!$BE:$BE)=0,"вся сумма оспорена",IF(SUMIF(ВихідніДані!$E:$BB,X$8&amp;$C70,ВихідніДані!$M:$M)=0,"Немає висновків",SUMIF(ВихідніДані!$E:$BB,X$8&amp;$C70,ВихідніДані!$M:$M)/SUMIF(ВихідніДані!$E:$BB,X$8&amp;$C70,ВихідніДані!$BE:$BE))))</f>
        <v>0.9818921768509622</v>
      </c>
      <c r="Y70" s="331">
        <f ca="1">IF(SUMIF(ВихідніДані!$E:$BB,Y$8&amp;$C70,ВихідніДані!$D:$D)=0,"-",IF(SUMIF(ВихідніДані!$E:$BB,Y$8&amp;$C70,ВихідніДані!$BE:$BE)=0,"вся сумма оспорена",IF(SUMIF(ВихідніДані!$E:$BB,Y$8&amp;$C70,ВихідніДані!$M:$M)=0,"Немає висновків",SUMIF(ВихідніДані!$E:$BB,Y$8&amp;$C70,ВихідніДані!$M:$M)/SUMIF(ВихідніДані!$E:$BB,Y$8&amp;$C70,ВихідніДані!$BE:$BE))))</f>
        <v>0.90794273728239439</v>
      </c>
      <c r="Z70" s="331">
        <f ca="1">IF(SUMIF(ВихідніДані!$E:$BB,Z$8&amp;$C70,ВихідніДані!$D:$D)=0,"-",IF(SUMIF(ВихідніДані!$E:$BB,Z$8&amp;$C70,ВихідніДані!$BE:$BE)=0,"вся сумма оспорена",IF(SUMIF(ВихідніДані!$E:$BB,Z$8&amp;$C70,ВихідніДані!$M:$M)=0,"Немає висновків",SUMIF(ВихідніДані!$E:$BB,Z$8&amp;$C70,ВихідніДані!$M:$M)/SUMIF(ВихідніДані!$E:$BB,Z$8&amp;$C70,ВихідніДані!$BE:$BE))))</f>
        <v>0.89330445196435992</v>
      </c>
      <c r="AA70" s="331">
        <f ca="1">IF(SUMIF(ВихідніДані!$E:$BB,AA$8&amp;$C70,ВихідніДані!$D:$D)=0,"-",IF(SUMIF(ВихідніДані!$E:$BB,AA$8&amp;$C70,ВихідніДані!$BE:$BE)=0,"вся сумма оспорена",IF(SUMIF(ВихідніДані!$E:$BB,AA$8&amp;$C70,ВихідніДані!$M:$M)=0,"Немає висновків",SUMIF(ВихідніДані!$E:$BB,AA$8&amp;$C70,ВихідніДані!$M:$M)/SUMIF(ВихідніДані!$E:$BB,AA$8&amp;$C70,ВихідніДані!$BE:$BE))))</f>
        <v>0.97278342651608707</v>
      </c>
      <c r="AB70" s="332">
        <f ca="1">IF(SUMIF(ВихідніДані!$E:$BB,AB$8&amp;$C70,ВихідніДані!$D:$D)=0,"-",IF(SUMIF(ВихідніДані!$E:$BB,AB$8&amp;$C70,ВихідніДані!$BE:$BE)=0,"вся сумма оспорена",IF(SUMIF(ВихідніДані!$E:$BB,AB$8&amp;$C70,ВихідніДані!$M:$M)=0,"Немає висновків",SUMIF(ВихідніДані!$E:$BB,AB$8&amp;$C70,ВихідніДані!$M:$M)/SUMIF(ВихідніДані!$E:$BB,AB$8&amp;$C70,ВихідніДані!$BE:$BE))))</f>
        <v>0.99464054923179246</v>
      </c>
      <c r="AC70" s="159"/>
      <c r="AD70" s="330">
        <f ca="1">IF(SUMIF(ВихідніДані!$E:$BB,AD$8&amp; $C70,ВихідніДані!$D:$D)=0,"-",IF(SUMIF(ВихідніДані!$E:$BB,AD$8&amp;$C70,ВихідніДані!$BE:$BE)=0,"вся сумма оспорена",IF(SUMIF(ВихідніДані!$E:$BB,AD$8&amp;$C70,ВихідніДані!$M:$M)=0,"Немає висновків",SUMIF(ВихідніДані!$E:$BB,AD$8&amp;$C70,ВихідніДані!$AI:$AI)/SUMIF(ВихідніДані!$E:$BB,AD$8&amp;$C70,ВихідніДані!$M:$M))))</f>
        <v>1</v>
      </c>
      <c r="AE70" s="331">
        <f ca="1">IF(SUMIF(ВихідніДані!$E:$BB,AE$8&amp; $C70,ВихідніДані!$D:$D)=0,"-",IF(SUMIF(ВихідніДані!$E:$BB,AE$8&amp;$C70,ВихідніДані!$BE:$BE)=0,"вся сумма оспорена",IF(SUMIF(ВихідніДані!$E:$BB,AE$8&amp;$C70,ВихідніДані!$M:$M)=0,"Немає висновків",SUMIF(ВихідніДані!$E:$BB,AE$8&amp;$C70,ВихідніДані!$AI:$AI)/SUMIF(ВихідніДані!$E:$BB,AE$8&amp;$C70,ВихідніДані!$M:$M))))</f>
        <v>1</v>
      </c>
      <c r="AF70" s="331">
        <f ca="1">IF(SUMIF(ВихідніДані!$E:$BB,AF$8&amp; $C70,ВихідніДані!$D:$D)=0,"-",IF(SUMIF(ВихідніДані!$E:$BB,AF$8&amp;$C70,ВихідніДані!$BE:$BE)=0,"вся сумма оспорена",IF(SUMIF(ВихідніДані!$E:$BB,AF$8&amp;$C70,ВихідніДані!$M:$M)=0,"Немає висновків",SUMIF(ВихідніДані!$E:$BB,AF$8&amp;$C70,ВихідніДані!$AI:$AI)/SUMIF(ВихідніДані!$E:$BB,AF$8&amp;$C70,ВихідніДані!$M:$M))))</f>
        <v>1</v>
      </c>
      <c r="AG70" s="331">
        <f ca="1">IF(SUMIF(ВихідніДані!$E:$BB,AG$8&amp; $C70,ВихідніДані!$D:$D)=0,"-",IF(SUMIF(ВихідніДані!$E:$BB,AG$8&amp;$C70,ВихідніДані!$BE:$BE)=0,"вся сумма оспорена",IF(SUMIF(ВихідніДані!$E:$BB,AG$8&amp;$C70,ВихідніДані!$M:$M)=0,"Немає висновків",SUMIF(ВихідніДані!$E:$BB,AG$8&amp;$C70,ВихідніДані!$AI:$AI)/SUMIF(ВихідніДані!$E:$BB,AG$8&amp;$C70,ВихідніДані!$M:$M))))</f>
        <v>1</v>
      </c>
      <c r="AH70" s="331">
        <f ca="1">IF(SUMIF(ВихідніДані!$E:$BB,AH$8&amp; $C70,ВихідніДані!$D:$D)=0,"-",IF(SUMIF(ВихідніДані!$E:$BB,AH$8&amp;$C70,ВихідніДані!$BE:$BE)=0,"вся сумма оспорена",IF(SUMIF(ВихідніДані!$E:$BB,AH$8&amp;$C70,ВихідніДані!$M:$M)=0,"Немає висновків",SUMIF(ВихідніДані!$E:$BB,AH$8&amp;$C70,ВихідніДані!$AI:$AI)/SUMIF(ВихідніДані!$E:$BB,AH$8&amp;$C70,ВихідніДані!$M:$M))))</f>
        <v>1</v>
      </c>
      <c r="AI70" s="331">
        <f ca="1">IF(SUMIF(ВихідніДані!$E:$BB,AI$8&amp; $C70,ВихідніДані!$D:$D)=0,"-",IF(SUMIF(ВихідніДані!$E:$BB,AI$8&amp;$C70,ВихідніДані!$BE:$BE)=0,"вся сумма оспорена",IF(SUMIF(ВихідніДані!$E:$BB,AI$8&amp;$C70,ВихідніДані!$M:$M)=0,"Немає висновків",SUMIF(ВихідніДані!$E:$BB,AI$8&amp;$C70,ВихідніДані!$AI:$AI)/SUMIF(ВихідніДані!$E:$BB,AI$8&amp;$C70,ВихідніДані!$M:$M))))</f>
        <v>1</v>
      </c>
      <c r="AJ70" s="331">
        <f ca="1">IF(SUMIF(ВихідніДані!$E:$BB,AJ$8&amp; $C70,ВихідніДані!$D:$D)=0,"-",IF(SUMIF(ВихідніДані!$E:$BB,AJ$8&amp;$C70,ВихідніДані!$BE:$BE)=0,"вся сумма оспорена",IF(SUMIF(ВихідніДані!$E:$BB,AJ$8&amp;$C70,ВихідніДані!$M:$M)=0,"Немає висновків",SUMIF(ВихідніДані!$E:$BB,AJ$8&amp;$C70,ВихідніДані!$AI:$AI)/SUMIF(ВихідніДані!$E:$BB,AJ$8&amp;$C70,ВихідніДані!$M:$M))))</f>
        <v>1</v>
      </c>
      <c r="AK70" s="331">
        <f ca="1">IF(SUMIF(ВихідніДані!$E:$BB,AK$8&amp; $C70,ВихідніДані!$D:$D)=0,"-",IF(SUMIF(ВихідніДані!$E:$BB,AK$8&amp;$C70,ВихідніДані!$BE:$BE)=0,"вся сумма оспорена",IF(SUMIF(ВихідніДані!$E:$BB,AK$8&amp;$C70,ВихідніДані!$M:$M)=0,"Немає висновків",SUMIF(ВихідніДані!$E:$BB,AK$8&amp;$C70,ВихідніДані!$AI:$AI)/SUMIF(ВихідніДані!$E:$BB,AK$8&amp;$C70,ВихідніДані!$M:$M))))</f>
        <v>1</v>
      </c>
      <c r="AL70" s="331">
        <f ca="1">IF(SUMIF(ВихідніДані!$E:$BB,AL$8&amp; $C70,ВихідніДані!$D:$D)=0,"-",IF(SUMIF(ВихідніДані!$E:$BB,AL$8&amp;$C70,ВихідніДані!$BE:$BE)=0,"вся сумма оспорена",IF(SUMIF(ВихідніДані!$E:$BB,AL$8&amp;$C70,ВихідніДані!$M:$M)=0,"Немає висновків",SUMIF(ВихідніДані!$E:$BB,AL$8&amp;$C70,ВихідніДані!$AI:$AI)/SUMIF(ВихідніДані!$E:$BB,AL$8&amp;$C70,ВихідніДані!$M:$M))))</f>
        <v>1</v>
      </c>
      <c r="AM70" s="331">
        <f ca="1">IF(SUMIF(ВихідніДані!$E:$BB,AM$8&amp; $C70,ВихідніДані!$D:$D)=0,"-",IF(SUMIF(ВихідніДані!$E:$BB,AM$8&amp;$C70,ВихідніДані!$BE:$BE)=0,"вся сумма оспорена",IF(SUMIF(ВихідніДані!$E:$BB,AM$8&amp;$C70,ВихідніДані!$M:$M)=0,"Немає висновків",SUMIF(ВихідніДані!$E:$BB,AM$8&amp;$C70,ВихідніДані!$AI:$AI)/SUMIF(ВихідніДані!$E:$BB,AM$8&amp;$C70,ВихідніДані!$M:$M))))</f>
        <v>1</v>
      </c>
      <c r="AN70" s="332">
        <f ca="1">IF(SUMIF(ВихідніДані!$E:$BB,AN$8&amp; $C70,ВихідніДані!$D:$D)=0,"-",IF(SUMIF(ВихідніДані!$E:$BB,AN$8&amp;$C70,ВихідніДані!$BE:$BE)=0,"вся сумма оспорена",IF(SUMIF(ВихідніДані!$E:$BB,AN$8&amp;$C70,ВихідніДані!$M:$M)=0,"Немає висновків",SUMIF(ВихідніДані!$E:$BB,AN$8&amp;$C70,ВихідніДані!$AI:$AI)/SUMIF(ВихідніДані!$E:$BB,AN$8&amp;$C70,ВихідніДані!$M:$M))))</f>
        <v>1</v>
      </c>
      <c r="AO70" s="159"/>
      <c r="AP70" s="323">
        <f>VLOOKUP(AP$8&amp;$C70,ВихідніДані!$E:$BD,52,0)</f>
        <v>35</v>
      </c>
      <c r="AQ70" s="324">
        <f>VLOOKUP(AQ$8&amp;$C70,ВихідніДані!$E:$BD,52,0)</f>
        <v>43</v>
      </c>
      <c r="AR70" s="324">
        <f>VLOOKUP(AR$8&amp;$C70,ВихідніДані!$E:$BD,52,0)</f>
        <v>48</v>
      </c>
      <c r="AS70" s="324">
        <f>VLOOKUP(AS$8&amp;$C70,ВихідніДані!$E:$BD,52,0)</f>
        <v>129</v>
      </c>
      <c r="AT70" s="324">
        <f>VLOOKUP(AT$8&amp;$C70,ВихідніДані!$E:$BD,52,0)</f>
        <v>233</v>
      </c>
      <c r="AU70" s="324">
        <f>VLOOKUP(AU$8&amp;$C70,ВихідніДані!$E:$BD,52,0)</f>
        <v>45</v>
      </c>
      <c r="AV70" s="324">
        <f>VLOOKUP(AV$8&amp;$C70,ВихідніДані!$E:$BD,52,0)</f>
        <v>43</v>
      </c>
      <c r="AW70" s="324">
        <f>VLOOKUP(AW$8&amp;$C70,ВихідніДані!$E:$BD,52,0)</f>
        <v>39</v>
      </c>
      <c r="AX70" s="324">
        <f>VLOOKUP(AX$8&amp;$C70,ВихідніДані!$E:$BD,52,0)</f>
        <v>40</v>
      </c>
      <c r="AY70" s="324">
        <f>VLOOKUP(AY$8&amp;$C70,ВихідніДані!$E:$BD,52,0)</f>
        <v>34</v>
      </c>
      <c r="AZ70" s="325">
        <f>VLOOKUP(AZ$8&amp;$C70,ВихідніДані!$E:$BD,52,0)</f>
        <v>37</v>
      </c>
      <c r="BA70" s="159"/>
      <c r="BB70" s="319">
        <f>IF(SUMIF(АВисновки!$D:$D,BB$8&amp;$C70,АВисновки!$A:$A)=0,"-",SUMIF(АВисновки!$D:$D,BB$8&amp;$C70,АВисновки!$E:$E))</f>
        <v>0</v>
      </c>
      <c r="BC70" s="320">
        <f>IF(SUMIF(АВисновки!$D:$D,BC$8&amp;$C70,АВисновки!$A:$A)=0,"-",SUMIF(АВисновки!$D:$D,BC$8&amp;$C70,АВисновки!$E:$E))</f>
        <v>18902294.30958904</v>
      </c>
      <c r="BD70" s="320">
        <f>IF(SUMIF(АВисновки!$D:$D,BD$8&amp;$C70,АВисновки!$A:$A)=0,"-",SUMIF(АВисновки!$D:$D,BD$8&amp;$C70,АВисновки!$E:$E))</f>
        <v>14488335.90410959</v>
      </c>
      <c r="BE70" s="320">
        <f>IF(SUMIF(АВисновки!$D:$D,BE$8&amp;$C70,АВисновки!$A:$A)=0,"-",SUMIF(АВисновки!$D:$D,BE$8&amp;$C70,АВисновки!$E:$E))</f>
        <v>95703420.446191803</v>
      </c>
      <c r="BF70" s="320">
        <f>IF(SUMIF(АВисновки!$D:$D,BF$8&amp;$C70,АВисновки!$A:$A)=0,"-",SUMIF(АВисновки!$D:$D,BF$8&amp;$C70,АВисновки!$E:$E))</f>
        <v>28220212.250904106</v>
      </c>
      <c r="BG70" s="320">
        <f>IF(SUMIF(АВисновки!$D:$D,BG$8&amp;$C70,АВисновки!$A:$A)=0,"-",SUMIF(АВисновки!$D:$D,BG$8&amp;$C70,АВисновки!$E:$E))</f>
        <v>9359088.1530959029</v>
      </c>
      <c r="BH70" s="320">
        <f>IF(SUMIF(АВисновки!$D:$D,BH$8&amp;$C70,АВисновки!$A:$A)=0,"-",SUMIF(АВисновки!$D:$D,BH$8&amp;$C70,АВисновки!$E:$E))</f>
        <v>4590655.4165753322</v>
      </c>
      <c r="BI70" s="320">
        <f>IF(SUMIF(АВисновки!$D:$D,BI$8&amp;$C70,АВисновки!$A:$A)=0,"-",SUMIF(АВисновки!$D:$D,BI$8&amp;$C70,АВисновки!$E:$E))</f>
        <v>12300267.909068473</v>
      </c>
      <c r="BJ70" s="320">
        <f>IF(SUMIF(АВисновки!$D:$D,BJ$8&amp;$C70,АВисновки!$A:$A)=0,"-",SUMIF(АВисновки!$D:$D,BJ$8&amp;$C70,АВисновки!$E:$E))</f>
        <v>20515256.279013705</v>
      </c>
      <c r="BK70" s="320">
        <f>IF(SUMIF(АВисновки!$D:$D,BK$8&amp;$C70,АВисновки!$A:$A)=0,"-",SUMIF(АВисновки!$D:$D,BK$8&amp;$C70,АВисновки!$E:$E))</f>
        <v>4450928.335561648</v>
      </c>
      <c r="BL70" s="321">
        <f>IF(SUMIF(АВисновки!$D:$D,BL$8&amp;$C70,АВисновки!$A:$A)=0,"-",SUMIF(АВисновки!$D:$D,BL$8&amp;$C70,АВисновки!$E:$E))</f>
        <v>612227.09402738989</v>
      </c>
    </row>
    <row r="71" spans="1:64" x14ac:dyDescent="0.2">
      <c r="A71" s="386">
        <f>COUNTIF(СписМінфін!$B$2:$B$101,C71)</f>
        <v>1</v>
      </c>
      <c r="B71" s="364">
        <v>61</v>
      </c>
      <c r="C71" s="365" t="s">
        <v>42</v>
      </c>
      <c r="D71" s="142">
        <v>200103926100</v>
      </c>
      <c r="E71" s="172">
        <f>SUMIF(ВихідніДані!G:G,D71,ВихідніДані!K:K)</f>
        <v>3261281966</v>
      </c>
      <c r="F71" s="172">
        <f>SUMIF(ВихідніДані!G:G,D71,ВихідніДані!M:M)</f>
        <v>3216608781.3199997</v>
      </c>
      <c r="G71" s="172">
        <f>SUMIF(ВихідніДані!G:G,D71,ВихідніДані!AC:AC)</f>
        <v>4097035</v>
      </c>
      <c r="H71" s="172">
        <f>SUMIF(ВихідніДані!G:G,D71,ВихідніДані!AI:AI)</f>
        <v>3137736471.79</v>
      </c>
      <c r="I71" s="366">
        <f t="shared" si="1"/>
        <v>40576149.680000305</v>
      </c>
      <c r="J71" s="366">
        <f t="shared" si="2"/>
        <v>78872309.529999733</v>
      </c>
      <c r="K71" s="367">
        <f t="shared" si="3"/>
        <v>0.9875425711037098</v>
      </c>
      <c r="L71" s="368">
        <f t="shared" si="4"/>
        <v>0.96332770114672983</v>
      </c>
      <c r="M71" s="369">
        <f>SUMIF(АВисновки!N:N,D71,АВисновки!$E:$E)</f>
        <v>49164141.793397225</v>
      </c>
      <c r="N71" s="369">
        <f>SUMIF(АВисновки!N:N,D71,АВисновки!B:B)</f>
        <v>7</v>
      </c>
      <c r="O71" s="369">
        <f ca="1">SUMIF([2]Матриця!C$7:C$967,D71,[2]Матриця!D$7:D$967)</f>
        <v>139</v>
      </c>
      <c r="P71" s="387">
        <f ca="1">SUMIF([2]Матриця!B$7:B$967,C71,[2]Матриця!E$7:E$967)</f>
        <v>3</v>
      </c>
      <c r="Q71" s="159"/>
      <c r="R71" s="330">
        <f ca="1">IF(SUMIF(ВихідніДані!$E:$BB,R$8&amp;$C71,ВихідніДані!$D:$D)=0,"-",IF(SUMIF(ВихідніДані!$E:$BB,R$8&amp;$C71,ВихідніДані!$BE:$BE)=0,"вся сумма оспорена",IF(SUMIF(ВихідніДані!$E:$BB,R$8&amp;$C71,ВихідніДані!$M:$M)=0,"Немає висновків",SUMIF(ВихідніДані!$E:$BB,R$8&amp;$C71,ВихідніДані!$M:$M)/SUMIF(ВихідніДані!$E:$BB,R$8&amp;$C71,ВихідніДані!$BE:$BE))))</f>
        <v>1.0022684322218871</v>
      </c>
      <c r="S71" s="331">
        <f ca="1">IF(SUMIF(ВихідніДані!$E:$BB,S$8&amp;$C71,ВихідніДані!$D:$D)=0,"-",IF(SUMIF(ВихідніДані!$E:$BB,S$8&amp;$C71,ВихідніДані!$BE:$BE)=0,"вся сумма оспорена",IF(SUMIF(ВихідніДані!$E:$BB,S$8&amp;$C71,ВихідніДані!$M:$M)=0,"Немає висновків",SUMIF(ВихідніДані!$E:$BB,S$8&amp;$C71,ВихідніДані!$M:$M)/SUMIF(ВихідніДані!$E:$BB,S$8&amp;$C71,ВихідніДані!$BE:$BE))))</f>
        <v>1.0034974439083439</v>
      </c>
      <c r="T71" s="331">
        <f ca="1">IF(SUMIF(ВихідніДані!$E:$BB,T$8&amp;$C71,ВихідніДані!$D:$D)=0,"-",IF(SUMIF(ВихідніДані!$E:$BB,T$8&amp;$C71,ВихідніДані!$BE:$BE)=0,"вся сумма оспорена",IF(SUMIF(ВихідніДані!$E:$BB,T$8&amp;$C71,ВихідніДані!$M:$M)=0,"Немає висновків",SUMIF(ВихідніДані!$E:$BB,T$8&amp;$C71,ВихідніДані!$M:$M)/SUMIF(ВихідніДані!$E:$BB,T$8&amp;$C71,ВихідніДані!$BE:$BE))))</f>
        <v>1.0065596738852176</v>
      </c>
      <c r="U71" s="331">
        <f ca="1">IF(SUMIF(ВихідніДані!$E:$BB,U$8&amp;$C71,ВихідніДані!$D:$D)=0,"-",IF(SUMIF(ВихідніДані!$E:$BB,U$8&amp;$C71,ВихідніДані!$BE:$BE)=0,"вся сумма оспорена",IF(SUMIF(ВихідніДані!$E:$BB,U$8&amp;$C71,ВихідніДані!$M:$M)=0,"Немає висновків",SUMIF(ВихідніДані!$E:$BB,U$8&amp;$C71,ВихідніДані!$M:$M)/SUMIF(ВихідніДані!$E:$BB,U$8&amp;$C71,ВихідніДані!$BE:$BE))))</f>
        <v>1.005496315786782</v>
      </c>
      <c r="V71" s="331">
        <f ca="1">IF(SUMIF(ВихідніДані!$E:$BB,V$8&amp;$C71,ВихідніДані!$D:$D)=0,"-",IF(SUMIF(ВихідніДані!$E:$BB,V$8&amp;$C71,ВихідніДані!$BE:$BE)=0,"вся сумма оспорена",IF(SUMIF(ВихідніДані!$E:$BB,V$8&amp;$C71,ВихідніДані!$M:$M)=0,"Немає висновків",SUMIF(ВихідніДані!$E:$BB,V$8&amp;$C71,ВихідніДані!$M:$M)/SUMIF(ВихідніДані!$E:$BB,V$8&amp;$C71,ВихідніДані!$BE:$BE))))</f>
        <v>0.99879326911535971</v>
      </c>
      <c r="W71" s="331">
        <f ca="1">IF(SUMIF(ВихідніДані!$E:$BB,W$8&amp;$C71,ВихідніДані!$D:$D)=0,"-",IF(SUMIF(ВихідніДані!$E:$BB,W$8&amp;$C71,ВихідніДані!$BE:$BE)=0,"вся сумма оспорена",IF(SUMIF(ВихідніДані!$E:$BB,W$8&amp;$C71,ВихідніДані!$M:$M)=0,"Немає висновків",SUMIF(ВихідніДані!$E:$BB,W$8&amp;$C71,ВихідніДані!$M:$M)/SUMIF(ВихідніДані!$E:$BB,W$8&amp;$C71,ВихідніДані!$BE:$BE))))</f>
        <v>1.0000000314190629</v>
      </c>
      <c r="X71" s="331">
        <f ca="1">IF(SUMIF(ВихідніДані!$E:$BB,X$8&amp;$C71,ВихідніДані!$D:$D)=0,"-",IF(SUMIF(ВихідніДані!$E:$BB,X$8&amp;$C71,ВихідніДані!$BE:$BE)=0,"вся сумма оспорена",IF(SUMIF(ВихідніДані!$E:$BB,X$8&amp;$C71,ВихідніДані!$M:$M)=0,"Немає висновків",SUMIF(ВихідніДані!$E:$BB,X$8&amp;$C71,ВихідніДані!$M:$M)/SUMIF(ВихідніДані!$E:$BB,X$8&amp;$C71,ВихідніДані!$BE:$BE))))</f>
        <v>0.95511268636288127</v>
      </c>
      <c r="Y71" s="331">
        <f ca="1">IF(SUMIF(ВихідніДані!$E:$BB,Y$8&amp;$C71,ВихідніДані!$D:$D)=0,"-",IF(SUMIF(ВихідніДані!$E:$BB,Y$8&amp;$C71,ВихідніДані!$BE:$BE)=0,"вся сумма оспорена",IF(SUMIF(ВихідніДані!$E:$BB,Y$8&amp;$C71,ВихідніДані!$M:$M)=0,"Немає висновків",SUMIF(ВихідніДані!$E:$BB,Y$8&amp;$C71,ВихідніДані!$M:$M)/SUMIF(ВихідніДані!$E:$BB,Y$8&amp;$C71,ВихідніДані!$BE:$BE))))</f>
        <v>0.96944158089548638</v>
      </c>
      <c r="Z71" s="331">
        <f ca="1">IF(SUMIF(ВихідніДані!$E:$BB,Z$8&amp;$C71,ВихідніДані!$D:$D)=0,"-",IF(SUMIF(ВихідніДані!$E:$BB,Z$8&amp;$C71,ВихідніДані!$BE:$BE)=0,"вся сумма оспорена",IF(SUMIF(ВихідніДані!$E:$BB,Z$8&amp;$C71,ВихідніДані!$M:$M)=0,"Немає висновків",SUMIF(ВихідніДані!$E:$BB,Z$8&amp;$C71,ВихідніДані!$M:$M)/SUMIF(ВихідніДані!$E:$BB,Z$8&amp;$C71,ВихідніДані!$BE:$BE))))</f>
        <v>0.97967776894904279</v>
      </c>
      <c r="AA71" s="331">
        <f ca="1">IF(SUMIF(ВихідніДані!$E:$BB,AA$8&amp;$C71,ВихідніДані!$D:$D)=0,"-",IF(SUMIF(ВихідніДані!$E:$BB,AA$8&amp;$C71,ВихідніДані!$BE:$BE)=0,"вся сумма оспорена",IF(SUMIF(ВихідніДані!$E:$BB,AA$8&amp;$C71,ВихідніДані!$M:$M)=0,"Немає висновків",SUMIF(ВихідніДані!$E:$BB,AA$8&amp;$C71,ВихідніДані!$M:$M)/SUMIF(ВихідніДані!$E:$BB,AA$8&amp;$C71,ВихідніДані!$BE:$BE))))</f>
        <v>0.99125748103054345</v>
      </c>
      <c r="AB71" s="332">
        <f ca="1">IF(SUMIF(ВихідніДані!$E:$BB,AB$8&amp;$C71,ВихідніДані!$D:$D)=0,"-",IF(SUMIF(ВихідніДані!$E:$BB,AB$8&amp;$C71,ВихідніДані!$BE:$BE)=0,"вся сумма оспорена",IF(SUMIF(ВихідніДані!$E:$BB,AB$8&amp;$C71,ВихідніДані!$M:$M)=0,"Немає висновків",SUMIF(ВихідніДані!$E:$BB,AB$8&amp;$C71,ВихідніДані!$M:$M)/SUMIF(ВихідніДані!$E:$BB,AB$8&amp;$C71,ВихідніДані!$BE:$BE))))</f>
        <v>0.99235915385180429</v>
      </c>
      <c r="AC71" s="159"/>
      <c r="AD71" s="330">
        <f ca="1">IF(SUMIF(ВихідніДані!$E:$BB,AD$8&amp; $C71,ВихідніДані!$D:$D)=0,"-",IF(SUMIF(ВихідніДані!$E:$BB,AD$8&amp;$C71,ВихідніДані!$BE:$BE)=0,"вся сумма оспорена",IF(SUMIF(ВихідніДані!$E:$BB,AD$8&amp;$C71,ВихідніДані!$M:$M)=0,"Немає висновків",SUMIF(ВихідніДані!$E:$BB,AD$8&amp;$C71,ВихідніДані!$AI:$AI)/SUMIF(ВихідніДані!$E:$BB,AD$8&amp;$C71,ВихідніДані!$M:$M))))</f>
        <v>1</v>
      </c>
      <c r="AE71" s="331">
        <f ca="1">IF(SUMIF(ВихідніДані!$E:$BB,AE$8&amp; $C71,ВихідніДані!$D:$D)=0,"-",IF(SUMIF(ВихідніДані!$E:$BB,AE$8&amp;$C71,ВихідніДані!$BE:$BE)=0,"вся сумма оспорена",IF(SUMIF(ВихідніДані!$E:$BB,AE$8&amp;$C71,ВихідніДані!$M:$M)=0,"Немає висновків",SUMIF(ВихідніДані!$E:$BB,AE$8&amp;$C71,ВихідніДані!$AI:$AI)/SUMIF(ВихідніДані!$E:$BB,AE$8&amp;$C71,ВихідніДані!$M:$M))))</f>
        <v>1</v>
      </c>
      <c r="AF71" s="331">
        <f ca="1">IF(SUMIF(ВихідніДані!$E:$BB,AF$8&amp; $C71,ВихідніДані!$D:$D)=0,"-",IF(SUMIF(ВихідніДані!$E:$BB,AF$8&amp;$C71,ВихідніДані!$BE:$BE)=0,"вся сумма оспорена",IF(SUMIF(ВихідніДані!$E:$BB,AF$8&amp;$C71,ВихідніДані!$M:$M)=0,"Немає висновків",SUMIF(ВихідніДані!$E:$BB,AF$8&amp;$C71,ВихідніДані!$AI:$AI)/SUMIF(ВихідніДані!$E:$BB,AF$8&amp;$C71,ВихідніДані!$M:$M))))</f>
        <v>1</v>
      </c>
      <c r="AG71" s="331">
        <f ca="1">IF(SUMIF(ВихідніДані!$E:$BB,AG$8&amp; $C71,ВихідніДані!$D:$D)=0,"-",IF(SUMIF(ВихідніДані!$E:$BB,AG$8&amp;$C71,ВихідніДані!$BE:$BE)=0,"вся сумма оспорена",IF(SUMIF(ВихідніДані!$E:$BB,AG$8&amp;$C71,ВихідніДані!$M:$M)=0,"Немає висновків",SUMIF(ВихідніДані!$E:$BB,AG$8&amp;$C71,ВихідніДані!$AI:$AI)/SUMIF(ВихідніДані!$E:$BB,AG$8&amp;$C71,ВихідніДані!$M:$M))))</f>
        <v>1</v>
      </c>
      <c r="AH71" s="331">
        <f ca="1">IF(SUMIF(ВихідніДані!$E:$BB,AH$8&amp; $C71,ВихідніДані!$D:$D)=0,"-",IF(SUMIF(ВихідніДані!$E:$BB,AH$8&amp;$C71,ВихідніДані!$BE:$BE)=0,"вся сумма оспорена",IF(SUMIF(ВихідніДані!$E:$BB,AH$8&amp;$C71,ВихідніДані!$M:$M)=0,"Немає висновків",SUMIF(ВихідніДані!$E:$BB,AH$8&amp;$C71,ВихідніДані!$AI:$AI)/SUMIF(ВихідніДані!$E:$BB,AH$8&amp;$C71,ВихідніДані!$M:$M))))</f>
        <v>1</v>
      </c>
      <c r="AI71" s="331">
        <f ca="1">IF(SUMIF(ВихідніДані!$E:$BB,AI$8&amp; $C71,ВихідніДані!$D:$D)=0,"-",IF(SUMIF(ВихідніДані!$E:$BB,AI$8&amp;$C71,ВихідніДані!$BE:$BE)=0,"вся сумма оспорена",IF(SUMIF(ВихідніДані!$E:$BB,AI$8&amp;$C71,ВихідніДані!$M:$M)=0,"Немає висновків",SUMIF(ВихідніДані!$E:$BB,AI$8&amp;$C71,ВихідніДані!$AI:$AI)/SUMIF(ВихідніДані!$E:$BB,AI$8&amp;$C71,ВихідніДані!$M:$M))))</f>
        <v>1</v>
      </c>
      <c r="AJ71" s="331">
        <f ca="1">IF(SUMIF(ВихідніДані!$E:$BB,AJ$8&amp; $C71,ВихідніДані!$D:$D)=0,"-",IF(SUMIF(ВихідніДані!$E:$BB,AJ$8&amp;$C71,ВихідніДані!$BE:$BE)=0,"вся сумма оспорена",IF(SUMIF(ВихідніДані!$E:$BB,AJ$8&amp;$C71,ВихідніДані!$M:$M)=0,"Немає висновків",SUMIF(ВихідніДані!$E:$BB,AJ$8&amp;$C71,ВихідніДані!$AI:$AI)/SUMIF(ВихідніДані!$E:$BB,AJ$8&amp;$C71,ВихідніДані!$M:$M))))</f>
        <v>1</v>
      </c>
      <c r="AK71" s="331">
        <f ca="1">IF(SUMIF(ВихідніДані!$E:$BB,AK$8&amp; $C71,ВихідніДані!$D:$D)=0,"-",IF(SUMIF(ВихідніДані!$E:$BB,AK$8&amp;$C71,ВихідніДані!$BE:$BE)=0,"вся сумма оспорена",IF(SUMIF(ВихідніДані!$E:$BB,AK$8&amp;$C71,ВихідніДані!$M:$M)=0,"Немає висновків",SUMIF(ВихідніДані!$E:$BB,AK$8&amp;$C71,ВихідніДані!$AI:$AI)/SUMIF(ВихідніДані!$E:$BB,AK$8&amp;$C71,ВихідніДані!$M:$M))))</f>
        <v>1</v>
      </c>
      <c r="AL71" s="331">
        <f ca="1">IF(SUMIF(ВихідніДані!$E:$BB,AL$8&amp; $C71,ВихідніДані!$D:$D)=0,"-",IF(SUMIF(ВихідніДані!$E:$BB,AL$8&amp;$C71,ВихідніДані!$BE:$BE)=0,"вся сумма оспорена",IF(SUMIF(ВихідніДані!$E:$BB,AL$8&amp;$C71,ВихідніДані!$M:$M)=0,"Немає висновків",SUMIF(ВихідніДані!$E:$BB,AL$8&amp;$C71,ВихідніДані!$AI:$AI)/SUMIF(ВихідніДані!$E:$BB,AL$8&amp;$C71,ВихідніДані!$M:$M))))</f>
        <v>1</v>
      </c>
      <c r="AM71" s="331">
        <f ca="1">IF(SUMIF(ВихідніДані!$E:$BB,AM$8&amp; $C71,ВихідніДані!$D:$D)=0,"-",IF(SUMIF(ВихідніДані!$E:$BB,AM$8&amp;$C71,ВихідніДані!$BE:$BE)=0,"вся сумма оспорена",IF(SUMIF(ВихідніДані!$E:$BB,AM$8&amp;$C71,ВихідніДані!$M:$M)=0,"Немає висновків",SUMIF(ВихідніДані!$E:$BB,AM$8&amp;$C71,ВихідніДані!$AI:$AI)/SUMIF(ВихідніДані!$E:$BB,AM$8&amp;$C71,ВихідніДані!$M:$M))))</f>
        <v>0.99697122049931275</v>
      </c>
      <c r="AN71" s="332">
        <f ca="1">IF(SUMIF(ВихідніДані!$E:$BB,AN$8&amp; $C71,ВихідніДані!$D:$D)=0,"-",IF(SUMIF(ВихідніДані!$E:$BB,AN$8&amp;$C71,ВихідніДані!$BE:$BE)=0,"вся сумма оспорена",IF(SUMIF(ВихідніДані!$E:$BB,AN$8&amp;$C71,ВихідніДані!$M:$M)=0,"Немає висновків",SUMIF(ВихідніДані!$E:$BB,AN$8&amp;$C71,ВихідніДані!$AI:$AI)/SUMIF(ВихідніДані!$E:$BB,AN$8&amp;$C71,ВихідніДані!$M:$M))))</f>
        <v>0.7712015787813008</v>
      </c>
      <c r="AO71" s="159"/>
      <c r="AP71" s="323">
        <f>VLOOKUP(AP$8&amp;$C71,ВихідніДані!$E:$BD,52,0)</f>
        <v>32</v>
      </c>
      <c r="AQ71" s="324">
        <f>VLOOKUP(AQ$8&amp;$C71,ВихідніДані!$E:$BD,52,0)</f>
        <v>34</v>
      </c>
      <c r="AR71" s="324">
        <f>VLOOKUP(AR$8&amp;$C71,ВихідніДані!$E:$BD,52,0)</f>
        <v>39</v>
      </c>
      <c r="AS71" s="324">
        <f>VLOOKUP(AS$8&amp;$C71,ВихідніДані!$E:$BD,52,0)</f>
        <v>49</v>
      </c>
      <c r="AT71" s="324">
        <f>VLOOKUP(AT$8&amp;$C71,ВихідніДані!$E:$BD,52,0)</f>
        <v>93</v>
      </c>
      <c r="AU71" s="324">
        <f>VLOOKUP(AU$8&amp;$C71,ВихідніДані!$E:$BD,52,0)</f>
        <v>64</v>
      </c>
      <c r="AV71" s="324">
        <f>VLOOKUP(AV$8&amp;$C71,ВихідніДані!$E:$BD,52,0)</f>
        <v>39</v>
      </c>
      <c r="AW71" s="324">
        <f>VLOOKUP(AW$8&amp;$C71,ВихідніДані!$E:$BD,52,0)</f>
        <v>35</v>
      </c>
      <c r="AX71" s="324">
        <f>VLOOKUP(AX$8&amp;$C71,ВихідніДані!$E:$BD,52,0)</f>
        <v>39</v>
      </c>
      <c r="AY71" s="324">
        <f>VLOOKUP(AY$8&amp;$C71,ВихідніДані!$E:$BD,52,0)</f>
        <v>39</v>
      </c>
      <c r="AZ71" s="325">
        <f>VLOOKUP(AZ$8&amp;$C71,ВихідніДані!$E:$BD,52,0)</f>
        <v>13</v>
      </c>
      <c r="BA71" s="159"/>
      <c r="BB71" s="319">
        <f>IF(SUMIF(АВисновки!$D:$D,BB$8&amp;$C71,АВисновки!$A:$A)=0,"-",SUMIF(АВисновки!$D:$D,BB$8&amp;$C71,АВисновки!$E:$E))</f>
        <v>0</v>
      </c>
      <c r="BC71" s="320">
        <f>IF(SUMIF(АВисновки!$D:$D,BC$8&amp;$C71,АВисновки!$A:$A)=0,"-",SUMIF(АВисновки!$D:$D,BC$8&amp;$C71,АВисновки!$E:$E))</f>
        <v>0</v>
      </c>
      <c r="BD71" s="320">
        <f>IF(SUMIF(АВисновки!$D:$D,BD$8&amp;$C71,АВисновки!$A:$A)=0,"-",SUMIF(АВисновки!$D:$D,BD$8&amp;$C71,АВисновки!$E:$E))</f>
        <v>0</v>
      </c>
      <c r="BE71" s="320">
        <f>IF(SUMIF(АВисновки!$D:$D,BE$8&amp;$C71,АВисновки!$A:$A)=0,"-",SUMIF(АВисновки!$D:$D,BE$8&amp;$C71,АВисновки!$E:$E))</f>
        <v>0</v>
      </c>
      <c r="BF71" s="320">
        <f>IF(SUMIF(АВисновки!$D:$D,BF$8&amp;$C71,АВисновки!$A:$A)=0,"-",SUMIF(АВисновки!$D:$D,BF$8&amp;$C71,АВисновки!$E:$E))</f>
        <v>30105171.885616418</v>
      </c>
      <c r="BG71" s="320">
        <f>IF(SUMIF(АВисновки!$D:$D,BG$8&amp;$C71,АВисновки!$A:$A)=0,"-",SUMIF(АВисновки!$D:$D,BG$8&amp;$C71,АВисновки!$E:$E))</f>
        <v>3321293.1575342468</v>
      </c>
      <c r="BH71" s="320">
        <f>IF(SUMIF(АВисновки!$D:$D,BH$8&amp;$C71,АВисновки!$A:$A)=0,"-",SUMIF(АВисновки!$D:$D,BH$8&amp;$C71,АВисновки!$E:$E))</f>
        <v>9056435.7683287635</v>
      </c>
      <c r="BI71" s="320">
        <f>IF(SUMIF(АВисновки!$D:$D,BI$8&amp;$C71,АВисновки!$A:$A)=0,"-",SUMIF(АВисновки!$D:$D,BI$8&amp;$C71,АВисновки!$E:$E))</f>
        <v>1704722.9753424658</v>
      </c>
      <c r="BJ71" s="320">
        <f>IF(SUMIF(АВисновки!$D:$D,BJ$8&amp;$C71,АВисновки!$A:$A)=0,"-",SUMIF(АВисновки!$D:$D,BJ$8&amp;$C71,АВисновки!$E:$E))</f>
        <v>3551878.5534246573</v>
      </c>
      <c r="BK71" s="320">
        <f>IF(SUMIF(АВисновки!$D:$D,BK$8&amp;$C71,АВисновки!$A:$A)=0,"-",SUMIF(АВисновки!$D:$D,BK$8&amp;$C71,АВисновки!$E:$E))</f>
        <v>1088187.5709588986</v>
      </c>
      <c r="BL71" s="321">
        <f>IF(SUMIF(АВисновки!$D:$D,BL$8&amp;$C71,АВисновки!$A:$A)=0,"-",SUMIF(АВисновки!$D:$D,BL$8&amp;$C71,АВисновки!$E:$E))</f>
        <v>336451.88219178084</v>
      </c>
    </row>
    <row r="72" spans="1:64" x14ac:dyDescent="0.2">
      <c r="A72" s="386">
        <f>COUNTIF(СписМінфін!$B$2:$B$101,C72)</f>
        <v>1</v>
      </c>
      <c r="B72" s="364">
        <v>62</v>
      </c>
      <c r="C72" s="365" t="s">
        <v>43</v>
      </c>
      <c r="D72" s="142">
        <v>318213814011</v>
      </c>
      <c r="E72" s="172">
        <f>SUMIF(ВихідніДані!G:G,D72,ВихідніДані!K:K)</f>
        <v>258230406</v>
      </c>
      <c r="F72" s="172">
        <f>SUMIF(ВихідніДані!G:G,D72,ВихідніДані!M:M)</f>
        <v>247907596.97</v>
      </c>
      <c r="G72" s="172">
        <f>SUMIF(ВихідніДані!G:G,D72,ВихідніДані!AC:AC)</f>
        <v>0</v>
      </c>
      <c r="H72" s="172">
        <f>SUMIF(ВихідніДані!G:G,D72,ВихідніДані!AI:AI)</f>
        <v>246750379.83000001</v>
      </c>
      <c r="I72" s="366">
        <f t="shared" si="1"/>
        <v>10322809.030000001</v>
      </c>
      <c r="J72" s="366">
        <f t="shared" si="2"/>
        <v>1157217.1399999857</v>
      </c>
      <c r="K72" s="367">
        <f t="shared" si="3"/>
        <v>0.96002481198902656</v>
      </c>
      <c r="L72" s="368">
        <f t="shared" si="4"/>
        <v>0.95554347627831249</v>
      </c>
      <c r="M72" s="369">
        <f>SUMIF(АВисновки!N:N,D72,АВисновки!$E:$E)</f>
        <v>4961991.212027397</v>
      </c>
      <c r="N72" s="369">
        <f>SUMIF(АВисновки!N:N,D72,АВисновки!B:B)</f>
        <v>8</v>
      </c>
      <c r="O72" s="369">
        <f ca="1">SUMIF([2]Матриця!C$7:C$967,D72,[2]Матриця!D$7:D$967)</f>
        <v>30</v>
      </c>
      <c r="P72" s="387">
        <f ca="1">SUMIF([2]Матриця!B$7:B$967,C72,[2]Матриця!E$7:E$967)</f>
        <v>1</v>
      </c>
      <c r="Q72" s="159"/>
      <c r="R72" s="330">
        <f ca="1">IF(SUMIF(ВихідніДані!$E:$BB,R$8&amp;$C72,ВихідніДані!$D:$D)=0,"-",IF(SUMIF(ВихідніДані!$E:$BB,R$8&amp;$C72,ВихідніДані!$BE:$BE)=0,"вся сумма оспорена",IF(SUMIF(ВихідніДані!$E:$BB,R$8&amp;$C72,ВихідніДані!$M:$M)=0,"Немає висновків",SUMIF(ВихідніДані!$E:$BB,R$8&amp;$C72,ВихідніДані!$M:$M)/SUMIF(ВихідніДані!$E:$BB,R$8&amp;$C72,ВихідніДані!$BE:$BE))))</f>
        <v>1</v>
      </c>
      <c r="S72" s="331">
        <f ca="1">IF(SUMIF(ВихідніДані!$E:$BB,S$8&amp;$C72,ВихідніДані!$D:$D)=0,"-",IF(SUMIF(ВихідніДані!$E:$BB,S$8&amp;$C72,ВихідніДані!$BE:$BE)=0,"вся сумма оспорена",IF(SUMIF(ВихідніДані!$E:$BB,S$8&amp;$C72,ВихідніДані!$M:$M)=0,"Немає висновків",SUMIF(ВихідніДані!$E:$BB,S$8&amp;$C72,ВихідніДані!$M:$M)/SUMIF(ВихідніДані!$E:$BB,S$8&amp;$C72,ВихідніДані!$BE:$BE))))</f>
        <v>1</v>
      </c>
      <c r="T72" s="331">
        <f ca="1">IF(SUMIF(ВихідніДані!$E:$BB,T$8&amp;$C72,ВихідніДані!$D:$D)=0,"-",IF(SUMIF(ВихідніДані!$E:$BB,T$8&amp;$C72,ВихідніДані!$BE:$BE)=0,"вся сумма оспорена",IF(SUMIF(ВихідніДані!$E:$BB,T$8&amp;$C72,ВихідніДані!$M:$M)=0,"Немає висновків",SUMIF(ВихідніДані!$E:$BB,T$8&amp;$C72,ВихідніДані!$M:$M)/SUMIF(ВихідніДані!$E:$BB,T$8&amp;$C72,ВихідніДані!$BE:$BE))))</f>
        <v>1</v>
      </c>
      <c r="U72" s="331">
        <f ca="1">IF(SUMIF(ВихідніДані!$E:$BB,U$8&amp;$C72,ВихідніДані!$D:$D)=0,"-",IF(SUMIF(ВихідніДані!$E:$BB,U$8&amp;$C72,ВихідніДані!$BE:$BE)=0,"вся сумма оспорена",IF(SUMIF(ВихідніДані!$E:$BB,U$8&amp;$C72,ВихідніДані!$M:$M)=0,"Немає висновків",SUMIF(ВихідніДані!$E:$BB,U$8&amp;$C72,ВихідніДані!$M:$M)/SUMIF(ВихідніДані!$E:$BB,U$8&amp;$C72,ВихідніДані!$BE:$BE))))</f>
        <v>0.96821742339439698</v>
      </c>
      <c r="V72" s="331">
        <f ca="1">IF(SUMIF(ВихідніДані!$E:$BB,V$8&amp;$C72,ВихідніДані!$D:$D)=0,"-",IF(SUMIF(ВихідніДані!$E:$BB,V$8&amp;$C72,ВихідніДані!$BE:$BE)=0,"вся сумма оспорена",IF(SUMIF(ВихідніДані!$E:$BB,V$8&amp;$C72,ВихідніДані!$M:$M)=0,"Немає висновків",SUMIF(ВихідніДані!$E:$BB,V$8&amp;$C72,ВихідніДані!$M:$M)/SUMIF(ВихідніДані!$E:$BB,V$8&amp;$C72,ВихідніДані!$BE:$BE))))</f>
        <v>0.96430080033128607</v>
      </c>
      <c r="W72" s="331">
        <f ca="1">IF(SUMIF(ВихідніДані!$E:$BB,W$8&amp;$C72,ВихідніДані!$D:$D)=0,"-",IF(SUMIF(ВихідніДані!$E:$BB,W$8&amp;$C72,ВихідніДані!$BE:$BE)=0,"вся сумма оспорена",IF(SUMIF(ВихідніДані!$E:$BB,W$8&amp;$C72,ВихідніДані!$M:$M)=0,"Немає висновків",SUMIF(ВихідніДані!$E:$BB,W$8&amp;$C72,ВихідніДані!$M:$M)/SUMIF(ВихідніДані!$E:$BB,W$8&amp;$C72,ВихідніДані!$BE:$BE))))</f>
        <v>0.88415627167270194</v>
      </c>
      <c r="X72" s="331">
        <f ca="1">IF(SUMIF(ВихідніДані!$E:$BB,X$8&amp;$C72,ВихідніДані!$D:$D)=0,"-",IF(SUMIF(ВихідніДані!$E:$BB,X$8&amp;$C72,ВихідніДані!$BE:$BE)=0,"вся сумма оспорена",IF(SUMIF(ВихідніДані!$E:$BB,X$8&amp;$C72,ВихідніДані!$M:$M)=0,"Немає висновків",SUMIF(ВихідніДані!$E:$BB,X$8&amp;$C72,ВихідніДані!$M:$M)/SUMIF(ВихідніДані!$E:$BB,X$8&amp;$C72,ВихідніДані!$BE:$BE))))</f>
        <v>0.93254940082319338</v>
      </c>
      <c r="Y72" s="331">
        <f ca="1">IF(SUMIF(ВихідніДані!$E:$BB,Y$8&amp;$C72,ВихідніДані!$D:$D)=0,"-",IF(SUMIF(ВихідніДані!$E:$BB,Y$8&amp;$C72,ВихідніДані!$BE:$BE)=0,"вся сумма оспорена",IF(SUMIF(ВихідніДані!$E:$BB,Y$8&amp;$C72,ВихідніДані!$M:$M)=0,"Немає висновків",SUMIF(ВихідніДані!$E:$BB,Y$8&amp;$C72,ВихідніДані!$M:$M)/SUMIF(ВихідніДані!$E:$BB,Y$8&amp;$C72,ВихідніДані!$BE:$BE))))</f>
        <v>0.97589959247487235</v>
      </c>
      <c r="Z72" s="331">
        <f ca="1">IF(SUMIF(ВихідніДані!$E:$BB,Z$8&amp;$C72,ВихідніДані!$D:$D)=0,"-",IF(SUMIF(ВихідніДані!$E:$BB,Z$8&amp;$C72,ВихідніДані!$BE:$BE)=0,"вся сумма оспорена",IF(SUMIF(ВихідніДані!$E:$BB,Z$8&amp;$C72,ВихідніДані!$M:$M)=0,"Немає висновків",SUMIF(ВихідніДані!$E:$BB,Z$8&amp;$C72,ВихідніДані!$M:$M)/SUMIF(ВихідніДані!$E:$BB,Z$8&amp;$C72,ВихідніДані!$BE:$BE))))</f>
        <v>0.98880657836821473</v>
      </c>
      <c r="AA72" s="331">
        <f ca="1">IF(SUMIF(ВихідніДані!$E:$BB,AA$8&amp;$C72,ВихідніДані!$D:$D)=0,"-",IF(SUMIF(ВихідніДані!$E:$BB,AA$8&amp;$C72,ВихідніДані!$BE:$BE)=0,"вся сумма оспорена",IF(SUMIF(ВихідніДані!$E:$BB,AA$8&amp;$C72,ВихідніДані!$M:$M)=0,"Немає висновків",SUMIF(ВихідніДані!$E:$BB,AA$8&amp;$C72,ВихідніДані!$M:$M)/SUMIF(ВихідніДані!$E:$BB,AA$8&amp;$C72,ВихідніДані!$BE:$BE))))</f>
        <v>0.98068926130432121</v>
      </c>
      <c r="AB72" s="332">
        <f ca="1">IF(SUMIF(ВихідніДані!$E:$BB,AB$8&amp;$C72,ВихідніДані!$D:$D)=0,"-",IF(SUMIF(ВихідніДані!$E:$BB,AB$8&amp;$C72,ВихідніДані!$BE:$BE)=0,"вся сумма оспорена",IF(SUMIF(ВихідніДані!$E:$BB,AB$8&amp;$C72,ВихідніДані!$M:$M)=0,"Немає висновків",SUMIF(ВихідніДані!$E:$BB,AB$8&amp;$C72,ВихідніДані!$M:$M)/SUMIF(ВихідніДані!$E:$BB,AB$8&amp;$C72,ВихідніДані!$BE:$BE))))</f>
        <v>0.90903699297535023</v>
      </c>
      <c r="AC72" s="159"/>
      <c r="AD72" s="330">
        <f ca="1">IF(SUMIF(ВихідніДані!$E:$BB,AD$8&amp; $C72,ВихідніДані!$D:$D)=0,"-",IF(SUMIF(ВихідніДані!$E:$BB,AD$8&amp;$C72,ВихідніДані!$BE:$BE)=0,"вся сумма оспорена",IF(SUMIF(ВихідніДані!$E:$BB,AD$8&amp;$C72,ВихідніДані!$M:$M)=0,"Немає висновків",SUMIF(ВихідніДані!$E:$BB,AD$8&amp;$C72,ВихідніДані!$AI:$AI)/SUMIF(ВихідніДані!$E:$BB,AD$8&amp;$C72,ВихідніДані!$M:$M))))</f>
        <v>1</v>
      </c>
      <c r="AE72" s="331">
        <f ca="1">IF(SUMIF(ВихідніДані!$E:$BB,AE$8&amp; $C72,ВихідніДані!$D:$D)=0,"-",IF(SUMIF(ВихідніДані!$E:$BB,AE$8&amp;$C72,ВихідніДані!$BE:$BE)=0,"вся сумма оспорена",IF(SUMIF(ВихідніДані!$E:$BB,AE$8&amp;$C72,ВихідніДані!$M:$M)=0,"Немає висновків",SUMIF(ВихідніДані!$E:$BB,AE$8&amp;$C72,ВихідніДані!$AI:$AI)/SUMIF(ВихідніДані!$E:$BB,AE$8&amp;$C72,ВихідніДані!$M:$M))))</f>
        <v>1</v>
      </c>
      <c r="AF72" s="331">
        <f ca="1">IF(SUMIF(ВихідніДані!$E:$BB,AF$8&amp; $C72,ВихідніДані!$D:$D)=0,"-",IF(SUMIF(ВихідніДані!$E:$BB,AF$8&amp;$C72,ВихідніДані!$BE:$BE)=0,"вся сумма оспорена",IF(SUMIF(ВихідніДані!$E:$BB,AF$8&amp;$C72,ВихідніДані!$M:$M)=0,"Немає висновків",SUMIF(ВихідніДані!$E:$BB,AF$8&amp;$C72,ВихідніДані!$AI:$AI)/SUMIF(ВихідніДані!$E:$BB,AF$8&amp;$C72,ВихідніДані!$M:$M))))</f>
        <v>1</v>
      </c>
      <c r="AG72" s="331">
        <f ca="1">IF(SUMIF(ВихідніДані!$E:$BB,AG$8&amp; $C72,ВихідніДані!$D:$D)=0,"-",IF(SUMIF(ВихідніДані!$E:$BB,AG$8&amp;$C72,ВихідніДані!$BE:$BE)=0,"вся сумма оспорена",IF(SUMIF(ВихідніДані!$E:$BB,AG$8&amp;$C72,ВихідніДані!$M:$M)=0,"Немає висновків",SUMIF(ВихідніДані!$E:$BB,AG$8&amp;$C72,ВихідніДані!$AI:$AI)/SUMIF(ВихідніДані!$E:$BB,AG$8&amp;$C72,ВихідніДані!$M:$M))))</f>
        <v>1</v>
      </c>
      <c r="AH72" s="331">
        <f ca="1">IF(SUMIF(ВихідніДані!$E:$BB,AH$8&amp; $C72,ВихідніДані!$D:$D)=0,"-",IF(SUMIF(ВихідніДані!$E:$BB,AH$8&amp;$C72,ВихідніДані!$BE:$BE)=0,"вся сумма оспорена",IF(SUMIF(ВихідніДані!$E:$BB,AH$8&amp;$C72,ВихідніДані!$M:$M)=0,"Немає висновків",SUMIF(ВихідніДані!$E:$BB,AH$8&amp;$C72,ВихідніДані!$AI:$AI)/SUMIF(ВихідніДані!$E:$BB,AH$8&amp;$C72,ВихідніДані!$M:$M))))</f>
        <v>1</v>
      </c>
      <c r="AI72" s="331">
        <f ca="1">IF(SUMIF(ВихідніДані!$E:$BB,AI$8&amp; $C72,ВихідніДані!$D:$D)=0,"-",IF(SUMIF(ВихідніДані!$E:$BB,AI$8&amp;$C72,ВихідніДані!$BE:$BE)=0,"вся сумма оспорена",IF(SUMIF(ВихідніДані!$E:$BB,AI$8&amp;$C72,ВихідніДані!$M:$M)=0,"Немає висновків",SUMIF(ВихідніДані!$E:$BB,AI$8&amp;$C72,ВихідніДані!$AI:$AI)/SUMIF(ВихідніДані!$E:$BB,AI$8&amp;$C72,ВихідніДані!$M:$M))))</f>
        <v>1</v>
      </c>
      <c r="AJ72" s="331">
        <f ca="1">IF(SUMIF(ВихідніДані!$E:$BB,AJ$8&amp; $C72,ВихідніДані!$D:$D)=0,"-",IF(SUMIF(ВихідніДані!$E:$BB,AJ$8&amp;$C72,ВихідніДані!$BE:$BE)=0,"вся сумма оспорена",IF(SUMIF(ВихідніДані!$E:$BB,AJ$8&amp;$C72,ВихідніДані!$M:$M)=0,"Немає висновків",SUMIF(ВихідніДані!$E:$BB,AJ$8&amp;$C72,ВихідніДані!$AI:$AI)/SUMIF(ВихідніДані!$E:$BB,AJ$8&amp;$C72,ВихідніДані!$M:$M))))</f>
        <v>0.99210900768907573</v>
      </c>
      <c r="AK72" s="331">
        <f ca="1">IF(SUMIF(ВихідніДані!$E:$BB,AK$8&amp; $C72,ВихідніДані!$D:$D)=0,"-",IF(SUMIF(ВихідніДані!$E:$BB,AK$8&amp;$C72,ВихідніДані!$BE:$BE)=0,"вся сумма оспорена",IF(SUMIF(ВихідніДані!$E:$BB,AK$8&amp;$C72,ВихідніДані!$M:$M)=0,"Немає висновків",SUMIF(ВихідніДані!$E:$BB,AK$8&amp;$C72,ВихідніДані!$AI:$AI)/SUMIF(ВихідніДані!$E:$BB,AK$8&amp;$C72,ВихідніДані!$M:$M))))</f>
        <v>0.95486282763674613</v>
      </c>
      <c r="AL72" s="331">
        <f ca="1">IF(SUMIF(ВихідніДані!$E:$BB,AL$8&amp; $C72,ВихідніДані!$D:$D)=0,"-",IF(SUMIF(ВихідніДані!$E:$BB,AL$8&amp;$C72,ВихідніДані!$BE:$BE)=0,"вся сумма оспорена",IF(SUMIF(ВихідніДані!$E:$BB,AL$8&amp;$C72,ВихідніДані!$M:$M)=0,"Немає висновків",SUMIF(ВихідніДані!$E:$BB,AL$8&amp;$C72,ВихідніДані!$AI:$AI)/SUMIF(ВихідніДані!$E:$BB,AL$8&amp;$C72,ВихідніДані!$M:$M))))</f>
        <v>1</v>
      </c>
      <c r="AM72" s="331">
        <f ca="1">IF(SUMIF(ВихідніДані!$E:$BB,AM$8&amp; $C72,ВихідніДані!$D:$D)=0,"-",IF(SUMIF(ВихідніДані!$E:$BB,AM$8&amp;$C72,ВихідніДані!$BE:$BE)=0,"вся сумма оспорена",IF(SUMIF(ВихідніДані!$E:$BB,AM$8&amp;$C72,ВихідніДані!$M:$M)=0,"Немає висновків",SUMIF(ВихідніДані!$E:$BB,AM$8&amp;$C72,ВихідніДані!$AI:$AI)/SUMIF(ВихідніДані!$E:$BB,AM$8&amp;$C72,ВихідніДані!$M:$M))))</f>
        <v>1</v>
      </c>
      <c r="AN72" s="332">
        <f ca="1">IF(SUMIF(ВихідніДані!$E:$BB,AN$8&amp; $C72,ВихідніДані!$D:$D)=0,"-",IF(SUMIF(ВихідніДані!$E:$BB,AN$8&amp;$C72,ВихідніДані!$BE:$BE)=0,"вся сумма оспорена",IF(SUMIF(ВихідніДані!$E:$BB,AN$8&amp;$C72,ВихідніДані!$M:$M)=0,"Немає висновків",SUMIF(ВихідніДані!$E:$BB,AN$8&amp;$C72,ВихідніДані!$AI:$AI)/SUMIF(ВихідніДані!$E:$BB,AN$8&amp;$C72,ВихідніДані!$M:$M))))</f>
        <v>1</v>
      </c>
      <c r="AO72" s="159"/>
      <c r="AP72" s="323">
        <f>VLOOKUP(AP$8&amp;$C72,ВихідніДані!$E:$BD,52,0)</f>
        <v>29</v>
      </c>
      <c r="AQ72" s="324">
        <f>VLOOKUP(AQ$8&amp;$C72,ВихідніДані!$E:$BD,52,0)</f>
        <v>32</v>
      </c>
      <c r="AR72" s="324">
        <f>VLOOKUP(AR$8&amp;$C72,ВихідніДані!$E:$BD,52,0)</f>
        <v>35</v>
      </c>
      <c r="AS72" s="324">
        <f>VLOOKUP(AS$8&amp;$C72,ВихідніДані!$E:$BD,52,0)</f>
        <v>62</v>
      </c>
      <c r="AT72" s="324">
        <f>VLOOKUP(AT$8&amp;$C72,ВихідніДані!$E:$BD,52,0)</f>
        <v>35</v>
      </c>
      <c r="AU72" s="324">
        <f>VLOOKUP(AU$8&amp;$C72,ВихідніДані!$E:$BD,52,0)</f>
        <v>36</v>
      </c>
      <c r="AV72" s="324">
        <f>VLOOKUP(AV$8&amp;$C72,ВихідніДані!$E:$BD,52,0)</f>
        <v>36</v>
      </c>
      <c r="AW72" s="324">
        <f>VLOOKUP(AW$8&amp;$C72,ВихідніДані!$E:$BD,52,0)</f>
        <v>31</v>
      </c>
      <c r="AX72" s="324">
        <f>VLOOKUP(AX$8&amp;$C72,ВихідніДані!$E:$BD,52,0)</f>
        <v>32</v>
      </c>
      <c r="AY72" s="324">
        <f>VLOOKUP(AY$8&amp;$C72,ВихідніДані!$E:$BD,52,0)</f>
        <v>30</v>
      </c>
      <c r="AZ72" s="325">
        <f>VLOOKUP(AZ$8&amp;$C72,ВихідніДані!$E:$BD,52,0)</f>
        <v>30</v>
      </c>
      <c r="BA72" s="159"/>
      <c r="BB72" s="319">
        <f>IF(SUMIF(АВисновки!$D:$D,BB$8&amp;$C72,АВисновки!$A:$A)=0,"-",SUMIF(АВисновки!$D:$D,BB$8&amp;$C72,АВисновки!$E:$E))</f>
        <v>0</v>
      </c>
      <c r="BC72" s="320">
        <f>IF(SUMIF(АВисновки!$D:$D,BC$8&amp;$C72,АВисновки!$A:$A)=0,"-",SUMIF(АВисновки!$D:$D,BC$8&amp;$C72,АВисновки!$E:$E))</f>
        <v>0</v>
      </c>
      <c r="BD72" s="320">
        <f>IF(SUMIF(АВисновки!$D:$D,BD$8&amp;$C72,АВисновки!$A:$A)=0,"-",SUMIF(АВисновки!$D:$D,BD$8&amp;$C72,АВисновки!$E:$E))</f>
        <v>0</v>
      </c>
      <c r="BE72" s="320">
        <f>IF(SUMIF(АВисновки!$D:$D,BE$8&amp;$C72,АВисновки!$A:$A)=0,"-",SUMIF(АВисновки!$D:$D,BE$8&amp;$C72,АВисновки!$E:$E))</f>
        <v>380959.17534246575</v>
      </c>
      <c r="BF72" s="320">
        <f>IF(SUMIF(АВисновки!$D:$D,BF$8&amp;$C72,АВисновки!$A:$A)=0,"-",SUMIF(АВисновки!$D:$D,BF$8&amp;$C72,АВисновки!$E:$E))</f>
        <v>779709.23835616442</v>
      </c>
      <c r="BG72" s="320">
        <f>IF(SUMIF(АВисновки!$D:$D,BG$8&amp;$C72,АВисновки!$A:$A)=0,"-",SUMIF(АВисновки!$D:$D,BG$8&amp;$C72,АВисновки!$E:$E))</f>
        <v>2175309.1506849313</v>
      </c>
      <c r="BH72" s="320">
        <f>IF(SUMIF(АВисновки!$D:$D,BH$8&amp;$C72,АВисновки!$A:$A)=0,"-",SUMIF(АВисновки!$D:$D,BH$8&amp;$C72,АВисновки!$E:$E))</f>
        <v>607185.85282191786</v>
      </c>
      <c r="BI72" s="320">
        <f>IF(SUMIF(АВисновки!$D:$D,BI$8&amp;$C72,АВисновки!$A:$A)=0,"-",SUMIF(АВисновки!$D:$D,BI$8&amp;$C72,АВисновки!$E:$E))</f>
        <v>565772.59726027399</v>
      </c>
      <c r="BJ72" s="320">
        <f>IF(SUMIF(АВисновки!$D:$D,BJ$8&amp;$C72,АВисновки!$A:$A)=0,"-",SUMIF(АВисновки!$D:$D,BJ$8&amp;$C72,АВисновки!$E:$E))</f>
        <v>73493.260273972599</v>
      </c>
      <c r="BK72" s="320">
        <f>IF(SUMIF(АВисновки!$D:$D,BK$8&amp;$C72,АВисновки!$A:$A)=0,"-",SUMIF(АВисновки!$D:$D,BK$8&amp;$C72,АВисновки!$E:$E))</f>
        <v>87519.913424657221</v>
      </c>
      <c r="BL72" s="321">
        <f>IF(SUMIF(АВисновки!$D:$D,BL$8&amp;$C72,АВисновки!$A:$A)=0,"-",SUMIF(АВисновки!$D:$D,BL$8&amp;$C72,АВисновки!$E:$E))</f>
        <v>292042.02386301366</v>
      </c>
    </row>
    <row r="73" spans="1:64" x14ac:dyDescent="0.2">
      <c r="A73" s="386">
        <f>COUNTIF(СписМінфін!$B$2:$B$101,C73)</f>
        <v>1</v>
      </c>
      <c r="B73" s="364">
        <v>63</v>
      </c>
      <c r="C73" s="370" t="s">
        <v>101</v>
      </c>
      <c r="D73" s="371">
        <v>387438523146</v>
      </c>
      <c r="E73" s="172">
        <f>SUMIF(ВихідніДані!G:G,D73,ВихідніДані!K:K)</f>
        <v>72003990</v>
      </c>
      <c r="F73" s="172">
        <f>SUMIF(ВихідніДані!G:G,D73,ВихідніДані!M:M)</f>
        <v>68377804</v>
      </c>
      <c r="G73" s="172">
        <f>SUMIF(ВихідніДані!G:G,D73,ВихідніДані!AC:AC)</f>
        <v>0</v>
      </c>
      <c r="H73" s="172">
        <f>SUMIF(ВихідніДані!G:G,D73,ВихідніДані!AI:AI)</f>
        <v>68377804</v>
      </c>
      <c r="I73" s="366">
        <f t="shared" si="1"/>
        <v>3626186</v>
      </c>
      <c r="J73" s="366">
        <f t="shared" si="2"/>
        <v>0</v>
      </c>
      <c r="K73" s="367">
        <f t="shared" si="3"/>
        <v>0.94963909638896404</v>
      </c>
      <c r="L73" s="368">
        <f t="shared" si="4"/>
        <v>0.94963909638896404</v>
      </c>
      <c r="M73" s="369">
        <f>SUMIF(АВисновки!N:N,D73,АВисновки!$E:$E)</f>
        <v>1370996.3506849315</v>
      </c>
      <c r="N73" s="369">
        <f>SUMIF(АВисновки!N:N,D73,АВисновки!B:B)</f>
        <v>1</v>
      </c>
      <c r="O73" s="369">
        <f ca="1">SUMIF([2]Матриця!C$7:C$967,D73,[2]Матриця!D$7:D$967)</f>
        <v>12</v>
      </c>
      <c r="P73" s="387">
        <f ca="1">SUMIF([2]Матриця!B$7:B$967,C73,[2]Матриця!E$7:E$967)</f>
        <v>3</v>
      </c>
      <c r="Q73" s="159"/>
      <c r="R73" s="330">
        <f ca="1">IF(SUMIF(ВихідніДані!$E:$BB,R$8&amp;$C73,ВихідніДані!$D:$D)=0,"-",IF(SUMIF(ВихідніДані!$E:$BB,R$8&amp;$C73,ВихідніДані!$BE:$BE)=0,"вся сумма оспорена",IF(SUMIF(ВихідніДані!$E:$BB,R$8&amp;$C73,ВихідніДані!$M:$M)=0,"Немає висновків",SUMIF(ВихідніДані!$E:$BB,R$8&amp;$C73,ВихідніДані!$M:$M)/SUMIF(ВихідніДані!$E:$BB,R$8&amp;$C73,ВихідніДані!$BE:$BE))))</f>
        <v>1</v>
      </c>
      <c r="S73" s="331">
        <f ca="1">IF(SUMIF(ВихідніДані!$E:$BB,S$8&amp;$C73,ВихідніДані!$D:$D)=0,"-",IF(SUMIF(ВихідніДані!$E:$BB,S$8&amp;$C73,ВихідніДані!$BE:$BE)=0,"вся сумма оспорена",IF(SUMIF(ВихідніДані!$E:$BB,S$8&amp;$C73,ВихідніДані!$M:$M)=0,"Немає висновків",SUMIF(ВихідніДані!$E:$BB,S$8&amp;$C73,ВихідніДані!$M:$M)/SUMIF(ВихідніДані!$E:$BB,S$8&amp;$C73,ВихідніДані!$BE:$BE))))</f>
        <v>1</v>
      </c>
      <c r="T73" s="331">
        <f ca="1">IF(SUMIF(ВихідніДані!$E:$BB,T$8&amp;$C73,ВихідніДані!$D:$D)=0,"-",IF(SUMIF(ВихідніДані!$E:$BB,T$8&amp;$C73,ВихідніДані!$BE:$BE)=0,"вся сумма оспорена",IF(SUMIF(ВихідніДані!$E:$BB,T$8&amp;$C73,ВихідніДані!$M:$M)=0,"Немає висновків",SUMIF(ВихідніДані!$E:$BB,T$8&amp;$C73,ВихідніДані!$M:$M)/SUMIF(ВихідніДані!$E:$BB,T$8&amp;$C73,ВихідніДані!$BE:$BE))))</f>
        <v>1</v>
      </c>
      <c r="U73" s="331">
        <f ca="1">IF(SUMIF(ВихідніДані!$E:$BB,U$8&amp;$C73,ВихідніДані!$D:$D)=0,"-",IF(SUMIF(ВихідніДані!$E:$BB,U$8&amp;$C73,ВихідніДані!$BE:$BE)=0,"вся сумма оспорена",IF(SUMIF(ВихідніДані!$E:$BB,U$8&amp;$C73,ВихідніДані!$M:$M)=0,"Немає висновків",SUMIF(ВихідніДані!$E:$BB,U$8&amp;$C73,ВихідніДані!$M:$M)/SUMIF(ВихідніДані!$E:$BB,U$8&amp;$C73,ВихідніДані!$BE:$BE))))</f>
        <v>1</v>
      </c>
      <c r="V73" s="331">
        <f ca="1">IF(SUMIF(ВихідніДані!$E:$BB,V$8&amp;$C73,ВихідніДані!$D:$D)=0,"-",IF(SUMIF(ВихідніДані!$E:$BB,V$8&amp;$C73,ВихідніДані!$BE:$BE)=0,"вся сумма оспорена",IF(SUMIF(ВихідніДані!$E:$BB,V$8&amp;$C73,ВихідніДані!$M:$M)=0,"Немає висновків",SUMIF(ВихідніДані!$E:$BB,V$8&amp;$C73,ВихідніДані!$M:$M)/SUMIF(ВихідніДані!$E:$BB,V$8&amp;$C73,ВихідніДані!$BE:$BE))))</f>
        <v>1</v>
      </c>
      <c r="W73" s="331" t="str">
        <f ca="1">IF(SUMIF(ВихідніДані!$E:$BB,W$8&amp;$C73,ВихідніДані!$D:$D)=0,"-",IF(SUMIF(ВихідніДані!$E:$BB,W$8&amp;$C73,ВихідніДані!$BE:$BE)=0,"вся сумма оспорена",IF(SUMIF(ВихідніДані!$E:$BB,W$8&amp;$C73,ВихідніДані!$M:$M)=0,"Немає висновків",SUMIF(ВихідніДані!$E:$BB,W$8&amp;$C73,ВихідніДані!$M:$M)/SUMIF(ВихідніДані!$E:$BB,W$8&amp;$C73,ВихідніДані!$BE:$BE))))</f>
        <v>-</v>
      </c>
      <c r="X73" s="331" t="str">
        <f ca="1">IF(SUMIF(ВихідніДані!$E:$BB,X$8&amp;$C73,ВихідніДані!$D:$D)=0,"-",IF(SUMIF(ВихідніДані!$E:$BB,X$8&amp;$C73,ВихідніДані!$BE:$BE)=0,"вся сумма оспорена",IF(SUMIF(ВихідніДані!$E:$BB,X$8&amp;$C73,ВихідніДані!$M:$M)=0,"Немає висновків",SUMIF(ВихідніДані!$E:$BB,X$8&amp;$C73,ВихідніДані!$M:$M)/SUMIF(ВихідніДані!$E:$BB,X$8&amp;$C73,ВихідніДані!$BE:$BE))))</f>
        <v>-</v>
      </c>
      <c r="Y73" s="331">
        <f ca="1">IF(SUMIF(ВихідніДані!$E:$BB,Y$8&amp;$C73,ВихідніДані!$D:$D)=0,"-",IF(SUMIF(ВихідніДані!$E:$BB,Y$8&amp;$C73,ВихідніДані!$BE:$BE)=0,"вся сумма оспорена",IF(SUMIF(ВихідніДані!$E:$BB,Y$8&amp;$C73,ВихідніДані!$M:$M)=0,"Немає висновків",SUMIF(ВихідніДані!$E:$BB,Y$8&amp;$C73,ВихідніДані!$M:$M)/SUMIF(ВихідніДані!$E:$BB,Y$8&amp;$C73,ВихідніДані!$BE:$BE))))</f>
        <v>0.15627337667157382</v>
      </c>
      <c r="Z73" s="331">
        <f ca="1">IF(SUMIF(ВихідніДані!$E:$BB,Z$8&amp;$C73,ВихідніДані!$D:$D)=0,"-",IF(SUMIF(ВихідніДані!$E:$BB,Z$8&amp;$C73,ВихідніДані!$BE:$BE)=0,"вся сумма оспорена",IF(SUMIF(ВихідніДані!$E:$BB,Z$8&amp;$C73,ВихідніДані!$M:$M)=0,"Немає висновків",SUMIF(ВихідніДані!$E:$BB,Z$8&amp;$C73,ВихідніДані!$M:$M)/SUMIF(ВихідніДані!$E:$BB,Z$8&amp;$C73,ВихідніДані!$BE:$BE))))</f>
        <v>1</v>
      </c>
      <c r="AA73" s="331">
        <f ca="1">IF(SUMIF(ВихідніДані!$E:$BB,AA$8&amp;$C73,ВихідніДані!$D:$D)=0,"-",IF(SUMIF(ВихідніДані!$E:$BB,AA$8&amp;$C73,ВихідніДані!$BE:$BE)=0,"вся сумма оспорена",IF(SUMIF(ВихідніДані!$E:$BB,AA$8&amp;$C73,ВихідніДані!$M:$M)=0,"Немає висновків",SUMIF(ВихідніДані!$E:$BB,AA$8&amp;$C73,ВихідніДані!$M:$M)/SUMIF(ВихідніДані!$E:$BB,AA$8&amp;$C73,ВихідніДані!$BE:$BE))))</f>
        <v>1</v>
      </c>
      <c r="AB73" s="332">
        <f ca="1">IF(SUMIF(ВихідніДані!$E:$BB,AB$8&amp;$C73,ВихідніДані!$D:$D)=0,"-",IF(SUMIF(ВихідніДані!$E:$BB,AB$8&amp;$C73,ВихідніДані!$BE:$BE)=0,"вся сумма оспорена",IF(SUMIF(ВихідніДані!$E:$BB,AB$8&amp;$C73,ВихідніДані!$M:$M)=0,"Немає висновків",SUMIF(ВихідніДані!$E:$BB,AB$8&amp;$C73,ВихідніДані!$M:$M)/SUMIF(ВихідніДані!$E:$BB,AB$8&amp;$C73,ВихідніДані!$BE:$BE))))</f>
        <v>1</v>
      </c>
      <c r="AC73" s="159"/>
      <c r="AD73" s="330">
        <f ca="1">IF(SUMIF(ВихідніДані!$E:$BB,AD$8&amp; $C73,ВихідніДані!$D:$D)=0,"-",IF(SUMIF(ВихідніДані!$E:$BB,AD$8&amp;$C73,ВихідніДані!$BE:$BE)=0,"вся сумма оспорена",IF(SUMIF(ВихідніДані!$E:$BB,AD$8&amp;$C73,ВихідніДані!$M:$M)=0,"Немає висновків",SUMIF(ВихідніДані!$E:$BB,AD$8&amp;$C73,ВихідніДані!$AI:$AI)/SUMIF(ВихідніДані!$E:$BB,AD$8&amp;$C73,ВихідніДані!$M:$M))))</f>
        <v>1</v>
      </c>
      <c r="AE73" s="331">
        <f ca="1">IF(SUMIF(ВихідніДані!$E:$BB,AE$8&amp; $C73,ВихідніДані!$D:$D)=0,"-",IF(SUMIF(ВихідніДані!$E:$BB,AE$8&amp;$C73,ВихідніДані!$BE:$BE)=0,"вся сумма оспорена",IF(SUMIF(ВихідніДані!$E:$BB,AE$8&amp;$C73,ВихідніДані!$M:$M)=0,"Немає висновків",SUMIF(ВихідніДані!$E:$BB,AE$8&amp;$C73,ВихідніДані!$AI:$AI)/SUMIF(ВихідніДані!$E:$BB,AE$8&amp;$C73,ВихідніДані!$M:$M))))</f>
        <v>1</v>
      </c>
      <c r="AF73" s="331">
        <f ca="1">IF(SUMIF(ВихідніДані!$E:$BB,AF$8&amp; $C73,ВихідніДані!$D:$D)=0,"-",IF(SUMIF(ВихідніДані!$E:$BB,AF$8&amp;$C73,ВихідніДані!$BE:$BE)=0,"вся сумма оспорена",IF(SUMIF(ВихідніДані!$E:$BB,AF$8&amp;$C73,ВихідніДані!$M:$M)=0,"Немає висновків",SUMIF(ВихідніДані!$E:$BB,AF$8&amp;$C73,ВихідніДані!$AI:$AI)/SUMIF(ВихідніДані!$E:$BB,AF$8&amp;$C73,ВихідніДані!$M:$M))))</f>
        <v>1</v>
      </c>
      <c r="AG73" s="331">
        <f ca="1">IF(SUMIF(ВихідніДані!$E:$BB,AG$8&amp; $C73,ВихідніДані!$D:$D)=0,"-",IF(SUMIF(ВихідніДані!$E:$BB,AG$8&amp;$C73,ВихідніДані!$BE:$BE)=0,"вся сумма оспорена",IF(SUMIF(ВихідніДані!$E:$BB,AG$8&amp;$C73,ВихідніДані!$M:$M)=0,"Немає висновків",SUMIF(ВихідніДані!$E:$BB,AG$8&amp;$C73,ВихідніДані!$AI:$AI)/SUMIF(ВихідніДані!$E:$BB,AG$8&amp;$C73,ВихідніДані!$M:$M))))</f>
        <v>1</v>
      </c>
      <c r="AH73" s="331">
        <f ca="1">IF(SUMIF(ВихідніДані!$E:$BB,AH$8&amp; $C73,ВихідніДані!$D:$D)=0,"-",IF(SUMIF(ВихідніДані!$E:$BB,AH$8&amp;$C73,ВихідніДані!$BE:$BE)=0,"вся сумма оспорена",IF(SUMIF(ВихідніДані!$E:$BB,AH$8&amp;$C73,ВихідніДані!$M:$M)=0,"Немає висновків",SUMIF(ВихідніДані!$E:$BB,AH$8&amp;$C73,ВихідніДані!$AI:$AI)/SUMIF(ВихідніДані!$E:$BB,AH$8&amp;$C73,ВихідніДані!$M:$M))))</f>
        <v>1</v>
      </c>
      <c r="AI73" s="331" t="str">
        <f ca="1">IF(SUMIF(ВихідніДані!$E:$BB,AI$8&amp; $C73,ВихідніДані!$D:$D)=0,"-",IF(SUMIF(ВихідніДані!$E:$BB,AI$8&amp;$C73,ВихідніДані!$BE:$BE)=0,"вся сумма оспорена",IF(SUMIF(ВихідніДані!$E:$BB,AI$8&amp;$C73,ВихідніДані!$M:$M)=0,"Немає висновків",SUMIF(ВихідніДані!$E:$BB,AI$8&amp;$C73,ВихідніДані!$AI:$AI)/SUMIF(ВихідніДані!$E:$BB,AI$8&amp;$C73,ВихідніДані!$M:$M))))</f>
        <v>-</v>
      </c>
      <c r="AJ73" s="331" t="str">
        <f ca="1">IF(SUMIF(ВихідніДані!$E:$BB,AJ$8&amp; $C73,ВихідніДані!$D:$D)=0,"-",IF(SUMIF(ВихідніДані!$E:$BB,AJ$8&amp;$C73,ВихідніДані!$BE:$BE)=0,"вся сумма оспорена",IF(SUMIF(ВихідніДані!$E:$BB,AJ$8&amp;$C73,ВихідніДані!$M:$M)=0,"Немає висновків",SUMIF(ВихідніДані!$E:$BB,AJ$8&amp;$C73,ВихідніДані!$AI:$AI)/SUMIF(ВихідніДані!$E:$BB,AJ$8&amp;$C73,ВихідніДані!$M:$M))))</f>
        <v>-</v>
      </c>
      <c r="AK73" s="331">
        <f ca="1">IF(SUMIF(ВихідніДані!$E:$BB,AK$8&amp; $C73,ВихідніДані!$D:$D)=0,"-",IF(SUMIF(ВихідніДані!$E:$BB,AK$8&amp;$C73,ВихідніДані!$BE:$BE)=0,"вся сумма оспорена",IF(SUMIF(ВихідніДані!$E:$BB,AK$8&amp;$C73,ВихідніДані!$M:$M)=0,"Немає висновків",SUMIF(ВихідніДані!$E:$BB,AK$8&amp;$C73,ВихідніДані!$AI:$AI)/SUMIF(ВихідніДані!$E:$BB,AK$8&amp;$C73,ВихідніДані!$M:$M))))</f>
        <v>1</v>
      </c>
      <c r="AL73" s="331">
        <f ca="1">IF(SUMIF(ВихідніДані!$E:$BB,AL$8&amp; $C73,ВихідніДані!$D:$D)=0,"-",IF(SUMIF(ВихідніДані!$E:$BB,AL$8&amp;$C73,ВихідніДані!$BE:$BE)=0,"вся сумма оспорена",IF(SUMIF(ВихідніДані!$E:$BB,AL$8&amp;$C73,ВихідніДані!$M:$M)=0,"Немає висновків",SUMIF(ВихідніДані!$E:$BB,AL$8&amp;$C73,ВихідніДані!$AI:$AI)/SUMIF(ВихідніДані!$E:$BB,AL$8&amp;$C73,ВихідніДані!$M:$M))))</f>
        <v>1</v>
      </c>
      <c r="AM73" s="331">
        <f ca="1">IF(SUMIF(ВихідніДані!$E:$BB,AM$8&amp; $C73,ВихідніДані!$D:$D)=0,"-",IF(SUMIF(ВихідніДані!$E:$BB,AM$8&amp;$C73,ВихідніДані!$BE:$BE)=0,"вся сумма оспорена",IF(SUMIF(ВихідніДані!$E:$BB,AM$8&amp;$C73,ВихідніДані!$M:$M)=0,"Немає висновків",SUMIF(ВихідніДані!$E:$BB,AM$8&amp;$C73,ВихідніДані!$AI:$AI)/SUMIF(ВихідніДані!$E:$BB,AM$8&amp;$C73,ВихідніДані!$M:$M))))</f>
        <v>1</v>
      </c>
      <c r="AN73" s="332">
        <f ca="1">IF(SUMIF(ВихідніДані!$E:$BB,AN$8&amp; $C73,ВихідніДані!$D:$D)=0,"-",IF(SUMIF(ВихідніДані!$E:$BB,AN$8&amp;$C73,ВихідніДані!$BE:$BE)=0,"вся сумма оспорена",IF(SUMIF(ВихідніДані!$E:$BB,AN$8&amp;$C73,ВихідніДані!$M:$M)=0,"Немає висновків",SUMIF(ВихідніДані!$E:$BB,AN$8&amp;$C73,ВихідніДані!$AI:$AI)/SUMIF(ВихідніДані!$E:$BB,AN$8&amp;$C73,ВихідніДані!$M:$M))))</f>
        <v>1</v>
      </c>
      <c r="AO73" s="159"/>
      <c r="AP73" s="323">
        <f>VLOOKUP(AP$8&amp;$C73,ВихідніДані!$E:$BD,52,0)</f>
        <v>34</v>
      </c>
      <c r="AQ73" s="324">
        <f>VLOOKUP(AQ$8&amp;$C73,ВихідніДані!$E:$BD,52,0)</f>
        <v>41</v>
      </c>
      <c r="AR73" s="324">
        <f>VLOOKUP(AR$8&amp;$C73,ВихідніДані!$E:$BD,52,0)</f>
        <v>39</v>
      </c>
      <c r="AS73" s="324">
        <f>VLOOKUP(AS$8&amp;$C73,ВихідніДані!$E:$BD,52,0)</f>
        <v>33</v>
      </c>
      <c r="AT73" s="324">
        <f>VLOOKUP(AT$8&amp;$C73,ВихідніДані!$E:$BD,52,0)</f>
        <v>50</v>
      </c>
      <c r="AU73" s="331" t="str">
        <f>IF(ISNA(VLOOKUP(AU$8&amp;$C73,ВихідніДані!$E:$BD,52,0)),"---",VLOOKUP(AU$8&amp;$C73,ВихідніДані!$E:$BD,52,0))</f>
        <v>---</v>
      </c>
      <c r="AV73" s="331" t="str">
        <f>IF(ISNA(VLOOKUP(AV$8&amp;$C73,ВихідніДані!$E:$BD,52,0)),"---",VLOOKUP(AV$8&amp;$C73,ВихідніДані!$E:$BD,52,0))</f>
        <v>---</v>
      </c>
      <c r="AW73" s="324">
        <f>VLOOKUP(AW$8&amp;$C73,ВихідніДані!$E:$BD,52,0)</f>
        <v>34</v>
      </c>
      <c r="AX73" s="324">
        <f>VLOOKUP(AX$8&amp;$C73,ВихідніДані!$E:$BD,52,0)</f>
        <v>47</v>
      </c>
      <c r="AY73" s="324">
        <f>VLOOKUP(AY$8&amp;$C73,ВихідніДані!$E:$BD,52,0)</f>
        <v>36</v>
      </c>
      <c r="AZ73" s="325">
        <f>VLOOKUP(AZ$8&amp;$C73,ВихідніДані!$E:$BD,52,0)</f>
        <v>32</v>
      </c>
      <c r="BA73" s="159"/>
      <c r="BB73" s="319">
        <f>IF(SUMIF(АВисновки!$D:$D,BB$8&amp;$C73,АВисновки!$A:$A)=0,"-",SUMIF(АВисновки!$D:$D,BB$8&amp;$C73,АВисновки!$E:$E))</f>
        <v>0</v>
      </c>
      <c r="BC73" s="320">
        <f>IF(SUMIF(АВисновки!$D:$D,BC$8&amp;$C73,АВисновки!$A:$A)=0,"-",SUMIF(АВисновки!$D:$D,BC$8&amp;$C73,АВисновки!$E:$E))</f>
        <v>0</v>
      </c>
      <c r="BD73" s="320">
        <f>IF(SUMIF(АВисновки!$D:$D,BD$8&amp;$C73,АВисновки!$A:$A)=0,"-",SUMIF(АВисновки!$D:$D,BD$8&amp;$C73,АВисновки!$E:$E))</f>
        <v>0</v>
      </c>
      <c r="BE73" s="320">
        <f>IF(SUMIF(АВисновки!$D:$D,BE$8&amp;$C73,АВисновки!$A:$A)=0,"-",SUMIF(АВисновки!$D:$D,BE$8&amp;$C73,АВисновки!$E:$E))</f>
        <v>0</v>
      </c>
      <c r="BF73" s="320">
        <f>IF(SUMIF(АВисновки!$D:$D,BF$8&amp;$C73,АВисновки!$A:$A)=0,"-",SUMIF(АВисновки!$D:$D,BF$8&amp;$C73,АВисновки!$E:$E))</f>
        <v>0</v>
      </c>
      <c r="BG73" s="320" t="str">
        <f>IF(SUMIF(АВисновки!$D:$D,BG$8&amp;$C73,АВисновки!$A:$A)=0,"-",SUMIF(АВисновки!$D:$D,BG$8&amp;$C73,АВисновки!$E:$E))</f>
        <v>-</v>
      </c>
      <c r="BH73" s="320" t="str">
        <f>IF(SUMIF(АВисновки!$D:$D,BH$8&amp;$C73,АВисновки!$A:$A)=0,"-",SUMIF(АВисновки!$D:$D,BH$8&amp;$C73,АВисновки!$E:$E))</f>
        <v>-</v>
      </c>
      <c r="BI73" s="320">
        <f>IF(SUMIF(АВисновки!$D:$D,BI$8&amp;$C73,АВисновки!$A:$A)=0,"-",SUMIF(АВисновки!$D:$D,BI$8&amp;$C73,АВисновки!$E:$E))</f>
        <v>1370996.3506849315</v>
      </c>
      <c r="BJ73" s="320">
        <f>IF(SUMIF(АВисновки!$D:$D,BJ$8&amp;$C73,АВисновки!$A:$A)=0,"-",SUMIF(АВисновки!$D:$D,BJ$8&amp;$C73,АВисновки!$E:$E))</f>
        <v>0</v>
      </c>
      <c r="BK73" s="320">
        <f>IF(SUMIF(АВисновки!$D:$D,BK$8&amp;$C73,АВисновки!$A:$A)=0,"-",SUMIF(АВисновки!$D:$D,BK$8&amp;$C73,АВисновки!$E:$E))</f>
        <v>0</v>
      </c>
      <c r="BL73" s="321">
        <f>IF(SUMIF(АВисновки!$D:$D,BL$8&amp;$C73,АВисновки!$A:$A)=0,"-",SUMIF(АВисновки!$D:$D,BL$8&amp;$C73,АВисновки!$E:$E))</f>
        <v>0</v>
      </c>
    </row>
    <row r="74" spans="1:64" ht="12.75" thickBot="1" x14ac:dyDescent="0.25">
      <c r="A74" s="386">
        <f>COUNTIF(СписМінфін!$B$2:$B$101,C74)</f>
        <v>1</v>
      </c>
      <c r="B74" s="364">
        <v>64</v>
      </c>
      <c r="C74" s="370" t="s">
        <v>100</v>
      </c>
      <c r="D74" s="371">
        <v>388911426582</v>
      </c>
      <c r="E74" s="172">
        <f>SUMIF(ВихідніДані!G:G,D74,ВихідніДані!K:K)</f>
        <v>567638</v>
      </c>
      <c r="F74" s="172">
        <f>SUMIF(ВихідніДані!G:G,D74,ВихідніДані!M:M)</f>
        <v>537830.36</v>
      </c>
      <c r="G74" s="172">
        <f>SUMIF(ВихідніДані!G:G,D74,ВихідніДані!AC:AC)</f>
        <v>0</v>
      </c>
      <c r="H74" s="172">
        <f>SUMIF(ВихідніДані!G:G,D74,ВихідніДані!AI:AI)</f>
        <v>537830.36</v>
      </c>
      <c r="I74" s="366">
        <f t="shared" si="1"/>
        <v>29807.640000000014</v>
      </c>
      <c r="J74" s="366">
        <f t="shared" si="2"/>
        <v>0</v>
      </c>
      <c r="K74" s="367">
        <f t="shared" si="3"/>
        <v>0.94748829359556619</v>
      </c>
      <c r="L74" s="368">
        <f t="shared" si="4"/>
        <v>0.94748829359556619</v>
      </c>
      <c r="M74" s="369">
        <f>SUMIF(АВисновки!N:N,D74,АВисновки!$E:$E)</f>
        <v>26345.277232876713</v>
      </c>
      <c r="N74" s="369">
        <f>SUMIF(АВисновки!N:N,D74,АВисновки!B:B)</f>
        <v>3</v>
      </c>
      <c r="O74" s="369">
        <f ca="1">SUMIF([2]Матриця!C$7:C$967,D74,[2]Матриця!D$7:D$967)</f>
        <v>0</v>
      </c>
      <c r="P74" s="387">
        <f ca="1">SUMIF([2]Матриця!B$7:B$967,C74,[2]Матриця!E$7:E$967)</f>
        <v>0</v>
      </c>
      <c r="Q74" s="159"/>
      <c r="R74" s="333">
        <f ca="1">IF(SUMIF(ВихідніДані!$E:$BB,R$8&amp;$C74,ВихідніДані!$D:$D)=0,"-",IF(SUMIF(ВихідніДані!$E:$BB,R$8&amp;$C74,ВихідніДані!$BE:$BE)=0,"вся сумма оспорена",IF(SUMIF(ВихідніДані!$E:$BB,R$8&amp;$C74,ВихідніДані!$M:$M)=0,"Немає висновків",SUMIF(ВихідніДані!$E:$BB,R$8&amp;$C74,ВихідніДані!$M:$M)/SUMIF(ВихідніДані!$E:$BB,R$8&amp;$C74,ВихідніДані!$BE:$BE))))</f>
        <v>0.63056834715826415</v>
      </c>
      <c r="S74" s="334">
        <f ca="1">IF(SUMIF(ВихідніДані!$E:$BB,S$8&amp;$C74,ВихідніДані!$D:$D)=0,"-",IF(SUMIF(ВихідніДані!$E:$BB,S$8&amp;$C74,ВихідніДані!$BE:$BE)=0,"вся сумма оспорена",IF(SUMIF(ВихідніДані!$E:$BB,S$8&amp;$C74,ВихідніДані!$M:$M)=0,"Немає висновків",SUMIF(ВихідніДані!$E:$BB,S$8&amp;$C74,ВихідніДані!$M:$M)/SUMIF(ВихідніДані!$E:$BB,S$8&amp;$C74,ВихідніДані!$BE:$BE))))</f>
        <v>1</v>
      </c>
      <c r="T74" s="334">
        <f ca="1">IF(SUMIF(ВихідніДані!$E:$BB,T$8&amp;$C74,ВихідніДані!$D:$D)=0,"-",IF(SUMIF(ВихідніДані!$E:$BB,T$8&amp;$C74,ВихідніДані!$BE:$BE)=0,"вся сумма оспорена",IF(SUMIF(ВихідніДані!$E:$BB,T$8&amp;$C74,ВихідніДані!$M:$M)=0,"Немає висновків",SUMIF(ВихідніДані!$E:$BB,T$8&amp;$C74,ВихідніДані!$M:$M)/SUMIF(ВихідніДані!$E:$BB,T$8&amp;$C74,ВихідніДані!$BE:$BE))))</f>
        <v>1</v>
      </c>
      <c r="U74" s="334">
        <f ca="1">IF(SUMIF(ВихідніДані!$E:$BB,U$8&amp;$C74,ВихідніДані!$D:$D)=0,"-",IF(SUMIF(ВихідніДані!$E:$BB,U$8&amp;$C74,ВихідніДані!$BE:$BE)=0,"вся сумма оспорена",IF(SUMIF(ВихідніДані!$E:$BB,U$8&amp;$C74,ВихідніДані!$M:$M)=0,"Немає висновків",SUMIF(ВихідніДані!$E:$BB,U$8&amp;$C74,ВихідніДані!$M:$M)/SUMIF(ВихідніДані!$E:$BB,U$8&amp;$C74,ВихідніДані!$BE:$BE))))</f>
        <v>1</v>
      </c>
      <c r="V74" s="334">
        <f ca="1">IF(SUMIF(ВихідніДані!$E:$BB,V$8&amp;$C74,ВихідніДані!$D:$D)=0,"-",IF(SUMIF(ВихідніДані!$E:$BB,V$8&amp;$C74,ВихідніДані!$BE:$BE)=0,"вся сумма оспорена",IF(SUMIF(ВихідніДані!$E:$BB,V$8&amp;$C74,ВихідніДані!$M:$M)=0,"Немає висновків",SUMIF(ВихідніДані!$E:$BB,V$8&amp;$C74,ВихідніДані!$M:$M)/SUMIF(ВихідніДані!$E:$BB,V$8&amp;$C74,ВихідніДані!$BE:$BE))))</f>
        <v>1</v>
      </c>
      <c r="W74" s="334">
        <f ca="1">IF(SUMIF(ВихідніДані!$E:$BB,W$8&amp;$C74,ВихідніДані!$D:$D)=0,"-",IF(SUMIF(ВихідніДані!$E:$BB,W$8&amp;$C74,ВихідніДані!$BE:$BE)=0,"вся сумма оспорена",IF(SUMIF(ВихідніДані!$E:$BB,W$8&amp;$C74,ВихідніДані!$M:$M)=0,"Немає висновків",SUMIF(ВихідніДані!$E:$BB,W$8&amp;$C74,ВихідніДані!$M:$M)/SUMIF(ВихідніДані!$E:$BB,W$8&amp;$C74,ВихідніДані!$BE:$BE))))</f>
        <v>0.91517415569232119</v>
      </c>
      <c r="X74" s="334">
        <f ca="1">IF(SUMIF(ВихідніДані!$E:$BB,X$8&amp;$C74,ВихідніДані!$D:$D)=0,"-",IF(SUMIF(ВихідніДані!$E:$BB,X$8&amp;$C74,ВихідніДані!$BE:$BE)=0,"вся сумма оспорена",IF(SUMIF(ВихідніДані!$E:$BB,X$8&amp;$C74,ВихідніДані!$M:$M)=0,"Немає висновків",SUMIF(ВихідніДані!$E:$BB,X$8&amp;$C74,ВихідніДані!$M:$M)/SUMIF(ВихідніДані!$E:$BB,X$8&amp;$C74,ВихідніДані!$BE:$BE))))</f>
        <v>1</v>
      </c>
      <c r="Y74" s="334">
        <f ca="1">IF(SUMIF(ВихідніДані!$E:$BB,Y$8&amp;$C74,ВихідніДані!$D:$D)=0,"-",IF(SUMIF(ВихідніДані!$E:$BB,Y$8&amp;$C74,ВихідніДані!$BE:$BE)=0,"вся сумма оспорена",IF(SUMIF(ВихідніДані!$E:$BB,Y$8&amp;$C74,ВихідніДані!$M:$M)=0,"Немає висновків",SUMIF(ВихідніДані!$E:$BB,Y$8&amp;$C74,ВихідніДані!$M:$M)/SUMIF(ВихідніДані!$E:$BB,Y$8&amp;$C74,ВихідніДані!$BE:$BE))))</f>
        <v>1</v>
      </c>
      <c r="Z74" s="334">
        <f ca="1">IF(SUMIF(ВихідніДані!$E:$BB,Z$8&amp;$C74,ВихідніДані!$D:$D)=0,"-",IF(SUMIF(ВихідніДані!$E:$BB,Z$8&amp;$C74,ВихідніДані!$BE:$BE)=0,"вся сумма оспорена",IF(SUMIF(ВихідніДані!$E:$BB,Z$8&amp;$C74,ВихідніДані!$M:$M)=0,"Немає висновків",SUMIF(ВихідніДані!$E:$BB,Z$8&amp;$C74,ВихідніДані!$M:$M)/SUMIF(ВихідніДані!$E:$BB,Z$8&amp;$C74,ВихідніДані!$BE:$BE))))</f>
        <v>1</v>
      </c>
      <c r="AA74" s="334">
        <f ca="1">IF(SUMIF(ВихідніДані!$E:$BB,AA$8&amp;$C74,ВихідніДані!$D:$D)=0,"-",IF(SUMIF(ВихідніДані!$E:$BB,AA$8&amp;$C74,ВихідніДані!$BE:$BE)=0,"вся сумма оспорена",IF(SUMIF(ВихідніДані!$E:$BB,AA$8&amp;$C74,ВихідніДані!$M:$M)=0,"Немає висновків",SUMIF(ВихідніДані!$E:$BB,AA$8&amp;$C74,ВихідніДані!$M:$M)/SUMIF(ВихідніДані!$E:$BB,AA$8&amp;$C74,ВихідніДані!$BE:$BE))))</f>
        <v>0.97404710462287103</v>
      </c>
      <c r="AB74" s="335">
        <f ca="1">IF(SUMIF(ВихідніДані!$E:$BB,AB$8&amp;$C74,ВихідніДані!$D:$D)=0,"-",IF(SUMIF(ВихідніДані!$E:$BB,AB$8&amp;$C74,ВихідніДані!$BE:$BE)=0,"вся сумма оспорена",IF(SUMIF(ВихідніДані!$E:$BB,AB$8&amp;$C74,ВихідніДані!$M:$M)=0,"Немає висновків",SUMIF(ВихідніДані!$E:$BB,AB$8&amp;$C74,ВихідніДані!$M:$M)/SUMIF(ВихідніДані!$E:$BB,AB$8&amp;$C74,ВихідніДані!$BE:$BE))))</f>
        <v>1</v>
      </c>
      <c r="AC74" s="159"/>
      <c r="AD74" s="333">
        <f ca="1">IF(SUMIF(ВихідніДані!$E:$BB,AD$8&amp; $C74,ВихідніДані!$D:$D)=0,"-",IF(SUMIF(ВихідніДані!$E:$BB,AD$8&amp;$C74,ВихідніДані!$BE:$BE)=0,"вся сумма оспорена",IF(SUMIF(ВихідніДані!$E:$BB,AD$8&amp;$C74,ВихідніДані!$M:$M)=0,"Немає висновків",SUMIF(ВихідніДані!$E:$BB,AD$8&amp;$C74,ВихідніДані!$AI:$AI)/SUMIF(ВихідніДані!$E:$BB,AD$8&amp;$C74,ВихідніДані!$M:$M))))</f>
        <v>1</v>
      </c>
      <c r="AE74" s="334">
        <f ca="1">IF(SUMIF(ВихідніДані!$E:$BB,AE$8&amp; $C74,ВихідніДані!$D:$D)=0,"-",IF(SUMIF(ВихідніДані!$E:$BB,AE$8&amp;$C74,ВихідніДані!$BE:$BE)=0,"вся сумма оспорена",IF(SUMIF(ВихідніДані!$E:$BB,AE$8&amp;$C74,ВихідніДані!$M:$M)=0,"Немає висновків",SUMIF(ВихідніДані!$E:$BB,AE$8&amp;$C74,ВихідніДані!$AI:$AI)/SUMIF(ВихідніДані!$E:$BB,AE$8&amp;$C74,ВихідніДані!$M:$M))))</f>
        <v>1</v>
      </c>
      <c r="AF74" s="334">
        <f ca="1">IF(SUMIF(ВихідніДані!$E:$BB,AF$8&amp; $C74,ВихідніДані!$D:$D)=0,"-",IF(SUMIF(ВихідніДані!$E:$BB,AF$8&amp;$C74,ВихідніДані!$BE:$BE)=0,"вся сумма оспорена",IF(SUMIF(ВихідніДані!$E:$BB,AF$8&amp;$C74,ВихідніДані!$M:$M)=0,"Немає висновків",SUMIF(ВихідніДані!$E:$BB,AF$8&amp;$C74,ВихідніДані!$AI:$AI)/SUMIF(ВихідніДані!$E:$BB,AF$8&amp;$C74,ВихідніДані!$M:$M))))</f>
        <v>1</v>
      </c>
      <c r="AG74" s="334">
        <f ca="1">IF(SUMIF(ВихідніДані!$E:$BB,AG$8&amp; $C74,ВихідніДані!$D:$D)=0,"-",IF(SUMIF(ВихідніДані!$E:$BB,AG$8&amp;$C74,ВихідніДані!$BE:$BE)=0,"вся сумма оспорена",IF(SUMIF(ВихідніДані!$E:$BB,AG$8&amp;$C74,ВихідніДані!$M:$M)=0,"Немає висновків",SUMIF(ВихідніДані!$E:$BB,AG$8&amp;$C74,ВихідніДані!$AI:$AI)/SUMIF(ВихідніДані!$E:$BB,AG$8&amp;$C74,ВихідніДані!$M:$M))))</f>
        <v>1</v>
      </c>
      <c r="AH74" s="334">
        <f ca="1">IF(SUMIF(ВихідніДані!$E:$BB,AH$8&amp; $C74,ВихідніДані!$D:$D)=0,"-",IF(SUMIF(ВихідніДані!$E:$BB,AH$8&amp;$C74,ВихідніДані!$BE:$BE)=0,"вся сумма оспорена",IF(SUMIF(ВихідніДані!$E:$BB,AH$8&amp;$C74,ВихідніДані!$M:$M)=0,"Немає висновків",SUMIF(ВихідніДані!$E:$BB,AH$8&amp;$C74,ВихідніДані!$AI:$AI)/SUMIF(ВихідніДані!$E:$BB,AH$8&amp;$C74,ВихідніДані!$M:$M))))</f>
        <v>1</v>
      </c>
      <c r="AI74" s="334">
        <f ca="1">IF(SUMIF(ВихідніДані!$E:$BB,AI$8&amp; $C74,ВихідніДані!$D:$D)=0,"-",IF(SUMIF(ВихідніДані!$E:$BB,AI$8&amp;$C74,ВихідніДані!$BE:$BE)=0,"вся сумма оспорена",IF(SUMIF(ВихідніДані!$E:$BB,AI$8&amp;$C74,ВихідніДані!$M:$M)=0,"Немає висновків",SUMIF(ВихідніДані!$E:$BB,AI$8&amp;$C74,ВихідніДані!$AI:$AI)/SUMIF(ВихідніДані!$E:$BB,AI$8&amp;$C74,ВихідніДані!$M:$M))))</f>
        <v>1</v>
      </c>
      <c r="AJ74" s="334">
        <f ca="1">IF(SUMIF(ВихідніДані!$E:$BB,AJ$8&amp; $C74,ВихідніДані!$D:$D)=0,"-",IF(SUMIF(ВихідніДані!$E:$BB,AJ$8&amp;$C74,ВихідніДані!$BE:$BE)=0,"вся сумма оспорена",IF(SUMIF(ВихідніДані!$E:$BB,AJ$8&amp;$C74,ВихідніДані!$M:$M)=0,"Немає висновків",SUMIF(ВихідніДані!$E:$BB,AJ$8&amp;$C74,ВихідніДані!$AI:$AI)/SUMIF(ВихідніДані!$E:$BB,AJ$8&amp;$C74,ВихідніДані!$M:$M))))</f>
        <v>1</v>
      </c>
      <c r="AK74" s="334">
        <f ca="1">IF(SUMIF(ВихідніДані!$E:$BB,AK$8&amp; $C74,ВихідніДані!$D:$D)=0,"-",IF(SUMIF(ВихідніДані!$E:$BB,AK$8&amp;$C74,ВихідніДані!$BE:$BE)=0,"вся сумма оспорена",IF(SUMIF(ВихідніДані!$E:$BB,AK$8&amp;$C74,ВихідніДані!$M:$M)=0,"Немає висновків",SUMIF(ВихідніДані!$E:$BB,AK$8&amp;$C74,ВихідніДані!$AI:$AI)/SUMIF(ВихідніДані!$E:$BB,AK$8&amp;$C74,ВихідніДані!$M:$M))))</f>
        <v>1</v>
      </c>
      <c r="AL74" s="334">
        <f ca="1">IF(SUMIF(ВихідніДані!$E:$BB,AL$8&amp; $C74,ВихідніДані!$D:$D)=0,"-",IF(SUMIF(ВихідніДані!$E:$BB,AL$8&amp;$C74,ВихідніДані!$BE:$BE)=0,"вся сумма оспорена",IF(SUMIF(ВихідніДані!$E:$BB,AL$8&amp;$C74,ВихідніДані!$M:$M)=0,"Немає висновків",SUMIF(ВихідніДані!$E:$BB,AL$8&amp;$C74,ВихідніДані!$AI:$AI)/SUMIF(ВихідніДані!$E:$BB,AL$8&amp;$C74,ВихідніДані!$M:$M))))</f>
        <v>1</v>
      </c>
      <c r="AM74" s="334">
        <f ca="1">IF(SUMIF(ВихідніДані!$E:$BB,AM$8&amp; $C74,ВихідніДані!$D:$D)=0,"-",IF(SUMIF(ВихідніДані!$E:$BB,AM$8&amp;$C74,ВихідніДані!$BE:$BE)=0,"вся сумма оспорена",IF(SUMIF(ВихідніДані!$E:$BB,AM$8&amp;$C74,ВихідніДані!$M:$M)=0,"Немає висновків",SUMIF(ВихідніДані!$E:$BB,AM$8&amp;$C74,ВихідніДані!$AI:$AI)/SUMIF(ВихідніДані!$E:$BB,AM$8&amp;$C74,ВихідніДані!$M:$M))))</f>
        <v>1</v>
      </c>
      <c r="AN74" s="335">
        <f ca="1">IF(SUMIF(ВихідніДані!$E:$BB,AN$8&amp; $C74,ВихідніДані!$D:$D)=0,"-",IF(SUMIF(ВихідніДані!$E:$BB,AN$8&amp;$C74,ВихідніДані!$BE:$BE)=0,"вся сумма оспорена",IF(SUMIF(ВихідніДані!$E:$BB,AN$8&amp;$C74,ВихідніДані!$M:$M)=0,"Немає висновків",SUMIF(ВихідніДані!$E:$BB,AN$8&amp;$C74,ВихідніДані!$AI:$AI)/SUMIF(ВихідніДані!$E:$BB,AN$8&amp;$C74,ВихідніДані!$M:$M))))</f>
        <v>1</v>
      </c>
      <c r="AO74" s="159"/>
      <c r="AP74" s="323">
        <f>VLOOKUP(AP$8&amp;$C74,ВихідніДані!$E:$BD,52,0)</f>
        <v>38</v>
      </c>
      <c r="AQ74" s="324">
        <f>VLOOKUP(AQ$8&amp;$C74,ВихідніДані!$E:$BD,52,0)</f>
        <v>42</v>
      </c>
      <c r="AR74" s="324">
        <f>VLOOKUP(AR$8&amp;$C74,ВихідніДані!$E:$BD,52,0)</f>
        <v>38</v>
      </c>
      <c r="AS74" s="324">
        <f>VLOOKUP(AS$8&amp;$C74,ВихідніДані!$E:$BD,52,0)</f>
        <v>46</v>
      </c>
      <c r="AT74" s="324">
        <f>VLOOKUP(AT$8&amp;$C74,ВихідніДані!$E:$BD,52,0)</f>
        <v>44</v>
      </c>
      <c r="AU74" s="324">
        <f>VLOOKUP(AU$8&amp;$C74,ВихідніДані!$E:$BD,52,0)</f>
        <v>57</v>
      </c>
      <c r="AV74" s="324">
        <f>VLOOKUP(AV$8&amp;$C74,ВихідніДані!$E:$BD,52,0)</f>
        <v>61</v>
      </c>
      <c r="AW74" s="324">
        <f>VLOOKUP(AW$8&amp;$C74,ВихідніДані!$E:$BD,52,0)</f>
        <v>68</v>
      </c>
      <c r="AX74" s="324">
        <f>VLOOKUP(AX$8&amp;$C74,ВихідніДані!$E:$BD,52,0)</f>
        <v>36</v>
      </c>
      <c r="AY74" s="324">
        <f>VLOOKUP(AY$8&amp;$C74,ВихідніДані!$E:$BD,52,0)</f>
        <v>74</v>
      </c>
      <c r="AZ74" s="325">
        <f>VLOOKUP(AZ$8&amp;$C74,ВихідніДані!$E:$BD,52,0)</f>
        <v>49</v>
      </c>
      <c r="BA74" s="159"/>
      <c r="BB74" s="319">
        <f>IF(SUMIF(АВисновки!$D:$D,BB$8&amp;$C74,АВисновки!$A:$A)=0,"-",SUMIF(АВисновки!$D:$D,BB$8&amp;$C74,АВисновки!$E:$E))</f>
        <v>23549.276986301367</v>
      </c>
      <c r="BC74" s="320">
        <f>IF(SUMIF(АВисновки!$D:$D,BC$8&amp;$C74,АВисновки!$A:$A)=0,"-",SUMIF(АВисновки!$D:$D,BC$8&amp;$C74,АВисновки!$E:$E))</f>
        <v>0</v>
      </c>
      <c r="BD74" s="320">
        <f>IF(SUMIF(АВисновки!$D:$D,BD$8&amp;$C74,АВисновки!$A:$A)=0,"-",SUMIF(АВисновки!$D:$D,BD$8&amp;$C74,АВисновки!$E:$E))</f>
        <v>0</v>
      </c>
      <c r="BE74" s="320">
        <f>IF(SUMIF(АВисновки!$D:$D,BE$8&amp;$C74,АВисновки!$A:$A)=0,"-",SUMIF(АВисновки!$D:$D,BE$8&amp;$C74,АВисновки!$E:$E))</f>
        <v>0</v>
      </c>
      <c r="BF74" s="320">
        <f>IF(SUMIF(АВисновки!$D:$D,BF$8&amp;$C74,АВисновки!$A:$A)=0,"-",SUMIF(АВисновки!$D:$D,BF$8&amp;$C74,АВисновки!$E:$E))</f>
        <v>0</v>
      </c>
      <c r="BG74" s="320">
        <f>IF(SUMIF(АВисновки!$D:$D,BG$8&amp;$C74,АВисновки!$A:$A)=0,"-",SUMIF(АВисновки!$D:$D,BG$8&amp;$C74,АВисновки!$E:$E))</f>
        <v>2107.0739726027418</v>
      </c>
      <c r="BH74" s="320">
        <f>IF(SUMIF(АВисновки!$D:$D,BH$8&amp;$C74,АВисновки!$A:$A)=0,"-",SUMIF(АВисновки!$D:$D,BH$8&amp;$C74,АВисновки!$E:$E))</f>
        <v>0</v>
      </c>
      <c r="BI74" s="320">
        <f>IF(SUMIF(АВисновки!$D:$D,BI$8&amp;$C74,АВисновки!$A:$A)=0,"-",SUMIF(АВисновки!$D:$D,BI$8&amp;$C74,АВисновки!$E:$E))</f>
        <v>0</v>
      </c>
      <c r="BJ74" s="320">
        <f>IF(SUMIF(АВисновки!$D:$D,BJ$8&amp;$C74,АВисновки!$A:$A)=0,"-",SUMIF(АВисновки!$D:$D,BJ$8&amp;$C74,АВисновки!$E:$E))</f>
        <v>0</v>
      </c>
      <c r="BK74" s="320">
        <f>IF(SUMIF(АВисновки!$D:$D,BK$8&amp;$C74,АВисновки!$A:$A)=0,"-",SUMIF(АВисновки!$D:$D,BK$8&amp;$C74,АВисновки!$E:$E))</f>
        <v>688.9262739726031</v>
      </c>
      <c r="BL74" s="321">
        <f>IF(SUMIF(АВисновки!$D:$D,BL$8&amp;$C74,АВисновки!$A:$A)=0,"-",SUMIF(АВисновки!$D:$D,BL$8&amp;$C74,АВисновки!$E:$E))</f>
        <v>0</v>
      </c>
    </row>
    <row r="75" spans="1:64" ht="16.5" thickBot="1" x14ac:dyDescent="0.25">
      <c r="A75" s="426"/>
      <c r="B75" s="413"/>
      <c r="C75" s="408" t="s">
        <v>180</v>
      </c>
      <c r="D75" s="362"/>
      <c r="E75" s="362"/>
      <c r="F75" s="362"/>
      <c r="G75" s="362"/>
      <c r="H75" s="362"/>
      <c r="I75" s="362"/>
      <c r="J75" s="362"/>
      <c r="K75" s="362"/>
      <c r="L75" s="362"/>
      <c r="M75" s="377"/>
      <c r="N75" s="377"/>
      <c r="O75" s="377"/>
      <c r="P75" s="389"/>
      <c r="Q75" s="271"/>
      <c r="R75" s="402"/>
      <c r="S75" s="403"/>
      <c r="T75" s="403"/>
      <c r="U75" s="403"/>
      <c r="V75" s="403"/>
      <c r="W75" s="403"/>
      <c r="X75" s="403"/>
      <c r="Y75" s="403"/>
      <c r="Z75" s="403"/>
      <c r="AA75" s="403"/>
      <c r="AB75" s="404"/>
      <c r="AC75" s="258"/>
      <c r="AD75" s="342"/>
      <c r="AE75" s="258"/>
      <c r="AF75" s="258"/>
      <c r="AG75" s="258"/>
      <c r="AH75" s="258"/>
      <c r="AI75" s="258"/>
      <c r="AJ75" s="258"/>
      <c r="AK75" s="258"/>
      <c r="AL75" s="258"/>
      <c r="AM75" s="258"/>
      <c r="AN75" s="343"/>
      <c r="AO75" s="258"/>
      <c r="AP75" s="342"/>
      <c r="AQ75" s="258"/>
      <c r="AR75" s="258"/>
      <c r="AS75" s="258"/>
      <c r="AT75" s="258"/>
      <c r="AU75" s="258"/>
      <c r="AV75" s="258"/>
      <c r="AW75" s="258"/>
      <c r="AX75" s="258"/>
      <c r="AY75" s="258"/>
      <c r="AZ75" s="343"/>
      <c r="BA75" s="159"/>
      <c r="BB75" s="319"/>
      <c r="BC75" s="320"/>
      <c r="BD75" s="320"/>
      <c r="BE75" s="320"/>
      <c r="BF75" s="320"/>
      <c r="BG75" s="320"/>
      <c r="BH75" s="320"/>
      <c r="BI75" s="320"/>
      <c r="BJ75" s="320"/>
      <c r="BK75" s="320"/>
      <c r="BL75" s="321"/>
    </row>
    <row r="76" spans="1:64" x14ac:dyDescent="0.2">
      <c r="A76" s="411">
        <f>COUNTIF(СписМінфін!$B$2:$B$101,C76)</f>
        <v>1</v>
      </c>
      <c r="B76" s="410">
        <v>65</v>
      </c>
      <c r="C76" s="365" t="s">
        <v>39</v>
      </c>
      <c r="D76" s="142">
        <v>373924926569</v>
      </c>
      <c r="E76" s="172">
        <f>SUMIF(ВихідніДані!G:G,D76,ВихідніДані!K:K)</f>
        <v>532791450</v>
      </c>
      <c r="F76" s="172">
        <f>SUMIF(ВихідніДані!G:G,D76,ВихідніДані!M:M)</f>
        <v>501659976.50999999</v>
      </c>
      <c r="G76" s="172">
        <f>SUMIF(ВихідніДані!G:G,D76,ВихідніДані!AC:AC)</f>
        <v>0</v>
      </c>
      <c r="H76" s="172">
        <f>SUMIF(ВихідніДані!G:G,D76,ВихідніДані!AI:AI)</f>
        <v>501659976.50999999</v>
      </c>
      <c r="I76" s="366">
        <f t="shared" ref="I76:I94" si="5">E76-G76-F76</f>
        <v>31131473.49000001</v>
      </c>
      <c r="J76" s="366">
        <f t="shared" ref="J76:J94" si="6">F76-H76</f>
        <v>0</v>
      </c>
      <c r="K76" s="367">
        <f t="shared" ref="K76:K113" si="7">F76/(E76-G76)</f>
        <v>0.94156911960580447</v>
      </c>
      <c r="L76" s="368">
        <f t="shared" ref="L76:L94" si="8">H76/(E76-G76)</f>
        <v>0.94156911960580447</v>
      </c>
      <c r="M76" s="369">
        <f>SUMIF(АВисновки!N:N,D76,АВисновки!$E:$E)</f>
        <v>18187943.200246576</v>
      </c>
      <c r="N76" s="369">
        <f>SUMIF(АВисновки!N:N,D76,АВисновки!B:B)</f>
        <v>5</v>
      </c>
      <c r="O76" s="369">
        <f ca="1">SUMIF([2]Матриця!C$7:C$967,D76,[2]Матриця!D$7:D$967)</f>
        <v>12</v>
      </c>
      <c r="P76" s="387">
        <f ca="1">SUMIF([2]Матриця!B$7:B$967,C76,[2]Матриця!E$7:E$967)</f>
        <v>2</v>
      </c>
      <c r="Q76" s="159"/>
      <c r="R76" s="327">
        <f ca="1">IF(SUMIF(ВихідніДані!$E:$BB,R$8&amp;$C76,ВихідніДані!$D:$D)=0,"-",IF(SUMIF(ВихідніДані!$E:$BB,R$8&amp;$C76,ВихідніДані!$BE:$BE)=0,"вся сумма оспорена",IF(SUMIF(ВихідніДані!$E:$BB,R$8&amp;$C76,ВихідніДані!$M:$M)=0,"Немає висновків",SUMIF(ВихідніДані!$E:$BB,R$8&amp;$C76,ВихідніДані!$M:$M)/SUMIF(ВихідніДані!$E:$BB,R$8&amp;$C76,ВихідніДані!$BE:$BE))))</f>
        <v>1</v>
      </c>
      <c r="S76" s="328">
        <f ca="1">IF(SUMIF(ВихідніДані!$E:$BB,S$8&amp;$C76,ВихідніДані!$D:$D)=0,"-",IF(SUMIF(ВихідніДані!$E:$BB,S$8&amp;$C76,ВихідніДані!$BE:$BE)=0,"вся сумма оспорена",IF(SUMIF(ВихідніДані!$E:$BB,S$8&amp;$C76,ВихідніДані!$M:$M)=0,"Немає висновків",SUMIF(ВихідніДані!$E:$BB,S$8&amp;$C76,ВихідніДані!$M:$M)/SUMIF(ВихідніДані!$E:$BB,S$8&amp;$C76,ВихідніДані!$BE:$BE))))</f>
        <v>1</v>
      </c>
      <c r="T76" s="328">
        <f ca="1">IF(SUMIF(ВихідніДані!$E:$BB,T$8&amp;$C76,ВихідніДані!$D:$D)=0,"-",IF(SUMIF(ВихідніДані!$E:$BB,T$8&amp;$C76,ВихідніДані!$BE:$BE)=0,"вся сумма оспорена",IF(SUMIF(ВихідніДані!$E:$BB,T$8&amp;$C76,ВихідніДані!$M:$M)=0,"Немає висновків",SUMIF(ВихідніДані!$E:$BB,T$8&amp;$C76,ВихідніДані!$M:$M)/SUMIF(ВихідніДані!$E:$BB,T$8&amp;$C76,ВихідніДані!$BE:$BE))))</f>
        <v>1</v>
      </c>
      <c r="U76" s="328">
        <f ca="1">IF(SUMIF(ВихідніДані!$E:$BB,U$8&amp;$C76,ВихідніДані!$D:$D)=0,"-",IF(SUMIF(ВихідніДані!$E:$BB,U$8&amp;$C76,ВихідніДані!$BE:$BE)=0,"вся сумма оспорена",IF(SUMIF(ВихідніДані!$E:$BB,U$8&amp;$C76,ВихідніДані!$M:$M)=0,"Немає висновків",SUMIF(ВихідніДані!$E:$BB,U$8&amp;$C76,ВихідніДані!$M:$M)/SUMIF(ВихідніДані!$E:$BB,U$8&amp;$C76,ВихідніДані!$BE:$BE))))</f>
        <v>0.99311886381390613</v>
      </c>
      <c r="V76" s="328">
        <f ca="1">IF(SUMIF(ВихідніДані!$E:$BB,V$8&amp;$C76,ВихідніДані!$D:$D)=0,"-",IF(SUMIF(ВихідніДані!$E:$BB,V$8&amp;$C76,ВихідніДані!$BE:$BE)=0,"вся сумма оспорена",IF(SUMIF(ВихідніДані!$E:$BB,V$8&amp;$C76,ВихідніДані!$M:$M)=0,"Немає висновків",SUMIF(ВихідніДані!$E:$BB,V$8&amp;$C76,ВихідніДані!$M:$M)/SUMIF(ВихідніДані!$E:$BB,V$8&amp;$C76,ВихідніДані!$BE:$BE))))</f>
        <v>0.99194827360981996</v>
      </c>
      <c r="W76" s="328">
        <f ca="1">IF(SUMIF(ВихідніДані!$E:$BB,W$8&amp;$C76,ВихідніДані!$D:$D)=0,"-",IF(SUMIF(ВихідніДані!$E:$BB,W$8&amp;$C76,ВихідніДані!$BE:$BE)=0,"вся сумма оспорена",IF(SUMIF(ВихідніДані!$E:$BB,W$8&amp;$C76,ВихідніДані!$M:$M)=0,"Немає висновків",SUMIF(ВихідніДані!$E:$BB,W$8&amp;$C76,ВихідніДані!$M:$M)/SUMIF(ВихідніДані!$E:$BB,W$8&amp;$C76,ВихідніДані!$BE:$BE))))</f>
        <v>1</v>
      </c>
      <c r="X76" s="328">
        <f ca="1">IF(SUMIF(ВихідніДані!$E:$BB,X$8&amp;$C76,ВихідніДані!$D:$D)=0,"-",IF(SUMIF(ВихідніДані!$E:$BB,X$8&amp;$C76,ВихідніДані!$BE:$BE)=0,"вся сумма оспорена",IF(SUMIF(ВихідніДані!$E:$BB,X$8&amp;$C76,ВихідніДані!$M:$M)=0,"Немає висновків",SUMIF(ВихідніДані!$E:$BB,X$8&amp;$C76,ВихідніДані!$M:$M)/SUMIF(ВихідніДані!$E:$BB,X$8&amp;$C76,ВихідніДані!$BE:$BE))))</f>
        <v>1</v>
      </c>
      <c r="Y76" s="328">
        <f ca="1">IF(SUMIF(ВихідніДані!$E:$BB,Y$8&amp;$C76,ВихідніДані!$D:$D)=0,"-",IF(SUMIF(ВихідніДані!$E:$BB,Y$8&amp;$C76,ВихідніДані!$BE:$BE)=0,"вся сумма оспорена",IF(SUMIF(ВихідніДані!$E:$BB,Y$8&amp;$C76,ВихідніДані!$M:$M)=0,"Немає висновків",SUMIF(ВихідніДані!$E:$BB,Y$8&amp;$C76,ВихідніДані!$M:$M)/SUMIF(ВихідніДані!$E:$BB,Y$8&amp;$C76,ВихідніДані!$BE:$BE))))</f>
        <v>1</v>
      </c>
      <c r="Z76" s="328">
        <f ca="1">IF(SUMIF(ВихідніДані!$E:$BB,Z$8&amp;$C76,ВихідніДані!$D:$D)=0,"-",IF(SUMIF(ВихідніДані!$E:$BB,Z$8&amp;$C76,ВихідніДані!$BE:$BE)=0,"вся сумма оспорена",IF(SUMIF(ВихідніДані!$E:$BB,Z$8&amp;$C76,ВихідніДані!$M:$M)=0,"Немає висновків",SUMIF(ВихідніДані!$E:$BB,Z$8&amp;$C76,ВихідніДані!$M:$M)/SUMIF(ВихідніДані!$E:$BB,Z$8&amp;$C76,ВихідніДані!$BE:$BE))))</f>
        <v>1</v>
      </c>
      <c r="AA76" s="328">
        <f ca="1">IF(SUMIF(ВихідніДані!$E:$BB,AA$8&amp;$C76,ВихідніДані!$D:$D)=0,"-",IF(SUMIF(ВихідніДані!$E:$BB,AA$8&amp;$C76,ВихідніДані!$BE:$BE)=0,"вся сумма оспорена",IF(SUMIF(ВихідніДані!$E:$BB,AA$8&amp;$C76,ВихідніДані!$M:$M)=0,"Немає висновків",SUMIF(ВихідніДані!$E:$BB,AA$8&amp;$C76,ВихідніДані!$M:$M)/SUMIF(ВихідніДані!$E:$BB,AA$8&amp;$C76,ВихідніДані!$BE:$BE))))</f>
        <v>1</v>
      </c>
      <c r="AB76" s="329" t="str">
        <f ca="1">IF(SUMIF(ВихідніДані!$E:$BB,AB$8&amp;$C76,ВихідніДані!$D:$D)=0,"-",IF(SUMIF(ВихідніДані!$E:$BB,AB$8&amp;$C76,ВихідніДані!$BE:$BE)=0,"вся сумма оспорена",IF(SUMIF(ВихідніДані!$E:$BB,AB$8&amp;$C76,ВихідніДані!$M:$M)=0,"Немає висновків",SUMIF(ВихідніДані!$E:$BB,AB$8&amp;$C76,ВихідніДані!$M:$M)/SUMIF(ВихідніДані!$E:$BB,AB$8&amp;$C76,ВихідніДані!$BE:$BE))))</f>
        <v>Немає висновків</v>
      </c>
      <c r="AC76" s="159"/>
      <c r="AD76" s="327">
        <f ca="1">IF(SUMIF(ВихідніДані!$E:$BB,AD$8&amp; $C76,ВихідніДані!$D:$D)=0,"-",IF(SUMIF(ВихідніДані!$E:$BB,AD$8&amp;$C76,ВихідніДані!$BE:$BE)=0,"вся сумма оспорена",IF(SUMIF(ВихідніДані!$E:$BB,AD$8&amp;$C76,ВихідніДані!$M:$M)=0,"Немає висновків",SUMIF(ВихідніДані!$E:$BB,AD$8&amp;$C76,ВихідніДані!$AI:$AI)/SUMIF(ВихідніДані!$E:$BB,AD$8&amp;$C76,ВихідніДані!$M:$M))))</f>
        <v>1</v>
      </c>
      <c r="AE76" s="328">
        <f ca="1">IF(SUMIF(ВихідніДані!$E:$BB,AE$8&amp; $C76,ВихідніДані!$D:$D)=0,"-",IF(SUMIF(ВихідніДані!$E:$BB,AE$8&amp;$C76,ВихідніДані!$BE:$BE)=0,"вся сумма оспорена",IF(SUMIF(ВихідніДані!$E:$BB,AE$8&amp;$C76,ВихідніДані!$M:$M)=0,"Немає висновків",SUMIF(ВихідніДані!$E:$BB,AE$8&amp;$C76,ВихідніДані!$AI:$AI)/SUMIF(ВихідніДані!$E:$BB,AE$8&amp;$C76,ВихідніДані!$M:$M))))</f>
        <v>1</v>
      </c>
      <c r="AF76" s="328">
        <f ca="1">IF(SUMIF(ВихідніДані!$E:$BB,AF$8&amp; $C76,ВихідніДані!$D:$D)=0,"-",IF(SUMIF(ВихідніДані!$E:$BB,AF$8&amp;$C76,ВихідніДані!$BE:$BE)=0,"вся сумма оспорена",IF(SUMIF(ВихідніДані!$E:$BB,AF$8&amp;$C76,ВихідніДані!$M:$M)=0,"Немає висновків",SUMIF(ВихідніДані!$E:$BB,AF$8&amp;$C76,ВихідніДані!$AI:$AI)/SUMIF(ВихідніДані!$E:$BB,AF$8&amp;$C76,ВихідніДані!$M:$M))))</f>
        <v>1</v>
      </c>
      <c r="AG76" s="328">
        <f ca="1">IF(SUMIF(ВихідніДані!$E:$BB,AG$8&amp; $C76,ВихідніДані!$D:$D)=0,"-",IF(SUMIF(ВихідніДані!$E:$BB,AG$8&amp;$C76,ВихідніДані!$BE:$BE)=0,"вся сумма оспорена",IF(SUMIF(ВихідніДані!$E:$BB,AG$8&amp;$C76,ВихідніДані!$M:$M)=0,"Немає висновків",SUMIF(ВихідніДані!$E:$BB,AG$8&amp;$C76,ВихідніДані!$AI:$AI)/SUMIF(ВихідніДані!$E:$BB,AG$8&amp;$C76,ВихідніДані!$M:$M))))</f>
        <v>1</v>
      </c>
      <c r="AH76" s="328">
        <f ca="1">IF(SUMIF(ВихідніДані!$E:$BB,AH$8&amp; $C76,ВихідніДані!$D:$D)=0,"-",IF(SUMIF(ВихідніДані!$E:$BB,AH$8&amp;$C76,ВихідніДані!$BE:$BE)=0,"вся сумма оспорена",IF(SUMIF(ВихідніДані!$E:$BB,AH$8&amp;$C76,ВихідніДані!$M:$M)=0,"Немає висновків",SUMIF(ВихідніДані!$E:$BB,AH$8&amp;$C76,ВихідніДані!$AI:$AI)/SUMIF(ВихідніДані!$E:$BB,AH$8&amp;$C76,ВихідніДані!$M:$M))))</f>
        <v>1</v>
      </c>
      <c r="AI76" s="328">
        <f ca="1">IF(SUMIF(ВихідніДані!$E:$BB,AI$8&amp; $C76,ВихідніДані!$D:$D)=0,"-",IF(SUMIF(ВихідніДані!$E:$BB,AI$8&amp;$C76,ВихідніДані!$BE:$BE)=0,"вся сумма оспорена",IF(SUMIF(ВихідніДані!$E:$BB,AI$8&amp;$C76,ВихідніДані!$M:$M)=0,"Немає висновків",SUMIF(ВихідніДані!$E:$BB,AI$8&amp;$C76,ВихідніДані!$AI:$AI)/SUMIF(ВихідніДані!$E:$BB,AI$8&amp;$C76,ВихідніДані!$M:$M))))</f>
        <v>1</v>
      </c>
      <c r="AJ76" s="328">
        <f ca="1">IF(SUMIF(ВихідніДані!$E:$BB,AJ$8&amp; $C76,ВихідніДані!$D:$D)=0,"-",IF(SUMIF(ВихідніДані!$E:$BB,AJ$8&amp;$C76,ВихідніДані!$BE:$BE)=0,"вся сумма оспорена",IF(SUMIF(ВихідніДані!$E:$BB,AJ$8&amp;$C76,ВихідніДані!$M:$M)=0,"Немає висновків",SUMIF(ВихідніДані!$E:$BB,AJ$8&amp;$C76,ВихідніДані!$AI:$AI)/SUMIF(ВихідніДані!$E:$BB,AJ$8&amp;$C76,ВихідніДані!$M:$M))))</f>
        <v>1</v>
      </c>
      <c r="AK76" s="328">
        <f ca="1">IF(SUMIF(ВихідніДані!$E:$BB,AK$8&amp; $C76,ВихідніДані!$D:$D)=0,"-",IF(SUMIF(ВихідніДані!$E:$BB,AK$8&amp;$C76,ВихідніДані!$BE:$BE)=0,"вся сумма оспорена",IF(SUMIF(ВихідніДані!$E:$BB,AK$8&amp;$C76,ВихідніДані!$M:$M)=0,"Немає висновків",SUMIF(ВихідніДані!$E:$BB,AK$8&amp;$C76,ВихідніДані!$AI:$AI)/SUMIF(ВихідніДані!$E:$BB,AK$8&amp;$C76,ВихідніДані!$M:$M))))</f>
        <v>1</v>
      </c>
      <c r="AL76" s="328">
        <f ca="1">IF(SUMIF(ВихідніДані!$E:$BB,AL$8&amp; $C76,ВихідніДані!$D:$D)=0,"-",IF(SUMIF(ВихідніДані!$E:$BB,AL$8&amp;$C76,ВихідніДані!$BE:$BE)=0,"вся сумма оспорена",IF(SUMIF(ВихідніДані!$E:$BB,AL$8&amp;$C76,ВихідніДані!$M:$M)=0,"Немає висновків",SUMIF(ВихідніДані!$E:$BB,AL$8&amp;$C76,ВихідніДані!$AI:$AI)/SUMIF(ВихідніДані!$E:$BB,AL$8&amp;$C76,ВихідніДані!$M:$M))))</f>
        <v>1</v>
      </c>
      <c r="AM76" s="328">
        <f ca="1">IF(SUMIF(ВихідніДані!$E:$BB,AM$8&amp; $C76,ВихідніДані!$D:$D)=0,"-",IF(SUMIF(ВихідніДані!$E:$BB,AM$8&amp;$C76,ВихідніДані!$BE:$BE)=0,"вся сумма оспорена",IF(SUMIF(ВихідніДані!$E:$BB,AM$8&amp;$C76,ВихідніДані!$M:$M)=0,"Немає висновків",SUMIF(ВихідніДані!$E:$BB,AM$8&amp;$C76,ВихідніДані!$AI:$AI)/SUMIF(ВихідніДані!$E:$BB,AM$8&amp;$C76,ВихідніДані!$M:$M))))</f>
        <v>1</v>
      </c>
      <c r="AN76" s="329" t="str">
        <f ca="1">IF(SUMIF(ВихідніДані!$E:$BB,AN$8&amp; $C76,ВихідніДані!$D:$D)=0,"-",IF(SUMIF(ВихідніДані!$E:$BB,AN$8&amp;$C76,ВихідніДані!$BE:$BE)=0,"вся сумма оспорена",IF(SUMIF(ВихідніДані!$E:$BB,AN$8&amp;$C76,ВихідніДані!$M:$M)=0,"Немає висновків",SUMIF(ВихідніДані!$E:$BB,AN$8&amp;$C76,ВихідніДані!$AI:$AI)/SUMIF(ВихідніДані!$E:$BB,AN$8&amp;$C76,ВихідніДані!$M:$M))))</f>
        <v>Немає висновків</v>
      </c>
      <c r="AO76" s="159"/>
      <c r="AP76" s="323">
        <f>VLOOKUP(AP$8&amp;$C76,ВихідніДані!$E:$BD,52,0)</f>
        <v>28</v>
      </c>
      <c r="AQ76" s="324">
        <f>VLOOKUP(AQ$8&amp;$C76,ВихідніДані!$E:$BD,52,0)</f>
        <v>35</v>
      </c>
      <c r="AR76" s="324">
        <f>VLOOKUP(AR$8&amp;$C76,ВихідніДані!$E:$BD,52,0)</f>
        <v>34</v>
      </c>
      <c r="AS76" s="324">
        <f>VLOOKUP(AS$8&amp;$C76,ВихідніДані!$E:$BD,52,0)</f>
        <v>33</v>
      </c>
      <c r="AT76" s="324">
        <f>VLOOKUP(AT$8&amp;$C76,ВихідніДані!$E:$BD,52,0)</f>
        <v>36</v>
      </c>
      <c r="AU76" s="324">
        <f>VLOOKUP(AU$8&amp;$C76,ВихідніДані!$E:$BD,52,0)</f>
        <v>36</v>
      </c>
      <c r="AV76" s="324">
        <f>VLOOKUP(AV$8&amp;$C76,ВихідніДані!$E:$BD,52,0)</f>
        <v>32</v>
      </c>
      <c r="AW76" s="324">
        <f>VLOOKUP(AW$8&amp;$C76,ВихідніДані!$E:$BD,52,0)</f>
        <v>34</v>
      </c>
      <c r="AX76" s="324">
        <f>VLOOKUP(AX$8&amp;$C76,ВихідніДані!$E:$BD,52,0)</f>
        <v>92</v>
      </c>
      <c r="AY76" s="324">
        <f>VLOOKUP(AY$8&amp;$C76,ВихідніДані!$E:$BD,52,0)</f>
        <v>90</v>
      </c>
      <c r="AZ76" s="325" t="str">
        <f>VLOOKUP(AZ$8&amp;$C76,ВихідніДані!$E:$BD,52,0)</f>
        <v>Немає висновку</v>
      </c>
      <c r="BA76" s="159"/>
      <c r="BB76" s="319">
        <f>IF(SUMIF(АВисновки!$D:$D,BB$8&amp;$C76,АВисновки!$A:$A)=0,"-",SUMIF(АВисновки!$D:$D,BB$8&amp;$C76,АВисновки!$E:$E))</f>
        <v>0</v>
      </c>
      <c r="BC76" s="320">
        <f>IF(SUMIF(АВисновки!$D:$D,BC$8&amp;$C76,АВисновки!$A:$A)=0,"-",SUMIF(АВисновки!$D:$D,BC$8&amp;$C76,АВисновки!$E:$E))</f>
        <v>0</v>
      </c>
      <c r="BD76" s="320">
        <f>IF(SUMIF(АВисновки!$D:$D,BD$8&amp;$C76,АВисновки!$A:$A)=0,"-",SUMIF(АВисновки!$D:$D,BD$8&amp;$C76,АВисновки!$E:$E))</f>
        <v>0</v>
      </c>
      <c r="BE76" s="320">
        <f>IF(SUMIF(АВисновки!$D:$D,BE$8&amp;$C76,АВисновки!$A:$A)=0,"-",SUMIF(АВисновки!$D:$D,BE$8&amp;$C76,АВисновки!$E:$E))</f>
        <v>220587.61093150941</v>
      </c>
      <c r="BF76" s="320">
        <f>IF(SUMIF(АВисновки!$D:$D,BF$8&amp;$C76,АВисновки!$A:$A)=0,"-",SUMIF(АВисновки!$D:$D,BF$8&amp;$C76,АВисновки!$E:$E))</f>
        <v>253760.1701369854</v>
      </c>
      <c r="BG76" s="320">
        <f>IF(SUMIF(АВисновки!$D:$D,BG$8&amp;$C76,АВисновки!$A:$A)=0,"-",SUMIF(АВисновки!$D:$D,BG$8&amp;$C76,АВисновки!$E:$E))</f>
        <v>0</v>
      </c>
      <c r="BH76" s="320">
        <f>IF(SUMIF(АВисновки!$D:$D,BH$8&amp;$C76,АВисновки!$A:$A)=0,"-",SUMIF(АВисновки!$D:$D,BH$8&amp;$C76,АВисновки!$E:$E))</f>
        <v>0</v>
      </c>
      <c r="BI76" s="320">
        <f>IF(SUMIF(АВисновки!$D:$D,BI$8&amp;$C76,АВисновки!$A:$A)=0,"-",SUMIF(АВисновки!$D:$D,BI$8&amp;$C76,АВисновки!$E:$E))</f>
        <v>0</v>
      </c>
      <c r="BJ76" s="320">
        <f>IF(SUMIF(АВисновки!$D:$D,BJ$8&amp;$C76,АВисновки!$A:$A)=0,"-",SUMIF(АВисновки!$D:$D,BJ$8&amp;$C76,АВисновки!$E:$E))</f>
        <v>9454778.3561643828</v>
      </c>
      <c r="BK76" s="320">
        <f>IF(SUMIF(АВисновки!$D:$D,BK$8&amp;$C76,АВисновки!$A:$A)=0,"-",SUMIF(АВисновки!$D:$D,BK$8&amp;$C76,АВисновки!$E:$E))</f>
        <v>4341911.2328767125</v>
      </c>
      <c r="BL76" s="321">
        <f>IF(SUMIF(АВисновки!$D:$D,BL$8&amp;$C76,АВисновки!$A:$A)=0,"-",SUMIF(АВисновки!$D:$D,BL$8&amp;$C76,АВисновки!$E:$E))</f>
        <v>3916905.8301369864</v>
      </c>
    </row>
    <row r="77" spans="1:64" x14ac:dyDescent="0.2">
      <c r="A77" s="386">
        <f>COUNTIF(СписМінфін!$B$2:$B$101,C77)</f>
        <v>1</v>
      </c>
      <c r="B77" s="364">
        <v>66</v>
      </c>
      <c r="C77" s="365" t="s">
        <v>41</v>
      </c>
      <c r="D77" s="142">
        <v>2065315339</v>
      </c>
      <c r="E77" s="172">
        <f>SUMIF(ВихідніДані!G:G,D77,ВихідніДані!K:K)</f>
        <v>534950533</v>
      </c>
      <c r="F77" s="172">
        <f>SUMIF(ВихідніДані!G:G,D77,ВихідніДані!M:M)</f>
        <v>502753410.68000001</v>
      </c>
      <c r="G77" s="172">
        <f>SUMIF(ВихідніДані!G:G,D77,ВихідніДані!AC:AC)</f>
        <v>0</v>
      </c>
      <c r="H77" s="172">
        <f>SUMIF(ВихідніДані!G:G,D77,ВихідніДані!AI:AI)</f>
        <v>502753410.68000001</v>
      </c>
      <c r="I77" s="366">
        <f t="shared" si="5"/>
        <v>32197122.319999993</v>
      </c>
      <c r="J77" s="366">
        <f t="shared" si="6"/>
        <v>0</v>
      </c>
      <c r="K77" s="367">
        <f t="shared" si="7"/>
        <v>0.9398128979525664</v>
      </c>
      <c r="L77" s="368">
        <f t="shared" si="8"/>
        <v>0.9398128979525664</v>
      </c>
      <c r="M77" s="369">
        <f>SUMIF(АВисновки!N:N,D77,АВисновки!$E:$E)</f>
        <v>17651982.920876704</v>
      </c>
      <c r="N77" s="369">
        <f>SUMIF(АВисновки!N:N,D77,АВисновки!B:B)</f>
        <v>2</v>
      </c>
      <c r="O77" s="369">
        <f ca="1">SUMIF([2]Матриця!C$7:C$967,D77,[2]Матриця!D$7:D$967)</f>
        <v>1</v>
      </c>
      <c r="P77" s="387">
        <f ca="1">SUMIF([2]Матриця!B$7:B$967,C77,[2]Матриця!E$7:E$967)</f>
        <v>1</v>
      </c>
      <c r="Q77" s="159"/>
      <c r="R77" s="330">
        <f ca="1">IF(SUMIF(ВихідніДані!$E:$BB,R$8&amp;$C77,ВихідніДані!$D:$D)=0,"-",IF(SUMIF(ВихідніДані!$E:$BB,R$8&amp;$C77,ВихідніДані!$BE:$BE)=0,"вся сумма оспорена",IF(SUMIF(ВихідніДані!$E:$BB,R$8&amp;$C77,ВихідніДані!$M:$M)=0,"Немає висновків",SUMIF(ВихідніДані!$E:$BB,R$8&amp;$C77,ВихідніДані!$M:$M)/SUMIF(ВихідніДані!$E:$BB,R$8&amp;$C77,ВихідніДані!$BE:$BE))))</f>
        <v>1</v>
      </c>
      <c r="S77" s="331">
        <f ca="1">IF(SUMIF(ВихідніДані!$E:$BB,S$8&amp;$C77,ВихідніДані!$D:$D)=0,"-",IF(SUMIF(ВихідніДані!$E:$BB,S$8&amp;$C77,ВихідніДані!$BE:$BE)=0,"вся сумма оспорена",IF(SUMIF(ВихідніДані!$E:$BB,S$8&amp;$C77,ВихідніДані!$M:$M)=0,"Немає висновків",SUMIF(ВихідніДані!$E:$BB,S$8&amp;$C77,ВихідніДані!$M:$M)/SUMIF(ВихідніДані!$E:$BB,S$8&amp;$C77,ВихідніДані!$BE:$BE))))</f>
        <v>1</v>
      </c>
      <c r="T77" s="331">
        <f ca="1">IF(SUMIF(ВихідніДані!$E:$BB,T$8&amp;$C77,ВихідніДані!$D:$D)=0,"-",IF(SUMIF(ВихідніДані!$E:$BB,T$8&amp;$C77,ВихідніДані!$BE:$BE)=0,"вся сумма оспорена",IF(SUMIF(ВихідніДані!$E:$BB,T$8&amp;$C77,ВихідніДані!$M:$M)=0,"Немає висновків",SUMIF(ВихідніДані!$E:$BB,T$8&amp;$C77,ВихідніДані!$M:$M)/SUMIF(ВихідніДані!$E:$BB,T$8&amp;$C77,ВихідніДані!$BE:$BE))))</f>
        <v>0.99956662977777788</v>
      </c>
      <c r="U77" s="331">
        <f ca="1">IF(SUMIF(ВихідніДані!$E:$BB,U$8&amp;$C77,ВихідніДані!$D:$D)=0,"-",IF(SUMIF(ВихідніДані!$E:$BB,U$8&amp;$C77,ВихідніДані!$BE:$BE)=0,"вся сумма оспорена",IF(SUMIF(ВихідніДані!$E:$BB,U$8&amp;$C77,ВихідніДані!$M:$M)=0,"Немає висновків",SUMIF(ВихідніДані!$E:$BB,U$8&amp;$C77,ВихідніДані!$M:$M)/SUMIF(ВихідніДані!$E:$BB,U$8&amp;$C77,ВихідніДані!$BE:$BE))))</f>
        <v>1</v>
      </c>
      <c r="V77" s="331">
        <f ca="1">IF(SUMIF(ВихідніДані!$E:$BB,V$8&amp;$C77,ВихідніДані!$D:$D)=0,"-",IF(SUMIF(ВихідніДані!$E:$BB,V$8&amp;$C77,ВихідніДані!$BE:$BE)=0,"вся сумма оспорена",IF(SUMIF(ВихідніДані!$E:$BB,V$8&amp;$C77,ВихідніДані!$M:$M)=0,"Немає висновків",SUMIF(ВихідніДані!$E:$BB,V$8&amp;$C77,ВихідніДані!$M:$M)/SUMIF(ВихідніДані!$E:$BB,V$8&amp;$C77,ВихідніДані!$BE:$BE))))</f>
        <v>1</v>
      </c>
      <c r="W77" s="331" t="str">
        <f ca="1">IF(SUMIF(ВихідніДані!$E:$BB,W$8&amp;$C77,ВихідніДані!$D:$D)=0,"-",IF(SUMIF(ВихідніДані!$E:$BB,W$8&amp;$C77,ВихідніДані!$BE:$BE)=0,"вся сумма оспорена",IF(SUMIF(ВихідніДані!$E:$BB,W$8&amp;$C77,ВихідніДані!$M:$M)=0,"Немає висновків",SUMIF(ВихідніДані!$E:$BB,W$8&amp;$C77,ВихідніДані!$M:$M)/SUMIF(ВихідніДані!$E:$BB,W$8&amp;$C77,ВихідніДані!$BE:$BE))))</f>
        <v>Немає висновків</v>
      </c>
      <c r="X77" s="331">
        <f ca="1">IF(SUMIF(ВихідніДані!$E:$BB,X$8&amp;$C77,ВихідніДані!$D:$D)=0,"-",IF(SUMIF(ВихідніДані!$E:$BB,X$8&amp;$C77,ВихідніДані!$BE:$BE)=0,"вся сумма оспорена",IF(SUMIF(ВихідніДані!$E:$BB,X$8&amp;$C77,ВихідніДані!$M:$M)=0,"Немає висновків",SUMIF(ВихідніДані!$E:$BB,X$8&amp;$C77,ВихідніДані!$M:$M)/SUMIF(ВихідніДані!$E:$BB,X$8&amp;$C77,ВихідніДані!$BE:$BE))))</f>
        <v>1</v>
      </c>
      <c r="Y77" s="331">
        <f ca="1">IF(SUMIF(ВихідніДані!$E:$BB,Y$8&amp;$C77,ВихідніДані!$D:$D)=0,"-",IF(SUMIF(ВихідніДані!$E:$BB,Y$8&amp;$C77,ВихідніДані!$BE:$BE)=0,"вся сумма оспорена",IF(SUMIF(ВихідніДані!$E:$BB,Y$8&amp;$C77,ВихідніДані!$M:$M)=0,"Немає висновків",SUMIF(ВихідніДані!$E:$BB,Y$8&amp;$C77,ВихідніДані!$M:$M)/SUMIF(ВихідніДані!$E:$BB,Y$8&amp;$C77,ВихідніДані!$BE:$BE))))</f>
        <v>1</v>
      </c>
      <c r="Z77" s="331">
        <f ca="1">IF(SUMIF(ВихідніДані!$E:$BB,Z$8&amp;$C77,ВихідніДані!$D:$D)=0,"-",IF(SUMIF(ВихідніДані!$E:$BB,Z$8&amp;$C77,ВихідніДані!$BE:$BE)=0,"вся сумма оспорена",IF(SUMIF(ВихідніДані!$E:$BB,Z$8&amp;$C77,ВихідніДані!$M:$M)=0,"Немає висновків",SUMIF(ВихідніДані!$E:$BB,Z$8&amp;$C77,ВихідніДані!$M:$M)/SUMIF(ВихідніДані!$E:$BB,Z$8&amp;$C77,ВихідніДані!$BE:$BE))))</f>
        <v>1</v>
      </c>
      <c r="AA77" s="331">
        <f ca="1">IF(SUMIF(ВихідніДані!$E:$BB,AA$8&amp;$C77,ВихідніДані!$D:$D)=0,"-",IF(SUMIF(ВихідніДані!$E:$BB,AA$8&amp;$C77,ВихідніДані!$BE:$BE)=0,"вся сумма оспорена",IF(SUMIF(ВихідніДані!$E:$BB,AA$8&amp;$C77,ВихідніДані!$M:$M)=0,"Немає висновків",SUMIF(ВихідніДані!$E:$BB,AA$8&amp;$C77,ВихідніДані!$M:$M)/SUMIF(ВихідніДані!$E:$BB,AA$8&amp;$C77,ВихідніДані!$BE:$BE))))</f>
        <v>1</v>
      </c>
      <c r="AB77" s="332">
        <f ca="1">IF(SUMIF(ВихідніДані!$E:$BB,AB$8&amp;$C77,ВихідніДані!$D:$D)=0,"-",IF(SUMIF(ВихідніДані!$E:$BB,AB$8&amp;$C77,ВихідніДані!$BE:$BE)=0,"вся сумма оспорена",IF(SUMIF(ВихідніДані!$E:$BB,AB$8&amp;$C77,ВихідніДані!$M:$M)=0,"Немає висновків",SUMIF(ВихідніДані!$E:$BB,AB$8&amp;$C77,ВихідніДані!$M:$M)/SUMIF(ВихідніДані!$E:$BB,AB$8&amp;$C77,ВихідніДані!$BE:$BE))))</f>
        <v>1</v>
      </c>
      <c r="AC77" s="159"/>
      <c r="AD77" s="330">
        <f ca="1">IF(SUMIF(ВихідніДані!$E:$BB,AD$8&amp; $C77,ВихідніДані!$D:$D)=0,"-",IF(SUMIF(ВихідніДані!$E:$BB,AD$8&amp;$C77,ВихідніДані!$BE:$BE)=0,"вся сумма оспорена",IF(SUMIF(ВихідніДані!$E:$BB,AD$8&amp;$C77,ВихідніДані!$M:$M)=0,"Немає висновків",SUMIF(ВихідніДані!$E:$BB,AD$8&amp;$C77,ВихідніДані!$AI:$AI)/SUMIF(ВихідніДані!$E:$BB,AD$8&amp;$C77,ВихідніДані!$M:$M))))</f>
        <v>1</v>
      </c>
      <c r="AE77" s="331">
        <f ca="1">IF(SUMIF(ВихідніДані!$E:$BB,AE$8&amp; $C77,ВихідніДані!$D:$D)=0,"-",IF(SUMIF(ВихідніДані!$E:$BB,AE$8&amp;$C77,ВихідніДані!$BE:$BE)=0,"вся сумма оспорена",IF(SUMIF(ВихідніДані!$E:$BB,AE$8&amp;$C77,ВихідніДані!$M:$M)=0,"Немає висновків",SUMIF(ВихідніДані!$E:$BB,AE$8&amp;$C77,ВихідніДані!$AI:$AI)/SUMIF(ВихідніДані!$E:$BB,AE$8&amp;$C77,ВихідніДані!$M:$M))))</f>
        <v>1</v>
      </c>
      <c r="AF77" s="331">
        <f ca="1">IF(SUMIF(ВихідніДані!$E:$BB,AF$8&amp; $C77,ВихідніДані!$D:$D)=0,"-",IF(SUMIF(ВихідніДані!$E:$BB,AF$8&amp;$C77,ВихідніДані!$BE:$BE)=0,"вся сумма оспорена",IF(SUMIF(ВихідніДані!$E:$BB,AF$8&amp;$C77,ВихідніДані!$M:$M)=0,"Немає висновків",SUMIF(ВихідніДані!$E:$BB,AF$8&amp;$C77,ВихідніДані!$AI:$AI)/SUMIF(ВихідніДані!$E:$BB,AF$8&amp;$C77,ВихідніДані!$M:$M))))</f>
        <v>1</v>
      </c>
      <c r="AG77" s="331">
        <f ca="1">IF(SUMIF(ВихідніДані!$E:$BB,AG$8&amp; $C77,ВихідніДані!$D:$D)=0,"-",IF(SUMIF(ВихідніДані!$E:$BB,AG$8&amp;$C77,ВихідніДані!$BE:$BE)=0,"вся сумма оспорена",IF(SUMIF(ВихідніДані!$E:$BB,AG$8&amp;$C77,ВихідніДані!$M:$M)=0,"Немає висновків",SUMIF(ВихідніДані!$E:$BB,AG$8&amp;$C77,ВихідніДані!$AI:$AI)/SUMIF(ВихідніДані!$E:$BB,AG$8&amp;$C77,ВихідніДані!$M:$M))))</f>
        <v>1</v>
      </c>
      <c r="AH77" s="331">
        <f ca="1">IF(SUMIF(ВихідніДані!$E:$BB,AH$8&amp; $C77,ВихідніДані!$D:$D)=0,"-",IF(SUMIF(ВихідніДані!$E:$BB,AH$8&amp;$C77,ВихідніДані!$BE:$BE)=0,"вся сумма оспорена",IF(SUMIF(ВихідніДані!$E:$BB,AH$8&amp;$C77,ВихідніДані!$M:$M)=0,"Немає висновків",SUMIF(ВихідніДані!$E:$BB,AH$8&amp;$C77,ВихідніДані!$AI:$AI)/SUMIF(ВихідніДані!$E:$BB,AH$8&amp;$C77,ВихідніДані!$M:$M))))</f>
        <v>1</v>
      </c>
      <c r="AI77" s="331" t="str">
        <f ca="1">IF(SUMIF(ВихідніДані!$E:$BB,AI$8&amp; $C77,ВихідніДані!$D:$D)=0,"-",IF(SUMIF(ВихідніДані!$E:$BB,AI$8&amp;$C77,ВихідніДані!$BE:$BE)=0,"вся сумма оспорена",IF(SUMIF(ВихідніДані!$E:$BB,AI$8&amp;$C77,ВихідніДані!$M:$M)=0,"Немає висновків",SUMIF(ВихідніДані!$E:$BB,AI$8&amp;$C77,ВихідніДані!$AI:$AI)/SUMIF(ВихідніДані!$E:$BB,AI$8&amp;$C77,ВихідніДані!$M:$M))))</f>
        <v>Немає висновків</v>
      </c>
      <c r="AJ77" s="331">
        <f ca="1">IF(SUMIF(ВихідніДані!$E:$BB,AJ$8&amp; $C77,ВихідніДані!$D:$D)=0,"-",IF(SUMIF(ВихідніДані!$E:$BB,AJ$8&amp;$C77,ВихідніДані!$BE:$BE)=0,"вся сумма оспорена",IF(SUMIF(ВихідніДані!$E:$BB,AJ$8&amp;$C77,ВихідніДані!$M:$M)=0,"Немає висновків",SUMIF(ВихідніДані!$E:$BB,AJ$8&amp;$C77,ВихідніДані!$AI:$AI)/SUMIF(ВихідніДані!$E:$BB,AJ$8&amp;$C77,ВихідніДані!$M:$M))))</f>
        <v>1</v>
      </c>
      <c r="AK77" s="331">
        <f ca="1">IF(SUMIF(ВихідніДані!$E:$BB,AK$8&amp; $C77,ВихідніДані!$D:$D)=0,"-",IF(SUMIF(ВихідніДані!$E:$BB,AK$8&amp;$C77,ВихідніДані!$BE:$BE)=0,"вся сумма оспорена",IF(SUMIF(ВихідніДані!$E:$BB,AK$8&amp;$C77,ВихідніДані!$M:$M)=0,"Немає висновків",SUMIF(ВихідніДані!$E:$BB,AK$8&amp;$C77,ВихідніДані!$AI:$AI)/SUMIF(ВихідніДані!$E:$BB,AK$8&amp;$C77,ВихідніДані!$M:$M))))</f>
        <v>1</v>
      </c>
      <c r="AL77" s="331">
        <f ca="1">IF(SUMIF(ВихідніДані!$E:$BB,AL$8&amp; $C77,ВихідніДані!$D:$D)=0,"-",IF(SUMIF(ВихідніДані!$E:$BB,AL$8&amp;$C77,ВихідніДані!$BE:$BE)=0,"вся сумма оспорена",IF(SUMIF(ВихідніДані!$E:$BB,AL$8&amp;$C77,ВихідніДані!$M:$M)=0,"Немає висновків",SUMIF(ВихідніДані!$E:$BB,AL$8&amp;$C77,ВихідніДані!$AI:$AI)/SUMIF(ВихідніДані!$E:$BB,AL$8&amp;$C77,ВихідніДані!$M:$M))))</f>
        <v>1</v>
      </c>
      <c r="AM77" s="331">
        <f ca="1">IF(SUMIF(ВихідніДані!$E:$BB,AM$8&amp; $C77,ВихідніДані!$D:$D)=0,"-",IF(SUMIF(ВихідніДані!$E:$BB,AM$8&amp;$C77,ВихідніДані!$BE:$BE)=0,"вся сумма оспорена",IF(SUMIF(ВихідніДані!$E:$BB,AM$8&amp;$C77,ВихідніДані!$M:$M)=0,"Немає висновків",SUMIF(ВихідніДані!$E:$BB,AM$8&amp;$C77,ВихідніДані!$AI:$AI)/SUMIF(ВихідніДані!$E:$BB,AM$8&amp;$C77,ВихідніДані!$M:$M))))</f>
        <v>1</v>
      </c>
      <c r="AN77" s="332">
        <f ca="1">IF(SUMIF(ВихідніДані!$E:$BB,AN$8&amp; $C77,ВихідніДані!$D:$D)=0,"-",IF(SUMIF(ВихідніДані!$E:$BB,AN$8&amp;$C77,ВихідніДані!$BE:$BE)=0,"вся сумма оспорена",IF(SUMIF(ВихідніДані!$E:$BB,AN$8&amp;$C77,ВихідніДані!$M:$M)=0,"Немає висновків",SUMIF(ВихідніДані!$E:$BB,AN$8&amp;$C77,ВихідніДані!$AI:$AI)/SUMIF(ВихідніДані!$E:$BB,AN$8&amp;$C77,ВихідніДані!$M:$M))))</f>
        <v>1</v>
      </c>
      <c r="AO77" s="159"/>
      <c r="AP77" s="323">
        <f>VLOOKUP(AP$8&amp;$C77,ВихідніДані!$E:$BD,52,0)</f>
        <v>29</v>
      </c>
      <c r="AQ77" s="324">
        <f>VLOOKUP(AQ$8&amp;$C77,ВихідніДані!$E:$BD,52,0)</f>
        <v>31</v>
      </c>
      <c r="AR77" s="324">
        <f>VLOOKUP(AR$8&amp;$C77,ВихідніДані!$E:$BD,52,0)</f>
        <v>35</v>
      </c>
      <c r="AS77" s="324">
        <f>VLOOKUP(AS$8&amp;$C77,ВихідніДані!$E:$BD,52,0)</f>
        <v>35</v>
      </c>
      <c r="AT77" s="324">
        <f>VLOOKUP(AT$8&amp;$C77,ВихідніДані!$E:$BD,52,0)</f>
        <v>35</v>
      </c>
      <c r="AU77" s="324" t="str">
        <f>VLOOKUP(AU$8&amp;$C77,ВихідніДані!$E:$BD,52,0)</f>
        <v>Немає висновку</v>
      </c>
      <c r="AV77" s="324">
        <f>VLOOKUP(AV$8&amp;$C77,ВихідніДані!$E:$BD,52,0)</f>
        <v>36</v>
      </c>
      <c r="AW77" s="324">
        <f>VLOOKUP(AW$8&amp;$C77,ВихідніДані!$E:$BD,52,0)</f>
        <v>35</v>
      </c>
      <c r="AX77" s="324">
        <f>VLOOKUP(AX$8&amp;$C77,ВихідніДані!$E:$BD,52,0)</f>
        <v>34</v>
      </c>
      <c r="AY77" s="324">
        <f>VLOOKUP(AY$8&amp;$C77,ВихідніДані!$E:$BD,52,0)</f>
        <v>34</v>
      </c>
      <c r="AZ77" s="325">
        <f>VLOOKUP(AZ$8&amp;$C77,ВихідніДані!$E:$BD,52,0)</f>
        <v>31</v>
      </c>
      <c r="BA77" s="159"/>
      <c r="BB77" s="319">
        <f>IF(SUMIF(АВисновки!$D:$D,BB$8&amp;$C77,АВисновки!$A:$A)=0,"-",SUMIF(АВисновки!$D:$D,BB$8&amp;$C77,АВисновки!$E:$E))</f>
        <v>0</v>
      </c>
      <c r="BC77" s="320">
        <f>IF(SUMIF(АВисновки!$D:$D,BC$8&amp;$C77,АВисновки!$A:$A)=0,"-",SUMIF(АВисновки!$D:$D,BC$8&amp;$C77,АВисновки!$E:$E))</f>
        <v>0</v>
      </c>
      <c r="BD77" s="320">
        <f>IF(SUMIF(АВисновки!$D:$D,BD$8&amp;$C77,АВисновки!$A:$A)=0,"-",SUMIF(АВисновки!$D:$D,BD$8&amp;$C77,АВисновки!$E:$E))</f>
        <v>31095.797589035392</v>
      </c>
      <c r="BE77" s="320">
        <f>IF(SUMIF(АВисновки!$D:$D,BE$8&amp;$C77,АВисновки!$A:$A)=0,"-",SUMIF(АВисновки!$D:$D,BE$8&amp;$C77,АВисновки!$E:$E))</f>
        <v>0</v>
      </c>
      <c r="BF77" s="320">
        <f>IF(SUMIF(АВисновки!$D:$D,BF$8&amp;$C77,АВисновки!$A:$A)=0,"-",SUMIF(АВисновки!$D:$D,BF$8&amp;$C77,АВисновки!$E:$E))</f>
        <v>0</v>
      </c>
      <c r="BG77" s="320">
        <f>IF(SUMIF(АВисновки!$D:$D,BG$8&amp;$C77,АВисновки!$A:$A)=0,"-",SUMIF(АВисновки!$D:$D,BG$8&amp;$C77,АВисновки!$E:$E))</f>
        <v>17620887.12328767</v>
      </c>
      <c r="BH77" s="320">
        <f>IF(SUMIF(АВисновки!$D:$D,BH$8&amp;$C77,АВисновки!$A:$A)=0,"-",SUMIF(АВисновки!$D:$D,BH$8&amp;$C77,АВисновки!$E:$E))</f>
        <v>0</v>
      </c>
      <c r="BI77" s="320">
        <f>IF(SUMIF(АВисновки!$D:$D,BI$8&amp;$C77,АВисновки!$A:$A)=0,"-",SUMIF(АВисновки!$D:$D,BI$8&amp;$C77,АВисновки!$E:$E))</f>
        <v>0</v>
      </c>
      <c r="BJ77" s="320">
        <f>IF(SUMIF(АВисновки!$D:$D,BJ$8&amp;$C77,АВисновки!$A:$A)=0,"-",SUMIF(АВисновки!$D:$D,BJ$8&amp;$C77,АВисновки!$E:$E))</f>
        <v>0</v>
      </c>
      <c r="BK77" s="320">
        <f>IF(SUMIF(АВисновки!$D:$D,BK$8&amp;$C77,АВисновки!$A:$A)=0,"-",SUMIF(АВисновки!$D:$D,BK$8&amp;$C77,АВисновки!$E:$E))</f>
        <v>0</v>
      </c>
      <c r="BL77" s="321">
        <f>IF(SUMIF(АВисновки!$D:$D,BL$8&amp;$C77,АВисновки!$A:$A)=0,"-",SUMIF(АВисновки!$D:$D,BL$8&amp;$C77,АВисновки!$E:$E))</f>
        <v>0</v>
      </c>
    </row>
    <row r="78" spans="1:64" x14ac:dyDescent="0.2">
      <c r="A78" s="386">
        <f>COUNTIF(СписМінфін!$B$2:$B$101,C78)</f>
        <v>1</v>
      </c>
      <c r="B78" s="364">
        <v>67</v>
      </c>
      <c r="C78" s="365" t="s">
        <v>40</v>
      </c>
      <c r="D78" s="142">
        <v>142911114015</v>
      </c>
      <c r="E78" s="172">
        <f>SUMIF(ВихідніДані!G:G,D78,ВихідніДані!K:K)</f>
        <v>2656669907</v>
      </c>
      <c r="F78" s="172">
        <f>SUMIF(ВихідніДані!G:G,D78,ВихідніДані!M:M)</f>
        <v>2499930856.8999996</v>
      </c>
      <c r="G78" s="172">
        <f>SUMIF(ВихідніДані!G:G,D78,ВихідніДані!AC:AC)</f>
        <v>0</v>
      </c>
      <c r="H78" s="172">
        <f>SUMIF(ВихідніДані!G:G,D78,ВихідніДані!AI:AI)</f>
        <v>2494891600.5699997</v>
      </c>
      <c r="I78" s="366">
        <f t="shared" si="5"/>
        <v>156739050.10000038</v>
      </c>
      <c r="J78" s="366">
        <f t="shared" si="6"/>
        <v>5039256.3299999237</v>
      </c>
      <c r="K78" s="367">
        <f t="shared" si="7"/>
        <v>0.94100168421864827</v>
      </c>
      <c r="L78" s="368">
        <f t="shared" si="8"/>
        <v>0.93910485228001628</v>
      </c>
      <c r="M78" s="369">
        <f>SUMIF(АВисновки!N:N,D78,АВисновки!$E:$E)</f>
        <v>124592131.17104115</v>
      </c>
      <c r="N78" s="369">
        <f>SUMIF(АВисновки!N:N,D78,АВисновки!B:B)</f>
        <v>11</v>
      </c>
      <c r="O78" s="369">
        <f ca="1">SUMIF([2]Матриця!C$7:C$967,D78,[2]Матриця!D$7:D$967)</f>
        <v>130</v>
      </c>
      <c r="P78" s="387">
        <f ca="1">SUMIF([2]Матриця!B$7:B$967,C78,[2]Матриця!E$7:E$967)</f>
        <v>5</v>
      </c>
      <c r="Q78" s="159"/>
      <c r="R78" s="330">
        <f ca="1">IF(SUMIF(ВихідніДані!$E:$BB,R$8&amp;$C78,ВихідніДані!$D:$D)=0,"-",IF(SUMIF(ВихідніДані!$E:$BB,R$8&amp;$C78,ВихідніДані!$BE:$BE)=0,"вся сумма оспорена",IF(SUMIF(ВихідніДані!$E:$BB,R$8&amp;$C78,ВихідніДані!$M:$M)=0,"Немає висновків",SUMIF(ВихідніДані!$E:$BB,R$8&amp;$C78,ВихідніДані!$M:$M)/SUMIF(ВихідніДані!$E:$BB,R$8&amp;$C78,ВихідніДані!$BE:$BE))))</f>
        <v>0.28888961275371094</v>
      </c>
      <c r="S78" s="331">
        <f ca="1">IF(SUMIF(ВихідніДані!$E:$BB,S$8&amp;$C78,ВихідніДані!$D:$D)=0,"-",IF(SUMIF(ВихідніДані!$E:$BB,S$8&amp;$C78,ВихідніДані!$BE:$BE)=0,"вся сумма оспорена",IF(SUMIF(ВихідніДані!$E:$BB,S$8&amp;$C78,ВихідніДані!$M:$M)=0,"Немає висновків",SUMIF(ВихідніДані!$E:$BB,S$8&amp;$C78,ВихідніДані!$M:$M)/SUMIF(ВихідніДані!$E:$BB,S$8&amp;$C78,ВихідніДані!$BE:$BE))))</f>
        <v>0.74598265331628288</v>
      </c>
      <c r="T78" s="331">
        <f ca="1">IF(SUMIF(ВихідніДані!$E:$BB,T$8&amp;$C78,ВихідніДані!$D:$D)=0,"-",IF(SUMIF(ВихідніДані!$E:$BB,T$8&amp;$C78,ВихідніДані!$BE:$BE)=0,"вся сумма оспорена",IF(SUMIF(ВихідніДані!$E:$BB,T$8&amp;$C78,ВихідніДані!$M:$M)=0,"Немає висновків",SUMIF(ВихідніДані!$E:$BB,T$8&amp;$C78,ВихідніДані!$M:$M)/SUMIF(ВихідніДані!$E:$BB,T$8&amp;$C78,ВихідніДані!$BE:$BE))))</f>
        <v>0.98936412640258875</v>
      </c>
      <c r="U78" s="331">
        <f ca="1">IF(SUMIF(ВихідніДані!$E:$BB,U$8&amp;$C78,ВихідніДані!$D:$D)=0,"-",IF(SUMIF(ВихідніДані!$E:$BB,U$8&amp;$C78,ВихідніДані!$BE:$BE)=0,"вся сумма оспорена",IF(SUMIF(ВихідніДані!$E:$BB,U$8&amp;$C78,ВихідніДані!$M:$M)=0,"Немає висновків",SUMIF(ВихідніДані!$E:$BB,U$8&amp;$C78,ВихідніДані!$M:$M)/SUMIF(ВихідніДані!$E:$BB,U$8&amp;$C78,ВихідніДані!$BE:$BE))))</f>
        <v>0.88701294054214641</v>
      </c>
      <c r="V78" s="331">
        <f ca="1">IF(SUMIF(ВихідніДані!$E:$BB,V$8&amp;$C78,ВихідніДані!$D:$D)=0,"-",IF(SUMIF(ВихідніДані!$E:$BB,V$8&amp;$C78,ВихідніДані!$BE:$BE)=0,"вся сумма оспорена",IF(SUMIF(ВихідніДані!$E:$BB,V$8&amp;$C78,ВихідніДані!$M:$M)=0,"Немає висновків",SUMIF(ВихідніДані!$E:$BB,V$8&amp;$C78,ВихідніДані!$M:$M)/SUMIF(ВихідніДані!$E:$BB,V$8&amp;$C78,ВихідніДані!$BE:$BE))))</f>
        <v>0.96396408356679264</v>
      </c>
      <c r="W78" s="331">
        <f ca="1">IF(SUMIF(ВихідніДані!$E:$BB,W$8&amp;$C78,ВихідніДані!$D:$D)=0,"-",IF(SUMIF(ВихідніДані!$E:$BB,W$8&amp;$C78,ВихідніДані!$BE:$BE)=0,"вся сумма оспорена",IF(SUMIF(ВихідніДані!$E:$BB,W$8&amp;$C78,ВихідніДані!$M:$M)=0,"Немає висновків",SUMIF(ВихідніДані!$E:$BB,W$8&amp;$C78,ВихідніДані!$M:$M)/SUMIF(ВихідніДані!$E:$BB,W$8&amp;$C78,ВихідніДані!$BE:$BE))))</f>
        <v>0.91949099000377965</v>
      </c>
      <c r="X78" s="331">
        <f ca="1">IF(SUMIF(ВихідніДані!$E:$BB,X$8&amp;$C78,ВихідніДані!$D:$D)=0,"-",IF(SUMIF(ВихідніДані!$E:$BB,X$8&amp;$C78,ВихідніДані!$BE:$BE)=0,"вся сумма оспорена",IF(SUMIF(ВихідніДані!$E:$BB,X$8&amp;$C78,ВихідніДані!$M:$M)=0,"Немає висновків",SUMIF(ВихідніДані!$E:$BB,X$8&amp;$C78,ВихідніДані!$M:$M)/SUMIF(ВихідніДані!$E:$BB,X$8&amp;$C78,ВихідніДані!$BE:$BE))))</f>
        <v>0.94333227000497744</v>
      </c>
      <c r="Y78" s="331">
        <f ca="1">IF(SUMIF(ВихідніДані!$E:$BB,Y$8&amp;$C78,ВихідніДані!$D:$D)=0,"-",IF(SUMIF(ВихідніДані!$E:$BB,Y$8&amp;$C78,ВихідніДані!$BE:$BE)=0,"вся сумма оспорена",IF(SUMIF(ВихідніДані!$E:$BB,Y$8&amp;$C78,ВихідніДані!$M:$M)=0,"Немає висновків",SUMIF(ВихідніДані!$E:$BB,Y$8&amp;$C78,ВихідніДані!$M:$M)/SUMIF(ВихідніДані!$E:$BB,Y$8&amp;$C78,ВихідніДані!$BE:$BE))))</f>
        <v>0.96632960437274718</v>
      </c>
      <c r="Z78" s="331">
        <f ca="1">IF(SUMIF(ВихідніДані!$E:$BB,Z$8&amp;$C78,ВихідніДані!$D:$D)=0,"-",IF(SUMIF(ВихідніДані!$E:$BB,Z$8&amp;$C78,ВихідніДані!$BE:$BE)=0,"вся сумма оспорена",IF(SUMIF(ВихідніДані!$E:$BB,Z$8&amp;$C78,ВихідніДані!$M:$M)=0,"Немає висновків",SUMIF(ВихідніДані!$E:$BB,Z$8&amp;$C78,ВихідніДані!$M:$M)/SUMIF(ВихідніДані!$E:$BB,Z$8&amp;$C78,ВихідніДані!$BE:$BE))))</f>
        <v>0.99773981521484745</v>
      </c>
      <c r="AA78" s="331">
        <f ca="1">IF(SUMIF(ВихідніДані!$E:$BB,AA$8&amp;$C78,ВихідніДані!$D:$D)=0,"-",IF(SUMIF(ВихідніДані!$E:$BB,AA$8&amp;$C78,ВихідніДані!$BE:$BE)=0,"вся сумма оспорена",IF(SUMIF(ВихідніДані!$E:$BB,AA$8&amp;$C78,ВихідніДані!$M:$M)=0,"Немає висновків",SUMIF(ВихідніДані!$E:$BB,AA$8&amp;$C78,ВихідніДані!$M:$M)/SUMIF(ВихідніДані!$E:$BB,AA$8&amp;$C78,ВихідніДані!$BE:$BE))))</f>
        <v>0.98586932904796332</v>
      </c>
      <c r="AB78" s="332">
        <f ca="1">IF(SUMIF(ВихідніДані!$E:$BB,AB$8&amp;$C78,ВихідніДані!$D:$D)=0,"-",IF(SUMIF(ВихідніДані!$E:$BB,AB$8&amp;$C78,ВихідніДані!$BE:$BE)=0,"вся сумма оспорена",IF(SUMIF(ВихідніДані!$E:$BB,AB$8&amp;$C78,ВихідніДані!$M:$M)=0,"Немає висновків",SUMIF(ВихідніДані!$E:$BB,AB$8&amp;$C78,ВихідніДані!$M:$M)/SUMIF(ВихідніДані!$E:$BB,AB$8&amp;$C78,ВихідніДані!$BE:$BE))))</f>
        <v>0.97692704408329401</v>
      </c>
      <c r="AC78" s="159"/>
      <c r="AD78" s="330">
        <f ca="1">IF(SUMIF(ВихідніДані!$E:$BB,AD$8&amp; $C78,ВихідніДані!$D:$D)=0,"-",IF(SUMIF(ВихідніДані!$E:$BB,AD$8&amp;$C78,ВихідніДані!$BE:$BE)=0,"вся сумма оспорена",IF(SUMIF(ВихідніДані!$E:$BB,AD$8&amp;$C78,ВихідніДані!$M:$M)=0,"Немає висновків",SUMIF(ВихідніДані!$E:$BB,AD$8&amp;$C78,ВихідніДані!$AI:$AI)/SUMIF(ВихідніДані!$E:$BB,AD$8&amp;$C78,ВихідніДані!$M:$M))))</f>
        <v>1</v>
      </c>
      <c r="AE78" s="331">
        <f ca="1">IF(SUMIF(ВихідніДані!$E:$BB,AE$8&amp; $C78,ВихідніДані!$D:$D)=0,"-",IF(SUMIF(ВихідніДані!$E:$BB,AE$8&amp;$C78,ВихідніДані!$BE:$BE)=0,"вся сумма оспорена",IF(SUMIF(ВихідніДані!$E:$BB,AE$8&amp;$C78,ВихідніДані!$M:$M)=0,"Немає висновків",SUMIF(ВихідніДані!$E:$BB,AE$8&amp;$C78,ВихідніДані!$AI:$AI)/SUMIF(ВихідніДані!$E:$BB,AE$8&amp;$C78,ВихідніДані!$M:$M))))</f>
        <v>1</v>
      </c>
      <c r="AF78" s="331">
        <f ca="1">IF(SUMIF(ВихідніДані!$E:$BB,AF$8&amp; $C78,ВихідніДані!$D:$D)=0,"-",IF(SUMIF(ВихідніДані!$E:$BB,AF$8&amp;$C78,ВихідніДані!$BE:$BE)=0,"вся сумма оспорена",IF(SUMIF(ВихідніДані!$E:$BB,AF$8&amp;$C78,ВихідніДані!$M:$M)=0,"Немає висновків",SUMIF(ВихідніДані!$E:$BB,AF$8&amp;$C78,ВихідніДані!$AI:$AI)/SUMIF(ВихідніДані!$E:$BB,AF$8&amp;$C78,ВихідніДані!$M:$M))))</f>
        <v>1</v>
      </c>
      <c r="AG78" s="331">
        <f ca="1">IF(SUMIF(ВихідніДані!$E:$BB,AG$8&amp; $C78,ВихідніДані!$D:$D)=0,"-",IF(SUMIF(ВихідніДані!$E:$BB,AG$8&amp;$C78,ВихідніДані!$BE:$BE)=0,"вся сумма оспорена",IF(SUMIF(ВихідніДані!$E:$BB,AG$8&amp;$C78,ВихідніДані!$M:$M)=0,"Немає висновків",SUMIF(ВихідніДані!$E:$BB,AG$8&amp;$C78,ВихідніДані!$AI:$AI)/SUMIF(ВихідніДані!$E:$BB,AG$8&amp;$C78,ВихідніДані!$M:$M))))</f>
        <v>1</v>
      </c>
      <c r="AH78" s="331">
        <f ca="1">IF(SUMIF(ВихідніДані!$E:$BB,AH$8&amp; $C78,ВихідніДані!$D:$D)=0,"-",IF(SUMIF(ВихідніДані!$E:$BB,AH$8&amp;$C78,ВихідніДані!$BE:$BE)=0,"вся сумма оспорена",IF(SUMIF(ВихідніДані!$E:$BB,AH$8&amp;$C78,ВихідніДані!$M:$M)=0,"Немає висновків",SUMIF(ВихідніДані!$E:$BB,AH$8&amp;$C78,ВихідніДані!$AI:$AI)/SUMIF(ВихідніДані!$E:$BB,AH$8&amp;$C78,ВихідніДані!$M:$M))))</f>
        <v>1</v>
      </c>
      <c r="AI78" s="331">
        <f ca="1">IF(SUMIF(ВихідніДані!$E:$BB,AI$8&amp; $C78,ВихідніДані!$D:$D)=0,"-",IF(SUMIF(ВихідніДані!$E:$BB,AI$8&amp;$C78,ВихідніДані!$BE:$BE)=0,"вся сумма оспорена",IF(SUMIF(ВихідніДані!$E:$BB,AI$8&amp;$C78,ВихідніДані!$M:$M)=0,"Немає висновків",SUMIF(ВихідніДані!$E:$BB,AI$8&amp;$C78,ВихідніДані!$AI:$AI)/SUMIF(ВихідніДані!$E:$BB,AI$8&amp;$C78,ВихідніДані!$M:$M))))</f>
        <v>0.9846376505006027</v>
      </c>
      <c r="AJ78" s="331">
        <f ca="1">IF(SUMIF(ВихідніДані!$E:$BB,AJ$8&amp; $C78,ВихідніДані!$D:$D)=0,"-",IF(SUMIF(ВихідніДані!$E:$BB,AJ$8&amp;$C78,ВихідніДані!$BE:$BE)=0,"вся сумма оспорена",IF(SUMIF(ВихідніДані!$E:$BB,AJ$8&amp;$C78,ВихідніДані!$M:$M)=0,"Немає висновків",SUMIF(ВихідніДані!$E:$BB,AJ$8&amp;$C78,ВихідніДані!$AI:$AI)/SUMIF(ВихідніДані!$E:$BB,AJ$8&amp;$C78,ВихідніДані!$M:$M))))</f>
        <v>1</v>
      </c>
      <c r="AK78" s="331">
        <f ca="1">IF(SUMIF(ВихідніДані!$E:$BB,AK$8&amp; $C78,ВихідніДані!$D:$D)=0,"-",IF(SUMIF(ВихідніДані!$E:$BB,AK$8&amp;$C78,ВихідніДані!$BE:$BE)=0,"вся сумма оспорена",IF(SUMIF(ВихідніДані!$E:$BB,AK$8&amp;$C78,ВихідніДані!$M:$M)=0,"Немає висновків",SUMIF(ВихідніДані!$E:$BB,AK$8&amp;$C78,ВихідніДані!$AI:$AI)/SUMIF(ВихідніДані!$E:$BB,AK$8&amp;$C78,ВихідніДані!$M:$M))))</f>
        <v>0.99601700710435903</v>
      </c>
      <c r="AL78" s="331">
        <f ca="1">IF(SUMIF(ВихідніДані!$E:$BB,AL$8&amp; $C78,ВихідніДані!$D:$D)=0,"-",IF(SUMIF(ВихідніДані!$E:$BB,AL$8&amp;$C78,ВихідніДані!$BE:$BE)=0,"вся сумма оспорена",IF(SUMIF(ВихідніДані!$E:$BB,AL$8&amp;$C78,ВихідніДані!$M:$M)=0,"Немає висновків",SUMIF(ВихідніДані!$E:$BB,AL$8&amp;$C78,ВихідніДані!$AI:$AI)/SUMIF(ВихідніДані!$E:$BB,AL$8&amp;$C78,ВихідніДані!$M:$M))))</f>
        <v>0.99708340689643293</v>
      </c>
      <c r="AM78" s="331">
        <f ca="1">IF(SUMIF(ВихідніДані!$E:$BB,AM$8&amp; $C78,ВихідніДані!$D:$D)=0,"-",IF(SUMIF(ВихідніДані!$E:$BB,AM$8&amp;$C78,ВихідніДані!$BE:$BE)=0,"вся сумма оспорена",IF(SUMIF(ВихідніДані!$E:$BB,AM$8&amp;$C78,ВихідніДані!$M:$M)=0,"Немає висновків",SUMIF(ВихідніДані!$E:$BB,AM$8&amp;$C78,ВихідніДані!$AI:$AI)/SUMIF(ВихідніДані!$E:$BB,AM$8&amp;$C78,ВихідніДані!$M:$M))))</f>
        <v>1</v>
      </c>
      <c r="AN78" s="332">
        <f ca="1">IF(SUMIF(ВихідніДані!$E:$BB,AN$8&amp; $C78,ВихідніДані!$D:$D)=0,"-",IF(SUMIF(ВихідніДані!$E:$BB,AN$8&amp;$C78,ВихідніДані!$BE:$BE)=0,"вся сумма оспорена",IF(SUMIF(ВихідніДані!$E:$BB,AN$8&amp;$C78,ВихідніДані!$M:$M)=0,"Немає висновків",SUMIF(ВихідніДані!$E:$BB,AN$8&amp;$C78,ВихідніДані!$AI:$AI)/SUMIF(ВихідніДані!$E:$BB,AN$8&amp;$C78,ВихідніДані!$M:$M))))</f>
        <v>1</v>
      </c>
      <c r="AO78" s="159"/>
      <c r="AP78" s="323">
        <f>VLOOKUP(AP$8&amp;$C78,ВихідніДані!$E:$BD,52,0)</f>
        <v>32</v>
      </c>
      <c r="AQ78" s="324">
        <f>VLOOKUP(AQ$8&amp;$C78,ВихідніДані!$E:$BD,52,0)</f>
        <v>35</v>
      </c>
      <c r="AR78" s="324">
        <f>VLOOKUP(AR$8&amp;$C78,ВихідніДані!$E:$BD,52,0)</f>
        <v>89</v>
      </c>
      <c r="AS78" s="324">
        <f>VLOOKUP(AS$8&amp;$C78,ВихідніДані!$E:$BD,52,0)</f>
        <v>66</v>
      </c>
      <c r="AT78" s="324">
        <f>VLOOKUP(AT$8&amp;$C78,ВихідніДані!$E:$BD,52,0)</f>
        <v>58</v>
      </c>
      <c r="AU78" s="324">
        <f>VLOOKUP(AU$8&amp;$C78,ВихідніДані!$E:$BD,52,0)</f>
        <v>67</v>
      </c>
      <c r="AV78" s="324">
        <f>VLOOKUP(AV$8&amp;$C78,ВихідніДані!$E:$BD,52,0)</f>
        <v>56</v>
      </c>
      <c r="AW78" s="324">
        <f>VLOOKUP(AW$8&amp;$C78,ВихідніДані!$E:$BD,52,0)</f>
        <v>34</v>
      </c>
      <c r="AX78" s="324">
        <f>VLOOKUP(AX$8&amp;$C78,ВихідніДані!$E:$BD,52,0)</f>
        <v>39</v>
      </c>
      <c r="AY78" s="324">
        <f>VLOOKUP(AY$8&amp;$C78,ВихідніДані!$E:$BD,52,0)</f>
        <v>34</v>
      </c>
      <c r="AZ78" s="325">
        <f>VLOOKUP(AZ$8&amp;$C78,ВихідніДані!$E:$BD,52,0)</f>
        <v>31</v>
      </c>
      <c r="BA78" s="159"/>
      <c r="BB78" s="319">
        <f>IF(SUMIF(АВисновки!$D:$D,BB$8&amp;$C78,АВисновки!$A:$A)=0,"-",SUMIF(АВисновки!$D:$D,BB$8&amp;$C78,АВисновки!$E:$E))</f>
        <v>35777535.161643833</v>
      </c>
      <c r="BC78" s="320">
        <f>IF(SUMIF(АВисновки!$D:$D,BC$8&amp;$C78,АВисновки!$A:$A)=0,"-",SUMIF(АВисновки!$D:$D,BC$8&amp;$C78,АВисновки!$E:$E))</f>
        <v>25847132.810958903</v>
      </c>
      <c r="BD78" s="320">
        <f>IF(SUMIF(АВисновки!$D:$D,BD$8&amp;$C78,АВисновки!$A:$A)=0,"-",SUMIF(АВисновки!$D:$D,BD$8&amp;$C78,АВисновки!$E:$E))</f>
        <v>7295183.5172602758</v>
      </c>
      <c r="BE78" s="320">
        <f>IF(SUMIF(АВисновки!$D:$D,BE$8&amp;$C78,АВисновки!$A:$A)=0,"-",SUMIF(АВисновки!$D:$D,BE$8&amp;$C78,АВисновки!$E:$E))</f>
        <v>11535621.509589041</v>
      </c>
      <c r="BF78" s="320">
        <f>IF(SUMIF(АВисновки!$D:$D,BF$8&amp;$C78,АВисновки!$A:$A)=0,"-",SUMIF(АВисновки!$D:$D,BF$8&amp;$C78,АВисновки!$E:$E))</f>
        <v>2732225.4293150716</v>
      </c>
      <c r="BG78" s="320">
        <f>IF(SUMIF(АВисновки!$D:$D,BG$8&amp;$C78,АВисновки!$A:$A)=0,"-",SUMIF(АВисновки!$D:$D,BG$8&amp;$C78,АВисновки!$E:$E))</f>
        <v>13810507.624547953</v>
      </c>
      <c r="BH78" s="320">
        <f>IF(SUMIF(АВисновки!$D:$D,BH$8&amp;$C78,АВисновки!$A:$A)=0,"-",SUMIF(АВисновки!$D:$D,BH$8&amp;$C78,АВисновки!$E:$E))</f>
        <v>15726706.971397279</v>
      </c>
      <c r="BI78" s="320">
        <f>IF(SUMIF(АВисновки!$D:$D,BI$8&amp;$C78,АВисновки!$A:$A)=0,"-",SUMIF(АВисновки!$D:$D,BI$8&amp;$C78,АВисновки!$E:$E))</f>
        <v>6708077.468520564</v>
      </c>
      <c r="BJ78" s="320">
        <f>IF(SUMIF(АВисновки!$D:$D,BJ$8&amp;$C78,АВисновки!$A:$A)=0,"-",SUMIF(АВисновки!$D:$D,BJ$8&amp;$C78,АВисновки!$E:$E))</f>
        <v>2085197.7519178076</v>
      </c>
      <c r="BK78" s="320">
        <f>IF(SUMIF(АВисновки!$D:$D,BK$8&amp;$C78,АВисновки!$A:$A)=0,"-",SUMIF(АВисновки!$D:$D,BK$8&amp;$C78,АВисновки!$E:$E))</f>
        <v>1842102.6981369795</v>
      </c>
      <c r="BL78" s="321">
        <f>IF(SUMIF(АВисновки!$D:$D,BL$8&amp;$C78,АВисновки!$A:$A)=0,"-",SUMIF(АВисновки!$D:$D,BL$8&amp;$C78,АВисновки!$E:$E))</f>
        <v>1231840.2277534197</v>
      </c>
    </row>
    <row r="79" spans="1:64" x14ac:dyDescent="0.2">
      <c r="A79" s="386">
        <f>COUNTIF(СписМінфін!$B$2:$B$101,C79)</f>
        <v>1</v>
      </c>
      <c r="B79" s="364">
        <v>68</v>
      </c>
      <c r="C79" s="365" t="s">
        <v>88</v>
      </c>
      <c r="D79" s="142">
        <v>312436726100</v>
      </c>
      <c r="E79" s="172">
        <f>SUMIF(ВихідніДані!G:G,D79,ВихідніДані!K:K)</f>
        <v>184414458</v>
      </c>
      <c r="F79" s="172">
        <f>SUMIF(ВихідніДані!G:G,D79,ВихідніДані!M:M)</f>
        <v>184412630.47</v>
      </c>
      <c r="G79" s="172">
        <f>SUMIF(ВихідніДані!G:G,D79,ВихідніДані!AC:AC)</f>
        <v>0</v>
      </c>
      <c r="H79" s="172">
        <f>SUMIF(ВихідніДані!G:G,D79,ВихідніДані!AI:AI)</f>
        <v>184412630.47</v>
      </c>
      <c r="I79" s="366">
        <f t="shared" si="5"/>
        <v>1827.5300000011921</v>
      </c>
      <c r="J79" s="366">
        <f t="shared" si="6"/>
        <v>0</v>
      </c>
      <c r="K79" s="367">
        <f t="shared" si="7"/>
        <v>0.99999009009369533</v>
      </c>
      <c r="L79" s="368">
        <f t="shared" si="8"/>
        <v>0.99999009009369533</v>
      </c>
      <c r="M79" s="369">
        <f>SUMIF(АВисновки!N:N,D79,АВисновки!$E:$E)</f>
        <v>2055.2163561652392</v>
      </c>
      <c r="N79" s="369">
        <f>SUMIF(АВисновки!N:N,D79,АВисновки!B:B)</f>
        <v>2</v>
      </c>
      <c r="O79" s="369">
        <f ca="1">SUMIF([2]Матриця!C$7:C$967,D79,[2]Матриця!D$7:D$967)</f>
        <v>0</v>
      </c>
      <c r="P79" s="387">
        <f ca="1">SUMIF([2]Матриця!B$7:B$967,C79,[2]Матриця!E$7:E$967)</f>
        <v>0</v>
      </c>
      <c r="Q79" s="159"/>
      <c r="R79" s="330">
        <f ca="1">IF(SUMIF(ВихідніДані!$E:$BB,R$8&amp;$C79,ВихідніДані!$D:$D)=0,"-",IF(SUMIF(ВихідніДані!$E:$BB,R$8&amp;$C79,ВихідніДані!$BE:$BE)=0,"вся сумма оспорена",IF(SUMIF(ВихідніДані!$E:$BB,R$8&amp;$C79,ВихідніДані!$M:$M)=0,"Немає висновків",SUMIF(ВихідніДані!$E:$BB,R$8&amp;$C79,ВихідніДані!$M:$M)/SUMIF(ВихідніДані!$E:$BB,R$8&amp;$C79,ВихідніДані!$BE:$BE))))</f>
        <v>1</v>
      </c>
      <c r="S79" s="331">
        <f ca="1">IF(SUMIF(ВихідніДані!$E:$BB,S$8&amp;$C79,ВихідніДані!$D:$D)=0,"-",IF(SUMIF(ВихідніДані!$E:$BB,S$8&amp;$C79,ВихідніДані!$BE:$BE)=0,"вся сумма оспорена",IF(SUMIF(ВихідніДані!$E:$BB,S$8&amp;$C79,ВихідніДані!$M:$M)=0,"Немає висновків",SUMIF(ВихідніДані!$E:$BB,S$8&amp;$C79,ВихідніДані!$M:$M)/SUMIF(ВихідніДані!$E:$BB,S$8&amp;$C79,ВихідніДані!$BE:$BE))))</f>
        <v>1</v>
      </c>
      <c r="T79" s="331">
        <f ca="1">IF(SUMIF(ВихідніДані!$E:$BB,T$8&amp;$C79,ВихідніДані!$D:$D)=0,"-",IF(SUMIF(ВихідніДані!$E:$BB,T$8&amp;$C79,ВихідніДані!$BE:$BE)=0,"вся сумма оспорена",IF(SUMIF(ВихідніДані!$E:$BB,T$8&amp;$C79,ВихідніДані!$M:$M)=0,"Немає висновків",SUMIF(ВихідніДані!$E:$BB,T$8&amp;$C79,ВихідніДані!$M:$M)/SUMIF(ВихідніДані!$E:$BB,T$8&amp;$C79,ВихідніДані!$BE:$BE))))</f>
        <v>0.99982552415799864</v>
      </c>
      <c r="U79" s="331">
        <f ca="1">IF(SUMIF(ВихідніДані!$E:$BB,U$8&amp;$C79,ВихідніДані!$D:$D)=0,"-",IF(SUMIF(ВихідніДані!$E:$BB,U$8&amp;$C79,ВихідніДані!$BE:$BE)=0,"вся сумма оспорена",IF(SUMIF(ВихідніДані!$E:$BB,U$8&amp;$C79,ВихідніДані!$M:$M)=0,"Немає висновків",SUMIF(ВихідніДані!$E:$BB,U$8&amp;$C79,ВихідніДані!$M:$M)/SUMIF(ВихідніДані!$E:$BB,U$8&amp;$C79,ВихідніДані!$BE:$BE))))</f>
        <v>1</v>
      </c>
      <c r="V79" s="331">
        <f ca="1">IF(SUMIF(ВихідніДані!$E:$BB,V$8&amp;$C79,ВихідніДані!$D:$D)=0,"-",IF(SUMIF(ВихідніДані!$E:$BB,V$8&amp;$C79,ВихідніДані!$BE:$BE)=0,"вся сумма оспорена",IF(SUMIF(ВихідніДані!$E:$BB,V$8&amp;$C79,ВихідніДані!$M:$M)=0,"Немає висновків",SUMIF(ВихідніДані!$E:$BB,V$8&amp;$C79,ВихідніДані!$M:$M)/SUMIF(ВихідніДані!$E:$BB,V$8&amp;$C79,ВихідніДані!$BE:$BE))))</f>
        <v>1</v>
      </c>
      <c r="W79" s="331">
        <f ca="1">IF(SUMIF(ВихідніДані!$E:$BB,W$8&amp;$C79,ВихідніДані!$D:$D)=0,"-",IF(SUMIF(ВихідніДані!$E:$BB,W$8&amp;$C79,ВихідніДані!$BE:$BE)=0,"вся сумма оспорена",IF(SUMIF(ВихідніДані!$E:$BB,W$8&amp;$C79,ВихідніДані!$M:$M)=0,"Немає висновків",SUMIF(ВихідніДані!$E:$BB,W$8&amp;$C79,ВихідніДані!$M:$M)/SUMIF(ВихідніДані!$E:$BB,W$8&amp;$C79,ВихідніДані!$BE:$BE))))</f>
        <v>1</v>
      </c>
      <c r="X79" s="331">
        <f ca="1">IF(SUMIF(ВихідніДані!$E:$BB,X$8&amp;$C79,ВихідніДані!$D:$D)=0,"-",IF(SUMIF(ВихідніДані!$E:$BB,X$8&amp;$C79,ВихідніДані!$BE:$BE)=0,"вся сумма оспорена",IF(SUMIF(ВихідніДані!$E:$BB,X$8&amp;$C79,ВихідніДані!$M:$M)=0,"Немає висновків",SUMIF(ВихідніДані!$E:$BB,X$8&amp;$C79,ВихідніДані!$M:$M)/SUMIF(ВихідніДані!$E:$BB,X$8&amp;$C79,ВихідніДані!$BE:$BE))))</f>
        <v>1</v>
      </c>
      <c r="Y79" s="331">
        <f ca="1">IF(SUMIF(ВихідніДані!$E:$BB,Y$8&amp;$C79,ВихідніДані!$D:$D)=0,"-",IF(SUMIF(ВихідніДані!$E:$BB,Y$8&amp;$C79,ВихідніДані!$BE:$BE)=0,"вся сумма оспорена",IF(SUMIF(ВихідніДані!$E:$BB,Y$8&amp;$C79,ВихідніДані!$M:$M)=0,"Немає висновків",SUMIF(ВихідніДані!$E:$BB,Y$8&amp;$C79,ВихідніДані!$M:$M)/SUMIF(ВихідніДані!$E:$BB,Y$8&amp;$C79,ВихідніДані!$BE:$BE))))</f>
        <v>1</v>
      </c>
      <c r="Z79" s="331">
        <f ca="1">IF(SUMIF(ВихідніДані!$E:$BB,Z$8&amp;$C79,ВихідніДані!$D:$D)=0,"-",IF(SUMIF(ВихідніДані!$E:$BB,Z$8&amp;$C79,ВихідніДані!$BE:$BE)=0,"вся сумма оспорена",IF(SUMIF(ВихідніДані!$E:$BB,Z$8&amp;$C79,ВихідніДані!$M:$M)=0,"Немає висновків",SUMIF(ВихідніДані!$E:$BB,Z$8&amp;$C79,ВихідніДані!$M:$M)/SUMIF(ВихідніДані!$E:$BB,Z$8&amp;$C79,ВихідніДані!$BE:$BE))))</f>
        <v>1</v>
      </c>
      <c r="AA79" s="331">
        <f ca="1">IF(SUMIF(ВихідніДані!$E:$BB,AA$8&amp;$C79,ВихідніДані!$D:$D)=0,"-",IF(SUMIF(ВихідніДані!$E:$BB,AA$8&amp;$C79,ВихідніДані!$BE:$BE)=0,"вся сумма оспорена",IF(SUMIF(ВихідніДані!$E:$BB,AA$8&amp;$C79,ВихідніДані!$M:$M)=0,"Немає висновків",SUMIF(ВихідніДані!$E:$BB,AA$8&amp;$C79,ВихідніДані!$M:$M)/SUMIF(ВихідніДані!$E:$BB,AA$8&amp;$C79,ВихідніДані!$BE:$BE))))</f>
        <v>0.99999909673118936</v>
      </c>
      <c r="AB79" s="332">
        <f ca="1">IF(SUMIF(ВихідніДані!$E:$BB,AB$8&amp;$C79,ВихідніДані!$D:$D)=0,"-",IF(SUMIF(ВихідніДані!$E:$BB,AB$8&amp;$C79,ВихідніДані!$BE:$BE)=0,"вся сумма оспорена",IF(SUMIF(ВихідніДані!$E:$BB,AB$8&amp;$C79,ВихідніДані!$M:$M)=0,"Немає висновків",SUMIF(ВихідніДані!$E:$BB,AB$8&amp;$C79,ВихідніДані!$M:$M)/SUMIF(ВихідніДані!$E:$BB,AB$8&amp;$C79,ВихідніДані!$BE:$BE))))</f>
        <v>1</v>
      </c>
      <c r="AC79" s="159"/>
      <c r="AD79" s="330">
        <f ca="1">IF(SUMIF(ВихідніДані!$E:$BB,AD$8&amp; $C79,ВихідніДані!$D:$D)=0,"-",IF(SUMIF(ВихідніДані!$E:$BB,AD$8&amp;$C79,ВихідніДані!$BE:$BE)=0,"вся сумма оспорена",IF(SUMIF(ВихідніДані!$E:$BB,AD$8&amp;$C79,ВихідніДані!$M:$M)=0,"Немає висновків",SUMIF(ВихідніДані!$E:$BB,AD$8&amp;$C79,ВихідніДані!$AI:$AI)/SUMIF(ВихідніДані!$E:$BB,AD$8&amp;$C79,ВихідніДані!$M:$M))))</f>
        <v>1</v>
      </c>
      <c r="AE79" s="331">
        <f ca="1">IF(SUMIF(ВихідніДані!$E:$BB,AE$8&amp; $C79,ВихідніДані!$D:$D)=0,"-",IF(SUMIF(ВихідніДані!$E:$BB,AE$8&amp;$C79,ВихідніДані!$BE:$BE)=0,"вся сумма оспорена",IF(SUMIF(ВихідніДані!$E:$BB,AE$8&amp;$C79,ВихідніДані!$M:$M)=0,"Немає висновків",SUMIF(ВихідніДані!$E:$BB,AE$8&amp;$C79,ВихідніДані!$AI:$AI)/SUMIF(ВихідніДані!$E:$BB,AE$8&amp;$C79,ВихідніДані!$M:$M))))</f>
        <v>1</v>
      </c>
      <c r="AF79" s="331">
        <f ca="1">IF(SUMIF(ВихідніДані!$E:$BB,AF$8&amp; $C79,ВихідніДані!$D:$D)=0,"-",IF(SUMIF(ВихідніДані!$E:$BB,AF$8&amp;$C79,ВихідніДані!$BE:$BE)=0,"вся сумма оспорена",IF(SUMIF(ВихідніДані!$E:$BB,AF$8&amp;$C79,ВихідніДані!$M:$M)=0,"Немає висновків",SUMIF(ВихідніДані!$E:$BB,AF$8&amp;$C79,ВихідніДані!$AI:$AI)/SUMIF(ВихідніДані!$E:$BB,AF$8&amp;$C79,ВихідніДані!$M:$M))))</f>
        <v>1</v>
      </c>
      <c r="AG79" s="331">
        <f ca="1">IF(SUMIF(ВихідніДані!$E:$BB,AG$8&amp; $C79,ВихідніДані!$D:$D)=0,"-",IF(SUMIF(ВихідніДані!$E:$BB,AG$8&amp;$C79,ВихідніДані!$BE:$BE)=0,"вся сумма оспорена",IF(SUMIF(ВихідніДані!$E:$BB,AG$8&amp;$C79,ВихідніДані!$M:$M)=0,"Немає висновків",SUMIF(ВихідніДані!$E:$BB,AG$8&amp;$C79,ВихідніДані!$AI:$AI)/SUMIF(ВихідніДані!$E:$BB,AG$8&amp;$C79,ВихідніДані!$M:$M))))</f>
        <v>1</v>
      </c>
      <c r="AH79" s="331">
        <f ca="1">IF(SUMIF(ВихідніДані!$E:$BB,AH$8&amp; $C79,ВихідніДані!$D:$D)=0,"-",IF(SUMIF(ВихідніДані!$E:$BB,AH$8&amp;$C79,ВихідніДані!$BE:$BE)=0,"вся сумма оспорена",IF(SUMIF(ВихідніДані!$E:$BB,AH$8&amp;$C79,ВихідніДані!$M:$M)=0,"Немає висновків",SUMIF(ВихідніДані!$E:$BB,AH$8&amp;$C79,ВихідніДані!$AI:$AI)/SUMIF(ВихідніДані!$E:$BB,AH$8&amp;$C79,ВихідніДані!$M:$M))))</f>
        <v>1</v>
      </c>
      <c r="AI79" s="331">
        <f ca="1">IF(SUMIF(ВихідніДані!$E:$BB,AI$8&amp; $C79,ВихідніДані!$D:$D)=0,"-",IF(SUMIF(ВихідніДані!$E:$BB,AI$8&amp;$C79,ВихідніДані!$BE:$BE)=0,"вся сумма оспорена",IF(SUMIF(ВихідніДані!$E:$BB,AI$8&amp;$C79,ВихідніДані!$M:$M)=0,"Немає висновків",SUMIF(ВихідніДані!$E:$BB,AI$8&amp;$C79,ВихідніДані!$AI:$AI)/SUMIF(ВихідніДані!$E:$BB,AI$8&amp;$C79,ВихідніДані!$M:$M))))</f>
        <v>1</v>
      </c>
      <c r="AJ79" s="331">
        <f ca="1">IF(SUMIF(ВихідніДані!$E:$BB,AJ$8&amp; $C79,ВихідніДані!$D:$D)=0,"-",IF(SUMIF(ВихідніДані!$E:$BB,AJ$8&amp;$C79,ВихідніДані!$BE:$BE)=0,"вся сумма оспорена",IF(SUMIF(ВихідніДані!$E:$BB,AJ$8&amp;$C79,ВихідніДані!$M:$M)=0,"Немає висновків",SUMIF(ВихідніДані!$E:$BB,AJ$8&amp;$C79,ВихідніДані!$AI:$AI)/SUMIF(ВихідніДані!$E:$BB,AJ$8&amp;$C79,ВихідніДані!$M:$M))))</f>
        <v>1</v>
      </c>
      <c r="AK79" s="331">
        <f ca="1">IF(SUMIF(ВихідніДані!$E:$BB,AK$8&amp; $C79,ВихідніДані!$D:$D)=0,"-",IF(SUMIF(ВихідніДані!$E:$BB,AK$8&amp;$C79,ВихідніДані!$BE:$BE)=0,"вся сумма оспорена",IF(SUMIF(ВихідніДані!$E:$BB,AK$8&amp;$C79,ВихідніДані!$M:$M)=0,"Немає висновків",SUMIF(ВихідніДані!$E:$BB,AK$8&amp;$C79,ВихідніДані!$AI:$AI)/SUMIF(ВихідніДані!$E:$BB,AK$8&amp;$C79,ВихідніДані!$M:$M))))</f>
        <v>1</v>
      </c>
      <c r="AL79" s="331">
        <f ca="1">IF(SUMIF(ВихідніДані!$E:$BB,AL$8&amp; $C79,ВихідніДані!$D:$D)=0,"-",IF(SUMIF(ВихідніДані!$E:$BB,AL$8&amp;$C79,ВихідніДані!$BE:$BE)=0,"вся сумма оспорена",IF(SUMIF(ВихідніДані!$E:$BB,AL$8&amp;$C79,ВихідніДані!$M:$M)=0,"Немає висновків",SUMIF(ВихідніДані!$E:$BB,AL$8&amp;$C79,ВихідніДані!$AI:$AI)/SUMIF(ВихідніДані!$E:$BB,AL$8&amp;$C79,ВихідніДані!$M:$M))))</f>
        <v>1</v>
      </c>
      <c r="AM79" s="331">
        <f ca="1">IF(SUMIF(ВихідніДані!$E:$BB,AM$8&amp; $C79,ВихідніДані!$D:$D)=0,"-",IF(SUMIF(ВихідніДані!$E:$BB,AM$8&amp;$C79,ВихідніДані!$BE:$BE)=0,"вся сумма оспорена",IF(SUMIF(ВихідніДані!$E:$BB,AM$8&amp;$C79,ВихідніДані!$M:$M)=0,"Немає висновків",SUMIF(ВихідніДані!$E:$BB,AM$8&amp;$C79,ВихідніДані!$AI:$AI)/SUMIF(ВихідніДані!$E:$BB,AM$8&amp;$C79,ВихідніДані!$M:$M))))</f>
        <v>1</v>
      </c>
      <c r="AN79" s="332">
        <f ca="1">IF(SUMIF(ВихідніДані!$E:$BB,AN$8&amp; $C79,ВихідніДані!$D:$D)=0,"-",IF(SUMIF(ВихідніДані!$E:$BB,AN$8&amp;$C79,ВихідніДані!$BE:$BE)=0,"вся сумма оспорена",IF(SUMIF(ВихідніДані!$E:$BB,AN$8&amp;$C79,ВихідніДані!$M:$M)=0,"Немає висновків",SUMIF(ВихідніДані!$E:$BB,AN$8&amp;$C79,ВихідніДані!$AI:$AI)/SUMIF(ВихідніДані!$E:$BB,AN$8&amp;$C79,ВихідніДані!$M:$M))))</f>
        <v>1</v>
      </c>
      <c r="AO79" s="159"/>
      <c r="AP79" s="323">
        <f>VLOOKUP(AP$8&amp;$C79,ВихідніДані!$E:$BD,52,0)</f>
        <v>29</v>
      </c>
      <c r="AQ79" s="324">
        <f>VLOOKUP(AQ$8&amp;$C79,ВихідніДані!$E:$BD,52,0)</f>
        <v>31</v>
      </c>
      <c r="AR79" s="324">
        <f>VLOOKUP(AR$8&amp;$C79,ВихідніДані!$E:$BD,52,0)</f>
        <v>37</v>
      </c>
      <c r="AS79" s="324">
        <f>VLOOKUP(AS$8&amp;$C79,ВихідніДані!$E:$BD,52,0)</f>
        <v>33</v>
      </c>
      <c r="AT79" s="324">
        <f>VLOOKUP(AT$8&amp;$C79,ВихідніДані!$E:$BD,52,0)</f>
        <v>31</v>
      </c>
      <c r="AU79" s="324">
        <f>VLOOKUP(AU$8&amp;$C79,ВихідніДані!$E:$BD,52,0)</f>
        <v>37</v>
      </c>
      <c r="AV79" s="324">
        <f>VLOOKUP(AV$8&amp;$C79,ВихідніДані!$E:$BD,52,0)</f>
        <v>34</v>
      </c>
      <c r="AW79" s="324">
        <f>VLOOKUP(AW$8&amp;$C79,ВихідніДані!$E:$BD,52,0)</f>
        <v>31</v>
      </c>
      <c r="AX79" s="324">
        <f>VLOOKUP(AX$8&amp;$C79,ВихідніДані!$E:$BD,52,0)</f>
        <v>32</v>
      </c>
      <c r="AY79" s="324">
        <f>VLOOKUP(AY$8&amp;$C79,ВихідніДані!$E:$BD,52,0)</f>
        <v>31</v>
      </c>
      <c r="AZ79" s="325">
        <f>VLOOKUP(AZ$8&amp;$C79,ВихідніДані!$E:$BD,52,0)</f>
        <v>38</v>
      </c>
      <c r="BA79" s="159"/>
      <c r="BB79" s="319">
        <f>IF(SUMIF(АВисновки!$D:$D,BB$8&amp;$C79,АВисновки!$A:$A)=0,"-",SUMIF(АВисновки!$D:$D,BB$8&amp;$C79,АВисновки!$E:$E))</f>
        <v>0</v>
      </c>
      <c r="BC79" s="320">
        <f>IF(SUMIF(АВисновки!$D:$D,BC$8&amp;$C79,АВисновки!$A:$A)=0,"-",SUMIF(АВисновки!$D:$D,BC$8&amp;$C79,АВисновки!$E:$E))</f>
        <v>0</v>
      </c>
      <c r="BD79" s="320">
        <f>IF(SUMIF(АВисновки!$D:$D,BD$8&amp;$C79,АВисновки!$A:$A)=0,"-",SUMIF(АВисновки!$D:$D,BD$8&amp;$C79,АВисновки!$E:$E))</f>
        <v>2047.6933972605709</v>
      </c>
      <c r="BE79" s="320">
        <f>IF(SUMIF(АВисновки!$D:$D,BE$8&amp;$C79,АВисновки!$A:$A)=0,"-",SUMIF(АВисновки!$D:$D,BE$8&amp;$C79,АВисновки!$E:$E))</f>
        <v>0</v>
      </c>
      <c r="BF79" s="320">
        <f>IF(SUMIF(АВисновки!$D:$D,BF$8&amp;$C79,АВисновки!$A:$A)=0,"-",SUMIF(АВисновки!$D:$D,BF$8&amp;$C79,АВисновки!$E:$E))</f>
        <v>0</v>
      </c>
      <c r="BG79" s="320">
        <f>IF(SUMIF(АВисновки!$D:$D,BG$8&amp;$C79,АВисновки!$A:$A)=0,"-",SUMIF(АВисновки!$D:$D,BG$8&amp;$C79,АВисновки!$E:$E))</f>
        <v>0</v>
      </c>
      <c r="BH79" s="320">
        <f>IF(SUMIF(АВисновки!$D:$D,BH$8&amp;$C79,АВисновки!$A:$A)=0,"-",SUMIF(АВисновки!$D:$D,BH$8&amp;$C79,АВисновки!$E:$E))</f>
        <v>0</v>
      </c>
      <c r="BI79" s="320">
        <f>IF(SUMIF(АВисновки!$D:$D,BI$8&amp;$C79,АВисновки!$A:$A)=0,"-",SUMIF(АВисновки!$D:$D,BI$8&amp;$C79,АВисновки!$E:$E))</f>
        <v>0</v>
      </c>
      <c r="BJ79" s="320">
        <f>IF(SUMIF(АВисновки!$D:$D,BJ$8&amp;$C79,АВисновки!$A:$A)=0,"-",SUMIF(АВисновки!$D:$D,BJ$8&amp;$C79,АВисновки!$E:$E))</f>
        <v>0</v>
      </c>
      <c r="BK79" s="320">
        <f>IF(SUMIF(АВисновки!$D:$D,BK$8&amp;$C79,АВисновки!$A:$A)=0,"-",SUMIF(АВисновки!$D:$D,BK$8&amp;$C79,АВисновки!$E:$E))</f>
        <v>7.5229589046680765</v>
      </c>
      <c r="BL79" s="321">
        <f>IF(SUMIF(АВисновки!$D:$D,BL$8&amp;$C79,АВисновки!$A:$A)=0,"-",SUMIF(АВисновки!$D:$D,BL$8&amp;$C79,АВисновки!$E:$E))</f>
        <v>0</v>
      </c>
    </row>
    <row r="80" spans="1:64" x14ac:dyDescent="0.2">
      <c r="A80" s="386">
        <f>COUNTIF(СписМінфін!$B$2:$B$101,C80)</f>
        <v>1</v>
      </c>
      <c r="B80" s="364">
        <v>69</v>
      </c>
      <c r="C80" s="365" t="s">
        <v>38</v>
      </c>
      <c r="D80" s="142">
        <v>2316116036</v>
      </c>
      <c r="E80" s="172">
        <f>SUMIF(ВихідніДані!G:G,D80,ВихідніДані!K:K)</f>
        <v>38344302</v>
      </c>
      <c r="F80" s="172">
        <f>SUMIF(ВихідніДані!G:G,D80,ВихідніДані!M:M)</f>
        <v>34601351.999999993</v>
      </c>
      <c r="G80" s="172">
        <f>SUMIF(ВихідніДані!G:G,D80,ВихідніДані!AC:AC)</f>
        <v>0</v>
      </c>
      <c r="H80" s="172">
        <f>SUMIF(ВихідніДані!G:G,D80,ВихідніДані!AI:AI)</f>
        <v>34601351.999999993</v>
      </c>
      <c r="I80" s="366">
        <f t="shared" si="5"/>
        <v>3742950.0000000075</v>
      </c>
      <c r="J80" s="366">
        <f t="shared" si="6"/>
        <v>0</v>
      </c>
      <c r="K80" s="367">
        <f t="shared" si="7"/>
        <v>0.90238575734146864</v>
      </c>
      <c r="L80" s="368">
        <f t="shared" si="8"/>
        <v>0.90238575734146864</v>
      </c>
      <c r="M80" s="369">
        <f>SUMIF(АВисновки!N:N,D80,АВисновки!$E:$E)</f>
        <v>2903908.0040821917</v>
      </c>
      <c r="N80" s="369">
        <f>SUMIF(АВисновки!N:N,D80,АВисновки!B:B)</f>
        <v>6</v>
      </c>
      <c r="O80" s="369">
        <f ca="1">SUMIF([2]Матриця!C$7:C$967,D80,[2]Матриця!D$7:D$967)</f>
        <v>171</v>
      </c>
      <c r="P80" s="387">
        <f ca="1">SUMIF([2]Матриця!B$7:B$967,C80,[2]Матриця!E$7:E$967)</f>
        <v>4</v>
      </c>
      <c r="Q80" s="159"/>
      <c r="R80" s="330">
        <f ca="1">IF(SUMIF(ВихідніДані!$E:$BB,R$8&amp;$C80,ВихідніДані!$D:$D)=0,"-",IF(SUMIF(ВихідніДані!$E:$BB,R$8&amp;$C80,ВихідніДані!$BE:$BE)=0,"вся сумма оспорена",IF(SUMIF(ВихідніДані!$E:$BB,R$8&amp;$C80,ВихідніДані!$M:$M)=0,"Немає висновків",SUMIF(ВихідніДані!$E:$BB,R$8&amp;$C80,ВихідніДані!$M:$M)/SUMIF(ВихідніДані!$E:$BB,R$8&amp;$C80,ВихідніДані!$BE:$BE))))</f>
        <v>1</v>
      </c>
      <c r="S80" s="331">
        <f ca="1">IF(SUMIF(ВихідніДані!$E:$BB,S$8&amp;$C80,ВихідніДані!$D:$D)=0,"-",IF(SUMIF(ВихідніДані!$E:$BB,S$8&amp;$C80,ВихідніДані!$BE:$BE)=0,"вся сумма оспорена",IF(SUMIF(ВихідніДані!$E:$BB,S$8&amp;$C80,ВихідніДані!$M:$M)=0,"Немає висновків",SUMIF(ВихідніДані!$E:$BB,S$8&amp;$C80,ВихідніДані!$M:$M)/SUMIF(ВихідніДані!$E:$BB,S$8&amp;$C80,ВихідніДані!$BE:$BE))))</f>
        <v>0.92926157331056569</v>
      </c>
      <c r="T80" s="331" t="str">
        <f ca="1">IF(SUMIF(ВихідніДані!$E:$BB,T$8&amp;$C80,ВихідніДані!$D:$D)=0,"-",IF(SUMIF(ВихідніДані!$E:$BB,T$8&amp;$C80,ВихідніДані!$BE:$BE)=0,"вся сумма оспорена",IF(SUMIF(ВихідніДані!$E:$BB,T$8&amp;$C80,ВихідніДані!$M:$M)=0,"Немає висновків",SUMIF(ВихідніДані!$E:$BB,T$8&amp;$C80,ВихідніДані!$M:$M)/SUMIF(ВихідніДані!$E:$BB,T$8&amp;$C80,ВихідніДані!$BE:$BE))))</f>
        <v>Немає висновків</v>
      </c>
      <c r="U80" s="331">
        <f ca="1">IF(SUMIF(ВихідніДані!$E:$BB,U$8&amp;$C80,ВихідніДані!$D:$D)=0,"-",IF(SUMIF(ВихідніДані!$E:$BB,U$8&amp;$C80,ВихідніДані!$BE:$BE)=0,"вся сумма оспорена",IF(SUMIF(ВихідніДані!$E:$BB,U$8&amp;$C80,ВихідніДані!$M:$M)=0,"Немає висновків",SUMIF(ВихідніДані!$E:$BB,U$8&amp;$C80,ВихідніДані!$M:$M)/SUMIF(ВихідніДані!$E:$BB,U$8&amp;$C80,ВихідніДані!$BE:$BE))))</f>
        <v>1</v>
      </c>
      <c r="V80" s="331">
        <f ca="1">IF(SUMIF(ВихідніДані!$E:$BB,V$8&amp;$C80,ВихідніДані!$D:$D)=0,"-",IF(SUMIF(ВихідніДані!$E:$BB,V$8&amp;$C80,ВихідніДані!$BE:$BE)=0,"вся сумма оспорена",IF(SUMIF(ВихідніДані!$E:$BB,V$8&amp;$C80,ВихідніДані!$M:$M)=0,"Немає висновків",SUMIF(ВихідніДані!$E:$BB,V$8&amp;$C80,ВихідніДані!$M:$M)/SUMIF(ВихідніДані!$E:$BB,V$8&amp;$C80,ВихідніДані!$BE:$BE))))</f>
        <v>1</v>
      </c>
      <c r="W80" s="331">
        <f ca="1">IF(SUMIF(ВихідніДані!$E:$BB,W$8&amp;$C80,ВихідніДані!$D:$D)=0,"-",IF(SUMIF(ВихідніДані!$E:$BB,W$8&amp;$C80,ВихідніДані!$BE:$BE)=0,"вся сумма оспорена",IF(SUMIF(ВихідніДані!$E:$BB,W$8&amp;$C80,ВихідніДані!$M:$M)=0,"Немає висновків",SUMIF(ВихідніДані!$E:$BB,W$8&amp;$C80,ВихідніДані!$M:$M)/SUMIF(ВихідніДані!$E:$BB,W$8&amp;$C80,ВихідніДані!$BE:$BE))))</f>
        <v>0.90470116770456832</v>
      </c>
      <c r="X80" s="331">
        <f ca="1">IF(SUMIF(ВихідніДані!$E:$BB,X$8&amp;$C80,ВихідніДані!$D:$D)=0,"-",IF(SUMIF(ВихідніДані!$E:$BB,X$8&amp;$C80,ВихідніДані!$BE:$BE)=0,"вся сумма оспорена",IF(SUMIF(ВихідніДані!$E:$BB,X$8&amp;$C80,ВихідніДані!$M:$M)=0,"Немає висновків",SUMIF(ВихідніДані!$E:$BB,X$8&amp;$C80,ВихідніДані!$M:$M)/SUMIF(ВихідніДані!$E:$BB,X$8&amp;$C80,ВихідніДані!$BE:$BE))))</f>
        <v>0.99688826784515083</v>
      </c>
      <c r="Y80" s="331">
        <f ca="1">IF(SUMIF(ВихідніДані!$E:$BB,Y$8&amp;$C80,ВихідніДані!$D:$D)=0,"-",IF(SUMIF(ВихідніДані!$E:$BB,Y$8&amp;$C80,ВихідніДані!$BE:$BE)=0,"вся сумма оспорена",IF(SUMIF(ВихідніДані!$E:$BB,Y$8&amp;$C80,ВихідніДані!$M:$M)=0,"Немає висновків",SUMIF(ВихідніДані!$E:$BB,Y$8&amp;$C80,ВихідніДані!$M:$M)/SUMIF(ВихідніДані!$E:$BB,Y$8&amp;$C80,ВихідніДані!$BE:$BE))))</f>
        <v>0.9887298228558975</v>
      </c>
      <c r="Z80" s="331">
        <f ca="1">IF(SUMIF(ВихідніДані!$E:$BB,Z$8&amp;$C80,ВихідніДані!$D:$D)=0,"-",IF(SUMIF(ВихідніДані!$E:$BB,Z$8&amp;$C80,ВихідніДані!$BE:$BE)=0,"вся сумма оспорена",IF(SUMIF(ВихідніДані!$E:$BB,Z$8&amp;$C80,ВихідніДані!$M:$M)=0,"Немає висновків",SUMIF(ВихідніДані!$E:$BB,Z$8&amp;$C80,ВихідніДані!$M:$M)/SUMIF(ВихідніДані!$E:$BB,Z$8&amp;$C80,ВихідніДані!$BE:$BE))))</f>
        <v>0.98964200571533689</v>
      </c>
      <c r="AA80" s="331">
        <f ca="1">IF(SUMIF(ВихідніДані!$E:$BB,AA$8&amp;$C80,ВихідніДані!$D:$D)=0,"-",IF(SUMIF(ВихідніДані!$E:$BB,AA$8&amp;$C80,ВихідніДані!$BE:$BE)=0,"вся сумма оспорена",IF(SUMIF(ВихідніДані!$E:$BB,AA$8&amp;$C80,ВихідніДані!$M:$M)=0,"Немає висновків",SUMIF(ВихідніДані!$E:$BB,AA$8&amp;$C80,ВихідніДані!$M:$M)/SUMIF(ВихідніДані!$E:$BB,AA$8&amp;$C80,ВихідніДані!$BE:$BE))))</f>
        <v>1</v>
      </c>
      <c r="AB80" s="332">
        <f ca="1">IF(SUMIF(ВихідніДані!$E:$BB,AB$8&amp;$C80,ВихідніДані!$D:$D)=0,"-",IF(SUMIF(ВихідніДані!$E:$BB,AB$8&amp;$C80,ВихідніДані!$BE:$BE)=0,"вся сумма оспорена",IF(SUMIF(ВихідніДані!$E:$BB,AB$8&amp;$C80,ВихідніДані!$M:$M)=0,"Немає висновків",SUMIF(ВихідніДані!$E:$BB,AB$8&amp;$C80,ВихідніДані!$M:$M)/SUMIF(ВихідніДані!$E:$BB,AB$8&amp;$C80,ВихідніДані!$BE:$BE))))</f>
        <v>1</v>
      </c>
      <c r="AC80" s="159"/>
      <c r="AD80" s="330">
        <f ca="1">IF(SUMIF(ВихідніДані!$E:$BB,AD$8&amp; $C80,ВихідніДані!$D:$D)=0,"-",IF(SUMIF(ВихідніДані!$E:$BB,AD$8&amp;$C80,ВихідніДані!$BE:$BE)=0,"вся сумма оспорена",IF(SUMIF(ВихідніДані!$E:$BB,AD$8&amp;$C80,ВихідніДані!$M:$M)=0,"Немає висновків",SUMIF(ВихідніДані!$E:$BB,AD$8&amp;$C80,ВихідніДані!$AI:$AI)/SUMIF(ВихідніДані!$E:$BB,AD$8&amp;$C80,ВихідніДані!$M:$M))))</f>
        <v>1</v>
      </c>
      <c r="AE80" s="331">
        <f ca="1">IF(SUMIF(ВихідніДані!$E:$BB,AE$8&amp; $C80,ВихідніДані!$D:$D)=0,"-",IF(SUMIF(ВихідніДані!$E:$BB,AE$8&amp;$C80,ВихідніДані!$BE:$BE)=0,"вся сумма оспорена",IF(SUMIF(ВихідніДані!$E:$BB,AE$8&amp;$C80,ВихідніДані!$M:$M)=0,"Немає висновків",SUMIF(ВихідніДані!$E:$BB,AE$8&amp;$C80,ВихідніДані!$AI:$AI)/SUMIF(ВихідніДані!$E:$BB,AE$8&amp;$C80,ВихідніДані!$M:$M))))</f>
        <v>1</v>
      </c>
      <c r="AF80" s="331" t="str">
        <f ca="1">IF(SUMIF(ВихідніДані!$E:$BB,AF$8&amp; $C80,ВихідніДані!$D:$D)=0,"-",IF(SUMIF(ВихідніДані!$E:$BB,AF$8&amp;$C80,ВихідніДані!$BE:$BE)=0,"вся сумма оспорена",IF(SUMIF(ВихідніДані!$E:$BB,AF$8&amp;$C80,ВихідніДані!$M:$M)=0,"Немає висновків",SUMIF(ВихідніДані!$E:$BB,AF$8&amp;$C80,ВихідніДані!$AI:$AI)/SUMIF(ВихідніДані!$E:$BB,AF$8&amp;$C80,ВихідніДані!$M:$M))))</f>
        <v>Немає висновків</v>
      </c>
      <c r="AG80" s="331">
        <f ca="1">IF(SUMIF(ВихідніДані!$E:$BB,AG$8&amp; $C80,ВихідніДані!$D:$D)=0,"-",IF(SUMIF(ВихідніДані!$E:$BB,AG$8&amp;$C80,ВихідніДані!$BE:$BE)=0,"вся сумма оспорена",IF(SUMIF(ВихідніДані!$E:$BB,AG$8&amp;$C80,ВихідніДані!$M:$M)=0,"Немає висновків",SUMIF(ВихідніДані!$E:$BB,AG$8&amp;$C80,ВихідніДані!$AI:$AI)/SUMIF(ВихідніДані!$E:$BB,AG$8&amp;$C80,ВихідніДані!$M:$M))))</f>
        <v>1</v>
      </c>
      <c r="AH80" s="331">
        <f ca="1">IF(SUMIF(ВихідніДані!$E:$BB,AH$8&amp; $C80,ВихідніДані!$D:$D)=0,"-",IF(SUMIF(ВихідніДані!$E:$BB,AH$8&amp;$C80,ВихідніДані!$BE:$BE)=0,"вся сумма оспорена",IF(SUMIF(ВихідніДані!$E:$BB,AH$8&amp;$C80,ВихідніДані!$M:$M)=0,"Немає висновків",SUMIF(ВихідніДані!$E:$BB,AH$8&amp;$C80,ВихідніДані!$AI:$AI)/SUMIF(ВихідніДані!$E:$BB,AH$8&amp;$C80,ВихідніДані!$M:$M))))</f>
        <v>1</v>
      </c>
      <c r="AI80" s="331">
        <f ca="1">IF(SUMIF(ВихідніДані!$E:$BB,AI$8&amp; $C80,ВихідніДані!$D:$D)=0,"-",IF(SUMIF(ВихідніДані!$E:$BB,AI$8&amp;$C80,ВихідніДані!$BE:$BE)=0,"вся сумма оспорена",IF(SUMIF(ВихідніДані!$E:$BB,AI$8&amp;$C80,ВихідніДані!$M:$M)=0,"Немає висновків",SUMIF(ВихідніДані!$E:$BB,AI$8&amp;$C80,ВихідніДані!$AI:$AI)/SUMIF(ВихідніДані!$E:$BB,AI$8&amp;$C80,ВихідніДані!$M:$M))))</f>
        <v>1</v>
      </c>
      <c r="AJ80" s="331">
        <f ca="1">IF(SUMIF(ВихідніДані!$E:$BB,AJ$8&amp; $C80,ВихідніДані!$D:$D)=0,"-",IF(SUMIF(ВихідніДані!$E:$BB,AJ$8&amp;$C80,ВихідніДані!$BE:$BE)=0,"вся сумма оспорена",IF(SUMIF(ВихідніДані!$E:$BB,AJ$8&amp;$C80,ВихідніДані!$M:$M)=0,"Немає висновків",SUMIF(ВихідніДані!$E:$BB,AJ$8&amp;$C80,ВихідніДані!$AI:$AI)/SUMIF(ВихідніДані!$E:$BB,AJ$8&amp;$C80,ВихідніДані!$M:$M))))</f>
        <v>1</v>
      </c>
      <c r="AK80" s="331">
        <f ca="1">IF(SUMIF(ВихідніДані!$E:$BB,AK$8&amp; $C80,ВихідніДані!$D:$D)=0,"-",IF(SUMIF(ВихідніДані!$E:$BB,AK$8&amp;$C80,ВихідніДані!$BE:$BE)=0,"вся сумма оспорена",IF(SUMIF(ВихідніДані!$E:$BB,AK$8&amp;$C80,ВихідніДані!$M:$M)=0,"Немає висновків",SUMIF(ВихідніДані!$E:$BB,AK$8&amp;$C80,ВихідніДані!$AI:$AI)/SUMIF(ВихідніДані!$E:$BB,AK$8&amp;$C80,ВихідніДані!$M:$M))))</f>
        <v>1</v>
      </c>
      <c r="AL80" s="331">
        <f ca="1">IF(SUMIF(ВихідніДані!$E:$BB,AL$8&amp; $C80,ВихідніДані!$D:$D)=0,"-",IF(SUMIF(ВихідніДані!$E:$BB,AL$8&amp;$C80,ВихідніДані!$BE:$BE)=0,"вся сумма оспорена",IF(SUMIF(ВихідніДані!$E:$BB,AL$8&amp;$C80,ВихідніДані!$M:$M)=0,"Немає висновків",SUMIF(ВихідніДані!$E:$BB,AL$8&amp;$C80,ВихідніДані!$AI:$AI)/SUMIF(ВихідніДані!$E:$BB,AL$8&amp;$C80,ВихідніДані!$M:$M))))</f>
        <v>1</v>
      </c>
      <c r="AM80" s="331">
        <f ca="1">IF(SUMIF(ВихідніДані!$E:$BB,AM$8&amp; $C80,ВихідніДані!$D:$D)=0,"-",IF(SUMIF(ВихідніДані!$E:$BB,AM$8&amp;$C80,ВихідніДані!$BE:$BE)=0,"вся сумма оспорена",IF(SUMIF(ВихідніДані!$E:$BB,AM$8&amp;$C80,ВихідніДані!$M:$M)=0,"Немає висновків",SUMIF(ВихідніДані!$E:$BB,AM$8&amp;$C80,ВихідніДані!$AI:$AI)/SUMIF(ВихідніДані!$E:$BB,AM$8&amp;$C80,ВихідніДані!$M:$M))))</f>
        <v>1</v>
      </c>
      <c r="AN80" s="332">
        <f ca="1">IF(SUMIF(ВихідніДані!$E:$BB,AN$8&amp; $C80,ВихідніДані!$D:$D)=0,"-",IF(SUMIF(ВихідніДані!$E:$BB,AN$8&amp;$C80,ВихідніДані!$BE:$BE)=0,"вся сумма оспорена",IF(SUMIF(ВихідніДані!$E:$BB,AN$8&amp;$C80,ВихідніДані!$M:$M)=0,"Немає висновків",SUMIF(ВихідніДані!$E:$BB,AN$8&amp;$C80,ВихідніДані!$AI:$AI)/SUMIF(ВихідніДані!$E:$BB,AN$8&amp;$C80,ВихідніДані!$M:$M))))</f>
        <v>1</v>
      </c>
      <c r="AO80" s="159"/>
      <c r="AP80" s="323">
        <f>VLOOKUP(AP$8&amp;$C80,ВихідніДані!$E:$BD,52,0)</f>
        <v>29</v>
      </c>
      <c r="AQ80" s="324">
        <f>VLOOKUP(AQ$8&amp;$C80,ВихідніДані!$E:$BD,52,0)</f>
        <v>34</v>
      </c>
      <c r="AR80" s="324" t="str">
        <f>VLOOKUP(AR$8&amp;$C80,ВихідніДані!$E:$BD,52,0)</f>
        <v>Немає висновку</v>
      </c>
      <c r="AS80" s="324">
        <f>VLOOKUP(AS$8&amp;$C80,ВихідніДані!$E:$BD,52,0)</f>
        <v>62</v>
      </c>
      <c r="AT80" s="324">
        <f>VLOOKUP(AT$8&amp;$C80,ВихідніДані!$E:$BD,52,0)</f>
        <v>35</v>
      </c>
      <c r="AU80" s="324">
        <f>VLOOKUP(AU$8&amp;$C80,ВихідніДані!$E:$BD,52,0)</f>
        <v>37</v>
      </c>
      <c r="AV80" s="324">
        <f>VLOOKUP(AV$8&amp;$C80,ВихідніДані!$E:$BD,52,0)</f>
        <v>35</v>
      </c>
      <c r="AW80" s="324">
        <f>VLOOKUP(AW$8&amp;$C80,ВихідніДані!$E:$BD,52,0)</f>
        <v>32</v>
      </c>
      <c r="AX80" s="324">
        <f>VLOOKUP(AX$8&amp;$C80,ВихідніДані!$E:$BD,52,0)</f>
        <v>33</v>
      </c>
      <c r="AY80" s="324">
        <f>VLOOKUP(AY$8&amp;$C80,ВихідніДані!$E:$BD,52,0)</f>
        <v>33</v>
      </c>
      <c r="AZ80" s="325">
        <f>VLOOKUP(AZ$8&amp;$C80,ВихідніДані!$E:$BD,52,0)</f>
        <v>31</v>
      </c>
      <c r="BA80" s="159"/>
      <c r="BB80" s="319">
        <f>IF(SUMIF(АВисновки!$D:$D,BB$8&amp;$C80,АВисновки!$A:$A)=0,"-",SUMIF(АВисновки!$D:$D,BB$8&amp;$C80,АВисновки!$E:$E))</f>
        <v>0</v>
      </c>
      <c r="BC80" s="320">
        <f>IF(SUMIF(АВисновки!$D:$D,BC$8&amp;$C80,АВисновки!$A:$A)=0,"-",SUMIF(АВисновки!$D:$D,BC$8&amp;$C80,АВисновки!$E:$E))</f>
        <v>354779.75342465751</v>
      </c>
      <c r="BD80" s="320">
        <f>IF(SUMIF(АВисновки!$D:$D,BD$8&amp;$C80,АВисновки!$A:$A)=0,"-",SUMIF(АВисновки!$D:$D,BD$8&amp;$C80,АВисновки!$E:$E))</f>
        <v>2343466.0520547945</v>
      </c>
      <c r="BE80" s="320">
        <f>IF(SUMIF(АВисновки!$D:$D,BE$8&amp;$C80,АВисновки!$A:$A)=0,"-",SUMIF(АВисновки!$D:$D,BE$8&amp;$C80,АВисновки!$E:$E))</f>
        <v>0</v>
      </c>
      <c r="BF80" s="320">
        <f>IF(SUMIF(АВисновки!$D:$D,BF$8&amp;$C80,АВисновки!$A:$A)=0,"-",SUMIF(АВисновки!$D:$D,BF$8&amp;$C80,АВисновки!$E:$E))</f>
        <v>0</v>
      </c>
      <c r="BG80" s="320">
        <f>IF(SUMIF(АВисновки!$D:$D,BG$8&amp;$C80,АВисновки!$A:$A)=0,"-",SUMIF(АВисновки!$D:$D,BG$8&amp;$C80,АВисновки!$E:$E))</f>
        <v>180333.69315068505</v>
      </c>
      <c r="BH80" s="320">
        <f>IF(SUMIF(АВисновки!$D:$D,BH$8&amp;$C80,АВисновки!$A:$A)=0,"-",SUMIF(АВисновки!$D:$D,BH$8&amp;$C80,АВисновки!$E:$E))</f>
        <v>4369.4474794521575</v>
      </c>
      <c r="BI80" s="320">
        <f>IF(SUMIF(АВисновки!$D:$D,BI$8&amp;$C80,АВисновки!$A:$A)=0,"-",SUMIF(АВисновки!$D:$D,BI$8&amp;$C80,АВисновки!$E:$E))</f>
        <v>12728.741917808255</v>
      </c>
      <c r="BJ80" s="320">
        <f>IF(SUMIF(АВисновки!$D:$D,BJ$8&amp;$C80,АВисновки!$A:$A)=0,"-",SUMIF(АВисновки!$D:$D,BJ$8&amp;$C80,АВисновки!$E:$E))</f>
        <v>8230.316054794499</v>
      </c>
      <c r="BK80" s="320">
        <f>IF(SUMIF(АВисновки!$D:$D,BK$8&amp;$C80,АВисновки!$A:$A)=0,"-",SUMIF(АВисновки!$D:$D,BK$8&amp;$C80,АВисновки!$E:$E))</f>
        <v>0</v>
      </c>
      <c r="BL80" s="321">
        <f>IF(SUMIF(АВисновки!$D:$D,BL$8&amp;$C80,АВисновки!$A:$A)=0,"-",SUMIF(АВисновки!$D:$D,BL$8&amp;$C80,АВисновки!$E:$E))</f>
        <v>0</v>
      </c>
    </row>
    <row r="81" spans="1:64" x14ac:dyDescent="0.2">
      <c r="A81" s="386">
        <f>COUNTIF(СписМінфін!$B$2:$B$101,C81)</f>
        <v>1</v>
      </c>
      <c r="B81" s="364">
        <v>70</v>
      </c>
      <c r="C81" s="365" t="s">
        <v>37</v>
      </c>
      <c r="D81" s="142">
        <v>355210914207</v>
      </c>
      <c r="E81" s="172">
        <f>SUMIF(ВихідніДані!G:G,D81,ВихідніДані!K:K)</f>
        <v>91090379</v>
      </c>
      <c r="F81" s="172">
        <f>SUMIF(ВихідніДані!G:G,D81,ВихідніДані!M:M)</f>
        <v>81881501</v>
      </c>
      <c r="G81" s="172">
        <f>SUMIF(ВихідніДані!G:G,D81,ВихідніДані!AC:AC)</f>
        <v>0</v>
      </c>
      <c r="H81" s="172">
        <f>SUMIF(ВихідніДані!G:G,D81,ВихідніДані!AI:AI)</f>
        <v>81881501</v>
      </c>
      <c r="I81" s="366">
        <f t="shared" si="5"/>
        <v>9208878</v>
      </c>
      <c r="J81" s="366">
        <f t="shared" si="6"/>
        <v>0</v>
      </c>
      <c r="K81" s="367">
        <f t="shared" si="7"/>
        <v>0.89890394461966172</v>
      </c>
      <c r="L81" s="368">
        <f t="shared" si="8"/>
        <v>0.89890394461966172</v>
      </c>
      <c r="M81" s="369">
        <f>SUMIF(АВисновки!N:N,D81,АВисновки!$E:$E)</f>
        <v>9487575.6273972597</v>
      </c>
      <c r="N81" s="369">
        <f>SUMIF(АВисновки!N:N,D81,АВисновки!B:B)</f>
        <v>3</v>
      </c>
      <c r="O81" s="369">
        <f ca="1">SUMIF([2]Матриця!C$7:C$967,D81,[2]Матриця!D$7:D$967)</f>
        <v>0</v>
      </c>
      <c r="P81" s="387">
        <f ca="1">SUMIF([2]Матриця!B$7:B$967,C81,[2]Матриця!E$7:E$967)</f>
        <v>0</v>
      </c>
      <c r="Q81" s="159"/>
      <c r="R81" s="330">
        <f ca="1">IF(SUMIF(ВихідніДані!$E:$BB,R$8&amp;$C81,ВихідніДані!$D:$D)=0,"-",IF(SUMIF(ВихідніДані!$E:$BB,R$8&amp;$C81,ВихідніДані!$BE:$BE)=0,"вся сумма оспорена",IF(SUMIF(ВихідніДані!$E:$BB,R$8&amp;$C81,ВихідніДані!$M:$M)=0,"Немає висновків",SUMIF(ВихідніДані!$E:$BB,R$8&amp;$C81,ВихідніДані!$M:$M)/SUMIF(ВихідніДані!$E:$BB,R$8&amp;$C81,ВихідніДані!$BE:$BE))))</f>
        <v>1</v>
      </c>
      <c r="S81" s="331">
        <f ca="1">IF(SUMIF(ВихідніДані!$E:$BB,S$8&amp;$C81,ВихідніДані!$D:$D)=0,"-",IF(SUMIF(ВихідніДані!$E:$BB,S$8&amp;$C81,ВихідніДані!$BE:$BE)=0,"вся сумма оспорена",IF(SUMIF(ВихідніДані!$E:$BB,S$8&amp;$C81,ВихідніДані!$M:$M)=0,"Немає висновків",SUMIF(ВихідніДані!$E:$BB,S$8&amp;$C81,ВихідніДані!$M:$M)/SUMIF(ВихідніДані!$E:$BB,S$8&amp;$C81,ВихідніДані!$BE:$BE))))</f>
        <v>1</v>
      </c>
      <c r="T81" s="331" t="str">
        <f ca="1">IF(SUMIF(ВихідніДані!$E:$BB,T$8&amp;$C81,ВихідніДані!$D:$D)=0,"-",IF(SUMIF(ВихідніДані!$E:$BB,T$8&amp;$C81,ВихідніДані!$BE:$BE)=0,"вся сумма оспорена",IF(SUMIF(ВихідніДані!$E:$BB,T$8&amp;$C81,ВихідніДані!$M:$M)=0,"Немає висновків",SUMIF(ВихідніДані!$E:$BB,T$8&amp;$C81,ВихідніДані!$M:$M)/SUMIF(ВихідніДані!$E:$BB,T$8&amp;$C81,ВихідніДані!$BE:$BE))))</f>
        <v>-</v>
      </c>
      <c r="U81" s="331" t="str">
        <f ca="1">IF(SUMIF(ВихідніДані!$E:$BB,U$8&amp;$C81,ВихідніДані!$D:$D)=0,"-",IF(SUMIF(ВихідніДані!$E:$BB,U$8&amp;$C81,ВихідніДані!$BE:$BE)=0,"вся сумма оспорена",IF(SUMIF(ВихідніДані!$E:$BB,U$8&amp;$C81,ВихідніДані!$M:$M)=0,"Немає висновків",SUMIF(ВихідніДані!$E:$BB,U$8&amp;$C81,ВихідніДані!$M:$M)/SUMIF(ВихідніДані!$E:$BB,U$8&amp;$C81,ВихідніДані!$BE:$BE))))</f>
        <v>-</v>
      </c>
      <c r="V81" s="331">
        <f ca="1">IF(SUMIF(ВихідніДані!$E:$BB,V$8&amp;$C81,ВихідніДані!$D:$D)=0,"-",IF(SUMIF(ВихідніДані!$E:$BB,V$8&amp;$C81,ВихідніДані!$BE:$BE)=0,"вся сумма оспорена",IF(SUMIF(ВихідніДані!$E:$BB,V$8&amp;$C81,ВихідніДані!$M:$M)=0,"Немає висновків",SUMIF(ВихідніДані!$E:$BB,V$8&amp;$C81,ВихідніДані!$M:$M)/SUMIF(ВихідніДані!$E:$BB,V$8&amp;$C81,ВихідніДані!$BE:$BE))))</f>
        <v>1</v>
      </c>
      <c r="W81" s="331">
        <f ca="1">IF(SUMIF(ВихідніДані!$E:$BB,W$8&amp;$C81,ВихідніДані!$D:$D)=0,"-",IF(SUMIF(ВихідніДані!$E:$BB,W$8&amp;$C81,ВихідніДані!$BE:$BE)=0,"вся сумма оспорена",IF(SUMIF(ВихідніДані!$E:$BB,W$8&amp;$C81,ВихідніДані!$M:$M)=0,"Немає висновків",SUMIF(ВихідніДані!$E:$BB,W$8&amp;$C81,ВихідніДані!$M:$M)/SUMIF(ВихідніДані!$E:$BB,W$8&amp;$C81,ВихідніДані!$BE:$BE))))</f>
        <v>1</v>
      </c>
      <c r="X81" s="331">
        <f ca="1">IF(SUMIF(ВихідніДані!$E:$BB,X$8&amp;$C81,ВихідніДані!$D:$D)=0,"-",IF(SUMIF(ВихідніДані!$E:$BB,X$8&amp;$C81,ВихідніДані!$BE:$BE)=0,"вся сумма оспорена",IF(SUMIF(ВихідніДані!$E:$BB,X$8&amp;$C81,ВихідніДані!$M:$M)=0,"Немає висновків",SUMIF(ВихідніДані!$E:$BB,X$8&amp;$C81,ВихідніДані!$M:$M)/SUMIF(ВихідніДані!$E:$BB,X$8&amp;$C81,ВихідніДані!$BE:$BE))))</f>
        <v>1</v>
      </c>
      <c r="Y81" s="331">
        <f ca="1">IF(SUMIF(ВихідніДані!$E:$BB,Y$8&amp;$C81,ВихідніДані!$D:$D)=0,"-",IF(SUMIF(ВихідніДані!$E:$BB,Y$8&amp;$C81,ВихідніДані!$BE:$BE)=0,"вся сумма оспорена",IF(SUMIF(ВихідніДані!$E:$BB,Y$8&amp;$C81,ВихідніДані!$M:$M)=0,"Немає висновків",SUMIF(ВихідніДані!$E:$BB,Y$8&amp;$C81,ВихідніДані!$M:$M)/SUMIF(ВихідніДані!$E:$BB,Y$8&amp;$C81,ВихідніДані!$BE:$BE))))</f>
        <v>1</v>
      </c>
      <c r="Z81" s="331">
        <f ca="1">IF(SUMIF(ВихідніДані!$E:$BB,Z$8&amp;$C81,ВихідніДані!$D:$D)=0,"-",IF(SUMIF(ВихідніДані!$E:$BB,Z$8&amp;$C81,ВихідніДані!$BE:$BE)=0,"вся сумма оспорена",IF(SUMIF(ВихідніДані!$E:$BB,Z$8&amp;$C81,ВихідніДані!$M:$M)=0,"Немає висновків",SUMIF(ВихідніДані!$E:$BB,Z$8&amp;$C81,ВихідніДані!$M:$M)/SUMIF(ВихідніДані!$E:$BB,Z$8&amp;$C81,ВихідніДані!$BE:$BE))))</f>
        <v>0.82724805058073614</v>
      </c>
      <c r="AA81" s="331">
        <f ca="1">IF(SUMIF(ВихідніДані!$E:$BB,AA$8&amp;$C81,ВихідніДані!$D:$D)=0,"-",IF(SUMIF(ВихідніДані!$E:$BB,AA$8&amp;$C81,ВихідніДані!$BE:$BE)=0,"вся сумма оспорена",IF(SUMIF(ВихідніДані!$E:$BB,AA$8&amp;$C81,ВихідніДані!$M:$M)=0,"Немає висновків",SUMIF(ВихідніДані!$E:$BB,AA$8&amp;$C81,ВихідніДані!$M:$M)/SUMIF(ВихідніДані!$E:$BB,AA$8&amp;$C81,ВихідніДані!$BE:$BE))))</f>
        <v>0.83133669666968046</v>
      </c>
      <c r="AB81" s="332" t="str">
        <f ca="1">IF(SUMIF(ВихідніДані!$E:$BB,AB$8&amp;$C81,ВихідніДані!$D:$D)=0,"-",IF(SUMIF(ВихідніДані!$E:$BB,AB$8&amp;$C81,ВихідніДані!$BE:$BE)=0,"вся сумма оспорена",IF(SUMIF(ВихідніДані!$E:$BB,AB$8&amp;$C81,ВихідніДані!$M:$M)=0,"Немає висновків",SUMIF(ВихідніДані!$E:$BB,AB$8&amp;$C81,ВихідніДані!$M:$M)/SUMIF(ВихідніДані!$E:$BB,AB$8&amp;$C81,ВихідніДані!$BE:$BE))))</f>
        <v>-</v>
      </c>
      <c r="AC81" s="102"/>
      <c r="AD81" s="330">
        <f ca="1">IF(SUMIF(ВихідніДані!$E:$BB,AD$8&amp; $C81,ВихідніДані!$D:$D)=0,"-",IF(SUMIF(ВихідніДані!$E:$BB,AD$8&amp;$C81,ВихідніДані!$BE:$BE)=0,"вся сумма оспорена",IF(SUMIF(ВихідніДані!$E:$BB,AD$8&amp;$C81,ВихідніДані!$M:$M)=0,"Немає висновків",SUMIF(ВихідніДані!$E:$BB,AD$8&amp;$C81,ВихідніДані!$AI:$AI)/SUMIF(ВихідніДані!$E:$BB,AD$8&amp;$C81,ВихідніДані!$M:$M))))</f>
        <v>1</v>
      </c>
      <c r="AE81" s="331">
        <f ca="1">IF(SUMIF(ВихідніДані!$E:$BB,AE$8&amp; $C81,ВихідніДані!$D:$D)=0,"-",IF(SUMIF(ВихідніДані!$E:$BB,AE$8&amp;$C81,ВихідніДані!$BE:$BE)=0,"вся сумма оспорена",IF(SUMIF(ВихідніДані!$E:$BB,AE$8&amp;$C81,ВихідніДані!$M:$M)=0,"Немає висновків",SUMIF(ВихідніДані!$E:$BB,AE$8&amp;$C81,ВихідніДані!$AI:$AI)/SUMIF(ВихідніДані!$E:$BB,AE$8&amp;$C81,ВихідніДані!$M:$M))))</f>
        <v>1</v>
      </c>
      <c r="AF81" s="331" t="str">
        <f ca="1">IF(SUMIF(ВихідніДані!$E:$BB,AF$8&amp; $C81,ВихідніДані!$D:$D)=0,"-",IF(SUMIF(ВихідніДані!$E:$BB,AF$8&amp;$C81,ВихідніДані!$BE:$BE)=0,"вся сумма оспорена",IF(SUMIF(ВихідніДані!$E:$BB,AF$8&amp;$C81,ВихідніДані!$M:$M)=0,"Немає висновків",SUMIF(ВихідніДані!$E:$BB,AF$8&amp;$C81,ВихідніДані!$AI:$AI)/SUMIF(ВихідніДані!$E:$BB,AF$8&amp;$C81,ВихідніДані!$M:$M))))</f>
        <v>-</v>
      </c>
      <c r="AG81" s="331" t="str">
        <f ca="1">IF(SUMIF(ВихідніДані!$E:$BB,AG$8&amp; $C81,ВихідніДані!$D:$D)=0,"-",IF(SUMIF(ВихідніДані!$E:$BB,AG$8&amp;$C81,ВихідніДані!$BE:$BE)=0,"вся сумма оспорена",IF(SUMIF(ВихідніДані!$E:$BB,AG$8&amp;$C81,ВихідніДані!$M:$M)=0,"Немає висновків",SUMIF(ВихідніДані!$E:$BB,AG$8&amp;$C81,ВихідніДані!$AI:$AI)/SUMIF(ВихідніДані!$E:$BB,AG$8&amp;$C81,ВихідніДані!$M:$M))))</f>
        <v>-</v>
      </c>
      <c r="AH81" s="331">
        <f ca="1">IF(SUMIF(ВихідніДані!$E:$BB,AH$8&amp; $C81,ВихідніДані!$D:$D)=0,"-",IF(SUMIF(ВихідніДані!$E:$BB,AH$8&amp;$C81,ВихідніДані!$BE:$BE)=0,"вся сумма оспорена",IF(SUMIF(ВихідніДані!$E:$BB,AH$8&amp;$C81,ВихідніДані!$M:$M)=0,"Немає висновків",SUMIF(ВихідніДані!$E:$BB,AH$8&amp;$C81,ВихідніДані!$AI:$AI)/SUMIF(ВихідніДані!$E:$BB,AH$8&amp;$C81,ВихідніДані!$M:$M))))</f>
        <v>1</v>
      </c>
      <c r="AI81" s="331">
        <f ca="1">IF(SUMIF(ВихідніДані!$E:$BB,AI$8&amp; $C81,ВихідніДані!$D:$D)=0,"-",IF(SUMIF(ВихідніДані!$E:$BB,AI$8&amp;$C81,ВихідніДані!$BE:$BE)=0,"вся сумма оспорена",IF(SUMIF(ВихідніДані!$E:$BB,AI$8&amp;$C81,ВихідніДані!$M:$M)=0,"Немає висновків",SUMIF(ВихідніДані!$E:$BB,AI$8&amp;$C81,ВихідніДані!$AI:$AI)/SUMIF(ВихідніДані!$E:$BB,AI$8&amp;$C81,ВихідніДані!$M:$M))))</f>
        <v>1</v>
      </c>
      <c r="AJ81" s="331">
        <f ca="1">IF(SUMIF(ВихідніДані!$E:$BB,AJ$8&amp; $C81,ВихідніДані!$D:$D)=0,"-",IF(SUMIF(ВихідніДані!$E:$BB,AJ$8&amp;$C81,ВихідніДані!$BE:$BE)=0,"вся сумма оспорена",IF(SUMIF(ВихідніДані!$E:$BB,AJ$8&amp;$C81,ВихідніДані!$M:$M)=0,"Немає висновків",SUMIF(ВихідніДані!$E:$BB,AJ$8&amp;$C81,ВихідніДані!$AI:$AI)/SUMIF(ВихідніДані!$E:$BB,AJ$8&amp;$C81,ВихідніДані!$M:$M))))</f>
        <v>1</v>
      </c>
      <c r="AK81" s="331">
        <f ca="1">IF(SUMIF(ВихідніДані!$E:$BB,AK$8&amp; $C81,ВихідніДані!$D:$D)=0,"-",IF(SUMIF(ВихідніДані!$E:$BB,AK$8&amp;$C81,ВихідніДані!$BE:$BE)=0,"вся сумма оспорена",IF(SUMIF(ВихідніДані!$E:$BB,AK$8&amp;$C81,ВихідніДані!$M:$M)=0,"Немає висновків",SUMIF(ВихідніДані!$E:$BB,AK$8&amp;$C81,ВихідніДані!$AI:$AI)/SUMIF(ВихідніДані!$E:$BB,AK$8&amp;$C81,ВихідніДані!$M:$M))))</f>
        <v>1</v>
      </c>
      <c r="AL81" s="331">
        <f ca="1">IF(SUMIF(ВихідніДані!$E:$BB,AL$8&amp; $C81,ВихідніДані!$D:$D)=0,"-",IF(SUMIF(ВихідніДані!$E:$BB,AL$8&amp;$C81,ВихідніДані!$BE:$BE)=0,"вся сумма оспорена",IF(SUMIF(ВихідніДані!$E:$BB,AL$8&amp;$C81,ВихідніДані!$M:$M)=0,"Немає висновків",SUMIF(ВихідніДані!$E:$BB,AL$8&amp;$C81,ВихідніДані!$AI:$AI)/SUMIF(ВихідніДані!$E:$BB,AL$8&amp;$C81,ВихідніДані!$M:$M))))</f>
        <v>1</v>
      </c>
      <c r="AM81" s="331">
        <f ca="1">IF(SUMIF(ВихідніДані!$E:$BB,AM$8&amp; $C81,ВихідніДані!$D:$D)=0,"-",IF(SUMIF(ВихідніДані!$E:$BB,AM$8&amp;$C81,ВихідніДані!$BE:$BE)=0,"вся сумма оспорена",IF(SUMIF(ВихідніДані!$E:$BB,AM$8&amp;$C81,ВихідніДані!$M:$M)=0,"Немає висновків",SUMIF(ВихідніДані!$E:$BB,AM$8&amp;$C81,ВихідніДані!$AI:$AI)/SUMIF(ВихідніДані!$E:$BB,AM$8&amp;$C81,ВихідніДані!$M:$M))))</f>
        <v>1</v>
      </c>
      <c r="AN81" s="332" t="str">
        <f ca="1">IF(SUMIF(ВихідніДані!$E:$BB,AN$8&amp; $C81,ВихідніДані!$D:$D)=0,"-",IF(SUMIF(ВихідніДані!$E:$BB,AN$8&amp;$C81,ВихідніДані!$BE:$BE)=0,"вся сумма оспорена",IF(SUMIF(ВихідніДані!$E:$BB,AN$8&amp;$C81,ВихідніДані!$M:$M)=0,"Немає висновків",SUMIF(ВихідніДані!$E:$BB,AN$8&amp;$C81,ВихідніДані!$AI:$AI)/SUMIF(ВихідніДані!$E:$BB,AN$8&amp;$C81,ВихідніДані!$M:$M))))</f>
        <v>-</v>
      </c>
      <c r="AO81" s="102"/>
      <c r="AP81" s="323">
        <f>VLOOKUP(AP$8&amp;$C81,ВихідніДані!$E:$BD,52,0)</f>
        <v>31</v>
      </c>
      <c r="AQ81" s="324">
        <f>VLOOKUP(AQ$8&amp;$C81,ВихідніДані!$E:$BD,52,0)</f>
        <v>68</v>
      </c>
      <c r="AR81" s="331" t="str">
        <f>IF(ISNA(VLOOKUP(AR$8&amp;$C81,ВихідніДані!$E:$BD,52,0)),"---",VLOOKUP(AR$8&amp;$C81,ВихідніДані!$E:$BD,52,0))</f>
        <v>---</v>
      </c>
      <c r="AS81" s="331" t="str">
        <f>IF(ISNA(VLOOKUP(AS$8&amp;$C81,ВихідніДані!$E:$BD,52,0)),"---",VLOOKUP(AS$8&amp;$C81,ВихідніДані!$E:$BD,52,0))</f>
        <v>---</v>
      </c>
      <c r="AT81" s="324">
        <f>VLOOKUP(AT$8&amp;$C81,ВихідніДані!$E:$BD,52,0)</f>
        <v>69</v>
      </c>
      <c r="AU81" s="324">
        <f>VLOOKUP(AU$8&amp;$C81,ВихідніДані!$E:$BD,52,0)</f>
        <v>66</v>
      </c>
      <c r="AV81" s="324">
        <f>VLOOKUP(AV$8&amp;$C81,ВихідніДані!$E:$BD,52,0)</f>
        <v>62</v>
      </c>
      <c r="AW81" s="324">
        <f>VLOOKUP(AW$8&amp;$C81,ВихідніДані!$E:$BD,52,0)</f>
        <v>92</v>
      </c>
      <c r="AX81" s="324">
        <f>VLOOKUP(AX$8&amp;$C81,ВихідніДані!$E:$BD,52,0)</f>
        <v>126</v>
      </c>
      <c r="AY81" s="324">
        <f>VLOOKUP(AY$8&amp;$C81,ВихідніДані!$E:$BD,52,0)</f>
        <v>87</v>
      </c>
      <c r="AZ81" s="332" t="str">
        <f>IF(ISNA(VLOOKUP(AZ$8&amp;$C81,ВихідніДані!$E:$BD,52,0)),"---",VLOOKUP(AZ$8&amp;$C81,ВихідніДані!$E:$BD,52,0))</f>
        <v>---</v>
      </c>
      <c r="BA81" s="159"/>
      <c r="BB81" s="319">
        <f>IF(SUMIF(АВисновки!$D:$D,BB$8&amp;$C81,АВисновки!$A:$A)=0,"-",SUMIF(АВисновки!$D:$D,BB$8&amp;$C81,АВисновки!$E:$E))</f>
        <v>0</v>
      </c>
      <c r="BC81" s="320">
        <f>IF(SUMIF(АВисновки!$D:$D,BC$8&amp;$C81,АВисновки!$A:$A)=0,"-",SUMIF(АВисновки!$D:$D,BC$8&amp;$C81,АВисновки!$E:$E))</f>
        <v>0</v>
      </c>
      <c r="BD81" s="320" t="str">
        <f>IF(SUMIF(АВисновки!$D:$D,BD$8&amp;$C81,АВисновки!$A:$A)=0,"-",SUMIF(АВисновки!$D:$D,BD$8&amp;$C81,АВисновки!$E:$E))</f>
        <v>-</v>
      </c>
      <c r="BE81" s="320" t="str">
        <f>IF(SUMIF(АВисновки!$D:$D,BE$8&amp;$C81,АВисновки!$A:$A)=0,"-",SUMIF(АВисновки!$D:$D,BE$8&amp;$C81,АВисновки!$E:$E))</f>
        <v>-</v>
      </c>
      <c r="BF81" s="320">
        <f>IF(SUMIF(АВисновки!$D:$D,BF$8&amp;$C81,АВисновки!$A:$A)=0,"-",SUMIF(АВисновки!$D:$D,BF$8&amp;$C81,АВисновки!$E:$E))</f>
        <v>0</v>
      </c>
      <c r="BG81" s="320">
        <f>IF(SUMIF(АВисновки!$D:$D,BG$8&amp;$C81,АВисновки!$A:$A)=0,"-",SUMIF(АВисновки!$D:$D,BG$8&amp;$C81,АВисновки!$E:$E))</f>
        <v>0</v>
      </c>
      <c r="BH81" s="320">
        <f>IF(SUMIF(АВисновки!$D:$D,BH$8&amp;$C81,АВисновки!$A:$A)=0,"-",SUMIF(АВисновки!$D:$D,BH$8&amp;$C81,АВисновки!$E:$E))</f>
        <v>0</v>
      </c>
      <c r="BI81" s="320">
        <f>IF(SUMIF(АВисновки!$D:$D,BI$8&amp;$C81,АВисновки!$A:$A)=0,"-",SUMIF(АВисновки!$D:$D,BI$8&amp;$C81,АВисновки!$E:$E))</f>
        <v>1508996.6794520549</v>
      </c>
      <c r="BJ81" s="320">
        <f>IF(SUMIF(АВисновки!$D:$D,BJ$8&amp;$C81,АВисновки!$A:$A)=0,"-",SUMIF(АВисновки!$D:$D,BJ$8&amp;$C81,АВисновки!$E:$E))</f>
        <v>6528777.5342465751</v>
      </c>
      <c r="BK81" s="320">
        <f>IF(SUMIF(АВисновки!$D:$D,BK$8&amp;$C81,АВисновки!$A:$A)=0,"-",SUMIF(АВисновки!$D:$D,BK$8&amp;$C81,АВисновки!$E:$E))</f>
        <v>1449801.4136986302</v>
      </c>
      <c r="BL81" s="321" t="str">
        <f>IF(SUMIF(АВисновки!$D:$D,BL$8&amp;$C81,АВисновки!$A:$A)=0,"-",SUMIF(АВисновки!$D:$D,BL$8&amp;$C81,АВисновки!$E:$E))</f>
        <v>-</v>
      </c>
    </row>
    <row r="82" spans="1:64" x14ac:dyDescent="0.2">
      <c r="A82" s="386">
        <f>COUNTIF(СписМінфін!$B$2:$B$101,C82)</f>
        <v>1</v>
      </c>
      <c r="B82" s="364">
        <v>71</v>
      </c>
      <c r="C82" s="365" t="s">
        <v>35</v>
      </c>
      <c r="D82" s="142">
        <v>302495210194</v>
      </c>
      <c r="E82" s="172">
        <f>SUMIF(ВихідніДані!G:G,D82,ВихідніДані!K:K)</f>
        <v>19528076</v>
      </c>
      <c r="F82" s="172">
        <f>SUMIF(ВихідніДані!G:G,D82,ВихідніДані!M:M)</f>
        <v>16995256</v>
      </c>
      <c r="G82" s="172">
        <f>SUMIF(ВихідніДані!G:G,D82,ВихідніДані!AC:AC)</f>
        <v>0</v>
      </c>
      <c r="H82" s="172">
        <f>SUMIF(ВихідніДані!G:G,D82,ВихідніДані!AI:AI)</f>
        <v>16995256</v>
      </c>
      <c r="I82" s="366">
        <f t="shared" si="5"/>
        <v>2532820</v>
      </c>
      <c r="J82" s="366">
        <f t="shared" si="6"/>
        <v>0</v>
      </c>
      <c r="K82" s="367">
        <f t="shared" si="7"/>
        <v>0.87029853837111248</v>
      </c>
      <c r="L82" s="368">
        <f t="shared" si="8"/>
        <v>0.87029853837111248</v>
      </c>
      <c r="M82" s="369">
        <f>SUMIF(АВисновки!N:N,D82,АВисновки!$E:$E)</f>
        <v>2781806.6958904113</v>
      </c>
      <c r="N82" s="369">
        <f>SUMIF(АВисновки!N:N,D82,АВисновки!B:B)</f>
        <v>6</v>
      </c>
      <c r="O82" s="369">
        <f ca="1">SUMIF([2]Матриця!C$7:C$967,D82,[2]Матриця!D$7:D$967)</f>
        <v>0</v>
      </c>
      <c r="P82" s="387">
        <f ca="1">SUMIF([2]Матриця!B$7:B$967,C82,[2]Матриця!E$7:E$967)</f>
        <v>0</v>
      </c>
      <c r="Q82" s="159"/>
      <c r="R82" s="330" t="str">
        <f ca="1">IF(SUMIF(ВихідніДані!$E:$BB,R$8&amp;$C82,ВихідніДані!$D:$D)=0,"-",IF(SUMIF(ВихідніДані!$E:$BB,R$8&amp;$C82,ВихідніДані!$BE:$BE)=0,"вся сумма оспорена",IF(SUMIF(ВихідніДані!$E:$BB,R$8&amp;$C82,ВихідніДані!$M:$M)=0,"Немає висновків",SUMIF(ВихідніДані!$E:$BB,R$8&amp;$C82,ВихідніДані!$M:$M)/SUMIF(ВихідніДані!$E:$BB,R$8&amp;$C82,ВихідніДані!$BE:$BE))))</f>
        <v>-</v>
      </c>
      <c r="S82" s="331" t="str">
        <f ca="1">IF(SUMIF(ВихідніДані!$E:$BB,S$8&amp;$C82,ВихідніДані!$D:$D)=0,"-",IF(SUMIF(ВихідніДані!$E:$BB,S$8&amp;$C82,ВихідніДані!$BE:$BE)=0,"вся сумма оспорена",IF(SUMIF(ВихідніДані!$E:$BB,S$8&amp;$C82,ВихідніДані!$M:$M)=0,"Немає висновків",SUMIF(ВихідніДані!$E:$BB,S$8&amp;$C82,ВихідніДані!$M:$M)/SUMIF(ВихідніДані!$E:$BB,S$8&amp;$C82,ВихідніДані!$BE:$BE))))</f>
        <v>Немає висновків</v>
      </c>
      <c r="T82" s="331" t="str">
        <f ca="1">IF(SUMIF(ВихідніДані!$E:$BB,T$8&amp;$C82,ВихідніДані!$D:$D)=0,"-",IF(SUMIF(ВихідніДані!$E:$BB,T$8&amp;$C82,ВихідніДані!$BE:$BE)=0,"вся сумма оспорена",IF(SUMIF(ВихідніДані!$E:$BB,T$8&amp;$C82,ВихідніДані!$M:$M)=0,"Немає висновків",SUMIF(ВихідніДані!$E:$BB,T$8&amp;$C82,ВихідніДані!$M:$M)/SUMIF(ВихідніДані!$E:$BB,T$8&amp;$C82,ВихідніДані!$BE:$BE))))</f>
        <v>Немає висновків</v>
      </c>
      <c r="U82" s="331">
        <f ca="1">IF(SUMIF(ВихідніДані!$E:$BB,U$8&amp;$C82,ВихідніДані!$D:$D)=0,"-",IF(SUMIF(ВихідніДані!$E:$BB,U$8&amp;$C82,ВихідніДані!$BE:$BE)=0,"вся сумма оспорена",IF(SUMIF(ВихідніДані!$E:$BB,U$8&amp;$C82,ВихідніДані!$M:$M)=0,"Немає висновків",SUMIF(ВихідніДані!$E:$BB,U$8&amp;$C82,ВихідніДані!$M:$M)/SUMIF(ВихідніДані!$E:$BB,U$8&amp;$C82,ВихідніДані!$BE:$BE))))</f>
        <v>1</v>
      </c>
      <c r="V82" s="331">
        <f ca="1">IF(SUMIF(ВихідніДані!$E:$BB,V$8&amp;$C82,ВихідніДані!$D:$D)=0,"-",IF(SUMIF(ВихідніДані!$E:$BB,V$8&amp;$C82,ВихідніДані!$BE:$BE)=0,"вся сумма оспорена",IF(SUMIF(ВихідніДані!$E:$BB,V$8&amp;$C82,ВихідніДані!$M:$M)=0,"Немає висновків",SUMIF(ВихідніДані!$E:$BB,V$8&amp;$C82,ВихідніДані!$M:$M)/SUMIF(ВихідніДані!$E:$BB,V$8&amp;$C82,ВихідніДані!$BE:$BE))))</f>
        <v>1</v>
      </c>
      <c r="W82" s="331">
        <f ca="1">IF(SUMIF(ВихідніДані!$E:$BB,W$8&amp;$C82,ВихідніДані!$D:$D)=0,"-",IF(SUMIF(ВихідніДані!$E:$BB,W$8&amp;$C82,ВихідніДані!$BE:$BE)=0,"вся сумма оспорена",IF(SUMIF(ВихідніДані!$E:$BB,W$8&amp;$C82,ВихідніДані!$M:$M)=0,"Немає висновків",SUMIF(ВихідніДані!$E:$BB,W$8&amp;$C82,ВихідніДані!$M:$M)/SUMIF(ВихідніДані!$E:$BB,W$8&amp;$C82,ВихідніДані!$BE:$BE))))</f>
        <v>1</v>
      </c>
      <c r="X82" s="331">
        <f ca="1">IF(SUMIF(ВихідніДані!$E:$BB,X$8&amp;$C82,ВихідніДані!$D:$D)=0,"-",IF(SUMIF(ВихідніДані!$E:$BB,X$8&amp;$C82,ВихідніДані!$BE:$BE)=0,"вся сумма оспорена",IF(SUMIF(ВихідніДані!$E:$BB,X$8&amp;$C82,ВихідніДані!$M:$M)=0,"Немає висновків",SUMIF(ВихідніДані!$E:$BB,X$8&amp;$C82,ВихідніДані!$M:$M)/SUMIF(ВихідніДані!$E:$BB,X$8&amp;$C82,ВихідніДані!$BE:$BE))))</f>
        <v>1</v>
      </c>
      <c r="Y82" s="331">
        <f ca="1">IF(SUMIF(ВихідніДані!$E:$BB,Y$8&amp;$C82,ВихідніДані!$D:$D)=0,"-",IF(SUMIF(ВихідніДані!$E:$BB,Y$8&amp;$C82,ВихідніДані!$BE:$BE)=0,"вся сумма оспорена",IF(SUMIF(ВихідніДані!$E:$BB,Y$8&amp;$C82,ВихідніДані!$M:$M)=0,"Немає висновків",SUMIF(ВихідніДані!$E:$BB,Y$8&amp;$C82,ВихідніДані!$M:$M)/SUMIF(ВихідніДані!$E:$BB,Y$8&amp;$C82,ВихідніДані!$BE:$BE))))</f>
        <v>1</v>
      </c>
      <c r="Z82" s="331">
        <f ca="1">IF(SUMIF(ВихідніДані!$E:$BB,Z$8&amp;$C82,ВихідніДані!$D:$D)=0,"-",IF(SUMIF(ВихідніДані!$E:$BB,Z$8&amp;$C82,ВихідніДані!$BE:$BE)=0,"вся сумма оспорена",IF(SUMIF(ВихідніДані!$E:$BB,Z$8&amp;$C82,ВихідніДані!$M:$M)=0,"Немає висновків",SUMIF(ВихідніДані!$E:$BB,Z$8&amp;$C82,ВихідніДані!$M:$M)/SUMIF(ВихідніДані!$E:$BB,Z$8&amp;$C82,ВихідніДані!$BE:$BE))))</f>
        <v>1</v>
      </c>
      <c r="AA82" s="331">
        <f ca="1">IF(SUMIF(ВихідніДані!$E:$BB,AA$8&amp;$C82,ВихідніДані!$D:$D)=0,"-",IF(SUMIF(ВихідніДані!$E:$BB,AA$8&amp;$C82,ВихідніДані!$BE:$BE)=0,"вся сумма оспорена",IF(SUMIF(ВихідніДані!$E:$BB,AA$8&amp;$C82,ВихідніДані!$M:$M)=0,"Немає висновків",SUMIF(ВихідніДані!$E:$BB,AA$8&amp;$C82,ВихідніДані!$M:$M)/SUMIF(ВихідніДані!$E:$BB,AA$8&amp;$C82,ВихідніДані!$BE:$BE))))</f>
        <v>1</v>
      </c>
      <c r="AB82" s="332" t="str">
        <f ca="1">IF(SUMIF(ВихідніДані!$E:$BB,AB$8&amp;$C82,ВихідніДані!$D:$D)=0,"-",IF(SUMIF(ВихідніДані!$E:$BB,AB$8&amp;$C82,ВихідніДані!$BE:$BE)=0,"вся сумма оспорена",IF(SUMIF(ВихідніДані!$E:$BB,AB$8&amp;$C82,ВихідніДані!$M:$M)=0,"Немає висновків",SUMIF(ВихідніДані!$E:$BB,AB$8&amp;$C82,ВихідніДані!$M:$M)/SUMIF(ВихідніДані!$E:$BB,AB$8&amp;$C82,ВихідніДані!$BE:$BE))))</f>
        <v>-</v>
      </c>
      <c r="AC82" s="159"/>
      <c r="AD82" s="330" t="str">
        <f ca="1">IF(SUMIF(ВихідніДані!$E:$BB,AD$8&amp; $C82,ВихідніДані!$D:$D)=0,"-",IF(SUMIF(ВихідніДані!$E:$BB,AD$8&amp;$C82,ВихідніДані!$BE:$BE)=0,"вся сумма оспорена",IF(SUMIF(ВихідніДані!$E:$BB,AD$8&amp;$C82,ВихідніДані!$M:$M)=0,"Немає висновків",SUMIF(ВихідніДані!$E:$BB,AD$8&amp;$C82,ВихідніДані!$AI:$AI)/SUMIF(ВихідніДані!$E:$BB,AD$8&amp;$C82,ВихідніДані!$M:$M))))</f>
        <v>-</v>
      </c>
      <c r="AE82" s="331" t="str">
        <f ca="1">IF(SUMIF(ВихідніДані!$E:$BB,AE$8&amp; $C82,ВихідніДані!$D:$D)=0,"-",IF(SUMIF(ВихідніДані!$E:$BB,AE$8&amp;$C82,ВихідніДані!$BE:$BE)=0,"вся сумма оспорена",IF(SUMIF(ВихідніДані!$E:$BB,AE$8&amp;$C82,ВихідніДані!$M:$M)=0,"Немає висновків",SUMIF(ВихідніДані!$E:$BB,AE$8&amp;$C82,ВихідніДані!$AI:$AI)/SUMIF(ВихідніДані!$E:$BB,AE$8&amp;$C82,ВихідніДані!$M:$M))))</f>
        <v>Немає висновків</v>
      </c>
      <c r="AF82" s="331" t="str">
        <f ca="1">IF(SUMIF(ВихідніДані!$E:$BB,AF$8&amp; $C82,ВихідніДані!$D:$D)=0,"-",IF(SUMIF(ВихідніДані!$E:$BB,AF$8&amp;$C82,ВихідніДані!$BE:$BE)=0,"вся сумма оспорена",IF(SUMIF(ВихідніДані!$E:$BB,AF$8&amp;$C82,ВихідніДані!$M:$M)=0,"Немає висновків",SUMIF(ВихідніДані!$E:$BB,AF$8&amp;$C82,ВихідніДані!$AI:$AI)/SUMIF(ВихідніДані!$E:$BB,AF$8&amp;$C82,ВихідніДані!$M:$M))))</f>
        <v>Немає висновків</v>
      </c>
      <c r="AG82" s="331">
        <f ca="1">IF(SUMIF(ВихідніДані!$E:$BB,AG$8&amp; $C82,ВихідніДані!$D:$D)=0,"-",IF(SUMIF(ВихідніДані!$E:$BB,AG$8&amp;$C82,ВихідніДані!$BE:$BE)=0,"вся сумма оспорена",IF(SUMIF(ВихідніДані!$E:$BB,AG$8&amp;$C82,ВихідніДані!$M:$M)=0,"Немає висновків",SUMIF(ВихідніДані!$E:$BB,AG$8&amp;$C82,ВихідніДані!$AI:$AI)/SUMIF(ВихідніДані!$E:$BB,AG$8&amp;$C82,ВихідніДані!$M:$M))))</f>
        <v>1</v>
      </c>
      <c r="AH82" s="331">
        <f ca="1">IF(SUMIF(ВихідніДані!$E:$BB,AH$8&amp; $C82,ВихідніДані!$D:$D)=0,"-",IF(SUMIF(ВихідніДані!$E:$BB,AH$8&amp;$C82,ВихідніДані!$BE:$BE)=0,"вся сумма оспорена",IF(SUMIF(ВихідніДані!$E:$BB,AH$8&amp;$C82,ВихідніДані!$M:$M)=0,"Немає висновків",SUMIF(ВихідніДані!$E:$BB,AH$8&amp;$C82,ВихідніДані!$AI:$AI)/SUMIF(ВихідніДані!$E:$BB,AH$8&amp;$C82,ВихідніДані!$M:$M))))</f>
        <v>1</v>
      </c>
      <c r="AI82" s="331">
        <f ca="1">IF(SUMIF(ВихідніДані!$E:$BB,AI$8&amp; $C82,ВихідніДані!$D:$D)=0,"-",IF(SUMIF(ВихідніДані!$E:$BB,AI$8&amp;$C82,ВихідніДані!$BE:$BE)=0,"вся сумма оспорена",IF(SUMIF(ВихідніДані!$E:$BB,AI$8&amp;$C82,ВихідніДані!$M:$M)=0,"Немає висновків",SUMIF(ВихідніДані!$E:$BB,AI$8&amp;$C82,ВихідніДані!$AI:$AI)/SUMIF(ВихідніДані!$E:$BB,AI$8&amp;$C82,ВихідніДані!$M:$M))))</f>
        <v>1</v>
      </c>
      <c r="AJ82" s="331">
        <f ca="1">IF(SUMIF(ВихідніДані!$E:$BB,AJ$8&amp; $C82,ВихідніДані!$D:$D)=0,"-",IF(SUMIF(ВихідніДані!$E:$BB,AJ$8&amp;$C82,ВихідніДані!$BE:$BE)=0,"вся сумма оспорена",IF(SUMIF(ВихідніДані!$E:$BB,AJ$8&amp;$C82,ВихідніДані!$M:$M)=0,"Немає висновків",SUMIF(ВихідніДані!$E:$BB,AJ$8&amp;$C82,ВихідніДані!$AI:$AI)/SUMIF(ВихідніДані!$E:$BB,AJ$8&amp;$C82,ВихідніДані!$M:$M))))</f>
        <v>1</v>
      </c>
      <c r="AK82" s="331">
        <f ca="1">IF(SUMIF(ВихідніДані!$E:$BB,AK$8&amp; $C82,ВихідніДані!$D:$D)=0,"-",IF(SUMIF(ВихідніДані!$E:$BB,AK$8&amp;$C82,ВихідніДані!$BE:$BE)=0,"вся сумма оспорена",IF(SUMIF(ВихідніДані!$E:$BB,AK$8&amp;$C82,ВихідніДані!$M:$M)=0,"Немає висновків",SUMIF(ВихідніДані!$E:$BB,AK$8&amp;$C82,ВихідніДані!$AI:$AI)/SUMIF(ВихідніДані!$E:$BB,AK$8&amp;$C82,ВихідніДані!$M:$M))))</f>
        <v>1</v>
      </c>
      <c r="AL82" s="331">
        <f ca="1">IF(SUMIF(ВихідніДані!$E:$BB,AL$8&amp; $C82,ВихідніДані!$D:$D)=0,"-",IF(SUMIF(ВихідніДані!$E:$BB,AL$8&amp;$C82,ВихідніДані!$BE:$BE)=0,"вся сумма оспорена",IF(SUMIF(ВихідніДані!$E:$BB,AL$8&amp;$C82,ВихідніДані!$M:$M)=0,"Немає висновків",SUMIF(ВихідніДані!$E:$BB,AL$8&amp;$C82,ВихідніДані!$AI:$AI)/SUMIF(ВихідніДані!$E:$BB,AL$8&amp;$C82,ВихідніДані!$M:$M))))</f>
        <v>1</v>
      </c>
      <c r="AM82" s="331">
        <f ca="1">IF(SUMIF(ВихідніДані!$E:$BB,AM$8&amp; $C82,ВихідніДані!$D:$D)=0,"-",IF(SUMIF(ВихідніДані!$E:$BB,AM$8&amp;$C82,ВихідніДані!$BE:$BE)=0,"вся сумма оспорена",IF(SUMIF(ВихідніДані!$E:$BB,AM$8&amp;$C82,ВихідніДані!$M:$M)=0,"Немає висновків",SUMIF(ВихідніДані!$E:$BB,AM$8&amp;$C82,ВихідніДані!$AI:$AI)/SUMIF(ВихідніДані!$E:$BB,AM$8&amp;$C82,ВихідніДані!$M:$M))))</f>
        <v>1</v>
      </c>
      <c r="AN82" s="332" t="str">
        <f ca="1">IF(SUMIF(ВихідніДані!$E:$BB,AN$8&amp; $C82,ВихідніДані!$D:$D)=0,"-",IF(SUMIF(ВихідніДані!$E:$BB,AN$8&amp;$C82,ВихідніДані!$BE:$BE)=0,"вся сумма оспорена",IF(SUMIF(ВихідніДані!$E:$BB,AN$8&amp;$C82,ВихідніДані!$M:$M)=0,"Немає висновків",SUMIF(ВихідніДані!$E:$BB,AN$8&amp;$C82,ВихідніДані!$AI:$AI)/SUMIF(ВихідніДані!$E:$BB,AN$8&amp;$C82,ВихідніДані!$M:$M))))</f>
        <v>-</v>
      </c>
      <c r="AO82" s="159"/>
      <c r="AP82" s="330" t="str">
        <f>IF(ISNA(VLOOKUP(AP$8&amp;$C82,ВихідніДані!$E:$BD,52,0)),"---",VLOOKUP(AP$8&amp;$C82,ВихідніДані!$E:$BD,52,0))</f>
        <v>---</v>
      </c>
      <c r="AQ82" s="324" t="str">
        <f>VLOOKUP(AQ$8&amp;$C82,ВихідніДані!$E:$BD,52,0)</f>
        <v>Немає висновку</v>
      </c>
      <c r="AR82" s="324" t="str">
        <f>VLOOKUP(AR$8&amp;$C82,ВихідніДані!$E:$BD,52,0)</f>
        <v>Немає висновку</v>
      </c>
      <c r="AS82" s="324">
        <f>VLOOKUP(AS$8&amp;$C82,ВихідніДані!$E:$BD,52,0)</f>
        <v>145</v>
      </c>
      <c r="AT82" s="324">
        <f>VLOOKUP(AT$8&amp;$C82,ВихідніДані!$E:$BD,52,0)</f>
        <v>113</v>
      </c>
      <c r="AU82" s="324">
        <f>VLOOKUP(AU$8&amp;$C82,ВихідніДані!$E:$BD,52,0)</f>
        <v>56</v>
      </c>
      <c r="AV82" s="324">
        <f>VLOOKUP(AV$8&amp;$C82,ВихідніДані!$E:$BD,52,0)</f>
        <v>51</v>
      </c>
      <c r="AW82" s="324">
        <f>VLOOKUP(AW$8&amp;$C82,ВихідніДані!$E:$BD,52,0)</f>
        <v>91</v>
      </c>
      <c r="AX82" s="324">
        <f>VLOOKUP(AX$8&amp;$C82,ВихідніДані!$E:$BD,52,0)</f>
        <v>62</v>
      </c>
      <c r="AY82" s="324">
        <f>VLOOKUP(AY$8&amp;$C82,ВихідніДані!$E:$BD,52,0)</f>
        <v>93</v>
      </c>
      <c r="AZ82" s="332" t="str">
        <f>IF(ISNA(VLOOKUP(AZ$8&amp;$C82,ВихідніДані!$E:$BD,52,0)),"---",VLOOKUP(AZ$8&amp;$C82,ВихідніДані!$E:$BD,52,0))</f>
        <v>---</v>
      </c>
      <c r="BA82" s="159"/>
      <c r="BB82" s="319" t="str">
        <f>IF(SUMIF(АВисновки!$D:$D,BB$8&amp;$C82,АВисновки!$A:$A)=0,"-",SUMIF(АВисновки!$D:$D,BB$8&amp;$C82,АВисновки!$E:$E))</f>
        <v>-</v>
      </c>
      <c r="BC82" s="320">
        <f>IF(SUMIF(АВисновки!$D:$D,BC$8&amp;$C82,АВисновки!$A:$A)=0,"-",SUMIF(АВисновки!$D:$D,BC$8&amp;$C82,АВисновки!$E:$E))</f>
        <v>284457.00821917807</v>
      </c>
      <c r="BD82" s="320">
        <f>IF(SUMIF(АВисновки!$D:$D,BD$8&amp;$C82,АВисновки!$A:$A)=0,"-",SUMIF(АВисновки!$D:$D,BD$8&amp;$C82,АВисновки!$E:$E))</f>
        <v>1761444.5260273973</v>
      </c>
      <c r="BE82" s="320">
        <f>IF(SUMIF(АВисновки!$D:$D,BE$8&amp;$C82,АВисновки!$A:$A)=0,"-",SUMIF(АВисновки!$D:$D,BE$8&amp;$C82,АВисновки!$E:$E))</f>
        <v>274818.78904109588</v>
      </c>
      <c r="BF82" s="320">
        <f>IF(SUMIF(АВисновки!$D:$D,BF$8&amp;$C82,АВисновки!$A:$A)=0,"-",SUMIF(АВисновки!$D:$D,BF$8&amp;$C82,АВисновки!$E:$E))</f>
        <v>229072.43835616438</v>
      </c>
      <c r="BG82" s="320">
        <f>IF(SUMIF(АВисновки!$D:$D,BG$8&amp;$C82,АВисновки!$A:$A)=0,"-",SUMIF(АВисновки!$D:$D,BG$8&amp;$C82,АВисновки!$E:$E))</f>
        <v>0</v>
      </c>
      <c r="BH82" s="320">
        <f>IF(SUMIF(АВисновки!$D:$D,BH$8&amp;$C82,АВисновки!$A:$A)=0,"-",SUMIF(АВисновки!$D:$D,BH$8&amp;$C82,АВисновки!$E:$E))</f>
        <v>0</v>
      </c>
      <c r="BI82" s="320">
        <f>IF(SUMIF(АВисновки!$D:$D,BI$8&amp;$C82,АВисновки!$A:$A)=0,"-",SUMIF(АВисновки!$D:$D,BI$8&amp;$C82,АВисновки!$E:$E))</f>
        <v>146274.4109589041</v>
      </c>
      <c r="BJ82" s="320">
        <f>IF(SUMIF(АВисновки!$D:$D,BJ$8&amp;$C82,АВисновки!$A:$A)=0,"-",SUMIF(АВисновки!$D:$D,BJ$8&amp;$C82,АВисновки!$E:$E))</f>
        <v>0</v>
      </c>
      <c r="BK82" s="320">
        <f>IF(SUMIF(АВисновки!$D:$D,BK$8&amp;$C82,АВисновки!$A:$A)=0,"-",SUMIF(АВисновки!$D:$D,BK$8&amp;$C82,АВисновки!$E:$E))</f>
        <v>85739.52328767124</v>
      </c>
      <c r="BL82" s="321" t="str">
        <f>IF(SUMIF(АВисновки!$D:$D,BL$8&amp;$C82,АВисновки!$A:$A)=0,"-",SUMIF(АВисновки!$D:$D,BL$8&amp;$C82,АВисновки!$E:$E))</f>
        <v>-</v>
      </c>
    </row>
    <row r="83" spans="1:64" ht="16.5" customHeight="1" x14ac:dyDescent="0.2">
      <c r="A83" s="386">
        <f>COUNTIF(СписМінфін!$B$2:$B$101,C83)</f>
        <v>1</v>
      </c>
      <c r="B83" s="364">
        <v>72</v>
      </c>
      <c r="C83" s="365" t="s">
        <v>27</v>
      </c>
      <c r="D83" s="142">
        <v>53930404034</v>
      </c>
      <c r="E83" s="172">
        <f>SUMIF(ВихідніДані!G:G,D83,ВихідніДані!K:K)</f>
        <v>3084930856</v>
      </c>
      <c r="F83" s="172">
        <f>SUMIF(ВихідніДані!G:G,D83,ВихідніДані!M:M)</f>
        <v>2664154218.5700002</v>
      </c>
      <c r="G83" s="172">
        <f>SUMIF(ВихідніДані!G:G,D83,ВихідніДані!AC:AC)</f>
        <v>2942132</v>
      </c>
      <c r="H83" s="172">
        <f>SUMIF(ВихідніДані!G:G,D83,ВихідніДані!AI:AI)</f>
        <v>2664154219.0700002</v>
      </c>
      <c r="I83" s="366">
        <f t="shared" si="5"/>
        <v>417834505.42999983</v>
      </c>
      <c r="J83" s="366">
        <f t="shared" si="6"/>
        <v>-0.5</v>
      </c>
      <c r="K83" s="367">
        <f t="shared" si="7"/>
        <v>0.86442698437659826</v>
      </c>
      <c r="L83" s="368">
        <f t="shared" si="8"/>
        <v>0.86442698453883127</v>
      </c>
      <c r="M83" s="369">
        <f>SUMIF(АВисновки!N:N,D83,АВисновки!$E:$E)</f>
        <v>134828062.56695893</v>
      </c>
      <c r="N83" s="369">
        <f>SUMIF(АВисновки!N:N,D83,АВисновки!B:B)</f>
        <v>11</v>
      </c>
      <c r="O83" s="369">
        <f ca="1">SUMIF([2]Матриця!C$7:C$967,D83,[2]Матриця!D$7:D$967)</f>
        <v>968</v>
      </c>
      <c r="P83" s="387">
        <f ca="1">SUMIF([2]Матриця!B$7:B$967,C83,[2]Матриця!E$7:E$967)</f>
        <v>8</v>
      </c>
      <c r="Q83" s="159"/>
      <c r="R83" s="330">
        <f ca="1">IF(SUMIF(ВихідніДані!$E:$BB,R$8&amp;$C83,ВихідніДані!$D:$D)=0,"-",IF(SUMIF(ВихідніДані!$E:$BB,R$8&amp;$C83,ВихідніДані!$BE:$BE)=0,"вся сумма оспорена",IF(SUMIF(ВихідніДані!$E:$BB,R$8&amp;$C83,ВихідніДані!$M:$M)=0,"Немає висновків",SUMIF(ВихідніДані!$E:$BB,R$8&amp;$C83,ВихідніДані!$M:$M)/SUMIF(ВихідніДані!$E:$BB,R$8&amp;$C83,ВихідніДані!$BE:$BE))))</f>
        <v>0.99424757922235496</v>
      </c>
      <c r="S83" s="331">
        <f ca="1">IF(SUMIF(ВихідніДані!$E:$BB,S$8&amp;$C83,ВихідніДані!$D:$D)=0,"-",IF(SUMIF(ВихідніДані!$E:$BB,S$8&amp;$C83,ВихідніДані!$BE:$BE)=0,"вся сумма оспорена",IF(SUMIF(ВихідніДані!$E:$BB,S$8&amp;$C83,ВихідніДані!$M:$M)=0,"Немає висновків",SUMIF(ВихідніДані!$E:$BB,S$8&amp;$C83,ВихідніДані!$M:$M)/SUMIF(ВихідніДані!$E:$BB,S$8&amp;$C83,ВихідніДані!$BE:$BE))))</f>
        <v>0.98422995156511373</v>
      </c>
      <c r="T83" s="331">
        <f ca="1">IF(SUMIF(ВихідніДані!$E:$BB,T$8&amp;$C83,ВихідніДані!$D:$D)=0,"-",IF(SUMIF(ВихідніДані!$E:$BB,T$8&amp;$C83,ВихідніДані!$BE:$BE)=0,"вся сумма оспорена",IF(SUMIF(ВихідніДані!$E:$BB,T$8&amp;$C83,ВихідніДані!$M:$M)=0,"Немає висновків",SUMIF(ВихідніДані!$E:$BB,T$8&amp;$C83,ВихідніДані!$M:$M)/SUMIF(ВихідніДані!$E:$BB,T$8&amp;$C83,ВихідніДані!$BE:$BE))))</f>
        <v>0.99682275346453608</v>
      </c>
      <c r="U83" s="331">
        <f ca="1">IF(SUMIF(ВихідніДані!$E:$BB,U$8&amp;$C83,ВихідніДані!$D:$D)=0,"-",IF(SUMIF(ВихідніДані!$E:$BB,U$8&amp;$C83,ВихідніДані!$BE:$BE)=0,"вся сумма оспорена",IF(SUMIF(ВихідніДані!$E:$BB,U$8&amp;$C83,ВихідніДані!$M:$M)=0,"Немає висновків",SUMIF(ВихідніДані!$E:$BB,U$8&amp;$C83,ВихідніДані!$M:$M)/SUMIF(ВихідніДані!$E:$BB,U$8&amp;$C83,ВихідніДані!$BE:$BE))))</f>
        <v>0.98688821444413088</v>
      </c>
      <c r="V83" s="331">
        <f ca="1">IF(SUMIF(ВихідніДані!$E:$BB,V$8&amp;$C83,ВихідніДані!$D:$D)=0,"-",IF(SUMIF(ВихідніДані!$E:$BB,V$8&amp;$C83,ВихідніДані!$BE:$BE)=0,"вся сумма оспорена",IF(SUMIF(ВихідніДані!$E:$BB,V$8&amp;$C83,ВихідніДані!$M:$M)=0,"Немає висновків",SUMIF(ВихідніДані!$E:$BB,V$8&amp;$C83,ВихідніДані!$M:$M)/SUMIF(ВихідніДані!$E:$BB,V$8&amp;$C83,ВихідніДані!$BE:$BE))))</f>
        <v>0.98588456806805458</v>
      </c>
      <c r="W83" s="331">
        <f ca="1">IF(SUMIF(ВихідніДані!$E:$BB,W$8&amp;$C83,ВихідніДані!$D:$D)=0,"-",IF(SUMIF(ВихідніДані!$E:$BB,W$8&amp;$C83,ВихідніДані!$BE:$BE)=0,"вся сумма оспорена",IF(SUMIF(ВихідніДані!$E:$BB,W$8&amp;$C83,ВихідніДані!$M:$M)=0,"Немає висновків",SUMIF(ВихідніДані!$E:$BB,W$8&amp;$C83,ВихідніДані!$M:$M)/SUMIF(ВихідніДані!$E:$BB,W$8&amp;$C83,ВихідніДані!$BE:$BE))))</f>
        <v>0.97474083327680128</v>
      </c>
      <c r="X83" s="331">
        <f ca="1">IF(SUMIF(ВихідніДані!$E:$BB,X$8&amp;$C83,ВихідніДані!$D:$D)=0,"-",IF(SUMIF(ВихідніДані!$E:$BB,X$8&amp;$C83,ВихідніДані!$BE:$BE)=0,"вся сумма оспорена",IF(SUMIF(ВихідніДані!$E:$BB,X$8&amp;$C83,ВихідніДані!$M:$M)=0,"Немає висновків",SUMIF(ВихідніДані!$E:$BB,X$8&amp;$C83,ВихідніДані!$M:$M)/SUMIF(ВихідніДані!$E:$BB,X$8&amp;$C83,ВихідніДані!$BE:$BE))))</f>
        <v>0.97970940972431886</v>
      </c>
      <c r="Y83" s="331">
        <f ca="1">IF(SUMIF(ВихідніДані!$E:$BB,Y$8&amp;$C83,ВихідніДані!$D:$D)=0,"-",IF(SUMIF(ВихідніДані!$E:$BB,Y$8&amp;$C83,ВихідніДані!$BE:$BE)=0,"вся сумма оспорена",IF(SUMIF(ВихідніДані!$E:$BB,Y$8&amp;$C83,ВихідніДані!$M:$M)=0,"Немає висновків",SUMIF(ВихідніДані!$E:$BB,Y$8&amp;$C83,ВихідніДані!$M:$M)/SUMIF(ВихідніДані!$E:$BB,Y$8&amp;$C83,ВихідніДані!$BE:$BE))))</f>
        <v>0.97422497760656224</v>
      </c>
      <c r="Z83" s="331">
        <f ca="1">IF(SUMIF(ВихідніДані!$E:$BB,Z$8&amp;$C83,ВихідніДані!$D:$D)=0,"-",IF(SUMIF(ВихідніДані!$E:$BB,Z$8&amp;$C83,ВихідніДані!$BE:$BE)=0,"вся сумма оспорена",IF(SUMIF(ВихідніДані!$E:$BB,Z$8&amp;$C83,ВихідніДані!$M:$M)=0,"Немає висновків",SUMIF(ВихідніДані!$E:$BB,Z$8&amp;$C83,ВихідніДані!$M:$M)/SUMIF(ВихідніДані!$E:$BB,Z$8&amp;$C83,ВихідніДані!$BE:$BE))))</f>
        <v>0.98300800988149672</v>
      </c>
      <c r="AA83" s="331" t="str">
        <f ca="1">IF(SUMIF(ВихідніДані!$E:$BB,AA$8&amp;$C83,ВихідніДані!$D:$D)=0,"-",IF(SUMIF(ВихідніДані!$E:$BB,AA$8&amp;$C83,ВихідніДані!$BE:$BE)=0,"вся сумма оспорена",IF(SUMIF(ВихідніДані!$E:$BB,AA$8&amp;$C83,ВихідніДані!$M:$M)=0,"Немає висновків",SUMIF(ВихідніДані!$E:$BB,AA$8&amp;$C83,ВихідніДані!$M:$M)/SUMIF(ВихідніДані!$E:$BB,AA$8&amp;$C83,ВихідніДані!$BE:$BE))))</f>
        <v>Немає висновків</v>
      </c>
      <c r="AB83" s="332">
        <f ca="1">IF(SUMIF(ВихідніДані!$E:$BB,AB$8&amp;$C83,ВихідніДані!$D:$D)=0,"-",IF(SUMIF(ВихідніДані!$E:$BB,AB$8&amp;$C83,ВихідніДані!$BE:$BE)=0,"вся сумма оспорена",IF(SUMIF(ВихідніДані!$E:$BB,AB$8&amp;$C83,ВихідніДані!$M:$M)=0,"Немає висновків",SUMIF(ВихідніДані!$E:$BB,AB$8&amp;$C83,ВихідніДані!$M:$M)/SUMIF(ВихідніДані!$E:$BB,AB$8&amp;$C83,ВихідніДані!$BE:$BE))))</f>
        <v>0.99041367203853747</v>
      </c>
      <c r="AC83" s="159"/>
      <c r="AD83" s="330">
        <f ca="1">IF(SUMIF(ВихідніДані!$E:$BB,AD$8&amp; $C83,ВихідніДані!$D:$D)=0,"-",IF(SUMIF(ВихідніДані!$E:$BB,AD$8&amp;$C83,ВихідніДані!$BE:$BE)=0,"вся сумма оспорена",IF(SUMIF(ВихідніДані!$E:$BB,AD$8&amp;$C83,ВихідніДані!$M:$M)=0,"Немає висновків",SUMIF(ВихідніДані!$E:$BB,AD$8&amp;$C83,ВихідніДані!$AI:$AI)/SUMIF(ВихідніДані!$E:$BB,AD$8&amp;$C83,ВихідніДані!$M:$M))))</f>
        <v>1</v>
      </c>
      <c r="AE83" s="331">
        <f ca="1">IF(SUMIF(ВихідніДані!$E:$BB,AE$8&amp; $C83,ВихідніДані!$D:$D)=0,"-",IF(SUMIF(ВихідніДані!$E:$BB,AE$8&amp;$C83,ВихідніДані!$BE:$BE)=0,"вся сумма оспорена",IF(SUMIF(ВихідніДані!$E:$BB,AE$8&amp;$C83,ВихідніДані!$M:$M)=0,"Немає висновків",SUMIF(ВихідніДані!$E:$BB,AE$8&amp;$C83,ВихідніДані!$AI:$AI)/SUMIF(ВихідніДані!$E:$BB,AE$8&amp;$C83,ВихідніДані!$M:$M))))</f>
        <v>1</v>
      </c>
      <c r="AF83" s="331">
        <f ca="1">IF(SUMIF(ВихідніДані!$E:$BB,AF$8&amp; $C83,ВихідніДані!$D:$D)=0,"-",IF(SUMIF(ВихідніДані!$E:$BB,AF$8&amp;$C83,ВихідніДані!$BE:$BE)=0,"вся сумма оспорена",IF(SUMIF(ВихідніДані!$E:$BB,AF$8&amp;$C83,ВихідніДані!$M:$M)=0,"Немає висновків",SUMIF(ВихідніДані!$E:$BB,AF$8&amp;$C83,ВихідніДані!$AI:$AI)/SUMIF(ВихідніДані!$E:$BB,AF$8&amp;$C83,ВихідніДані!$M:$M))))</f>
        <v>1</v>
      </c>
      <c r="AG83" s="331">
        <f ca="1">IF(SUMIF(ВихідніДані!$E:$BB,AG$8&amp; $C83,ВихідніДані!$D:$D)=0,"-",IF(SUMIF(ВихідніДані!$E:$BB,AG$8&amp;$C83,ВихідніДані!$BE:$BE)=0,"вся сумма оспорена",IF(SUMIF(ВихідніДані!$E:$BB,AG$8&amp;$C83,ВихідніДані!$M:$M)=0,"Немає висновків",SUMIF(ВихідніДані!$E:$BB,AG$8&amp;$C83,ВихідніДані!$AI:$AI)/SUMIF(ВихідніДані!$E:$BB,AG$8&amp;$C83,ВихідніДані!$M:$M))))</f>
        <v>1.0000000000000002</v>
      </c>
      <c r="AH83" s="331">
        <f ca="1">IF(SUMIF(ВихідніДані!$E:$BB,AH$8&amp; $C83,ВихідніДані!$D:$D)=0,"-",IF(SUMIF(ВихідніДані!$E:$BB,AH$8&amp;$C83,ВихідніДані!$BE:$BE)=0,"вся сумма оспорена",IF(SUMIF(ВихідніДані!$E:$BB,AH$8&amp;$C83,ВихідніДані!$M:$M)=0,"Немає висновків",SUMIF(ВихідніДані!$E:$BB,AH$8&amp;$C83,ВихідніДані!$AI:$AI)/SUMIF(ВихідніДані!$E:$BB,AH$8&amp;$C83,ВихідніДані!$M:$M))))</f>
        <v>1</v>
      </c>
      <c r="AI83" s="331">
        <f ca="1">IF(SUMIF(ВихідніДані!$E:$BB,AI$8&amp; $C83,ВихідніДані!$D:$D)=0,"-",IF(SUMIF(ВихідніДані!$E:$BB,AI$8&amp;$C83,ВихідніДані!$BE:$BE)=0,"вся сумма оспорена",IF(SUMIF(ВихідніДані!$E:$BB,AI$8&amp;$C83,ВихідніДані!$M:$M)=0,"Немає висновків",SUMIF(ВихідніДані!$E:$BB,AI$8&amp;$C83,ВихідніДані!$AI:$AI)/SUMIF(ВихідніДані!$E:$BB,AI$8&amp;$C83,ВихідніДані!$M:$M))))</f>
        <v>1</v>
      </c>
      <c r="AJ83" s="331">
        <f ca="1">IF(SUMIF(ВихідніДані!$E:$BB,AJ$8&amp; $C83,ВихідніДані!$D:$D)=0,"-",IF(SUMIF(ВихідніДані!$E:$BB,AJ$8&amp;$C83,ВихідніДані!$BE:$BE)=0,"вся сумма оспорена",IF(SUMIF(ВихідніДані!$E:$BB,AJ$8&amp;$C83,ВихідніДані!$M:$M)=0,"Немає висновків",SUMIF(ВихідніДані!$E:$BB,AJ$8&amp;$C83,ВихідніДані!$AI:$AI)/SUMIF(ВихідніДані!$E:$BB,AJ$8&amp;$C83,ВихідніДані!$M:$M))))</f>
        <v>1.0000000017590709</v>
      </c>
      <c r="AK83" s="331">
        <f ca="1">IF(SUMIF(ВихідніДані!$E:$BB,AK$8&amp; $C83,ВихідніДані!$D:$D)=0,"-",IF(SUMIF(ВихідніДані!$E:$BB,AK$8&amp;$C83,ВихідніДані!$BE:$BE)=0,"вся сумма оспорена",IF(SUMIF(ВихідніДані!$E:$BB,AK$8&amp;$C83,ВихідніДані!$M:$M)=0,"Немає висновків",SUMIF(ВихідніДані!$E:$BB,AK$8&amp;$C83,ВихідніДані!$AI:$AI)/SUMIF(ВихідніДані!$E:$BB,AK$8&amp;$C83,ВихідніДані!$M:$M))))</f>
        <v>1</v>
      </c>
      <c r="AL83" s="331">
        <f ca="1">IF(SUMIF(ВихідніДані!$E:$BB,AL$8&amp; $C83,ВихідніДані!$D:$D)=0,"-",IF(SUMIF(ВихідніДані!$E:$BB,AL$8&amp;$C83,ВихідніДані!$BE:$BE)=0,"вся сумма оспорена",IF(SUMIF(ВихідніДані!$E:$BB,AL$8&amp;$C83,ВихідніДані!$M:$M)=0,"Немає висновків",SUMIF(ВихідніДані!$E:$BB,AL$8&amp;$C83,ВихідніДані!$AI:$AI)/SUMIF(ВихідніДані!$E:$BB,AL$8&amp;$C83,ВихідніДані!$M:$M))))</f>
        <v>1</v>
      </c>
      <c r="AM83" s="331" t="str">
        <f ca="1">IF(SUMIF(ВихідніДані!$E:$BB,AM$8&amp; $C83,ВихідніДані!$D:$D)=0,"-",IF(SUMIF(ВихідніДані!$E:$BB,AM$8&amp;$C83,ВихідніДані!$BE:$BE)=0,"вся сумма оспорена",IF(SUMIF(ВихідніДані!$E:$BB,AM$8&amp;$C83,ВихідніДані!$M:$M)=0,"Немає висновків",SUMIF(ВихідніДані!$E:$BB,AM$8&amp;$C83,ВихідніДані!$AI:$AI)/SUMIF(ВихідніДані!$E:$BB,AM$8&amp;$C83,ВихідніДані!$M:$M))))</f>
        <v>Немає висновків</v>
      </c>
      <c r="AN83" s="332">
        <f ca="1">IF(SUMIF(ВихідніДані!$E:$BB,AN$8&amp; $C83,ВихідніДані!$D:$D)=0,"-",IF(SUMIF(ВихідніДані!$E:$BB,AN$8&amp;$C83,ВихідніДані!$BE:$BE)=0,"вся сумма оспорена",IF(SUMIF(ВихідніДані!$E:$BB,AN$8&amp;$C83,ВихідніДані!$M:$M)=0,"Немає висновків",SUMIF(ВихідніДані!$E:$BB,AN$8&amp;$C83,ВихідніДані!$AI:$AI)/SUMIF(ВихідніДані!$E:$BB,AN$8&amp;$C83,ВихідніДані!$M:$M))))</f>
        <v>1</v>
      </c>
      <c r="AO83" s="159"/>
      <c r="AP83" s="323">
        <f>VLOOKUP(AP$8&amp;$C83,ВихідніДані!$E:$BD,52,0)</f>
        <v>105</v>
      </c>
      <c r="AQ83" s="324">
        <f>VLOOKUP(AQ$8&amp;$C83,ВихідніДані!$E:$BD,52,0)</f>
        <v>92</v>
      </c>
      <c r="AR83" s="324">
        <f>VLOOKUP(AR$8&amp;$C83,ВихідніДані!$E:$BD,52,0)</f>
        <v>34</v>
      </c>
      <c r="AS83" s="324">
        <f>VLOOKUP(AS$8&amp;$C83,ВихідніДані!$E:$BD,52,0)</f>
        <v>33</v>
      </c>
      <c r="AT83" s="324">
        <f>VLOOKUP(AT$8&amp;$C83,ВихідніДані!$E:$BD,52,0)</f>
        <v>36</v>
      </c>
      <c r="AU83" s="324">
        <f>VLOOKUP(AU$8&amp;$C83,ВихідніДані!$E:$BD,52,0)</f>
        <v>36</v>
      </c>
      <c r="AV83" s="324">
        <f>VLOOKUP(AV$8&amp;$C83,ВихідніДані!$E:$BD,52,0)</f>
        <v>31</v>
      </c>
      <c r="AW83" s="324">
        <f>VLOOKUP(AW$8&amp;$C83,ВихідніДані!$E:$BD,52,0)</f>
        <v>31</v>
      </c>
      <c r="AX83" s="324">
        <f>VLOOKUP(AX$8&amp;$C83,ВихідніДані!$E:$BD,52,0)</f>
        <v>32</v>
      </c>
      <c r="AY83" s="324" t="str">
        <f>VLOOKUP(AY$8&amp;$C83,ВихідніДані!$E:$BD,52,0)</f>
        <v>Немає висновку</v>
      </c>
      <c r="AZ83" s="325">
        <f>VLOOKUP(AZ$8&amp;$C83,ВихідніДані!$E:$BD,52,0)</f>
        <v>56</v>
      </c>
      <c r="BA83" s="159"/>
      <c r="BB83" s="319">
        <f>IF(SUMIF(АВисновки!$D:$D,BB$8&amp;$C83,АВисновки!$A:$A)=0,"-",SUMIF(АВисновки!$D:$D,BB$8&amp;$C83,АВисновки!$E:$E))</f>
        <v>19490652.317808218</v>
      </c>
      <c r="BC83" s="320">
        <f>IF(SUMIF(АВисновки!$D:$D,BC$8&amp;$C83,АВисновки!$A:$A)=0,"-",SUMIF(АВисновки!$D:$D,BC$8&amp;$C83,АВисновки!$E:$E))</f>
        <v>20344984.868493151</v>
      </c>
      <c r="BD83" s="320">
        <f>IF(SUMIF(АВисновки!$D:$D,BD$8&amp;$C83,АВисновки!$A:$A)=0,"-",SUMIF(АВисновки!$D:$D,BD$8&amp;$C83,АВисновки!$E:$E))</f>
        <v>583300.33150684927</v>
      </c>
      <c r="BE83" s="320">
        <f>IF(SUMIF(АВисновки!$D:$D,BE$8&amp;$C83,АВисновки!$A:$A)=0,"-",SUMIF(АВисновки!$D:$D,BE$8&amp;$C83,АВисновки!$E:$E))</f>
        <v>2867790.0575342467</v>
      </c>
      <c r="BF83" s="320">
        <f>IF(SUMIF(АВисновки!$D:$D,BF$8&amp;$C83,АВисновки!$A:$A)=0,"-",SUMIF(АВисновки!$D:$D,BF$8&amp;$C83,АВисновки!$E:$E))</f>
        <v>1747022.805479452</v>
      </c>
      <c r="BG83" s="320">
        <f>IF(SUMIF(АВисновки!$D:$D,BG$8&amp;$C83,АВисновки!$A:$A)=0,"-",SUMIF(АВисновки!$D:$D,BG$8&amp;$C83,АВисновки!$E:$E))</f>
        <v>3922761.6438356163</v>
      </c>
      <c r="BH83" s="320">
        <f>IF(SUMIF(АВисновки!$D:$D,BH$8&amp;$C83,АВисновки!$A:$A)=0,"-",SUMIF(АВисновки!$D:$D,BH$8&amp;$C83,АВисновки!$E:$E))</f>
        <v>2693442.1136986576</v>
      </c>
      <c r="BI83" s="320">
        <f>IF(SUMIF(АВисновки!$D:$D,BI$8&amp;$C83,АВисновки!$A:$A)=0,"-",SUMIF(АВисновки!$D:$D,BI$8&amp;$C83,АВисновки!$E:$E))</f>
        <v>3059675.8849315071</v>
      </c>
      <c r="BJ83" s="320">
        <f>IF(SUMIF(АВисновки!$D:$D,BJ$8&amp;$C83,АВисновки!$A:$A)=0,"-",SUMIF(АВисновки!$D:$D,BJ$8&amp;$C83,АВисновки!$E:$E))</f>
        <v>1388373.4149041118</v>
      </c>
      <c r="BK83" s="320">
        <f>IF(SUMIF(АВисновки!$D:$D,BK$8&amp;$C83,АВисновки!$A:$A)=0,"-",SUMIF(АВисновки!$D:$D,BK$8&amp;$C83,АВисновки!$E:$E))</f>
        <v>78261039.561643839</v>
      </c>
      <c r="BL83" s="321">
        <f>IF(SUMIF(АВисновки!$D:$D,BL$8&amp;$C83,АВисновки!$A:$A)=0,"-",SUMIF(АВисновки!$D:$D,BL$8&amp;$C83,АВисновки!$E:$E))</f>
        <v>469019.56712328765</v>
      </c>
    </row>
    <row r="84" spans="1:64" ht="16.5" customHeight="1" x14ac:dyDescent="0.2">
      <c r="A84" s="386">
        <f>COUNTIF(СписМінфін!$B$2:$B$101,C84)</f>
        <v>1</v>
      </c>
      <c r="B84" s="364">
        <v>73</v>
      </c>
      <c r="C84" s="365" t="s">
        <v>20</v>
      </c>
      <c r="D84" s="142">
        <v>143138608241</v>
      </c>
      <c r="E84" s="172">
        <f>SUMIF(ВихідніДані!G:G,D84,ВихідніДані!K:K)</f>
        <v>81035655</v>
      </c>
      <c r="F84" s="172">
        <f>SUMIF(ВихідніДані!G:G,D84,ВихідніДані!M:M)</f>
        <v>65035015.259999998</v>
      </c>
      <c r="G84" s="172">
        <f>SUMIF(ВихідніДані!G:G,D84,ВихідніДані!AC:AC)</f>
        <v>0</v>
      </c>
      <c r="H84" s="172">
        <f>SUMIF(ВихідніДані!G:G,D84,ВихідніДані!AI:AI)</f>
        <v>65035015.259999998</v>
      </c>
      <c r="I84" s="366">
        <f t="shared" si="5"/>
        <v>16000639.740000002</v>
      </c>
      <c r="J84" s="366">
        <f t="shared" si="6"/>
        <v>0</v>
      </c>
      <c r="K84" s="367">
        <f t="shared" si="7"/>
        <v>0.80254815315554617</v>
      </c>
      <c r="L84" s="368">
        <f t="shared" si="8"/>
        <v>0.80254815315554617</v>
      </c>
      <c r="M84" s="369">
        <f>SUMIF(АВисновки!N:N,D84,АВисновки!$E:$E)</f>
        <v>7060317.2394246617</v>
      </c>
      <c r="N84" s="369">
        <f>SUMIF(АВисновки!N:N,D84,АВисновки!B:B)</f>
        <v>5</v>
      </c>
      <c r="O84" s="369">
        <f ca="1">SUMIF([2]Матриця!C$7:C$967,D84,[2]Матриця!D$7:D$967)</f>
        <v>813</v>
      </c>
      <c r="P84" s="387">
        <f ca="1">SUMIF([2]Матриця!B$7:B$967,C84,[2]Матриця!E$7:E$967)</f>
        <v>4</v>
      </c>
      <c r="Q84" s="159"/>
      <c r="R84" s="330">
        <f ca="1">IF(SUMIF(ВихідніДані!$E:$BB,R$8&amp;$C84,ВихідніДані!$D:$D)=0,"-",IF(SUMIF(ВихідніДані!$E:$BB,R$8&amp;$C84,ВихідніДані!$BE:$BE)=0,"вся сумма оспорена",IF(SUMIF(ВихідніДані!$E:$BB,R$8&amp;$C84,ВихідніДані!$M:$M)=0,"Немає висновків",SUMIF(ВихідніДані!$E:$BB,R$8&amp;$C84,ВихідніДані!$M:$M)/SUMIF(ВихідніДані!$E:$BB,R$8&amp;$C84,ВихідніДані!$BE:$BE))))</f>
        <v>0.94399648942886605</v>
      </c>
      <c r="S84" s="331" t="str">
        <f ca="1">IF(SUMIF(ВихідніДані!$E:$BB,S$8&amp;$C84,ВихідніДані!$D:$D)=0,"-",IF(SUMIF(ВихідніДані!$E:$BB,S$8&amp;$C84,ВихідніДані!$BE:$BE)=0,"вся сумма оспорена",IF(SUMIF(ВихідніДані!$E:$BB,S$8&amp;$C84,ВихідніДані!$M:$M)=0,"Немає висновків",SUMIF(ВихідніДані!$E:$BB,S$8&amp;$C84,ВихідніДані!$M:$M)/SUMIF(ВихідніДані!$E:$BB,S$8&amp;$C84,ВихідніДані!$BE:$BE))))</f>
        <v>-</v>
      </c>
      <c r="T84" s="331">
        <f ca="1">IF(SUMIF(ВихідніДані!$E:$BB,T$8&amp;$C84,ВихідніДані!$D:$D)=0,"-",IF(SUMIF(ВихідніДані!$E:$BB,T$8&amp;$C84,ВихідніДані!$BE:$BE)=0,"вся сумма оспорена",IF(SUMIF(ВихідніДані!$E:$BB,T$8&amp;$C84,ВихідніДані!$M:$M)=0,"Немає висновків",SUMIF(ВихідніДані!$E:$BB,T$8&amp;$C84,ВихідніДані!$M:$M)/SUMIF(ВихідніДані!$E:$BB,T$8&amp;$C84,ВихідніДані!$BE:$BE))))</f>
        <v>0.84505286209831865</v>
      </c>
      <c r="U84" s="331">
        <f ca="1">IF(SUMIF(ВихідніДані!$E:$BB,U$8&amp;$C84,ВихідніДані!$D:$D)=0,"-",IF(SUMIF(ВихідніДані!$E:$BB,U$8&amp;$C84,ВихідніДані!$BE:$BE)=0,"вся сумма оспорена",IF(SUMIF(ВихідніДані!$E:$BB,U$8&amp;$C84,ВихідніДані!$M:$M)=0,"Немає висновків",SUMIF(ВихідніДані!$E:$BB,U$8&amp;$C84,ВихідніДані!$M:$M)/SUMIF(ВихідніДані!$E:$BB,U$8&amp;$C84,ВихідніДані!$BE:$BE))))</f>
        <v>0.99049318133551567</v>
      </c>
      <c r="V84" s="331">
        <f ca="1">IF(SUMIF(ВихідніДані!$E:$BB,V$8&amp;$C84,ВихідніДані!$D:$D)=0,"-",IF(SUMIF(ВихідніДані!$E:$BB,V$8&amp;$C84,ВихідніДані!$BE:$BE)=0,"вся сумма оспорена",IF(SUMIF(ВихідніДані!$E:$BB,V$8&amp;$C84,ВихідніДані!$M:$M)=0,"Немає висновків",SUMIF(ВихідніДані!$E:$BB,V$8&amp;$C84,ВихідніДані!$M:$M)/SUMIF(ВихідніДані!$E:$BB,V$8&amp;$C84,ВихідніДані!$BE:$BE))))</f>
        <v>1</v>
      </c>
      <c r="W84" s="331" t="str">
        <f ca="1">IF(SUMIF(ВихідніДані!$E:$BB,W$8&amp;$C84,ВихідніДані!$D:$D)=0,"-",IF(SUMIF(ВихідніДані!$E:$BB,W$8&amp;$C84,ВихідніДані!$BE:$BE)=0,"вся сумма оспорена",IF(SUMIF(ВихідніДані!$E:$BB,W$8&amp;$C84,ВихідніДані!$M:$M)=0,"Немає висновків",SUMIF(ВихідніДані!$E:$BB,W$8&amp;$C84,ВихідніДані!$M:$M)/SUMIF(ВихідніДані!$E:$BB,W$8&amp;$C84,ВихідніДані!$BE:$BE))))</f>
        <v>-</v>
      </c>
      <c r="X84" s="331">
        <f ca="1">IF(SUMIF(ВихідніДані!$E:$BB,X$8&amp;$C84,ВихідніДані!$D:$D)=0,"-",IF(SUMIF(ВихідніДані!$E:$BB,X$8&amp;$C84,ВихідніДані!$BE:$BE)=0,"вся сумма оспорена",IF(SUMIF(ВихідніДані!$E:$BB,X$8&amp;$C84,ВихідніДані!$M:$M)=0,"Немає висновків",SUMIF(ВихідніДані!$E:$BB,X$8&amp;$C84,ВихідніДані!$M:$M)/SUMIF(ВихідніДані!$E:$BB,X$8&amp;$C84,ВихідніДані!$BE:$BE))))</f>
        <v>1</v>
      </c>
      <c r="Y84" s="331">
        <f ca="1">IF(SUMIF(ВихідніДані!$E:$BB,Y$8&amp;$C84,ВихідніДані!$D:$D)=0,"-",IF(SUMIF(ВихідніДані!$E:$BB,Y$8&amp;$C84,ВихідніДані!$BE:$BE)=0,"вся сумма оспорена",IF(SUMIF(ВихідніДані!$E:$BB,Y$8&amp;$C84,ВихідніДані!$M:$M)=0,"Немає висновків",SUMIF(ВихідніДані!$E:$BB,Y$8&amp;$C84,ВихідніДані!$M:$M)/SUMIF(ВихідніДані!$E:$BB,Y$8&amp;$C84,ВихідніДані!$BE:$BE))))</f>
        <v>1</v>
      </c>
      <c r="Z84" s="331">
        <f ca="1">IF(SUMIF(ВихідніДані!$E:$BB,Z$8&amp;$C84,ВихідніДані!$D:$D)=0,"-",IF(SUMIF(ВихідніДані!$E:$BB,Z$8&amp;$C84,ВихідніДані!$BE:$BE)=0,"вся сумма оспорена",IF(SUMIF(ВихідніДані!$E:$BB,Z$8&amp;$C84,ВихідніДані!$M:$M)=0,"Немає висновків",SUMIF(ВихідніДані!$E:$BB,Z$8&amp;$C84,ВихідніДані!$M:$M)/SUMIF(ВихідніДані!$E:$BB,Z$8&amp;$C84,ВихідніДані!$BE:$BE))))</f>
        <v>1</v>
      </c>
      <c r="AA84" s="331">
        <f ca="1">IF(SUMIF(ВихідніДані!$E:$BB,AA$8&amp;$C84,ВихідніДані!$D:$D)=0,"-",IF(SUMIF(ВихідніДані!$E:$BB,AA$8&amp;$C84,ВихідніДані!$BE:$BE)=0,"вся сумма оспорена",IF(SUMIF(ВихідніДані!$E:$BB,AA$8&amp;$C84,ВихідніДані!$M:$M)=0,"Немає висновків",SUMIF(ВихідніДані!$E:$BB,AA$8&amp;$C84,ВихідніДані!$M:$M)/SUMIF(ВихідніДані!$E:$BB,AA$8&amp;$C84,ВихідніДані!$BE:$BE))))</f>
        <v>0.88303574026565745</v>
      </c>
      <c r="AB84" s="332" t="str">
        <f ca="1">IF(SUMIF(ВихідніДані!$E:$BB,AB$8&amp;$C84,ВихідніДані!$D:$D)=0,"-",IF(SUMIF(ВихідніДані!$E:$BB,AB$8&amp;$C84,ВихідніДані!$BE:$BE)=0,"вся сумма оспорена",IF(SUMIF(ВихідніДані!$E:$BB,AB$8&amp;$C84,ВихідніДані!$M:$M)=0,"Немає висновків",SUMIF(ВихідніДані!$E:$BB,AB$8&amp;$C84,ВихідніДані!$M:$M)/SUMIF(ВихідніДані!$E:$BB,AB$8&amp;$C84,ВихідніДані!$BE:$BE))))</f>
        <v>Немає висновків</v>
      </c>
      <c r="AC84" s="159"/>
      <c r="AD84" s="330">
        <f ca="1">IF(SUMIF(ВихідніДані!$E:$BB,AD$8&amp; $C84,ВихідніДані!$D:$D)=0,"-",IF(SUMIF(ВихідніДані!$E:$BB,AD$8&amp;$C84,ВихідніДані!$BE:$BE)=0,"вся сумма оспорена",IF(SUMIF(ВихідніДані!$E:$BB,AD$8&amp;$C84,ВихідніДані!$M:$M)=0,"Немає висновків",SUMIF(ВихідніДані!$E:$BB,AD$8&amp;$C84,ВихідніДані!$AI:$AI)/SUMIF(ВихідніДані!$E:$BB,AD$8&amp;$C84,ВихідніДані!$M:$M))))</f>
        <v>1</v>
      </c>
      <c r="AE84" s="331" t="str">
        <f ca="1">IF(SUMIF(ВихідніДані!$E:$BB,AE$8&amp; $C84,ВихідніДані!$D:$D)=0,"-",IF(SUMIF(ВихідніДані!$E:$BB,AE$8&amp;$C84,ВихідніДані!$BE:$BE)=0,"вся сумма оспорена",IF(SUMIF(ВихідніДані!$E:$BB,AE$8&amp;$C84,ВихідніДані!$M:$M)=0,"Немає висновків",SUMIF(ВихідніДані!$E:$BB,AE$8&amp;$C84,ВихідніДані!$AI:$AI)/SUMIF(ВихідніДані!$E:$BB,AE$8&amp;$C84,ВихідніДані!$M:$M))))</f>
        <v>-</v>
      </c>
      <c r="AF84" s="331">
        <f ca="1">IF(SUMIF(ВихідніДані!$E:$BB,AF$8&amp; $C84,ВихідніДані!$D:$D)=0,"-",IF(SUMIF(ВихідніДані!$E:$BB,AF$8&amp;$C84,ВихідніДані!$BE:$BE)=0,"вся сумма оспорена",IF(SUMIF(ВихідніДані!$E:$BB,AF$8&amp;$C84,ВихідніДані!$M:$M)=0,"Немає висновків",SUMIF(ВихідніДані!$E:$BB,AF$8&amp;$C84,ВихідніДані!$AI:$AI)/SUMIF(ВихідніДані!$E:$BB,AF$8&amp;$C84,ВихідніДані!$M:$M))))</f>
        <v>1</v>
      </c>
      <c r="AG84" s="331">
        <f ca="1">IF(SUMIF(ВихідніДані!$E:$BB,AG$8&amp; $C84,ВихідніДані!$D:$D)=0,"-",IF(SUMIF(ВихідніДані!$E:$BB,AG$8&amp;$C84,ВихідніДані!$BE:$BE)=0,"вся сумма оспорена",IF(SUMIF(ВихідніДані!$E:$BB,AG$8&amp;$C84,ВихідніДані!$M:$M)=0,"Немає висновків",SUMIF(ВихідніДані!$E:$BB,AG$8&amp;$C84,ВихідніДані!$AI:$AI)/SUMIF(ВихідніДані!$E:$BB,AG$8&amp;$C84,ВихідніДані!$M:$M))))</f>
        <v>1</v>
      </c>
      <c r="AH84" s="331">
        <f ca="1">IF(SUMIF(ВихідніДані!$E:$BB,AH$8&amp; $C84,ВихідніДані!$D:$D)=0,"-",IF(SUMIF(ВихідніДані!$E:$BB,AH$8&amp;$C84,ВихідніДані!$BE:$BE)=0,"вся сумма оспорена",IF(SUMIF(ВихідніДані!$E:$BB,AH$8&amp;$C84,ВихідніДані!$M:$M)=0,"Немає висновків",SUMIF(ВихідніДані!$E:$BB,AH$8&amp;$C84,ВихідніДані!$AI:$AI)/SUMIF(ВихідніДані!$E:$BB,AH$8&amp;$C84,ВихідніДані!$M:$M))))</f>
        <v>1</v>
      </c>
      <c r="AI84" s="331" t="str">
        <f ca="1">IF(SUMIF(ВихідніДані!$E:$BB,AI$8&amp; $C84,ВихідніДані!$D:$D)=0,"-",IF(SUMIF(ВихідніДані!$E:$BB,AI$8&amp;$C84,ВихідніДані!$BE:$BE)=0,"вся сумма оспорена",IF(SUMIF(ВихідніДані!$E:$BB,AI$8&amp;$C84,ВихідніДані!$M:$M)=0,"Немає висновків",SUMIF(ВихідніДані!$E:$BB,AI$8&amp;$C84,ВихідніДані!$AI:$AI)/SUMIF(ВихідніДані!$E:$BB,AI$8&amp;$C84,ВихідніДані!$M:$M))))</f>
        <v>-</v>
      </c>
      <c r="AJ84" s="331">
        <f ca="1">IF(SUMIF(ВихідніДані!$E:$BB,AJ$8&amp; $C84,ВихідніДані!$D:$D)=0,"-",IF(SUMIF(ВихідніДані!$E:$BB,AJ$8&amp;$C84,ВихідніДані!$BE:$BE)=0,"вся сумма оспорена",IF(SUMIF(ВихідніДані!$E:$BB,AJ$8&amp;$C84,ВихідніДані!$M:$M)=0,"Немає висновків",SUMIF(ВихідніДані!$E:$BB,AJ$8&amp;$C84,ВихідніДані!$AI:$AI)/SUMIF(ВихідніДані!$E:$BB,AJ$8&amp;$C84,ВихідніДані!$M:$M))))</f>
        <v>1</v>
      </c>
      <c r="AK84" s="331">
        <f ca="1">IF(SUMIF(ВихідніДані!$E:$BB,AK$8&amp; $C84,ВихідніДані!$D:$D)=0,"-",IF(SUMIF(ВихідніДані!$E:$BB,AK$8&amp;$C84,ВихідніДані!$BE:$BE)=0,"вся сумма оспорена",IF(SUMIF(ВихідніДані!$E:$BB,AK$8&amp;$C84,ВихідніДані!$M:$M)=0,"Немає висновків",SUMIF(ВихідніДані!$E:$BB,AK$8&amp;$C84,ВихідніДані!$AI:$AI)/SUMIF(ВихідніДані!$E:$BB,AK$8&amp;$C84,ВихідніДані!$M:$M))))</f>
        <v>1</v>
      </c>
      <c r="AL84" s="331">
        <f ca="1">IF(SUMIF(ВихідніДані!$E:$BB,AL$8&amp; $C84,ВихідніДані!$D:$D)=0,"-",IF(SUMIF(ВихідніДані!$E:$BB,AL$8&amp;$C84,ВихідніДані!$BE:$BE)=0,"вся сумма оспорена",IF(SUMIF(ВихідніДані!$E:$BB,AL$8&amp;$C84,ВихідніДані!$M:$M)=0,"Немає висновків",SUMIF(ВихідніДані!$E:$BB,AL$8&amp;$C84,ВихідніДані!$AI:$AI)/SUMIF(ВихідніДані!$E:$BB,AL$8&amp;$C84,ВихідніДані!$M:$M))))</f>
        <v>1</v>
      </c>
      <c r="AM84" s="331">
        <f ca="1">IF(SUMIF(ВихідніДані!$E:$BB,AM$8&amp; $C84,ВихідніДані!$D:$D)=0,"-",IF(SUMIF(ВихідніДані!$E:$BB,AM$8&amp;$C84,ВихідніДані!$BE:$BE)=0,"вся сумма оспорена",IF(SUMIF(ВихідніДані!$E:$BB,AM$8&amp;$C84,ВихідніДані!$M:$M)=0,"Немає висновків",SUMIF(ВихідніДані!$E:$BB,AM$8&amp;$C84,ВихідніДані!$AI:$AI)/SUMIF(ВихідніДані!$E:$BB,AM$8&amp;$C84,ВихідніДані!$M:$M))))</f>
        <v>1</v>
      </c>
      <c r="AN84" s="332" t="str">
        <f ca="1">IF(SUMIF(ВихідніДані!$E:$BB,AN$8&amp; $C84,ВихідніДані!$D:$D)=0,"-",IF(SUMIF(ВихідніДані!$E:$BB,AN$8&amp;$C84,ВихідніДані!$BE:$BE)=0,"вся сумма оспорена",IF(SUMIF(ВихідніДані!$E:$BB,AN$8&amp;$C84,ВихідніДані!$M:$M)=0,"Немає висновків",SUMIF(ВихідніДані!$E:$BB,AN$8&amp;$C84,ВихідніДані!$AI:$AI)/SUMIF(ВихідніДані!$E:$BB,AN$8&amp;$C84,ВихідніДані!$M:$M))))</f>
        <v>Немає висновків</v>
      </c>
      <c r="AO84" s="159"/>
      <c r="AP84" s="323">
        <f>VLOOKUP(AP$8&amp;$C84,ВихідніДані!$E:$BD,52,0)</f>
        <v>32</v>
      </c>
      <c r="AQ84" s="331" t="str">
        <f>IF(ISNA(VLOOKUP(AQ$8&amp;$C84,ВихідніДані!$E:$BD,52,0)),"---",VLOOKUP(AQ$8&amp;$C84,ВихідніДані!$E:$BD,52,0))</f>
        <v>---</v>
      </c>
      <c r="AR84" s="324">
        <f>VLOOKUP(AR$8&amp;$C84,ВихідніДані!$E:$BD,52,0)</f>
        <v>41</v>
      </c>
      <c r="AS84" s="324">
        <f>VLOOKUP(AS$8&amp;$C84,ВихідніДані!$E:$BD,52,0)</f>
        <v>33</v>
      </c>
      <c r="AT84" s="324">
        <f>VLOOKUP(AT$8&amp;$C84,ВихідніДані!$E:$BD,52,0)</f>
        <v>30</v>
      </c>
      <c r="AU84" s="331" t="str">
        <f>IF(ISNA(VLOOKUP(AU$8&amp;$C84,ВихідніДані!$E:$BD,52,0)),"---",VLOOKUP(AU$8&amp;$C84,ВихідніДані!$E:$BD,52,0))</f>
        <v>---</v>
      </c>
      <c r="AV84" s="324">
        <f>VLOOKUP(AV$8&amp;$C84,ВихідніДані!$E:$BD,52,0)</f>
        <v>31</v>
      </c>
      <c r="AW84" s="324">
        <f>VLOOKUP(AW$8&amp;$C84,ВихідніДані!$E:$BD,52,0)</f>
        <v>31</v>
      </c>
      <c r="AX84" s="324">
        <f>VLOOKUP(AX$8&amp;$C84,ВихідніДані!$E:$BD,52,0)</f>
        <v>32</v>
      </c>
      <c r="AY84" s="324">
        <f>VLOOKUP(AY$8&amp;$C84,ВихідніДані!$E:$BD,52,0)</f>
        <v>31</v>
      </c>
      <c r="AZ84" s="325" t="str">
        <f>VLOOKUP(AZ$8&amp;$C84,ВихідніДані!$E:$BD,52,0)</f>
        <v>Немає висновку</v>
      </c>
      <c r="BA84" s="159"/>
      <c r="BB84" s="319">
        <f>IF(SUMIF(АВисновки!$D:$D,BB$8&amp;$C84,АВисновки!$A:$A)=0,"-",SUMIF(АВисновки!$D:$D,BB$8&amp;$C84,АВисновки!$E:$E))</f>
        <v>87616.210958904107</v>
      </c>
      <c r="BC84" s="320" t="str">
        <f>IF(SUMIF(АВисновки!$D:$D,BC$8&amp;$C84,АВисновки!$A:$A)=0,"-",SUMIF(АВисновки!$D:$D,BC$8&amp;$C84,АВисновки!$E:$E))</f>
        <v>-</v>
      </c>
      <c r="BD84" s="320">
        <f>IF(SUMIF(АВисновки!$D:$D,BD$8&amp;$C84,АВисновки!$A:$A)=0,"-",SUMIF(АВисновки!$D:$D,BD$8&amp;$C84,АВисновки!$E:$E))</f>
        <v>5804824.955917812</v>
      </c>
      <c r="BE84" s="320">
        <f>IF(SUMIF(АВисновки!$D:$D,BE$8&amp;$C84,АВисновки!$A:$A)=0,"-",SUMIF(АВисновки!$D:$D,BE$8&amp;$C84,АВисновки!$E:$E))</f>
        <v>25575.854794520546</v>
      </c>
      <c r="BF84" s="320">
        <f>IF(SUMIF(АВисновки!$D:$D,BF$8&amp;$C84,АВисновки!$A:$A)=0,"-",SUMIF(АВисновки!$D:$D,BF$8&amp;$C84,АВисновки!$E:$E))</f>
        <v>0</v>
      </c>
      <c r="BG84" s="320" t="str">
        <f>IF(SUMIF(АВисновки!$D:$D,BG$8&amp;$C84,АВисновки!$A:$A)=0,"-",SUMIF(АВисновки!$D:$D,BG$8&amp;$C84,АВисновки!$E:$E))</f>
        <v>-</v>
      </c>
      <c r="BH84" s="320">
        <f>IF(SUMIF(АВисновки!$D:$D,BH$8&amp;$C84,АВисновки!$A:$A)=0,"-",SUMIF(АВисновки!$D:$D,BH$8&amp;$C84,АВисновки!$E:$E))</f>
        <v>0</v>
      </c>
      <c r="BI84" s="320">
        <f>IF(SUMIF(АВисновки!$D:$D,BI$8&amp;$C84,АВисновки!$A:$A)=0,"-",SUMIF(АВисновки!$D:$D,BI$8&amp;$C84,АВисновки!$E:$E))</f>
        <v>0</v>
      </c>
      <c r="BJ84" s="320">
        <f>IF(SUMIF(АВисновки!$D:$D,BJ$8&amp;$C84,АВисновки!$A:$A)=0,"-",SUMIF(АВисновки!$D:$D,BJ$8&amp;$C84,АВисновки!$E:$E))</f>
        <v>0</v>
      </c>
      <c r="BK84" s="320">
        <f>IF(SUMIF(АВисновки!$D:$D,BK$8&amp;$C84,АВисновки!$A:$A)=0,"-",SUMIF(АВисновки!$D:$D,BK$8&amp;$C84,АВисновки!$E:$E))</f>
        <v>94077.116383561632</v>
      </c>
      <c r="BL84" s="321">
        <f>IF(SUMIF(АВисновки!$D:$D,BL$8&amp;$C84,АВисновки!$A:$A)=0,"-",SUMIF(АВисновки!$D:$D,BL$8&amp;$C84,АВисновки!$E:$E))</f>
        <v>1048223.101369863</v>
      </c>
    </row>
    <row r="85" spans="1:64" x14ac:dyDescent="0.2">
      <c r="A85" s="386">
        <f>COUNTIF(СписМінфін!$B$2:$B$101,C85)</f>
        <v>1</v>
      </c>
      <c r="B85" s="364">
        <v>74</v>
      </c>
      <c r="C85" s="365" t="s">
        <v>34</v>
      </c>
      <c r="D85" s="142">
        <v>247256826587</v>
      </c>
      <c r="E85" s="172">
        <f>SUMIF(ВихідніДані!G:G,D85,ВихідніДані!K:K)</f>
        <v>516872</v>
      </c>
      <c r="F85" s="172">
        <f>SUMIF(ВихідніДані!G:G,D85,ВихідніДані!M:M)</f>
        <v>411731</v>
      </c>
      <c r="G85" s="172">
        <f>SUMIF(ВихідніДані!G:G,D85,ВихідніДані!AC:AC)</f>
        <v>0</v>
      </c>
      <c r="H85" s="172">
        <f>SUMIF(ВихідніДані!G:G,D85,ВихідніДані!AI:AI)</f>
        <v>411731</v>
      </c>
      <c r="I85" s="366">
        <f t="shared" si="5"/>
        <v>105141</v>
      </c>
      <c r="J85" s="366">
        <f t="shared" si="6"/>
        <v>0</v>
      </c>
      <c r="K85" s="367">
        <f t="shared" si="7"/>
        <v>0.79658213252023713</v>
      </c>
      <c r="L85" s="368">
        <f t="shared" si="8"/>
        <v>0.79658213252023713</v>
      </c>
      <c r="M85" s="369">
        <f>SUMIF(АВисновки!N:N,D85,АВисновки!$E:$E)</f>
        <v>100532.07945205479</v>
      </c>
      <c r="N85" s="369">
        <f>SUMIF(АВисновки!N:N,D85,АВисновки!B:B)</f>
        <v>1</v>
      </c>
      <c r="O85" s="369">
        <f ca="1">SUMIF([2]Матриця!C$7:C$967,D85,[2]Матриця!D$7:D$967)</f>
        <v>0</v>
      </c>
      <c r="P85" s="387">
        <f ca="1">SUMIF([2]Матриця!B$7:B$967,C85,[2]Матриця!E$7:E$967)</f>
        <v>0</v>
      </c>
      <c r="Q85" s="159"/>
      <c r="R85" s="330" t="str">
        <f ca="1">IF(SUMIF(ВихідніДані!$E:$BB,R$8&amp;$C85,ВихідніДані!$D:$D)=0,"-",IF(SUMIF(ВихідніДані!$E:$BB,R$8&amp;$C85,ВихідніДані!$BE:$BE)=0,"вся сумма оспорена",IF(SUMIF(ВихідніДані!$E:$BB,R$8&amp;$C85,ВихідніДані!$M:$M)=0,"Немає висновків",SUMIF(ВихідніДані!$E:$BB,R$8&amp;$C85,ВихідніДані!$M:$M)/SUMIF(ВихідніДані!$E:$BB,R$8&amp;$C85,ВихідніДані!$BE:$BE))))</f>
        <v>Немає висновків</v>
      </c>
      <c r="S85" s="331" t="str">
        <f ca="1">IF(SUMIF(ВихідніДані!$E:$BB,S$8&amp;$C85,ВихідніДані!$D:$D)=0,"-",IF(SUMIF(ВихідніДані!$E:$BB,S$8&amp;$C85,ВихідніДані!$BE:$BE)=0,"вся сумма оспорена",IF(SUMIF(ВихідніДані!$E:$BB,S$8&amp;$C85,ВихідніДані!$M:$M)=0,"Немає висновків",SUMIF(ВихідніДані!$E:$BB,S$8&amp;$C85,ВихідніДані!$M:$M)/SUMIF(ВихідніДані!$E:$BB,S$8&amp;$C85,ВихідніДані!$BE:$BE))))</f>
        <v>-</v>
      </c>
      <c r="T85" s="331">
        <f ca="1">IF(SUMIF(ВихідніДані!$E:$BB,T$8&amp;$C85,ВихідніДані!$D:$D)=0,"-",IF(SUMIF(ВихідніДані!$E:$BB,T$8&amp;$C85,ВихідніДані!$BE:$BE)=0,"вся сумма оспорена",IF(SUMIF(ВихідніДані!$E:$BB,T$8&amp;$C85,ВихідніДані!$M:$M)=0,"Немає висновків",SUMIF(ВихідніДані!$E:$BB,T$8&amp;$C85,ВихідніДані!$M:$M)/SUMIF(ВихідніДані!$E:$BB,T$8&amp;$C85,ВихідніДані!$BE:$BE))))</f>
        <v>1</v>
      </c>
      <c r="U85" s="331">
        <f ca="1">IF(SUMIF(ВихідніДані!$E:$BB,U$8&amp;$C85,ВихідніДані!$D:$D)=0,"-",IF(SUMIF(ВихідніДані!$E:$BB,U$8&amp;$C85,ВихідніДані!$BE:$BE)=0,"вся сумма оспорена",IF(SUMIF(ВихідніДані!$E:$BB,U$8&amp;$C85,ВихідніДані!$M:$M)=0,"Немає висновків",SUMIF(ВихідніДані!$E:$BB,U$8&amp;$C85,ВихідніДані!$M:$M)/SUMIF(ВихідніДані!$E:$BB,U$8&amp;$C85,ВихідніДані!$BE:$BE))))</f>
        <v>1</v>
      </c>
      <c r="V85" s="331">
        <f ca="1">IF(SUMIF(ВихідніДані!$E:$BB,V$8&amp;$C85,ВихідніДані!$D:$D)=0,"-",IF(SUMIF(ВихідніДані!$E:$BB,V$8&amp;$C85,ВихідніДані!$BE:$BE)=0,"вся сумма оспорена",IF(SUMIF(ВихідніДані!$E:$BB,V$8&amp;$C85,ВихідніДані!$M:$M)=0,"Немає висновків",SUMIF(ВихідніДані!$E:$BB,V$8&amp;$C85,ВихідніДані!$M:$M)/SUMIF(ВихідніДані!$E:$BB,V$8&amp;$C85,ВихідніДані!$BE:$BE))))</f>
        <v>1</v>
      </c>
      <c r="W85" s="331" t="str">
        <f ca="1">IF(SUMIF(ВихідніДані!$E:$BB,W$8&amp;$C85,ВихідніДані!$D:$D)=0,"-",IF(SUMIF(ВихідніДані!$E:$BB,W$8&amp;$C85,ВихідніДані!$BE:$BE)=0,"вся сумма оспорена",IF(SUMIF(ВихідніДані!$E:$BB,W$8&amp;$C85,ВихідніДані!$M:$M)=0,"Немає висновків",SUMIF(ВихідніДані!$E:$BB,W$8&amp;$C85,ВихідніДані!$M:$M)/SUMIF(ВихідніДані!$E:$BB,W$8&amp;$C85,ВихідніДані!$BE:$BE))))</f>
        <v>-</v>
      </c>
      <c r="X85" s="331">
        <f ca="1">IF(SUMIF(ВихідніДані!$E:$BB,X$8&amp;$C85,ВихідніДані!$D:$D)=0,"-",IF(SUMIF(ВихідніДані!$E:$BB,X$8&amp;$C85,ВихідніДані!$BE:$BE)=0,"вся сумма оспорена",IF(SUMIF(ВихідніДані!$E:$BB,X$8&amp;$C85,ВихідніДані!$M:$M)=0,"Немає висновків",SUMIF(ВихідніДані!$E:$BB,X$8&amp;$C85,ВихідніДані!$M:$M)/SUMIF(ВихідніДані!$E:$BB,X$8&amp;$C85,ВихідніДані!$BE:$BE))))</f>
        <v>1</v>
      </c>
      <c r="Y85" s="331">
        <f ca="1">IF(SUMIF(ВихідніДані!$E:$BB,Y$8&amp;$C85,ВихідніДані!$D:$D)=0,"-",IF(SUMIF(ВихідніДані!$E:$BB,Y$8&amp;$C85,ВихідніДані!$BE:$BE)=0,"вся сумма оспорена",IF(SUMIF(ВихідніДані!$E:$BB,Y$8&amp;$C85,ВихідніДані!$M:$M)=0,"Немає висновків",SUMIF(ВихідніДані!$E:$BB,Y$8&amp;$C85,ВихідніДані!$M:$M)/SUMIF(ВихідніДані!$E:$BB,Y$8&amp;$C85,ВихідніДані!$BE:$BE))))</f>
        <v>1</v>
      </c>
      <c r="Z85" s="331">
        <f ca="1">IF(SUMIF(ВихідніДані!$E:$BB,Z$8&amp;$C85,ВихідніДані!$D:$D)=0,"-",IF(SUMIF(ВихідніДані!$E:$BB,Z$8&amp;$C85,ВихідніДані!$BE:$BE)=0,"вся сумма оспорена",IF(SUMIF(ВихідніДані!$E:$BB,Z$8&amp;$C85,ВихідніДані!$M:$M)=0,"Немає висновків",SUMIF(ВихідніДані!$E:$BB,Z$8&amp;$C85,ВихідніДані!$M:$M)/SUMIF(ВихідніДані!$E:$BB,Z$8&amp;$C85,ВихідніДані!$BE:$BE))))</f>
        <v>1</v>
      </c>
      <c r="AA85" s="331">
        <f ca="1">IF(SUMIF(ВихідніДані!$E:$BB,AA$8&amp;$C85,ВихідніДані!$D:$D)=0,"-",IF(SUMIF(ВихідніДані!$E:$BB,AA$8&amp;$C85,ВихідніДані!$BE:$BE)=0,"вся сумма оспорена",IF(SUMIF(ВихідніДані!$E:$BB,AA$8&amp;$C85,ВихідніДані!$M:$M)=0,"Немає висновків",SUMIF(ВихідніДані!$E:$BB,AA$8&amp;$C85,ВихідніДані!$M:$M)/SUMIF(ВихідніДані!$E:$BB,AA$8&amp;$C85,ВихідніДані!$BE:$BE))))</f>
        <v>1</v>
      </c>
      <c r="AB85" s="332">
        <f ca="1">IF(SUMIF(ВихідніДані!$E:$BB,AB$8&amp;$C85,ВихідніДані!$D:$D)=0,"-",IF(SUMIF(ВихідніДані!$E:$BB,AB$8&amp;$C85,ВихідніДані!$BE:$BE)=0,"вся сумма оспорена",IF(SUMIF(ВихідніДані!$E:$BB,AB$8&amp;$C85,ВихідніДані!$M:$M)=0,"Немає висновків",SUMIF(ВихідніДані!$E:$BB,AB$8&amp;$C85,ВихідніДані!$M:$M)/SUMIF(ВихідніДані!$E:$BB,AB$8&amp;$C85,ВихідніДані!$BE:$BE))))</f>
        <v>1</v>
      </c>
      <c r="AC85" s="159"/>
      <c r="AD85" s="330" t="str">
        <f ca="1">IF(SUMIF(ВихідніДані!$E:$BB,AD$8&amp; $C85,ВихідніДані!$D:$D)=0,"-",IF(SUMIF(ВихідніДані!$E:$BB,AD$8&amp;$C85,ВихідніДані!$BE:$BE)=0,"вся сумма оспорена",IF(SUMIF(ВихідніДані!$E:$BB,AD$8&amp;$C85,ВихідніДані!$M:$M)=0,"Немає висновків",SUMIF(ВихідніДані!$E:$BB,AD$8&amp;$C85,ВихідніДані!$AI:$AI)/SUMIF(ВихідніДані!$E:$BB,AD$8&amp;$C85,ВихідніДані!$M:$M))))</f>
        <v>Немає висновків</v>
      </c>
      <c r="AE85" s="331" t="str">
        <f ca="1">IF(SUMIF(ВихідніДані!$E:$BB,AE$8&amp; $C85,ВихідніДані!$D:$D)=0,"-",IF(SUMIF(ВихідніДані!$E:$BB,AE$8&amp;$C85,ВихідніДані!$BE:$BE)=0,"вся сумма оспорена",IF(SUMIF(ВихідніДані!$E:$BB,AE$8&amp;$C85,ВихідніДані!$M:$M)=0,"Немає висновків",SUMIF(ВихідніДані!$E:$BB,AE$8&amp;$C85,ВихідніДані!$AI:$AI)/SUMIF(ВихідніДані!$E:$BB,AE$8&amp;$C85,ВихідніДані!$M:$M))))</f>
        <v>-</v>
      </c>
      <c r="AF85" s="331">
        <f ca="1">IF(SUMIF(ВихідніДані!$E:$BB,AF$8&amp; $C85,ВихідніДані!$D:$D)=0,"-",IF(SUMIF(ВихідніДані!$E:$BB,AF$8&amp;$C85,ВихідніДані!$BE:$BE)=0,"вся сумма оспорена",IF(SUMIF(ВихідніДані!$E:$BB,AF$8&amp;$C85,ВихідніДані!$M:$M)=0,"Немає висновків",SUMIF(ВихідніДані!$E:$BB,AF$8&amp;$C85,ВихідніДані!$AI:$AI)/SUMIF(ВихідніДані!$E:$BB,AF$8&amp;$C85,ВихідніДані!$M:$M))))</f>
        <v>1</v>
      </c>
      <c r="AG85" s="331">
        <f ca="1">IF(SUMIF(ВихідніДані!$E:$BB,AG$8&amp; $C85,ВихідніДані!$D:$D)=0,"-",IF(SUMIF(ВихідніДані!$E:$BB,AG$8&amp;$C85,ВихідніДані!$BE:$BE)=0,"вся сумма оспорена",IF(SUMIF(ВихідніДані!$E:$BB,AG$8&amp;$C85,ВихідніДані!$M:$M)=0,"Немає висновків",SUMIF(ВихідніДані!$E:$BB,AG$8&amp;$C85,ВихідніДані!$AI:$AI)/SUMIF(ВихідніДані!$E:$BB,AG$8&amp;$C85,ВихідніДані!$M:$M))))</f>
        <v>1</v>
      </c>
      <c r="AH85" s="331">
        <f ca="1">IF(SUMIF(ВихідніДані!$E:$BB,AH$8&amp; $C85,ВихідніДані!$D:$D)=0,"-",IF(SUMIF(ВихідніДані!$E:$BB,AH$8&amp;$C85,ВихідніДані!$BE:$BE)=0,"вся сумма оспорена",IF(SUMIF(ВихідніДані!$E:$BB,AH$8&amp;$C85,ВихідніДані!$M:$M)=0,"Немає висновків",SUMIF(ВихідніДані!$E:$BB,AH$8&amp;$C85,ВихідніДані!$AI:$AI)/SUMIF(ВихідніДані!$E:$BB,AH$8&amp;$C85,ВихідніДані!$M:$M))))</f>
        <v>1</v>
      </c>
      <c r="AI85" s="331" t="str">
        <f ca="1">IF(SUMIF(ВихідніДані!$E:$BB,AI$8&amp; $C85,ВихідніДані!$D:$D)=0,"-",IF(SUMIF(ВихідніДані!$E:$BB,AI$8&amp;$C85,ВихідніДані!$BE:$BE)=0,"вся сумма оспорена",IF(SUMIF(ВихідніДані!$E:$BB,AI$8&amp;$C85,ВихідніДані!$M:$M)=0,"Немає висновків",SUMIF(ВихідніДані!$E:$BB,AI$8&amp;$C85,ВихідніДані!$AI:$AI)/SUMIF(ВихідніДані!$E:$BB,AI$8&amp;$C85,ВихідніДані!$M:$M))))</f>
        <v>-</v>
      </c>
      <c r="AJ85" s="331">
        <f ca="1">IF(SUMIF(ВихідніДані!$E:$BB,AJ$8&amp; $C85,ВихідніДані!$D:$D)=0,"-",IF(SUMIF(ВихідніДані!$E:$BB,AJ$8&amp;$C85,ВихідніДані!$BE:$BE)=0,"вся сумма оспорена",IF(SUMIF(ВихідніДані!$E:$BB,AJ$8&amp;$C85,ВихідніДані!$M:$M)=0,"Немає висновків",SUMIF(ВихідніДані!$E:$BB,AJ$8&amp;$C85,ВихідніДані!$AI:$AI)/SUMIF(ВихідніДані!$E:$BB,AJ$8&amp;$C85,ВихідніДані!$M:$M))))</f>
        <v>1</v>
      </c>
      <c r="AK85" s="331">
        <f ca="1">IF(SUMIF(ВихідніДані!$E:$BB,AK$8&amp; $C85,ВихідніДані!$D:$D)=0,"-",IF(SUMIF(ВихідніДані!$E:$BB,AK$8&amp;$C85,ВихідніДані!$BE:$BE)=0,"вся сумма оспорена",IF(SUMIF(ВихідніДані!$E:$BB,AK$8&amp;$C85,ВихідніДані!$M:$M)=0,"Немає висновків",SUMIF(ВихідніДані!$E:$BB,AK$8&amp;$C85,ВихідніДані!$AI:$AI)/SUMIF(ВихідніДані!$E:$BB,AK$8&amp;$C85,ВихідніДані!$M:$M))))</f>
        <v>1</v>
      </c>
      <c r="AL85" s="331">
        <f ca="1">IF(SUMIF(ВихідніДані!$E:$BB,AL$8&amp; $C85,ВихідніДані!$D:$D)=0,"-",IF(SUMIF(ВихідніДані!$E:$BB,AL$8&amp;$C85,ВихідніДані!$BE:$BE)=0,"вся сумма оспорена",IF(SUMIF(ВихідніДані!$E:$BB,AL$8&amp;$C85,ВихідніДані!$M:$M)=0,"Немає висновків",SUMIF(ВихідніДані!$E:$BB,AL$8&amp;$C85,ВихідніДані!$AI:$AI)/SUMIF(ВихідніДані!$E:$BB,AL$8&amp;$C85,ВихідніДані!$M:$M))))</f>
        <v>1</v>
      </c>
      <c r="AM85" s="331">
        <f ca="1">IF(SUMIF(ВихідніДані!$E:$BB,AM$8&amp; $C85,ВихідніДані!$D:$D)=0,"-",IF(SUMIF(ВихідніДані!$E:$BB,AM$8&amp;$C85,ВихідніДані!$BE:$BE)=0,"вся сумма оспорена",IF(SUMIF(ВихідніДані!$E:$BB,AM$8&amp;$C85,ВихідніДані!$M:$M)=0,"Немає висновків",SUMIF(ВихідніДані!$E:$BB,AM$8&amp;$C85,ВихідніДані!$AI:$AI)/SUMIF(ВихідніДані!$E:$BB,AM$8&amp;$C85,ВихідніДані!$M:$M))))</f>
        <v>1</v>
      </c>
      <c r="AN85" s="332">
        <f ca="1">IF(SUMIF(ВихідніДані!$E:$BB,AN$8&amp; $C85,ВихідніДані!$D:$D)=0,"-",IF(SUMIF(ВихідніДані!$E:$BB,AN$8&amp;$C85,ВихідніДані!$BE:$BE)=0,"вся сумма оспорена",IF(SUMIF(ВихідніДані!$E:$BB,AN$8&amp;$C85,ВихідніДані!$M:$M)=0,"Немає висновків",SUMIF(ВихідніДані!$E:$BB,AN$8&amp;$C85,ВихідніДані!$AI:$AI)/SUMIF(ВихідніДані!$E:$BB,AN$8&amp;$C85,ВихідніДані!$M:$M))))</f>
        <v>1</v>
      </c>
      <c r="AO85" s="159"/>
      <c r="AP85" s="323" t="str">
        <f>VLOOKUP(AP$8&amp;$C85,ВихідніДані!$E:$BD,52,0)</f>
        <v>Немає висновку</v>
      </c>
      <c r="AQ85" s="331" t="str">
        <f>IF(ISNA(VLOOKUP(AQ$8&amp;$C85,ВихідніДані!$E:$BD,52,0)),"---",VLOOKUP(AQ$8&amp;$C85,ВихідніДані!$E:$BD,52,0))</f>
        <v>---</v>
      </c>
      <c r="AR85" s="324">
        <f>VLOOKUP(AR$8&amp;$C85,ВихідніДані!$E:$BD,52,0)</f>
        <v>36</v>
      </c>
      <c r="AS85" s="324">
        <f>VLOOKUP(AS$8&amp;$C85,ВихідніДані!$E:$BD,52,0)</f>
        <v>29</v>
      </c>
      <c r="AT85" s="324">
        <f>VLOOKUP(AT$8&amp;$C85,ВихідніДані!$E:$BD,52,0)</f>
        <v>41</v>
      </c>
      <c r="AU85" s="331" t="str">
        <f>IF(ISNA(VLOOKUP(AU$8&amp;$C85,ВихідніДані!$E:$BD,52,0)),"---",VLOOKUP(AU$8&amp;$C85,ВихідніДані!$E:$BD,52,0))</f>
        <v>---</v>
      </c>
      <c r="AV85" s="324">
        <f>VLOOKUP(AV$8&amp;$C85,ВихідніДані!$E:$BD,52,0)</f>
        <v>27</v>
      </c>
      <c r="AW85" s="324">
        <f>VLOOKUP(AW$8&amp;$C85,ВихідніДані!$E:$BD,52,0)</f>
        <v>28</v>
      </c>
      <c r="AX85" s="324">
        <f>VLOOKUP(AX$8&amp;$C85,ВихідніДані!$E:$BD,52,0)</f>
        <v>30</v>
      </c>
      <c r="AY85" s="324">
        <f>VLOOKUP(AY$8&amp;$C85,ВихідніДані!$E:$BD,52,0)</f>
        <v>39</v>
      </c>
      <c r="AZ85" s="325">
        <f>VLOOKUP(AZ$8&amp;$C85,ВихідніДані!$E:$BD,52,0)</f>
        <v>42</v>
      </c>
      <c r="BA85" s="159"/>
      <c r="BB85" s="319">
        <f>IF(SUMIF(АВисновки!$D:$D,BB$8&amp;$C85,АВисновки!$A:$A)=0,"-",SUMIF(АВисновки!$D:$D,BB$8&amp;$C85,АВисновки!$E:$E))</f>
        <v>100532.07945205479</v>
      </c>
      <c r="BC85" s="320" t="str">
        <f>IF(SUMIF(АВисновки!$D:$D,BC$8&amp;$C85,АВисновки!$A:$A)=0,"-",SUMIF(АВисновки!$D:$D,BC$8&amp;$C85,АВисновки!$E:$E))</f>
        <v>-</v>
      </c>
      <c r="BD85" s="320">
        <f>IF(SUMIF(АВисновки!$D:$D,BD$8&amp;$C85,АВисновки!$A:$A)=0,"-",SUMIF(АВисновки!$D:$D,BD$8&amp;$C85,АВисновки!$E:$E))</f>
        <v>0</v>
      </c>
      <c r="BE85" s="320">
        <f>IF(SUMIF(АВисновки!$D:$D,BE$8&amp;$C85,АВисновки!$A:$A)=0,"-",SUMIF(АВисновки!$D:$D,BE$8&amp;$C85,АВисновки!$E:$E))</f>
        <v>0</v>
      </c>
      <c r="BF85" s="320">
        <f>IF(SUMIF(АВисновки!$D:$D,BF$8&amp;$C85,АВисновки!$A:$A)=0,"-",SUMIF(АВисновки!$D:$D,BF$8&amp;$C85,АВисновки!$E:$E))</f>
        <v>0</v>
      </c>
      <c r="BG85" s="320" t="str">
        <f>IF(SUMIF(АВисновки!$D:$D,BG$8&amp;$C85,АВисновки!$A:$A)=0,"-",SUMIF(АВисновки!$D:$D,BG$8&amp;$C85,АВисновки!$E:$E))</f>
        <v>-</v>
      </c>
      <c r="BH85" s="320">
        <f>IF(SUMIF(АВисновки!$D:$D,BH$8&amp;$C85,АВисновки!$A:$A)=0,"-",SUMIF(АВисновки!$D:$D,BH$8&amp;$C85,АВисновки!$E:$E))</f>
        <v>0</v>
      </c>
      <c r="BI85" s="320">
        <f>IF(SUMIF(АВисновки!$D:$D,BI$8&amp;$C85,АВисновки!$A:$A)=0,"-",SUMIF(АВисновки!$D:$D,BI$8&amp;$C85,АВисновки!$E:$E))</f>
        <v>0</v>
      </c>
      <c r="BJ85" s="320">
        <f>IF(SUMIF(АВисновки!$D:$D,BJ$8&amp;$C85,АВисновки!$A:$A)=0,"-",SUMIF(АВисновки!$D:$D,BJ$8&amp;$C85,АВисновки!$E:$E))</f>
        <v>0</v>
      </c>
      <c r="BK85" s="320">
        <f>IF(SUMIF(АВисновки!$D:$D,BK$8&amp;$C85,АВисновки!$A:$A)=0,"-",SUMIF(АВисновки!$D:$D,BK$8&amp;$C85,АВисновки!$E:$E))</f>
        <v>0</v>
      </c>
      <c r="BL85" s="321">
        <f>IF(SUMIF(АВисновки!$D:$D,BL$8&amp;$C85,АВисновки!$A:$A)=0,"-",SUMIF(АВисновки!$D:$D,BL$8&amp;$C85,АВисновки!$E:$E))</f>
        <v>0</v>
      </c>
    </row>
    <row r="86" spans="1:64" x14ac:dyDescent="0.2">
      <c r="A86" s="386">
        <f>COUNTIF(СписМінфін!$B$2:$B$101,C86)</f>
        <v>1</v>
      </c>
      <c r="B86" s="364">
        <v>75</v>
      </c>
      <c r="C86" s="365" t="s">
        <v>32</v>
      </c>
      <c r="D86" s="142">
        <v>253945626106</v>
      </c>
      <c r="E86" s="172">
        <f>SUMIF(ВихідніДані!G:G,D86,ВихідніДані!K:K)</f>
        <v>2574186026</v>
      </c>
      <c r="F86" s="172">
        <f>SUMIF(ВихідніДані!G:G,D86,ВихідніДані!M:M)</f>
        <v>1995402549.03</v>
      </c>
      <c r="G86" s="172">
        <f>SUMIF(ВихідніДані!G:G,D86,ВихідніДані!AC:AC)</f>
        <v>0</v>
      </c>
      <c r="H86" s="172">
        <f>SUMIF(ВихідніДані!G:G,D86,ВихідніДані!AI:AI)</f>
        <v>1995402549.03</v>
      </c>
      <c r="I86" s="366">
        <f t="shared" si="5"/>
        <v>578783476.97000003</v>
      </c>
      <c r="J86" s="366">
        <f t="shared" si="6"/>
        <v>0</v>
      </c>
      <c r="K86" s="367">
        <f t="shared" si="7"/>
        <v>0.77515864388815536</v>
      </c>
      <c r="L86" s="368">
        <f t="shared" si="8"/>
        <v>0.77515864388815536</v>
      </c>
      <c r="M86" s="369">
        <f>SUMIF(АВисновки!N:N,D86,АВисновки!$E:$E)</f>
        <v>227268380.99241099</v>
      </c>
      <c r="N86" s="369">
        <f>SUMIF(АВисновки!N:N,D86,АВисновки!B:B)</f>
        <v>8</v>
      </c>
      <c r="O86" s="369">
        <f ca="1">SUMIF([2]Матриця!C$7:C$967,D86,[2]Матриця!D$7:D$967)</f>
        <v>79</v>
      </c>
      <c r="P86" s="387">
        <f ca="1">SUMIF([2]Матриця!B$7:B$967,C86,[2]Матриця!E$7:E$967)</f>
        <v>4</v>
      </c>
      <c r="Q86" s="159"/>
      <c r="R86" s="330">
        <f ca="1">IF(SUMIF(ВихідніДані!$E:$BB,R$8&amp;$C86,ВихідніДані!$D:$D)=0,"-",IF(SUMIF(ВихідніДані!$E:$BB,R$8&amp;$C86,ВихідніДані!$BE:$BE)=0,"вся сумма оспорена",IF(SUMIF(ВихідніДані!$E:$BB,R$8&amp;$C86,ВихідніДані!$M:$M)=0,"Немає висновків",SUMIF(ВихідніДані!$E:$BB,R$8&amp;$C86,ВихідніДані!$M:$M)/SUMIF(ВихідніДані!$E:$BB,R$8&amp;$C86,ВихідніДані!$BE:$BE))))</f>
        <v>1</v>
      </c>
      <c r="S86" s="331">
        <f ca="1">IF(SUMIF(ВихідніДані!$E:$BB,S$8&amp;$C86,ВихідніДані!$D:$D)=0,"-",IF(SUMIF(ВихідніДані!$E:$BB,S$8&amp;$C86,ВихідніДані!$BE:$BE)=0,"вся сумма оспорена",IF(SUMIF(ВихідніДані!$E:$BB,S$8&amp;$C86,ВихідніДані!$M:$M)=0,"Немає висновків",SUMIF(ВихідніДані!$E:$BB,S$8&amp;$C86,ВихідніДані!$M:$M)/SUMIF(ВихідніДані!$E:$BB,S$8&amp;$C86,ВихідніДані!$BE:$BE))))</f>
        <v>1</v>
      </c>
      <c r="T86" s="331">
        <f ca="1">IF(SUMIF(ВихідніДані!$E:$BB,T$8&amp;$C86,ВихідніДані!$D:$D)=0,"-",IF(SUMIF(ВихідніДані!$E:$BB,T$8&amp;$C86,ВихідніДані!$BE:$BE)=0,"вся сумма оспорена",IF(SUMIF(ВихідніДані!$E:$BB,T$8&amp;$C86,ВихідніДані!$M:$M)=0,"Немає висновків",SUMIF(ВихідніДані!$E:$BB,T$8&amp;$C86,ВихідніДані!$M:$M)/SUMIF(ВихідніДані!$E:$BB,T$8&amp;$C86,ВихідніДані!$BE:$BE))))</f>
        <v>1</v>
      </c>
      <c r="U86" s="331">
        <f ca="1">IF(SUMIF(ВихідніДані!$E:$BB,U$8&amp;$C86,ВихідніДані!$D:$D)=0,"-",IF(SUMIF(ВихідніДані!$E:$BB,U$8&amp;$C86,ВихідніДані!$BE:$BE)=0,"вся сумма оспорена",IF(SUMIF(ВихідніДані!$E:$BB,U$8&amp;$C86,ВихідніДані!$M:$M)=0,"Немає висновків",SUMIF(ВихідніДані!$E:$BB,U$8&amp;$C86,ВихідніДані!$M:$M)/SUMIF(ВихідніДані!$E:$BB,U$8&amp;$C86,ВихідніДані!$BE:$BE))))</f>
        <v>0.87134848179030033</v>
      </c>
      <c r="V86" s="331">
        <f ca="1">IF(SUMIF(ВихідніДані!$E:$BB,V$8&amp;$C86,ВихідніДані!$D:$D)=0,"-",IF(SUMIF(ВихідніДані!$E:$BB,V$8&amp;$C86,ВихідніДані!$BE:$BE)=0,"вся сумма оспорена",IF(SUMIF(ВихідніДані!$E:$BB,V$8&amp;$C86,ВихідніДані!$M:$M)=0,"Немає висновків",SUMIF(ВихідніДані!$E:$BB,V$8&amp;$C86,ВихідніДані!$M:$M)/SUMIF(ВихідніДані!$E:$BB,V$8&amp;$C86,ВихідніДані!$BE:$BE))))</f>
        <v>0.71767000058095021</v>
      </c>
      <c r="W86" s="331">
        <f ca="1">IF(SUMIF(ВихідніДані!$E:$BB,W$8&amp;$C86,ВихідніДані!$D:$D)=0,"-",IF(SUMIF(ВихідніДані!$E:$BB,W$8&amp;$C86,ВихідніДані!$BE:$BE)=0,"вся сумма оспорена",IF(SUMIF(ВихідніДані!$E:$BB,W$8&amp;$C86,ВихідніДані!$M:$M)=0,"Немає висновків",SUMIF(ВихідніДані!$E:$BB,W$8&amp;$C86,ВихідніДані!$M:$M)/SUMIF(ВихідніДані!$E:$BB,W$8&amp;$C86,ВихідніДані!$BE:$BE))))</f>
        <v>0.59599705046374807</v>
      </c>
      <c r="X86" s="331">
        <f ca="1">IF(SUMIF(ВихідніДані!$E:$BB,X$8&amp;$C86,ВихідніДані!$D:$D)=0,"-",IF(SUMIF(ВихідніДані!$E:$BB,X$8&amp;$C86,ВихідніДані!$BE:$BE)=0,"вся сумма оспорена",IF(SUMIF(ВихідніДані!$E:$BB,X$8&amp;$C86,ВихідніДані!$M:$M)=0,"Немає висновків",SUMIF(ВихідніДані!$E:$BB,X$8&amp;$C86,ВихідніДані!$M:$M)/SUMIF(ВихідніДані!$E:$BB,X$8&amp;$C86,ВихідніДані!$BE:$BE))))</f>
        <v>0.68580779211457088</v>
      </c>
      <c r="Y86" s="331">
        <f ca="1">IF(SUMIF(ВихідніДані!$E:$BB,Y$8&amp;$C86,ВихідніДані!$D:$D)=0,"-",IF(SUMIF(ВихідніДані!$E:$BB,Y$8&amp;$C86,ВихідніДані!$BE:$BE)=0,"вся сумма оспорена",IF(SUMIF(ВихідніДані!$E:$BB,Y$8&amp;$C86,ВихідніДані!$M:$M)=0,"Немає висновків",SUMIF(ВихідніДані!$E:$BB,Y$8&amp;$C86,ВихідніДані!$M:$M)/SUMIF(ВихідніДані!$E:$BB,Y$8&amp;$C86,ВихідніДані!$BE:$BE))))</f>
        <v>0.65541453215538092</v>
      </c>
      <c r="Z86" s="331">
        <f ca="1">IF(SUMIF(ВихідніДані!$E:$BB,Z$8&amp;$C86,ВихідніДані!$D:$D)=0,"-",IF(SUMIF(ВихідніДані!$E:$BB,Z$8&amp;$C86,ВихідніДані!$BE:$BE)=0,"вся сумма оспорена",IF(SUMIF(ВихідніДані!$E:$BB,Z$8&amp;$C86,ВихідніДані!$M:$M)=0,"Немає висновків",SUMIF(ВихідніДані!$E:$BB,Z$8&amp;$C86,ВихідніДані!$M:$M)/SUMIF(ВихідніДані!$E:$BB,Z$8&amp;$C86,ВихідніДані!$BE:$BE))))</f>
        <v>0.79385853844257925</v>
      </c>
      <c r="AA86" s="331">
        <f ca="1">IF(SUMIF(ВихідніДані!$E:$BB,AA$8&amp;$C86,ВихідніДані!$D:$D)=0,"-",IF(SUMIF(ВихідніДані!$E:$BB,AA$8&amp;$C86,ВихідніДані!$BE:$BE)=0,"вся сумма оспорена",IF(SUMIF(ВихідніДані!$E:$BB,AA$8&amp;$C86,ВихідніДані!$M:$M)=0,"Немає висновків",SUMIF(ВихідніДані!$E:$BB,AA$8&amp;$C86,ВихідніДані!$M:$M)/SUMIF(ВихідніДані!$E:$BB,AA$8&amp;$C86,ВихідніДані!$BE:$BE))))</f>
        <v>0.80265113482367845</v>
      </c>
      <c r="AB86" s="332">
        <f ca="1">IF(SUMIF(ВихідніДані!$E:$BB,AB$8&amp;$C86,ВихідніДані!$D:$D)=0,"-",IF(SUMIF(ВихідніДані!$E:$BB,AB$8&amp;$C86,ВихідніДані!$BE:$BE)=0,"вся сумма оспорена",IF(SUMIF(ВихідніДані!$E:$BB,AB$8&amp;$C86,ВихідніДані!$M:$M)=0,"Немає висновків",SUMIF(ВихідніДані!$E:$BB,AB$8&amp;$C86,ВихідніДані!$M:$M)/SUMIF(ВихідніДані!$E:$BB,AB$8&amp;$C86,ВихідніДані!$BE:$BE))))</f>
        <v>0.73968411193522732</v>
      </c>
      <c r="AC86" s="159"/>
      <c r="AD86" s="330">
        <f ca="1">IF(SUMIF(ВихідніДані!$E:$BB,AD$8&amp; $C86,ВихідніДані!$D:$D)=0,"-",IF(SUMIF(ВихідніДані!$E:$BB,AD$8&amp;$C86,ВихідніДані!$BE:$BE)=0,"вся сумма оспорена",IF(SUMIF(ВихідніДані!$E:$BB,AD$8&amp;$C86,ВихідніДані!$M:$M)=0,"Немає висновків",SUMIF(ВихідніДані!$E:$BB,AD$8&amp;$C86,ВихідніДані!$AI:$AI)/SUMIF(ВихідніДані!$E:$BB,AD$8&amp;$C86,ВихідніДані!$M:$M))))</f>
        <v>1</v>
      </c>
      <c r="AE86" s="331">
        <f ca="1">IF(SUMIF(ВихідніДані!$E:$BB,AE$8&amp; $C86,ВихідніДані!$D:$D)=0,"-",IF(SUMIF(ВихідніДані!$E:$BB,AE$8&amp;$C86,ВихідніДані!$BE:$BE)=0,"вся сумма оспорена",IF(SUMIF(ВихідніДані!$E:$BB,AE$8&amp;$C86,ВихідніДані!$M:$M)=0,"Немає висновків",SUMIF(ВихідніДані!$E:$BB,AE$8&amp;$C86,ВихідніДані!$AI:$AI)/SUMIF(ВихідніДані!$E:$BB,AE$8&amp;$C86,ВихідніДані!$M:$M))))</f>
        <v>1</v>
      </c>
      <c r="AF86" s="331">
        <f ca="1">IF(SUMIF(ВихідніДані!$E:$BB,AF$8&amp; $C86,ВихідніДані!$D:$D)=0,"-",IF(SUMIF(ВихідніДані!$E:$BB,AF$8&amp;$C86,ВихідніДані!$BE:$BE)=0,"вся сумма оспорена",IF(SUMIF(ВихідніДані!$E:$BB,AF$8&amp;$C86,ВихідніДані!$M:$M)=0,"Немає висновків",SUMIF(ВихідніДані!$E:$BB,AF$8&amp;$C86,ВихідніДані!$AI:$AI)/SUMIF(ВихідніДані!$E:$BB,AF$8&amp;$C86,ВихідніДані!$M:$M))))</f>
        <v>1</v>
      </c>
      <c r="AG86" s="331">
        <f ca="1">IF(SUMIF(ВихідніДані!$E:$BB,AG$8&amp; $C86,ВихідніДані!$D:$D)=0,"-",IF(SUMIF(ВихідніДані!$E:$BB,AG$8&amp;$C86,ВихідніДані!$BE:$BE)=0,"вся сумма оспорена",IF(SUMIF(ВихідніДані!$E:$BB,AG$8&amp;$C86,ВихідніДані!$M:$M)=0,"Немає висновків",SUMIF(ВихідніДані!$E:$BB,AG$8&amp;$C86,ВихідніДані!$AI:$AI)/SUMIF(ВихідніДані!$E:$BB,AG$8&amp;$C86,ВихідніДані!$M:$M))))</f>
        <v>1</v>
      </c>
      <c r="AH86" s="331">
        <f ca="1">IF(SUMIF(ВихідніДані!$E:$BB,AH$8&amp; $C86,ВихідніДані!$D:$D)=0,"-",IF(SUMIF(ВихідніДані!$E:$BB,AH$8&amp;$C86,ВихідніДані!$BE:$BE)=0,"вся сумма оспорена",IF(SUMIF(ВихідніДані!$E:$BB,AH$8&amp;$C86,ВихідніДані!$M:$M)=0,"Немає висновків",SUMIF(ВихідніДані!$E:$BB,AH$8&amp;$C86,ВихідніДані!$AI:$AI)/SUMIF(ВихідніДані!$E:$BB,AH$8&amp;$C86,ВихідніДані!$M:$M))))</f>
        <v>1</v>
      </c>
      <c r="AI86" s="331">
        <f ca="1">IF(SUMIF(ВихідніДані!$E:$BB,AI$8&amp; $C86,ВихідніДані!$D:$D)=0,"-",IF(SUMIF(ВихідніДані!$E:$BB,AI$8&amp;$C86,ВихідніДані!$BE:$BE)=0,"вся сумма оспорена",IF(SUMIF(ВихідніДані!$E:$BB,AI$8&amp;$C86,ВихідніДані!$M:$M)=0,"Немає висновків",SUMIF(ВихідніДані!$E:$BB,AI$8&amp;$C86,ВихідніДані!$AI:$AI)/SUMIF(ВихідніДані!$E:$BB,AI$8&amp;$C86,ВихідніДані!$M:$M))))</f>
        <v>1</v>
      </c>
      <c r="AJ86" s="331">
        <f ca="1">IF(SUMIF(ВихідніДані!$E:$BB,AJ$8&amp; $C86,ВихідніДані!$D:$D)=0,"-",IF(SUMIF(ВихідніДані!$E:$BB,AJ$8&amp;$C86,ВихідніДані!$BE:$BE)=0,"вся сумма оспорена",IF(SUMIF(ВихідніДані!$E:$BB,AJ$8&amp;$C86,ВихідніДані!$M:$M)=0,"Немає висновків",SUMIF(ВихідніДані!$E:$BB,AJ$8&amp;$C86,ВихідніДані!$AI:$AI)/SUMIF(ВихідніДані!$E:$BB,AJ$8&amp;$C86,ВихідніДані!$M:$M))))</f>
        <v>1</v>
      </c>
      <c r="AK86" s="331">
        <f ca="1">IF(SUMIF(ВихідніДані!$E:$BB,AK$8&amp; $C86,ВихідніДані!$D:$D)=0,"-",IF(SUMIF(ВихідніДані!$E:$BB,AK$8&amp;$C86,ВихідніДані!$BE:$BE)=0,"вся сумма оспорена",IF(SUMIF(ВихідніДані!$E:$BB,AK$8&amp;$C86,ВихідніДані!$M:$M)=0,"Немає висновків",SUMIF(ВихідніДані!$E:$BB,AK$8&amp;$C86,ВихідніДані!$AI:$AI)/SUMIF(ВихідніДані!$E:$BB,AK$8&amp;$C86,ВихідніДані!$M:$M))))</f>
        <v>1</v>
      </c>
      <c r="AL86" s="331">
        <f ca="1">IF(SUMIF(ВихідніДані!$E:$BB,AL$8&amp; $C86,ВихідніДані!$D:$D)=0,"-",IF(SUMIF(ВихідніДані!$E:$BB,AL$8&amp;$C86,ВихідніДані!$BE:$BE)=0,"вся сумма оспорена",IF(SUMIF(ВихідніДані!$E:$BB,AL$8&amp;$C86,ВихідніДані!$M:$M)=0,"Немає висновків",SUMIF(ВихідніДані!$E:$BB,AL$8&amp;$C86,ВихідніДані!$AI:$AI)/SUMIF(ВихідніДані!$E:$BB,AL$8&amp;$C86,ВихідніДані!$M:$M))))</f>
        <v>1</v>
      </c>
      <c r="AM86" s="331">
        <f ca="1">IF(SUMIF(ВихідніДані!$E:$BB,AM$8&amp; $C86,ВихідніДані!$D:$D)=0,"-",IF(SUMIF(ВихідніДані!$E:$BB,AM$8&amp;$C86,ВихідніДані!$BE:$BE)=0,"вся сумма оспорена",IF(SUMIF(ВихідніДані!$E:$BB,AM$8&amp;$C86,ВихідніДані!$M:$M)=0,"Немає висновків",SUMIF(ВихідніДані!$E:$BB,AM$8&amp;$C86,ВихідніДані!$AI:$AI)/SUMIF(ВихідніДані!$E:$BB,AM$8&amp;$C86,ВихідніДані!$M:$M))))</f>
        <v>1</v>
      </c>
      <c r="AN86" s="332">
        <f ca="1">IF(SUMIF(ВихідніДані!$E:$BB,AN$8&amp; $C86,ВихідніДані!$D:$D)=0,"-",IF(SUMIF(ВихідніДані!$E:$BB,AN$8&amp;$C86,ВихідніДані!$BE:$BE)=0,"вся сумма оспорена",IF(SUMIF(ВихідніДані!$E:$BB,AN$8&amp;$C86,ВихідніДані!$M:$M)=0,"Немає висновків",SUMIF(ВихідніДані!$E:$BB,AN$8&amp;$C86,ВихідніДані!$AI:$AI)/SUMIF(ВихідніДані!$E:$BB,AN$8&amp;$C86,ВихідніДані!$M:$M))))</f>
        <v>1</v>
      </c>
      <c r="AO86" s="159"/>
      <c r="AP86" s="323">
        <f>VLOOKUP(AP$8&amp;$C86,ВихідніДані!$E:$BD,52,0)</f>
        <v>35</v>
      </c>
      <c r="AQ86" s="324">
        <f>VLOOKUP(AQ$8&amp;$C86,ВихідніДані!$E:$BD,52,0)</f>
        <v>41</v>
      </c>
      <c r="AR86" s="324">
        <f>VLOOKUP(AR$8&amp;$C86,ВихідніДані!$E:$BD,52,0)</f>
        <v>43</v>
      </c>
      <c r="AS86" s="324">
        <f>VLOOKUP(AS$8&amp;$C86,ВихідніДані!$E:$BD,52,0)</f>
        <v>53</v>
      </c>
      <c r="AT86" s="324">
        <f>VLOOKUP(AT$8&amp;$C86,ВихідніДані!$E:$BD,52,0)</f>
        <v>72</v>
      </c>
      <c r="AU86" s="324">
        <f>VLOOKUP(AU$8&amp;$C86,ВихідніДані!$E:$BD,52,0)</f>
        <v>70</v>
      </c>
      <c r="AV86" s="324">
        <f>VLOOKUP(AV$8&amp;$C86,ВихідніДані!$E:$BD,52,0)</f>
        <v>44</v>
      </c>
      <c r="AW86" s="324">
        <f>VLOOKUP(AW$8&amp;$C86,ВихідніДані!$E:$BD,52,0)</f>
        <v>38</v>
      </c>
      <c r="AX86" s="324">
        <f>VLOOKUP(AX$8&amp;$C86,ВихідніДані!$E:$BD,52,0)</f>
        <v>39</v>
      </c>
      <c r="AY86" s="324">
        <f>VLOOKUP(AY$8&amp;$C86,ВихідніДані!$E:$BD,52,0)</f>
        <v>35</v>
      </c>
      <c r="AZ86" s="325">
        <f>VLOOKUP(AZ$8&amp;$C86,ВихідніДані!$E:$BD,52,0)</f>
        <v>35</v>
      </c>
      <c r="BA86" s="159"/>
      <c r="BB86" s="319">
        <f>IF(SUMIF(АВисновки!$D:$D,BB$8&amp;$C86,АВисновки!$A:$A)=0,"-",SUMIF(АВисновки!$D:$D,BB$8&amp;$C86,АВисновки!$E:$E))</f>
        <v>0</v>
      </c>
      <c r="BC86" s="320">
        <f>IF(SUMIF(АВисновки!$D:$D,BC$8&amp;$C86,АВисновки!$A:$A)=0,"-",SUMIF(АВисновки!$D:$D,BC$8&amp;$C86,АВисновки!$E:$E))</f>
        <v>0</v>
      </c>
      <c r="BD86" s="320">
        <f>IF(SUMIF(АВисновки!$D:$D,BD$8&amp;$C86,АВисновки!$A:$A)=0,"-",SUMIF(АВисновки!$D:$D,BD$8&amp;$C86,АВисновки!$E:$E))</f>
        <v>0</v>
      </c>
      <c r="BE86" s="320">
        <f>IF(SUMIF(АВисновки!$D:$D,BE$8&amp;$C86,АВисновки!$A:$A)=0,"-",SUMIF(АВисновки!$D:$D,BE$8&amp;$C86,АВисновки!$E:$E))</f>
        <v>22271672.736986302</v>
      </c>
      <c r="BF86" s="320">
        <f>IF(SUMIF(АВисновки!$D:$D,BF$8&amp;$C86,АВисновки!$A:$A)=0,"-",SUMIF(АВисновки!$D:$D,BF$8&amp;$C86,АВисновки!$E:$E))</f>
        <v>46509801.002986304</v>
      </c>
      <c r="BG86" s="320">
        <f>IF(SUMIF(АВисновки!$D:$D,BG$8&amp;$C86,АВисновки!$A:$A)=0,"-",SUMIF(АВисновки!$D:$D,BG$8&amp;$C86,АВисновки!$E:$E))</f>
        <v>55200972.575561658</v>
      </c>
      <c r="BH86" s="320">
        <f>IF(SUMIF(АВисновки!$D:$D,BH$8&amp;$C86,АВисновки!$A:$A)=0,"-",SUMIF(АВисновки!$D:$D,BH$8&amp;$C86,АВисновки!$E:$E))</f>
        <v>30769247.476410951</v>
      </c>
      <c r="BI86" s="320">
        <f>IF(SUMIF(АВисновки!$D:$D,BI$8&amp;$C86,АВисновки!$A:$A)=0,"-",SUMIF(АВисновки!$D:$D,BI$8&amp;$C86,АВисновки!$E:$E))</f>
        <v>14598443.719561644</v>
      </c>
      <c r="BJ86" s="320">
        <f>IF(SUMIF(АВисновки!$D:$D,BJ$8&amp;$C86,АВисновки!$A:$A)=0,"-",SUMIF(АВисновки!$D:$D,BJ$8&amp;$C86,АВисновки!$E:$E))</f>
        <v>31465388.673863016</v>
      </c>
      <c r="BK86" s="320">
        <f>IF(SUMIF(АВисновки!$D:$D,BK$8&amp;$C86,АВисновки!$A:$A)=0,"-",SUMIF(АВисновки!$D:$D,BK$8&amp;$C86,АВисновки!$E:$E))</f>
        <v>14838245.511561649</v>
      </c>
      <c r="BL86" s="321">
        <f>IF(SUMIF(АВисновки!$D:$D,BL$8&amp;$C86,АВисновки!$A:$A)=0,"-",SUMIF(АВисновки!$D:$D,BL$8&amp;$C86,АВисновки!$E:$E))</f>
        <v>11614609.295479452</v>
      </c>
    </row>
    <row r="87" spans="1:64" x14ac:dyDescent="0.2">
      <c r="A87" s="386">
        <f>COUNTIF(СписМінфін!$B$2:$B$101,C87)</f>
        <v>1</v>
      </c>
      <c r="B87" s="364">
        <v>76</v>
      </c>
      <c r="C87" s="365" t="s">
        <v>31</v>
      </c>
      <c r="D87" s="142">
        <v>396754719188</v>
      </c>
      <c r="E87" s="172">
        <f>SUMIF(ВихідніДані!G:G,D87,ВихідніДані!K:K)</f>
        <v>180183233</v>
      </c>
      <c r="F87" s="172">
        <f>SUMIF(ВихідніДані!G:G,D87,ВихідніДані!M:M)</f>
        <v>176974049.09</v>
      </c>
      <c r="G87" s="172">
        <f>SUMIF(ВихідніДані!G:G,D87,ВихідніДані!AC:AC)</f>
        <v>0</v>
      </c>
      <c r="H87" s="172">
        <f>SUMIF(ВихідніДані!G:G,D87,ВихідніДані!AI:AI)</f>
        <v>136955860.09</v>
      </c>
      <c r="I87" s="366">
        <f t="shared" si="5"/>
        <v>3209183.9099999964</v>
      </c>
      <c r="J87" s="366">
        <f t="shared" si="6"/>
        <v>40018189</v>
      </c>
      <c r="K87" s="367">
        <f t="shared" si="7"/>
        <v>0.98218933106833528</v>
      </c>
      <c r="L87" s="368">
        <f t="shared" si="8"/>
        <v>0.76009214514427104</v>
      </c>
      <c r="M87" s="369">
        <f>SUMIF(АВисновки!N:N,D87,АВисновки!$E:$E)</f>
        <v>7510502.1247397261</v>
      </c>
      <c r="N87" s="369">
        <f>SUMIF(АВисновки!N:N,D87,АВисновки!B:B)</f>
        <v>2</v>
      </c>
      <c r="O87" s="369">
        <f ca="1">SUMIF([2]Матриця!C$7:C$967,D87,[2]Матриця!D$7:D$967)</f>
        <v>14</v>
      </c>
      <c r="P87" s="387">
        <f ca="1">SUMIF([2]Матриця!B$7:B$967,C87,[2]Матриця!E$7:E$967)</f>
        <v>2</v>
      </c>
      <c r="Q87" s="159"/>
      <c r="R87" s="330" t="str">
        <f ca="1">IF(SUMIF(ВихідніДані!$E:$BB,R$8&amp;$C87,ВихідніДані!$D:$D)=0,"-",IF(SUMIF(ВихідніДані!$E:$BB,R$8&amp;$C87,ВихідніДані!$BE:$BE)=0,"вся сумма оспорена",IF(SUMIF(ВихідніДані!$E:$BB,R$8&amp;$C87,ВихідніДані!$M:$M)=0,"Немає висновків",SUMIF(ВихідніДані!$E:$BB,R$8&amp;$C87,ВихідніДані!$M:$M)/SUMIF(ВихідніДані!$E:$BB,R$8&amp;$C87,ВихідніДані!$BE:$BE))))</f>
        <v>-</v>
      </c>
      <c r="S87" s="331" t="str">
        <f ca="1">IF(SUMIF(ВихідніДані!$E:$BB,S$8&amp;$C87,ВихідніДані!$D:$D)=0,"-",IF(SUMIF(ВихідніДані!$E:$BB,S$8&amp;$C87,ВихідніДані!$BE:$BE)=0,"вся сумма оспорена",IF(SUMIF(ВихідніДані!$E:$BB,S$8&amp;$C87,ВихідніДані!$M:$M)=0,"Немає висновків",SUMIF(ВихідніДані!$E:$BB,S$8&amp;$C87,ВихідніДані!$M:$M)/SUMIF(ВихідніДані!$E:$BB,S$8&amp;$C87,ВихідніДані!$BE:$BE))))</f>
        <v>Немає висновків</v>
      </c>
      <c r="T87" s="331" t="str">
        <f ca="1">IF(SUMIF(ВихідніДані!$E:$BB,T$8&amp;$C87,ВихідніДані!$D:$D)=0,"-",IF(SUMIF(ВихідніДані!$E:$BB,T$8&amp;$C87,ВихідніДані!$BE:$BE)=0,"вся сумма оспорена",IF(SUMIF(ВихідніДані!$E:$BB,T$8&amp;$C87,ВихідніДані!$M:$M)=0,"Немає висновків",SUMIF(ВихідніДані!$E:$BB,T$8&amp;$C87,ВихідніДані!$M:$M)/SUMIF(ВихідніДані!$E:$BB,T$8&amp;$C87,ВихідніДані!$BE:$BE))))</f>
        <v>-</v>
      </c>
      <c r="U87" s="331">
        <f ca="1">IF(SUMIF(ВихідніДані!$E:$BB,U$8&amp;$C87,ВихідніДані!$D:$D)=0,"-",IF(SUMIF(ВихідніДані!$E:$BB,U$8&amp;$C87,ВихідніДані!$BE:$BE)=0,"вся сумма оспорена",IF(SUMIF(ВихідніДані!$E:$BB,U$8&amp;$C87,ВихідніДані!$M:$M)=0,"Немає висновків",SUMIF(ВихідніДані!$E:$BB,U$8&amp;$C87,ВихідніДані!$M:$M)/SUMIF(ВихідніДані!$E:$BB,U$8&amp;$C87,ВихідніДані!$BE:$BE))))</f>
        <v>0.99998555483785301</v>
      </c>
      <c r="V87" s="331" t="str">
        <f ca="1">IF(SUMIF(ВихідніДані!$E:$BB,V$8&amp;$C87,ВихідніДані!$D:$D)=0,"-",IF(SUMIF(ВихідніДані!$E:$BB,V$8&amp;$C87,ВихідніДані!$BE:$BE)=0,"вся сумма оспорена",IF(SUMIF(ВихідніДані!$E:$BB,V$8&amp;$C87,ВихідніДані!$M:$M)=0,"Немає висновків",SUMIF(ВихідніДані!$E:$BB,V$8&amp;$C87,ВихідніДані!$M:$M)/SUMIF(ВихідніДані!$E:$BB,V$8&amp;$C87,ВихідніДані!$BE:$BE))))</f>
        <v>-</v>
      </c>
      <c r="W87" s="331" t="str">
        <f ca="1">IF(SUMIF(ВихідніДані!$E:$BB,W$8&amp;$C87,ВихідніДані!$D:$D)=0,"-",IF(SUMIF(ВихідніДані!$E:$BB,W$8&amp;$C87,ВихідніДані!$BE:$BE)=0,"вся сумма оспорена",IF(SUMIF(ВихідніДані!$E:$BB,W$8&amp;$C87,ВихідніДані!$M:$M)=0,"Немає висновків",SUMIF(ВихідніДані!$E:$BB,W$8&amp;$C87,ВихідніДані!$M:$M)/SUMIF(ВихідніДані!$E:$BB,W$8&amp;$C87,ВихідніДані!$BE:$BE))))</f>
        <v>-</v>
      </c>
      <c r="X87" s="331">
        <f ca="1">IF(SUMIF(ВихідніДані!$E:$BB,X$8&amp;$C87,ВихідніДані!$D:$D)=0,"-",IF(SUMIF(ВихідніДані!$E:$BB,X$8&amp;$C87,ВихідніДані!$BE:$BE)=0,"вся сумма оспорена",IF(SUMIF(ВихідніДані!$E:$BB,X$8&amp;$C87,ВихідніДані!$M:$M)=0,"Немає висновків",SUMIF(ВихідніДані!$E:$BB,X$8&amp;$C87,ВихідніДані!$M:$M)/SUMIF(ВихідніДані!$E:$BB,X$8&amp;$C87,ВихідніДані!$BE:$BE))))</f>
        <v>1</v>
      </c>
      <c r="Y87" s="331">
        <f ca="1">IF(SUMIF(ВихідніДані!$E:$BB,Y$8&amp;$C87,ВихідніДані!$D:$D)=0,"-",IF(SUMIF(ВихідніДані!$E:$BB,Y$8&amp;$C87,ВихідніДані!$BE:$BE)=0,"вся сумма оспорена",IF(SUMIF(ВихідніДані!$E:$BB,Y$8&amp;$C87,ВихідніДані!$M:$M)=0,"Немає висновків",SUMIF(ВихідніДані!$E:$BB,Y$8&amp;$C87,ВихідніДані!$M:$M)/SUMIF(ВихідніДані!$E:$BB,Y$8&amp;$C87,ВихідніДані!$BE:$BE))))</f>
        <v>1</v>
      </c>
      <c r="Z87" s="331">
        <f ca="1">IF(SUMIF(ВихідніДані!$E:$BB,Z$8&amp;$C87,ВихідніДані!$D:$D)=0,"-",IF(SUMIF(ВихідніДані!$E:$BB,Z$8&amp;$C87,ВихідніДані!$BE:$BE)=0,"вся сумма оспорена",IF(SUMIF(ВихідніДані!$E:$BB,Z$8&amp;$C87,ВихідніДані!$M:$M)=0,"Немає висновків",SUMIF(ВихідніДані!$E:$BB,Z$8&amp;$C87,ВихідніДані!$M:$M)/SUMIF(ВихідніДані!$E:$BB,Z$8&amp;$C87,ВихідніДані!$BE:$BE))))</f>
        <v>1</v>
      </c>
      <c r="AA87" s="331">
        <f ca="1">IF(SUMIF(ВихідніДані!$E:$BB,AA$8&amp;$C87,ВихідніДані!$D:$D)=0,"-",IF(SUMIF(ВихідніДані!$E:$BB,AA$8&amp;$C87,ВихідніДані!$BE:$BE)=0,"вся сумма оспорена",IF(SUMIF(ВихідніДані!$E:$BB,AA$8&amp;$C87,ВихідніДані!$M:$M)=0,"Немає висновків",SUMIF(ВихідніДані!$E:$BB,AA$8&amp;$C87,ВихідніДані!$M:$M)/SUMIF(ВихідніДані!$E:$BB,AA$8&amp;$C87,ВихідніДані!$BE:$BE))))</f>
        <v>1</v>
      </c>
      <c r="AB87" s="332">
        <f ca="1">IF(SUMIF(ВихідніДані!$E:$BB,AB$8&amp;$C87,ВихідніДані!$D:$D)=0,"-",IF(SUMIF(ВихідніДані!$E:$BB,AB$8&amp;$C87,ВихідніДані!$BE:$BE)=0,"вся сумма оспорена",IF(SUMIF(ВихідніДані!$E:$BB,AB$8&amp;$C87,ВихідніДані!$M:$M)=0,"Немає висновків",SUMIF(ВихідніДані!$E:$BB,AB$8&amp;$C87,ВихідніДані!$M:$M)/SUMIF(ВихідніДані!$E:$BB,AB$8&amp;$C87,ВихідніДані!$BE:$BE))))</f>
        <v>1</v>
      </c>
      <c r="AC87" s="159"/>
      <c r="AD87" s="330" t="str">
        <f ca="1">IF(SUMIF(ВихідніДані!$E:$BB,AD$8&amp; $C87,ВихідніДані!$D:$D)=0,"-",IF(SUMIF(ВихідніДані!$E:$BB,AD$8&amp;$C87,ВихідніДані!$BE:$BE)=0,"вся сумма оспорена",IF(SUMIF(ВихідніДані!$E:$BB,AD$8&amp;$C87,ВихідніДані!$M:$M)=0,"Немає висновків",SUMIF(ВихідніДані!$E:$BB,AD$8&amp;$C87,ВихідніДані!$AI:$AI)/SUMIF(ВихідніДані!$E:$BB,AD$8&amp;$C87,ВихідніДані!$M:$M))))</f>
        <v>-</v>
      </c>
      <c r="AE87" s="331" t="str">
        <f ca="1">IF(SUMIF(ВихідніДані!$E:$BB,AE$8&amp; $C87,ВихідніДані!$D:$D)=0,"-",IF(SUMIF(ВихідніДані!$E:$BB,AE$8&amp;$C87,ВихідніДані!$BE:$BE)=0,"вся сумма оспорена",IF(SUMIF(ВихідніДані!$E:$BB,AE$8&amp;$C87,ВихідніДані!$M:$M)=0,"Немає висновків",SUMIF(ВихідніДані!$E:$BB,AE$8&amp;$C87,ВихідніДані!$AI:$AI)/SUMIF(ВихідніДані!$E:$BB,AE$8&amp;$C87,ВихідніДані!$M:$M))))</f>
        <v>Немає висновків</v>
      </c>
      <c r="AF87" s="331" t="str">
        <f ca="1">IF(SUMIF(ВихідніДані!$E:$BB,AF$8&amp; $C87,ВихідніДані!$D:$D)=0,"-",IF(SUMIF(ВихідніДані!$E:$BB,AF$8&amp;$C87,ВихідніДані!$BE:$BE)=0,"вся сумма оспорена",IF(SUMIF(ВихідніДані!$E:$BB,AF$8&amp;$C87,ВихідніДані!$M:$M)=0,"Немає висновків",SUMIF(ВихідніДані!$E:$BB,AF$8&amp;$C87,ВихідніДані!$AI:$AI)/SUMIF(ВихідніДані!$E:$BB,AF$8&amp;$C87,ВихідніДані!$M:$M))))</f>
        <v>-</v>
      </c>
      <c r="AG87" s="331">
        <f ca="1">IF(SUMIF(ВихідніДані!$E:$BB,AG$8&amp; $C87,ВихідніДані!$D:$D)=0,"-",IF(SUMIF(ВихідніДані!$E:$BB,AG$8&amp;$C87,ВихідніДані!$BE:$BE)=0,"вся сумма оспорена",IF(SUMIF(ВихідніДані!$E:$BB,AG$8&amp;$C87,ВихідніДані!$M:$M)=0,"Немає висновків",SUMIF(ВихідніДані!$E:$BB,AG$8&amp;$C87,ВихідніДані!$AI:$AI)/SUMIF(ВихідніДані!$E:$BB,AG$8&amp;$C87,ВихідніДані!$M:$M))))</f>
        <v>1</v>
      </c>
      <c r="AH87" s="331" t="str">
        <f ca="1">IF(SUMIF(ВихідніДані!$E:$BB,AH$8&amp; $C87,ВихідніДані!$D:$D)=0,"-",IF(SUMIF(ВихідніДані!$E:$BB,AH$8&amp;$C87,ВихідніДані!$BE:$BE)=0,"вся сумма оспорена",IF(SUMIF(ВихідніДані!$E:$BB,AH$8&amp;$C87,ВихідніДані!$M:$M)=0,"Немає висновків",SUMIF(ВихідніДані!$E:$BB,AH$8&amp;$C87,ВихідніДані!$AI:$AI)/SUMIF(ВихідніДані!$E:$BB,AH$8&amp;$C87,ВихідніДані!$M:$M))))</f>
        <v>-</v>
      </c>
      <c r="AI87" s="331" t="str">
        <f ca="1">IF(SUMIF(ВихідніДані!$E:$BB,AI$8&amp; $C87,ВихідніДані!$D:$D)=0,"-",IF(SUMIF(ВихідніДані!$E:$BB,AI$8&amp;$C87,ВихідніДані!$BE:$BE)=0,"вся сумма оспорена",IF(SUMIF(ВихідніДані!$E:$BB,AI$8&amp;$C87,ВихідніДані!$M:$M)=0,"Немає висновків",SUMIF(ВихідніДані!$E:$BB,AI$8&amp;$C87,ВихідніДані!$AI:$AI)/SUMIF(ВихідніДані!$E:$BB,AI$8&amp;$C87,ВихідніДані!$M:$M))))</f>
        <v>-</v>
      </c>
      <c r="AJ87" s="331">
        <f ca="1">IF(SUMIF(ВихідніДані!$E:$BB,AJ$8&amp; $C87,ВихідніДані!$D:$D)=0,"-",IF(SUMIF(ВихідніДані!$E:$BB,AJ$8&amp;$C87,ВихідніДані!$BE:$BE)=0,"вся сумма оспорена",IF(SUMIF(ВихідніДані!$E:$BB,AJ$8&amp;$C87,ВихідніДані!$M:$M)=0,"Немає висновків",SUMIF(ВихідніДані!$E:$BB,AJ$8&amp;$C87,ВихідніДані!$AI:$AI)/SUMIF(ВихідніДані!$E:$BB,AJ$8&amp;$C87,ВихідніДані!$M:$M))))</f>
        <v>1</v>
      </c>
      <c r="AK87" s="331">
        <f ca="1">IF(SUMIF(ВихідніДані!$E:$BB,AK$8&amp; $C87,ВихідніДані!$D:$D)=0,"-",IF(SUMIF(ВихідніДані!$E:$BB,AK$8&amp;$C87,ВихідніДані!$BE:$BE)=0,"вся сумма оспорена",IF(SUMIF(ВихідніДані!$E:$BB,AK$8&amp;$C87,ВихідніДані!$M:$M)=0,"Немає висновків",SUMIF(ВихідніДані!$E:$BB,AK$8&amp;$C87,ВихідніДані!$AI:$AI)/SUMIF(ВихідніДані!$E:$BB,AK$8&amp;$C87,ВихідніДані!$M:$M))))</f>
        <v>1</v>
      </c>
      <c r="AL87" s="331">
        <f ca="1">IF(SUMIF(ВихідніДані!$E:$BB,AL$8&amp; $C87,ВихідніДані!$D:$D)=0,"-",IF(SUMIF(ВихідніДані!$E:$BB,AL$8&amp;$C87,ВихідніДані!$BE:$BE)=0,"вся сумма оспорена",IF(SUMIF(ВихідніДані!$E:$BB,AL$8&amp;$C87,ВихідніДані!$M:$M)=0,"Немає висновків",SUMIF(ВихідніДані!$E:$BB,AL$8&amp;$C87,ВихідніДані!$AI:$AI)/SUMIF(ВихідніДані!$E:$BB,AL$8&amp;$C87,ВихідніДані!$M:$M))))</f>
        <v>1</v>
      </c>
      <c r="AM87" s="331">
        <f ca="1">IF(SUMIF(ВихідніДані!$E:$BB,AM$8&amp; $C87,ВихідніДані!$D:$D)=0,"-",IF(SUMIF(ВихідніДані!$E:$BB,AM$8&amp;$C87,ВихідніДані!$BE:$BE)=0,"вся сумма оспорена",IF(SUMIF(ВихідніДані!$E:$BB,AM$8&amp;$C87,ВихідніДані!$M:$M)=0,"Немає висновків",SUMIF(ВихідніДані!$E:$BB,AM$8&amp;$C87,ВихідніДані!$AI:$AI)/SUMIF(ВихідніДані!$E:$BB,AM$8&amp;$C87,ВихідніДані!$M:$M))))</f>
        <v>1</v>
      </c>
      <c r="AN87" s="332">
        <f ca="1">IF(SUMIF(ВихідніДані!$E:$BB,AN$8&amp; $C87,ВихідніДані!$D:$D)=0,"-",IF(SUMIF(ВихідніДані!$E:$BB,AN$8&amp;$C87,ВихідніДані!$BE:$BE)=0,"вся сумма оспорена",IF(SUMIF(ВихідніДані!$E:$BB,AN$8&amp;$C87,ВихідніДані!$M:$M)=0,"Немає висновків",SUMIF(ВихідніДані!$E:$BB,AN$8&amp;$C87,ВихідніДані!$AI:$AI)/SUMIF(ВихідніДані!$E:$BB,AN$8&amp;$C87,ВихідніДані!$M:$M))))</f>
        <v>0</v>
      </c>
      <c r="AO87" s="159"/>
      <c r="AP87" s="330" t="str">
        <f>IF(ISNA(VLOOKUP(AP$8&amp;$C87,ВихідніДані!$E:$BD,52,0)),"---",VLOOKUP(AP$8&amp;$C87,ВихідніДані!$E:$BD,52,0))</f>
        <v>---</v>
      </c>
      <c r="AQ87" s="324" t="str">
        <f>VLOOKUP(AQ$8&amp;$C87,ВихідніДані!$E:$BD,52,0)</f>
        <v>Немає висновку</v>
      </c>
      <c r="AR87" s="331" t="str">
        <f>IF(ISNA(VLOOKUP(AR$8&amp;$C87,ВихідніДані!$E:$BD,52,0)),"---",VLOOKUP(AR$8&amp;$C87,ВихідніДані!$E:$BD,52,0))</f>
        <v>---</v>
      </c>
      <c r="AS87" s="324">
        <f>VLOOKUP(AS$8&amp;$C87,ВихідніДані!$E:$BD,52,0)</f>
        <v>145</v>
      </c>
      <c r="AT87" s="331" t="str">
        <f>IF(ISNA(VLOOKUP(AT$8&amp;$C87,ВихідніДані!$E:$BD,52,0)),"---",VLOOKUP(AT$8&amp;$C87,ВихідніДані!$E:$BD,52,0))</f>
        <v>---</v>
      </c>
      <c r="AU87" s="331" t="str">
        <f>IF(ISNA(VLOOKUP(AU$8&amp;$C87,ВихідніДані!$E:$BD,52,0)),"---",VLOOKUP(AU$8&amp;$C87,ВихідніДані!$E:$BD,52,0))</f>
        <v>---</v>
      </c>
      <c r="AV87" s="324">
        <f>VLOOKUP(AV$8&amp;$C87,ВихідніДані!$E:$BD,52,0)</f>
        <v>77</v>
      </c>
      <c r="AW87" s="324">
        <f>VLOOKUP(AW$8&amp;$C87,ВихідніДані!$E:$BD,52,0)</f>
        <v>63</v>
      </c>
      <c r="AX87" s="324">
        <f>VLOOKUP(AX$8&amp;$C87,ВихідніДані!$E:$BD,52,0)</f>
        <v>43</v>
      </c>
      <c r="AY87" s="324">
        <f>VLOOKUP(AY$8&amp;$C87,ВихідніДані!$E:$BD,52,0)</f>
        <v>31</v>
      </c>
      <c r="AZ87" s="325">
        <f>VLOOKUP(AZ$8&amp;$C87,ВихідніДані!$E:$BD,52,0)</f>
        <v>31</v>
      </c>
      <c r="BA87" s="159"/>
      <c r="BB87" s="319" t="str">
        <f>IF(SUMIF(АВисновки!$D:$D,BB$8&amp;$C87,АВисновки!$A:$A)=0,"-",SUMIF(АВисновки!$D:$D,BB$8&amp;$C87,АВисновки!$E:$E))</f>
        <v>-</v>
      </c>
      <c r="BC87" s="320">
        <f>IF(SUMIF(АВисновки!$D:$D,BC$8&amp;$C87,АВисновки!$A:$A)=0,"-",SUMIF(АВисновки!$D:$D,BC$8&amp;$C87,АВисновки!$E:$E))</f>
        <v>2822044.6767123286</v>
      </c>
      <c r="BD87" s="320" t="str">
        <f>IF(SUMIF(АВисновки!$D:$D,BD$8&amp;$C87,АВисновки!$A:$A)=0,"-",SUMIF(АВисновки!$D:$D,BD$8&amp;$C87,АВисновки!$E:$E))</f>
        <v>-</v>
      </c>
      <c r="BE87" s="320">
        <f>IF(SUMIF(АВисновки!$D:$D,BE$8&amp;$C87,АВисновки!$A:$A)=0,"-",SUMIF(АВисновки!$D:$D,BE$8&amp;$C87,АВисновки!$E:$E))</f>
        <v>4688457.4480273975</v>
      </c>
      <c r="BF87" s="320" t="str">
        <f>IF(SUMIF(АВисновки!$D:$D,BF$8&amp;$C87,АВисновки!$A:$A)=0,"-",SUMIF(АВисновки!$D:$D,BF$8&amp;$C87,АВисновки!$E:$E))</f>
        <v>-</v>
      </c>
      <c r="BG87" s="320" t="str">
        <f>IF(SUMIF(АВисновки!$D:$D,BG$8&amp;$C87,АВисновки!$A:$A)=0,"-",SUMIF(АВисновки!$D:$D,BG$8&amp;$C87,АВисновки!$E:$E))</f>
        <v>-</v>
      </c>
      <c r="BH87" s="320">
        <f>IF(SUMIF(АВисновки!$D:$D,BH$8&amp;$C87,АВисновки!$A:$A)=0,"-",SUMIF(АВисновки!$D:$D,BH$8&amp;$C87,АВисновки!$E:$E))</f>
        <v>0</v>
      </c>
      <c r="BI87" s="320">
        <f>IF(SUMIF(АВисновки!$D:$D,BI$8&amp;$C87,АВисновки!$A:$A)=0,"-",SUMIF(АВисновки!$D:$D,BI$8&amp;$C87,АВисновки!$E:$E))</f>
        <v>0</v>
      </c>
      <c r="BJ87" s="320">
        <f>IF(SUMIF(АВисновки!$D:$D,BJ$8&amp;$C87,АВисновки!$A:$A)=0,"-",SUMIF(АВисновки!$D:$D,BJ$8&amp;$C87,АВисновки!$E:$E))</f>
        <v>0</v>
      </c>
      <c r="BK87" s="320">
        <f>IF(SUMIF(АВисновки!$D:$D,BK$8&amp;$C87,АВисновки!$A:$A)=0,"-",SUMIF(АВисновки!$D:$D,BK$8&amp;$C87,АВисновки!$E:$E))</f>
        <v>0</v>
      </c>
      <c r="BL87" s="321">
        <f>IF(SUMIF(АВисновки!$D:$D,BL$8&amp;$C87,АВисновки!$A:$A)=0,"-",SUMIF(АВисновки!$D:$D,BL$8&amp;$C87,АВисновки!$E:$E))</f>
        <v>0</v>
      </c>
    </row>
    <row r="88" spans="1:64" x14ac:dyDescent="0.2">
      <c r="A88" s="386">
        <f>COUNTIF(СписМінфін!$B$2:$B$101,C88)</f>
        <v>1</v>
      </c>
      <c r="B88" s="364">
        <v>77</v>
      </c>
      <c r="C88" s="365" t="s">
        <v>30</v>
      </c>
      <c r="D88" s="142">
        <v>389830008255</v>
      </c>
      <c r="E88" s="172">
        <f>SUMIF(ВихідніДані!G:G,D88,ВихідніДані!K:K)</f>
        <v>57296201</v>
      </c>
      <c r="F88" s="172">
        <f>SUMIF(ВихідніДані!G:G,D88,ВихідніДані!M:M)</f>
        <v>41719600</v>
      </c>
      <c r="G88" s="172">
        <f>SUMIF(ВихідніДані!G:G,D88,ВихідніДані!AC:AC)</f>
        <v>0</v>
      </c>
      <c r="H88" s="172">
        <f>SUMIF(ВихідніДані!G:G,D88,ВихідніДані!AI:AI)</f>
        <v>41719600</v>
      </c>
      <c r="I88" s="366">
        <f t="shared" si="5"/>
        <v>15576601</v>
      </c>
      <c r="J88" s="366">
        <f t="shared" si="6"/>
        <v>0</v>
      </c>
      <c r="K88" s="367">
        <f t="shared" si="7"/>
        <v>0.72813902618081083</v>
      </c>
      <c r="L88" s="368">
        <f t="shared" si="8"/>
        <v>0.72813902618081083</v>
      </c>
      <c r="M88" s="369">
        <f>SUMIF(АВисновки!N:N,D88,АВисновки!$E:$E)</f>
        <v>2005754.1013698629</v>
      </c>
      <c r="N88" s="369">
        <f>SUMIF(АВисновки!N:N,D88,АВисновки!B:B)</f>
        <v>1</v>
      </c>
      <c r="O88" s="369">
        <f ca="1">SUMIF([2]Матриця!C$7:C$967,D88,[2]Матриця!D$7:D$967)</f>
        <v>1838</v>
      </c>
      <c r="P88" s="387">
        <f ca="1">SUMIF([2]Матриця!B$7:B$967,C88,[2]Матриця!E$7:E$967)</f>
        <v>7</v>
      </c>
      <c r="Q88" s="159"/>
      <c r="R88" s="330" t="str">
        <f ca="1">IF(SUMIF(ВихідніДані!$E:$BB,R$8&amp;$C88,ВихідніДані!$D:$D)=0,"-",IF(SUMIF(ВихідніДані!$E:$BB,R$8&amp;$C88,ВихідніДані!$BE:$BE)=0,"вся сумма оспорена",IF(SUMIF(ВихідніДані!$E:$BB,R$8&amp;$C88,ВихідніДані!$M:$M)=0,"Немає висновків",SUMIF(ВихідніДані!$E:$BB,R$8&amp;$C88,ВихідніДані!$M:$M)/SUMIF(ВихідніДані!$E:$BB,R$8&amp;$C88,ВихідніДані!$BE:$BE))))</f>
        <v>-</v>
      </c>
      <c r="S88" s="331">
        <f ca="1">IF(SUMIF(ВихідніДані!$E:$BB,S$8&amp;$C88,ВихідніДані!$D:$D)=0,"-",IF(SUMIF(ВихідніДані!$E:$BB,S$8&amp;$C88,ВихідніДані!$BE:$BE)=0,"вся сумма оспорена",IF(SUMIF(ВихідніДані!$E:$BB,S$8&amp;$C88,ВихідніДані!$M:$M)=0,"Немає висновків",SUMIF(ВихідніДані!$E:$BB,S$8&amp;$C88,ВихідніДані!$M:$M)/SUMIF(ВихідніДані!$E:$BB,S$8&amp;$C88,ВихідніДані!$BE:$BE))))</f>
        <v>1</v>
      </c>
      <c r="T88" s="331">
        <f ca="1">IF(SUMIF(ВихідніДані!$E:$BB,T$8&amp;$C88,ВихідніДані!$D:$D)=0,"-",IF(SUMIF(ВихідніДані!$E:$BB,T$8&amp;$C88,ВихідніДані!$BE:$BE)=0,"вся сумма оспорена",IF(SUMIF(ВихідніДані!$E:$BB,T$8&amp;$C88,ВихідніДані!$M:$M)=0,"Немає висновків",SUMIF(ВихідніДані!$E:$BB,T$8&amp;$C88,ВихідніДані!$M:$M)/SUMIF(ВихідніДані!$E:$BB,T$8&amp;$C88,ВихідніДані!$BE:$BE))))</f>
        <v>1</v>
      </c>
      <c r="U88" s="331">
        <f ca="1">IF(SUMIF(ВихідніДані!$E:$BB,U$8&amp;$C88,ВихідніДані!$D:$D)=0,"-",IF(SUMIF(ВихідніДані!$E:$BB,U$8&amp;$C88,ВихідніДані!$BE:$BE)=0,"вся сумма оспорена",IF(SUMIF(ВихідніДані!$E:$BB,U$8&amp;$C88,ВихідніДані!$M:$M)=0,"Немає висновків",SUMIF(ВихідніДані!$E:$BB,U$8&amp;$C88,ВихідніДані!$M:$M)/SUMIF(ВихідніДані!$E:$BB,U$8&amp;$C88,ВихідніДані!$BE:$BE))))</f>
        <v>1</v>
      </c>
      <c r="V88" s="331" t="str">
        <f ca="1">IF(SUMIF(ВихідніДані!$E:$BB,V$8&amp;$C88,ВихідніДані!$D:$D)=0,"-",IF(SUMIF(ВихідніДані!$E:$BB,V$8&amp;$C88,ВихідніДані!$BE:$BE)=0,"вся сумма оспорена",IF(SUMIF(ВихідніДані!$E:$BB,V$8&amp;$C88,ВихідніДані!$M:$M)=0,"Немає висновків",SUMIF(ВихідніДані!$E:$BB,V$8&amp;$C88,ВихідніДані!$M:$M)/SUMIF(ВихідніДані!$E:$BB,V$8&amp;$C88,ВихідніДані!$BE:$BE))))</f>
        <v>-</v>
      </c>
      <c r="W88" s="331">
        <f ca="1">IF(SUMIF(ВихідніДані!$E:$BB,W$8&amp;$C88,ВихідніДані!$D:$D)=0,"-",IF(SUMIF(ВихідніДані!$E:$BB,W$8&amp;$C88,ВихідніДані!$BE:$BE)=0,"вся сумма оспорена",IF(SUMIF(ВихідніДані!$E:$BB,W$8&amp;$C88,ВихідніДані!$M:$M)=0,"Немає висновків",SUMIF(ВихідніДані!$E:$BB,W$8&amp;$C88,ВихідніДані!$M:$M)/SUMIF(ВихідніДані!$E:$BB,W$8&amp;$C88,ВихідніДані!$BE:$BE))))</f>
        <v>1</v>
      </c>
      <c r="X88" s="331">
        <f ca="1">IF(SUMIF(ВихідніДані!$E:$BB,X$8&amp;$C88,ВихідніДані!$D:$D)=0,"-",IF(SUMIF(ВихідніДані!$E:$BB,X$8&amp;$C88,ВихідніДані!$BE:$BE)=0,"вся сумма оспорена",IF(SUMIF(ВихідніДані!$E:$BB,X$8&amp;$C88,ВихідніДані!$M:$M)=0,"Немає висновків",SUMIF(ВихідніДані!$E:$BB,X$8&amp;$C88,ВихідніДані!$M:$M)/SUMIF(ВихідніДані!$E:$BB,X$8&amp;$C88,ВихідніДані!$BE:$BE))))</f>
        <v>1</v>
      </c>
      <c r="Y88" s="331">
        <f ca="1">IF(SUMIF(ВихідніДані!$E:$BB,Y$8&amp;$C88,ВихідніДані!$D:$D)=0,"-",IF(SUMIF(ВихідніДані!$E:$BB,Y$8&amp;$C88,ВихідніДані!$BE:$BE)=0,"вся сумма оспорена",IF(SUMIF(ВихідніДані!$E:$BB,Y$8&amp;$C88,ВихідніДані!$M:$M)=0,"Немає висновків",SUMIF(ВихідніДані!$E:$BB,Y$8&amp;$C88,ВихідніДані!$M:$M)/SUMIF(ВихідніДані!$E:$BB,Y$8&amp;$C88,ВихідніДані!$BE:$BE))))</f>
        <v>1</v>
      </c>
      <c r="Z88" s="331">
        <f ca="1">IF(SUMIF(ВихідніДані!$E:$BB,Z$8&amp;$C88,ВихідніДані!$D:$D)=0,"-",IF(SUMIF(ВихідніДані!$E:$BB,Z$8&amp;$C88,ВихідніДані!$BE:$BE)=0,"вся сумма оспорена",IF(SUMIF(ВихідніДані!$E:$BB,Z$8&amp;$C88,ВихідніДані!$M:$M)=0,"Немає висновків",SUMIF(ВихідніДані!$E:$BB,Z$8&amp;$C88,ВихідніДані!$M:$M)/SUMIF(ВихідніДані!$E:$BB,Z$8&amp;$C88,ВихідніДані!$BE:$BE))))</f>
        <v>1</v>
      </c>
      <c r="AA88" s="331">
        <f ca="1">IF(SUMIF(ВихідніДані!$E:$BB,AA$8&amp;$C88,ВихідніДані!$D:$D)=0,"-",IF(SUMIF(ВихідніДані!$E:$BB,AA$8&amp;$C88,ВихідніДані!$BE:$BE)=0,"вся сумма оспорена",IF(SUMIF(ВихідніДані!$E:$BB,AA$8&amp;$C88,ВихідніДані!$M:$M)=0,"Немає висновків",SUMIF(ВихідніДані!$E:$BB,AA$8&amp;$C88,ВихідніДані!$M:$M)/SUMIF(ВихідніДані!$E:$BB,AA$8&amp;$C88,ВихідніДані!$BE:$BE))))</f>
        <v>1</v>
      </c>
      <c r="AB88" s="332" t="str">
        <f ca="1">IF(SUMIF(ВихідніДані!$E:$BB,AB$8&amp;$C88,ВихідніДані!$D:$D)=0,"-",IF(SUMIF(ВихідніДані!$E:$BB,AB$8&amp;$C88,ВихідніДані!$BE:$BE)=0,"вся сумма оспорена",IF(SUMIF(ВихідніДані!$E:$BB,AB$8&amp;$C88,ВихідніДані!$M:$M)=0,"Немає висновків",SUMIF(ВихідніДані!$E:$BB,AB$8&amp;$C88,ВихідніДані!$M:$M)/SUMIF(ВихідніДані!$E:$BB,AB$8&amp;$C88,ВихідніДані!$BE:$BE))))</f>
        <v>Немає висновків</v>
      </c>
      <c r="AC88" s="159"/>
      <c r="AD88" s="330" t="str">
        <f ca="1">IF(SUMIF(ВихідніДані!$E:$BB,AD$8&amp; $C88,ВихідніДані!$D:$D)=0,"-",IF(SUMIF(ВихідніДані!$E:$BB,AD$8&amp;$C88,ВихідніДані!$BE:$BE)=0,"вся сумма оспорена",IF(SUMIF(ВихідніДані!$E:$BB,AD$8&amp;$C88,ВихідніДані!$M:$M)=0,"Немає висновків",SUMIF(ВихідніДані!$E:$BB,AD$8&amp;$C88,ВихідніДані!$AI:$AI)/SUMIF(ВихідніДані!$E:$BB,AD$8&amp;$C88,ВихідніДані!$M:$M))))</f>
        <v>-</v>
      </c>
      <c r="AE88" s="331">
        <f ca="1">IF(SUMIF(ВихідніДані!$E:$BB,AE$8&amp; $C88,ВихідніДані!$D:$D)=0,"-",IF(SUMIF(ВихідніДані!$E:$BB,AE$8&amp;$C88,ВихідніДані!$BE:$BE)=0,"вся сумма оспорена",IF(SUMIF(ВихідніДані!$E:$BB,AE$8&amp;$C88,ВихідніДані!$M:$M)=0,"Немає висновків",SUMIF(ВихідніДані!$E:$BB,AE$8&amp;$C88,ВихідніДані!$AI:$AI)/SUMIF(ВихідніДані!$E:$BB,AE$8&amp;$C88,ВихідніДані!$M:$M))))</f>
        <v>1</v>
      </c>
      <c r="AF88" s="331">
        <f ca="1">IF(SUMIF(ВихідніДані!$E:$BB,AF$8&amp; $C88,ВихідніДані!$D:$D)=0,"-",IF(SUMIF(ВихідніДані!$E:$BB,AF$8&amp;$C88,ВихідніДані!$BE:$BE)=0,"вся сумма оспорена",IF(SUMIF(ВихідніДані!$E:$BB,AF$8&amp;$C88,ВихідніДані!$M:$M)=0,"Немає висновків",SUMIF(ВихідніДані!$E:$BB,AF$8&amp;$C88,ВихідніДані!$AI:$AI)/SUMIF(ВихідніДані!$E:$BB,AF$8&amp;$C88,ВихідніДані!$M:$M))))</f>
        <v>1</v>
      </c>
      <c r="AG88" s="331">
        <f ca="1">IF(SUMIF(ВихідніДані!$E:$BB,AG$8&amp; $C88,ВихідніДані!$D:$D)=0,"-",IF(SUMIF(ВихідніДані!$E:$BB,AG$8&amp;$C88,ВихідніДані!$BE:$BE)=0,"вся сумма оспорена",IF(SUMIF(ВихідніДані!$E:$BB,AG$8&amp;$C88,ВихідніДані!$M:$M)=0,"Немає висновків",SUMIF(ВихідніДані!$E:$BB,AG$8&amp;$C88,ВихідніДані!$AI:$AI)/SUMIF(ВихідніДані!$E:$BB,AG$8&amp;$C88,ВихідніДані!$M:$M))))</f>
        <v>1</v>
      </c>
      <c r="AH88" s="331" t="str">
        <f ca="1">IF(SUMIF(ВихідніДані!$E:$BB,AH$8&amp; $C88,ВихідніДані!$D:$D)=0,"-",IF(SUMIF(ВихідніДані!$E:$BB,AH$8&amp;$C88,ВихідніДані!$BE:$BE)=0,"вся сумма оспорена",IF(SUMIF(ВихідніДані!$E:$BB,AH$8&amp;$C88,ВихідніДані!$M:$M)=0,"Немає висновків",SUMIF(ВихідніДані!$E:$BB,AH$8&amp;$C88,ВихідніДані!$AI:$AI)/SUMIF(ВихідніДані!$E:$BB,AH$8&amp;$C88,ВихідніДані!$M:$M))))</f>
        <v>-</v>
      </c>
      <c r="AI88" s="331">
        <f ca="1">IF(SUMIF(ВихідніДані!$E:$BB,AI$8&amp; $C88,ВихідніДані!$D:$D)=0,"-",IF(SUMIF(ВихідніДані!$E:$BB,AI$8&amp;$C88,ВихідніДані!$BE:$BE)=0,"вся сумма оспорена",IF(SUMIF(ВихідніДані!$E:$BB,AI$8&amp;$C88,ВихідніДані!$M:$M)=0,"Немає висновків",SUMIF(ВихідніДані!$E:$BB,AI$8&amp;$C88,ВихідніДані!$AI:$AI)/SUMIF(ВихідніДані!$E:$BB,AI$8&amp;$C88,ВихідніДані!$M:$M))))</f>
        <v>1</v>
      </c>
      <c r="AJ88" s="331">
        <f ca="1">IF(SUMIF(ВихідніДані!$E:$BB,AJ$8&amp; $C88,ВихідніДані!$D:$D)=0,"-",IF(SUMIF(ВихідніДані!$E:$BB,AJ$8&amp;$C88,ВихідніДані!$BE:$BE)=0,"вся сумма оспорена",IF(SUMIF(ВихідніДані!$E:$BB,AJ$8&amp;$C88,ВихідніДані!$M:$M)=0,"Немає висновків",SUMIF(ВихідніДані!$E:$BB,AJ$8&amp;$C88,ВихідніДані!$AI:$AI)/SUMIF(ВихідніДані!$E:$BB,AJ$8&amp;$C88,ВихідніДані!$M:$M))))</f>
        <v>1</v>
      </c>
      <c r="AK88" s="331">
        <f ca="1">IF(SUMIF(ВихідніДані!$E:$BB,AK$8&amp; $C88,ВихідніДані!$D:$D)=0,"-",IF(SUMIF(ВихідніДані!$E:$BB,AK$8&amp;$C88,ВихідніДані!$BE:$BE)=0,"вся сумма оспорена",IF(SUMIF(ВихідніДані!$E:$BB,AK$8&amp;$C88,ВихідніДані!$M:$M)=0,"Немає висновків",SUMIF(ВихідніДані!$E:$BB,AK$8&amp;$C88,ВихідніДані!$AI:$AI)/SUMIF(ВихідніДані!$E:$BB,AK$8&amp;$C88,ВихідніДані!$M:$M))))</f>
        <v>1</v>
      </c>
      <c r="AL88" s="331">
        <f ca="1">IF(SUMIF(ВихідніДані!$E:$BB,AL$8&amp; $C88,ВихідніДані!$D:$D)=0,"-",IF(SUMIF(ВихідніДані!$E:$BB,AL$8&amp;$C88,ВихідніДані!$BE:$BE)=0,"вся сумма оспорена",IF(SUMIF(ВихідніДані!$E:$BB,AL$8&amp;$C88,ВихідніДані!$M:$M)=0,"Немає висновків",SUMIF(ВихідніДані!$E:$BB,AL$8&amp;$C88,ВихідніДані!$AI:$AI)/SUMIF(ВихідніДані!$E:$BB,AL$8&amp;$C88,ВихідніДані!$M:$M))))</f>
        <v>1</v>
      </c>
      <c r="AM88" s="331">
        <f ca="1">IF(SUMIF(ВихідніДані!$E:$BB,AM$8&amp; $C88,ВихідніДані!$D:$D)=0,"-",IF(SUMIF(ВихідніДані!$E:$BB,AM$8&amp;$C88,ВихідніДані!$BE:$BE)=0,"вся сумма оспорена",IF(SUMIF(ВихідніДані!$E:$BB,AM$8&amp;$C88,ВихідніДані!$M:$M)=0,"Немає висновків",SUMIF(ВихідніДані!$E:$BB,AM$8&amp;$C88,ВихідніДані!$AI:$AI)/SUMIF(ВихідніДані!$E:$BB,AM$8&amp;$C88,ВихідніДані!$M:$M))))</f>
        <v>1</v>
      </c>
      <c r="AN88" s="332" t="str">
        <f ca="1">IF(SUMIF(ВихідніДані!$E:$BB,AN$8&amp; $C88,ВихідніДані!$D:$D)=0,"-",IF(SUMIF(ВихідніДані!$E:$BB,AN$8&amp;$C88,ВихідніДані!$BE:$BE)=0,"вся сумма оспорена",IF(SUMIF(ВихідніДані!$E:$BB,AN$8&amp;$C88,ВихідніДані!$M:$M)=0,"Немає висновків",SUMIF(ВихідніДані!$E:$BB,AN$8&amp;$C88,ВихідніДані!$AI:$AI)/SUMIF(ВихідніДані!$E:$BB,AN$8&amp;$C88,ВихідніДані!$M:$M))))</f>
        <v>Немає висновків</v>
      </c>
      <c r="AO88" s="159"/>
      <c r="AP88" s="330" t="str">
        <f>IF(ISNA(VLOOKUP(AP$8&amp;$C88,ВихідніДані!$E:$BD,52,0)),"---",VLOOKUP(AP$8&amp;$C88,ВихідніДані!$E:$BD,52,0))</f>
        <v>---</v>
      </c>
      <c r="AQ88" s="324">
        <f>VLOOKUP(AQ$8&amp;$C88,ВихідніДані!$E:$BD,52,0)</f>
        <v>34</v>
      </c>
      <c r="AR88" s="324">
        <f>VLOOKUP(AR$8&amp;$C88,ВихідніДані!$E:$BD,52,0)</f>
        <v>41</v>
      </c>
      <c r="AS88" s="324">
        <f>VLOOKUP(AS$8&amp;$C88,ВихідніДані!$E:$BD,52,0)</f>
        <v>33</v>
      </c>
      <c r="AT88" s="331" t="str">
        <f>IF(ISNA(VLOOKUP(AT$8&amp;$C88,ВихідніДані!$E:$BD,52,0)),"---",VLOOKUP(AT$8&amp;$C88,ВихідніДані!$E:$BD,52,0))</f>
        <v>---</v>
      </c>
      <c r="AU88" s="324">
        <f>VLOOKUP(AU$8&amp;$C88,ВихідніДані!$E:$BD,52,0)</f>
        <v>36</v>
      </c>
      <c r="AV88" s="324">
        <f>VLOOKUP(AV$8&amp;$C88,ВихідніДані!$E:$BD,52,0)</f>
        <v>31</v>
      </c>
      <c r="AW88" s="324">
        <f>VLOOKUP(AW$8&amp;$C88,ВихідніДані!$E:$BD,52,0)</f>
        <v>31</v>
      </c>
      <c r="AX88" s="324">
        <f>VLOOKUP(AX$8&amp;$C88,ВихідніДані!$E:$BD,52,0)</f>
        <v>32</v>
      </c>
      <c r="AY88" s="324">
        <f>VLOOKUP(AY$8&amp;$C88,ВихідніДані!$E:$BD,52,0)</f>
        <v>34</v>
      </c>
      <c r="AZ88" s="325" t="str">
        <f>VLOOKUP(AZ$8&amp;$C88,ВихідніДані!$E:$BD,52,0)</f>
        <v>Немає висновку</v>
      </c>
      <c r="BA88" s="159"/>
      <c r="BB88" s="319" t="str">
        <f>IF(SUMIF(АВисновки!$D:$D,BB$8&amp;$C88,АВисновки!$A:$A)=0,"-",SUMIF(АВисновки!$D:$D,BB$8&amp;$C88,АВисновки!$E:$E))</f>
        <v>-</v>
      </c>
      <c r="BC88" s="320">
        <f>IF(SUMIF(АВисновки!$D:$D,BC$8&amp;$C88,АВисновки!$A:$A)=0,"-",SUMIF(АВисновки!$D:$D,BC$8&amp;$C88,АВисновки!$E:$E))</f>
        <v>0</v>
      </c>
      <c r="BD88" s="320">
        <f>IF(SUMIF(АВисновки!$D:$D,BD$8&amp;$C88,АВисновки!$A:$A)=0,"-",SUMIF(АВисновки!$D:$D,BD$8&amp;$C88,АВисновки!$E:$E))</f>
        <v>0</v>
      </c>
      <c r="BE88" s="320">
        <f>IF(SUMIF(АВисновки!$D:$D,BE$8&amp;$C88,АВисновки!$A:$A)=0,"-",SUMIF(АВисновки!$D:$D,BE$8&amp;$C88,АВисновки!$E:$E))</f>
        <v>0</v>
      </c>
      <c r="BF88" s="320" t="str">
        <f>IF(SUMIF(АВисновки!$D:$D,BF$8&amp;$C88,АВисновки!$A:$A)=0,"-",SUMIF(АВисновки!$D:$D,BF$8&amp;$C88,АВисновки!$E:$E))</f>
        <v>-</v>
      </c>
      <c r="BG88" s="320">
        <f>IF(SUMIF(АВисновки!$D:$D,BG$8&amp;$C88,АВисновки!$A:$A)=0,"-",SUMIF(АВисновки!$D:$D,BG$8&amp;$C88,АВисновки!$E:$E))</f>
        <v>0</v>
      </c>
      <c r="BH88" s="320">
        <f>IF(SUMIF(АВисновки!$D:$D,BH$8&amp;$C88,АВисновки!$A:$A)=0,"-",SUMIF(АВисновки!$D:$D,BH$8&amp;$C88,АВисновки!$E:$E))</f>
        <v>0</v>
      </c>
      <c r="BI88" s="320">
        <f>IF(SUMIF(АВисновки!$D:$D,BI$8&amp;$C88,АВисновки!$A:$A)=0,"-",SUMIF(АВисновки!$D:$D,BI$8&amp;$C88,АВисновки!$E:$E))</f>
        <v>0</v>
      </c>
      <c r="BJ88" s="320">
        <f>IF(SUMIF(АВисновки!$D:$D,BJ$8&amp;$C88,АВисновки!$A:$A)=0,"-",SUMIF(АВисновки!$D:$D,BJ$8&amp;$C88,АВисновки!$E:$E))</f>
        <v>0</v>
      </c>
      <c r="BK88" s="320">
        <f>IF(SUMIF(АВисновки!$D:$D,BK$8&amp;$C88,АВисновки!$A:$A)=0,"-",SUMIF(АВисновки!$D:$D,BK$8&amp;$C88,АВисновки!$E:$E))</f>
        <v>0</v>
      </c>
      <c r="BL88" s="321">
        <f>IF(SUMIF(АВисновки!$D:$D,BL$8&amp;$C88,АВисновки!$A:$A)=0,"-",SUMIF(АВисновки!$D:$D,BL$8&amp;$C88,АВисновки!$E:$E))</f>
        <v>2005754.1013698629</v>
      </c>
    </row>
    <row r="89" spans="1:64" x14ac:dyDescent="0.2">
      <c r="A89" s="386">
        <f>COUNTIF(СписМінфін!$B$2:$B$101,C89)</f>
        <v>1</v>
      </c>
      <c r="B89" s="364">
        <v>78</v>
      </c>
      <c r="C89" s="365" t="s">
        <v>29</v>
      </c>
      <c r="D89" s="142">
        <v>391123126559</v>
      </c>
      <c r="E89" s="172">
        <f>SUMIF(ВихідніДані!G:G,D89,ВихідніДані!K:K)</f>
        <v>438436991</v>
      </c>
      <c r="F89" s="172">
        <f>SUMIF(ВихідніДані!G:G,D89,ВихідніДані!M:M)</f>
        <v>389284714.27999997</v>
      </c>
      <c r="G89" s="172">
        <f>SUMIF(ВихідніДані!G:G,D89,ВихідніДані!AC:AC)</f>
        <v>4526383</v>
      </c>
      <c r="H89" s="172">
        <f>SUMIF(ВихідніДані!G:G,D89,ВихідніДані!AI:AI)</f>
        <v>297333135.27999997</v>
      </c>
      <c r="I89" s="366">
        <f t="shared" si="5"/>
        <v>44625893.720000029</v>
      </c>
      <c r="J89" s="366">
        <f t="shared" si="6"/>
        <v>91951579</v>
      </c>
      <c r="K89" s="367">
        <f t="shared" si="7"/>
        <v>0.89715417669622854</v>
      </c>
      <c r="L89" s="368">
        <f t="shared" si="8"/>
        <v>0.68524053064865376</v>
      </c>
      <c r="M89" s="369">
        <f>SUMIF(АВисновки!N:N,D89,АВисновки!$E:$E)</f>
        <v>59164065.772273973</v>
      </c>
      <c r="N89" s="369">
        <f>SUMIF(АВисновки!N:N,D89,АВисновки!B:B)</f>
        <v>8</v>
      </c>
      <c r="O89" s="369">
        <f ca="1">SUMIF([2]Матриця!C$7:C$967,D89,[2]Матриця!D$7:D$967)</f>
        <v>0</v>
      </c>
      <c r="P89" s="387">
        <f ca="1">SUMIF([2]Матриця!B$7:B$967,C89,[2]Матриця!E$7:E$967)</f>
        <v>0</v>
      </c>
      <c r="Q89" s="159"/>
      <c r="R89" s="330" t="str">
        <f ca="1">IF(SUMIF(ВихідніДані!$E:$BB,R$8&amp;$C89,ВихідніДані!$D:$D)=0,"-",IF(SUMIF(ВихідніДані!$E:$BB,R$8&amp;$C89,ВихідніДані!$BE:$BE)=0,"вся сумма оспорена",IF(SUMIF(ВихідніДані!$E:$BB,R$8&amp;$C89,ВихідніДані!$M:$M)=0,"Немає висновків",SUMIF(ВихідніДані!$E:$BB,R$8&amp;$C89,ВихідніДані!$M:$M)/SUMIF(ВихідніДані!$E:$BB,R$8&amp;$C89,ВихідніДані!$BE:$BE))))</f>
        <v>-</v>
      </c>
      <c r="S89" s="331">
        <f ca="1">IF(SUMIF(ВихідніДані!$E:$BB,S$8&amp;$C89,ВихідніДані!$D:$D)=0,"-",IF(SUMIF(ВихідніДані!$E:$BB,S$8&amp;$C89,ВихідніДані!$BE:$BE)=0,"вся сумма оспорена",IF(SUMIF(ВихідніДані!$E:$BB,S$8&amp;$C89,ВихідніДані!$M:$M)=0,"Немає висновків",SUMIF(ВихідніДані!$E:$BB,S$8&amp;$C89,ВихідніДані!$M:$M)/SUMIF(ВихідніДані!$E:$BB,S$8&amp;$C89,ВихідніДані!$BE:$BE))))</f>
        <v>1</v>
      </c>
      <c r="T89" s="331">
        <f ca="1">IF(SUMIF(ВихідніДані!$E:$BB,T$8&amp;$C89,ВихідніДані!$D:$D)=0,"-",IF(SUMIF(ВихідніДані!$E:$BB,T$8&amp;$C89,ВихідніДані!$BE:$BE)=0,"вся сумма оспорена",IF(SUMIF(ВихідніДані!$E:$BB,T$8&amp;$C89,ВихідніДані!$M:$M)=0,"Немає висновків",SUMIF(ВихідніДані!$E:$BB,T$8&amp;$C89,ВихідніДані!$M:$M)/SUMIF(ВихідніДані!$E:$BB,T$8&amp;$C89,ВихідніДані!$BE:$BE))))</f>
        <v>0.97542760559045816</v>
      </c>
      <c r="U89" s="331">
        <f ca="1">IF(SUMIF(ВихідніДані!$E:$BB,U$8&amp;$C89,ВихідніДані!$D:$D)=0,"-",IF(SUMIF(ВихідніДані!$E:$BB,U$8&amp;$C89,ВихідніДані!$BE:$BE)=0,"вся сумма оспорена",IF(SUMIF(ВихідніДані!$E:$BB,U$8&amp;$C89,ВихідніДані!$M:$M)=0,"Немає висновків",SUMIF(ВихідніДані!$E:$BB,U$8&amp;$C89,ВихідніДані!$M:$M)/SUMIF(ВихідніДані!$E:$BB,U$8&amp;$C89,ВихідніДані!$BE:$BE))))</f>
        <v>1</v>
      </c>
      <c r="V89" s="331">
        <f ca="1">IF(SUMIF(ВихідніДані!$E:$BB,V$8&amp;$C89,ВихідніДані!$D:$D)=0,"-",IF(SUMIF(ВихідніДані!$E:$BB,V$8&amp;$C89,ВихідніДані!$BE:$BE)=0,"вся сумма оспорена",IF(SUMIF(ВихідніДані!$E:$BB,V$8&amp;$C89,ВихідніДані!$M:$M)=0,"Немає висновків",SUMIF(ВихідніДані!$E:$BB,V$8&amp;$C89,ВихідніДані!$M:$M)/SUMIF(ВихідніДані!$E:$BB,V$8&amp;$C89,ВихідніДані!$BE:$BE))))</f>
        <v>0.99388015335358948</v>
      </c>
      <c r="W89" s="331">
        <f ca="1">IF(SUMIF(ВихідніДані!$E:$BB,W$8&amp;$C89,ВихідніДані!$D:$D)=0,"-",IF(SUMIF(ВихідніДані!$E:$BB,W$8&amp;$C89,ВихідніДані!$BE:$BE)=0,"вся сумма оспорена",IF(SUMIF(ВихідніДані!$E:$BB,W$8&amp;$C89,ВихідніДані!$M:$M)=0,"Немає висновків",SUMIF(ВихідніДані!$E:$BB,W$8&amp;$C89,ВихідніДані!$M:$M)/SUMIF(ВихідніДані!$E:$BB,W$8&amp;$C89,ВихідніДані!$BE:$BE))))</f>
        <v>1</v>
      </c>
      <c r="X89" s="331">
        <f ca="1">IF(SUMIF(ВихідніДані!$E:$BB,X$8&amp;$C89,ВихідніДані!$D:$D)=0,"-",IF(SUMIF(ВихідніДані!$E:$BB,X$8&amp;$C89,ВихідніДані!$BE:$BE)=0,"вся сумма оспорена",IF(SUMIF(ВихідніДані!$E:$BB,X$8&amp;$C89,ВихідніДані!$M:$M)=0,"Немає висновків",SUMIF(ВихідніДані!$E:$BB,X$8&amp;$C89,ВихідніДані!$M:$M)/SUMIF(ВихідніДані!$E:$BB,X$8&amp;$C89,ВихідніДані!$BE:$BE))))</f>
        <v>0.64632415243694008</v>
      </c>
      <c r="Y89" s="331">
        <f ca="1">IF(SUMIF(ВихідніДані!$E:$BB,Y$8&amp;$C89,ВихідніДані!$D:$D)=0,"-",IF(SUMIF(ВихідніДані!$E:$BB,Y$8&amp;$C89,ВихідніДані!$BE:$BE)=0,"вся сумма оспорена",IF(SUMIF(ВихідніДані!$E:$BB,Y$8&amp;$C89,ВихідніДані!$M:$M)=0,"Немає висновків",SUMIF(ВихідніДані!$E:$BB,Y$8&amp;$C89,ВихідніДані!$M:$M)/SUMIF(ВихідніДані!$E:$BB,Y$8&amp;$C89,ВихідніДані!$BE:$BE))))</f>
        <v>0.9760070167760373</v>
      </c>
      <c r="Z89" s="331">
        <f ca="1">IF(SUMIF(ВихідніДані!$E:$BB,Z$8&amp;$C89,ВихідніДані!$D:$D)=0,"-",IF(SUMIF(ВихідніДані!$E:$BB,Z$8&amp;$C89,ВихідніДані!$BE:$BE)=0,"вся сумма оспорена",IF(SUMIF(ВихідніДані!$E:$BB,Z$8&amp;$C89,ВихідніДані!$M:$M)=0,"Немає висновків",SUMIF(ВихідніДані!$E:$BB,Z$8&amp;$C89,ВихідніДані!$M:$M)/SUMIF(ВихідніДані!$E:$BB,Z$8&amp;$C89,ВихідніДані!$BE:$BE))))</f>
        <v>0.9326516666346033</v>
      </c>
      <c r="AA89" s="331">
        <f ca="1">IF(SUMIF(ВихідніДані!$E:$BB,AA$8&amp;$C89,ВихідніДані!$D:$D)=0,"-",IF(SUMIF(ВихідніДані!$E:$BB,AA$8&amp;$C89,ВихідніДані!$BE:$BE)=0,"вся сумма оспорена",IF(SUMIF(ВихідніДані!$E:$BB,AA$8&amp;$C89,ВихідніДані!$M:$M)=0,"Немає висновків",SUMIF(ВихідніДані!$E:$BB,AA$8&amp;$C89,ВихідніДані!$M:$M)/SUMIF(ВихідніДані!$E:$BB,AA$8&amp;$C89,ВихідніДані!$BE:$BE))))</f>
        <v>0.77453676523147919</v>
      </c>
      <c r="AB89" s="332">
        <f ca="1">IF(SUMIF(ВихідніДані!$E:$BB,AB$8&amp;$C89,ВихідніДані!$D:$D)=0,"-",IF(SUMIF(ВихідніДані!$E:$BB,AB$8&amp;$C89,ВихідніДані!$BE:$BE)=0,"вся сумма оспорена",IF(SUMIF(ВихідніДані!$E:$BB,AB$8&amp;$C89,ВихідніДані!$M:$M)=0,"Немає висновків",SUMIF(ВихідніДані!$E:$BB,AB$8&amp;$C89,ВихідніДані!$M:$M)/SUMIF(ВихідніДані!$E:$BB,AB$8&amp;$C89,ВихідніДані!$BE:$BE))))</f>
        <v>0.82850031342556263</v>
      </c>
      <c r="AC89" s="159"/>
      <c r="AD89" s="330" t="str">
        <f ca="1">IF(SUMIF(ВихідніДані!$E:$BB,AD$8&amp; $C89,ВихідніДані!$D:$D)=0,"-",IF(SUMIF(ВихідніДані!$E:$BB,AD$8&amp;$C89,ВихідніДані!$BE:$BE)=0,"вся сумма оспорена",IF(SUMIF(ВихідніДані!$E:$BB,AD$8&amp;$C89,ВихідніДані!$M:$M)=0,"Немає висновків",SUMIF(ВихідніДані!$E:$BB,AD$8&amp;$C89,ВихідніДані!$AI:$AI)/SUMIF(ВихідніДані!$E:$BB,AD$8&amp;$C89,ВихідніДані!$M:$M))))</f>
        <v>-</v>
      </c>
      <c r="AE89" s="331">
        <f ca="1">IF(SUMIF(ВихідніДані!$E:$BB,AE$8&amp; $C89,ВихідніДані!$D:$D)=0,"-",IF(SUMIF(ВихідніДані!$E:$BB,AE$8&amp;$C89,ВихідніДані!$BE:$BE)=0,"вся сумма оспорена",IF(SUMIF(ВихідніДані!$E:$BB,AE$8&amp;$C89,ВихідніДані!$M:$M)=0,"Немає висновків",SUMIF(ВихідніДані!$E:$BB,AE$8&amp;$C89,ВихідніДані!$AI:$AI)/SUMIF(ВихідніДані!$E:$BB,AE$8&amp;$C89,ВихідніДані!$M:$M))))</f>
        <v>1</v>
      </c>
      <c r="AF89" s="331">
        <f ca="1">IF(SUMIF(ВихідніДані!$E:$BB,AF$8&amp; $C89,ВихідніДані!$D:$D)=0,"-",IF(SUMIF(ВихідніДані!$E:$BB,AF$8&amp;$C89,ВихідніДані!$BE:$BE)=0,"вся сумма оспорена",IF(SUMIF(ВихідніДані!$E:$BB,AF$8&amp;$C89,ВихідніДані!$M:$M)=0,"Немає висновків",SUMIF(ВихідніДані!$E:$BB,AF$8&amp;$C89,ВихідніДані!$AI:$AI)/SUMIF(ВихідніДані!$E:$BB,AF$8&amp;$C89,ВихідніДані!$M:$M))))</f>
        <v>1</v>
      </c>
      <c r="AG89" s="331">
        <f ca="1">IF(SUMIF(ВихідніДані!$E:$BB,AG$8&amp; $C89,ВихідніДані!$D:$D)=0,"-",IF(SUMIF(ВихідніДані!$E:$BB,AG$8&amp;$C89,ВихідніДані!$BE:$BE)=0,"вся сумма оспорена",IF(SUMIF(ВихідніДані!$E:$BB,AG$8&amp;$C89,ВихідніДані!$M:$M)=0,"Немає висновків",SUMIF(ВихідніДані!$E:$BB,AG$8&amp;$C89,ВихідніДані!$AI:$AI)/SUMIF(ВихідніДані!$E:$BB,AG$8&amp;$C89,ВихідніДані!$M:$M))))</f>
        <v>1</v>
      </c>
      <c r="AH89" s="331">
        <f ca="1">IF(SUMIF(ВихідніДані!$E:$BB,AH$8&amp; $C89,ВихідніДані!$D:$D)=0,"-",IF(SUMIF(ВихідніДані!$E:$BB,AH$8&amp;$C89,ВихідніДані!$BE:$BE)=0,"вся сумма оспорена",IF(SUMIF(ВихідніДані!$E:$BB,AH$8&amp;$C89,ВихідніДані!$M:$M)=0,"Немає висновків",SUMIF(ВихідніДані!$E:$BB,AH$8&amp;$C89,ВихідніДані!$AI:$AI)/SUMIF(ВихідніДані!$E:$BB,AH$8&amp;$C89,ВихідніДані!$M:$M))))</f>
        <v>1</v>
      </c>
      <c r="AI89" s="331">
        <f ca="1">IF(SUMIF(ВихідніДані!$E:$BB,AI$8&amp; $C89,ВихідніДані!$D:$D)=0,"-",IF(SUMIF(ВихідніДані!$E:$BB,AI$8&amp;$C89,ВихідніДані!$BE:$BE)=0,"вся сумма оспорена",IF(SUMIF(ВихідніДані!$E:$BB,AI$8&amp;$C89,ВихідніДані!$M:$M)=0,"Немає висновків",SUMIF(ВихідніДані!$E:$BB,AI$8&amp;$C89,ВихідніДані!$AI:$AI)/SUMIF(ВихідніДані!$E:$BB,AI$8&amp;$C89,ВихідніДані!$M:$M))))</f>
        <v>1</v>
      </c>
      <c r="AJ89" s="331">
        <f ca="1">IF(SUMIF(ВихідніДані!$E:$BB,AJ$8&amp; $C89,ВихідніДані!$D:$D)=0,"-",IF(SUMIF(ВихідніДані!$E:$BB,AJ$8&amp;$C89,ВихідніДані!$BE:$BE)=0,"вся сумма оспорена",IF(SUMIF(ВихідніДані!$E:$BB,AJ$8&amp;$C89,ВихідніДані!$M:$M)=0,"Немає висновків",SUMIF(ВихідніДані!$E:$BB,AJ$8&amp;$C89,ВихідніДані!$AI:$AI)/SUMIF(ВихідніДані!$E:$BB,AJ$8&amp;$C89,ВихідніДані!$M:$M))))</f>
        <v>1</v>
      </c>
      <c r="AK89" s="331">
        <f ca="1">IF(SUMIF(ВихідніДані!$E:$BB,AK$8&amp; $C89,ВихідніДані!$D:$D)=0,"-",IF(SUMIF(ВихідніДані!$E:$BB,AK$8&amp;$C89,ВихідніДані!$BE:$BE)=0,"вся сумма оспорена",IF(SUMIF(ВихідніДані!$E:$BB,AK$8&amp;$C89,ВихідніДані!$M:$M)=0,"Немає висновків",SUMIF(ВихідніДані!$E:$BB,AK$8&amp;$C89,ВихідніДані!$AI:$AI)/SUMIF(ВихідніДані!$E:$BB,AK$8&amp;$C89,ВихідніДані!$M:$M))))</f>
        <v>1</v>
      </c>
      <c r="AL89" s="331">
        <f ca="1">IF(SUMIF(ВихідніДані!$E:$BB,AL$8&amp; $C89,ВихідніДані!$D:$D)=0,"-",IF(SUMIF(ВихідніДані!$E:$BB,AL$8&amp;$C89,ВихідніДані!$BE:$BE)=0,"вся сумма оспорена",IF(SUMIF(ВихідніДані!$E:$BB,AL$8&amp;$C89,ВихідніДані!$M:$M)=0,"Немає висновків",SUMIF(ВихідніДані!$E:$BB,AL$8&amp;$C89,ВихідніДані!$AI:$AI)/SUMIF(ВихідніДані!$E:$BB,AL$8&amp;$C89,ВихідніДані!$M:$M))))</f>
        <v>1</v>
      </c>
      <c r="AM89" s="331">
        <f ca="1">IF(SUMIF(ВихідніДані!$E:$BB,AM$8&amp; $C89,ВихідніДані!$D:$D)=0,"-",IF(SUMIF(ВихідніДані!$E:$BB,AM$8&amp;$C89,ВихідніДані!$BE:$BE)=0,"вся сумма оспорена",IF(SUMIF(ВихідніДані!$E:$BB,AM$8&amp;$C89,ВихідніДані!$M:$M)=0,"Немає висновків",SUMIF(ВихідніДані!$E:$BB,AM$8&amp;$C89,ВихідніДані!$AI:$AI)/SUMIF(ВихідніДані!$E:$BB,AM$8&amp;$C89,ВихідніДані!$M:$M))))</f>
        <v>0</v>
      </c>
      <c r="AN89" s="332">
        <f ca="1">IF(SUMIF(ВихідніДані!$E:$BB,AN$8&amp; $C89,ВихідніДані!$D:$D)=0,"-",IF(SUMIF(ВихідніДані!$E:$BB,AN$8&amp;$C89,ВихідніДані!$BE:$BE)=0,"вся сумма оспорена",IF(SUMIF(ВихідніДані!$E:$BB,AN$8&amp;$C89,ВихідніДані!$M:$M)=0,"Немає висновків",SUMIF(ВихідніДані!$E:$BB,AN$8&amp;$C89,ВихідніДані!$AI:$AI)/SUMIF(ВихідніДані!$E:$BB,AN$8&amp;$C89,ВихідніДані!$M:$M))))</f>
        <v>0</v>
      </c>
      <c r="AO89" s="159"/>
      <c r="AP89" s="330" t="str">
        <f>IF(ISNA(VLOOKUP(AP$8&amp;$C89,ВихідніДані!$E:$BD,52,0)),"---",VLOOKUP(AP$8&amp;$C89,ВихідніДані!$E:$BD,52,0))</f>
        <v>---</v>
      </c>
      <c r="AQ89" s="324">
        <f>VLOOKUP(AQ$8&amp;$C89,ВихідніДані!$E:$BD,52,0)</f>
        <v>64</v>
      </c>
      <c r="AR89" s="324">
        <f>VLOOKUP(AR$8&amp;$C89,ВихідніДані!$E:$BD,52,0)</f>
        <v>92</v>
      </c>
      <c r="AS89" s="324">
        <f>VLOOKUP(AS$8&amp;$C89,ВихідніДані!$E:$BD,52,0)</f>
        <v>86</v>
      </c>
      <c r="AT89" s="324">
        <f>VLOOKUP(AT$8&amp;$C89,ВихідніДані!$E:$BD,52,0)</f>
        <v>65</v>
      </c>
      <c r="AU89" s="324">
        <f>VLOOKUP(AU$8&amp;$C89,ВихідніДані!$E:$BD,52,0)</f>
        <v>56</v>
      </c>
      <c r="AV89" s="324">
        <f>VLOOKUP(AV$8&amp;$C89,ВихідніДані!$E:$BD,52,0)</f>
        <v>179</v>
      </c>
      <c r="AW89" s="324">
        <f>VLOOKUP(AW$8&amp;$C89,ВихідніДані!$E:$BD,52,0)</f>
        <v>150</v>
      </c>
      <c r="AX89" s="324">
        <f>VLOOKUP(AX$8&amp;$C89,ВихідніДані!$E:$BD,52,0)</f>
        <v>120</v>
      </c>
      <c r="AY89" s="324">
        <f>VLOOKUP(AY$8&amp;$C89,ВихідніДані!$E:$BD,52,0)</f>
        <v>128</v>
      </c>
      <c r="AZ89" s="325">
        <f>VLOOKUP(AZ$8&amp;$C89,ВихідніДані!$E:$BD,52,0)</f>
        <v>99</v>
      </c>
      <c r="BA89" s="159"/>
      <c r="BB89" s="319" t="str">
        <f>IF(SUMIF(АВисновки!$D:$D,BB$8&amp;$C89,АВисновки!$A:$A)=0,"-",SUMIF(АВисновки!$D:$D,BB$8&amp;$C89,АВисновки!$E:$E))</f>
        <v>-</v>
      </c>
      <c r="BC89" s="320">
        <f>IF(SUMIF(АВисновки!$D:$D,BC$8&amp;$C89,АВисновки!$A:$A)=0,"-",SUMIF(АВисновки!$D:$D,BC$8&amp;$C89,АВисновки!$E:$E))</f>
        <v>0</v>
      </c>
      <c r="BD89" s="320">
        <f>IF(SUMIF(АВисновки!$D:$D,BD$8&amp;$C89,АВисновки!$A:$A)=0,"-",SUMIF(АВисновки!$D:$D,BD$8&amp;$C89,АВисновки!$E:$E))</f>
        <v>5309588.2438356169</v>
      </c>
      <c r="BE89" s="320">
        <f>IF(SUMIF(АВисновки!$D:$D,BE$8&amp;$C89,АВисновки!$A:$A)=0,"-",SUMIF(АВисновки!$D:$D,BE$8&amp;$C89,АВисновки!$E:$E))</f>
        <v>2175240.715068493</v>
      </c>
      <c r="BF89" s="320">
        <f>IF(SUMIF(АВисновки!$D:$D,BF$8&amp;$C89,АВисновки!$A:$A)=0,"-",SUMIF(АВисновки!$D:$D,BF$8&amp;$C89,АВисновки!$E:$E))</f>
        <v>102450.03254794446</v>
      </c>
      <c r="BG89" s="320">
        <f>IF(SUMIF(АВисновки!$D:$D,BG$8&amp;$C89,АВисновки!$A:$A)=0,"-",SUMIF(АВисновки!$D:$D,BG$8&amp;$C89,АВисновки!$E:$E))</f>
        <v>0</v>
      </c>
      <c r="BH89" s="320">
        <f>IF(SUMIF(АВисновки!$D:$D,BH$8&amp;$C89,АВисновки!$A:$A)=0,"-",SUMIF(АВисновки!$D:$D,BH$8&amp;$C89,АВисновки!$E:$E))</f>
        <v>17441115.186301369</v>
      </c>
      <c r="BI89" s="320">
        <f>IF(SUMIF(АВисновки!$D:$D,BI$8&amp;$C89,АВисновки!$A:$A)=0,"-",SUMIF(АВисновки!$D:$D,BI$8&amp;$C89,АВисновки!$E:$E))</f>
        <v>13630872.254794521</v>
      </c>
      <c r="BJ89" s="320">
        <f>IF(SUMIF(АВисновки!$D:$D,BJ$8&amp;$C89,АВисновки!$A:$A)=0,"-",SUMIF(АВисновки!$D:$D,BJ$8&amp;$C89,АВисновки!$E:$E))</f>
        <v>6605645.7506849319</v>
      </c>
      <c r="BK89" s="320">
        <f>IF(SUMIF(АВисновки!$D:$D,BK$8&amp;$C89,АВисновки!$A:$A)=0,"-",SUMIF(АВисновки!$D:$D,BK$8&amp;$C89,АВисновки!$E:$E))</f>
        <v>6800781.9917808222</v>
      </c>
      <c r="BL89" s="321">
        <f>IF(SUMIF(АВисновки!$D:$D,BL$8&amp;$C89,АВисновки!$A:$A)=0,"-",SUMIF(АВисновки!$D:$D,BL$8&amp;$C89,АВисновки!$E:$E))</f>
        <v>7098371.597260274</v>
      </c>
    </row>
    <row r="90" spans="1:64" x14ac:dyDescent="0.2">
      <c r="A90" s="386">
        <f>COUNTIF(СписМінфін!$B$2:$B$101,C90)</f>
        <v>1</v>
      </c>
      <c r="B90" s="364">
        <v>79</v>
      </c>
      <c r="C90" s="376" t="s">
        <v>28</v>
      </c>
      <c r="D90" s="142">
        <v>348500305644</v>
      </c>
      <c r="E90" s="172">
        <f>SUMIF(ВихідніДані!G:G,D90,ВихідніДані!K:K)</f>
        <v>26240077</v>
      </c>
      <c r="F90" s="172">
        <f>SUMIF(ВихідніДані!G:G,D90,ВихідніДані!M:M)</f>
        <v>17485392</v>
      </c>
      <c r="G90" s="172">
        <f>SUMIF(ВихідніДані!G:G,D90,ВихідніДані!AC:AC)</f>
        <v>80663</v>
      </c>
      <c r="H90" s="172">
        <f>SUMIF(ВихідніДані!G:G,D90,ВихідніДані!AI:AI)</f>
        <v>17485392</v>
      </c>
      <c r="I90" s="366">
        <f t="shared" si="5"/>
        <v>8674022</v>
      </c>
      <c r="J90" s="366">
        <f t="shared" si="6"/>
        <v>0</v>
      </c>
      <c r="K90" s="367">
        <f t="shared" si="7"/>
        <v>0.66841680780769785</v>
      </c>
      <c r="L90" s="368">
        <f t="shared" si="8"/>
        <v>0.66841680780769785</v>
      </c>
      <c r="M90" s="369">
        <f>SUMIF(АВисновки!N:N,D90,АВисновки!$E:$E)</f>
        <v>10079703.139726026</v>
      </c>
      <c r="N90" s="369">
        <f>SUMIF(АВисновки!N:N,D90,АВисновки!B:B)</f>
        <v>26</v>
      </c>
      <c r="O90" s="369">
        <f ca="1">SUMIF([2]Матриця!C$7:C$967,D90,[2]Матриця!D$7:D$967)</f>
        <v>0</v>
      </c>
      <c r="P90" s="387">
        <f ca="1">SUMIF([2]Матриця!B$7:B$967,C90,[2]Матриця!E$7:E$967)</f>
        <v>0</v>
      </c>
      <c r="Q90" s="159"/>
      <c r="R90" s="330" t="str">
        <f ca="1">IF(SUMIF(ВихідніДані!$E:$BB,R$8&amp;$C90,ВихідніДані!$D:$D)=0,"-",IF(SUMIF(ВихідніДані!$E:$BB,R$8&amp;$C90,ВихідніДані!$BE:$BE)=0,"вся сумма оспорена",IF(SUMIF(ВихідніДані!$E:$BB,R$8&amp;$C90,ВихідніДані!$M:$M)=0,"Немає висновків",SUMIF(ВихідніДані!$E:$BB,R$8&amp;$C90,ВихідніДані!$M:$M)/SUMIF(ВихідніДані!$E:$BB,R$8&amp;$C90,ВихідніДані!$BE:$BE))))</f>
        <v>Немає висновків</v>
      </c>
      <c r="S90" s="331" t="str">
        <f ca="1">IF(SUMIF(ВихідніДані!$E:$BB,S$8&amp;$C90,ВихідніДані!$D:$D)=0,"-",IF(SUMIF(ВихідніДані!$E:$BB,S$8&amp;$C90,ВихідніДані!$BE:$BE)=0,"вся сумма оспорена",IF(SUMIF(ВихідніДані!$E:$BB,S$8&amp;$C90,ВихідніДані!$M:$M)=0,"Немає висновків",SUMIF(ВихідніДані!$E:$BB,S$8&amp;$C90,ВихідніДані!$M:$M)/SUMIF(ВихідніДані!$E:$BB,S$8&amp;$C90,ВихідніДані!$BE:$BE))))</f>
        <v>Немає висновків</v>
      </c>
      <c r="T90" s="331" t="str">
        <f ca="1">IF(SUMIF(ВихідніДані!$E:$BB,T$8&amp;$C90,ВихідніДані!$D:$D)=0,"-",IF(SUMIF(ВихідніДані!$E:$BB,T$8&amp;$C90,ВихідніДані!$BE:$BE)=0,"вся сумма оспорена",IF(SUMIF(ВихідніДані!$E:$BB,T$8&amp;$C90,ВихідніДані!$M:$M)=0,"Немає висновків",SUMIF(ВихідніДані!$E:$BB,T$8&amp;$C90,ВихідніДані!$M:$M)/SUMIF(ВихідніДані!$E:$BB,T$8&amp;$C90,ВихідніДані!$BE:$BE))))</f>
        <v>Немає висновків</v>
      </c>
      <c r="U90" s="331" t="str">
        <f ca="1">IF(SUMIF(ВихідніДані!$E:$BB,U$8&amp;$C90,ВихідніДані!$D:$D)=0,"-",IF(SUMIF(ВихідніДані!$E:$BB,U$8&amp;$C90,ВихідніДані!$BE:$BE)=0,"вся сумма оспорена",IF(SUMIF(ВихідніДані!$E:$BB,U$8&amp;$C90,ВихідніДані!$M:$M)=0,"Немає висновків",SUMIF(ВихідніДані!$E:$BB,U$8&amp;$C90,ВихідніДані!$M:$M)/SUMIF(ВихідніДані!$E:$BB,U$8&amp;$C90,ВихідніДані!$BE:$BE))))</f>
        <v>Немає висновків</v>
      </c>
      <c r="V90" s="331" t="str">
        <f ca="1">IF(SUMIF(ВихідніДані!$E:$BB,V$8&amp;$C90,ВихідніДані!$D:$D)=0,"-",IF(SUMIF(ВихідніДані!$E:$BB,V$8&amp;$C90,ВихідніДані!$BE:$BE)=0,"вся сумма оспорена",IF(SUMIF(ВихідніДані!$E:$BB,V$8&amp;$C90,ВихідніДані!$M:$M)=0,"Немає висновків",SUMIF(ВихідніДані!$E:$BB,V$8&amp;$C90,ВихідніДані!$M:$M)/SUMIF(ВихідніДані!$E:$BB,V$8&amp;$C90,ВихідніДані!$BE:$BE))))</f>
        <v>-</v>
      </c>
      <c r="W90" s="331" t="str">
        <f ca="1">IF(SUMIF(ВихідніДані!$E:$BB,W$8&amp;$C90,ВихідніДані!$D:$D)=0,"-",IF(SUMIF(ВихідніДані!$E:$BB,W$8&amp;$C90,ВихідніДані!$BE:$BE)=0,"вся сумма оспорена",IF(SUMIF(ВихідніДані!$E:$BB,W$8&amp;$C90,ВихідніДані!$M:$M)=0,"Немає висновків",SUMIF(ВихідніДані!$E:$BB,W$8&amp;$C90,ВихідніДані!$M:$M)/SUMIF(ВихідніДані!$E:$BB,W$8&amp;$C90,ВихідніДані!$BE:$BE))))</f>
        <v>-</v>
      </c>
      <c r="X90" s="331">
        <f ca="1">IF(SUMIF(ВихідніДані!$E:$BB,X$8&amp;$C90,ВихідніДані!$D:$D)=0,"-",IF(SUMIF(ВихідніДані!$E:$BB,X$8&amp;$C90,ВихідніДані!$BE:$BE)=0,"вся сумма оспорена",IF(SUMIF(ВихідніДані!$E:$BB,X$8&amp;$C90,ВихідніДані!$M:$M)=0,"Немає висновків",SUMIF(ВихідніДані!$E:$BB,X$8&amp;$C90,ВихідніДані!$M:$M)/SUMIF(ВихідніДані!$E:$BB,X$8&amp;$C90,ВихідніДані!$BE:$BE))))</f>
        <v>0.99679521986837127</v>
      </c>
      <c r="Y90" s="331" t="str">
        <f ca="1">IF(SUMIF(ВихідніДані!$E:$BB,Y$8&amp;$C90,ВихідніДані!$D:$D)=0,"-",IF(SUMIF(ВихідніДані!$E:$BB,Y$8&amp;$C90,ВихідніДані!$BE:$BE)=0,"вся сумма оспорена",IF(SUMIF(ВихідніДані!$E:$BB,Y$8&amp;$C90,ВихідніДані!$M:$M)=0,"Немає висновків",SUMIF(ВихідніДані!$E:$BB,Y$8&amp;$C90,ВихідніДані!$M:$M)/SUMIF(ВихідніДані!$E:$BB,Y$8&amp;$C90,ВихідніДані!$BE:$BE))))</f>
        <v>-</v>
      </c>
      <c r="Z90" s="331" t="str">
        <f ca="1">IF(SUMIF(ВихідніДані!$E:$BB,Z$8&amp;$C90,ВихідніДані!$D:$D)=0,"-",IF(SUMIF(ВихідніДані!$E:$BB,Z$8&amp;$C90,ВихідніДані!$BE:$BE)=0,"вся сумма оспорена",IF(SUMIF(ВихідніДані!$E:$BB,Z$8&amp;$C90,ВихідніДані!$M:$M)=0,"Немає висновків",SUMIF(ВихідніДані!$E:$BB,Z$8&amp;$C90,ВихідніДані!$M:$M)/SUMIF(ВихідніДані!$E:$BB,Z$8&amp;$C90,ВихідніДані!$BE:$BE))))</f>
        <v>-</v>
      </c>
      <c r="AA90" s="331" t="str">
        <f ca="1">IF(SUMIF(ВихідніДані!$E:$BB,AA$8&amp;$C90,ВихідніДані!$D:$D)=0,"-",IF(SUMIF(ВихідніДані!$E:$BB,AA$8&amp;$C90,ВихідніДані!$BE:$BE)=0,"вся сумма оспорена",IF(SUMIF(ВихідніДані!$E:$BB,AA$8&amp;$C90,ВихідніДані!$M:$M)=0,"Немає висновків",SUMIF(ВихідніДані!$E:$BB,AA$8&amp;$C90,ВихідніДані!$M:$M)/SUMIF(ВихідніДані!$E:$BB,AA$8&amp;$C90,ВихідніДані!$BE:$BE))))</f>
        <v>-</v>
      </c>
      <c r="AB90" s="332" t="str">
        <f ca="1">IF(SUMIF(ВихідніДані!$E:$BB,AB$8&amp;$C90,ВихідніДані!$D:$D)=0,"-",IF(SUMIF(ВихідніДані!$E:$BB,AB$8&amp;$C90,ВихідніДані!$BE:$BE)=0,"вся сумма оспорена",IF(SUMIF(ВихідніДані!$E:$BB,AB$8&amp;$C90,ВихідніДані!$M:$M)=0,"Немає висновків",SUMIF(ВихідніДані!$E:$BB,AB$8&amp;$C90,ВихідніДані!$M:$M)/SUMIF(ВихідніДані!$E:$BB,AB$8&amp;$C90,ВихідніДані!$BE:$BE))))</f>
        <v>-</v>
      </c>
      <c r="AC90" s="159"/>
      <c r="AD90" s="330" t="str">
        <f ca="1">IF(SUMIF(ВихідніДані!$E:$BB,AD$8&amp; $C90,ВихідніДані!$D:$D)=0,"-",IF(SUMIF(ВихідніДані!$E:$BB,AD$8&amp;$C90,ВихідніДані!$BE:$BE)=0,"вся сумма оспорена",IF(SUMIF(ВихідніДані!$E:$BB,AD$8&amp;$C90,ВихідніДані!$M:$M)=0,"Немає висновків",SUMIF(ВихідніДані!$E:$BB,AD$8&amp;$C90,ВихідніДані!$AI:$AI)/SUMIF(ВихідніДані!$E:$BB,AD$8&amp;$C90,ВихідніДані!$M:$M))))</f>
        <v>Немає висновків</v>
      </c>
      <c r="AE90" s="331" t="str">
        <f ca="1">IF(SUMIF(ВихідніДані!$E:$BB,AE$8&amp; $C90,ВихідніДані!$D:$D)=0,"-",IF(SUMIF(ВихідніДані!$E:$BB,AE$8&amp;$C90,ВихідніДані!$BE:$BE)=0,"вся сумма оспорена",IF(SUMIF(ВихідніДані!$E:$BB,AE$8&amp;$C90,ВихідніДані!$M:$M)=0,"Немає висновків",SUMIF(ВихідніДані!$E:$BB,AE$8&amp;$C90,ВихідніДані!$AI:$AI)/SUMIF(ВихідніДані!$E:$BB,AE$8&amp;$C90,ВихідніДані!$M:$M))))</f>
        <v>Немає висновків</v>
      </c>
      <c r="AF90" s="331" t="str">
        <f ca="1">IF(SUMIF(ВихідніДані!$E:$BB,AF$8&amp; $C90,ВихідніДані!$D:$D)=0,"-",IF(SUMIF(ВихідніДані!$E:$BB,AF$8&amp;$C90,ВихідніДані!$BE:$BE)=0,"вся сумма оспорена",IF(SUMIF(ВихідніДані!$E:$BB,AF$8&amp;$C90,ВихідніДані!$M:$M)=0,"Немає висновків",SUMIF(ВихідніДані!$E:$BB,AF$8&amp;$C90,ВихідніДані!$AI:$AI)/SUMIF(ВихідніДані!$E:$BB,AF$8&amp;$C90,ВихідніДані!$M:$M))))</f>
        <v>Немає висновків</v>
      </c>
      <c r="AG90" s="331" t="str">
        <f ca="1">IF(SUMIF(ВихідніДані!$E:$BB,AG$8&amp; $C90,ВихідніДані!$D:$D)=0,"-",IF(SUMIF(ВихідніДані!$E:$BB,AG$8&amp;$C90,ВихідніДані!$BE:$BE)=0,"вся сумма оспорена",IF(SUMIF(ВихідніДані!$E:$BB,AG$8&amp;$C90,ВихідніДані!$M:$M)=0,"Немає висновків",SUMIF(ВихідніДані!$E:$BB,AG$8&amp;$C90,ВихідніДані!$AI:$AI)/SUMIF(ВихідніДані!$E:$BB,AG$8&amp;$C90,ВихідніДані!$M:$M))))</f>
        <v>Немає висновків</v>
      </c>
      <c r="AH90" s="331" t="str">
        <f ca="1">IF(SUMIF(ВихідніДані!$E:$BB,AH$8&amp; $C90,ВихідніДані!$D:$D)=0,"-",IF(SUMIF(ВихідніДані!$E:$BB,AH$8&amp;$C90,ВихідніДані!$BE:$BE)=0,"вся сумма оспорена",IF(SUMIF(ВихідніДані!$E:$BB,AH$8&amp;$C90,ВихідніДані!$M:$M)=0,"Немає висновків",SUMIF(ВихідніДані!$E:$BB,AH$8&amp;$C90,ВихідніДані!$AI:$AI)/SUMIF(ВихідніДані!$E:$BB,AH$8&amp;$C90,ВихідніДані!$M:$M))))</f>
        <v>-</v>
      </c>
      <c r="AI90" s="331" t="str">
        <f ca="1">IF(SUMIF(ВихідніДані!$E:$BB,AI$8&amp; $C90,ВихідніДані!$D:$D)=0,"-",IF(SUMIF(ВихідніДані!$E:$BB,AI$8&amp;$C90,ВихідніДані!$BE:$BE)=0,"вся сумма оспорена",IF(SUMIF(ВихідніДані!$E:$BB,AI$8&amp;$C90,ВихідніДані!$M:$M)=0,"Немає висновків",SUMIF(ВихідніДані!$E:$BB,AI$8&amp;$C90,ВихідніДані!$AI:$AI)/SUMIF(ВихідніДані!$E:$BB,AI$8&amp;$C90,ВихідніДані!$M:$M))))</f>
        <v>-</v>
      </c>
      <c r="AJ90" s="331">
        <f ca="1">IF(SUMIF(ВихідніДані!$E:$BB,AJ$8&amp; $C90,ВихідніДані!$D:$D)=0,"-",IF(SUMIF(ВихідніДані!$E:$BB,AJ$8&amp;$C90,ВихідніДані!$BE:$BE)=0,"вся сумма оспорена",IF(SUMIF(ВихідніДані!$E:$BB,AJ$8&amp;$C90,ВихідніДані!$M:$M)=0,"Немає висновків",SUMIF(ВихідніДані!$E:$BB,AJ$8&amp;$C90,ВихідніДані!$AI:$AI)/SUMIF(ВихідніДані!$E:$BB,AJ$8&amp;$C90,ВихідніДані!$M:$M))))</f>
        <v>1</v>
      </c>
      <c r="AK90" s="331" t="str">
        <f ca="1">IF(SUMIF(ВихідніДані!$E:$BB,AK$8&amp; $C90,ВихідніДані!$D:$D)=0,"-",IF(SUMIF(ВихідніДані!$E:$BB,AK$8&amp;$C90,ВихідніДані!$BE:$BE)=0,"вся сумма оспорена",IF(SUMIF(ВихідніДані!$E:$BB,AK$8&amp;$C90,ВихідніДані!$M:$M)=0,"Немає висновків",SUMIF(ВихідніДані!$E:$BB,AK$8&amp;$C90,ВихідніДані!$AI:$AI)/SUMIF(ВихідніДані!$E:$BB,AK$8&amp;$C90,ВихідніДані!$M:$M))))</f>
        <v>-</v>
      </c>
      <c r="AL90" s="331" t="str">
        <f ca="1">IF(SUMIF(ВихідніДані!$E:$BB,AL$8&amp; $C90,ВихідніДані!$D:$D)=0,"-",IF(SUMIF(ВихідніДані!$E:$BB,AL$8&amp;$C90,ВихідніДані!$BE:$BE)=0,"вся сумма оспорена",IF(SUMIF(ВихідніДані!$E:$BB,AL$8&amp;$C90,ВихідніДані!$M:$M)=0,"Немає висновків",SUMIF(ВихідніДані!$E:$BB,AL$8&amp;$C90,ВихідніДані!$AI:$AI)/SUMIF(ВихідніДані!$E:$BB,AL$8&amp;$C90,ВихідніДані!$M:$M))))</f>
        <v>-</v>
      </c>
      <c r="AM90" s="331" t="str">
        <f ca="1">IF(SUMIF(ВихідніДані!$E:$BB,AM$8&amp; $C90,ВихідніДані!$D:$D)=0,"-",IF(SUMIF(ВихідніДані!$E:$BB,AM$8&amp;$C90,ВихідніДані!$BE:$BE)=0,"вся сумма оспорена",IF(SUMIF(ВихідніДані!$E:$BB,AM$8&amp;$C90,ВихідніДані!$M:$M)=0,"Немає висновків",SUMIF(ВихідніДані!$E:$BB,AM$8&amp;$C90,ВихідніДані!$AI:$AI)/SUMIF(ВихідніДані!$E:$BB,AM$8&amp;$C90,ВихідніДані!$M:$M))))</f>
        <v>-</v>
      </c>
      <c r="AN90" s="332" t="str">
        <f ca="1">IF(SUMIF(ВихідніДані!$E:$BB,AN$8&amp; $C90,ВихідніДані!$D:$D)=0,"-",IF(SUMIF(ВихідніДані!$E:$BB,AN$8&amp;$C90,ВихідніДані!$BE:$BE)=0,"вся сумма оспорена",IF(SUMIF(ВихідніДані!$E:$BB,AN$8&amp;$C90,ВихідніДані!$M:$M)=0,"Немає висновків",SUMIF(ВихідніДані!$E:$BB,AN$8&amp;$C90,ВихідніДані!$AI:$AI)/SUMIF(ВихідніДані!$E:$BB,AN$8&amp;$C90,ВихідніДані!$M:$M))))</f>
        <v>-</v>
      </c>
      <c r="AO90" s="159"/>
      <c r="AP90" s="323" t="str">
        <f>VLOOKUP(AP$8&amp;$C90,ВихідніДані!$E:$BD,52,0)</f>
        <v>Немає висновку</v>
      </c>
      <c r="AQ90" s="324" t="str">
        <f>VLOOKUP(AQ$8&amp;$C90,ВихідніДані!$E:$BD,52,0)</f>
        <v>Немає висновку</v>
      </c>
      <c r="AR90" s="324" t="str">
        <f>VLOOKUP(AR$8&amp;$C90,ВихідніДані!$E:$BD,52,0)</f>
        <v>Немає висновку</v>
      </c>
      <c r="AS90" s="324" t="str">
        <f>VLOOKUP(AS$8&amp;$C90,ВихідніДані!$E:$BD,52,0)</f>
        <v>Немає висновку</v>
      </c>
      <c r="AT90" s="331" t="str">
        <f>IF(ISNA(VLOOKUP(AT$8&amp;$C90,ВихідніДані!$E:$BD,52,0)),"---",VLOOKUP(AT$8&amp;$C90,ВихідніДані!$E:$BD,52,0))</f>
        <v>---</v>
      </c>
      <c r="AU90" s="331" t="str">
        <f>IF(ISNA(VLOOKUP(AU$8&amp;$C90,ВихідніДані!$E:$BD,52,0)),"---",VLOOKUP(AU$8&amp;$C90,ВихідніДані!$E:$BD,52,0))</f>
        <v>---</v>
      </c>
      <c r="AV90" s="324">
        <f>VLOOKUP(AV$8&amp;$C90,ВихідніДані!$E:$BD,52,0)</f>
        <v>131</v>
      </c>
      <c r="AW90" s="331" t="str">
        <f>IF(ISNA(VLOOKUP(AW$8&amp;$C90,ВихідніДані!$E:$BD,52,0)),"---",VLOOKUP(AW$8&amp;$C90,ВихідніДані!$E:$BD,52,0))</f>
        <v>---</v>
      </c>
      <c r="AX90" s="331" t="str">
        <f>IF(ISNA(VLOOKUP(AX$8&amp;$C90,ВихідніДані!$E:$BD,52,0)),"---",VLOOKUP(AX$8&amp;$C90,ВихідніДані!$E:$BD,52,0))</f>
        <v>---</v>
      </c>
      <c r="AY90" s="331" t="str">
        <f>IF(ISNA(VLOOKUP(AY$8&amp;$C90,ВихідніДані!$E:$BD,52,0)),"---",VLOOKUP(AY$8&amp;$C90,ВихідніДані!$E:$BD,52,0))</f>
        <v>---</v>
      </c>
      <c r="AZ90" s="332" t="str">
        <f>IF(ISNA(VLOOKUP(AZ$8&amp;$C90,ВихідніДані!$E:$BD,52,0)),"---",VLOOKUP(AZ$8&amp;$C90,ВихідніДані!$E:$BD,52,0))</f>
        <v>---</v>
      </c>
      <c r="BA90" s="159"/>
      <c r="BB90" s="319">
        <f>IF(SUMIF(АВисновки!$D:$D,BB$8&amp;$C90,АВисновки!$A:$A)=0,"-",SUMIF(АВисновки!$D:$D,BB$8&amp;$C90,АВисновки!$E:$E))</f>
        <v>3806066.8301369864</v>
      </c>
      <c r="BC90" s="320">
        <f>IF(SUMIF(АВисновки!$D:$D,BC$8&amp;$C90,АВисновки!$A:$A)=0,"-",SUMIF(АВисновки!$D:$D,BC$8&amp;$C90,АВисновки!$E:$E))</f>
        <v>1439881.1178082193</v>
      </c>
      <c r="BD90" s="320">
        <f>IF(SUMIF(АВисновки!$D:$D,BD$8&amp;$C90,АВисновки!$A:$A)=0,"-",SUMIF(АВисновки!$D:$D,BD$8&amp;$C90,АВисновки!$E:$E))</f>
        <v>1195890.4109589041</v>
      </c>
      <c r="BE90" s="320">
        <f>IF(SUMIF(АВисновки!$D:$D,BE$8&amp;$C90,АВисновки!$A:$A)=0,"-",SUMIF(АВисновки!$D:$D,BE$8&amp;$C90,АВисновки!$E:$E))</f>
        <v>1072602.7397260275</v>
      </c>
      <c r="BF90" s="320" t="str">
        <f>IF(SUMIF(АВисновки!$D:$D,BF$8&amp;$C90,АВисновки!$A:$A)=0,"-",SUMIF(АВисновки!$D:$D,BF$8&amp;$C90,АВисновки!$E:$E))</f>
        <v>-</v>
      </c>
      <c r="BG90" s="320" t="str">
        <f>IF(SUMIF(АВисновки!$D:$D,BG$8&amp;$C90,АВисновки!$A:$A)=0,"-",SUMIF(АВисновки!$D:$D,BG$8&amp;$C90,АВисновки!$E:$E))</f>
        <v>-</v>
      </c>
      <c r="BH90" s="320">
        <f>IF(SUMIF(АВисновки!$D:$D,BH$8&amp;$C90,АВисновки!$A:$A)=0,"-",SUMIF(АВисновки!$D:$D,BH$8&amp;$C90,АВисновки!$E:$E))</f>
        <v>2565262.0410958906</v>
      </c>
      <c r="BI90" s="320" t="str">
        <f>IF(SUMIF(АВисновки!$D:$D,BI$8&amp;$C90,АВисновки!$A:$A)=0,"-",SUMIF(АВисновки!$D:$D,BI$8&amp;$C90,АВисновки!$E:$E))</f>
        <v>-</v>
      </c>
      <c r="BJ90" s="320" t="str">
        <f>IF(SUMIF(АВисновки!$D:$D,BJ$8&amp;$C90,АВисновки!$A:$A)=0,"-",SUMIF(АВисновки!$D:$D,BJ$8&amp;$C90,АВисновки!$E:$E))</f>
        <v>-</v>
      </c>
      <c r="BK90" s="320" t="str">
        <f>IF(SUMIF(АВисновки!$D:$D,BK$8&amp;$C90,АВисновки!$A:$A)=0,"-",SUMIF(АВисновки!$D:$D,BK$8&amp;$C90,АВисновки!$E:$E))</f>
        <v>-</v>
      </c>
      <c r="BL90" s="321" t="str">
        <f>IF(SUMIF(АВисновки!$D:$D,BL$8&amp;$C90,АВисновки!$A:$A)=0,"-",SUMIF(АВисновки!$D:$D,BL$8&amp;$C90,АВисновки!$E:$E))</f>
        <v>-</v>
      </c>
    </row>
    <row r="91" spans="1:64" x14ac:dyDescent="0.2">
      <c r="A91" s="386">
        <f>COUNTIF(СписМінфін!$B$2:$B$101,C91)</f>
        <v>1</v>
      </c>
      <c r="B91" s="364">
        <v>80</v>
      </c>
      <c r="C91" s="365" t="s">
        <v>24</v>
      </c>
      <c r="D91" s="142">
        <v>393642426597</v>
      </c>
      <c r="E91" s="172">
        <f>SUMIF(ВихідніДані!G:G,D91,ВихідніДані!K:K)</f>
        <v>76647147</v>
      </c>
      <c r="F91" s="172">
        <f>SUMIF(ВихідніДані!G:G,D91,ВихідніДані!M:M)</f>
        <v>40167973</v>
      </c>
      <c r="G91" s="172">
        <f>SUMIF(ВихідніДані!G:G,D91,ВихідніДані!AC:AC)</f>
        <v>15566882</v>
      </c>
      <c r="H91" s="172">
        <f>SUMIF(ВихідніДані!G:G,D91,ВихідніДані!AI:AI)</f>
        <v>40167973</v>
      </c>
      <c r="I91" s="366">
        <f t="shared" si="5"/>
        <v>20912292</v>
      </c>
      <c r="J91" s="366">
        <f t="shared" si="6"/>
        <v>0</v>
      </c>
      <c r="K91" s="367">
        <f t="shared" si="7"/>
        <v>0.65762604337096442</v>
      </c>
      <c r="L91" s="368">
        <f t="shared" si="8"/>
        <v>0.65762604337096442</v>
      </c>
      <c r="M91" s="369">
        <f>SUMIF(АВисновки!N:N,D91,АВисновки!$E:$E)</f>
        <v>12977001.876712328</v>
      </c>
      <c r="N91" s="369">
        <f>SUMIF(АВисновки!N:N,D91,АВисновки!B:B)</f>
        <v>7</v>
      </c>
      <c r="O91" s="369">
        <f ca="1">SUMIF([2]Матриця!C$7:C$967,D91,[2]Матриця!D$7:D$967)</f>
        <v>101</v>
      </c>
      <c r="P91" s="387">
        <f ca="1">SUMIF([2]Матриця!B$7:B$967,C91,[2]Матриця!E$7:E$967)</f>
        <v>5</v>
      </c>
      <c r="Q91" s="159"/>
      <c r="R91" s="330">
        <f ca="1">IF(SUMIF(ВихідніДані!$E:$BB,R$8&amp;$C91,ВихідніДані!$D:$D)=0,"-",IF(SUMIF(ВихідніДані!$E:$BB,R$8&amp;$C91,ВихідніДані!$BE:$BE)=0,"вся сумма оспорена",IF(SUMIF(ВихідніДані!$E:$BB,R$8&amp;$C91,ВихідніДані!$M:$M)=0,"Немає висновків",SUMIF(ВихідніДані!$E:$BB,R$8&amp;$C91,ВихідніДані!$M:$M)/SUMIF(ВихідніДані!$E:$BB,R$8&amp;$C91,ВихідніДані!$BE:$BE))))</f>
        <v>1</v>
      </c>
      <c r="S91" s="331">
        <f ca="1">IF(SUMIF(ВихідніДані!$E:$BB,S$8&amp;$C91,ВихідніДані!$D:$D)=0,"-",IF(SUMIF(ВихідніДані!$E:$BB,S$8&amp;$C91,ВихідніДані!$BE:$BE)=0,"вся сумма оспорена",IF(SUMIF(ВихідніДані!$E:$BB,S$8&amp;$C91,ВихідніДані!$M:$M)=0,"Немає висновків",SUMIF(ВихідніДані!$E:$BB,S$8&amp;$C91,ВихідніДані!$M:$M)/SUMIF(ВихідніДані!$E:$BB,S$8&amp;$C91,ВихідніДані!$BE:$BE))))</f>
        <v>0.98611347183034281</v>
      </c>
      <c r="T91" s="331" t="str">
        <f ca="1">IF(SUMIF(ВихідніДані!$E:$BB,T$8&amp;$C91,ВихідніДані!$D:$D)=0,"-",IF(SUMIF(ВихідніДані!$E:$BB,T$8&amp;$C91,ВихідніДані!$BE:$BE)=0,"вся сумма оспорена",IF(SUMIF(ВихідніДані!$E:$BB,T$8&amp;$C91,ВихідніДані!$M:$M)=0,"Немає висновків",SUMIF(ВихідніДані!$E:$BB,T$8&amp;$C91,ВихідніДані!$M:$M)/SUMIF(ВихідніДані!$E:$BB,T$8&amp;$C91,ВихідніДані!$BE:$BE))))</f>
        <v>-</v>
      </c>
      <c r="U91" s="331">
        <f ca="1">IF(SUMIF(ВихідніДані!$E:$BB,U$8&amp;$C91,ВихідніДані!$D:$D)=0,"-",IF(SUMIF(ВихідніДані!$E:$BB,U$8&amp;$C91,ВихідніДані!$BE:$BE)=0,"вся сумма оспорена",IF(SUMIF(ВихідніДані!$E:$BB,U$8&amp;$C91,ВихідніДані!$M:$M)=0,"Немає висновків",SUMIF(ВихідніДані!$E:$BB,U$8&amp;$C91,ВихідніДані!$M:$M)/SUMIF(ВихідніДані!$E:$BB,U$8&amp;$C91,ВихідніДані!$BE:$BE))))</f>
        <v>0.55081288989448063</v>
      </c>
      <c r="V91" s="331">
        <f ca="1">IF(SUMIF(ВихідніДані!$E:$BB,V$8&amp;$C91,ВихідніДані!$D:$D)=0,"-",IF(SUMIF(ВихідніДані!$E:$BB,V$8&amp;$C91,ВихідніДані!$BE:$BE)=0,"вся сумма оспорена",IF(SUMIF(ВихідніДані!$E:$BB,V$8&amp;$C91,ВихідніДані!$M:$M)=0,"Немає висновків",SUMIF(ВихідніДані!$E:$BB,V$8&amp;$C91,ВихідніДані!$M:$M)/SUMIF(ВихідніДані!$E:$BB,V$8&amp;$C91,ВихідніДані!$BE:$BE))))</f>
        <v>0.81227865450152026</v>
      </c>
      <c r="W91" s="331">
        <f ca="1">IF(SUMIF(ВихідніДані!$E:$BB,W$8&amp;$C91,ВихідніДані!$D:$D)=0,"-",IF(SUMIF(ВихідніДані!$E:$BB,W$8&amp;$C91,ВихідніДані!$BE:$BE)=0,"вся сумма оспорена",IF(SUMIF(ВихідніДані!$E:$BB,W$8&amp;$C91,ВихідніДані!$M:$M)=0,"Немає висновків",SUMIF(ВихідніДані!$E:$BB,W$8&amp;$C91,ВихідніДані!$M:$M)/SUMIF(ВихідніДані!$E:$BB,W$8&amp;$C91,ВихідніДані!$BE:$BE))))</f>
        <v>1</v>
      </c>
      <c r="X91" s="331">
        <f ca="1">IF(SUMIF(ВихідніДані!$E:$BB,X$8&amp;$C91,ВихідніДані!$D:$D)=0,"-",IF(SUMIF(ВихідніДані!$E:$BB,X$8&amp;$C91,ВихідніДані!$BE:$BE)=0,"вся сумма оспорена",IF(SUMIF(ВихідніДані!$E:$BB,X$8&amp;$C91,ВихідніДані!$M:$M)=0,"Немає висновків",SUMIF(ВихідніДані!$E:$BB,X$8&amp;$C91,ВихідніДані!$M:$M)/SUMIF(ВихідніДані!$E:$BB,X$8&amp;$C91,ВихідніДані!$BE:$BE))))</f>
        <v>0.77703067115619751</v>
      </c>
      <c r="Y91" s="331">
        <f ca="1">IF(SUMIF(ВихідніДані!$E:$BB,Y$8&amp;$C91,ВихідніДані!$D:$D)=0,"-",IF(SUMIF(ВихідніДані!$E:$BB,Y$8&amp;$C91,ВихідніДані!$BE:$BE)=0,"вся сумма оспорена",IF(SUMIF(ВихідніДані!$E:$BB,Y$8&amp;$C91,ВихідніДані!$M:$M)=0,"Немає висновків",SUMIF(ВихідніДані!$E:$BB,Y$8&amp;$C91,ВихідніДані!$M:$M)/SUMIF(ВихідніДані!$E:$BB,Y$8&amp;$C91,ВихідніДані!$BE:$BE))))</f>
        <v>0.77826268240516805</v>
      </c>
      <c r="Z91" s="331">
        <f ca="1">IF(SUMIF(ВихідніДані!$E:$BB,Z$8&amp;$C91,ВихідніДані!$D:$D)=0,"-",IF(SUMIF(ВихідніДані!$E:$BB,Z$8&amp;$C91,ВихідніДані!$BE:$BE)=0,"вся сумма оспорена",IF(SUMIF(ВихідніДані!$E:$BB,Z$8&amp;$C91,ВихідніДані!$M:$M)=0,"Немає висновків",SUMIF(ВихідніДані!$E:$BB,Z$8&amp;$C91,ВихідніДані!$M:$M)/SUMIF(ВихідніДані!$E:$BB,Z$8&amp;$C91,ВихідніДані!$BE:$BE))))</f>
        <v>0.7642865980618343</v>
      </c>
      <c r="AA91" s="331" t="str">
        <f ca="1">IF(SUMIF(ВихідніДані!$E:$BB,AA$8&amp;$C91,ВихідніДані!$D:$D)=0,"-",IF(SUMIF(ВихідніДані!$E:$BB,AA$8&amp;$C91,ВихідніДані!$BE:$BE)=0,"вся сумма оспорена",IF(SUMIF(ВихідніДані!$E:$BB,AA$8&amp;$C91,ВихідніДані!$M:$M)=0,"Немає висновків",SUMIF(ВихідніДані!$E:$BB,AA$8&amp;$C91,ВихідніДані!$M:$M)/SUMIF(ВихідніДані!$E:$BB,AA$8&amp;$C91,ВихідніДані!$BE:$BE))))</f>
        <v>-</v>
      </c>
      <c r="AB91" s="332" t="str">
        <f ca="1">IF(SUMIF(ВихідніДані!$E:$BB,AB$8&amp;$C91,ВихідніДані!$D:$D)=0,"-",IF(SUMIF(ВихідніДані!$E:$BB,AB$8&amp;$C91,ВихідніДані!$BE:$BE)=0,"вся сумма оспорена",IF(SUMIF(ВихідніДані!$E:$BB,AB$8&amp;$C91,ВихідніДані!$M:$M)=0,"Немає висновків",SUMIF(ВихідніДані!$E:$BB,AB$8&amp;$C91,ВихідніДані!$M:$M)/SUMIF(ВихідніДані!$E:$BB,AB$8&amp;$C91,ВихідніДані!$BE:$BE))))</f>
        <v>Немає висновків</v>
      </c>
      <c r="AC91" s="160"/>
      <c r="AD91" s="330">
        <f ca="1">IF(SUMIF(ВихідніДані!$E:$BB,AD$8&amp; $C91,ВихідніДані!$D:$D)=0,"-",IF(SUMIF(ВихідніДані!$E:$BB,AD$8&amp;$C91,ВихідніДані!$BE:$BE)=0,"вся сумма оспорена",IF(SUMIF(ВихідніДані!$E:$BB,AD$8&amp;$C91,ВихідніДані!$M:$M)=0,"Немає висновків",SUMIF(ВихідніДані!$E:$BB,AD$8&amp;$C91,ВихідніДані!$AI:$AI)/SUMIF(ВихідніДані!$E:$BB,AD$8&amp;$C91,ВихідніДані!$M:$M))))</f>
        <v>1</v>
      </c>
      <c r="AE91" s="331">
        <f ca="1">IF(SUMIF(ВихідніДані!$E:$BB,AE$8&amp; $C91,ВихідніДані!$D:$D)=0,"-",IF(SUMIF(ВихідніДані!$E:$BB,AE$8&amp;$C91,ВихідніДані!$BE:$BE)=0,"вся сумма оспорена",IF(SUMIF(ВихідніДані!$E:$BB,AE$8&amp;$C91,ВихідніДані!$M:$M)=0,"Немає висновків",SUMIF(ВихідніДані!$E:$BB,AE$8&amp;$C91,ВихідніДані!$AI:$AI)/SUMIF(ВихідніДані!$E:$BB,AE$8&amp;$C91,ВихідніДані!$M:$M))))</f>
        <v>1</v>
      </c>
      <c r="AF91" s="331" t="str">
        <f ca="1">IF(SUMIF(ВихідніДані!$E:$BB,AF$8&amp; $C91,ВихідніДані!$D:$D)=0,"-",IF(SUMIF(ВихідніДані!$E:$BB,AF$8&amp;$C91,ВихідніДані!$BE:$BE)=0,"вся сумма оспорена",IF(SUMIF(ВихідніДані!$E:$BB,AF$8&amp;$C91,ВихідніДані!$M:$M)=0,"Немає висновків",SUMIF(ВихідніДані!$E:$BB,AF$8&amp;$C91,ВихідніДані!$AI:$AI)/SUMIF(ВихідніДані!$E:$BB,AF$8&amp;$C91,ВихідніДані!$M:$M))))</f>
        <v>-</v>
      </c>
      <c r="AG91" s="331">
        <f ca="1">IF(SUMIF(ВихідніДані!$E:$BB,AG$8&amp; $C91,ВихідніДані!$D:$D)=0,"-",IF(SUMIF(ВихідніДані!$E:$BB,AG$8&amp;$C91,ВихідніДані!$BE:$BE)=0,"вся сумма оспорена",IF(SUMIF(ВихідніДані!$E:$BB,AG$8&amp;$C91,ВихідніДані!$M:$M)=0,"Немає висновків",SUMIF(ВихідніДані!$E:$BB,AG$8&amp;$C91,ВихідніДані!$AI:$AI)/SUMIF(ВихідніДані!$E:$BB,AG$8&amp;$C91,ВихідніДані!$M:$M))))</f>
        <v>1</v>
      </c>
      <c r="AH91" s="331">
        <f ca="1">IF(SUMIF(ВихідніДані!$E:$BB,AH$8&amp; $C91,ВихідніДані!$D:$D)=0,"-",IF(SUMIF(ВихідніДані!$E:$BB,AH$8&amp;$C91,ВихідніДані!$BE:$BE)=0,"вся сумма оспорена",IF(SUMIF(ВихідніДані!$E:$BB,AH$8&amp;$C91,ВихідніДані!$M:$M)=0,"Немає висновків",SUMIF(ВихідніДані!$E:$BB,AH$8&amp;$C91,ВихідніДані!$AI:$AI)/SUMIF(ВихідніДані!$E:$BB,AH$8&amp;$C91,ВихідніДані!$M:$M))))</f>
        <v>1</v>
      </c>
      <c r="AI91" s="331">
        <f ca="1">IF(SUMIF(ВихідніДані!$E:$BB,AI$8&amp; $C91,ВихідніДані!$D:$D)=0,"-",IF(SUMIF(ВихідніДані!$E:$BB,AI$8&amp;$C91,ВихідніДані!$BE:$BE)=0,"вся сумма оспорена",IF(SUMIF(ВихідніДані!$E:$BB,AI$8&amp;$C91,ВихідніДані!$M:$M)=0,"Немає висновків",SUMIF(ВихідніДані!$E:$BB,AI$8&amp;$C91,ВихідніДані!$AI:$AI)/SUMIF(ВихідніДані!$E:$BB,AI$8&amp;$C91,ВихідніДані!$M:$M))))</f>
        <v>1</v>
      </c>
      <c r="AJ91" s="331">
        <f ca="1">IF(SUMIF(ВихідніДані!$E:$BB,AJ$8&amp; $C91,ВихідніДані!$D:$D)=0,"-",IF(SUMIF(ВихідніДані!$E:$BB,AJ$8&amp;$C91,ВихідніДані!$BE:$BE)=0,"вся сумма оспорена",IF(SUMIF(ВихідніДані!$E:$BB,AJ$8&amp;$C91,ВихідніДані!$M:$M)=0,"Немає висновків",SUMIF(ВихідніДані!$E:$BB,AJ$8&amp;$C91,ВихідніДані!$AI:$AI)/SUMIF(ВихідніДані!$E:$BB,AJ$8&amp;$C91,ВихідніДані!$M:$M))))</f>
        <v>1</v>
      </c>
      <c r="AK91" s="331">
        <f ca="1">IF(SUMIF(ВихідніДані!$E:$BB,AK$8&amp; $C91,ВихідніДані!$D:$D)=0,"-",IF(SUMIF(ВихідніДані!$E:$BB,AK$8&amp;$C91,ВихідніДані!$BE:$BE)=0,"вся сумма оспорена",IF(SUMIF(ВихідніДані!$E:$BB,AK$8&amp;$C91,ВихідніДані!$M:$M)=0,"Немає висновків",SUMIF(ВихідніДані!$E:$BB,AK$8&amp;$C91,ВихідніДані!$AI:$AI)/SUMIF(ВихідніДані!$E:$BB,AK$8&amp;$C91,ВихідніДані!$M:$M))))</f>
        <v>1</v>
      </c>
      <c r="AL91" s="331">
        <f ca="1">IF(SUMIF(ВихідніДані!$E:$BB,AL$8&amp; $C91,ВихідніДані!$D:$D)=0,"-",IF(SUMIF(ВихідніДані!$E:$BB,AL$8&amp;$C91,ВихідніДані!$BE:$BE)=0,"вся сумма оспорена",IF(SUMIF(ВихідніДані!$E:$BB,AL$8&amp;$C91,ВихідніДані!$M:$M)=0,"Немає висновків",SUMIF(ВихідніДані!$E:$BB,AL$8&amp;$C91,ВихідніДані!$AI:$AI)/SUMIF(ВихідніДані!$E:$BB,AL$8&amp;$C91,ВихідніДані!$M:$M))))</f>
        <v>1</v>
      </c>
      <c r="AM91" s="331" t="str">
        <f ca="1">IF(SUMIF(ВихідніДані!$E:$BB,AM$8&amp; $C91,ВихідніДані!$D:$D)=0,"-",IF(SUMIF(ВихідніДані!$E:$BB,AM$8&amp;$C91,ВихідніДані!$BE:$BE)=0,"вся сумма оспорена",IF(SUMIF(ВихідніДані!$E:$BB,AM$8&amp;$C91,ВихідніДані!$M:$M)=0,"Немає висновків",SUMIF(ВихідніДані!$E:$BB,AM$8&amp;$C91,ВихідніДані!$AI:$AI)/SUMIF(ВихідніДані!$E:$BB,AM$8&amp;$C91,ВихідніДані!$M:$M))))</f>
        <v>-</v>
      </c>
      <c r="AN91" s="332" t="str">
        <f ca="1">IF(SUMIF(ВихідніДані!$E:$BB,AN$8&amp; $C91,ВихідніДані!$D:$D)=0,"-",IF(SUMIF(ВихідніДані!$E:$BB,AN$8&amp;$C91,ВихідніДані!$BE:$BE)=0,"вся сумма оспорена",IF(SUMIF(ВихідніДані!$E:$BB,AN$8&amp;$C91,ВихідніДані!$M:$M)=0,"Немає висновків",SUMIF(ВихідніДані!$E:$BB,AN$8&amp;$C91,ВихідніДані!$AI:$AI)/SUMIF(ВихідніДані!$E:$BB,AN$8&amp;$C91,ВихідніДані!$M:$M))))</f>
        <v>Немає висновків</v>
      </c>
      <c r="AO91" s="159"/>
      <c r="AP91" s="323">
        <f>VLOOKUP(AP$8&amp;$C91,ВихідніДані!$E:$BD,52,0)</f>
        <v>68</v>
      </c>
      <c r="AQ91" s="324">
        <f>VLOOKUP(AQ$8&amp;$C91,ВихідніДані!$E:$BD,52,0)</f>
        <v>97</v>
      </c>
      <c r="AR91" s="331" t="str">
        <f>IF(ISNA(VLOOKUP(AR$8&amp;$C91,ВихідніДані!$E:$BD,52,0)),"---",VLOOKUP(AR$8&amp;$C91,ВихідніДані!$E:$BD,52,0))</f>
        <v>---</v>
      </c>
      <c r="AS91" s="324">
        <f>VLOOKUP(AS$8&amp;$C91,ВихідніДані!$E:$BD,52,0)</f>
        <v>36</v>
      </c>
      <c r="AT91" s="324">
        <f>VLOOKUP(AT$8&amp;$C91,ВихідніДані!$E:$BD,52,0)</f>
        <v>72</v>
      </c>
      <c r="AU91" s="324">
        <f>VLOOKUP(AU$8&amp;$C91,ВихідніДані!$E:$BD,52,0)</f>
        <v>61</v>
      </c>
      <c r="AV91" s="324">
        <f>VLOOKUP(AV$8&amp;$C91,ВихідніДані!$E:$BD,52,0)</f>
        <v>151</v>
      </c>
      <c r="AW91" s="324">
        <f>VLOOKUP(AW$8&amp;$C91,ВихідніДані!$E:$BD,52,0)</f>
        <v>122</v>
      </c>
      <c r="AX91" s="324">
        <f>VLOOKUP(AX$8&amp;$C91,ВихідніДані!$E:$BD,52,0)</f>
        <v>92</v>
      </c>
      <c r="AY91" s="331" t="str">
        <f>IF(ISNA(VLOOKUP(AY$8&amp;$C91,ВихідніДані!$E:$BD,52,0)),"---",VLOOKUP(AY$8&amp;$C91,ВихідніДані!$E:$BD,52,0))</f>
        <v>---</v>
      </c>
      <c r="AZ91" s="325" t="str">
        <f>VLOOKUP(AZ$8&amp;$C91,ВихідніДані!$E:$BD,52,0)</f>
        <v>Немає висновку</v>
      </c>
      <c r="BA91" s="159"/>
      <c r="BB91" s="319">
        <f>IF(SUMIF(АВисновки!$D:$D,BB$8&amp;$C91,АВисновки!$A:$A)=0,"-",SUMIF(АВисновки!$D:$D,BB$8&amp;$C91,АВисновки!$E:$E))</f>
        <v>0</v>
      </c>
      <c r="BC91" s="320">
        <f>IF(SUMIF(АВисновки!$D:$D,BC$8&amp;$C91,АВисновки!$A:$A)=0,"-",SUMIF(АВисновки!$D:$D,BC$8&amp;$C91,АВисновки!$E:$E))</f>
        <v>494819.53698630136</v>
      </c>
      <c r="BD91" s="320" t="str">
        <f>IF(SUMIF(АВисновки!$D:$D,BD$8&amp;$C91,АВисновки!$A:$A)=0,"-",SUMIF(АВисновки!$D:$D,BD$8&amp;$C91,АВисновки!$E:$E))</f>
        <v>-</v>
      </c>
      <c r="BE91" s="320">
        <f>IF(SUMIF(АВисновки!$D:$D,BE$8&amp;$C91,АВисновки!$A:$A)=0,"-",SUMIF(АВисновки!$D:$D,BE$8&amp;$C91,АВисновки!$E:$E))</f>
        <v>4616021.687671233</v>
      </c>
      <c r="BF91" s="320">
        <f>IF(SUMIF(АВисновки!$D:$D,BF$8&amp;$C91,АВисновки!$A:$A)=0,"-",SUMIF(АВисновки!$D:$D,BF$8&amp;$C91,АВисновки!$E:$E))</f>
        <v>918375.4876712329</v>
      </c>
      <c r="BG91" s="320">
        <f>IF(SUMIF(АВисновки!$D:$D,BG$8&amp;$C91,АВисновки!$A:$A)=0,"-",SUMIF(АВисновки!$D:$D,BG$8&amp;$C91,АВисновки!$E:$E))</f>
        <v>0</v>
      </c>
      <c r="BH91" s="320">
        <f>IF(SUMIF(АВисновки!$D:$D,BH$8&amp;$C91,АВисновки!$A:$A)=0,"-",SUMIF(АВисновки!$D:$D,BH$8&amp;$C91,АВисновки!$E:$E))</f>
        <v>4607727.1342465756</v>
      </c>
      <c r="BI91" s="320">
        <f>IF(SUMIF(АВисновки!$D:$D,BI$8&amp;$C91,АВисновки!$A:$A)=0,"-",SUMIF(АВисновки!$D:$D,BI$8&amp;$C91,АВисновки!$E:$E))</f>
        <v>859886.25205479458</v>
      </c>
      <c r="BJ91" s="320">
        <f>IF(SUMIF(АВисновки!$D:$D,BJ$8&amp;$C91,АВисновки!$A:$A)=0,"-",SUMIF(АВисновки!$D:$D,BJ$8&amp;$C91,АВисновки!$E:$E))</f>
        <v>484075.15342465753</v>
      </c>
      <c r="BK91" s="320" t="str">
        <f>IF(SUMIF(АВисновки!$D:$D,BK$8&amp;$C91,АВисновки!$A:$A)=0,"-",SUMIF(АВисновки!$D:$D,BK$8&amp;$C91,АВисновки!$E:$E))</f>
        <v>-</v>
      </c>
      <c r="BL91" s="321">
        <f>IF(SUMIF(АВисновки!$D:$D,BL$8&amp;$C91,АВисновки!$A:$A)=0,"-",SUMIF(АВисновки!$D:$D,BL$8&amp;$C91,АВисновки!$E:$E))</f>
        <v>996096.6246575343</v>
      </c>
    </row>
    <row r="92" spans="1:64" x14ac:dyDescent="0.2">
      <c r="A92" s="386">
        <f>COUNTIF(СписМінфін!$B$2:$B$101,C92)</f>
        <v>1</v>
      </c>
      <c r="B92" s="364">
        <v>81</v>
      </c>
      <c r="C92" s="365" t="s">
        <v>26</v>
      </c>
      <c r="D92" s="142">
        <v>315671226552</v>
      </c>
      <c r="E92" s="172">
        <f>SUMIF(ВихідніДані!G:G,D92,ВихідніДані!K:K)</f>
        <v>4622152</v>
      </c>
      <c r="F92" s="172">
        <f>SUMIF(ВихідніДані!G:G,D92,ВихідніДані!M:M)</f>
        <v>2607109.9</v>
      </c>
      <c r="G92" s="172">
        <f>SUMIF(ВихідніДані!G:G,D92,ВихідніДані!AC:AC)</f>
        <v>37654</v>
      </c>
      <c r="H92" s="172">
        <f>SUMIF(ВихідніДані!G:G,D92,ВихідніДані!AI:AI)</f>
        <v>2607109.9</v>
      </c>
      <c r="I92" s="366">
        <f t="shared" si="5"/>
        <v>1977388.1</v>
      </c>
      <c r="J92" s="366">
        <f t="shared" si="6"/>
        <v>0</v>
      </c>
      <c r="K92" s="367">
        <f t="shared" si="7"/>
        <v>0.5686794715582818</v>
      </c>
      <c r="L92" s="368">
        <f t="shared" si="8"/>
        <v>0.5686794715582818</v>
      </c>
      <c r="M92" s="369">
        <f>SUMIF(АВисновки!N:N,D92,АВисновки!$E:$E)</f>
        <v>1037607.0071232877</v>
      </c>
      <c r="N92" s="369">
        <f>SUMIF(АВисновки!N:N,D92,АВисновки!B:B)</f>
        <v>10</v>
      </c>
      <c r="O92" s="369">
        <f ca="1">SUMIF([2]Матриця!C$7:C$967,D92,[2]Матриця!D$7:D$967)</f>
        <v>53</v>
      </c>
      <c r="P92" s="387">
        <f ca="1">SUMIF([2]Матриця!B$7:B$967,C92,[2]Матриця!E$7:E$967)</f>
        <v>2</v>
      </c>
      <c r="Q92" s="159"/>
      <c r="R92" s="330">
        <f ca="1">IF(SUMIF(ВихідніДані!$E:$BB,R$8&amp;$C92,ВихідніДані!$D:$D)=0,"-",IF(SUMIF(ВихідніДані!$E:$BB,R$8&amp;$C92,ВихідніДані!$BE:$BE)=0,"вся сумма оспорена",IF(SUMIF(ВихідніДані!$E:$BB,R$8&amp;$C92,ВихідніДані!$M:$M)=0,"Немає висновків",SUMIF(ВихідніДані!$E:$BB,R$8&amp;$C92,ВихідніДані!$M:$M)/SUMIF(ВихідніДані!$E:$BB,R$8&amp;$C92,ВихідніДані!$BE:$BE))))</f>
        <v>0.78067228006799827</v>
      </c>
      <c r="S92" s="331">
        <f ca="1">IF(SUMIF(ВихідніДані!$E:$BB,S$8&amp;$C92,ВихідніДані!$D:$D)=0,"-",IF(SUMIF(ВихідніДані!$E:$BB,S$8&amp;$C92,ВихідніДані!$BE:$BE)=0,"вся сумма оспорена",IF(SUMIF(ВихідніДані!$E:$BB,S$8&amp;$C92,ВихідніДані!$M:$M)=0,"Немає висновків",SUMIF(ВихідніДані!$E:$BB,S$8&amp;$C92,ВихідніДані!$M:$M)/SUMIF(ВихідніДані!$E:$BB,S$8&amp;$C92,ВихідніДані!$BE:$BE))))</f>
        <v>1</v>
      </c>
      <c r="T92" s="331">
        <f ca="1">IF(SUMIF(ВихідніДані!$E:$BB,T$8&amp;$C92,ВихідніДані!$D:$D)=0,"-",IF(SUMIF(ВихідніДані!$E:$BB,T$8&amp;$C92,ВихідніДані!$BE:$BE)=0,"вся сумма оспорена",IF(SUMIF(ВихідніДані!$E:$BB,T$8&amp;$C92,ВихідніДані!$M:$M)=0,"Немає висновків",SUMIF(ВихідніДані!$E:$BB,T$8&amp;$C92,ВихідніДані!$M:$M)/SUMIF(ВихідніДані!$E:$BB,T$8&amp;$C92,ВихідніДані!$BE:$BE))))</f>
        <v>0.99600129551547723</v>
      </c>
      <c r="U92" s="331">
        <f ca="1">IF(SUMIF(ВихідніДані!$E:$BB,U$8&amp;$C92,ВихідніДані!$D:$D)=0,"-",IF(SUMIF(ВихідніДані!$E:$BB,U$8&amp;$C92,ВихідніДані!$BE:$BE)=0,"вся сумма оспорена",IF(SUMIF(ВихідніДані!$E:$BB,U$8&amp;$C92,ВихідніДані!$M:$M)=0,"Немає висновків",SUMIF(ВихідніДані!$E:$BB,U$8&amp;$C92,ВихідніДані!$M:$M)/SUMIF(ВихідніДані!$E:$BB,U$8&amp;$C92,ВихідніДані!$BE:$BE))))</f>
        <v>1.0042452280972449</v>
      </c>
      <c r="V92" s="331">
        <f ca="1">IF(SUMIF(ВихідніДані!$E:$BB,V$8&amp;$C92,ВихідніДані!$D:$D)=0,"-",IF(SUMIF(ВихідніДані!$E:$BB,V$8&amp;$C92,ВихідніДані!$BE:$BE)=0,"вся сумма оспорена",IF(SUMIF(ВихідніДані!$E:$BB,V$8&amp;$C92,ВихідніДані!$M:$M)=0,"Немає висновків",SUMIF(ВихідніДані!$E:$BB,V$8&amp;$C92,ВихідніДані!$M:$M)/SUMIF(ВихідніДані!$E:$BB,V$8&amp;$C92,ВихідніДані!$BE:$BE))))</f>
        <v>1.0237645421099733</v>
      </c>
      <c r="W92" s="331" t="str">
        <f ca="1">IF(SUMIF(ВихідніДані!$E:$BB,W$8&amp;$C92,ВихідніДані!$D:$D)=0,"-",IF(SUMIF(ВихідніДані!$E:$BB,W$8&amp;$C92,ВихідніДані!$BE:$BE)=0,"вся сумма оспорена",IF(SUMIF(ВихідніДані!$E:$BB,W$8&amp;$C92,ВихідніДані!$M:$M)=0,"Немає висновків",SUMIF(ВихідніДані!$E:$BB,W$8&amp;$C92,ВихідніДані!$M:$M)/SUMIF(ВихідніДані!$E:$BB,W$8&amp;$C92,ВихідніДані!$BE:$BE))))</f>
        <v>Немає висновків</v>
      </c>
      <c r="X92" s="331" t="str">
        <f ca="1">IF(SUMIF(ВихідніДані!$E:$BB,X$8&amp;$C92,ВихідніДані!$D:$D)=0,"-",IF(SUMIF(ВихідніДані!$E:$BB,X$8&amp;$C92,ВихідніДані!$BE:$BE)=0,"вся сумма оспорена",IF(SUMIF(ВихідніДані!$E:$BB,X$8&amp;$C92,ВихідніДані!$M:$M)=0,"Немає висновків",SUMIF(ВихідніДані!$E:$BB,X$8&amp;$C92,ВихідніДані!$M:$M)/SUMIF(ВихідніДані!$E:$BB,X$8&amp;$C92,ВихідніДані!$BE:$BE))))</f>
        <v>Немає висновків</v>
      </c>
      <c r="Y92" s="331" t="str">
        <f ca="1">IF(SUMIF(ВихідніДані!$E:$BB,Y$8&amp;$C92,ВихідніДані!$D:$D)=0,"-",IF(SUMIF(ВихідніДані!$E:$BB,Y$8&amp;$C92,ВихідніДані!$BE:$BE)=0,"вся сумма оспорена",IF(SUMIF(ВихідніДані!$E:$BB,Y$8&amp;$C92,ВихідніДані!$M:$M)=0,"Немає висновків",SUMIF(ВихідніДані!$E:$BB,Y$8&amp;$C92,ВихідніДані!$M:$M)/SUMIF(ВихідніДані!$E:$BB,Y$8&amp;$C92,ВихідніДані!$BE:$BE))))</f>
        <v>Немає висновків</v>
      </c>
      <c r="Z92" s="331" t="str">
        <f ca="1">IF(SUMIF(ВихідніДані!$E:$BB,Z$8&amp;$C92,ВихідніДані!$D:$D)=0,"-",IF(SUMIF(ВихідніДані!$E:$BB,Z$8&amp;$C92,ВихідніДані!$BE:$BE)=0,"вся сумма оспорена",IF(SUMIF(ВихідніДані!$E:$BB,Z$8&amp;$C92,ВихідніДані!$M:$M)=0,"Немає висновків",SUMIF(ВихідніДані!$E:$BB,Z$8&amp;$C92,ВихідніДані!$M:$M)/SUMIF(ВихідніДані!$E:$BB,Z$8&amp;$C92,ВихідніДані!$BE:$BE))))</f>
        <v>Немає висновків</v>
      </c>
      <c r="AA92" s="331" t="str">
        <f ca="1">IF(SUMIF(ВихідніДані!$E:$BB,AA$8&amp;$C92,ВихідніДані!$D:$D)=0,"-",IF(SUMIF(ВихідніДані!$E:$BB,AA$8&amp;$C92,ВихідніДані!$BE:$BE)=0,"вся сумма оспорена",IF(SUMIF(ВихідніДані!$E:$BB,AA$8&amp;$C92,ВихідніДані!$M:$M)=0,"Немає висновків",SUMIF(ВихідніДані!$E:$BB,AA$8&amp;$C92,ВихідніДані!$M:$M)/SUMIF(ВихідніДані!$E:$BB,AA$8&amp;$C92,ВихідніДані!$BE:$BE))))</f>
        <v>Немає висновків</v>
      </c>
      <c r="AB92" s="332" t="str">
        <f ca="1">IF(SUMIF(ВихідніДані!$E:$BB,AB$8&amp;$C92,ВихідніДані!$D:$D)=0,"-",IF(SUMIF(ВихідніДані!$E:$BB,AB$8&amp;$C92,ВихідніДані!$BE:$BE)=0,"вся сумма оспорена",IF(SUMIF(ВихідніДані!$E:$BB,AB$8&amp;$C92,ВихідніДані!$M:$M)=0,"Немає висновків",SUMIF(ВихідніДані!$E:$BB,AB$8&amp;$C92,ВихідніДані!$M:$M)/SUMIF(ВихідніДані!$E:$BB,AB$8&amp;$C92,ВихідніДані!$BE:$BE))))</f>
        <v>Немає висновків</v>
      </c>
      <c r="AC92" s="159"/>
      <c r="AD92" s="330">
        <f ca="1">IF(SUMIF(ВихідніДані!$E:$BB,AD$8&amp; $C92,ВихідніДані!$D:$D)=0,"-",IF(SUMIF(ВихідніДані!$E:$BB,AD$8&amp;$C92,ВихідніДані!$BE:$BE)=0,"вся сумма оспорена",IF(SUMIF(ВихідніДані!$E:$BB,AD$8&amp;$C92,ВихідніДані!$M:$M)=0,"Немає висновків",SUMIF(ВихідніДані!$E:$BB,AD$8&amp;$C92,ВихідніДані!$AI:$AI)/SUMIF(ВихідніДані!$E:$BB,AD$8&amp;$C92,ВихідніДані!$M:$M))))</f>
        <v>1</v>
      </c>
      <c r="AE92" s="331">
        <f ca="1">IF(SUMIF(ВихідніДані!$E:$BB,AE$8&amp; $C92,ВихідніДані!$D:$D)=0,"-",IF(SUMIF(ВихідніДані!$E:$BB,AE$8&amp;$C92,ВихідніДані!$BE:$BE)=0,"вся сумма оспорена",IF(SUMIF(ВихідніДані!$E:$BB,AE$8&amp;$C92,ВихідніДані!$M:$M)=0,"Немає висновків",SUMIF(ВихідніДані!$E:$BB,AE$8&amp;$C92,ВихідніДані!$AI:$AI)/SUMIF(ВихідніДані!$E:$BB,AE$8&amp;$C92,ВихідніДані!$M:$M))))</f>
        <v>1</v>
      </c>
      <c r="AF92" s="331">
        <f ca="1">IF(SUMIF(ВихідніДані!$E:$BB,AF$8&amp; $C92,ВихідніДані!$D:$D)=0,"-",IF(SUMIF(ВихідніДані!$E:$BB,AF$8&amp;$C92,ВихідніДані!$BE:$BE)=0,"вся сумма оспорена",IF(SUMIF(ВихідніДані!$E:$BB,AF$8&amp;$C92,ВихідніДані!$M:$M)=0,"Немає висновків",SUMIF(ВихідніДані!$E:$BB,AF$8&amp;$C92,ВихідніДані!$AI:$AI)/SUMIF(ВихідніДані!$E:$BB,AF$8&amp;$C92,ВихідніДані!$M:$M))))</f>
        <v>1</v>
      </c>
      <c r="AG92" s="331">
        <f ca="1">IF(SUMIF(ВихідніДані!$E:$BB,AG$8&amp; $C92,ВихідніДані!$D:$D)=0,"-",IF(SUMIF(ВихідніДані!$E:$BB,AG$8&amp;$C92,ВихідніДані!$BE:$BE)=0,"вся сумма оспорена",IF(SUMIF(ВихідніДані!$E:$BB,AG$8&amp;$C92,ВихідніДані!$M:$M)=0,"Немає висновків",SUMIF(ВихідніДані!$E:$BB,AG$8&amp;$C92,ВихідніДані!$AI:$AI)/SUMIF(ВихідніДані!$E:$BB,AG$8&amp;$C92,ВихідніДані!$M:$M))))</f>
        <v>1</v>
      </c>
      <c r="AH92" s="331">
        <f ca="1">IF(SUMIF(ВихідніДані!$E:$BB,AH$8&amp; $C92,ВихідніДані!$D:$D)=0,"-",IF(SUMIF(ВихідніДані!$E:$BB,AH$8&amp;$C92,ВихідніДані!$BE:$BE)=0,"вся сумма оспорена",IF(SUMIF(ВихідніДані!$E:$BB,AH$8&amp;$C92,ВихідніДані!$M:$M)=0,"Немає висновків",SUMIF(ВихідніДані!$E:$BB,AH$8&amp;$C92,ВихідніДані!$AI:$AI)/SUMIF(ВихідніДані!$E:$BB,AH$8&amp;$C92,ВихідніДані!$M:$M))))</f>
        <v>1</v>
      </c>
      <c r="AI92" s="331" t="str">
        <f ca="1">IF(SUMIF(ВихідніДані!$E:$BB,AI$8&amp; $C92,ВихідніДані!$D:$D)=0,"-",IF(SUMIF(ВихідніДані!$E:$BB,AI$8&amp;$C92,ВихідніДані!$BE:$BE)=0,"вся сумма оспорена",IF(SUMIF(ВихідніДані!$E:$BB,AI$8&amp;$C92,ВихідніДані!$M:$M)=0,"Немає висновків",SUMIF(ВихідніДані!$E:$BB,AI$8&amp;$C92,ВихідніДані!$AI:$AI)/SUMIF(ВихідніДані!$E:$BB,AI$8&amp;$C92,ВихідніДані!$M:$M))))</f>
        <v>Немає висновків</v>
      </c>
      <c r="AJ92" s="331" t="str">
        <f ca="1">IF(SUMIF(ВихідніДані!$E:$BB,AJ$8&amp; $C92,ВихідніДані!$D:$D)=0,"-",IF(SUMIF(ВихідніДані!$E:$BB,AJ$8&amp;$C92,ВихідніДані!$BE:$BE)=0,"вся сумма оспорена",IF(SUMIF(ВихідніДані!$E:$BB,AJ$8&amp;$C92,ВихідніДані!$M:$M)=0,"Немає висновків",SUMIF(ВихідніДані!$E:$BB,AJ$8&amp;$C92,ВихідніДані!$AI:$AI)/SUMIF(ВихідніДані!$E:$BB,AJ$8&amp;$C92,ВихідніДані!$M:$M))))</f>
        <v>Немає висновків</v>
      </c>
      <c r="AK92" s="331" t="str">
        <f ca="1">IF(SUMIF(ВихідніДані!$E:$BB,AK$8&amp; $C92,ВихідніДані!$D:$D)=0,"-",IF(SUMIF(ВихідніДані!$E:$BB,AK$8&amp;$C92,ВихідніДані!$BE:$BE)=0,"вся сумма оспорена",IF(SUMIF(ВихідніДані!$E:$BB,AK$8&amp;$C92,ВихідніДані!$M:$M)=0,"Немає висновків",SUMIF(ВихідніДані!$E:$BB,AK$8&amp;$C92,ВихідніДані!$AI:$AI)/SUMIF(ВихідніДані!$E:$BB,AK$8&amp;$C92,ВихідніДані!$M:$M))))</f>
        <v>Немає висновків</v>
      </c>
      <c r="AL92" s="331" t="str">
        <f ca="1">IF(SUMIF(ВихідніДані!$E:$BB,AL$8&amp; $C92,ВихідніДані!$D:$D)=0,"-",IF(SUMIF(ВихідніДані!$E:$BB,AL$8&amp;$C92,ВихідніДані!$BE:$BE)=0,"вся сумма оспорена",IF(SUMIF(ВихідніДані!$E:$BB,AL$8&amp;$C92,ВихідніДані!$M:$M)=0,"Немає висновків",SUMIF(ВихідніДані!$E:$BB,AL$8&amp;$C92,ВихідніДані!$AI:$AI)/SUMIF(ВихідніДані!$E:$BB,AL$8&amp;$C92,ВихідніДані!$M:$M))))</f>
        <v>Немає висновків</v>
      </c>
      <c r="AM92" s="331" t="str">
        <f ca="1">IF(SUMIF(ВихідніДані!$E:$BB,AM$8&amp; $C92,ВихідніДані!$D:$D)=0,"-",IF(SUMIF(ВихідніДані!$E:$BB,AM$8&amp;$C92,ВихідніДані!$BE:$BE)=0,"вся сумма оспорена",IF(SUMIF(ВихідніДані!$E:$BB,AM$8&amp;$C92,ВихідніДані!$M:$M)=0,"Немає висновків",SUMIF(ВихідніДані!$E:$BB,AM$8&amp;$C92,ВихідніДані!$AI:$AI)/SUMIF(ВихідніДані!$E:$BB,AM$8&amp;$C92,ВихідніДані!$M:$M))))</f>
        <v>Немає висновків</v>
      </c>
      <c r="AN92" s="332" t="str">
        <f ca="1">IF(SUMIF(ВихідніДані!$E:$BB,AN$8&amp; $C92,ВихідніДані!$D:$D)=0,"-",IF(SUMIF(ВихідніДані!$E:$BB,AN$8&amp;$C92,ВихідніДані!$BE:$BE)=0,"вся сумма оспорена",IF(SUMIF(ВихідніДані!$E:$BB,AN$8&amp;$C92,ВихідніДані!$M:$M)=0,"Немає висновків",SUMIF(ВихідніДані!$E:$BB,AN$8&amp;$C92,ВихідніДані!$AI:$AI)/SUMIF(ВихідніДані!$E:$BB,AN$8&amp;$C92,ВихідніДані!$M:$M))))</f>
        <v>Немає висновків</v>
      </c>
      <c r="AO92" s="159"/>
      <c r="AP92" s="323">
        <f>VLOOKUP(AP$8&amp;$C92,ВихідніДані!$E:$BD,52,0)</f>
        <v>124</v>
      </c>
      <c r="AQ92" s="324">
        <f>VLOOKUP(AQ$8&amp;$C92,ВихідніДані!$E:$BD,52,0)</f>
        <v>93</v>
      </c>
      <c r="AR92" s="324">
        <f>VLOOKUP(AR$8&amp;$C92,ВихідніДані!$E:$BD,52,0)</f>
        <v>93</v>
      </c>
      <c r="AS92" s="324">
        <f>VLOOKUP(AS$8&amp;$C92,ВихідніДані!$E:$BD,52,0)</f>
        <v>98</v>
      </c>
      <c r="AT92" s="324">
        <f>VLOOKUP(AT$8&amp;$C92,ВихідніДані!$E:$BD,52,0)</f>
        <v>70</v>
      </c>
      <c r="AU92" s="324" t="str">
        <f>VLOOKUP(AU$8&amp;$C92,ВихідніДані!$E:$BD,52,0)</f>
        <v>Немає висновку</v>
      </c>
      <c r="AV92" s="324" t="str">
        <f>VLOOKUP(AV$8&amp;$C92,ВихідніДані!$E:$BD,52,0)</f>
        <v>Немає висновку</v>
      </c>
      <c r="AW92" s="324" t="str">
        <f>VLOOKUP(AW$8&amp;$C92,ВихідніДані!$E:$BD,52,0)</f>
        <v>Немає висновку</v>
      </c>
      <c r="AX92" s="324" t="str">
        <f>VLOOKUP(AX$8&amp;$C92,ВихідніДані!$E:$BD,52,0)</f>
        <v>Немає висновку</v>
      </c>
      <c r="AY92" s="324" t="str">
        <f>VLOOKUP(AY$8&amp;$C92,ВихідніДані!$E:$BD,52,0)</f>
        <v>Немає висновку</v>
      </c>
      <c r="AZ92" s="325" t="str">
        <f>VLOOKUP(AZ$8&amp;$C92,ВихідніДані!$E:$BD,52,0)</f>
        <v>Немає висновку</v>
      </c>
      <c r="BA92" s="159"/>
      <c r="BB92" s="319">
        <f>IF(SUMIF(АВисновки!$D:$D,BB$8&amp;$C92,АВисновки!$A:$A)=0,"-",SUMIF(АВисновки!$D:$D,BB$8&amp;$C92,АВисновки!$E:$E))</f>
        <v>97948.071232876711</v>
      </c>
      <c r="BC92" s="320">
        <f>IF(SUMIF(АВисновки!$D:$D,BC$8&amp;$C92,АВисновки!$A:$A)=0,"-",SUMIF(АВисновки!$D:$D,BC$8&amp;$C92,АВисновки!$E:$E))</f>
        <v>32674.663013698631</v>
      </c>
      <c r="BD92" s="320">
        <f>IF(SUMIF(АВисновки!$D:$D,BD$8&amp;$C92,АВисновки!$A:$A)=0,"-",SUMIF(АВисновки!$D:$D,BD$8&amp;$C92,АВисновки!$E:$E))</f>
        <v>35716.990684931494</v>
      </c>
      <c r="BE92" s="320">
        <f>IF(SUMIF(АВисновки!$D:$D,BE$8&amp;$C92,АВисновки!$A:$A)=0,"-",SUMIF(АВисновки!$D:$D,BE$8&amp;$C92,АВисновки!$E:$E))</f>
        <v>98538</v>
      </c>
      <c r="BF92" s="320">
        <f>IF(SUMIF(АВисновки!$D:$D,BF$8&amp;$C92,АВисновки!$A:$A)=0,"-",SUMIF(АВисновки!$D:$D,BF$8&amp;$C92,АВисновки!$E:$E))</f>
        <v>0</v>
      </c>
      <c r="BG92" s="320">
        <f>IF(SUMIF(АВисновки!$D:$D,BG$8&amp;$C92,АВисновки!$A:$A)=0,"-",SUMIF(АВисновки!$D:$D,BG$8&amp;$C92,АВисновки!$E:$E))</f>
        <v>352730.41095890413</v>
      </c>
      <c r="BH92" s="320">
        <f>IF(SUMIF(АВисновки!$D:$D,BH$8&amp;$C92,АВисновки!$A:$A)=0,"-",SUMIF(АВисновки!$D:$D,BH$8&amp;$C92,АВисновки!$E:$E))</f>
        <v>173156.12328767125</v>
      </c>
      <c r="BI92" s="320">
        <f>IF(SUMIF(АВисновки!$D:$D,BI$8&amp;$C92,АВисновки!$A:$A)=0,"-",SUMIF(АВисновки!$D:$D,BI$8&amp;$C92,АВисновки!$E:$E))</f>
        <v>116604.70684931507</v>
      </c>
      <c r="BJ92" s="320">
        <f>IF(SUMIF(АВисновки!$D:$D,BJ$8&amp;$C92,АВисновки!$A:$A)=0,"-",SUMIF(АВисновки!$D:$D,BJ$8&amp;$C92,АВисновки!$E:$E))</f>
        <v>61017.336986301372</v>
      </c>
      <c r="BK92" s="320">
        <f>IF(SUMIF(АВисновки!$D:$D,BK$8&amp;$C92,АВисновки!$A:$A)=0,"-",SUMIF(АВисновки!$D:$D,BK$8&amp;$C92,АВисновки!$E:$E))</f>
        <v>52293.621917808217</v>
      </c>
      <c r="BL92" s="321">
        <f>IF(SUMIF(АВисновки!$D:$D,BL$8&amp;$C92,АВисновки!$A:$A)=0,"-",SUMIF(АВисновки!$D:$D,BL$8&amp;$C92,АВисновки!$E:$E))</f>
        <v>16927.082191780821</v>
      </c>
    </row>
    <row r="93" spans="1:64" x14ac:dyDescent="0.2">
      <c r="A93" s="386">
        <f>COUNTIF(СписМінфін!$B$2:$B$101,C93)</f>
        <v>1</v>
      </c>
      <c r="B93" s="364">
        <v>82</v>
      </c>
      <c r="C93" s="365" t="s">
        <v>25</v>
      </c>
      <c r="D93" s="142">
        <v>390762615020</v>
      </c>
      <c r="E93" s="172">
        <f>SUMIF(ВихідніДані!G:G,D93,ВихідніДані!K:K)</f>
        <v>278500000</v>
      </c>
      <c r="F93" s="172">
        <f>SUMIF(ВихідніДані!G:G,D93,ВихідніДані!M:M)</f>
        <v>151019605.24000001</v>
      </c>
      <c r="G93" s="172">
        <f>SUMIF(ВихідніДані!G:G,D93,ВихідніДані!AC:AC)</f>
        <v>1558334</v>
      </c>
      <c r="H93" s="172">
        <f>SUMIF(ВихідніДані!G:G,D93,ВихідніДані!AI:AI)</f>
        <v>151019605.24000001</v>
      </c>
      <c r="I93" s="366">
        <f t="shared" si="5"/>
        <v>125922060.75999999</v>
      </c>
      <c r="J93" s="366">
        <f t="shared" si="6"/>
        <v>0</v>
      </c>
      <c r="K93" s="367">
        <f t="shared" si="7"/>
        <v>0.54531196920004088</v>
      </c>
      <c r="L93" s="368">
        <f t="shared" si="8"/>
        <v>0.54531196920004088</v>
      </c>
      <c r="M93" s="369">
        <f>SUMIF(АВисновки!N:N,D93,АВисновки!$E:$E)</f>
        <v>70937065.050301358</v>
      </c>
      <c r="N93" s="369">
        <f>SUMIF(АВисновки!N:N,D93,АВисновки!B:B)</f>
        <v>7</v>
      </c>
      <c r="O93" s="369">
        <f ca="1">SUMIF([2]Матриця!C$7:C$967,D93,[2]Матриця!D$7:D$967)</f>
        <v>0</v>
      </c>
      <c r="P93" s="387">
        <f ca="1">SUMIF([2]Матриця!B$7:B$967,C93,[2]Матриця!E$7:E$967)</f>
        <v>0</v>
      </c>
      <c r="Q93" s="159"/>
      <c r="R93" s="330">
        <f ca="1">IF(SUMIF(ВихідніДані!$E:$BB,R$8&amp;$C93,ВихідніДані!$D:$D)=0,"-",IF(SUMIF(ВихідніДані!$E:$BB,R$8&amp;$C93,ВихідніДані!$BE:$BE)=0,"вся сумма оспорена",IF(SUMIF(ВихідніДані!$E:$BB,R$8&amp;$C93,ВихідніДані!$M:$M)=0,"Немає висновків",SUMIF(ВихідніДані!$E:$BB,R$8&amp;$C93,ВихідніДані!$M:$M)/SUMIF(ВихідніДані!$E:$BB,R$8&amp;$C93,ВихідніДані!$BE:$BE))))</f>
        <v>1.0762332189558326</v>
      </c>
      <c r="S93" s="331">
        <f ca="1">IF(SUMIF(ВихідніДані!$E:$BB,S$8&amp;$C93,ВихідніДані!$D:$D)=0,"-",IF(SUMIF(ВихідніДані!$E:$BB,S$8&amp;$C93,ВихідніДані!$BE:$BE)=0,"вся сумма оспорена",IF(SUMIF(ВихідніДані!$E:$BB,S$8&amp;$C93,ВихідніДані!$M:$M)=0,"Немає висновків",SUMIF(ВихідніДані!$E:$BB,S$8&amp;$C93,ВихідніДані!$M:$M)/SUMIF(ВихідніДані!$E:$BB,S$8&amp;$C93,ВихідніДані!$BE:$BE))))</f>
        <v>0.37993803773584905</v>
      </c>
      <c r="T93" s="331">
        <f ca="1">IF(SUMIF(ВихідніДані!$E:$BB,T$8&amp;$C93,ВихідніДані!$D:$D)=0,"-",IF(SUMIF(ВихідніДані!$E:$BB,T$8&amp;$C93,ВихідніДані!$BE:$BE)=0,"вся сумма оспорена",IF(SUMIF(ВихідніДані!$E:$BB,T$8&amp;$C93,ВихідніДані!$M:$M)=0,"Немає висновків",SUMIF(ВихідніДані!$E:$BB,T$8&amp;$C93,ВихідніДані!$M:$M)/SUMIF(ВихідніДані!$E:$BB,T$8&amp;$C93,ВихідніДані!$BE:$BE))))</f>
        <v>1</v>
      </c>
      <c r="U93" s="331">
        <f ca="1">IF(SUMIF(ВихідніДані!$E:$BB,U$8&amp;$C93,ВихідніДані!$D:$D)=0,"-",IF(SUMIF(ВихідніДані!$E:$BB,U$8&amp;$C93,ВихідніДані!$BE:$BE)=0,"вся сумма оспорена",IF(SUMIF(ВихідніДані!$E:$BB,U$8&amp;$C93,ВихідніДані!$M:$M)=0,"Немає висновків",SUMIF(ВихідніДані!$E:$BB,U$8&amp;$C93,ВихідніДані!$M:$M)/SUMIF(ВихідніДані!$E:$BB,U$8&amp;$C93,ВихідніДані!$BE:$BE))))</f>
        <v>0.61352482751322757</v>
      </c>
      <c r="V93" s="331">
        <f ca="1">IF(SUMIF(ВихідніДані!$E:$BB,V$8&amp;$C93,ВихідніДані!$D:$D)=0,"-",IF(SUMIF(ВихідніДані!$E:$BB,V$8&amp;$C93,ВихідніДані!$BE:$BE)=0,"вся сумма оспорена",IF(SUMIF(ВихідніДані!$E:$BB,V$8&amp;$C93,ВихідніДані!$M:$M)=0,"Немає висновків",SUMIF(ВихідніДані!$E:$BB,V$8&amp;$C93,ВихідніДані!$M:$M)/SUMIF(ВихідніДані!$E:$BB,V$8&amp;$C93,ВихідніДані!$BE:$BE))))</f>
        <v>0.36788679245283018</v>
      </c>
      <c r="W93" s="331">
        <f ca="1">IF(SUMIF(ВихідніДані!$E:$BB,W$8&amp;$C93,ВихідніДані!$D:$D)=0,"-",IF(SUMIF(ВихідніДані!$E:$BB,W$8&amp;$C93,ВихідніДані!$BE:$BE)=0,"вся сумма оспорена",IF(SUMIF(ВихідніДані!$E:$BB,W$8&amp;$C93,ВихідніДані!$M:$M)=0,"Немає висновків",SUMIF(ВихідніДані!$E:$BB,W$8&amp;$C93,ВихідніДані!$M:$M)/SUMIF(ВихідніДані!$E:$BB,W$8&amp;$C93,ВихідніДані!$BE:$BE))))</f>
        <v>0.57081545064377681</v>
      </c>
      <c r="X93" s="331">
        <f ca="1">IF(SUMIF(ВихідніДані!$E:$BB,X$8&amp;$C93,ВихідніДані!$D:$D)=0,"-",IF(SUMIF(ВихідніДані!$E:$BB,X$8&amp;$C93,ВихідніДані!$BE:$BE)=0,"вся сумма оспорена",IF(SUMIF(ВихідніДані!$E:$BB,X$8&amp;$C93,ВихідніДані!$M:$M)=0,"Немає висновків",SUMIF(ВихідніДані!$E:$BB,X$8&amp;$C93,ВихідніДані!$M:$M)/SUMIF(ВихідніДані!$E:$BB,X$8&amp;$C93,ВихідніДані!$BE:$BE))))</f>
        <v>1</v>
      </c>
      <c r="Y93" s="331" t="str">
        <f ca="1">IF(SUMIF(ВихідніДані!$E:$BB,Y$8&amp;$C93,ВихідніДані!$D:$D)=0,"-",IF(SUMIF(ВихідніДані!$E:$BB,Y$8&amp;$C93,ВихідніДані!$BE:$BE)=0,"вся сумма оспорена",IF(SUMIF(ВихідніДані!$E:$BB,Y$8&amp;$C93,ВихідніДані!$M:$M)=0,"Немає висновків",SUMIF(ВихідніДані!$E:$BB,Y$8&amp;$C93,ВихідніДані!$M:$M)/SUMIF(ВихідніДані!$E:$BB,Y$8&amp;$C93,ВихідніДані!$BE:$BE))))</f>
        <v>-</v>
      </c>
      <c r="Z93" s="331">
        <f ca="1">IF(SUMIF(ВихідніДані!$E:$BB,Z$8&amp;$C93,ВихідніДані!$D:$D)=0,"-",IF(SUMIF(ВихідніДані!$E:$BB,Z$8&amp;$C93,ВихідніДані!$BE:$BE)=0,"вся сумма оспорена",IF(SUMIF(ВихідніДані!$E:$BB,Z$8&amp;$C93,ВихідніДані!$M:$M)=0,"Немає висновків",SUMIF(ВихідніДані!$E:$BB,Z$8&amp;$C93,ВихідніДані!$M:$M)/SUMIF(ВихідніДані!$E:$BB,Z$8&amp;$C93,ВихідніДані!$BE:$BE))))</f>
        <v>0.98192511111111114</v>
      </c>
      <c r="AA93" s="331">
        <f ca="1">IF(SUMIF(ВихідніДані!$E:$BB,AA$8&amp;$C93,ВихідніДані!$D:$D)=0,"-",IF(SUMIF(ВихідніДані!$E:$BB,AA$8&amp;$C93,ВихідніДані!$BE:$BE)=0,"вся сумма оспорена",IF(SUMIF(ВихідніДані!$E:$BB,AA$8&amp;$C93,ВихідніДані!$M:$M)=0,"Немає висновків",SUMIF(ВихідніДані!$E:$BB,AA$8&amp;$C93,ВихідніДані!$M:$M)/SUMIF(ВихідніДані!$E:$BB,AA$8&amp;$C93,ВихідніДані!$BE:$BE))))</f>
        <v>0.59310726720647777</v>
      </c>
      <c r="AB93" s="332">
        <f ca="1">IF(SUMIF(ВихідніДані!$E:$BB,AB$8&amp;$C93,ВихідніДані!$D:$D)=0,"-",IF(SUMIF(ВихідніДані!$E:$BB,AB$8&amp;$C93,ВихідніДані!$BE:$BE)=0,"вся сумма оспорена",IF(SUMIF(ВихідніДані!$E:$BB,AB$8&amp;$C93,ВихідніДані!$M:$M)=0,"Немає висновків",SUMIF(ВихідніДані!$E:$BB,AB$8&amp;$C93,ВихідніДані!$M:$M)/SUMIF(ВихідніДані!$E:$BB,AB$8&amp;$C93,ВихідніДані!$BE:$BE))))</f>
        <v>6.4604759999999997E-2</v>
      </c>
      <c r="AC93" s="159"/>
      <c r="AD93" s="330">
        <f ca="1">IF(SUMIF(ВихідніДані!$E:$BB,AD$8&amp; $C93,ВихідніДані!$D:$D)=0,"-",IF(SUMIF(ВихідніДані!$E:$BB,AD$8&amp;$C93,ВихідніДані!$BE:$BE)=0,"вся сумма оспорена",IF(SUMIF(ВихідніДані!$E:$BB,AD$8&amp;$C93,ВихідніДані!$M:$M)=0,"Немає висновків",SUMIF(ВихідніДані!$E:$BB,AD$8&amp;$C93,ВихідніДані!$AI:$AI)/SUMIF(ВихідніДані!$E:$BB,AD$8&amp;$C93,ВихідніДані!$M:$M))))</f>
        <v>1</v>
      </c>
      <c r="AE93" s="331">
        <f ca="1">IF(SUMIF(ВихідніДані!$E:$BB,AE$8&amp; $C93,ВихідніДані!$D:$D)=0,"-",IF(SUMIF(ВихідніДані!$E:$BB,AE$8&amp;$C93,ВихідніДані!$BE:$BE)=0,"вся сумма оспорена",IF(SUMIF(ВихідніДані!$E:$BB,AE$8&amp;$C93,ВихідніДані!$M:$M)=0,"Немає висновків",SUMIF(ВихідніДані!$E:$BB,AE$8&amp;$C93,ВихідніДані!$AI:$AI)/SUMIF(ВихідніДані!$E:$BB,AE$8&amp;$C93,ВихідніДані!$M:$M))))</f>
        <v>1</v>
      </c>
      <c r="AF93" s="331">
        <f ca="1">IF(SUMIF(ВихідніДані!$E:$BB,AF$8&amp; $C93,ВихідніДані!$D:$D)=0,"-",IF(SUMIF(ВихідніДані!$E:$BB,AF$8&amp;$C93,ВихідніДані!$BE:$BE)=0,"вся сумма оспорена",IF(SUMIF(ВихідніДані!$E:$BB,AF$8&amp;$C93,ВихідніДані!$M:$M)=0,"Немає висновків",SUMIF(ВихідніДані!$E:$BB,AF$8&amp;$C93,ВихідніДані!$AI:$AI)/SUMIF(ВихідніДані!$E:$BB,AF$8&amp;$C93,ВихідніДані!$M:$M))))</f>
        <v>1</v>
      </c>
      <c r="AG93" s="331">
        <f ca="1">IF(SUMIF(ВихідніДані!$E:$BB,AG$8&amp; $C93,ВихідніДані!$D:$D)=0,"-",IF(SUMIF(ВихідніДані!$E:$BB,AG$8&amp;$C93,ВихідніДані!$BE:$BE)=0,"вся сумма оспорена",IF(SUMIF(ВихідніДані!$E:$BB,AG$8&amp;$C93,ВихідніДані!$M:$M)=0,"Немає висновків",SUMIF(ВихідніДані!$E:$BB,AG$8&amp;$C93,ВихідніДані!$AI:$AI)/SUMIF(ВихідніДані!$E:$BB,AG$8&amp;$C93,ВихідніДані!$M:$M))))</f>
        <v>1</v>
      </c>
      <c r="AH93" s="331">
        <f ca="1">IF(SUMIF(ВихідніДані!$E:$BB,AH$8&amp; $C93,ВихідніДані!$D:$D)=0,"-",IF(SUMIF(ВихідніДані!$E:$BB,AH$8&amp;$C93,ВихідніДані!$BE:$BE)=0,"вся сумма оспорена",IF(SUMIF(ВихідніДані!$E:$BB,AH$8&amp;$C93,ВихідніДані!$M:$M)=0,"Немає висновків",SUMIF(ВихідніДані!$E:$BB,AH$8&amp;$C93,ВихідніДані!$AI:$AI)/SUMIF(ВихідніДані!$E:$BB,AH$8&amp;$C93,ВихідніДані!$M:$M))))</f>
        <v>1</v>
      </c>
      <c r="AI93" s="331">
        <f ca="1">IF(SUMIF(ВихідніДані!$E:$BB,AI$8&amp; $C93,ВихідніДані!$D:$D)=0,"-",IF(SUMIF(ВихідніДані!$E:$BB,AI$8&amp;$C93,ВихідніДані!$BE:$BE)=0,"вся сумма оспорена",IF(SUMIF(ВихідніДані!$E:$BB,AI$8&amp;$C93,ВихідніДані!$M:$M)=0,"Немає висновків",SUMIF(ВихідніДані!$E:$BB,AI$8&amp;$C93,ВихідніДані!$AI:$AI)/SUMIF(ВихідніДані!$E:$BB,AI$8&amp;$C93,ВихідніДані!$M:$M))))</f>
        <v>1</v>
      </c>
      <c r="AJ93" s="331">
        <f ca="1">IF(SUMIF(ВихідніДані!$E:$BB,AJ$8&amp; $C93,ВихідніДані!$D:$D)=0,"-",IF(SUMIF(ВихідніДані!$E:$BB,AJ$8&amp;$C93,ВихідніДані!$BE:$BE)=0,"вся сумма оспорена",IF(SUMIF(ВихідніДані!$E:$BB,AJ$8&amp;$C93,ВихідніДані!$M:$M)=0,"Немає висновків",SUMIF(ВихідніДані!$E:$BB,AJ$8&amp;$C93,ВихідніДані!$AI:$AI)/SUMIF(ВихідніДані!$E:$BB,AJ$8&amp;$C93,ВихідніДані!$M:$M))))</f>
        <v>1</v>
      </c>
      <c r="AK93" s="331" t="str">
        <f ca="1">IF(SUMIF(ВихідніДані!$E:$BB,AK$8&amp; $C93,ВихідніДані!$D:$D)=0,"-",IF(SUMIF(ВихідніДані!$E:$BB,AK$8&amp;$C93,ВихідніДані!$BE:$BE)=0,"вся сумма оспорена",IF(SUMIF(ВихідніДані!$E:$BB,AK$8&amp;$C93,ВихідніДані!$M:$M)=0,"Немає висновків",SUMIF(ВихідніДані!$E:$BB,AK$8&amp;$C93,ВихідніДані!$AI:$AI)/SUMIF(ВихідніДані!$E:$BB,AK$8&amp;$C93,ВихідніДані!$M:$M))))</f>
        <v>-</v>
      </c>
      <c r="AL93" s="331">
        <f ca="1">IF(SUMIF(ВихідніДані!$E:$BB,AL$8&amp; $C93,ВихідніДані!$D:$D)=0,"-",IF(SUMIF(ВихідніДані!$E:$BB,AL$8&amp;$C93,ВихідніДані!$BE:$BE)=0,"вся сумма оспорена",IF(SUMIF(ВихідніДані!$E:$BB,AL$8&amp;$C93,ВихідніДані!$M:$M)=0,"Немає висновків",SUMIF(ВихідніДані!$E:$BB,AL$8&amp;$C93,ВихідніДані!$AI:$AI)/SUMIF(ВихідніДані!$E:$BB,AL$8&amp;$C93,ВихідніДані!$M:$M))))</f>
        <v>1</v>
      </c>
      <c r="AM93" s="331">
        <f ca="1">IF(SUMIF(ВихідніДані!$E:$BB,AM$8&amp; $C93,ВихідніДані!$D:$D)=0,"-",IF(SUMIF(ВихідніДані!$E:$BB,AM$8&amp;$C93,ВихідніДані!$BE:$BE)=0,"вся сумма оспорена",IF(SUMIF(ВихідніДані!$E:$BB,AM$8&amp;$C93,ВихідніДані!$M:$M)=0,"Немає висновків",SUMIF(ВихідніДані!$E:$BB,AM$8&amp;$C93,ВихідніДані!$AI:$AI)/SUMIF(ВихідніДані!$E:$BB,AM$8&amp;$C93,ВихідніДані!$M:$M))))</f>
        <v>1</v>
      </c>
      <c r="AN93" s="332">
        <f ca="1">IF(SUMIF(ВихідніДані!$E:$BB,AN$8&amp; $C93,ВихідніДані!$D:$D)=0,"-",IF(SUMIF(ВихідніДані!$E:$BB,AN$8&amp;$C93,ВихідніДані!$BE:$BE)=0,"вся сумма оспорена",IF(SUMIF(ВихідніДані!$E:$BB,AN$8&amp;$C93,ВихідніДані!$M:$M)=0,"Немає висновків",SUMIF(ВихідніДані!$E:$BB,AN$8&amp;$C93,ВихідніДані!$AI:$AI)/SUMIF(ВихідніДані!$E:$BB,AN$8&amp;$C93,ВихідніДані!$M:$M))))</f>
        <v>1</v>
      </c>
      <c r="AO93" s="159"/>
      <c r="AP93" s="323">
        <f>VLOOKUP(AP$8&amp;$C93,ВихідніДані!$E:$BD,52,0)</f>
        <v>28</v>
      </c>
      <c r="AQ93" s="324">
        <f>VLOOKUP(AQ$8&amp;$C93,ВихідніДані!$E:$BD,52,0)</f>
        <v>64</v>
      </c>
      <c r="AR93" s="324">
        <f>VLOOKUP(AR$8&amp;$C93,ВихідніДані!$E:$BD,52,0)</f>
        <v>34</v>
      </c>
      <c r="AS93" s="324">
        <f>VLOOKUP(AS$8&amp;$C93,ВихідніДані!$E:$BD,52,0)</f>
        <v>117</v>
      </c>
      <c r="AT93" s="324">
        <f>VLOOKUP(AT$8&amp;$C93,ВихідніДані!$E:$BD,52,0)</f>
        <v>94</v>
      </c>
      <c r="AU93" s="324">
        <f>VLOOKUP(AU$8&amp;$C93,ВихідніДані!$E:$BD,52,0)</f>
        <v>65</v>
      </c>
      <c r="AV93" s="324">
        <f>VLOOKUP(AV$8&amp;$C93,ВихідніДані!$E:$BD,52,0)</f>
        <v>52</v>
      </c>
      <c r="AW93" s="331" t="str">
        <f>IF(ISNA(VLOOKUP(AW$8&amp;$C93,ВихідніДані!$E:$BD,52,0)),"---",VLOOKUP(AW$8&amp;$C93,ВихідніДані!$E:$BD,52,0))</f>
        <v>---</v>
      </c>
      <c r="AX93" s="324">
        <f>VLOOKUP(AX$8&amp;$C93,ВихідніДані!$E:$BD,52,0)</f>
        <v>50</v>
      </c>
      <c r="AY93" s="324">
        <f>VLOOKUP(AY$8&amp;$C93,ВихідніДані!$E:$BD,52,0)</f>
        <v>31</v>
      </c>
      <c r="AZ93" s="325">
        <f>VLOOKUP(AZ$8&amp;$C93,ВихідніДані!$E:$BD,52,0)</f>
        <v>58</v>
      </c>
      <c r="BA93" s="159"/>
      <c r="BB93" s="319">
        <f>IF(SUMIF(АВисновки!$D:$D,BB$8&amp;$C93,АВисновки!$A:$A)=0,"-",SUMIF(АВисновки!$D:$D,BB$8&amp;$C93,АВисновки!$E:$E))</f>
        <v>0</v>
      </c>
      <c r="BC93" s="320">
        <f>IF(SUMIF(АВисновки!$D:$D,BC$8&amp;$C93,АВисновки!$A:$A)=0,"-",SUMIF(АВисновки!$D:$D,BC$8&amp;$C93,АВисновки!$E:$E))</f>
        <v>28901682.641095892</v>
      </c>
      <c r="BD93" s="320">
        <f>IF(SUMIF(АВисновки!$D:$D,BD$8&amp;$C93,АВисновки!$A:$A)=0,"-",SUMIF(АВисновки!$D:$D,BD$8&amp;$C93,АВисновки!$E:$E))</f>
        <v>0</v>
      </c>
      <c r="BE93" s="320">
        <f>IF(SUMIF(АВисновки!$D:$D,BE$8&amp;$C93,АВисновки!$A:$A)=0,"-",SUMIF(АВисновки!$D:$D,BE$8&amp;$C93,АВисновки!$E:$E))</f>
        <v>6811573.5352328755</v>
      </c>
      <c r="BF93" s="320">
        <f>IF(SUMIF(АВисновки!$D:$D,BF$8&amp;$C93,АВисновки!$A:$A)=0,"-",SUMIF(АВисновки!$D:$D,BF$8&amp;$C93,АВисновки!$E:$E))</f>
        <v>22461380.82191781</v>
      </c>
      <c r="BG93" s="320">
        <f>IF(SUMIF(АВисновки!$D:$D,BG$8&amp;$C93,АВисновки!$A:$A)=0,"-",SUMIF(АВисновки!$D:$D,BG$8&amp;$C93,АВисновки!$E:$E))</f>
        <v>5479452.0547945201</v>
      </c>
      <c r="BH93" s="320">
        <f>IF(SUMIF(АВисновки!$D:$D,BH$8&amp;$C93,АВисновки!$A:$A)=0,"-",SUMIF(АВисновки!$D:$D,BH$8&amp;$C93,АВисновки!$E:$E))</f>
        <v>0</v>
      </c>
      <c r="BI93" s="320" t="str">
        <f>IF(SUMIF(АВисновки!$D:$D,BI$8&amp;$C93,АВисновки!$A:$A)=0,"-",SUMIF(АВисновки!$D:$D,BI$8&amp;$C93,АВисновки!$E:$E))</f>
        <v>-</v>
      </c>
      <c r="BJ93" s="320">
        <f>IF(SUMIF(АВисновки!$D:$D,BJ$8&amp;$C93,АВисновки!$A:$A)=0,"-",SUMIF(АВисновки!$D:$D,BJ$8&amp;$C93,АВисновки!$E:$E))</f>
        <v>86462.345205479447</v>
      </c>
      <c r="BK93" s="320">
        <f>IF(SUMIF(АВисновки!$D:$D,BK$8&amp;$C93,АВисновки!$A:$A)=0,"-",SUMIF(АВисновки!$D:$D,BK$8&amp;$C93,АВисновки!$E:$E))</f>
        <v>4185309.7972602742</v>
      </c>
      <c r="BL93" s="321">
        <f>IF(SUMIF(АВисновки!$D:$D,BL$8&amp;$C93,АВисновки!$A:$A)=0,"-",SUMIF(АВисновки!$D:$D,BL$8&amp;$C93,АВисновки!$E:$E))</f>
        <v>3011203.8547945204</v>
      </c>
    </row>
    <row r="94" spans="1:64" ht="12.75" thickBot="1" x14ac:dyDescent="0.25">
      <c r="A94" s="386">
        <f>COUNTIF(СписМінфін!$B$2:$B$101,C94)</f>
        <v>1</v>
      </c>
      <c r="B94" s="364">
        <v>83</v>
      </c>
      <c r="C94" s="376" t="s">
        <v>22</v>
      </c>
      <c r="D94" s="142">
        <v>10563620277</v>
      </c>
      <c r="E94" s="172">
        <f>SUMIF(ВихідніДані!G:G,D94,ВихідніДані!K:K)</f>
        <v>62434036</v>
      </c>
      <c r="F94" s="172">
        <f>SUMIF(ВихідніДані!G:G,D94,ВихідніДані!M:M)</f>
        <v>31216878</v>
      </c>
      <c r="G94" s="172">
        <f>SUMIF(ВихідніДані!G:G,D94,ВихідніДані!AC:AC)</f>
        <v>0</v>
      </c>
      <c r="H94" s="172">
        <f>SUMIF(ВихідніДані!G:G,D94,ВихідніДані!AI:AI)</f>
        <v>31216878</v>
      </c>
      <c r="I94" s="366">
        <f t="shared" si="5"/>
        <v>31217158</v>
      </c>
      <c r="J94" s="366">
        <f t="shared" si="6"/>
        <v>0</v>
      </c>
      <c r="K94" s="367">
        <f t="shared" si="7"/>
        <v>0.49999775763335241</v>
      </c>
      <c r="L94" s="368">
        <f t="shared" si="8"/>
        <v>0.49999775763335241</v>
      </c>
      <c r="M94" s="369">
        <f>SUMIF(АВисновки!N:N,D94,АВисновки!$E:$E)</f>
        <v>24118461.797260273</v>
      </c>
      <c r="N94" s="369">
        <f>SUMIF(АВисновки!N:N,D94,АВисновки!B:B)</f>
        <v>1</v>
      </c>
      <c r="O94" s="369">
        <f ca="1">SUMIF([2]Матриця!C$7:C$967,D94,[2]Матриця!D$7:D$967)</f>
        <v>8</v>
      </c>
      <c r="P94" s="387">
        <f ca="1">SUMIF([2]Матриця!B$7:B$967,C94,[2]Матриця!E$7:E$967)</f>
        <v>1</v>
      </c>
      <c r="Q94" s="159"/>
      <c r="R94" s="333" t="str">
        <f ca="1">IF(SUMIF(ВихідніДані!$E:$BB,R$8&amp;$C94,ВихідніДані!$D:$D)=0,"-",IF(SUMIF(ВихідніДані!$E:$BB,R$8&amp;$C94,ВихідніДані!$BE:$BE)=0,"вся сумма оспорена",IF(SUMIF(ВихідніДані!$E:$BB,R$8&amp;$C94,ВихідніДані!$M:$M)=0,"Немає висновків",SUMIF(ВихідніДані!$E:$BB,R$8&amp;$C94,ВихідніДані!$M:$M)/SUMIF(ВихідніДані!$E:$BB,R$8&amp;$C94,ВихідніДані!$BE:$BE))))</f>
        <v>-</v>
      </c>
      <c r="S94" s="334" t="str">
        <f ca="1">IF(SUMIF(ВихідніДані!$E:$BB,S$8&amp;$C94,ВихідніДані!$D:$D)=0,"-",IF(SUMIF(ВихідніДані!$E:$BB,S$8&amp;$C94,ВихідніДані!$BE:$BE)=0,"вся сумма оспорена",IF(SUMIF(ВихідніДані!$E:$BB,S$8&amp;$C94,ВихідніДані!$M:$M)=0,"Немає висновків",SUMIF(ВихідніДані!$E:$BB,S$8&amp;$C94,ВихідніДані!$M:$M)/SUMIF(ВихідніДані!$E:$BB,S$8&amp;$C94,ВихідніДані!$BE:$BE))))</f>
        <v>-</v>
      </c>
      <c r="T94" s="334" t="str">
        <f ca="1">IF(SUMIF(ВихідніДані!$E:$BB,T$8&amp;$C94,ВихідніДані!$D:$D)=0,"-",IF(SUMIF(ВихідніДані!$E:$BB,T$8&amp;$C94,ВихідніДані!$BE:$BE)=0,"вся сумма оспорена",IF(SUMIF(ВихідніДані!$E:$BB,T$8&amp;$C94,ВихідніДані!$M:$M)=0,"Немає висновків",SUMIF(ВихідніДані!$E:$BB,T$8&amp;$C94,ВихідніДані!$M:$M)/SUMIF(ВихідніДані!$E:$BB,T$8&amp;$C94,ВихідніДані!$BE:$BE))))</f>
        <v>Немає висновків</v>
      </c>
      <c r="U94" s="334" t="str">
        <f ca="1">IF(SUMIF(ВихідніДані!$E:$BB,U$8&amp;$C94,ВихідніДані!$D:$D)=0,"-",IF(SUMIF(ВихідніДані!$E:$BB,U$8&amp;$C94,ВихідніДані!$BE:$BE)=0,"вся сумма оспорена",IF(SUMIF(ВихідніДані!$E:$BB,U$8&amp;$C94,ВихідніДані!$M:$M)=0,"Немає висновків",SUMIF(ВихідніДані!$E:$BB,U$8&amp;$C94,ВихідніДані!$M:$M)/SUMIF(ВихідніДані!$E:$BB,U$8&amp;$C94,ВихідніДані!$BE:$BE))))</f>
        <v>-</v>
      </c>
      <c r="V94" s="334" t="str">
        <f ca="1">IF(SUMIF(ВихідніДані!$E:$BB,V$8&amp;$C94,ВихідніДані!$D:$D)=0,"-",IF(SUMIF(ВихідніДані!$E:$BB,V$8&amp;$C94,ВихідніДані!$BE:$BE)=0,"вся сумма оспорена",IF(SUMIF(ВихідніДані!$E:$BB,V$8&amp;$C94,ВихідніДані!$M:$M)=0,"Немає висновків",SUMIF(ВихідніДані!$E:$BB,V$8&amp;$C94,ВихідніДані!$M:$M)/SUMIF(ВихідніДані!$E:$BB,V$8&amp;$C94,ВихідніДані!$BE:$BE))))</f>
        <v>-</v>
      </c>
      <c r="W94" s="334" t="str">
        <f ca="1">IF(SUMIF(ВихідніДані!$E:$BB,W$8&amp;$C94,ВихідніДані!$D:$D)=0,"-",IF(SUMIF(ВихідніДані!$E:$BB,W$8&amp;$C94,ВихідніДані!$BE:$BE)=0,"вся сумма оспорена",IF(SUMIF(ВихідніДані!$E:$BB,W$8&amp;$C94,ВихідніДані!$M:$M)=0,"Немає висновків",SUMIF(ВихідніДані!$E:$BB,W$8&amp;$C94,ВихідніДані!$M:$M)/SUMIF(ВихідніДані!$E:$BB,W$8&amp;$C94,ВихідніДані!$BE:$BE))))</f>
        <v>-</v>
      </c>
      <c r="X94" s="334" t="str">
        <f ca="1">IF(SUMIF(ВихідніДані!$E:$BB,X$8&amp;$C94,ВихідніДані!$D:$D)=0,"-",IF(SUMIF(ВихідніДані!$E:$BB,X$8&amp;$C94,ВихідніДані!$BE:$BE)=0,"вся сумма оспорена",IF(SUMIF(ВихідніДані!$E:$BB,X$8&amp;$C94,ВихідніДані!$M:$M)=0,"Немає висновків",SUMIF(ВихідніДані!$E:$BB,X$8&amp;$C94,ВихідніДані!$M:$M)/SUMIF(ВихідніДані!$E:$BB,X$8&amp;$C94,ВихідніДані!$BE:$BE))))</f>
        <v>-</v>
      </c>
      <c r="Y94" s="334" t="str">
        <f ca="1">IF(SUMIF(ВихідніДані!$E:$BB,Y$8&amp;$C94,ВихідніДані!$D:$D)=0,"-",IF(SUMIF(ВихідніДані!$E:$BB,Y$8&amp;$C94,ВихідніДані!$BE:$BE)=0,"вся сумма оспорена",IF(SUMIF(ВихідніДані!$E:$BB,Y$8&amp;$C94,ВихідніДані!$M:$M)=0,"Немає висновків",SUMIF(ВихідніДані!$E:$BB,Y$8&amp;$C94,ВихідніДані!$M:$M)/SUMIF(ВихідніДані!$E:$BB,Y$8&amp;$C94,ВихідніДані!$BE:$BE))))</f>
        <v>-</v>
      </c>
      <c r="Z94" s="334" t="str">
        <f ca="1">IF(SUMIF(ВихідніДані!$E:$BB,Z$8&amp;$C94,ВихідніДані!$D:$D)=0,"-",IF(SUMIF(ВихідніДані!$E:$BB,Z$8&amp;$C94,ВихідніДані!$BE:$BE)=0,"вся сумма оспорена",IF(SUMIF(ВихідніДані!$E:$BB,Z$8&amp;$C94,ВихідніДані!$M:$M)=0,"Немає висновків",SUMIF(ВихідніДані!$E:$BB,Z$8&amp;$C94,ВихідніДані!$M:$M)/SUMIF(ВихідніДані!$E:$BB,Z$8&amp;$C94,ВихідніДані!$BE:$BE))))</f>
        <v>-</v>
      </c>
      <c r="AA94" s="334">
        <f ca="1">IF(SUMIF(ВихідніДані!$E:$BB,AA$8&amp;$C94,ВихідніДані!$D:$D)=0,"-",IF(SUMIF(ВихідніДані!$E:$BB,AA$8&amp;$C94,ВихідніДані!$BE:$BE)=0,"вся сумма оспорена",IF(SUMIF(ВихідніДані!$E:$BB,AA$8&amp;$C94,ВихідніДані!$M:$M)=0,"Немає висновків",SUMIF(ВихідніДані!$E:$BB,AA$8&amp;$C94,ВихідніДані!$M:$M)/SUMIF(ВихідніДані!$E:$BB,AA$8&amp;$C94,ВихідніДані!$BE:$BE))))</f>
        <v>1</v>
      </c>
      <c r="AB94" s="335" t="str">
        <f ca="1">IF(SUMIF(ВихідніДані!$E:$BB,AB$8&amp;$C94,ВихідніДані!$D:$D)=0,"-",IF(SUMIF(ВихідніДані!$E:$BB,AB$8&amp;$C94,ВихідніДані!$BE:$BE)=0,"вся сумма оспорена",IF(SUMIF(ВихідніДані!$E:$BB,AB$8&amp;$C94,ВихідніДані!$M:$M)=0,"Немає висновків",SUMIF(ВихідніДані!$E:$BB,AB$8&amp;$C94,ВихідніДані!$M:$M)/SUMIF(ВихідніДані!$E:$BB,AB$8&amp;$C94,ВихідніДані!$BE:$BE))))</f>
        <v>-</v>
      </c>
      <c r="AC94" s="159"/>
      <c r="AD94" s="333" t="str">
        <f ca="1">IF(SUMIF(ВихідніДані!$E:$BB,AD$8&amp; $C94,ВихідніДані!$D:$D)=0,"-",IF(SUMIF(ВихідніДані!$E:$BB,AD$8&amp;$C94,ВихідніДані!$BE:$BE)=0,"вся сумма оспорена",IF(SUMIF(ВихідніДані!$E:$BB,AD$8&amp;$C94,ВихідніДані!$M:$M)=0,"Немає висновків",SUMIF(ВихідніДані!$E:$BB,AD$8&amp;$C94,ВихідніДані!$AI:$AI)/SUMIF(ВихідніДані!$E:$BB,AD$8&amp;$C94,ВихідніДані!$M:$M))))</f>
        <v>-</v>
      </c>
      <c r="AE94" s="334" t="str">
        <f ca="1">IF(SUMIF(ВихідніДані!$E:$BB,AE$8&amp; $C94,ВихідніДані!$D:$D)=0,"-",IF(SUMIF(ВихідніДані!$E:$BB,AE$8&amp;$C94,ВихідніДані!$BE:$BE)=0,"вся сумма оспорена",IF(SUMIF(ВихідніДані!$E:$BB,AE$8&amp;$C94,ВихідніДані!$M:$M)=0,"Немає висновків",SUMIF(ВихідніДані!$E:$BB,AE$8&amp;$C94,ВихідніДані!$AI:$AI)/SUMIF(ВихідніДані!$E:$BB,AE$8&amp;$C94,ВихідніДані!$M:$M))))</f>
        <v>-</v>
      </c>
      <c r="AF94" s="334" t="str">
        <f ca="1">IF(SUMIF(ВихідніДані!$E:$BB,AF$8&amp; $C94,ВихідніДані!$D:$D)=0,"-",IF(SUMIF(ВихідніДані!$E:$BB,AF$8&amp;$C94,ВихідніДані!$BE:$BE)=0,"вся сумма оспорена",IF(SUMIF(ВихідніДані!$E:$BB,AF$8&amp;$C94,ВихідніДані!$M:$M)=0,"Немає висновків",SUMIF(ВихідніДані!$E:$BB,AF$8&amp;$C94,ВихідніДані!$AI:$AI)/SUMIF(ВихідніДані!$E:$BB,AF$8&amp;$C94,ВихідніДані!$M:$M))))</f>
        <v>Немає висновків</v>
      </c>
      <c r="AG94" s="334" t="str">
        <f ca="1">IF(SUMIF(ВихідніДані!$E:$BB,AG$8&amp; $C94,ВихідніДані!$D:$D)=0,"-",IF(SUMIF(ВихідніДані!$E:$BB,AG$8&amp;$C94,ВихідніДані!$BE:$BE)=0,"вся сумма оспорена",IF(SUMIF(ВихідніДані!$E:$BB,AG$8&amp;$C94,ВихідніДані!$M:$M)=0,"Немає висновків",SUMIF(ВихідніДані!$E:$BB,AG$8&amp;$C94,ВихідніДані!$AI:$AI)/SUMIF(ВихідніДані!$E:$BB,AG$8&amp;$C94,ВихідніДані!$M:$M))))</f>
        <v>-</v>
      </c>
      <c r="AH94" s="334" t="str">
        <f ca="1">IF(SUMIF(ВихідніДані!$E:$BB,AH$8&amp; $C94,ВихідніДані!$D:$D)=0,"-",IF(SUMIF(ВихідніДані!$E:$BB,AH$8&amp;$C94,ВихідніДані!$BE:$BE)=0,"вся сумма оспорена",IF(SUMIF(ВихідніДані!$E:$BB,AH$8&amp;$C94,ВихідніДані!$M:$M)=0,"Немає висновків",SUMIF(ВихідніДані!$E:$BB,AH$8&amp;$C94,ВихідніДані!$AI:$AI)/SUMIF(ВихідніДані!$E:$BB,AH$8&amp;$C94,ВихідніДані!$M:$M))))</f>
        <v>-</v>
      </c>
      <c r="AI94" s="334" t="str">
        <f ca="1">IF(SUMIF(ВихідніДані!$E:$BB,AI$8&amp; $C94,ВихідніДані!$D:$D)=0,"-",IF(SUMIF(ВихідніДані!$E:$BB,AI$8&amp;$C94,ВихідніДані!$BE:$BE)=0,"вся сумма оспорена",IF(SUMIF(ВихідніДані!$E:$BB,AI$8&amp;$C94,ВихідніДані!$M:$M)=0,"Немає висновків",SUMIF(ВихідніДані!$E:$BB,AI$8&amp;$C94,ВихідніДані!$AI:$AI)/SUMIF(ВихідніДані!$E:$BB,AI$8&amp;$C94,ВихідніДані!$M:$M))))</f>
        <v>-</v>
      </c>
      <c r="AJ94" s="334" t="str">
        <f ca="1">IF(SUMIF(ВихідніДані!$E:$BB,AJ$8&amp; $C94,ВихідніДані!$D:$D)=0,"-",IF(SUMIF(ВихідніДані!$E:$BB,AJ$8&amp;$C94,ВихідніДані!$BE:$BE)=0,"вся сумма оспорена",IF(SUMIF(ВихідніДані!$E:$BB,AJ$8&amp;$C94,ВихідніДані!$M:$M)=0,"Немає висновків",SUMIF(ВихідніДані!$E:$BB,AJ$8&amp;$C94,ВихідніДані!$AI:$AI)/SUMIF(ВихідніДані!$E:$BB,AJ$8&amp;$C94,ВихідніДані!$M:$M))))</f>
        <v>-</v>
      </c>
      <c r="AK94" s="334" t="str">
        <f ca="1">IF(SUMIF(ВихідніДані!$E:$BB,AK$8&amp; $C94,ВихідніДані!$D:$D)=0,"-",IF(SUMIF(ВихідніДані!$E:$BB,AK$8&amp;$C94,ВихідніДані!$BE:$BE)=0,"вся сумма оспорена",IF(SUMIF(ВихідніДані!$E:$BB,AK$8&amp;$C94,ВихідніДані!$M:$M)=0,"Немає висновків",SUMIF(ВихідніДані!$E:$BB,AK$8&amp;$C94,ВихідніДані!$AI:$AI)/SUMIF(ВихідніДані!$E:$BB,AK$8&amp;$C94,ВихідніДані!$M:$M))))</f>
        <v>-</v>
      </c>
      <c r="AL94" s="334" t="str">
        <f ca="1">IF(SUMIF(ВихідніДані!$E:$BB,AL$8&amp; $C94,ВихідніДані!$D:$D)=0,"-",IF(SUMIF(ВихідніДані!$E:$BB,AL$8&amp;$C94,ВихідніДані!$BE:$BE)=0,"вся сумма оспорена",IF(SUMIF(ВихідніДані!$E:$BB,AL$8&amp;$C94,ВихідніДані!$M:$M)=0,"Немає висновків",SUMIF(ВихідніДані!$E:$BB,AL$8&amp;$C94,ВихідніДані!$AI:$AI)/SUMIF(ВихідніДані!$E:$BB,AL$8&amp;$C94,ВихідніДані!$M:$M))))</f>
        <v>-</v>
      </c>
      <c r="AM94" s="334">
        <f ca="1">IF(SUMIF(ВихідніДані!$E:$BB,AM$8&amp; $C94,ВихідніДані!$D:$D)=0,"-",IF(SUMIF(ВихідніДані!$E:$BB,AM$8&amp;$C94,ВихідніДані!$BE:$BE)=0,"вся сумма оспорена",IF(SUMIF(ВихідніДані!$E:$BB,AM$8&amp;$C94,ВихідніДані!$M:$M)=0,"Немає висновків",SUMIF(ВихідніДані!$E:$BB,AM$8&amp;$C94,ВихідніДані!$AI:$AI)/SUMIF(ВихідніДані!$E:$BB,AM$8&amp;$C94,ВихідніДані!$M:$M))))</f>
        <v>1</v>
      </c>
      <c r="AN94" s="335" t="str">
        <f ca="1">IF(SUMIF(ВихідніДані!$E:$BB,AN$8&amp; $C94,ВихідніДані!$D:$D)=0,"-",IF(SUMIF(ВихідніДані!$E:$BB,AN$8&amp;$C94,ВихідніДані!$BE:$BE)=0,"вся сумма оспорена",IF(SUMIF(ВихідніДані!$E:$BB,AN$8&amp;$C94,ВихідніДані!$M:$M)=0,"Немає висновків",SUMIF(ВихідніДані!$E:$BB,AN$8&amp;$C94,ВихідніДані!$AI:$AI)/SUMIF(ВихідніДані!$E:$BB,AN$8&amp;$C94,ВихідніДані!$M:$M))))</f>
        <v>-</v>
      </c>
      <c r="AO94" s="159"/>
      <c r="AP94" s="330" t="str">
        <f>IF(ISNA(VLOOKUP(AP$8&amp;$C94,ВихідніДані!$E:$BD,52,0)),"---",VLOOKUP(AP$8&amp;$C94,ВихідніДані!$E:$BD,52,0))</f>
        <v>---</v>
      </c>
      <c r="AQ94" s="331" t="str">
        <f>IF(ISNA(VLOOKUP(AQ$8&amp;$C94,ВихідніДані!$E:$BD,52,0)),"---",VLOOKUP(AQ$8&amp;$C94,ВихідніДані!$E:$BD,52,0))</f>
        <v>---</v>
      </c>
      <c r="AR94" s="324" t="str">
        <f>VLOOKUP(AR$8&amp;$C94,ВихідніДані!$E:$BD,52,0)</f>
        <v>Немає висновку</v>
      </c>
      <c r="AS94" s="331" t="str">
        <f>IF(ISNA(VLOOKUP(AS$8&amp;$C94,ВихідніДані!$E:$BD,52,0)),"---",VLOOKUP(AS$8&amp;$C94,ВихідніДані!$E:$BD,52,0))</f>
        <v>---</v>
      </c>
      <c r="AT94" s="331" t="str">
        <f>IF(ISNA(VLOOKUP(AT$8&amp;$C94,ВихідніДані!$E:$BD,52,0)),"---",VLOOKUP(AT$8&amp;$C94,ВихідніДані!$E:$BD,52,0))</f>
        <v>---</v>
      </c>
      <c r="AU94" s="331" t="str">
        <f>IF(ISNA(VLOOKUP(AU$8&amp;$C94,ВихідніДані!$E:$BD,52,0)),"---",VLOOKUP(AU$8&amp;$C94,ВихідніДані!$E:$BD,52,0))</f>
        <v>---</v>
      </c>
      <c r="AV94" s="331" t="str">
        <f>IF(ISNA(VLOOKUP(AV$8&amp;$C94,ВихідніДані!$E:$BD,52,0)),"---",VLOOKUP(AV$8&amp;$C94,ВихідніДані!$E:$BD,52,0))</f>
        <v>---</v>
      </c>
      <c r="AW94" s="331" t="str">
        <f>IF(ISNA(VLOOKUP(AW$8&amp;$C94,ВихідніДані!$E:$BD,52,0)),"---",VLOOKUP(AW$8&amp;$C94,ВихідніДані!$E:$BD,52,0))</f>
        <v>---</v>
      </c>
      <c r="AX94" s="331" t="str">
        <f>IF(ISNA(VLOOKUP(AX$8&amp;$C94,ВихідніДані!$E:$BD,52,0)),"---",VLOOKUP(AX$8&amp;$C94,ВихідніДані!$E:$BD,52,0))</f>
        <v>---</v>
      </c>
      <c r="AY94" s="324">
        <f>VLOOKUP(AY$8&amp;$C94,ВихідніДані!$E:$BD,52,0)</f>
        <v>49</v>
      </c>
      <c r="AZ94" s="332" t="str">
        <f>IF(ISNA(VLOOKUP(AZ$8&amp;$C94,ВихідніДані!$E:$BD,52,0)),"---",VLOOKUP(AZ$8&amp;$C94,ВихідніДані!$E:$BD,52,0))</f>
        <v>---</v>
      </c>
      <c r="BA94" s="159"/>
      <c r="BB94" s="319" t="str">
        <f>IF(SUMIF(АВисновки!$D:$D,BB$8&amp;$C94,АВисновки!$A:$A)=0,"-",SUMIF(АВисновки!$D:$D,BB$8&amp;$C94,АВисновки!$E:$E))</f>
        <v>-</v>
      </c>
      <c r="BC94" s="320" t="str">
        <f>IF(SUMIF(АВисновки!$D:$D,BC$8&amp;$C94,АВисновки!$A:$A)=0,"-",SUMIF(АВисновки!$D:$D,BC$8&amp;$C94,АВисновки!$E:$E))</f>
        <v>-</v>
      </c>
      <c r="BD94" s="320">
        <f>IF(SUMIF(АВисновки!$D:$D,BD$8&amp;$C94,АВисновки!$A:$A)=0,"-",SUMIF(АВисновки!$D:$D,BD$8&amp;$C94,АВисновки!$E:$E))</f>
        <v>24118461.797260273</v>
      </c>
      <c r="BE94" s="320" t="str">
        <f>IF(SUMIF(АВисновки!$D:$D,BE$8&amp;$C94,АВисновки!$A:$A)=0,"-",SUMIF(АВисновки!$D:$D,BE$8&amp;$C94,АВисновки!$E:$E))</f>
        <v>-</v>
      </c>
      <c r="BF94" s="320" t="str">
        <f>IF(SUMIF(АВисновки!$D:$D,BF$8&amp;$C94,АВисновки!$A:$A)=0,"-",SUMIF(АВисновки!$D:$D,BF$8&amp;$C94,АВисновки!$E:$E))</f>
        <v>-</v>
      </c>
      <c r="BG94" s="320" t="str">
        <f>IF(SUMIF(АВисновки!$D:$D,BG$8&amp;$C94,АВисновки!$A:$A)=0,"-",SUMIF(АВисновки!$D:$D,BG$8&amp;$C94,АВисновки!$E:$E))</f>
        <v>-</v>
      </c>
      <c r="BH94" s="320" t="str">
        <f>IF(SUMIF(АВисновки!$D:$D,BH$8&amp;$C94,АВисновки!$A:$A)=0,"-",SUMIF(АВисновки!$D:$D,BH$8&amp;$C94,АВисновки!$E:$E))</f>
        <v>-</v>
      </c>
      <c r="BI94" s="320" t="str">
        <f>IF(SUMIF(АВисновки!$D:$D,BI$8&amp;$C94,АВисновки!$A:$A)=0,"-",SUMIF(АВисновки!$D:$D,BI$8&amp;$C94,АВисновки!$E:$E))</f>
        <v>-</v>
      </c>
      <c r="BJ94" s="320" t="str">
        <f>IF(SUMIF(АВисновки!$D:$D,BJ$8&amp;$C94,АВисновки!$A:$A)=0,"-",SUMIF(АВисновки!$D:$D,BJ$8&amp;$C94,АВисновки!$E:$E))</f>
        <v>-</v>
      </c>
      <c r="BK94" s="320">
        <f>IF(SUMIF(АВисновки!$D:$D,BK$8&amp;$C94,АВисновки!$A:$A)=0,"-",SUMIF(АВисновки!$D:$D,BK$8&amp;$C94,АВисновки!$E:$E))</f>
        <v>0</v>
      </c>
      <c r="BL94" s="321" t="str">
        <f>IF(SUMIF(АВисновки!$D:$D,BL$8&amp;$C94,АВисновки!$A:$A)=0,"-",SUMIF(АВисновки!$D:$D,BL$8&amp;$C94,АВисновки!$E:$E))</f>
        <v>-</v>
      </c>
    </row>
    <row r="95" spans="1:64" ht="16.5" thickBot="1" x14ac:dyDescent="0.25">
      <c r="A95" s="426"/>
      <c r="B95" s="413"/>
      <c r="C95" s="408" t="s">
        <v>181</v>
      </c>
      <c r="D95" s="362"/>
      <c r="E95" s="362"/>
      <c r="F95" s="362"/>
      <c r="G95" s="362"/>
      <c r="H95" s="362"/>
      <c r="I95" s="362"/>
      <c r="J95" s="362"/>
      <c r="K95" s="362"/>
      <c r="L95" s="362"/>
      <c r="M95" s="377"/>
      <c r="N95" s="377"/>
      <c r="O95" s="377">
        <f>SUMIF([2]Матриця!C$7:C$967,D95,[2]Матриця!D$7:D$967)</f>
        <v>0</v>
      </c>
      <c r="P95" s="389">
        <f>SUMIF([2]Матриця!B$7:B$967,C95,[2]Матриця!E$7:E$967)</f>
        <v>0</v>
      </c>
      <c r="Q95" s="258"/>
      <c r="R95" s="402"/>
      <c r="S95" s="403"/>
      <c r="T95" s="403"/>
      <c r="U95" s="403"/>
      <c r="V95" s="403"/>
      <c r="W95" s="403"/>
      <c r="X95" s="403"/>
      <c r="Y95" s="403"/>
      <c r="Z95" s="403"/>
      <c r="AA95" s="403"/>
      <c r="AB95" s="404"/>
      <c r="AC95" s="258"/>
      <c r="AD95" s="342"/>
      <c r="AE95" s="258"/>
      <c r="AF95" s="258"/>
      <c r="AG95" s="258"/>
      <c r="AH95" s="258"/>
      <c r="AI95" s="258"/>
      <c r="AJ95" s="258"/>
      <c r="AK95" s="258"/>
      <c r="AL95" s="258"/>
      <c r="AM95" s="258"/>
      <c r="AN95" s="343"/>
      <c r="AO95" s="258"/>
      <c r="AP95" s="342"/>
      <c r="AQ95" s="258"/>
      <c r="AR95" s="258"/>
      <c r="AS95" s="258"/>
      <c r="AT95" s="258"/>
      <c r="AU95" s="258"/>
      <c r="AV95" s="258"/>
      <c r="AW95" s="258"/>
      <c r="AX95" s="258"/>
      <c r="AY95" s="258"/>
      <c r="AZ95" s="343"/>
      <c r="BA95" s="159"/>
      <c r="BB95" s="319"/>
      <c r="BC95" s="320"/>
      <c r="BD95" s="320"/>
      <c r="BE95" s="320"/>
      <c r="BF95" s="320"/>
      <c r="BG95" s="320"/>
      <c r="BH95" s="320"/>
      <c r="BI95" s="320"/>
      <c r="BJ95" s="320"/>
      <c r="BK95" s="320"/>
      <c r="BL95" s="321"/>
    </row>
    <row r="96" spans="1:64" x14ac:dyDescent="0.2">
      <c r="A96" s="411">
        <f>COUNTIF(СписМінфін!$B$2:$B$101,C96)</f>
        <v>1</v>
      </c>
      <c r="B96" s="410">
        <v>84</v>
      </c>
      <c r="C96" s="365" t="s">
        <v>21</v>
      </c>
      <c r="D96" s="142">
        <v>372432726556</v>
      </c>
      <c r="E96" s="172">
        <f>SUMIF(ВихідніДані!G:G,D96,ВихідніДані!K:K)</f>
        <v>1373711890</v>
      </c>
      <c r="F96" s="172">
        <f>SUMIF(ВихідніДані!G:G,D96,ВихідніДані!M:M)</f>
        <v>607211636</v>
      </c>
      <c r="G96" s="172">
        <f>SUMIF(ВихідніДані!G:G,D96,ВихідніДані!AC:AC)</f>
        <v>104616729</v>
      </c>
      <c r="H96" s="172">
        <f>SUMIF(ВихідніДані!G:G,D96,ВихідніДані!AI:AI)</f>
        <v>607211636</v>
      </c>
      <c r="I96" s="366">
        <f t="shared" ref="I96:I112" si="9">E96-G96-F96</f>
        <v>661883525</v>
      </c>
      <c r="J96" s="366">
        <f t="shared" ref="J96:J112" si="10">F96-H96</f>
        <v>0</v>
      </c>
      <c r="K96" s="367">
        <f t="shared" si="7"/>
        <v>0.47846028781761307</v>
      </c>
      <c r="L96" s="368">
        <f t="shared" ref="L96:L113" si="11">H96/(E96-G96)</f>
        <v>0.47846028781761307</v>
      </c>
      <c r="M96" s="369">
        <f>SUMIF(АВисновки!N:N,D96,АВисновки!$E:$E)</f>
        <v>435276530.06849319</v>
      </c>
      <c r="N96" s="369">
        <f>SUMIF(АВисновки!N:N,D96,АВисновки!B:B)</f>
        <v>10</v>
      </c>
      <c r="O96" s="369">
        <f ca="1">SUMIF([2]Матриця!C$7:C$967,D96,[2]Матриця!D$7:D$967)</f>
        <v>565</v>
      </c>
      <c r="P96" s="387">
        <f ca="1">SUMIF([2]Матриця!B$7:B$967,C96,[2]Матриця!E$7:E$967)</f>
        <v>4</v>
      </c>
      <c r="Q96" s="159"/>
      <c r="R96" s="327">
        <f ca="1">IF(SUMIF(ВихідніДані!$E:$BB,R$8&amp;$C96,ВихідніДані!$D:$D)=0,"-",IF(SUMIF(ВихідніДані!$E:$BB,R$8&amp;$C96,ВихідніДані!$BE:$BE)=0,"вся сумма оспорена",IF(SUMIF(ВихідніДані!$E:$BB,R$8&amp;$C96,ВихідніДані!$M:$M)=0,"Немає висновків",SUMIF(ВихідніДані!$E:$BB,R$8&amp;$C96,ВихідніДані!$M:$M)/SUMIF(ВихідніДані!$E:$BB,R$8&amp;$C96,ВихідніДані!$BE:$BE))))</f>
        <v>1</v>
      </c>
      <c r="S96" s="328">
        <f ca="1">IF(SUMIF(ВихідніДані!$E:$BB,S$8&amp;$C96,ВихідніДані!$D:$D)=0,"-",IF(SUMIF(ВихідніДані!$E:$BB,S$8&amp;$C96,ВихідніДані!$BE:$BE)=0,"вся сумма оспорена",IF(SUMIF(ВихідніДані!$E:$BB,S$8&amp;$C96,ВихідніДані!$M:$M)=0,"Немає висновків",SUMIF(ВихідніДані!$E:$BB,S$8&amp;$C96,ВихідніДані!$M:$M)/SUMIF(ВихідніДані!$E:$BB,S$8&amp;$C96,ВихідніДані!$BE:$BE))))</f>
        <v>0.5945797546363818</v>
      </c>
      <c r="T96" s="328">
        <f ca="1">IF(SUMIF(ВихідніДані!$E:$BB,T$8&amp;$C96,ВихідніДані!$D:$D)=0,"-",IF(SUMIF(ВихідніДані!$E:$BB,T$8&amp;$C96,ВихідніДані!$BE:$BE)=0,"вся сумма оспорена",IF(SUMIF(ВихідніДані!$E:$BB,T$8&amp;$C96,ВихідніДані!$M:$M)=0,"Немає висновків",SUMIF(ВихідніДані!$E:$BB,T$8&amp;$C96,ВихідніДані!$M:$M)/SUMIF(ВихідніДані!$E:$BB,T$8&amp;$C96,ВихідніДані!$BE:$BE))))</f>
        <v>0.96977240805476117</v>
      </c>
      <c r="U96" s="328">
        <f ca="1">IF(SUMIF(ВихідніДані!$E:$BB,U$8&amp;$C96,ВихідніДані!$D:$D)=0,"-",IF(SUMIF(ВихідніДані!$E:$BB,U$8&amp;$C96,ВихідніДані!$BE:$BE)=0,"вся сумма оспорена",IF(SUMIF(ВихідніДані!$E:$BB,U$8&amp;$C96,ВихідніДані!$M:$M)=0,"Немає висновків",SUMIF(ВихідніДані!$E:$BB,U$8&amp;$C96,ВихідніДані!$M:$M)/SUMIF(ВихідніДані!$E:$BB,U$8&amp;$C96,ВихідніДані!$BE:$BE))))</f>
        <v>1</v>
      </c>
      <c r="V96" s="328" t="str">
        <f ca="1">IF(SUMIF(ВихідніДані!$E:$BB,V$8&amp;$C96,ВихідніДані!$D:$D)=0,"-",IF(SUMIF(ВихідніДані!$E:$BB,V$8&amp;$C96,ВихідніДані!$BE:$BE)=0,"вся сумма оспорена",IF(SUMIF(ВихідніДані!$E:$BB,V$8&amp;$C96,ВихідніДані!$M:$M)=0,"Немає висновків",SUMIF(ВихідніДані!$E:$BB,V$8&amp;$C96,ВихідніДані!$M:$M)/SUMIF(ВихідніДані!$E:$BB,V$8&amp;$C96,ВихідніДані!$BE:$BE))))</f>
        <v>Немає висновків</v>
      </c>
      <c r="W96" s="328">
        <f ca="1">IF(SUMIF(ВихідніДані!$E:$BB,W$8&amp;$C96,ВихідніДані!$D:$D)=0,"-",IF(SUMIF(ВихідніДані!$E:$BB,W$8&amp;$C96,ВихідніДані!$BE:$BE)=0,"вся сумма оспорена",IF(SUMIF(ВихідніДані!$E:$BB,W$8&amp;$C96,ВихідніДані!$M:$M)=0,"Немає висновків",SUMIF(ВихідніДані!$E:$BB,W$8&amp;$C96,ВихідніДані!$M:$M)/SUMIF(ВихідніДані!$E:$BB,W$8&amp;$C96,ВихідніДані!$BE:$BE))))</f>
        <v>0.83888549940872637</v>
      </c>
      <c r="X96" s="328" t="str">
        <f ca="1">IF(SUMIF(ВихідніДані!$E:$BB,X$8&amp;$C96,ВихідніДані!$D:$D)=0,"-",IF(SUMIF(ВихідніДані!$E:$BB,X$8&amp;$C96,ВихідніДані!$BE:$BE)=0,"вся сумма оспорена",IF(SUMIF(ВихідніДані!$E:$BB,X$8&amp;$C96,ВихідніДані!$M:$M)=0,"Немає висновків",SUMIF(ВихідніДані!$E:$BB,X$8&amp;$C96,ВихідніДані!$M:$M)/SUMIF(ВихідніДані!$E:$BB,X$8&amp;$C96,ВихідніДані!$BE:$BE))))</f>
        <v>Немає висновків</v>
      </c>
      <c r="Y96" s="328" t="str">
        <f ca="1">IF(SUMIF(ВихідніДані!$E:$BB,Y$8&amp;$C96,ВихідніДані!$D:$D)=0,"-",IF(SUMIF(ВихідніДані!$E:$BB,Y$8&amp;$C96,ВихідніДані!$BE:$BE)=0,"вся сумма оспорена",IF(SUMIF(ВихідніДані!$E:$BB,Y$8&amp;$C96,ВихідніДані!$M:$M)=0,"Немає висновків",SUMIF(ВихідніДані!$E:$BB,Y$8&amp;$C96,ВихідніДані!$M:$M)/SUMIF(ВихідніДані!$E:$BB,Y$8&amp;$C96,ВихідніДані!$BE:$BE))))</f>
        <v>Немає висновків</v>
      </c>
      <c r="Z96" s="328" t="str">
        <f ca="1">IF(SUMIF(ВихідніДані!$E:$BB,Z$8&amp;$C96,ВихідніДані!$D:$D)=0,"-",IF(SUMIF(ВихідніДані!$E:$BB,Z$8&amp;$C96,ВихідніДані!$BE:$BE)=0,"вся сумма оспорена",IF(SUMIF(ВихідніДані!$E:$BB,Z$8&amp;$C96,ВихідніДані!$M:$M)=0,"Немає висновків",SUMIF(ВихідніДані!$E:$BB,Z$8&amp;$C96,ВихідніДані!$M:$M)/SUMIF(ВихідніДані!$E:$BB,Z$8&amp;$C96,ВихідніДані!$BE:$BE))))</f>
        <v>Немає висновків</v>
      </c>
      <c r="AA96" s="328">
        <f ca="1">IF(SUMIF(ВихідніДані!$E:$BB,AA$8&amp;$C96,ВихідніДані!$D:$D)=0,"-",IF(SUMIF(ВихідніДані!$E:$BB,AA$8&amp;$C96,ВихідніДані!$BE:$BE)=0,"вся сумма оспорена",IF(SUMIF(ВихідніДані!$E:$BB,AA$8&amp;$C96,ВихідніДані!$M:$M)=0,"Немає висновків",SUMIF(ВихідніДані!$E:$BB,AA$8&amp;$C96,ВихідніДані!$M:$M)/SUMIF(ВихідніДані!$E:$BB,AA$8&amp;$C96,ВихідніДані!$BE:$BE))))</f>
        <v>0.99113831047758483</v>
      </c>
      <c r="AB96" s="329" t="str">
        <f ca="1">IF(SUMIF(ВихідніДані!$E:$BB,AB$8&amp;$C96,ВихідніДані!$D:$D)=0,"-",IF(SUMIF(ВихідніДані!$E:$BB,AB$8&amp;$C96,ВихідніДані!$BE:$BE)=0,"вся сумма оспорена",IF(SUMIF(ВихідніДані!$E:$BB,AB$8&amp;$C96,ВихідніДані!$M:$M)=0,"Немає висновків",SUMIF(ВихідніДані!$E:$BB,AB$8&amp;$C96,ВихідніДані!$M:$M)/SUMIF(ВихідніДані!$E:$BB,AB$8&amp;$C96,ВихідніДані!$BE:$BE))))</f>
        <v>Немає висновків</v>
      </c>
      <c r="AC96" s="159"/>
      <c r="AD96" s="327">
        <f ca="1">IF(SUMIF(ВихідніДані!$E:$BB,AD$8&amp; $C96,ВихідніДані!$D:$D)=0,"-",IF(SUMIF(ВихідніДані!$E:$BB,AD$8&amp;$C96,ВихідніДані!$BE:$BE)=0,"вся сумма оспорена",IF(SUMIF(ВихідніДані!$E:$BB,AD$8&amp;$C96,ВихідніДані!$M:$M)=0,"Немає висновків",SUMIF(ВихідніДані!$E:$BB,AD$8&amp;$C96,ВихідніДані!$AI:$AI)/SUMIF(ВихідніДані!$E:$BB,AD$8&amp;$C96,ВихідніДані!$M:$M))))</f>
        <v>1</v>
      </c>
      <c r="AE96" s="328">
        <f ca="1">IF(SUMIF(ВихідніДані!$E:$BB,AE$8&amp; $C96,ВихідніДані!$D:$D)=0,"-",IF(SUMIF(ВихідніДані!$E:$BB,AE$8&amp;$C96,ВихідніДані!$BE:$BE)=0,"вся сумма оспорена",IF(SUMIF(ВихідніДані!$E:$BB,AE$8&amp;$C96,ВихідніДані!$M:$M)=0,"Немає висновків",SUMIF(ВихідніДані!$E:$BB,AE$8&amp;$C96,ВихідніДані!$AI:$AI)/SUMIF(ВихідніДані!$E:$BB,AE$8&amp;$C96,ВихідніДані!$M:$M))))</f>
        <v>1</v>
      </c>
      <c r="AF96" s="328">
        <f ca="1">IF(SUMIF(ВихідніДані!$E:$BB,AF$8&amp; $C96,ВихідніДані!$D:$D)=0,"-",IF(SUMIF(ВихідніДані!$E:$BB,AF$8&amp;$C96,ВихідніДані!$BE:$BE)=0,"вся сумма оспорена",IF(SUMIF(ВихідніДані!$E:$BB,AF$8&amp;$C96,ВихідніДані!$M:$M)=0,"Немає висновків",SUMIF(ВихідніДані!$E:$BB,AF$8&amp;$C96,ВихідніДані!$AI:$AI)/SUMIF(ВихідніДані!$E:$BB,AF$8&amp;$C96,ВихідніДані!$M:$M))))</f>
        <v>1</v>
      </c>
      <c r="AG96" s="328">
        <f ca="1">IF(SUMIF(ВихідніДані!$E:$BB,AG$8&amp; $C96,ВихідніДані!$D:$D)=0,"-",IF(SUMIF(ВихідніДані!$E:$BB,AG$8&amp;$C96,ВихідніДані!$BE:$BE)=0,"вся сумма оспорена",IF(SUMIF(ВихідніДані!$E:$BB,AG$8&amp;$C96,ВихідніДані!$M:$M)=0,"Немає висновків",SUMIF(ВихідніДані!$E:$BB,AG$8&amp;$C96,ВихідніДані!$AI:$AI)/SUMIF(ВихідніДані!$E:$BB,AG$8&amp;$C96,ВихідніДані!$M:$M))))</f>
        <v>1</v>
      </c>
      <c r="AH96" s="328" t="str">
        <f ca="1">IF(SUMIF(ВихідніДані!$E:$BB,AH$8&amp; $C96,ВихідніДані!$D:$D)=0,"-",IF(SUMIF(ВихідніДані!$E:$BB,AH$8&amp;$C96,ВихідніДані!$BE:$BE)=0,"вся сумма оспорена",IF(SUMIF(ВихідніДані!$E:$BB,AH$8&amp;$C96,ВихідніДані!$M:$M)=0,"Немає висновків",SUMIF(ВихідніДані!$E:$BB,AH$8&amp;$C96,ВихідніДані!$AI:$AI)/SUMIF(ВихідніДані!$E:$BB,AH$8&amp;$C96,ВихідніДані!$M:$M))))</f>
        <v>Немає висновків</v>
      </c>
      <c r="AI96" s="328">
        <f ca="1">IF(SUMIF(ВихідніДані!$E:$BB,AI$8&amp; $C96,ВихідніДані!$D:$D)=0,"-",IF(SUMIF(ВихідніДані!$E:$BB,AI$8&amp;$C96,ВихідніДані!$BE:$BE)=0,"вся сумма оспорена",IF(SUMIF(ВихідніДані!$E:$BB,AI$8&amp;$C96,ВихідніДані!$M:$M)=0,"Немає висновків",SUMIF(ВихідніДані!$E:$BB,AI$8&amp;$C96,ВихідніДані!$AI:$AI)/SUMIF(ВихідніДані!$E:$BB,AI$8&amp;$C96,ВихідніДані!$M:$M))))</f>
        <v>1</v>
      </c>
      <c r="AJ96" s="328" t="str">
        <f ca="1">IF(SUMIF(ВихідніДані!$E:$BB,AJ$8&amp; $C96,ВихідніДані!$D:$D)=0,"-",IF(SUMIF(ВихідніДані!$E:$BB,AJ$8&amp;$C96,ВихідніДані!$BE:$BE)=0,"вся сумма оспорена",IF(SUMIF(ВихідніДані!$E:$BB,AJ$8&amp;$C96,ВихідніДані!$M:$M)=0,"Немає висновків",SUMIF(ВихідніДані!$E:$BB,AJ$8&amp;$C96,ВихідніДані!$AI:$AI)/SUMIF(ВихідніДані!$E:$BB,AJ$8&amp;$C96,ВихідніДані!$M:$M))))</f>
        <v>Немає висновків</v>
      </c>
      <c r="AK96" s="328" t="str">
        <f ca="1">IF(SUMIF(ВихідніДані!$E:$BB,AK$8&amp; $C96,ВихідніДані!$D:$D)=0,"-",IF(SUMIF(ВихідніДані!$E:$BB,AK$8&amp;$C96,ВихідніДані!$BE:$BE)=0,"вся сумма оспорена",IF(SUMIF(ВихідніДані!$E:$BB,AK$8&amp;$C96,ВихідніДані!$M:$M)=0,"Немає висновків",SUMIF(ВихідніДані!$E:$BB,AK$8&amp;$C96,ВихідніДані!$AI:$AI)/SUMIF(ВихідніДані!$E:$BB,AK$8&amp;$C96,ВихідніДані!$M:$M))))</f>
        <v>Немає висновків</v>
      </c>
      <c r="AL96" s="328" t="str">
        <f ca="1">IF(SUMIF(ВихідніДані!$E:$BB,AL$8&amp; $C96,ВихідніДані!$D:$D)=0,"-",IF(SUMIF(ВихідніДані!$E:$BB,AL$8&amp;$C96,ВихідніДані!$BE:$BE)=0,"вся сумма оспорена",IF(SUMIF(ВихідніДані!$E:$BB,AL$8&amp;$C96,ВихідніДані!$M:$M)=0,"Немає висновків",SUMIF(ВихідніДані!$E:$BB,AL$8&amp;$C96,ВихідніДані!$AI:$AI)/SUMIF(ВихідніДані!$E:$BB,AL$8&amp;$C96,ВихідніДані!$M:$M))))</f>
        <v>Немає висновків</v>
      </c>
      <c r="AM96" s="328">
        <f ca="1">IF(SUMIF(ВихідніДані!$E:$BB,AM$8&amp; $C96,ВихідніДані!$D:$D)=0,"-",IF(SUMIF(ВихідніДані!$E:$BB,AM$8&amp;$C96,ВихідніДані!$BE:$BE)=0,"вся сумма оспорена",IF(SUMIF(ВихідніДані!$E:$BB,AM$8&amp;$C96,ВихідніДані!$M:$M)=0,"Немає висновків",SUMIF(ВихідніДані!$E:$BB,AM$8&amp;$C96,ВихідніДані!$AI:$AI)/SUMIF(ВихідніДані!$E:$BB,AM$8&amp;$C96,ВихідніДані!$M:$M))))</f>
        <v>1</v>
      </c>
      <c r="AN96" s="329" t="str">
        <f ca="1">IF(SUMIF(ВихідніДані!$E:$BB,AN$8&amp; $C96,ВихідніДані!$D:$D)=0,"-",IF(SUMIF(ВихідніДані!$E:$BB,AN$8&amp;$C96,ВихідніДані!$BE:$BE)=0,"вся сумма оспорена",IF(SUMIF(ВихідніДані!$E:$BB,AN$8&amp;$C96,ВихідніДані!$M:$M)=0,"Немає висновків",SUMIF(ВихідніДані!$E:$BB,AN$8&amp;$C96,ВихідніДані!$AI:$AI)/SUMIF(ВихідніДані!$E:$BB,AN$8&amp;$C96,ВихідніДані!$M:$M))))</f>
        <v>Немає висновків</v>
      </c>
      <c r="AO96" s="159"/>
      <c r="AP96" s="323">
        <f>VLOOKUP(AP$8&amp;$C96,ВихідніДані!$E:$BD,52,0)</f>
        <v>31</v>
      </c>
      <c r="AQ96" s="324">
        <f>VLOOKUP(AQ$8&amp;$C96,ВихідніДані!$E:$BD,52,0)</f>
        <v>252</v>
      </c>
      <c r="AR96" s="324">
        <f>VLOOKUP(AR$8&amp;$C96,ВихідніДані!$E:$BD,52,0)</f>
        <v>244</v>
      </c>
      <c r="AS96" s="324">
        <f>VLOOKUP(AS$8&amp;$C96,ВихідніДані!$E:$BD,52,0)</f>
        <v>214</v>
      </c>
      <c r="AT96" s="331" t="str">
        <f>IF(ISNA(VLOOKUP(AT$8&amp;$C96,ВихідніДані!$E:$BD,52,0)),"---",VLOOKUP(AT$8&amp;$C96,ВихідніДані!$E:$BD,52,0))</f>
        <v>Немає висновку</v>
      </c>
      <c r="AU96" s="324">
        <f>VLOOKUP(AU$8&amp;$C96,ВихідніДані!$E:$BD,52,0)</f>
        <v>211</v>
      </c>
      <c r="AV96" s="331" t="str">
        <f>IF(ISNA(VLOOKUP(AV$8&amp;$C96,ВихідніДані!$E:$BD,52,0)),"---",VLOOKUP(AV$8&amp;$C96,ВихідніДані!$E:$BD,52,0))</f>
        <v>Немає висновку</v>
      </c>
      <c r="AW96" s="331" t="str">
        <f>IF(ISNA(VLOOKUP(AW$8&amp;$C96,ВихідніДані!$E:$BD,52,0)),"---",VLOOKUP(AW$8&amp;$C96,ВихідніДані!$E:$BD,52,0))</f>
        <v>Немає висновку</v>
      </c>
      <c r="AX96" s="331" t="str">
        <f>IF(ISNA(VLOOKUP(AX$8&amp;$C96,ВихідніДані!$E:$BD,52,0)),"---",VLOOKUP(AX$8&amp;$C96,ВихідніДані!$E:$BD,52,0))</f>
        <v>Немає висновку</v>
      </c>
      <c r="AY96" s="324">
        <f>VLOOKUP(AY$8&amp;$C96,ВихідніДані!$E:$BD,52,0)</f>
        <v>33</v>
      </c>
      <c r="AZ96" s="332" t="str">
        <f>IF(ISNA(VLOOKUP(AZ$8&amp;$C96,ВихідніДані!$E:$BD,52,0)),"---",VLOOKUP(AZ$8&amp;$C96,ВихідніДані!$E:$BD,52,0))</f>
        <v>Немає висновку</v>
      </c>
      <c r="BA96" s="159"/>
      <c r="BB96" s="319">
        <f>IF(SUMIF(АВисновки!$D:$D,BB$8&amp;$C96,АВисновки!$A:$A)=0,"-",SUMIF(АВисновки!$D:$D,BB$8&amp;$C96,АВисновки!$E:$E))</f>
        <v>0</v>
      </c>
      <c r="BC96" s="320">
        <f>IF(SUMIF(АВисновки!$D:$D,BC$8&amp;$C96,АВисновки!$A:$A)=0,"-",SUMIF(АВисновки!$D:$D,BC$8&amp;$C96,АВисновки!$E:$E))</f>
        <v>85478936.238356158</v>
      </c>
      <c r="BD96" s="320">
        <f>IF(SUMIF(АВисновки!$D:$D,BD$8&amp;$C96,АВисновки!$A:$A)=0,"-",SUMIF(АВисновки!$D:$D,BD$8&amp;$C96,АВисновки!$E:$E))</f>
        <v>85058053.117808223</v>
      </c>
      <c r="BE96" s="320">
        <f>IF(SUMIF(АВисновки!$D:$D,BE$8&amp;$C96,АВисновки!$A:$A)=0,"-",SUMIF(АВисновки!$D:$D,BE$8&amp;$C96,АВисновки!$E:$E))</f>
        <v>50912861.597260274</v>
      </c>
      <c r="BF96" s="320">
        <f>IF(SUMIF(АВисновки!$D:$D,BF$8&amp;$C96,АВисновки!$A:$A)=0,"-",SUMIF(АВисновки!$D:$D,BF$8&amp;$C96,АВисновки!$E:$E))</f>
        <v>44250626.153424658</v>
      </c>
      <c r="BG96" s="320">
        <f>IF(SUMIF(АВисновки!$D:$D,BG$8&amp;$C96,АВисновки!$A:$A)=0,"-",SUMIF(АВисновки!$D:$D,BG$8&amp;$C96,АВисновки!$E:$E))</f>
        <v>21927210.279452056</v>
      </c>
      <c r="BH96" s="320">
        <f>IF(SUMIF(АВисновки!$D:$D,BH$8&amp;$C96,АВисновки!$A:$A)=0,"-",SUMIF(АВисновки!$D:$D,BH$8&amp;$C96,АВисновки!$E:$E))</f>
        <v>36297983.942465752</v>
      </c>
      <c r="BI96" s="320">
        <f>IF(SUMIF(АВисновки!$D:$D,BI$8&amp;$C96,АВисновки!$A:$A)=0,"-",SUMIF(АВисновки!$D:$D,BI$8&amp;$C96,АВисновки!$E:$E))</f>
        <v>49614398.95890411</v>
      </c>
      <c r="BJ96" s="320">
        <f>IF(SUMIF(АВисновки!$D:$D,BJ$8&amp;$C96,АВисновки!$A:$A)=0,"-",SUMIF(АВисновки!$D:$D,BJ$8&amp;$C96,АВисновки!$E:$E))</f>
        <v>37439035.298630133</v>
      </c>
      <c r="BK96" s="320">
        <f>IF(SUMIF(АВисновки!$D:$D,BK$8&amp;$C96,АВисновки!$A:$A)=0,"-",SUMIF(АВисновки!$D:$D,BK$8&amp;$C96,АВисновки!$E:$E))</f>
        <v>246954.81643835615</v>
      </c>
      <c r="BL96" s="321">
        <f>IF(SUMIF(АВисновки!$D:$D,BL$8&amp;$C96,АВисновки!$A:$A)=0,"-",SUMIF(АВисновки!$D:$D,BL$8&amp;$C96,АВисновки!$E:$E))</f>
        <v>24050469.665753424</v>
      </c>
    </row>
    <row r="97" spans="1:64" x14ac:dyDescent="0.2">
      <c r="A97" s="386">
        <f>COUNTIF(СписМінфін!$B$2:$B$101,C97)</f>
        <v>1</v>
      </c>
      <c r="B97" s="364">
        <v>85</v>
      </c>
      <c r="C97" s="365" t="s">
        <v>18</v>
      </c>
      <c r="D97" s="142">
        <v>406578526532</v>
      </c>
      <c r="E97" s="172">
        <f>SUMIF(ВихідніДані!G:G,D97,ВихідніДані!K:K)</f>
        <v>66112519</v>
      </c>
      <c r="F97" s="172">
        <f>SUMIF(ВихідніДані!G:G,D97,ВихідніДані!M:M)</f>
        <v>20263442</v>
      </c>
      <c r="G97" s="172">
        <f>SUMIF(ВихідніДані!G:G,D97,ВихідніДані!AC:AC)</f>
        <v>8529579</v>
      </c>
      <c r="H97" s="172">
        <f>SUMIF(ВихідніДані!G:G,D97,ВихідніДані!AI:AI)</f>
        <v>20263442</v>
      </c>
      <c r="I97" s="366">
        <f t="shared" si="9"/>
        <v>37319498</v>
      </c>
      <c r="J97" s="366">
        <f t="shared" si="10"/>
        <v>0</v>
      </c>
      <c r="K97" s="367">
        <f t="shared" si="7"/>
        <v>0.35190009402090272</v>
      </c>
      <c r="L97" s="368">
        <f t="shared" si="11"/>
        <v>0.35190009402090272</v>
      </c>
      <c r="M97" s="369">
        <f>SUMIF(АВисновки!N:N,D97,АВисновки!$E:$E)</f>
        <v>8757629.6575342473</v>
      </c>
      <c r="N97" s="369">
        <f>SUMIF(АВисновки!N:N,D97,АВисновки!B:B)</f>
        <v>2</v>
      </c>
      <c r="O97" s="369">
        <f ca="1">SUMIF([2]Матриця!C$7:C$967,D97,[2]Матриця!D$7:D$967)</f>
        <v>20</v>
      </c>
      <c r="P97" s="387">
        <f ca="1">SUMIF([2]Матриця!B$7:B$967,C97,[2]Матриця!E$7:E$967)</f>
        <v>2</v>
      </c>
      <c r="Q97" s="159"/>
      <c r="R97" s="330" t="str">
        <f ca="1">IF(SUMIF(ВихідніДані!$E:$BB,R$8&amp;$C97,ВихідніДані!$D:$D)=0,"-",IF(SUMIF(ВихідніДані!$E:$BB,R$8&amp;$C97,ВихідніДані!$BE:$BE)=0,"вся сумма оспорена",IF(SUMIF(ВихідніДані!$E:$BB,R$8&amp;$C97,ВихідніДані!$M:$M)=0,"Немає висновків",SUMIF(ВихідніДані!$E:$BB,R$8&amp;$C97,ВихідніДані!$M:$M)/SUMIF(ВихідніДані!$E:$BB,R$8&amp;$C97,ВихідніДані!$BE:$BE))))</f>
        <v>-</v>
      </c>
      <c r="S97" s="331" t="str">
        <f ca="1">IF(SUMIF(ВихідніДані!$E:$BB,S$8&amp;$C97,ВихідніДані!$D:$D)=0,"-",IF(SUMIF(ВихідніДані!$E:$BB,S$8&amp;$C97,ВихідніДані!$BE:$BE)=0,"вся сумма оспорена",IF(SUMIF(ВихідніДані!$E:$BB,S$8&amp;$C97,ВихідніДані!$M:$M)=0,"Немає висновків",SUMIF(ВихідніДані!$E:$BB,S$8&amp;$C97,ВихідніДані!$M:$M)/SUMIF(ВихідніДані!$E:$BB,S$8&amp;$C97,ВихідніДані!$BE:$BE))))</f>
        <v>-</v>
      </c>
      <c r="T97" s="331" t="str">
        <f ca="1">IF(SUMIF(ВихідніДані!$E:$BB,T$8&amp;$C97,ВихідніДані!$D:$D)=0,"-",IF(SUMIF(ВихідніДані!$E:$BB,T$8&amp;$C97,ВихідніДані!$BE:$BE)=0,"вся сумма оспорена",IF(SUMIF(ВихідніДані!$E:$BB,T$8&amp;$C97,ВихідніДані!$M:$M)=0,"Немає висновків",SUMIF(ВихідніДані!$E:$BB,T$8&amp;$C97,ВихідніДані!$M:$M)/SUMIF(ВихідніДані!$E:$BB,T$8&amp;$C97,ВихідніДані!$BE:$BE))))</f>
        <v>-</v>
      </c>
      <c r="U97" s="331" t="str">
        <f ca="1">IF(SUMIF(ВихідніДані!$E:$BB,U$8&amp;$C97,ВихідніДані!$D:$D)=0,"-",IF(SUMIF(ВихідніДані!$E:$BB,U$8&amp;$C97,ВихідніДані!$BE:$BE)=0,"вся сумма оспорена",IF(SUMIF(ВихідніДані!$E:$BB,U$8&amp;$C97,ВихідніДані!$M:$M)=0,"Немає висновків",SUMIF(ВихідніДані!$E:$BB,U$8&amp;$C97,ВихідніДані!$M:$M)/SUMIF(ВихідніДані!$E:$BB,U$8&amp;$C97,ВихідніДані!$BE:$BE))))</f>
        <v>-</v>
      </c>
      <c r="V97" s="331" t="str">
        <f ca="1">IF(SUMIF(ВихідніДані!$E:$BB,V$8&amp;$C97,ВихідніДані!$D:$D)=0,"-",IF(SUMIF(ВихідніДані!$E:$BB,V$8&amp;$C97,ВихідніДані!$BE:$BE)=0,"вся сумма оспорена",IF(SUMIF(ВихідніДані!$E:$BB,V$8&amp;$C97,ВихідніДані!$M:$M)=0,"Немає висновків",SUMIF(ВихідніДані!$E:$BB,V$8&amp;$C97,ВихідніДані!$M:$M)/SUMIF(ВихідніДані!$E:$BB,V$8&amp;$C97,ВихідніДані!$BE:$BE))))</f>
        <v>-</v>
      </c>
      <c r="W97" s="331" t="str">
        <f ca="1">IF(SUMIF(ВихідніДані!$E:$BB,W$8&amp;$C97,ВихідніДані!$D:$D)=0,"-",IF(SUMIF(ВихідніДані!$E:$BB,W$8&amp;$C97,ВихідніДані!$BE:$BE)=0,"вся сумма оспорена",IF(SUMIF(ВихідніДані!$E:$BB,W$8&amp;$C97,ВихідніДані!$M:$M)=0,"Немає висновків",SUMIF(ВихідніДані!$E:$BB,W$8&amp;$C97,ВихідніДані!$M:$M)/SUMIF(ВихідніДані!$E:$BB,W$8&amp;$C97,ВихідніДані!$BE:$BE))))</f>
        <v>-</v>
      </c>
      <c r="X97" s="331" t="str">
        <f ca="1">IF(SUMIF(ВихідніДані!$E:$BB,X$8&amp;$C97,ВихідніДані!$D:$D)=0,"-",IF(SUMIF(ВихідніДані!$E:$BB,X$8&amp;$C97,ВихідніДані!$BE:$BE)=0,"вся сумма оспорена",IF(SUMIF(ВихідніДані!$E:$BB,X$8&amp;$C97,ВихідніДані!$M:$M)=0,"Немає висновків",SUMIF(ВихідніДані!$E:$BB,X$8&amp;$C97,ВихідніДані!$M:$M)/SUMIF(ВихідніДані!$E:$BB,X$8&amp;$C97,ВихідніДані!$BE:$BE))))</f>
        <v>-</v>
      </c>
      <c r="Y97" s="331" t="str">
        <f ca="1">IF(SUMIF(ВихідніДані!$E:$BB,Y$8&amp;$C97,ВихідніДані!$D:$D)=0,"-",IF(SUMIF(ВихідніДані!$E:$BB,Y$8&amp;$C97,ВихідніДані!$BE:$BE)=0,"вся сумма оспорена",IF(SUMIF(ВихідніДані!$E:$BB,Y$8&amp;$C97,ВихідніДані!$M:$M)=0,"Немає висновків",SUMIF(ВихідніДані!$E:$BB,Y$8&amp;$C97,ВихідніДані!$M:$M)/SUMIF(ВихідніДані!$E:$BB,Y$8&amp;$C97,ВихідніДані!$BE:$BE))))</f>
        <v>-</v>
      </c>
      <c r="Z97" s="331">
        <f ca="1">IF(SUMIF(ВихідніДані!$E:$BB,Z$8&amp;$C97,ВихідніДані!$D:$D)=0,"-",IF(SUMIF(ВихідніДані!$E:$BB,Z$8&amp;$C97,ВихідніДані!$BE:$BE)=0,"вся сумма оспорена",IF(SUMIF(ВихідніДані!$E:$BB,Z$8&amp;$C97,ВихідніДані!$M:$M)=0,"Немає висновків",SUMIF(ВихідніДані!$E:$BB,Z$8&amp;$C97,ВихідніДані!$M:$M)/SUMIF(ВихідніДані!$E:$BB,Z$8&amp;$C97,ВихідніДані!$BE:$BE))))</f>
        <v>0.9997335633849902</v>
      </c>
      <c r="AA97" s="331">
        <f ca="1">IF(SUMIF(ВихідніДані!$E:$BB,AA$8&amp;$C97,ВихідніДані!$D:$D)=0,"-",IF(SUMIF(ВихідніДані!$E:$BB,AA$8&amp;$C97,ВихідніДані!$BE:$BE)=0,"вся сумма оспорена",IF(SUMIF(ВихідніДані!$E:$BB,AA$8&amp;$C97,ВихідніДані!$M:$M)=0,"Немає висновків",SUMIF(ВихідніДані!$E:$BB,AA$8&amp;$C97,ВихідніДані!$M:$M)/SUMIF(ВихідніДані!$E:$BB,AA$8&amp;$C97,ВихідніДані!$BE:$BE))))</f>
        <v>0.22547248368115733</v>
      </c>
      <c r="AB97" s="332">
        <f ca="1">IF(SUMIF(ВихідніДані!$E:$BB,AB$8&amp;$C97,ВихідніДані!$D:$D)=0,"-",IF(SUMIF(ВихідніДані!$E:$BB,AB$8&amp;$C97,ВихідніДані!$BE:$BE)=0,"вся сумма оспорена",IF(SUMIF(ВихідніДані!$E:$BB,AB$8&amp;$C97,ВихідніДані!$M:$M)=0,"Немає висновків",SUMIF(ВихідніДані!$E:$BB,AB$8&amp;$C97,ВихідніДані!$M:$M)/SUMIF(ВихідніДані!$E:$BB,AB$8&amp;$C97,ВихідніДані!$BE:$BE))))</f>
        <v>1</v>
      </c>
      <c r="AC97" s="159"/>
      <c r="AD97" s="330" t="str">
        <f ca="1">IF(SUMIF(ВихідніДані!$E:$BB,AD$8&amp; $C97,ВихідніДані!$D:$D)=0,"-",IF(SUMIF(ВихідніДані!$E:$BB,AD$8&amp;$C97,ВихідніДані!$BE:$BE)=0,"вся сумма оспорена",IF(SUMIF(ВихідніДані!$E:$BB,AD$8&amp;$C97,ВихідніДані!$M:$M)=0,"Немає висновків",SUMIF(ВихідніДані!$E:$BB,AD$8&amp;$C97,ВихідніДані!$AI:$AI)/SUMIF(ВихідніДані!$E:$BB,AD$8&amp;$C97,ВихідніДані!$M:$M))))</f>
        <v>-</v>
      </c>
      <c r="AE97" s="331" t="str">
        <f ca="1">IF(SUMIF(ВихідніДані!$E:$BB,AE$8&amp; $C97,ВихідніДані!$D:$D)=0,"-",IF(SUMIF(ВихідніДані!$E:$BB,AE$8&amp;$C97,ВихідніДані!$BE:$BE)=0,"вся сумма оспорена",IF(SUMIF(ВихідніДані!$E:$BB,AE$8&amp;$C97,ВихідніДані!$M:$M)=0,"Немає висновків",SUMIF(ВихідніДані!$E:$BB,AE$8&amp;$C97,ВихідніДані!$AI:$AI)/SUMIF(ВихідніДані!$E:$BB,AE$8&amp;$C97,ВихідніДані!$M:$M))))</f>
        <v>-</v>
      </c>
      <c r="AF97" s="331" t="str">
        <f ca="1">IF(SUMIF(ВихідніДані!$E:$BB,AF$8&amp; $C97,ВихідніДані!$D:$D)=0,"-",IF(SUMIF(ВихідніДані!$E:$BB,AF$8&amp;$C97,ВихідніДані!$BE:$BE)=0,"вся сумма оспорена",IF(SUMIF(ВихідніДані!$E:$BB,AF$8&amp;$C97,ВихідніДані!$M:$M)=0,"Немає висновків",SUMIF(ВихідніДані!$E:$BB,AF$8&amp;$C97,ВихідніДані!$AI:$AI)/SUMIF(ВихідніДані!$E:$BB,AF$8&amp;$C97,ВихідніДані!$M:$M))))</f>
        <v>-</v>
      </c>
      <c r="AG97" s="331" t="str">
        <f ca="1">IF(SUMIF(ВихідніДані!$E:$BB,AG$8&amp; $C97,ВихідніДані!$D:$D)=0,"-",IF(SUMIF(ВихідніДані!$E:$BB,AG$8&amp;$C97,ВихідніДані!$BE:$BE)=0,"вся сумма оспорена",IF(SUMIF(ВихідніДані!$E:$BB,AG$8&amp;$C97,ВихідніДані!$M:$M)=0,"Немає висновків",SUMIF(ВихідніДані!$E:$BB,AG$8&amp;$C97,ВихідніДані!$AI:$AI)/SUMIF(ВихідніДані!$E:$BB,AG$8&amp;$C97,ВихідніДані!$M:$M))))</f>
        <v>-</v>
      </c>
      <c r="AH97" s="331" t="str">
        <f ca="1">IF(SUMIF(ВихідніДані!$E:$BB,AH$8&amp; $C97,ВихідніДані!$D:$D)=0,"-",IF(SUMIF(ВихідніДані!$E:$BB,AH$8&amp;$C97,ВихідніДані!$BE:$BE)=0,"вся сумма оспорена",IF(SUMIF(ВихідніДані!$E:$BB,AH$8&amp;$C97,ВихідніДані!$M:$M)=0,"Немає висновків",SUMIF(ВихідніДані!$E:$BB,AH$8&amp;$C97,ВихідніДані!$AI:$AI)/SUMIF(ВихідніДані!$E:$BB,AH$8&amp;$C97,ВихідніДані!$M:$M))))</f>
        <v>-</v>
      </c>
      <c r="AI97" s="331" t="str">
        <f ca="1">IF(SUMIF(ВихідніДані!$E:$BB,AI$8&amp; $C97,ВихідніДані!$D:$D)=0,"-",IF(SUMIF(ВихідніДані!$E:$BB,AI$8&amp;$C97,ВихідніДані!$BE:$BE)=0,"вся сумма оспорена",IF(SUMIF(ВихідніДані!$E:$BB,AI$8&amp;$C97,ВихідніДані!$M:$M)=0,"Немає висновків",SUMIF(ВихідніДані!$E:$BB,AI$8&amp;$C97,ВихідніДані!$AI:$AI)/SUMIF(ВихідніДані!$E:$BB,AI$8&amp;$C97,ВихідніДані!$M:$M))))</f>
        <v>-</v>
      </c>
      <c r="AJ97" s="331" t="str">
        <f ca="1">IF(SUMIF(ВихідніДані!$E:$BB,AJ$8&amp; $C97,ВихідніДані!$D:$D)=0,"-",IF(SUMIF(ВихідніДані!$E:$BB,AJ$8&amp;$C97,ВихідніДані!$BE:$BE)=0,"вся сумма оспорена",IF(SUMIF(ВихідніДані!$E:$BB,AJ$8&amp;$C97,ВихідніДані!$M:$M)=0,"Немає висновків",SUMIF(ВихідніДані!$E:$BB,AJ$8&amp;$C97,ВихідніДані!$AI:$AI)/SUMIF(ВихідніДані!$E:$BB,AJ$8&amp;$C97,ВихідніДані!$M:$M))))</f>
        <v>-</v>
      </c>
      <c r="AK97" s="331" t="str">
        <f ca="1">IF(SUMIF(ВихідніДані!$E:$BB,AK$8&amp; $C97,ВихідніДані!$D:$D)=0,"-",IF(SUMIF(ВихідніДані!$E:$BB,AK$8&amp;$C97,ВихідніДані!$BE:$BE)=0,"вся сумма оспорена",IF(SUMIF(ВихідніДані!$E:$BB,AK$8&amp;$C97,ВихідніДані!$M:$M)=0,"Немає висновків",SUMIF(ВихідніДані!$E:$BB,AK$8&amp;$C97,ВихідніДані!$AI:$AI)/SUMIF(ВихідніДані!$E:$BB,AK$8&amp;$C97,ВихідніДані!$M:$M))))</f>
        <v>-</v>
      </c>
      <c r="AL97" s="331">
        <f ca="1">IF(SUMIF(ВихідніДані!$E:$BB,AL$8&amp; $C97,ВихідніДані!$D:$D)=0,"-",IF(SUMIF(ВихідніДані!$E:$BB,AL$8&amp;$C97,ВихідніДані!$BE:$BE)=0,"вся сумма оспорена",IF(SUMIF(ВихідніДані!$E:$BB,AL$8&amp;$C97,ВихідніДані!$M:$M)=0,"Немає висновків",SUMIF(ВихідніДані!$E:$BB,AL$8&amp;$C97,ВихідніДані!$AI:$AI)/SUMIF(ВихідніДані!$E:$BB,AL$8&amp;$C97,ВихідніДані!$M:$M))))</f>
        <v>1</v>
      </c>
      <c r="AM97" s="331">
        <f ca="1">IF(SUMIF(ВихідніДані!$E:$BB,AM$8&amp; $C97,ВихідніДані!$D:$D)=0,"-",IF(SUMIF(ВихідніДані!$E:$BB,AM$8&amp;$C97,ВихідніДані!$BE:$BE)=0,"вся сумма оспорена",IF(SUMIF(ВихідніДані!$E:$BB,AM$8&amp;$C97,ВихідніДані!$M:$M)=0,"Немає висновків",SUMIF(ВихідніДані!$E:$BB,AM$8&amp;$C97,ВихідніДані!$AI:$AI)/SUMIF(ВихідніДані!$E:$BB,AM$8&amp;$C97,ВихідніДані!$M:$M))))</f>
        <v>1</v>
      </c>
      <c r="AN97" s="332">
        <f ca="1">IF(SUMIF(ВихідніДані!$E:$BB,AN$8&amp; $C97,ВихідніДані!$D:$D)=0,"-",IF(SUMIF(ВихідніДані!$E:$BB,AN$8&amp;$C97,ВихідніДані!$BE:$BE)=0,"вся сумма оспорена",IF(SUMIF(ВихідніДані!$E:$BB,AN$8&amp;$C97,ВихідніДані!$M:$M)=0,"Немає висновків",SUMIF(ВихідніДані!$E:$BB,AN$8&amp;$C97,ВихідніДані!$AI:$AI)/SUMIF(ВихідніДані!$E:$BB,AN$8&amp;$C97,ВихідніДані!$M:$M))))</f>
        <v>1</v>
      </c>
      <c r="AO97" s="159"/>
      <c r="AP97" s="330" t="str">
        <f>IF(ISNA(VLOOKUP(AP$8&amp;$C97,ВихідніДані!$E:$BD,52,0)),"---",VLOOKUP(AP$8&amp;$C97,ВихідніДані!$E:$BD,52,0))</f>
        <v>---</v>
      </c>
      <c r="AQ97" s="331" t="str">
        <f>IF(ISNA(VLOOKUP(AQ$8&amp;$C97,ВихідніДані!$E:$BD,52,0)),"---",VLOOKUP(AQ$8&amp;$C97,ВихідніДані!$E:$BD,52,0))</f>
        <v>---</v>
      </c>
      <c r="AR97" s="331" t="str">
        <f>IF(ISNA(VLOOKUP(AR$8&amp;$C97,ВихідніДані!$E:$BD,52,0)),"---",VLOOKUP(AR$8&amp;$C97,ВихідніДані!$E:$BD,52,0))</f>
        <v>---</v>
      </c>
      <c r="AS97" s="331" t="str">
        <f>IF(ISNA(VLOOKUP(AS$8&amp;$C97,ВихідніДані!$E:$BD,52,0)),"---",VLOOKUP(AS$8&amp;$C97,ВихідніДані!$E:$BD,52,0))</f>
        <v>---</v>
      </c>
      <c r="AT97" s="331" t="str">
        <f>IF(ISNA(VLOOKUP(AT$8&amp;$C97,ВихідніДані!$E:$BD,52,0)),"---",VLOOKUP(AT$8&amp;$C97,ВихідніДані!$E:$BD,52,0))</f>
        <v>---</v>
      </c>
      <c r="AU97" s="331" t="str">
        <f>IF(ISNA(VLOOKUP(AU$8&amp;$C97,ВихідніДані!$E:$BD,52,0)),"---",VLOOKUP(AU$8&amp;$C97,ВихідніДані!$E:$BD,52,0))</f>
        <v>---</v>
      </c>
      <c r="AV97" s="331" t="str">
        <f>IF(ISNA(VLOOKUP(AV$8&amp;$C97,ВихідніДані!$E:$BD,52,0)),"---",VLOOKUP(AV$8&amp;$C97,ВихідніДані!$E:$BD,52,0))</f>
        <v>---</v>
      </c>
      <c r="AW97" s="331" t="str">
        <f>IF(ISNA(VLOOKUP(AW$8&amp;$C97,ВихідніДані!$E:$BD,52,0)),"---",VLOOKUP(AW$8&amp;$C97,ВихідніДані!$E:$BD,52,0))</f>
        <v>---</v>
      </c>
      <c r="AX97" s="324">
        <f>VLOOKUP(AX$8&amp;$C97,ВихідніДані!$E:$BD,52,0)</f>
        <v>92</v>
      </c>
      <c r="AY97" s="324">
        <f>VLOOKUP(AY$8&amp;$C97,ВихідніДані!$E:$BD,52,0)</f>
        <v>63</v>
      </c>
      <c r="AZ97" s="325">
        <f>VLOOKUP(AZ$8&amp;$C97,ВихідніДані!$E:$BD,52,0)</f>
        <v>31</v>
      </c>
      <c r="BA97" s="159"/>
      <c r="BB97" s="319" t="str">
        <f>IF(SUMIF(АВисновки!$D:$D,BB$8&amp;$C97,АВисновки!$A:$A)=0,"-",SUMIF(АВисновки!$D:$D,BB$8&amp;$C97,АВисновки!$E:$E))</f>
        <v>-</v>
      </c>
      <c r="BC97" s="320" t="str">
        <f>IF(SUMIF(АВисновки!$D:$D,BC$8&amp;$C97,АВисновки!$A:$A)=0,"-",SUMIF(АВисновки!$D:$D,BC$8&amp;$C97,АВисновки!$E:$E))</f>
        <v>-</v>
      </c>
      <c r="BD97" s="320" t="str">
        <f>IF(SUMIF(АВисновки!$D:$D,BD$8&amp;$C97,АВисновки!$A:$A)=0,"-",SUMIF(АВисновки!$D:$D,BD$8&amp;$C97,АВисновки!$E:$E))</f>
        <v>-</v>
      </c>
      <c r="BE97" s="320" t="str">
        <f>IF(SUMIF(АВисновки!$D:$D,BE$8&amp;$C97,АВисновки!$A:$A)=0,"-",SUMIF(АВисновки!$D:$D,BE$8&amp;$C97,АВисновки!$E:$E))</f>
        <v>-</v>
      </c>
      <c r="BF97" s="320" t="str">
        <f>IF(SUMIF(АВисновки!$D:$D,BF$8&amp;$C97,АВисновки!$A:$A)=0,"-",SUMIF(АВисновки!$D:$D,BF$8&amp;$C97,АВисновки!$E:$E))</f>
        <v>-</v>
      </c>
      <c r="BG97" s="320" t="str">
        <f>IF(SUMIF(АВисновки!$D:$D,BG$8&amp;$C97,АВисновки!$A:$A)=0,"-",SUMIF(АВисновки!$D:$D,BG$8&amp;$C97,АВисновки!$E:$E))</f>
        <v>-</v>
      </c>
      <c r="BH97" s="320" t="str">
        <f>IF(SUMIF(АВисновки!$D:$D,BH$8&amp;$C97,АВисновки!$A:$A)=0,"-",SUMIF(АВисновки!$D:$D,BH$8&amp;$C97,АВисновки!$E:$E))</f>
        <v>-</v>
      </c>
      <c r="BI97" s="320" t="str">
        <f>IF(SUMIF(АВисновки!$D:$D,BI$8&amp;$C97,АВисновки!$A:$A)=0,"-",SUMIF(АВисновки!$D:$D,BI$8&amp;$C97,АВисновки!$E:$E))</f>
        <v>-</v>
      </c>
      <c r="BJ97" s="320">
        <f>IF(SUMIF(АВисновки!$D:$D,BJ$8&amp;$C97,АВисновки!$A:$A)=0,"-",SUMIF(АВисновки!$D:$D,BJ$8&amp;$C97,АВисновки!$E:$E))</f>
        <v>684169.13150684931</v>
      </c>
      <c r="BK97" s="320">
        <f>IF(SUMIF(АВисновки!$D:$D,BK$8&amp;$C97,АВисновки!$A:$A)=0,"-",SUMIF(АВисновки!$D:$D,BK$8&amp;$C97,АВисновки!$E:$E))</f>
        <v>8073460.5260273973</v>
      </c>
      <c r="BL97" s="321">
        <f>IF(SUMIF(АВисновки!$D:$D,BL$8&amp;$C97,АВисновки!$A:$A)=0,"-",SUMIF(АВисновки!$D:$D,BL$8&amp;$C97,АВисновки!$E:$E))</f>
        <v>0</v>
      </c>
    </row>
    <row r="98" spans="1:64" x14ac:dyDescent="0.2">
      <c r="A98" s="386">
        <f>COUNTIF(СписМінфін!$B$2:$B$101,C98)</f>
        <v>1</v>
      </c>
      <c r="B98" s="364">
        <v>86</v>
      </c>
      <c r="C98" s="376" t="s">
        <v>19</v>
      </c>
      <c r="D98" s="142">
        <v>57587315013</v>
      </c>
      <c r="E98" s="172">
        <f>SUMIF(ВихідніДані!G:G,D98,ВихідніДані!K:K)</f>
        <v>22491267</v>
      </c>
      <c r="F98" s="172">
        <f>SUMIF(ВихідніДані!G:G,D98,ВихідніДані!M:M)</f>
        <v>22487636.300000001</v>
      </c>
      <c r="G98" s="172">
        <f>SUMIF(ВихідніДані!G:G,D98,ВихідніДані!AC:AC)</f>
        <v>0</v>
      </c>
      <c r="H98" s="172">
        <f>SUMIF(ВихідніДані!G:G,D98,ВихідніДані!AI:AI)</f>
        <v>6596707.0999999996</v>
      </c>
      <c r="I98" s="366">
        <f t="shared" si="9"/>
        <v>3630.6999999992549</v>
      </c>
      <c r="J98" s="366">
        <f t="shared" si="10"/>
        <v>15890929.200000001</v>
      </c>
      <c r="K98" s="367">
        <f t="shared" si="7"/>
        <v>0.9998385729003173</v>
      </c>
      <c r="L98" s="368">
        <f t="shared" si="11"/>
        <v>0.2933008220479531</v>
      </c>
      <c r="M98" s="369">
        <f>SUMIF(АВисновки!N:N,D98,АВисновки!$E:$E)</f>
        <v>9445464.3654794507</v>
      </c>
      <c r="N98" s="369">
        <f>SUMIF(АВисновки!N:N,D98,АВисновки!B:B)</f>
        <v>10</v>
      </c>
      <c r="O98" s="369">
        <f ca="1">SUMIF([2]Матриця!C$7:C$967,D98,[2]Матриця!D$7:D$967)</f>
        <v>0</v>
      </c>
      <c r="P98" s="387">
        <f ca="1">SUMIF([2]Матриця!B$7:B$967,C98,[2]Матриця!E$7:E$967)</f>
        <v>0</v>
      </c>
      <c r="Q98" s="159"/>
      <c r="R98" s="330">
        <f ca="1">IF(SUMIF(ВихідніДані!$E:$BB,R$8&amp;$C98,ВихідніДані!$D:$D)=0,"-",IF(SUMIF(ВихідніДані!$E:$BB,R$8&amp;$C98,ВихідніДані!$BE:$BE)=0,"вся сумма оспорена",IF(SUMIF(ВихідніДані!$E:$BB,R$8&amp;$C98,ВихідніДані!$M:$M)=0,"Немає висновків",SUMIF(ВихідніДані!$E:$BB,R$8&amp;$C98,ВихідніДані!$M:$M)/SUMIF(ВихідніДані!$E:$BB,R$8&amp;$C98,ВихідніДані!$BE:$BE))))</f>
        <v>0.99879573779753461</v>
      </c>
      <c r="S98" s="331">
        <f ca="1">IF(SUMIF(ВихідніДані!$E:$BB,S$8&amp;$C98,ВихідніДані!$D:$D)=0,"-",IF(SUMIF(ВихідніДані!$E:$BB,S$8&amp;$C98,ВихідніДані!$BE:$BE)=0,"вся сумма оспорена",IF(SUMIF(ВихідніДані!$E:$BB,S$8&amp;$C98,ВихідніДані!$M:$M)=0,"Немає висновків",SUMIF(ВихідніДані!$E:$BB,S$8&amp;$C98,ВихідніДані!$M:$M)/SUMIF(ВихідніДані!$E:$BB,S$8&amp;$C98,ВихідніДані!$BE:$BE))))</f>
        <v>1</v>
      </c>
      <c r="T98" s="331">
        <f ca="1">IF(SUMIF(ВихідніДані!$E:$BB,T$8&amp;$C98,ВихідніДані!$D:$D)=0,"-",IF(SUMIF(ВихідніДані!$E:$BB,T$8&amp;$C98,ВихідніДані!$BE:$BE)=0,"вся сумма оспорена",IF(SUMIF(ВихідніДані!$E:$BB,T$8&amp;$C98,ВихідніДані!$M:$M)=0,"Немає висновків",SUMIF(ВихідніДані!$E:$BB,T$8&amp;$C98,ВихідніДані!$M:$M)/SUMIF(ВихідніДані!$E:$BB,T$8&amp;$C98,ВихідніДані!$BE:$BE))))</f>
        <v>1</v>
      </c>
      <c r="U98" s="331">
        <f ca="1">IF(SUMIF(ВихідніДані!$E:$BB,U$8&amp;$C98,ВихідніДані!$D:$D)=0,"-",IF(SUMIF(ВихідніДані!$E:$BB,U$8&amp;$C98,ВихідніДані!$BE:$BE)=0,"вся сумма оспорена",IF(SUMIF(ВихідніДані!$E:$BB,U$8&amp;$C98,ВихідніДані!$M:$M)=0,"Немає висновків",SUMIF(ВихідніДані!$E:$BB,U$8&amp;$C98,ВихідніДані!$M:$M)/SUMIF(ВихідніДані!$E:$BB,U$8&amp;$C98,ВихідніДані!$BE:$BE))))</f>
        <v>1</v>
      </c>
      <c r="V98" s="331">
        <f ca="1">IF(SUMIF(ВихідніДані!$E:$BB,V$8&amp;$C98,ВихідніДані!$D:$D)=0,"-",IF(SUMIF(ВихідніДані!$E:$BB,V$8&amp;$C98,ВихідніДані!$BE:$BE)=0,"вся сумма оспорена",IF(SUMIF(ВихідніДані!$E:$BB,V$8&amp;$C98,ВихідніДані!$M:$M)=0,"Немає висновків",SUMIF(ВихідніДані!$E:$BB,V$8&amp;$C98,ВихідніДані!$M:$M)/SUMIF(ВихідніДані!$E:$BB,V$8&amp;$C98,ВихідніДані!$BE:$BE))))</f>
        <v>1</v>
      </c>
      <c r="W98" s="331">
        <f ca="1">IF(SUMIF(ВихідніДані!$E:$BB,W$8&amp;$C98,ВихідніДані!$D:$D)=0,"-",IF(SUMIF(ВихідніДані!$E:$BB,W$8&amp;$C98,ВихідніДані!$BE:$BE)=0,"вся сумма оспорена",IF(SUMIF(ВихідніДані!$E:$BB,W$8&amp;$C98,ВихідніДані!$M:$M)=0,"Немає висновків",SUMIF(ВихідніДані!$E:$BB,W$8&amp;$C98,ВихідніДані!$M:$M)/SUMIF(ВихідніДані!$E:$BB,W$8&amp;$C98,ВихідніДані!$BE:$BE))))</f>
        <v>1</v>
      </c>
      <c r="X98" s="331">
        <f ca="1">IF(SUMIF(ВихідніДані!$E:$BB,X$8&amp;$C98,ВихідніДані!$D:$D)=0,"-",IF(SUMIF(ВихідніДані!$E:$BB,X$8&amp;$C98,ВихідніДані!$BE:$BE)=0,"вся сумма оспорена",IF(SUMIF(ВихідніДані!$E:$BB,X$8&amp;$C98,ВихідніДані!$M:$M)=0,"Немає висновків",SUMIF(ВихідніДані!$E:$BB,X$8&amp;$C98,ВихідніДані!$M:$M)/SUMIF(ВихідніДані!$E:$BB,X$8&amp;$C98,ВихідніДані!$BE:$BE))))</f>
        <v>1</v>
      </c>
      <c r="Y98" s="331">
        <f ca="1">IF(SUMIF(ВихідніДані!$E:$BB,Y$8&amp;$C98,ВихідніДані!$D:$D)=0,"-",IF(SUMIF(ВихідніДані!$E:$BB,Y$8&amp;$C98,ВихідніДані!$BE:$BE)=0,"вся сумма оспорена",IF(SUMIF(ВихідніДані!$E:$BB,Y$8&amp;$C98,ВихідніДані!$M:$M)=0,"Немає висновків",SUMIF(ВихідніДані!$E:$BB,Y$8&amp;$C98,ВихідніДані!$M:$M)/SUMIF(ВихідніДані!$E:$BB,Y$8&amp;$C98,ВихідніДані!$BE:$BE))))</f>
        <v>1</v>
      </c>
      <c r="Z98" s="331" t="str">
        <f ca="1">IF(SUMIF(ВихідніДані!$E:$BB,Z$8&amp;$C98,ВихідніДані!$D:$D)=0,"-",IF(SUMIF(ВихідніДані!$E:$BB,Z$8&amp;$C98,ВихідніДані!$BE:$BE)=0,"вся сумма оспорена",IF(SUMIF(ВихідніДані!$E:$BB,Z$8&amp;$C98,ВихідніДані!$M:$M)=0,"Немає висновків",SUMIF(ВихідніДані!$E:$BB,Z$8&amp;$C98,ВихідніДані!$M:$M)/SUMIF(ВихідніДані!$E:$BB,Z$8&amp;$C98,ВихідніДані!$BE:$BE))))</f>
        <v>-</v>
      </c>
      <c r="AA98" s="331">
        <f ca="1">IF(SUMIF(ВихідніДані!$E:$BB,AA$8&amp;$C98,ВихідніДані!$D:$D)=0,"-",IF(SUMIF(ВихідніДані!$E:$BB,AA$8&amp;$C98,ВихідніДані!$BE:$BE)=0,"вся сумма оспорена",IF(SUMIF(ВихідніДані!$E:$BB,AA$8&amp;$C98,ВихідніДані!$M:$M)=0,"Немає висновків",SUMIF(ВихідніДані!$E:$BB,AA$8&amp;$C98,ВихідніДані!$M:$M)/SUMIF(ВихідніДані!$E:$BB,AA$8&amp;$C98,ВихідніДані!$BE:$BE))))</f>
        <v>0.99928577819190378</v>
      </c>
      <c r="AB98" s="332">
        <f ca="1">IF(SUMIF(ВихідніДані!$E:$BB,AB$8&amp;$C98,ВихідніДані!$D:$D)=0,"-",IF(SUMIF(ВихідніДані!$E:$BB,AB$8&amp;$C98,ВихідніДані!$BE:$BE)=0,"вся сумма оспорена",IF(SUMIF(ВихідніДані!$E:$BB,AB$8&amp;$C98,ВихідніДані!$M:$M)=0,"Немає висновків",SUMIF(ВихідніДані!$E:$BB,AB$8&amp;$C98,ВихідніДані!$M:$M)/SUMIF(ВихідніДані!$E:$BB,AB$8&amp;$C98,ВихідніДані!$BE:$BE))))</f>
        <v>1</v>
      </c>
      <c r="AC98" s="159"/>
      <c r="AD98" s="330">
        <f ca="1">IF(SUMIF(ВихідніДані!$E:$BB,AD$8&amp; $C98,ВихідніДані!$D:$D)=0,"-",IF(SUMIF(ВихідніДані!$E:$BB,AD$8&amp;$C98,ВихідніДані!$BE:$BE)=0,"вся сумма оспорена",IF(SUMIF(ВихідніДані!$E:$BB,AD$8&amp;$C98,ВихідніДані!$M:$M)=0,"Немає висновків",SUMIF(ВихідніДані!$E:$BB,AD$8&amp;$C98,ВихідніДані!$AI:$AI)/SUMIF(ВихідніДані!$E:$BB,AD$8&amp;$C98,ВихідніДані!$M:$M))))</f>
        <v>1</v>
      </c>
      <c r="AE98" s="331">
        <f ca="1">IF(SUMIF(ВихідніДані!$E:$BB,AE$8&amp; $C98,ВихідніДані!$D:$D)=0,"-",IF(SUMIF(ВихідніДані!$E:$BB,AE$8&amp;$C98,ВихідніДані!$BE:$BE)=0,"вся сумма оспорена",IF(SUMIF(ВихідніДані!$E:$BB,AE$8&amp;$C98,ВихідніДані!$M:$M)=0,"Немає висновків",SUMIF(ВихідніДані!$E:$BB,AE$8&amp;$C98,ВихідніДані!$AI:$AI)/SUMIF(ВихідніДані!$E:$BB,AE$8&amp;$C98,ВихідніДані!$M:$M))))</f>
        <v>1</v>
      </c>
      <c r="AF98" s="331">
        <f ca="1">IF(SUMIF(ВихідніДані!$E:$BB,AF$8&amp; $C98,ВихідніДані!$D:$D)=0,"-",IF(SUMIF(ВихідніДані!$E:$BB,AF$8&amp;$C98,ВихідніДані!$BE:$BE)=0,"вся сумма оспорена",IF(SUMIF(ВихідніДані!$E:$BB,AF$8&amp;$C98,ВихідніДані!$M:$M)=0,"Немає висновків",SUMIF(ВихідніДані!$E:$BB,AF$8&amp;$C98,ВихідніДані!$AI:$AI)/SUMIF(ВихідніДані!$E:$BB,AF$8&amp;$C98,ВихідніДані!$M:$M))))</f>
        <v>1</v>
      </c>
      <c r="AG98" s="331">
        <f ca="1">IF(SUMIF(ВихідніДані!$E:$BB,AG$8&amp; $C98,ВихідніДані!$D:$D)=0,"-",IF(SUMIF(ВихідніДані!$E:$BB,AG$8&amp;$C98,ВихідніДані!$BE:$BE)=0,"вся сумма оспорена",IF(SUMIF(ВихідніДані!$E:$BB,AG$8&amp;$C98,ВихідніДані!$M:$M)=0,"Немає висновків",SUMIF(ВихідніДані!$E:$BB,AG$8&amp;$C98,ВихідніДані!$AI:$AI)/SUMIF(ВихідніДані!$E:$BB,AG$8&amp;$C98,ВихідніДані!$M:$M))))</f>
        <v>1</v>
      </c>
      <c r="AH98" s="331">
        <f ca="1">IF(SUMIF(ВихідніДані!$E:$BB,AH$8&amp; $C98,ВихідніДані!$D:$D)=0,"-",IF(SUMIF(ВихідніДані!$E:$BB,AH$8&amp;$C98,ВихідніДані!$BE:$BE)=0,"вся сумма оспорена",IF(SUMIF(ВихідніДані!$E:$BB,AH$8&amp;$C98,ВихідніДані!$M:$M)=0,"Немає висновків",SUMIF(ВихідніДані!$E:$BB,AH$8&amp;$C98,ВихідніДані!$AI:$AI)/SUMIF(ВихідніДані!$E:$BB,AH$8&amp;$C98,ВихідніДані!$M:$M))))</f>
        <v>0</v>
      </c>
      <c r="AI98" s="331">
        <f ca="1">IF(SUMIF(ВихідніДані!$E:$BB,AI$8&amp; $C98,ВихідніДані!$D:$D)=0,"-",IF(SUMIF(ВихідніДані!$E:$BB,AI$8&amp;$C98,ВихідніДані!$BE:$BE)=0,"вся сумма оспорена",IF(SUMIF(ВихідніДані!$E:$BB,AI$8&amp;$C98,ВихідніДані!$M:$M)=0,"Немає висновків",SUMIF(ВихідніДані!$E:$BB,AI$8&amp;$C98,ВихідніДані!$AI:$AI)/SUMIF(ВихідніДані!$E:$BB,AI$8&amp;$C98,ВихідніДані!$M:$M))))</f>
        <v>0</v>
      </c>
      <c r="AJ98" s="331">
        <f ca="1">IF(SUMIF(ВихідніДані!$E:$BB,AJ$8&amp; $C98,ВихідніДані!$D:$D)=0,"-",IF(SUMIF(ВихідніДані!$E:$BB,AJ$8&amp;$C98,ВихідніДані!$BE:$BE)=0,"вся сумма оспорена",IF(SUMIF(ВихідніДані!$E:$BB,AJ$8&amp;$C98,ВихідніДані!$M:$M)=0,"Немає висновків",SUMIF(ВихідніДані!$E:$BB,AJ$8&amp;$C98,ВихідніДані!$AI:$AI)/SUMIF(ВихідніДані!$E:$BB,AJ$8&amp;$C98,ВихідніДані!$M:$M))))</f>
        <v>0</v>
      </c>
      <c r="AK98" s="331">
        <f ca="1">IF(SUMIF(ВихідніДані!$E:$BB,AK$8&amp; $C98,ВихідніДані!$D:$D)=0,"-",IF(SUMIF(ВихідніДані!$E:$BB,AK$8&amp;$C98,ВихідніДані!$BE:$BE)=0,"вся сумма оспорена",IF(SUMIF(ВихідніДані!$E:$BB,AK$8&amp;$C98,ВихідніДані!$M:$M)=0,"Немає висновків",SUMIF(ВихідніДані!$E:$BB,AK$8&amp;$C98,ВихідніДані!$AI:$AI)/SUMIF(ВихідніДані!$E:$BB,AK$8&amp;$C98,ВихідніДані!$M:$M))))</f>
        <v>0</v>
      </c>
      <c r="AL98" s="331" t="str">
        <f ca="1">IF(SUMIF(ВихідніДані!$E:$BB,AL$8&amp; $C98,ВихідніДані!$D:$D)=0,"-",IF(SUMIF(ВихідніДані!$E:$BB,AL$8&amp;$C98,ВихідніДані!$BE:$BE)=0,"вся сумма оспорена",IF(SUMIF(ВихідніДані!$E:$BB,AL$8&amp;$C98,ВихідніДані!$M:$M)=0,"Немає висновків",SUMIF(ВихідніДані!$E:$BB,AL$8&amp;$C98,ВихідніДані!$AI:$AI)/SUMIF(ВихідніДані!$E:$BB,AL$8&amp;$C98,ВихідніДані!$M:$M))))</f>
        <v>-</v>
      </c>
      <c r="AM98" s="331">
        <f ca="1">IF(SUMIF(ВихідніДані!$E:$BB,AM$8&amp; $C98,ВихідніДані!$D:$D)=0,"-",IF(SUMIF(ВихідніДані!$E:$BB,AM$8&amp;$C98,ВихідніДані!$BE:$BE)=0,"вся сумма оспорена",IF(SUMIF(ВихідніДані!$E:$BB,AM$8&amp;$C98,ВихідніДані!$M:$M)=0,"Немає висновків",SUMIF(ВихідніДані!$E:$BB,AM$8&amp;$C98,ВихідніДані!$AI:$AI)/SUMIF(ВихідніДані!$E:$BB,AM$8&amp;$C98,ВихідніДані!$M:$M))))</f>
        <v>0</v>
      </c>
      <c r="AN98" s="332">
        <f ca="1">IF(SUMIF(ВихідніДані!$E:$BB,AN$8&amp; $C98,ВихідніДані!$D:$D)=0,"-",IF(SUMIF(ВихідніДані!$E:$BB,AN$8&amp;$C98,ВихідніДані!$BE:$BE)=0,"вся сумма оспорена",IF(SUMIF(ВихідніДані!$E:$BB,AN$8&amp;$C98,ВихідніДані!$M:$M)=0,"Немає висновків",SUMIF(ВихідніДані!$E:$BB,AN$8&amp;$C98,ВихідніДані!$AI:$AI)/SUMIF(ВихідніДані!$E:$BB,AN$8&amp;$C98,ВихідніДані!$M:$M))))</f>
        <v>0</v>
      </c>
      <c r="AO98" s="159"/>
      <c r="AP98" s="323">
        <f>VLOOKUP(AP$8&amp;$C98,ВихідніДані!$E:$BD,52,0)</f>
        <v>364</v>
      </c>
      <c r="AQ98" s="324">
        <f>VLOOKUP(AQ$8&amp;$C98,ВихідніДані!$E:$BD,52,0)</f>
        <v>335</v>
      </c>
      <c r="AR98" s="324">
        <f>VLOOKUP(AR$8&amp;$C98,ВихідніДані!$E:$BD,52,0)</f>
        <v>303</v>
      </c>
      <c r="AS98" s="324">
        <f>VLOOKUP(AS$8&amp;$C98,ВихідніДані!$E:$BD,52,0)</f>
        <v>274</v>
      </c>
      <c r="AT98" s="324">
        <f>VLOOKUP(AT$8&amp;$C98,ВихідніДані!$E:$BD,52,0)</f>
        <v>285</v>
      </c>
      <c r="AU98" s="324">
        <f>VLOOKUP(AU$8&amp;$C98,ВихідніДані!$E:$BD,52,0)</f>
        <v>253</v>
      </c>
      <c r="AV98" s="324">
        <f>VLOOKUP(AV$8&amp;$C98,ВихідніДані!$E:$BD,52,0)</f>
        <v>223</v>
      </c>
      <c r="AW98" s="324">
        <f>VLOOKUP(AW$8&amp;$C98,ВихідніДані!$E:$BD,52,0)</f>
        <v>191</v>
      </c>
      <c r="AX98" s="331" t="str">
        <f>IF(ISNA(VLOOKUP(AX$8&amp;$C98,ВихідніДані!$E:$BD,52,0)),"---",VLOOKUP(AX$8&amp;$C98,ВихідніДані!$E:$BD,52,0))</f>
        <v>---</v>
      </c>
      <c r="AY98" s="324">
        <f>VLOOKUP(AY$8&amp;$C98,ВихідніДані!$E:$BD,52,0)</f>
        <v>132</v>
      </c>
      <c r="AZ98" s="325">
        <f>VLOOKUP(AZ$8&amp;$C98,ВихідніДані!$E:$BD,52,0)</f>
        <v>99</v>
      </c>
      <c r="BA98" s="159"/>
      <c r="BB98" s="319">
        <f>IF(SUMIF(АВисновки!$D:$D,BB$8&amp;$C98,АВисновки!$A:$A)=0,"-",SUMIF(АВисновки!$D:$D,BB$8&amp;$C98,АВисновки!$E:$E))</f>
        <v>1111381.5819178082</v>
      </c>
      <c r="BC98" s="320">
        <f>IF(SUMIF(АВисновки!$D:$D,BC$8&amp;$C98,АВисновки!$A:$A)=0,"-",SUMIF(АВисновки!$D:$D,BC$8&amp;$C98,АВисновки!$E:$E))</f>
        <v>1912536.9452054794</v>
      </c>
      <c r="BD98" s="320">
        <f>IF(SUMIF(АВисновки!$D:$D,BD$8&amp;$C98,АВисновки!$A:$A)=0,"-",SUMIF(АВисновки!$D:$D,BD$8&amp;$C98,АВисновки!$E:$E))</f>
        <v>1065657.397260274</v>
      </c>
      <c r="BE98" s="320">
        <f>IF(SUMIF(АВисновки!$D:$D,BE$8&amp;$C98,АВисновки!$A:$A)=0,"-",SUMIF(АВисновки!$D:$D,BE$8&amp;$C98,АВисновки!$E:$E))</f>
        <v>519401.47945205477</v>
      </c>
      <c r="BF98" s="320">
        <f>IF(SUMIF(АВисновки!$D:$D,BF$8&amp;$C98,АВисновки!$A:$A)=0,"-",SUMIF(АВисновки!$D:$D,BF$8&amp;$C98,АВисновки!$E:$E))</f>
        <v>276536.66301369865</v>
      </c>
      <c r="BG98" s="320">
        <f>IF(SUMIF(АВисновки!$D:$D,BG$8&amp;$C98,АВисновки!$A:$A)=0,"-",SUMIF(АВисновки!$D:$D,BG$8&amp;$C98,АВисновки!$E:$E))</f>
        <v>1411043.1506849315</v>
      </c>
      <c r="BH98" s="320">
        <f>IF(SUMIF(АВисновки!$D:$D,BH$8&amp;$C98,АВисновки!$A:$A)=0,"-",SUMIF(АВисновки!$D:$D,BH$8&amp;$C98,АВисновки!$E:$E))</f>
        <v>1448487.1232876712</v>
      </c>
      <c r="BI98" s="320">
        <f>IF(SUMIF(АВисновки!$D:$D,BI$8&amp;$C98,АВисновки!$A:$A)=0,"-",SUMIF(АВисновки!$D:$D,BI$8&amp;$C98,АВисновки!$E:$E))</f>
        <v>917633.24383561639</v>
      </c>
      <c r="BJ98" s="320" t="str">
        <f>IF(SUMIF(АВисновки!$D:$D,BJ$8&amp;$C98,АВисновки!$A:$A)=0,"-",SUMIF(АВисновки!$D:$D,BJ$8&amp;$C98,АВисновки!$E:$E))</f>
        <v>-</v>
      </c>
      <c r="BK98" s="320">
        <f>IF(SUMIF(АВисновки!$D:$D,BK$8&amp;$C98,АВисновки!$A:$A)=0,"-",SUMIF(АВисновки!$D:$D,BK$8&amp;$C98,АВисновки!$E:$E))</f>
        <v>459597.21369863016</v>
      </c>
      <c r="BL98" s="321">
        <f>IF(SUMIF(АВисновки!$D:$D,BL$8&amp;$C98,АВисновки!$A:$A)=0,"-",SUMIF(АВисновки!$D:$D,BL$8&amp;$C98,АВисновки!$E:$E))</f>
        <v>323189.56712328765</v>
      </c>
    </row>
    <row r="99" spans="1:64" x14ac:dyDescent="0.2">
      <c r="A99" s="386">
        <f>COUNTIF(СписМінфін!$B$2:$B$101,C99)</f>
        <v>1</v>
      </c>
      <c r="B99" s="364">
        <v>87</v>
      </c>
      <c r="C99" s="365" t="s">
        <v>17</v>
      </c>
      <c r="D99" s="142">
        <v>361531813268</v>
      </c>
      <c r="E99" s="172">
        <f>SUMIF(ВихідніДані!G:G,D99,ВихідніДані!K:K)</f>
        <v>71865601</v>
      </c>
      <c r="F99" s="172">
        <f>SUMIF(ВихідніДані!G:G,D99,ВихідніДані!M:M)</f>
        <v>15831237</v>
      </c>
      <c r="G99" s="172">
        <f>SUMIF(ВихідніДані!G:G,D99,ВихідніДані!AC:AC)</f>
        <v>0</v>
      </c>
      <c r="H99" s="172">
        <f>SUMIF(ВихідніДані!G:G,D99,ВихідніДані!AI:AI)</f>
        <v>15831237</v>
      </c>
      <c r="I99" s="366">
        <f t="shared" si="9"/>
        <v>56034364</v>
      </c>
      <c r="J99" s="366">
        <f t="shared" si="10"/>
        <v>0</v>
      </c>
      <c r="K99" s="367">
        <f t="shared" si="7"/>
        <v>0.22028949566566625</v>
      </c>
      <c r="L99" s="368">
        <f t="shared" si="11"/>
        <v>0.22028949566566625</v>
      </c>
      <c r="M99" s="369">
        <f>SUMIF(АВисновки!N:N,D99,АВисновки!$E:$E)</f>
        <v>8815848.7287671231</v>
      </c>
      <c r="N99" s="369">
        <f>SUMIF(АВисновки!N:N,D99,АВисновки!B:B)</f>
        <v>2</v>
      </c>
      <c r="O99" s="369">
        <f ca="1">SUMIF([2]Матриця!C$7:C$967,D99,[2]Матриця!D$7:D$967)</f>
        <v>196</v>
      </c>
      <c r="P99" s="387">
        <f ca="1">SUMIF([2]Матриця!B$7:B$967,C99,[2]Матриця!E$7:E$967)</f>
        <v>2</v>
      </c>
      <c r="Q99" s="159"/>
      <c r="R99" s="330" t="str">
        <f ca="1">IF(SUMIF(ВихідніДані!$E:$BB,R$8&amp;$C99,ВихідніДані!$D:$D)=0,"-",IF(SUMIF(ВихідніДані!$E:$BB,R$8&amp;$C99,ВихідніДані!$BE:$BE)=0,"вся сумма оспорена",IF(SUMIF(ВихідніДані!$E:$BB,R$8&amp;$C99,ВихідніДані!$M:$M)=0,"Немає висновків",SUMIF(ВихідніДані!$E:$BB,R$8&amp;$C99,ВихідніДані!$M:$M)/SUMIF(ВихідніДані!$E:$BB,R$8&amp;$C99,ВихідніДані!$BE:$BE))))</f>
        <v>-</v>
      </c>
      <c r="S99" s="331" t="str">
        <f ca="1">IF(SUMIF(ВихідніДані!$E:$BB,S$8&amp;$C99,ВихідніДані!$D:$D)=0,"-",IF(SUMIF(ВихідніДані!$E:$BB,S$8&amp;$C99,ВихідніДані!$BE:$BE)=0,"вся сумма оспорена",IF(SUMIF(ВихідніДані!$E:$BB,S$8&amp;$C99,ВихідніДані!$M:$M)=0,"Немає висновків",SUMIF(ВихідніДані!$E:$BB,S$8&amp;$C99,ВихідніДані!$M:$M)/SUMIF(ВихідніДані!$E:$BB,S$8&amp;$C99,ВихідніДані!$BE:$BE))))</f>
        <v>-</v>
      </c>
      <c r="T99" s="331" t="str">
        <f ca="1">IF(SUMIF(ВихідніДані!$E:$BB,T$8&amp;$C99,ВихідніДані!$D:$D)=0,"-",IF(SUMIF(ВихідніДані!$E:$BB,T$8&amp;$C99,ВихідніДані!$BE:$BE)=0,"вся сумма оспорена",IF(SUMIF(ВихідніДані!$E:$BB,T$8&amp;$C99,ВихідніДані!$M:$M)=0,"Немає висновків",SUMIF(ВихідніДані!$E:$BB,T$8&amp;$C99,ВихідніДані!$M:$M)/SUMIF(ВихідніДані!$E:$BB,T$8&amp;$C99,ВихідніДані!$BE:$BE))))</f>
        <v>-</v>
      </c>
      <c r="U99" s="331" t="str">
        <f ca="1">IF(SUMIF(ВихідніДані!$E:$BB,U$8&amp;$C99,ВихідніДані!$D:$D)=0,"-",IF(SUMIF(ВихідніДані!$E:$BB,U$8&amp;$C99,ВихідніДані!$BE:$BE)=0,"вся сумма оспорена",IF(SUMIF(ВихідніДані!$E:$BB,U$8&amp;$C99,ВихідніДані!$M:$M)=0,"Немає висновків",SUMIF(ВихідніДані!$E:$BB,U$8&amp;$C99,ВихідніДані!$M:$M)/SUMIF(ВихідніДані!$E:$BB,U$8&amp;$C99,ВихідніДані!$BE:$BE))))</f>
        <v>-</v>
      </c>
      <c r="V99" s="331" t="str">
        <f ca="1">IF(SUMIF(ВихідніДані!$E:$BB,V$8&amp;$C99,ВихідніДані!$D:$D)=0,"-",IF(SUMIF(ВихідніДані!$E:$BB,V$8&amp;$C99,ВихідніДані!$BE:$BE)=0,"вся сумма оспорена",IF(SUMIF(ВихідніДані!$E:$BB,V$8&amp;$C99,ВихідніДані!$M:$M)=0,"Немає висновків",SUMIF(ВихідніДані!$E:$BB,V$8&amp;$C99,ВихідніДані!$M:$M)/SUMIF(ВихідніДані!$E:$BB,V$8&amp;$C99,ВихідніДані!$BE:$BE))))</f>
        <v>-</v>
      </c>
      <c r="W99" s="331" t="str">
        <f ca="1">IF(SUMIF(ВихідніДані!$E:$BB,W$8&amp;$C99,ВихідніДані!$D:$D)=0,"-",IF(SUMIF(ВихідніДані!$E:$BB,W$8&amp;$C99,ВихідніДані!$BE:$BE)=0,"вся сумма оспорена",IF(SUMIF(ВихідніДані!$E:$BB,W$8&amp;$C99,ВихідніДані!$M:$M)=0,"Немає висновків",SUMIF(ВихідніДані!$E:$BB,W$8&amp;$C99,ВихідніДані!$M:$M)/SUMIF(ВихідніДані!$E:$BB,W$8&amp;$C99,ВихідніДані!$BE:$BE))))</f>
        <v>-</v>
      </c>
      <c r="X99" s="331" t="str">
        <f ca="1">IF(SUMIF(ВихідніДані!$E:$BB,X$8&amp;$C99,ВихідніДані!$D:$D)=0,"-",IF(SUMIF(ВихідніДані!$E:$BB,X$8&amp;$C99,ВихідніДані!$BE:$BE)=0,"вся сумма оспорена",IF(SUMIF(ВихідніДані!$E:$BB,X$8&amp;$C99,ВихідніДані!$M:$M)=0,"Немає висновків",SUMIF(ВихідніДані!$E:$BB,X$8&amp;$C99,ВихідніДані!$M:$M)/SUMIF(ВихідніДані!$E:$BB,X$8&amp;$C99,ВихідніДані!$BE:$BE))))</f>
        <v>-</v>
      </c>
      <c r="Y99" s="331">
        <f ca="1">IF(SUMIF(ВихідніДані!$E:$BB,Y$8&amp;$C99,ВихідніДані!$D:$D)=0,"-",IF(SUMIF(ВихідніДані!$E:$BB,Y$8&amp;$C99,ВихідніДані!$BE:$BE)=0,"вся сумма оспорена",IF(SUMIF(ВихідніДані!$E:$BB,Y$8&amp;$C99,ВихідніДані!$M:$M)=0,"Немає висновків",SUMIF(ВихідніДані!$E:$BB,Y$8&amp;$C99,ВихідніДані!$M:$M)/SUMIF(ВихідніДані!$E:$BB,Y$8&amp;$C99,ВихідніДані!$BE:$BE))))</f>
        <v>1</v>
      </c>
      <c r="Z99" s="331">
        <f ca="1">IF(SUMIF(ВихідніДані!$E:$BB,Z$8&amp;$C99,ВихідніДані!$D:$D)=0,"-",IF(SUMIF(ВихідніДані!$E:$BB,Z$8&amp;$C99,ВихідніДані!$BE:$BE)=0,"вся сумма оспорена",IF(SUMIF(ВихідніДані!$E:$BB,Z$8&amp;$C99,ВихідніДані!$M:$M)=0,"Немає висновків",SUMIF(ВихідніДані!$E:$BB,Z$8&amp;$C99,ВихідніДані!$M:$M)/SUMIF(ВихідніДані!$E:$BB,Z$8&amp;$C99,ВихідніДані!$BE:$BE))))</f>
        <v>1</v>
      </c>
      <c r="AA99" s="331" t="str">
        <f ca="1">IF(SUMIF(ВихідніДані!$E:$BB,AA$8&amp;$C99,ВихідніДані!$D:$D)=0,"-",IF(SUMIF(ВихідніДані!$E:$BB,AA$8&amp;$C99,ВихідніДані!$BE:$BE)=0,"вся сумма оспорена",IF(SUMIF(ВихідніДані!$E:$BB,AA$8&amp;$C99,ВихідніДані!$M:$M)=0,"Немає висновків",SUMIF(ВихідніДані!$E:$BB,AA$8&amp;$C99,ВихідніДані!$M:$M)/SUMIF(ВихідніДані!$E:$BB,AA$8&amp;$C99,ВихідніДані!$BE:$BE))))</f>
        <v>Немає висновків</v>
      </c>
      <c r="AB99" s="332" t="str">
        <f ca="1">IF(SUMIF(ВихідніДані!$E:$BB,AB$8&amp;$C99,ВихідніДані!$D:$D)=0,"-",IF(SUMIF(ВихідніДані!$E:$BB,AB$8&amp;$C99,ВихідніДані!$BE:$BE)=0,"вся сумма оспорена",IF(SUMIF(ВихідніДані!$E:$BB,AB$8&amp;$C99,ВихідніДані!$M:$M)=0,"Немає висновків",SUMIF(ВихідніДані!$E:$BB,AB$8&amp;$C99,ВихідніДані!$M:$M)/SUMIF(ВихідніДані!$E:$BB,AB$8&amp;$C99,ВихідніДані!$BE:$BE))))</f>
        <v>Немає висновків</v>
      </c>
      <c r="AC99" s="159"/>
      <c r="AD99" s="330" t="str">
        <f ca="1">IF(SUMIF(ВихідніДані!$E:$BB,AD$8&amp; $C99,ВихідніДані!$D:$D)=0,"-",IF(SUMIF(ВихідніДані!$E:$BB,AD$8&amp;$C99,ВихідніДані!$BE:$BE)=0,"вся сумма оспорена",IF(SUMIF(ВихідніДані!$E:$BB,AD$8&amp;$C99,ВихідніДані!$M:$M)=0,"Немає висновків",SUMIF(ВихідніДані!$E:$BB,AD$8&amp;$C99,ВихідніДані!$AI:$AI)/SUMIF(ВихідніДані!$E:$BB,AD$8&amp;$C99,ВихідніДані!$M:$M))))</f>
        <v>-</v>
      </c>
      <c r="AE99" s="331" t="str">
        <f ca="1">IF(SUMIF(ВихідніДані!$E:$BB,AE$8&amp; $C99,ВихідніДані!$D:$D)=0,"-",IF(SUMIF(ВихідніДані!$E:$BB,AE$8&amp;$C99,ВихідніДані!$BE:$BE)=0,"вся сумма оспорена",IF(SUMIF(ВихідніДані!$E:$BB,AE$8&amp;$C99,ВихідніДані!$M:$M)=0,"Немає висновків",SUMIF(ВихідніДані!$E:$BB,AE$8&amp;$C99,ВихідніДані!$AI:$AI)/SUMIF(ВихідніДані!$E:$BB,AE$8&amp;$C99,ВихідніДані!$M:$M))))</f>
        <v>-</v>
      </c>
      <c r="AF99" s="331" t="str">
        <f ca="1">IF(SUMIF(ВихідніДані!$E:$BB,AF$8&amp; $C99,ВихідніДані!$D:$D)=0,"-",IF(SUMIF(ВихідніДані!$E:$BB,AF$8&amp;$C99,ВихідніДані!$BE:$BE)=0,"вся сумма оспорена",IF(SUMIF(ВихідніДані!$E:$BB,AF$8&amp;$C99,ВихідніДані!$M:$M)=0,"Немає висновків",SUMIF(ВихідніДані!$E:$BB,AF$8&amp;$C99,ВихідніДані!$AI:$AI)/SUMIF(ВихідніДані!$E:$BB,AF$8&amp;$C99,ВихідніДані!$M:$M))))</f>
        <v>-</v>
      </c>
      <c r="AG99" s="331" t="str">
        <f ca="1">IF(SUMIF(ВихідніДані!$E:$BB,AG$8&amp; $C99,ВихідніДані!$D:$D)=0,"-",IF(SUMIF(ВихідніДані!$E:$BB,AG$8&amp;$C99,ВихідніДані!$BE:$BE)=0,"вся сумма оспорена",IF(SUMIF(ВихідніДані!$E:$BB,AG$8&amp;$C99,ВихідніДані!$M:$M)=0,"Немає висновків",SUMIF(ВихідніДані!$E:$BB,AG$8&amp;$C99,ВихідніДані!$AI:$AI)/SUMIF(ВихідніДані!$E:$BB,AG$8&amp;$C99,ВихідніДані!$M:$M))))</f>
        <v>-</v>
      </c>
      <c r="AH99" s="331" t="str">
        <f ca="1">IF(SUMIF(ВихідніДані!$E:$BB,AH$8&amp; $C99,ВихідніДані!$D:$D)=0,"-",IF(SUMIF(ВихідніДані!$E:$BB,AH$8&amp;$C99,ВихідніДані!$BE:$BE)=0,"вся сумма оспорена",IF(SUMIF(ВихідніДані!$E:$BB,AH$8&amp;$C99,ВихідніДані!$M:$M)=0,"Немає висновків",SUMIF(ВихідніДані!$E:$BB,AH$8&amp;$C99,ВихідніДані!$AI:$AI)/SUMIF(ВихідніДані!$E:$BB,AH$8&amp;$C99,ВихідніДані!$M:$M))))</f>
        <v>-</v>
      </c>
      <c r="AI99" s="331" t="str">
        <f ca="1">IF(SUMIF(ВихідніДані!$E:$BB,AI$8&amp; $C99,ВихідніДані!$D:$D)=0,"-",IF(SUMIF(ВихідніДані!$E:$BB,AI$8&amp;$C99,ВихідніДані!$BE:$BE)=0,"вся сумма оспорена",IF(SUMIF(ВихідніДані!$E:$BB,AI$8&amp;$C99,ВихідніДані!$M:$M)=0,"Немає висновків",SUMIF(ВихідніДані!$E:$BB,AI$8&amp;$C99,ВихідніДані!$AI:$AI)/SUMIF(ВихідніДані!$E:$BB,AI$8&amp;$C99,ВихідніДані!$M:$M))))</f>
        <v>-</v>
      </c>
      <c r="AJ99" s="331" t="str">
        <f ca="1">IF(SUMIF(ВихідніДані!$E:$BB,AJ$8&amp; $C99,ВихідніДані!$D:$D)=0,"-",IF(SUMIF(ВихідніДані!$E:$BB,AJ$8&amp;$C99,ВихідніДані!$BE:$BE)=0,"вся сумма оспорена",IF(SUMIF(ВихідніДані!$E:$BB,AJ$8&amp;$C99,ВихідніДані!$M:$M)=0,"Немає висновків",SUMIF(ВихідніДані!$E:$BB,AJ$8&amp;$C99,ВихідніДані!$AI:$AI)/SUMIF(ВихідніДані!$E:$BB,AJ$8&amp;$C99,ВихідніДані!$M:$M))))</f>
        <v>-</v>
      </c>
      <c r="AK99" s="331">
        <f ca="1">IF(SUMIF(ВихідніДані!$E:$BB,AK$8&amp; $C99,ВихідніДані!$D:$D)=0,"-",IF(SUMIF(ВихідніДані!$E:$BB,AK$8&amp;$C99,ВихідніДані!$BE:$BE)=0,"вся сумма оспорена",IF(SUMIF(ВихідніДані!$E:$BB,AK$8&amp;$C99,ВихідніДані!$M:$M)=0,"Немає висновків",SUMIF(ВихідніДані!$E:$BB,AK$8&amp;$C99,ВихідніДані!$AI:$AI)/SUMIF(ВихідніДані!$E:$BB,AK$8&amp;$C99,ВихідніДані!$M:$M))))</f>
        <v>1</v>
      </c>
      <c r="AL99" s="331">
        <f ca="1">IF(SUMIF(ВихідніДані!$E:$BB,AL$8&amp; $C99,ВихідніДані!$D:$D)=0,"-",IF(SUMIF(ВихідніДані!$E:$BB,AL$8&amp;$C99,ВихідніДані!$BE:$BE)=0,"вся сумма оспорена",IF(SUMIF(ВихідніДані!$E:$BB,AL$8&amp;$C99,ВихідніДані!$M:$M)=0,"Немає висновків",SUMIF(ВихідніДані!$E:$BB,AL$8&amp;$C99,ВихідніДані!$AI:$AI)/SUMIF(ВихідніДані!$E:$BB,AL$8&amp;$C99,ВихідніДані!$M:$M))))</f>
        <v>1</v>
      </c>
      <c r="AM99" s="331" t="str">
        <f ca="1">IF(SUMIF(ВихідніДані!$E:$BB,AM$8&amp; $C99,ВихідніДані!$D:$D)=0,"-",IF(SUMIF(ВихідніДані!$E:$BB,AM$8&amp;$C99,ВихідніДані!$BE:$BE)=0,"вся сумма оспорена",IF(SUMIF(ВихідніДані!$E:$BB,AM$8&amp;$C99,ВихідніДані!$M:$M)=0,"Немає висновків",SUMIF(ВихідніДані!$E:$BB,AM$8&amp;$C99,ВихідніДані!$AI:$AI)/SUMIF(ВихідніДані!$E:$BB,AM$8&amp;$C99,ВихідніДані!$M:$M))))</f>
        <v>Немає висновків</v>
      </c>
      <c r="AN99" s="332" t="str">
        <f ca="1">IF(SUMIF(ВихідніДані!$E:$BB,AN$8&amp; $C99,ВихідніДані!$D:$D)=0,"-",IF(SUMIF(ВихідніДані!$E:$BB,AN$8&amp;$C99,ВихідніДані!$BE:$BE)=0,"вся сумма оспорена",IF(SUMIF(ВихідніДані!$E:$BB,AN$8&amp;$C99,ВихідніДані!$M:$M)=0,"Немає висновків",SUMIF(ВихідніДані!$E:$BB,AN$8&amp;$C99,ВихідніДані!$AI:$AI)/SUMIF(ВихідніДані!$E:$BB,AN$8&amp;$C99,ВихідніДані!$M:$M))))</f>
        <v>Немає висновків</v>
      </c>
      <c r="AO99" s="159"/>
      <c r="AP99" s="330" t="str">
        <f>IF(ISNA(VLOOKUP(AP$8&amp;$C99,ВихідніДані!$E:$BD,52,0)),"---",VLOOKUP(AP$8&amp;$C99,ВихідніДані!$E:$BD,52,0))</f>
        <v>---</v>
      </c>
      <c r="AQ99" s="331" t="str">
        <f>IF(ISNA(VLOOKUP(AQ$8&amp;$C99,ВихідніДані!$E:$BD,52,0)),"---",VLOOKUP(AQ$8&amp;$C99,ВихідніДані!$E:$BD,52,0))</f>
        <v>---</v>
      </c>
      <c r="AR99" s="331" t="str">
        <f>IF(ISNA(VLOOKUP(AR$8&amp;$C99,ВихідніДані!$E:$BD,52,0)),"---",VLOOKUP(AR$8&amp;$C99,ВихідніДані!$E:$BD,52,0))</f>
        <v>---</v>
      </c>
      <c r="AS99" s="331" t="str">
        <f>IF(ISNA(VLOOKUP(AS$8&amp;$C99,ВихідніДані!$E:$BD,52,0)),"---",VLOOKUP(AS$8&amp;$C99,ВихідніДані!$E:$BD,52,0))</f>
        <v>---</v>
      </c>
      <c r="AT99" s="331" t="str">
        <f>IF(ISNA(VLOOKUP(AT$8&amp;$C99,ВихідніДані!$E:$BD,52,0)),"---",VLOOKUP(AT$8&amp;$C99,ВихідніДані!$E:$BD,52,0))</f>
        <v>---</v>
      </c>
      <c r="AU99" s="331" t="str">
        <f>IF(ISNA(VLOOKUP(AU$8&amp;$C99,ВихідніДані!$E:$BD,52,0)),"---",VLOOKUP(AU$8&amp;$C99,ВихідніДані!$E:$BD,52,0))</f>
        <v>---</v>
      </c>
      <c r="AV99" s="331" t="str">
        <f>IF(ISNA(VLOOKUP(AV$8&amp;$C99,ВихідніДані!$E:$BD,52,0)),"---",VLOOKUP(AV$8&amp;$C99,ВихідніДані!$E:$BD,52,0))</f>
        <v>---</v>
      </c>
      <c r="AW99" s="324">
        <f>VLOOKUP(AW$8&amp;$C99,ВихідніДані!$E:$BD,52,0)</f>
        <v>31</v>
      </c>
      <c r="AX99" s="324">
        <f>VLOOKUP(AX$8&amp;$C99,ВихідніДані!$E:$BD,52,0)</f>
        <v>32</v>
      </c>
      <c r="AY99" s="331" t="str">
        <f>IF(ISNA(VLOOKUP(AY$8&amp;$C99,ВихідніДані!$E:$BD,52,0)),"---",VLOOKUP(AY$8&amp;$C99,ВихідніДані!$E:$BD,52,0))</f>
        <v>Немає висновку</v>
      </c>
      <c r="AZ99" s="332" t="str">
        <f>IF(ISNA(VLOOKUP(AZ$8&amp;$C99,ВихідніДані!$E:$BD,52,0)),"---",VLOOKUP(AZ$8&amp;$C99,ВихідніДані!$E:$BD,52,0))</f>
        <v>Немає висновку</v>
      </c>
      <c r="BA99" s="159"/>
      <c r="BB99" s="319" t="str">
        <f>IF(SUMIF(АВисновки!$D:$D,BB$8&amp;$C99,АВисновки!$A:$A)=0,"-",SUMIF(АВисновки!$D:$D,BB$8&amp;$C99,АВисновки!$E:$E))</f>
        <v>-</v>
      </c>
      <c r="BC99" s="320" t="str">
        <f>IF(SUMIF(АВисновки!$D:$D,BC$8&amp;$C99,АВисновки!$A:$A)=0,"-",SUMIF(АВисновки!$D:$D,BC$8&amp;$C99,АВисновки!$E:$E))</f>
        <v>-</v>
      </c>
      <c r="BD99" s="320" t="str">
        <f>IF(SUMIF(АВисновки!$D:$D,BD$8&amp;$C99,АВисновки!$A:$A)=0,"-",SUMIF(АВисновки!$D:$D,BD$8&amp;$C99,АВисновки!$E:$E))</f>
        <v>-</v>
      </c>
      <c r="BE99" s="320" t="str">
        <f>IF(SUMIF(АВисновки!$D:$D,BE$8&amp;$C99,АВисновки!$A:$A)=0,"-",SUMIF(АВисновки!$D:$D,BE$8&amp;$C99,АВисновки!$E:$E))</f>
        <v>-</v>
      </c>
      <c r="BF99" s="320" t="str">
        <f>IF(SUMIF(АВисновки!$D:$D,BF$8&amp;$C99,АВисновки!$A:$A)=0,"-",SUMIF(АВисновки!$D:$D,BF$8&amp;$C99,АВисновки!$E:$E))</f>
        <v>-</v>
      </c>
      <c r="BG99" s="320" t="str">
        <f>IF(SUMIF(АВисновки!$D:$D,BG$8&amp;$C99,АВисновки!$A:$A)=0,"-",SUMIF(АВисновки!$D:$D,BG$8&amp;$C99,АВисновки!$E:$E))</f>
        <v>-</v>
      </c>
      <c r="BH99" s="320" t="str">
        <f>IF(SUMIF(АВисновки!$D:$D,BH$8&amp;$C99,АВисновки!$A:$A)=0,"-",SUMIF(АВисновки!$D:$D,BH$8&amp;$C99,АВисновки!$E:$E))</f>
        <v>-</v>
      </c>
      <c r="BI99" s="320">
        <f>IF(SUMIF(АВисновки!$D:$D,BI$8&amp;$C99,АВисновки!$A:$A)=0,"-",SUMIF(АВисновки!$D:$D,BI$8&amp;$C99,АВисновки!$E:$E))</f>
        <v>0</v>
      </c>
      <c r="BJ99" s="320">
        <f>IF(SUMIF(АВисновки!$D:$D,BJ$8&amp;$C99,АВисновки!$A:$A)=0,"-",SUMIF(АВисновки!$D:$D,BJ$8&amp;$C99,АВисновки!$E:$E))</f>
        <v>0</v>
      </c>
      <c r="BK99" s="320">
        <f>IF(SUMIF(АВисновки!$D:$D,BK$8&amp;$C99,АВисновки!$A:$A)=0,"-",SUMIF(АВисновки!$D:$D,BK$8&amp;$C99,АВисновки!$E:$E))</f>
        <v>4194321.7315068496</v>
      </c>
      <c r="BL99" s="321">
        <f>IF(SUMIF(АВисновки!$D:$D,BL$8&amp;$C99,АВисновки!$A:$A)=0,"-",SUMIF(АВисновки!$D:$D,BL$8&amp;$C99,АВисновки!$E:$E))</f>
        <v>4621526.9972602744</v>
      </c>
    </row>
    <row r="100" spans="1:64" x14ac:dyDescent="0.2">
      <c r="A100" s="386">
        <f>COUNTIF(СписМінфін!$B$2:$B$101,C100)</f>
        <v>1</v>
      </c>
      <c r="B100" s="364">
        <v>88</v>
      </c>
      <c r="C100" s="365" t="s">
        <v>16</v>
      </c>
      <c r="D100" s="142">
        <v>192571426590</v>
      </c>
      <c r="E100" s="172">
        <f>SUMIF(ВихідніДані!G:G,D100,ВихідніДані!K:K)</f>
        <v>46629223</v>
      </c>
      <c r="F100" s="172">
        <f>SUMIF(ВихідніДані!G:G,D100,ВихідніДані!M:M)</f>
        <v>783127</v>
      </c>
      <c r="G100" s="172">
        <f>SUMIF(ВихідніДані!G:G,D100,ВихідніДані!AC:AC)</f>
        <v>0</v>
      </c>
      <c r="H100" s="172">
        <f>SUMIF(ВихідніДані!G:G,D100,ВихідніДані!AI:AI)</f>
        <v>783127</v>
      </c>
      <c r="I100" s="366">
        <f t="shared" si="9"/>
        <v>45846096</v>
      </c>
      <c r="J100" s="366">
        <f t="shared" si="10"/>
        <v>0</v>
      </c>
      <c r="K100" s="367">
        <f t="shared" si="7"/>
        <v>1.6794768379477392E-2</v>
      </c>
      <c r="L100" s="368">
        <f t="shared" si="11"/>
        <v>1.6794768379477392E-2</v>
      </c>
      <c r="M100" s="369">
        <f>SUMIF(АВисновки!N:N,D100,АВисновки!$E:$E)</f>
        <v>9600757.3013698626</v>
      </c>
      <c r="N100" s="369">
        <f>SUMIF(АВисновки!N:N,D100,АВисновки!B:B)</f>
        <v>3</v>
      </c>
      <c r="O100" s="369">
        <f ca="1">SUMIF([2]Матриця!C$7:C$967,D100,[2]Матриця!D$7:D$967)</f>
        <v>0</v>
      </c>
      <c r="P100" s="387">
        <f ca="1">SUMIF([2]Матриця!B$7:B$967,C100,[2]Матриця!E$7:E$967)</f>
        <v>0</v>
      </c>
      <c r="Q100" s="159"/>
      <c r="R100" s="330" t="str">
        <f ca="1">IF(SUMIF(ВихідніДані!$E:$BB,R$8&amp;$C100,ВихідніДані!$D:$D)=0,"-",IF(SUMIF(ВихідніДані!$E:$BB,R$8&amp;$C100,ВихідніДані!$BE:$BE)=0,"вся сумма оспорена",IF(SUMIF(ВихідніДані!$E:$BB,R$8&amp;$C100,ВихідніДані!$M:$M)=0,"Немає висновків",SUMIF(ВихідніДані!$E:$BB,R$8&amp;$C100,ВихідніДані!$M:$M)/SUMIF(ВихідніДані!$E:$BB,R$8&amp;$C100,ВихідніДані!$BE:$BE))))</f>
        <v>-</v>
      </c>
      <c r="S100" s="331" t="str">
        <f ca="1">IF(SUMIF(ВихідніДані!$E:$BB,S$8&amp;$C100,ВихідніДані!$D:$D)=0,"-",IF(SUMIF(ВихідніДані!$E:$BB,S$8&amp;$C100,ВихідніДані!$BE:$BE)=0,"вся сумма оспорена",IF(SUMIF(ВихідніДані!$E:$BB,S$8&amp;$C100,ВихідніДані!$M:$M)=0,"Немає висновків",SUMIF(ВихідніДані!$E:$BB,S$8&amp;$C100,ВихідніДані!$M:$M)/SUMIF(ВихідніДані!$E:$BB,S$8&amp;$C100,ВихідніДані!$BE:$BE))))</f>
        <v>-</v>
      </c>
      <c r="T100" s="331" t="str">
        <f ca="1">IF(SUMIF(ВихідніДані!$E:$BB,T$8&amp;$C100,ВихідніДані!$D:$D)=0,"-",IF(SUMIF(ВихідніДані!$E:$BB,T$8&amp;$C100,ВихідніДані!$BE:$BE)=0,"вся сумма оспорена",IF(SUMIF(ВихідніДані!$E:$BB,T$8&amp;$C100,ВихідніДані!$M:$M)=0,"Немає висновків",SUMIF(ВихідніДані!$E:$BB,T$8&amp;$C100,ВихідніДані!$M:$M)/SUMIF(ВихідніДані!$E:$BB,T$8&amp;$C100,ВихідніДані!$BE:$BE))))</f>
        <v>-</v>
      </c>
      <c r="U100" s="331" t="str">
        <f ca="1">IF(SUMIF(ВихідніДані!$E:$BB,U$8&amp;$C100,ВихідніДані!$D:$D)=0,"-",IF(SUMIF(ВихідніДані!$E:$BB,U$8&amp;$C100,ВихідніДані!$BE:$BE)=0,"вся сумма оспорена",IF(SUMIF(ВихідніДані!$E:$BB,U$8&amp;$C100,ВихідніДані!$M:$M)=0,"Немає висновків",SUMIF(ВихідніДані!$E:$BB,U$8&amp;$C100,ВихідніДані!$M:$M)/SUMIF(ВихідніДані!$E:$BB,U$8&amp;$C100,ВихідніДані!$BE:$BE))))</f>
        <v>-</v>
      </c>
      <c r="V100" s="331" t="str">
        <f ca="1">IF(SUMIF(ВихідніДані!$E:$BB,V$8&amp;$C100,ВихідніДані!$D:$D)=0,"-",IF(SUMIF(ВихідніДані!$E:$BB,V$8&amp;$C100,ВихідніДані!$BE:$BE)=0,"вся сумма оспорена",IF(SUMIF(ВихідніДані!$E:$BB,V$8&amp;$C100,ВихідніДані!$M:$M)=0,"Немає висновків",SUMIF(ВихідніДані!$E:$BB,V$8&amp;$C100,ВихідніДані!$M:$M)/SUMIF(ВихідніДані!$E:$BB,V$8&amp;$C100,ВихідніДані!$BE:$BE))))</f>
        <v>-</v>
      </c>
      <c r="W100" s="331">
        <f ca="1">IF(SUMIF(ВихідніДані!$E:$BB,W$8&amp;$C100,ВихідніДані!$D:$D)=0,"-",IF(SUMIF(ВихідніДані!$E:$BB,W$8&amp;$C100,ВихідніДані!$BE:$BE)=0,"вся сумма оспорена",IF(SUMIF(ВихідніДані!$E:$BB,W$8&amp;$C100,ВихідніДані!$M:$M)=0,"Немає висновків",SUMIF(ВихідніДані!$E:$BB,W$8&amp;$C100,ВихідніДані!$M:$M)/SUMIF(ВихідніДані!$E:$BB,W$8&amp;$C100,ВихідніДані!$BE:$BE))))</f>
        <v>1</v>
      </c>
      <c r="X100" s="331">
        <f ca="1">IF(SUMIF(ВихідніДані!$E:$BB,X$8&amp;$C100,ВихідніДані!$D:$D)=0,"-",IF(SUMIF(ВихідніДані!$E:$BB,X$8&amp;$C100,ВихідніДані!$BE:$BE)=0,"вся сумма оспорена",IF(SUMIF(ВихідніДані!$E:$BB,X$8&amp;$C100,ВихідніДані!$M:$M)=0,"Немає висновків",SUMIF(ВихідніДані!$E:$BB,X$8&amp;$C100,ВихідніДані!$M:$M)/SUMIF(ВихідніДані!$E:$BB,X$8&amp;$C100,ВихідніДані!$BE:$BE))))</f>
        <v>1</v>
      </c>
      <c r="Y100" s="331" t="str">
        <f ca="1">IF(SUMIF(ВихідніДані!$E:$BB,Y$8&amp;$C100,ВихідніДані!$D:$D)=0,"-",IF(SUMIF(ВихідніДані!$E:$BB,Y$8&amp;$C100,ВихідніДані!$BE:$BE)=0,"вся сумма оспорена",IF(SUMIF(ВихідніДані!$E:$BB,Y$8&amp;$C100,ВихідніДані!$M:$M)=0,"Немає висновків",SUMIF(ВихідніДані!$E:$BB,Y$8&amp;$C100,ВихідніДані!$M:$M)/SUMIF(ВихідніДані!$E:$BB,Y$8&amp;$C100,ВихідніДані!$BE:$BE))))</f>
        <v>-</v>
      </c>
      <c r="Z100" s="331" t="str">
        <f ca="1">IF(SUMIF(ВихідніДані!$E:$BB,Z$8&amp;$C100,ВихідніДані!$D:$D)=0,"-",IF(SUMIF(ВихідніДані!$E:$BB,Z$8&amp;$C100,ВихідніДані!$BE:$BE)=0,"вся сумма оспорена",IF(SUMIF(ВихідніДані!$E:$BB,Z$8&amp;$C100,ВихідніДані!$M:$M)=0,"Немає висновків",SUMIF(ВихідніДані!$E:$BB,Z$8&amp;$C100,ВихідніДані!$M:$M)/SUMIF(ВихідніДані!$E:$BB,Z$8&amp;$C100,ВихідніДані!$BE:$BE))))</f>
        <v>-</v>
      </c>
      <c r="AA100" s="331" t="str">
        <f ca="1">IF(SUMIF(ВихідніДані!$E:$BB,AA$8&amp;$C100,ВихідніДані!$D:$D)=0,"-",IF(SUMIF(ВихідніДані!$E:$BB,AA$8&amp;$C100,ВихідніДані!$BE:$BE)=0,"вся сумма оспорена",IF(SUMIF(ВихідніДані!$E:$BB,AA$8&amp;$C100,ВихідніДані!$M:$M)=0,"Немає висновків",SUMIF(ВихідніДані!$E:$BB,AA$8&amp;$C100,ВихідніДані!$M:$M)/SUMIF(ВихідніДані!$E:$BB,AA$8&amp;$C100,ВихідніДані!$BE:$BE))))</f>
        <v>Немає висновків</v>
      </c>
      <c r="AB100" s="332" t="str">
        <f ca="1">IF(SUMIF(ВихідніДані!$E:$BB,AB$8&amp;$C100,ВихідніДані!$D:$D)=0,"-",IF(SUMIF(ВихідніДані!$E:$BB,AB$8&amp;$C100,ВихідніДані!$BE:$BE)=0,"вся сумма оспорена",IF(SUMIF(ВихідніДані!$E:$BB,AB$8&amp;$C100,ВихідніДані!$M:$M)=0,"Немає висновків",SUMIF(ВихідніДані!$E:$BB,AB$8&amp;$C100,ВихідніДані!$M:$M)/SUMIF(ВихідніДані!$E:$BB,AB$8&amp;$C100,ВихідніДані!$BE:$BE))))</f>
        <v>-</v>
      </c>
      <c r="AC100" s="159"/>
      <c r="AD100" s="330" t="str">
        <f ca="1">IF(SUMIF(ВихідніДані!$E:$BB,AD$8&amp; $C100,ВихідніДані!$D:$D)=0,"-",IF(SUMIF(ВихідніДані!$E:$BB,AD$8&amp;$C100,ВихідніДані!$BE:$BE)=0,"вся сумма оспорена",IF(SUMIF(ВихідніДані!$E:$BB,AD$8&amp;$C100,ВихідніДані!$M:$M)=0,"Немає висновків",SUMIF(ВихідніДані!$E:$BB,AD$8&amp;$C100,ВихідніДані!$AI:$AI)/SUMIF(ВихідніДані!$E:$BB,AD$8&amp;$C100,ВихідніДані!$M:$M))))</f>
        <v>-</v>
      </c>
      <c r="AE100" s="331" t="str">
        <f ca="1">IF(SUMIF(ВихідніДані!$E:$BB,AE$8&amp; $C100,ВихідніДані!$D:$D)=0,"-",IF(SUMIF(ВихідніДані!$E:$BB,AE$8&amp;$C100,ВихідніДані!$BE:$BE)=0,"вся сумма оспорена",IF(SUMIF(ВихідніДані!$E:$BB,AE$8&amp;$C100,ВихідніДані!$M:$M)=0,"Немає висновків",SUMIF(ВихідніДані!$E:$BB,AE$8&amp;$C100,ВихідніДані!$AI:$AI)/SUMIF(ВихідніДані!$E:$BB,AE$8&amp;$C100,ВихідніДані!$M:$M))))</f>
        <v>-</v>
      </c>
      <c r="AF100" s="331" t="str">
        <f ca="1">IF(SUMIF(ВихідніДані!$E:$BB,AF$8&amp; $C100,ВихідніДані!$D:$D)=0,"-",IF(SUMIF(ВихідніДані!$E:$BB,AF$8&amp;$C100,ВихідніДані!$BE:$BE)=0,"вся сумма оспорена",IF(SUMIF(ВихідніДані!$E:$BB,AF$8&amp;$C100,ВихідніДані!$M:$M)=0,"Немає висновків",SUMIF(ВихідніДані!$E:$BB,AF$8&amp;$C100,ВихідніДані!$AI:$AI)/SUMIF(ВихідніДані!$E:$BB,AF$8&amp;$C100,ВихідніДані!$M:$M))))</f>
        <v>-</v>
      </c>
      <c r="AG100" s="331" t="str">
        <f ca="1">IF(SUMIF(ВихідніДані!$E:$BB,AG$8&amp; $C100,ВихідніДані!$D:$D)=0,"-",IF(SUMIF(ВихідніДані!$E:$BB,AG$8&amp;$C100,ВихідніДані!$BE:$BE)=0,"вся сумма оспорена",IF(SUMIF(ВихідніДані!$E:$BB,AG$8&amp;$C100,ВихідніДані!$M:$M)=0,"Немає висновків",SUMIF(ВихідніДані!$E:$BB,AG$8&amp;$C100,ВихідніДані!$AI:$AI)/SUMIF(ВихідніДані!$E:$BB,AG$8&amp;$C100,ВихідніДані!$M:$M))))</f>
        <v>-</v>
      </c>
      <c r="AH100" s="331" t="str">
        <f ca="1">IF(SUMIF(ВихідніДані!$E:$BB,AH$8&amp; $C100,ВихідніДані!$D:$D)=0,"-",IF(SUMIF(ВихідніДані!$E:$BB,AH$8&amp;$C100,ВихідніДані!$BE:$BE)=0,"вся сумма оспорена",IF(SUMIF(ВихідніДані!$E:$BB,AH$8&amp;$C100,ВихідніДані!$M:$M)=0,"Немає висновків",SUMIF(ВихідніДані!$E:$BB,AH$8&amp;$C100,ВихідніДані!$AI:$AI)/SUMIF(ВихідніДані!$E:$BB,AH$8&amp;$C100,ВихідніДані!$M:$M))))</f>
        <v>-</v>
      </c>
      <c r="AI100" s="331">
        <f ca="1">IF(SUMIF(ВихідніДані!$E:$BB,AI$8&amp; $C100,ВихідніДані!$D:$D)=0,"-",IF(SUMIF(ВихідніДані!$E:$BB,AI$8&amp;$C100,ВихідніДані!$BE:$BE)=0,"вся сумма оспорена",IF(SUMIF(ВихідніДані!$E:$BB,AI$8&amp;$C100,ВихідніДані!$M:$M)=0,"Немає висновків",SUMIF(ВихідніДані!$E:$BB,AI$8&amp;$C100,ВихідніДані!$AI:$AI)/SUMIF(ВихідніДані!$E:$BB,AI$8&amp;$C100,ВихідніДані!$M:$M))))</f>
        <v>1</v>
      </c>
      <c r="AJ100" s="331">
        <f ca="1">IF(SUMIF(ВихідніДані!$E:$BB,AJ$8&amp; $C100,ВихідніДані!$D:$D)=0,"-",IF(SUMIF(ВихідніДані!$E:$BB,AJ$8&amp;$C100,ВихідніДані!$BE:$BE)=0,"вся сумма оспорена",IF(SUMIF(ВихідніДані!$E:$BB,AJ$8&amp;$C100,ВихідніДані!$M:$M)=0,"Немає висновків",SUMIF(ВихідніДані!$E:$BB,AJ$8&amp;$C100,ВихідніДані!$AI:$AI)/SUMIF(ВихідніДані!$E:$BB,AJ$8&amp;$C100,ВихідніДані!$M:$M))))</f>
        <v>1</v>
      </c>
      <c r="AK100" s="331" t="str">
        <f ca="1">IF(SUMIF(ВихідніДані!$E:$BB,AK$8&amp; $C100,ВихідніДані!$D:$D)=0,"-",IF(SUMIF(ВихідніДані!$E:$BB,AK$8&amp;$C100,ВихідніДані!$BE:$BE)=0,"вся сумма оспорена",IF(SUMIF(ВихідніДані!$E:$BB,AK$8&amp;$C100,ВихідніДані!$M:$M)=0,"Немає висновків",SUMIF(ВихідніДані!$E:$BB,AK$8&amp;$C100,ВихідніДані!$AI:$AI)/SUMIF(ВихідніДані!$E:$BB,AK$8&amp;$C100,ВихідніДані!$M:$M))))</f>
        <v>-</v>
      </c>
      <c r="AL100" s="331" t="str">
        <f ca="1">IF(SUMIF(ВихідніДані!$E:$BB,AL$8&amp; $C100,ВихідніДані!$D:$D)=0,"-",IF(SUMIF(ВихідніДані!$E:$BB,AL$8&amp;$C100,ВихідніДані!$BE:$BE)=0,"вся сумма оспорена",IF(SUMIF(ВихідніДані!$E:$BB,AL$8&amp;$C100,ВихідніДані!$M:$M)=0,"Немає висновків",SUMIF(ВихідніДані!$E:$BB,AL$8&amp;$C100,ВихідніДані!$AI:$AI)/SUMIF(ВихідніДані!$E:$BB,AL$8&amp;$C100,ВихідніДані!$M:$M))))</f>
        <v>-</v>
      </c>
      <c r="AM100" s="331" t="str">
        <f ca="1">IF(SUMIF(ВихідніДані!$E:$BB,AM$8&amp; $C100,ВихідніДані!$D:$D)=0,"-",IF(SUMIF(ВихідніДані!$E:$BB,AM$8&amp;$C100,ВихідніДані!$BE:$BE)=0,"вся сумма оспорена",IF(SUMIF(ВихідніДані!$E:$BB,AM$8&amp;$C100,ВихідніДані!$M:$M)=0,"Немає висновків",SUMIF(ВихідніДані!$E:$BB,AM$8&amp;$C100,ВихідніДані!$AI:$AI)/SUMIF(ВихідніДані!$E:$BB,AM$8&amp;$C100,ВихідніДані!$M:$M))))</f>
        <v>Немає висновків</v>
      </c>
      <c r="AN100" s="332" t="str">
        <f ca="1">IF(SUMIF(ВихідніДані!$E:$BB,AN$8&amp; $C100,ВихідніДані!$D:$D)=0,"-",IF(SUMIF(ВихідніДані!$E:$BB,AN$8&amp;$C100,ВихідніДані!$BE:$BE)=0,"вся сумма оспорена",IF(SUMIF(ВихідніДані!$E:$BB,AN$8&amp;$C100,ВихідніДані!$M:$M)=0,"Немає висновків",SUMIF(ВихідніДані!$E:$BB,AN$8&amp;$C100,ВихідніДані!$AI:$AI)/SUMIF(ВихідніДані!$E:$BB,AN$8&amp;$C100,ВихідніДані!$M:$M))))</f>
        <v>-</v>
      </c>
      <c r="AO100" s="159"/>
      <c r="AP100" s="330" t="str">
        <f>IF(ISNA(VLOOKUP(AP$8&amp;$C100,ВихідніДані!$E:$BD,52,0)),"---",VLOOKUP(AP$8&amp;$C100,ВихідніДані!$E:$BD,52,0))</f>
        <v>---</v>
      </c>
      <c r="AQ100" s="331" t="str">
        <f>IF(ISNA(VLOOKUP(AQ$8&amp;$C100,ВихідніДані!$E:$BD,52,0)),"---",VLOOKUP(AQ$8&amp;$C100,ВихідніДані!$E:$BD,52,0))</f>
        <v>---</v>
      </c>
      <c r="AR100" s="331" t="str">
        <f>IF(ISNA(VLOOKUP(AR$8&amp;$C100,ВихідніДані!$E:$BD,52,0)),"---",VLOOKUP(AR$8&amp;$C100,ВихідніДані!$E:$BD,52,0))</f>
        <v>---</v>
      </c>
      <c r="AS100" s="331" t="str">
        <f>IF(ISNA(VLOOKUP(AS$8&amp;$C100,ВихідніДані!$E:$BD,52,0)),"---",VLOOKUP(AS$8&amp;$C100,ВихідніДані!$E:$BD,52,0))</f>
        <v>---</v>
      </c>
      <c r="AT100" s="331" t="str">
        <f>IF(ISNA(VLOOKUP(AT$8&amp;$C100,ВихідніДані!$E:$BD,52,0)),"---",VLOOKUP(AT$8&amp;$C100,ВихідніДані!$E:$BD,52,0))</f>
        <v>---</v>
      </c>
      <c r="AU100" s="324">
        <f>VLOOKUP(AU$8&amp;$C100,ВихідніДані!$E:$BD,52,0)</f>
        <v>105</v>
      </c>
      <c r="AV100" s="324">
        <f>VLOOKUP(AV$8&amp;$C100,ВихідніДані!$E:$BD,52,0)</f>
        <v>97</v>
      </c>
      <c r="AW100" s="331" t="str">
        <f>IF(ISNA(VLOOKUP(AW$8&amp;$C100,ВихідніДані!$E:$BD,52,0)),"---",VLOOKUP(AW$8&amp;$C100,ВихідніДані!$E:$BD,52,0))</f>
        <v>---</v>
      </c>
      <c r="AX100" s="331" t="str">
        <f>IF(ISNA(VLOOKUP(AX$8&amp;$C100,ВихідніДані!$E:$BD,52,0)),"---",VLOOKUP(AX$8&amp;$C100,ВихідніДані!$E:$BD,52,0))</f>
        <v>---</v>
      </c>
      <c r="AY100" s="331" t="str">
        <f>IF(ISNA(VLOOKUP(AY$8&amp;$C100,ВихідніДані!$E:$BD,52,0)),"---",VLOOKUP(AY$8&amp;$C100,ВихідніДані!$E:$BD,52,0))</f>
        <v>Немає висновку</v>
      </c>
      <c r="AZ100" s="332" t="str">
        <f>IF(ISNA(VLOOKUP(AZ$8&amp;$C100,ВихідніДані!$E:$BD,52,0)),"---",VLOOKUP(AZ$8&amp;$C100,ВихідніДані!$E:$BD,52,0))</f>
        <v>---</v>
      </c>
      <c r="BA100" s="159"/>
      <c r="BB100" s="319" t="str">
        <f>IF(SUMIF(АВисновки!$D:$D,BB$8&amp;$C100,АВисновки!$A:$A)=0,"-",SUMIF(АВисновки!$D:$D,BB$8&amp;$C100,АВисновки!$E:$E))</f>
        <v>-</v>
      </c>
      <c r="BC100" s="320" t="str">
        <f>IF(SUMIF(АВисновки!$D:$D,BC$8&amp;$C100,АВисновки!$A:$A)=0,"-",SUMIF(АВисновки!$D:$D,BC$8&amp;$C100,АВисновки!$E:$E))</f>
        <v>-</v>
      </c>
      <c r="BD100" s="320" t="str">
        <f>IF(SUMIF(АВисновки!$D:$D,BD$8&amp;$C100,АВисновки!$A:$A)=0,"-",SUMIF(АВисновки!$D:$D,BD$8&amp;$C100,АВисновки!$E:$E))</f>
        <v>-</v>
      </c>
      <c r="BE100" s="320" t="str">
        <f>IF(SUMIF(АВисновки!$D:$D,BE$8&amp;$C100,АВисновки!$A:$A)=0,"-",SUMIF(АВисновки!$D:$D,BE$8&amp;$C100,АВисновки!$E:$E))</f>
        <v>-</v>
      </c>
      <c r="BF100" s="320" t="str">
        <f>IF(SUMIF(АВисновки!$D:$D,BF$8&amp;$C100,АВисновки!$A:$A)=0,"-",SUMIF(АВисновки!$D:$D,BF$8&amp;$C100,АВисновки!$E:$E))</f>
        <v>-</v>
      </c>
      <c r="BG100" s="320">
        <f>IF(SUMIF(АВисновки!$D:$D,BG$8&amp;$C100,АВисновки!$A:$A)=0,"-",SUMIF(АВисновки!$D:$D,BG$8&amp;$C100,АВисновки!$E:$E))</f>
        <v>3336.2849315068493</v>
      </c>
      <c r="BH100" s="320">
        <f>IF(SUMIF(АВисновки!$D:$D,BH$8&amp;$C100,АВисновки!$A:$A)=0,"-",SUMIF(АВисновки!$D:$D,BH$8&amp;$C100,АВисновки!$E:$E))</f>
        <v>51384.589041095889</v>
      </c>
      <c r="BI100" s="320" t="str">
        <f>IF(SUMIF(АВисновки!$D:$D,BI$8&amp;$C100,АВисновки!$A:$A)=0,"-",SUMIF(АВисновки!$D:$D,BI$8&amp;$C100,АВисновки!$E:$E))</f>
        <v>-</v>
      </c>
      <c r="BJ100" s="320" t="str">
        <f>IF(SUMIF(АВисновки!$D:$D,BJ$8&amp;$C100,АВисновки!$A:$A)=0,"-",SUMIF(АВисновки!$D:$D,BJ$8&amp;$C100,АВисновки!$E:$E))</f>
        <v>-</v>
      </c>
      <c r="BK100" s="320">
        <f>IF(SUMIF(АВисновки!$D:$D,BK$8&amp;$C100,АВисновки!$A:$A)=0,"-",SUMIF(АВисновки!$D:$D,BK$8&amp;$C100,АВисновки!$E:$E))</f>
        <v>9546036.4273972604</v>
      </c>
      <c r="BL100" s="321" t="str">
        <f>IF(SUMIF(АВисновки!$D:$D,BL$8&amp;$C100,АВисновки!$A:$A)=0,"-",SUMIF(АВисновки!$D:$D,BL$8&amp;$C100,АВисновки!$E:$E))</f>
        <v>-</v>
      </c>
    </row>
    <row r="101" spans="1:64" x14ac:dyDescent="0.2">
      <c r="A101" s="386">
        <f>COUNTIF(СписМінфін!$B$2:$B$101,C101)</f>
        <v>1</v>
      </c>
      <c r="B101" s="364">
        <v>89</v>
      </c>
      <c r="C101" s="365" t="s">
        <v>15</v>
      </c>
      <c r="D101" s="142">
        <v>3889323283</v>
      </c>
      <c r="E101" s="172">
        <f>SUMIF(ВихідніДані!G:G,D101,ВихідніДані!K:K)</f>
        <v>115260497</v>
      </c>
      <c r="F101" s="172">
        <f>SUMIF(ВихідніДані!G:G,D101,ВихідніДані!M:M)</f>
        <v>1223507</v>
      </c>
      <c r="G101" s="172">
        <f>SUMIF(ВихідніДані!G:G,D101,ВихідніДані!AC:AC)</f>
        <v>0</v>
      </c>
      <c r="H101" s="172">
        <f>SUMIF(ВихідніДані!G:G,D101,ВихідніДані!AI:AI)</f>
        <v>1223507</v>
      </c>
      <c r="I101" s="366">
        <f t="shared" si="9"/>
        <v>114036990</v>
      </c>
      <c r="J101" s="366">
        <f t="shared" si="10"/>
        <v>0</v>
      </c>
      <c r="K101" s="367">
        <f t="shared" si="7"/>
        <v>1.0615145968006714E-2</v>
      </c>
      <c r="L101" s="368">
        <f t="shared" si="11"/>
        <v>1.0615145968006714E-2</v>
      </c>
      <c r="M101" s="369">
        <f>SUMIF(АВисновки!N:N,D101,АВисновки!$E:$E)</f>
        <v>19106852.380821921</v>
      </c>
      <c r="N101" s="369">
        <f>SUMIF(АВисновки!N:N,D101,АВисновки!B:B)</f>
        <v>3</v>
      </c>
      <c r="O101" s="369">
        <f ca="1">SUMIF([2]Матриця!C$7:C$967,D101,[2]Матриця!D$7:D$967)</f>
        <v>49</v>
      </c>
      <c r="P101" s="387">
        <f ca="1">SUMIF([2]Матриця!B$7:B$967,C101,[2]Матриця!E$7:E$967)</f>
        <v>1</v>
      </c>
      <c r="Q101" s="159"/>
      <c r="R101" s="330">
        <f ca="1">IF(SUMIF(ВихідніДані!$E:$BB,R$8&amp;$C101,ВихідніДані!$D:$D)=0,"-",IF(SUMIF(ВихідніДані!$E:$BB,R$8&amp;$C101,ВихідніДані!$BE:$BE)=0,"вся сумма оспорена",IF(SUMIF(ВихідніДані!$E:$BB,R$8&amp;$C101,ВихідніДані!$M:$M)=0,"Немає висновків",SUMIF(ВихідніДані!$E:$BB,R$8&amp;$C101,ВихідніДані!$M:$M)/SUMIF(ВихідніДані!$E:$BB,R$8&amp;$C101,ВихідніДані!$BE:$BE))))</f>
        <v>1</v>
      </c>
      <c r="S101" s="331" t="str">
        <f ca="1">IF(SUMIF(ВихідніДані!$E:$BB,S$8&amp;$C101,ВихідніДані!$D:$D)=0,"-",IF(SUMIF(ВихідніДані!$E:$BB,S$8&amp;$C101,ВихідніДані!$BE:$BE)=0,"вся сумма оспорена",IF(SUMIF(ВихідніДані!$E:$BB,S$8&amp;$C101,ВихідніДані!$M:$M)=0,"Немає висновків",SUMIF(ВихідніДані!$E:$BB,S$8&amp;$C101,ВихідніДані!$M:$M)/SUMIF(ВихідніДані!$E:$BB,S$8&amp;$C101,ВихідніДані!$BE:$BE))))</f>
        <v>-</v>
      </c>
      <c r="T101" s="331" t="str">
        <f ca="1">IF(SUMIF(ВихідніДані!$E:$BB,T$8&amp;$C101,ВихідніДані!$D:$D)=0,"-",IF(SUMIF(ВихідніДані!$E:$BB,T$8&amp;$C101,ВихідніДані!$BE:$BE)=0,"вся сумма оспорена",IF(SUMIF(ВихідніДані!$E:$BB,T$8&amp;$C101,ВихідніДані!$M:$M)=0,"Немає висновків",SUMIF(ВихідніДані!$E:$BB,T$8&amp;$C101,ВихідніДані!$M:$M)/SUMIF(ВихідніДані!$E:$BB,T$8&amp;$C101,ВихідніДані!$BE:$BE))))</f>
        <v>-</v>
      </c>
      <c r="U101" s="331" t="str">
        <f ca="1">IF(SUMIF(ВихідніДані!$E:$BB,U$8&amp;$C101,ВихідніДані!$D:$D)=0,"-",IF(SUMIF(ВихідніДані!$E:$BB,U$8&amp;$C101,ВихідніДані!$BE:$BE)=0,"вся сумма оспорена",IF(SUMIF(ВихідніДані!$E:$BB,U$8&amp;$C101,ВихідніДані!$M:$M)=0,"Немає висновків",SUMIF(ВихідніДані!$E:$BB,U$8&amp;$C101,ВихідніДані!$M:$M)/SUMIF(ВихідніДані!$E:$BB,U$8&amp;$C101,ВихідніДані!$BE:$BE))))</f>
        <v>-</v>
      </c>
      <c r="V101" s="331" t="str">
        <f ca="1">IF(SUMIF(ВихідніДані!$E:$BB,V$8&amp;$C101,ВихідніДані!$D:$D)=0,"-",IF(SUMIF(ВихідніДані!$E:$BB,V$8&amp;$C101,ВихідніДані!$BE:$BE)=0,"вся сумма оспорена",IF(SUMIF(ВихідніДані!$E:$BB,V$8&amp;$C101,ВихідніДані!$M:$M)=0,"Немає висновків",SUMIF(ВихідніДані!$E:$BB,V$8&amp;$C101,ВихідніДані!$M:$M)/SUMIF(ВихідніДані!$E:$BB,V$8&amp;$C101,ВихідніДані!$BE:$BE))))</f>
        <v>-</v>
      </c>
      <c r="W101" s="331" t="str">
        <f ca="1">IF(SUMIF(ВихідніДані!$E:$BB,W$8&amp;$C101,ВихідніДані!$D:$D)=0,"-",IF(SUMIF(ВихідніДані!$E:$BB,W$8&amp;$C101,ВихідніДані!$BE:$BE)=0,"вся сумма оспорена",IF(SUMIF(ВихідніДані!$E:$BB,W$8&amp;$C101,ВихідніДані!$M:$M)=0,"Немає висновків",SUMIF(ВихідніДані!$E:$BB,W$8&amp;$C101,ВихідніДані!$M:$M)/SUMIF(ВихідніДані!$E:$BB,W$8&amp;$C101,ВихідніДані!$BE:$BE))))</f>
        <v>-</v>
      </c>
      <c r="X101" s="331" t="str">
        <f ca="1">IF(SUMIF(ВихідніДані!$E:$BB,X$8&amp;$C101,ВихідніДані!$D:$D)=0,"-",IF(SUMIF(ВихідніДані!$E:$BB,X$8&amp;$C101,ВихідніДані!$BE:$BE)=0,"вся сумма оспорена",IF(SUMIF(ВихідніДані!$E:$BB,X$8&amp;$C101,ВихідніДані!$M:$M)=0,"Немає висновків",SUMIF(ВихідніДані!$E:$BB,X$8&amp;$C101,ВихідніДані!$M:$M)/SUMIF(ВихідніДані!$E:$BB,X$8&amp;$C101,ВихідніДані!$BE:$BE))))</f>
        <v>-</v>
      </c>
      <c r="Y101" s="331" t="str">
        <f ca="1">IF(SUMIF(ВихідніДані!$E:$BB,Y$8&amp;$C101,ВихідніДані!$D:$D)=0,"-",IF(SUMIF(ВихідніДані!$E:$BB,Y$8&amp;$C101,ВихідніДані!$BE:$BE)=0,"вся сумма оспорена",IF(SUMIF(ВихідніДані!$E:$BB,Y$8&amp;$C101,ВихідніДані!$M:$M)=0,"Немає висновків",SUMIF(ВихідніДані!$E:$BB,Y$8&amp;$C101,ВихідніДані!$M:$M)/SUMIF(ВихідніДані!$E:$BB,Y$8&amp;$C101,ВихідніДані!$BE:$BE))))</f>
        <v>-</v>
      </c>
      <c r="Z101" s="331" t="str">
        <f ca="1">IF(SUMIF(ВихідніДані!$E:$BB,Z$8&amp;$C101,ВихідніДані!$D:$D)=0,"-",IF(SUMIF(ВихідніДані!$E:$BB,Z$8&amp;$C101,ВихідніДані!$BE:$BE)=0,"вся сумма оспорена",IF(SUMIF(ВихідніДані!$E:$BB,Z$8&amp;$C101,ВихідніДані!$M:$M)=0,"Немає висновків",SUMIF(ВихідніДані!$E:$BB,Z$8&amp;$C101,ВихідніДані!$M:$M)/SUMIF(ВихідніДані!$E:$BB,Z$8&amp;$C101,ВихідніДані!$BE:$BE))))</f>
        <v>Немає висновків</v>
      </c>
      <c r="AA101" s="331" t="str">
        <f ca="1">IF(SUMIF(ВихідніДані!$E:$BB,AA$8&amp;$C101,ВихідніДані!$D:$D)=0,"-",IF(SUMIF(ВихідніДані!$E:$BB,AA$8&amp;$C101,ВихідніДані!$BE:$BE)=0,"вся сумма оспорена",IF(SUMIF(ВихідніДані!$E:$BB,AA$8&amp;$C101,ВихідніДані!$M:$M)=0,"Немає висновків",SUMIF(ВихідніДані!$E:$BB,AA$8&amp;$C101,ВихідніДані!$M:$M)/SUMIF(ВихідніДані!$E:$BB,AA$8&amp;$C101,ВихідніДані!$BE:$BE))))</f>
        <v>Немає висновків</v>
      </c>
      <c r="AB101" s="332" t="str">
        <f ca="1">IF(SUMIF(ВихідніДані!$E:$BB,AB$8&amp;$C101,ВихідніДані!$D:$D)=0,"-",IF(SUMIF(ВихідніДані!$E:$BB,AB$8&amp;$C101,ВихідніДані!$BE:$BE)=0,"вся сумма оспорена",IF(SUMIF(ВихідніДані!$E:$BB,AB$8&amp;$C101,ВихідніДані!$M:$M)=0,"Немає висновків",SUMIF(ВихідніДані!$E:$BB,AB$8&amp;$C101,ВихідніДані!$M:$M)/SUMIF(ВихідніДані!$E:$BB,AB$8&amp;$C101,ВихідніДані!$BE:$BE))))</f>
        <v>Немає висновків</v>
      </c>
      <c r="AC101" s="159"/>
      <c r="AD101" s="330">
        <f ca="1">IF(SUMIF(ВихідніДані!$E:$BB,AD$8&amp; $C101,ВихідніДані!$D:$D)=0,"-",IF(SUMIF(ВихідніДані!$E:$BB,AD$8&amp;$C101,ВихідніДані!$BE:$BE)=0,"вся сумма оспорена",IF(SUMIF(ВихідніДані!$E:$BB,AD$8&amp;$C101,ВихідніДані!$M:$M)=0,"Немає висновків",SUMIF(ВихідніДані!$E:$BB,AD$8&amp;$C101,ВихідніДані!$AI:$AI)/SUMIF(ВихідніДані!$E:$BB,AD$8&amp;$C101,ВихідніДані!$M:$M))))</f>
        <v>1</v>
      </c>
      <c r="AE101" s="331" t="str">
        <f ca="1">IF(SUMIF(ВихідніДані!$E:$BB,AE$8&amp; $C101,ВихідніДані!$D:$D)=0,"-",IF(SUMIF(ВихідніДані!$E:$BB,AE$8&amp;$C101,ВихідніДані!$BE:$BE)=0,"вся сумма оспорена",IF(SUMIF(ВихідніДані!$E:$BB,AE$8&amp;$C101,ВихідніДані!$M:$M)=0,"Немає висновків",SUMIF(ВихідніДані!$E:$BB,AE$8&amp;$C101,ВихідніДані!$AI:$AI)/SUMIF(ВихідніДані!$E:$BB,AE$8&amp;$C101,ВихідніДані!$M:$M))))</f>
        <v>-</v>
      </c>
      <c r="AF101" s="331" t="str">
        <f ca="1">IF(SUMIF(ВихідніДані!$E:$BB,AF$8&amp; $C101,ВихідніДані!$D:$D)=0,"-",IF(SUMIF(ВихідніДані!$E:$BB,AF$8&amp;$C101,ВихідніДані!$BE:$BE)=0,"вся сумма оспорена",IF(SUMIF(ВихідніДані!$E:$BB,AF$8&amp;$C101,ВихідніДані!$M:$M)=0,"Немає висновків",SUMIF(ВихідніДані!$E:$BB,AF$8&amp;$C101,ВихідніДані!$AI:$AI)/SUMIF(ВихідніДані!$E:$BB,AF$8&amp;$C101,ВихідніДані!$M:$M))))</f>
        <v>-</v>
      </c>
      <c r="AG101" s="331" t="str">
        <f ca="1">IF(SUMIF(ВихідніДані!$E:$BB,AG$8&amp; $C101,ВихідніДані!$D:$D)=0,"-",IF(SUMIF(ВихідніДані!$E:$BB,AG$8&amp;$C101,ВихідніДані!$BE:$BE)=0,"вся сумма оспорена",IF(SUMIF(ВихідніДані!$E:$BB,AG$8&amp;$C101,ВихідніДані!$M:$M)=0,"Немає висновків",SUMIF(ВихідніДані!$E:$BB,AG$8&amp;$C101,ВихідніДані!$AI:$AI)/SUMIF(ВихідніДані!$E:$BB,AG$8&amp;$C101,ВихідніДані!$M:$M))))</f>
        <v>-</v>
      </c>
      <c r="AH101" s="331" t="str">
        <f ca="1">IF(SUMIF(ВихідніДані!$E:$BB,AH$8&amp; $C101,ВихідніДані!$D:$D)=0,"-",IF(SUMIF(ВихідніДані!$E:$BB,AH$8&amp;$C101,ВихідніДані!$BE:$BE)=0,"вся сумма оспорена",IF(SUMIF(ВихідніДані!$E:$BB,AH$8&amp;$C101,ВихідніДані!$M:$M)=0,"Немає висновків",SUMIF(ВихідніДані!$E:$BB,AH$8&amp;$C101,ВихідніДані!$AI:$AI)/SUMIF(ВихідніДані!$E:$BB,AH$8&amp;$C101,ВихідніДані!$M:$M))))</f>
        <v>-</v>
      </c>
      <c r="AI101" s="331" t="str">
        <f ca="1">IF(SUMIF(ВихідніДані!$E:$BB,AI$8&amp; $C101,ВихідніДані!$D:$D)=0,"-",IF(SUMIF(ВихідніДані!$E:$BB,AI$8&amp;$C101,ВихідніДані!$BE:$BE)=0,"вся сумма оспорена",IF(SUMIF(ВихідніДані!$E:$BB,AI$8&amp;$C101,ВихідніДані!$M:$M)=0,"Немає висновків",SUMIF(ВихідніДані!$E:$BB,AI$8&amp;$C101,ВихідніДані!$AI:$AI)/SUMIF(ВихідніДані!$E:$BB,AI$8&amp;$C101,ВихідніДані!$M:$M))))</f>
        <v>-</v>
      </c>
      <c r="AJ101" s="331" t="str">
        <f ca="1">IF(SUMIF(ВихідніДані!$E:$BB,AJ$8&amp; $C101,ВихідніДані!$D:$D)=0,"-",IF(SUMIF(ВихідніДані!$E:$BB,AJ$8&amp;$C101,ВихідніДані!$BE:$BE)=0,"вся сумма оспорена",IF(SUMIF(ВихідніДані!$E:$BB,AJ$8&amp;$C101,ВихідніДані!$M:$M)=0,"Немає висновків",SUMIF(ВихідніДані!$E:$BB,AJ$8&amp;$C101,ВихідніДані!$AI:$AI)/SUMIF(ВихідніДані!$E:$BB,AJ$8&amp;$C101,ВихідніДані!$M:$M))))</f>
        <v>-</v>
      </c>
      <c r="AK101" s="331" t="str">
        <f ca="1">IF(SUMIF(ВихідніДані!$E:$BB,AK$8&amp; $C101,ВихідніДані!$D:$D)=0,"-",IF(SUMIF(ВихідніДані!$E:$BB,AK$8&amp;$C101,ВихідніДані!$BE:$BE)=0,"вся сумма оспорена",IF(SUMIF(ВихідніДані!$E:$BB,AK$8&amp;$C101,ВихідніДані!$M:$M)=0,"Немає висновків",SUMIF(ВихідніДані!$E:$BB,AK$8&amp;$C101,ВихідніДані!$AI:$AI)/SUMIF(ВихідніДані!$E:$BB,AK$8&amp;$C101,ВихідніДані!$M:$M))))</f>
        <v>-</v>
      </c>
      <c r="AL101" s="331" t="str">
        <f ca="1">IF(SUMIF(ВихідніДані!$E:$BB,AL$8&amp; $C101,ВихідніДані!$D:$D)=0,"-",IF(SUMIF(ВихідніДані!$E:$BB,AL$8&amp;$C101,ВихідніДані!$BE:$BE)=0,"вся сумма оспорена",IF(SUMIF(ВихідніДані!$E:$BB,AL$8&amp;$C101,ВихідніДані!$M:$M)=0,"Немає висновків",SUMIF(ВихідніДані!$E:$BB,AL$8&amp;$C101,ВихідніДані!$AI:$AI)/SUMIF(ВихідніДані!$E:$BB,AL$8&amp;$C101,ВихідніДані!$M:$M))))</f>
        <v>Немає висновків</v>
      </c>
      <c r="AM101" s="331" t="str">
        <f ca="1">IF(SUMIF(ВихідніДані!$E:$BB,AM$8&amp; $C101,ВихідніДані!$D:$D)=0,"-",IF(SUMIF(ВихідніДані!$E:$BB,AM$8&amp;$C101,ВихідніДані!$BE:$BE)=0,"вся сумма оспорена",IF(SUMIF(ВихідніДані!$E:$BB,AM$8&amp;$C101,ВихідніДані!$M:$M)=0,"Немає висновків",SUMIF(ВихідніДані!$E:$BB,AM$8&amp;$C101,ВихідніДані!$AI:$AI)/SUMIF(ВихідніДані!$E:$BB,AM$8&amp;$C101,ВихідніДані!$M:$M))))</f>
        <v>Немає висновків</v>
      </c>
      <c r="AN101" s="332" t="str">
        <f ca="1">IF(SUMIF(ВихідніДані!$E:$BB,AN$8&amp; $C101,ВихідніДані!$D:$D)=0,"-",IF(SUMIF(ВихідніДані!$E:$BB,AN$8&amp;$C101,ВихідніДані!$BE:$BE)=0,"вся сумма оспорена",IF(SUMIF(ВихідніДані!$E:$BB,AN$8&amp;$C101,ВихідніДані!$M:$M)=0,"Немає висновків",SUMIF(ВихідніДані!$E:$BB,AN$8&amp;$C101,ВихідніДані!$AI:$AI)/SUMIF(ВихідніДані!$E:$BB,AN$8&amp;$C101,ВихідніДані!$M:$M))))</f>
        <v>Немає висновків</v>
      </c>
      <c r="AO101" s="159"/>
      <c r="AP101" s="323">
        <f>VLOOKUP(AP$8&amp;$C101,ВихідніДані!$E:$BD,52,0)</f>
        <v>31</v>
      </c>
      <c r="AQ101" s="331" t="str">
        <f>IF(ISNA(VLOOKUP(AQ$8&amp;$C101,ВихідніДані!$E:$BD,52,0)),"---",VLOOKUP(AQ$8&amp;$C101,ВихідніДані!$E:$BD,52,0))</f>
        <v>---</v>
      </c>
      <c r="AR101" s="331" t="str">
        <f>IF(ISNA(VLOOKUP(AR$8&amp;$C101,ВихідніДані!$E:$BD,52,0)),"---",VLOOKUP(AR$8&amp;$C101,ВихідніДані!$E:$BD,52,0))</f>
        <v>---</v>
      </c>
      <c r="AS101" s="331" t="str">
        <f>IF(ISNA(VLOOKUP(AS$8&amp;$C101,ВихідніДані!$E:$BD,52,0)),"---",VLOOKUP(AS$8&amp;$C101,ВихідніДані!$E:$BD,52,0))</f>
        <v>---</v>
      </c>
      <c r="AT101" s="331" t="str">
        <f>IF(ISNA(VLOOKUP(AT$8&amp;$C101,ВихідніДані!$E:$BD,52,0)),"---",VLOOKUP(AT$8&amp;$C101,ВихідніДані!$E:$BD,52,0))</f>
        <v>---</v>
      </c>
      <c r="AU101" s="331" t="str">
        <f>IF(ISNA(VLOOKUP(AU$8&amp;$C101,ВихідніДані!$E:$BD,52,0)),"---",VLOOKUP(AU$8&amp;$C101,ВихідніДані!$E:$BD,52,0))</f>
        <v>---</v>
      </c>
      <c r="AV101" s="331" t="str">
        <f>IF(ISNA(VLOOKUP(AV$8&amp;$C101,ВихідніДані!$E:$BD,52,0)),"---",VLOOKUP(AV$8&amp;$C101,ВихідніДані!$E:$BD,52,0))</f>
        <v>---</v>
      </c>
      <c r="AW101" s="331" t="str">
        <f>IF(ISNA(VLOOKUP(AW$8&amp;$C101,ВихідніДані!$E:$BD,52,0)),"---",VLOOKUP(AW$8&amp;$C101,ВихідніДані!$E:$BD,52,0))</f>
        <v>---</v>
      </c>
      <c r="AX101" s="331" t="str">
        <f>IF(ISNA(VLOOKUP(AX$8&amp;$C101,ВихідніДані!$E:$BD,52,0)),"---",VLOOKUP(AX$8&amp;$C101,ВихідніДані!$E:$BD,52,0))</f>
        <v>Немає висновку</v>
      </c>
      <c r="AY101" s="331" t="str">
        <f>IF(ISNA(VLOOKUP(AY$8&amp;$C101,ВихідніДані!$E:$BD,52,0)),"---",VLOOKUP(AY$8&amp;$C101,ВихідніДані!$E:$BD,52,0))</f>
        <v>Немає висновку</v>
      </c>
      <c r="AZ101" s="332" t="str">
        <f>IF(ISNA(VLOOKUP(AZ$8&amp;$C101,ВихідніДані!$E:$BD,52,0)),"---",VLOOKUP(AZ$8&amp;$C101,ВихідніДані!$E:$BD,52,0))</f>
        <v>Немає висновку</v>
      </c>
      <c r="BA101" s="159"/>
      <c r="BB101" s="319">
        <f>IF(SUMIF(АВисновки!$D:$D,BB$8&amp;$C101,АВисновки!$A:$A)=0,"-",SUMIF(АВисновки!$D:$D,BB$8&amp;$C101,АВисновки!$E:$E))</f>
        <v>0</v>
      </c>
      <c r="BC101" s="320" t="str">
        <f>IF(SUMIF(АВисновки!$D:$D,BC$8&amp;$C101,АВисновки!$A:$A)=0,"-",SUMIF(АВисновки!$D:$D,BC$8&amp;$C101,АВисновки!$E:$E))</f>
        <v>-</v>
      </c>
      <c r="BD101" s="320" t="str">
        <f>IF(SUMIF(АВисновки!$D:$D,BD$8&amp;$C101,АВисновки!$A:$A)=0,"-",SUMIF(АВисновки!$D:$D,BD$8&amp;$C101,АВисновки!$E:$E))</f>
        <v>-</v>
      </c>
      <c r="BE101" s="320" t="str">
        <f>IF(SUMIF(АВисновки!$D:$D,BE$8&amp;$C101,АВисновки!$A:$A)=0,"-",SUMIF(АВисновки!$D:$D,BE$8&amp;$C101,АВисновки!$E:$E))</f>
        <v>-</v>
      </c>
      <c r="BF101" s="320" t="str">
        <f>IF(SUMIF(АВисновки!$D:$D,BF$8&amp;$C101,АВисновки!$A:$A)=0,"-",SUMIF(АВисновки!$D:$D,BF$8&amp;$C101,АВисновки!$E:$E))</f>
        <v>-</v>
      </c>
      <c r="BG101" s="320" t="str">
        <f>IF(SUMIF(АВисновки!$D:$D,BG$8&amp;$C101,АВисновки!$A:$A)=0,"-",SUMIF(АВисновки!$D:$D,BG$8&amp;$C101,АВисновки!$E:$E))</f>
        <v>-</v>
      </c>
      <c r="BH101" s="320" t="str">
        <f>IF(SUMIF(АВисновки!$D:$D,BH$8&amp;$C101,АВисновки!$A:$A)=0,"-",SUMIF(АВисновки!$D:$D,BH$8&amp;$C101,АВисновки!$E:$E))</f>
        <v>-</v>
      </c>
      <c r="BI101" s="320" t="str">
        <f>IF(SUMIF(АВисновки!$D:$D,BI$8&amp;$C101,АВисновки!$A:$A)=0,"-",SUMIF(АВисновки!$D:$D,BI$8&amp;$C101,АВисновки!$E:$E))</f>
        <v>-</v>
      </c>
      <c r="BJ101" s="320">
        <f>IF(SUMIF(АВисновки!$D:$D,BJ$8&amp;$C101,АВисновки!$A:$A)=0,"-",SUMIF(АВисновки!$D:$D,BJ$8&amp;$C101,АВисновки!$E:$E))</f>
        <v>1972602.8383561643</v>
      </c>
      <c r="BK101" s="320">
        <f>IF(SUMIF(АВисновки!$D:$D,BK$8&amp;$C101,АВисновки!$A:$A)=0,"-",SUMIF(АВисновки!$D:$D,BK$8&amp;$C101,АВисновки!$E:$E))</f>
        <v>8670504.3506849315</v>
      </c>
      <c r="BL101" s="321">
        <f>IF(SUMIF(АВисновки!$D:$D,BL$8&amp;$C101,АВисновки!$A:$A)=0,"-",SUMIF(АВисновки!$D:$D,BL$8&amp;$C101,АВисновки!$E:$E))</f>
        <v>8463745.1917808224</v>
      </c>
    </row>
    <row r="102" spans="1:64" x14ac:dyDescent="0.2">
      <c r="A102" s="386">
        <f>COUNTIF(СписМінфін!$B$2:$B$101,C102)</f>
        <v>1</v>
      </c>
      <c r="B102" s="364">
        <v>90</v>
      </c>
      <c r="C102" s="365" t="s">
        <v>5</v>
      </c>
      <c r="D102" s="142">
        <v>367268404610</v>
      </c>
      <c r="E102" s="172">
        <f>SUMIF(ВихідніДані!G:G,D102,ВихідніДані!K:K)</f>
        <v>300000000</v>
      </c>
      <c r="F102" s="172">
        <f>SUMIF(ВихідніДані!G:G,D102,ВихідніДані!M:M)</f>
        <v>0</v>
      </c>
      <c r="G102" s="172">
        <f>SUMIF(ВихідніДані!G:G,D102,ВихідніДані!AC:AC)</f>
        <v>0</v>
      </c>
      <c r="H102" s="172">
        <f>SUMIF(ВихідніДані!G:G,D102,ВихідніДані!AI:AI)</f>
        <v>0</v>
      </c>
      <c r="I102" s="366">
        <f t="shared" si="9"/>
        <v>300000000</v>
      </c>
      <c r="J102" s="366">
        <f t="shared" si="10"/>
        <v>0</v>
      </c>
      <c r="K102" s="367">
        <f t="shared" si="7"/>
        <v>0</v>
      </c>
      <c r="L102" s="368">
        <f t="shared" si="11"/>
        <v>0</v>
      </c>
      <c r="M102" s="369">
        <f>SUMIF(АВисновки!N:N,D102,АВисновки!$E:$E)</f>
        <v>88767123.287671238</v>
      </c>
      <c r="N102" s="369">
        <f>SUMIF(АВисновки!N:N,D102,АВисновки!B:B)</f>
        <v>1</v>
      </c>
      <c r="O102" s="369">
        <f ca="1">SUMIF([2]Матриця!C$7:C$967,D102,[2]Матриця!D$7:D$967)</f>
        <v>0</v>
      </c>
      <c r="P102" s="387">
        <f ca="1">SUMIF([2]Матриця!B$7:B$967,C102,[2]Матриця!E$7:E$967)</f>
        <v>0</v>
      </c>
      <c r="Q102" s="159"/>
      <c r="R102" s="330" t="str">
        <f ca="1">IF(SUMIF(ВихідніДані!$E:$BB,R$8&amp;$C102,ВихідніДані!$D:$D)=0,"-",IF(SUMIF(ВихідніДані!$E:$BB,R$8&amp;$C102,ВихідніДані!$BE:$BE)=0,"вся сумма оспорена",IF(SUMIF(ВихідніДані!$E:$BB,R$8&amp;$C102,ВихідніДані!$M:$M)=0,"Немає висновків",SUMIF(ВихідніДані!$E:$BB,R$8&amp;$C102,ВихідніДані!$M:$M)/SUMIF(ВихідніДані!$E:$BB,R$8&amp;$C102,ВихідніДані!$BE:$BE))))</f>
        <v>-</v>
      </c>
      <c r="S102" s="331" t="str">
        <f ca="1">IF(SUMIF(ВихідніДані!$E:$BB,S$8&amp;$C102,ВихідніДані!$D:$D)=0,"-",IF(SUMIF(ВихідніДані!$E:$BB,S$8&amp;$C102,ВихідніДані!$BE:$BE)=0,"вся сумма оспорена",IF(SUMIF(ВихідніДані!$E:$BB,S$8&amp;$C102,ВихідніДані!$M:$M)=0,"Немає висновків",SUMIF(ВихідніДані!$E:$BB,S$8&amp;$C102,ВихідніДані!$M:$M)/SUMIF(ВихідніДані!$E:$BB,S$8&amp;$C102,ВихідніДані!$BE:$BE))))</f>
        <v>-</v>
      </c>
      <c r="T102" s="331" t="str">
        <f ca="1">IF(SUMIF(ВихідніДані!$E:$BB,T$8&amp;$C102,ВихідніДані!$D:$D)=0,"-",IF(SUMIF(ВихідніДані!$E:$BB,T$8&amp;$C102,ВихідніДані!$BE:$BE)=0,"вся сумма оспорена",IF(SUMIF(ВихідніДані!$E:$BB,T$8&amp;$C102,ВихідніДані!$M:$M)=0,"Немає висновків",SUMIF(ВихідніДані!$E:$BB,T$8&amp;$C102,ВихідніДані!$M:$M)/SUMIF(ВихідніДані!$E:$BB,T$8&amp;$C102,ВихідніДані!$BE:$BE))))</f>
        <v>-</v>
      </c>
      <c r="U102" s="331" t="str">
        <f ca="1">IF(SUMIF(ВихідніДані!$E:$BB,U$8&amp;$C102,ВихідніДані!$D:$D)=0,"-",IF(SUMIF(ВихідніДані!$E:$BB,U$8&amp;$C102,ВихідніДані!$BE:$BE)=0,"вся сумма оспорена",IF(SUMIF(ВихідніДані!$E:$BB,U$8&amp;$C102,ВихідніДані!$M:$M)=0,"Немає висновків",SUMIF(ВихідніДані!$E:$BB,U$8&amp;$C102,ВихідніДані!$M:$M)/SUMIF(ВихідніДані!$E:$BB,U$8&amp;$C102,ВихідніДані!$BE:$BE))))</f>
        <v>-</v>
      </c>
      <c r="V102" s="331" t="str">
        <f ca="1">IF(SUMIF(ВихідніДані!$E:$BB,V$8&amp;$C102,ВихідніДані!$D:$D)=0,"-",IF(SUMIF(ВихідніДані!$E:$BB,V$8&amp;$C102,ВихідніДані!$BE:$BE)=0,"вся сумма оспорена",IF(SUMIF(ВихідніДані!$E:$BB,V$8&amp;$C102,ВихідніДані!$M:$M)=0,"Немає висновків",SUMIF(ВихідніДані!$E:$BB,V$8&amp;$C102,ВихідніДані!$M:$M)/SUMIF(ВихідніДані!$E:$BB,V$8&amp;$C102,ВихідніДані!$BE:$BE))))</f>
        <v>-</v>
      </c>
      <c r="W102" s="331" t="str">
        <f ca="1">IF(SUMIF(ВихідніДані!$E:$BB,W$8&amp;$C102,ВихідніДані!$D:$D)=0,"-",IF(SUMIF(ВихідніДані!$E:$BB,W$8&amp;$C102,ВихідніДані!$BE:$BE)=0,"вся сумма оспорена",IF(SUMIF(ВихідніДані!$E:$BB,W$8&amp;$C102,ВихідніДані!$M:$M)=0,"Немає висновків",SUMIF(ВихідніДані!$E:$BB,W$8&amp;$C102,ВихідніДані!$M:$M)/SUMIF(ВихідніДані!$E:$BB,W$8&amp;$C102,ВихідніДані!$BE:$BE))))</f>
        <v>-</v>
      </c>
      <c r="X102" s="331" t="str">
        <f ca="1">IF(SUMIF(ВихідніДані!$E:$BB,X$8&amp;$C102,ВихідніДані!$D:$D)=0,"-",IF(SUMIF(ВихідніДані!$E:$BB,X$8&amp;$C102,ВихідніДані!$BE:$BE)=0,"вся сумма оспорена",IF(SUMIF(ВихідніДані!$E:$BB,X$8&amp;$C102,ВихідніДані!$M:$M)=0,"Немає висновків",SUMIF(ВихідніДані!$E:$BB,X$8&amp;$C102,ВихідніДані!$M:$M)/SUMIF(ВихідніДані!$E:$BB,X$8&amp;$C102,ВихідніДані!$BE:$BE))))</f>
        <v>-</v>
      </c>
      <c r="Y102" s="331" t="str">
        <f ca="1">IF(SUMIF(ВихідніДані!$E:$BB,Y$8&amp;$C102,ВихідніДані!$D:$D)=0,"-",IF(SUMIF(ВихідніДані!$E:$BB,Y$8&amp;$C102,ВихідніДані!$BE:$BE)=0,"вся сумма оспорена",IF(SUMIF(ВихідніДані!$E:$BB,Y$8&amp;$C102,ВихідніДані!$M:$M)=0,"Немає висновків",SUMIF(ВихідніДані!$E:$BB,Y$8&amp;$C102,ВихідніДані!$M:$M)/SUMIF(ВихідніДані!$E:$BB,Y$8&amp;$C102,ВихідніДані!$BE:$BE))))</f>
        <v>-</v>
      </c>
      <c r="Z102" s="331" t="str">
        <f ca="1">IF(SUMIF(ВихідніДані!$E:$BB,Z$8&amp;$C102,ВихідніДані!$D:$D)=0,"-",IF(SUMIF(ВихідніДані!$E:$BB,Z$8&amp;$C102,ВихідніДані!$BE:$BE)=0,"вся сумма оспорена",IF(SUMIF(ВихідніДані!$E:$BB,Z$8&amp;$C102,ВихідніДані!$M:$M)=0,"Немає висновків",SUMIF(ВихідніДані!$E:$BB,Z$8&amp;$C102,ВихідніДані!$M:$M)/SUMIF(ВихідніДані!$E:$BB,Z$8&amp;$C102,ВихідніДані!$BE:$BE))))</f>
        <v>Немає висновків</v>
      </c>
      <c r="AA102" s="331" t="str">
        <f ca="1">IF(SUMIF(ВихідніДані!$E:$BB,AA$8&amp;$C102,ВихідніДані!$D:$D)=0,"-",IF(SUMIF(ВихідніДані!$E:$BB,AA$8&amp;$C102,ВихідніДані!$BE:$BE)=0,"вся сумма оспорена",IF(SUMIF(ВихідніДані!$E:$BB,AA$8&amp;$C102,ВихідніДані!$M:$M)=0,"Немає висновків",SUMIF(ВихідніДані!$E:$BB,AA$8&amp;$C102,ВихідніДані!$M:$M)/SUMIF(ВихідніДані!$E:$BB,AA$8&amp;$C102,ВихідніДані!$BE:$BE))))</f>
        <v>-</v>
      </c>
      <c r="AB102" s="332" t="str">
        <f ca="1">IF(SUMIF(ВихідніДані!$E:$BB,AB$8&amp;$C102,ВихідніДані!$D:$D)=0,"-",IF(SUMIF(ВихідніДані!$E:$BB,AB$8&amp;$C102,ВихідніДані!$BE:$BE)=0,"вся сумма оспорена",IF(SUMIF(ВихідніДані!$E:$BB,AB$8&amp;$C102,ВихідніДані!$M:$M)=0,"Немає висновків",SUMIF(ВихідніДані!$E:$BB,AB$8&amp;$C102,ВихідніДані!$M:$M)/SUMIF(ВихідніДані!$E:$BB,AB$8&amp;$C102,ВихідніДані!$BE:$BE))))</f>
        <v>-</v>
      </c>
      <c r="AC102" s="159"/>
      <c r="AD102" s="330" t="str">
        <f ca="1">IF(SUMIF(ВихідніДані!$E:$BB,AD$8&amp; $C102,ВихідніДані!$D:$D)=0,"-",IF(SUMIF(ВихідніДані!$E:$BB,AD$8&amp;$C102,ВихідніДані!$BE:$BE)=0,"вся сумма оспорена",IF(SUMIF(ВихідніДані!$E:$BB,AD$8&amp;$C102,ВихідніДані!$M:$M)=0,"Немає висновків",SUMIF(ВихідніДані!$E:$BB,AD$8&amp;$C102,ВихідніДані!$AI:$AI)/SUMIF(ВихідніДані!$E:$BB,AD$8&amp;$C102,ВихідніДані!$M:$M))))</f>
        <v>-</v>
      </c>
      <c r="AE102" s="331" t="str">
        <f ca="1">IF(SUMIF(ВихідніДані!$E:$BB,AE$8&amp; $C102,ВихідніДані!$D:$D)=0,"-",IF(SUMIF(ВихідніДані!$E:$BB,AE$8&amp;$C102,ВихідніДані!$BE:$BE)=0,"вся сумма оспорена",IF(SUMIF(ВихідніДані!$E:$BB,AE$8&amp;$C102,ВихідніДані!$M:$M)=0,"Немає висновків",SUMIF(ВихідніДані!$E:$BB,AE$8&amp;$C102,ВихідніДані!$AI:$AI)/SUMIF(ВихідніДані!$E:$BB,AE$8&amp;$C102,ВихідніДані!$M:$M))))</f>
        <v>-</v>
      </c>
      <c r="AF102" s="331" t="str">
        <f ca="1">IF(SUMIF(ВихідніДані!$E:$BB,AF$8&amp; $C102,ВихідніДані!$D:$D)=0,"-",IF(SUMIF(ВихідніДані!$E:$BB,AF$8&amp;$C102,ВихідніДані!$BE:$BE)=0,"вся сумма оспорена",IF(SUMIF(ВихідніДані!$E:$BB,AF$8&amp;$C102,ВихідніДані!$M:$M)=0,"Немає висновків",SUMIF(ВихідніДані!$E:$BB,AF$8&amp;$C102,ВихідніДані!$AI:$AI)/SUMIF(ВихідніДані!$E:$BB,AF$8&amp;$C102,ВихідніДані!$M:$M))))</f>
        <v>-</v>
      </c>
      <c r="AG102" s="331" t="str">
        <f ca="1">IF(SUMIF(ВихідніДані!$E:$BB,AG$8&amp; $C102,ВихідніДані!$D:$D)=0,"-",IF(SUMIF(ВихідніДані!$E:$BB,AG$8&amp;$C102,ВихідніДані!$BE:$BE)=0,"вся сумма оспорена",IF(SUMIF(ВихідніДані!$E:$BB,AG$8&amp;$C102,ВихідніДані!$M:$M)=0,"Немає висновків",SUMIF(ВихідніДані!$E:$BB,AG$8&amp;$C102,ВихідніДані!$AI:$AI)/SUMIF(ВихідніДані!$E:$BB,AG$8&amp;$C102,ВихідніДані!$M:$M))))</f>
        <v>-</v>
      </c>
      <c r="AH102" s="331" t="str">
        <f ca="1">IF(SUMIF(ВихідніДані!$E:$BB,AH$8&amp; $C102,ВихідніДані!$D:$D)=0,"-",IF(SUMIF(ВихідніДані!$E:$BB,AH$8&amp;$C102,ВихідніДані!$BE:$BE)=0,"вся сумма оспорена",IF(SUMIF(ВихідніДані!$E:$BB,AH$8&amp;$C102,ВихідніДані!$M:$M)=0,"Немає висновків",SUMIF(ВихідніДані!$E:$BB,AH$8&amp;$C102,ВихідніДані!$AI:$AI)/SUMIF(ВихідніДані!$E:$BB,AH$8&amp;$C102,ВихідніДані!$M:$M))))</f>
        <v>-</v>
      </c>
      <c r="AI102" s="331" t="str">
        <f ca="1">IF(SUMIF(ВихідніДані!$E:$BB,AI$8&amp; $C102,ВихідніДані!$D:$D)=0,"-",IF(SUMIF(ВихідніДані!$E:$BB,AI$8&amp;$C102,ВихідніДані!$BE:$BE)=0,"вся сумма оспорена",IF(SUMIF(ВихідніДані!$E:$BB,AI$8&amp;$C102,ВихідніДані!$M:$M)=0,"Немає висновків",SUMIF(ВихідніДані!$E:$BB,AI$8&amp;$C102,ВихідніДані!$AI:$AI)/SUMIF(ВихідніДані!$E:$BB,AI$8&amp;$C102,ВихідніДані!$M:$M))))</f>
        <v>-</v>
      </c>
      <c r="AJ102" s="331" t="str">
        <f ca="1">IF(SUMIF(ВихідніДані!$E:$BB,AJ$8&amp; $C102,ВихідніДані!$D:$D)=0,"-",IF(SUMIF(ВихідніДані!$E:$BB,AJ$8&amp;$C102,ВихідніДані!$BE:$BE)=0,"вся сумма оспорена",IF(SUMIF(ВихідніДані!$E:$BB,AJ$8&amp;$C102,ВихідніДані!$M:$M)=0,"Немає висновків",SUMIF(ВихідніДані!$E:$BB,AJ$8&amp;$C102,ВихідніДані!$AI:$AI)/SUMIF(ВихідніДані!$E:$BB,AJ$8&amp;$C102,ВихідніДані!$M:$M))))</f>
        <v>-</v>
      </c>
      <c r="AK102" s="331" t="str">
        <f ca="1">IF(SUMIF(ВихідніДані!$E:$BB,AK$8&amp; $C102,ВихідніДані!$D:$D)=0,"-",IF(SUMIF(ВихідніДані!$E:$BB,AK$8&amp;$C102,ВихідніДані!$BE:$BE)=0,"вся сумма оспорена",IF(SUMIF(ВихідніДані!$E:$BB,AK$8&amp;$C102,ВихідніДані!$M:$M)=0,"Немає висновків",SUMIF(ВихідніДані!$E:$BB,AK$8&amp;$C102,ВихідніДані!$AI:$AI)/SUMIF(ВихідніДані!$E:$BB,AK$8&amp;$C102,ВихідніДані!$M:$M))))</f>
        <v>-</v>
      </c>
      <c r="AL102" s="331" t="str">
        <f ca="1">IF(SUMIF(ВихідніДані!$E:$BB,AL$8&amp; $C102,ВихідніДані!$D:$D)=0,"-",IF(SUMIF(ВихідніДані!$E:$BB,AL$8&amp;$C102,ВихідніДані!$BE:$BE)=0,"вся сумма оспорена",IF(SUMIF(ВихідніДані!$E:$BB,AL$8&amp;$C102,ВихідніДані!$M:$M)=0,"Немає висновків",SUMIF(ВихідніДані!$E:$BB,AL$8&amp;$C102,ВихідніДані!$AI:$AI)/SUMIF(ВихідніДані!$E:$BB,AL$8&amp;$C102,ВихідніДані!$M:$M))))</f>
        <v>Немає висновків</v>
      </c>
      <c r="AM102" s="331" t="str">
        <f ca="1">IF(SUMIF(ВихідніДані!$E:$BB,AM$8&amp; $C102,ВихідніДані!$D:$D)=0,"-",IF(SUMIF(ВихідніДані!$E:$BB,AM$8&amp;$C102,ВихідніДані!$BE:$BE)=0,"вся сумма оспорена",IF(SUMIF(ВихідніДані!$E:$BB,AM$8&amp;$C102,ВихідніДані!$M:$M)=0,"Немає висновків",SUMIF(ВихідніДані!$E:$BB,AM$8&amp;$C102,ВихідніДані!$AI:$AI)/SUMIF(ВихідніДані!$E:$BB,AM$8&amp;$C102,ВихідніДані!$M:$M))))</f>
        <v>-</v>
      </c>
      <c r="AN102" s="332" t="str">
        <f ca="1">IF(SUMIF(ВихідніДані!$E:$BB,AN$8&amp; $C102,ВихідніДані!$D:$D)=0,"-",IF(SUMIF(ВихідніДані!$E:$BB,AN$8&amp;$C102,ВихідніДані!$BE:$BE)=0,"вся сумма оспорена",IF(SUMIF(ВихідніДані!$E:$BB,AN$8&amp;$C102,ВихідніДані!$M:$M)=0,"Немає висновків",SUMIF(ВихідніДані!$E:$BB,AN$8&amp;$C102,ВихідніДані!$AI:$AI)/SUMIF(ВихідніДані!$E:$BB,AN$8&amp;$C102,ВихідніДані!$M:$M))))</f>
        <v>-</v>
      </c>
      <c r="AO102" s="159"/>
      <c r="AP102" s="330" t="str">
        <f>IF(ISNA(VLOOKUP(AP$8&amp;$C102,ВихідніДані!$E:$BD,52,0)),"---",VLOOKUP(AP$8&amp;$C102,ВихідніДані!$E:$BD,52,0))</f>
        <v>---</v>
      </c>
      <c r="AQ102" s="331" t="str">
        <f>IF(ISNA(VLOOKUP(AQ$8&amp;$C102,ВихідніДані!$E:$BD,52,0)),"---",VLOOKUP(AQ$8&amp;$C102,ВихідніДані!$E:$BD,52,0))</f>
        <v>---</v>
      </c>
      <c r="AR102" s="331" t="str">
        <f>IF(ISNA(VLOOKUP(AR$8&amp;$C102,ВихідніДані!$E:$BD,52,0)),"---",VLOOKUP(AR$8&amp;$C102,ВихідніДані!$E:$BD,52,0))</f>
        <v>---</v>
      </c>
      <c r="AS102" s="331" t="str">
        <f>IF(ISNA(VLOOKUP(AS$8&amp;$C102,ВихідніДані!$E:$BD,52,0)),"---",VLOOKUP(AS$8&amp;$C102,ВихідніДані!$E:$BD,52,0))</f>
        <v>---</v>
      </c>
      <c r="AT102" s="331" t="str">
        <f>IF(ISNA(VLOOKUP(AT$8&amp;$C102,ВихідніДані!$E:$BD,52,0)),"---",VLOOKUP(AT$8&amp;$C102,ВихідніДані!$E:$BD,52,0))</f>
        <v>---</v>
      </c>
      <c r="AU102" s="331" t="str">
        <f>IF(ISNA(VLOOKUP(AU$8&amp;$C102,ВихідніДані!$E:$BD,52,0)),"---",VLOOKUP(AU$8&amp;$C102,ВихідніДані!$E:$BD,52,0))</f>
        <v>---</v>
      </c>
      <c r="AV102" s="331" t="str">
        <f>IF(ISNA(VLOOKUP(AV$8&amp;$C102,ВихідніДані!$E:$BD,52,0)),"---",VLOOKUP(AV$8&amp;$C102,ВихідніДані!$E:$BD,52,0))</f>
        <v>---</v>
      </c>
      <c r="AW102" s="331" t="str">
        <f>IF(ISNA(VLOOKUP(AW$8&amp;$C102,ВихідніДані!$E:$BD,52,0)),"---",VLOOKUP(AW$8&amp;$C102,ВихідніДані!$E:$BD,52,0))</f>
        <v>---</v>
      </c>
      <c r="AX102" s="331" t="str">
        <f>IF(ISNA(VLOOKUP(AX$8&amp;$C102,ВихідніДані!$E:$BD,52,0)),"---",VLOOKUP(AX$8&amp;$C102,ВихідніДані!$E:$BD,52,0))</f>
        <v>Немає висновку</v>
      </c>
      <c r="AY102" s="331" t="str">
        <f>IF(ISNA(VLOOKUP(AY$8&amp;$C102,ВихідніДані!$E:$BD,52,0)),"---",VLOOKUP(AY$8&amp;$C102,ВихідніДані!$E:$BD,52,0))</f>
        <v>---</v>
      </c>
      <c r="AZ102" s="332" t="str">
        <f>IF(ISNA(VLOOKUP(AZ$8&amp;$C102,ВихідніДані!$E:$BD,52,0)),"---",VLOOKUP(AZ$8&amp;$C102,ВихідніДані!$E:$BD,52,0))</f>
        <v>---</v>
      </c>
      <c r="BA102" s="159"/>
      <c r="BB102" s="319" t="str">
        <f>IF(SUMIF(АВисновки!$D:$D,BB$8&amp;$C102,АВисновки!$A:$A)=0,"-",SUMIF(АВисновки!$D:$D,BB$8&amp;$C102,АВисновки!$E:$E))</f>
        <v>-</v>
      </c>
      <c r="BC102" s="320" t="str">
        <f>IF(SUMIF(АВисновки!$D:$D,BC$8&amp;$C102,АВисновки!$A:$A)=0,"-",SUMIF(АВисновки!$D:$D,BC$8&amp;$C102,АВисновки!$E:$E))</f>
        <v>-</v>
      </c>
      <c r="BD102" s="320" t="str">
        <f>IF(SUMIF(АВисновки!$D:$D,BD$8&amp;$C102,АВисновки!$A:$A)=0,"-",SUMIF(АВисновки!$D:$D,BD$8&amp;$C102,АВисновки!$E:$E))</f>
        <v>-</v>
      </c>
      <c r="BE102" s="320" t="str">
        <f>IF(SUMIF(АВисновки!$D:$D,BE$8&amp;$C102,АВисновки!$A:$A)=0,"-",SUMIF(АВисновки!$D:$D,BE$8&amp;$C102,АВисновки!$E:$E))</f>
        <v>-</v>
      </c>
      <c r="BF102" s="320" t="str">
        <f>IF(SUMIF(АВисновки!$D:$D,BF$8&amp;$C102,АВисновки!$A:$A)=0,"-",SUMIF(АВисновки!$D:$D,BF$8&amp;$C102,АВисновки!$E:$E))</f>
        <v>-</v>
      </c>
      <c r="BG102" s="320" t="str">
        <f>IF(SUMIF(АВисновки!$D:$D,BG$8&amp;$C102,АВисновки!$A:$A)=0,"-",SUMIF(АВисновки!$D:$D,BG$8&amp;$C102,АВисновки!$E:$E))</f>
        <v>-</v>
      </c>
      <c r="BH102" s="320" t="str">
        <f>IF(SUMIF(АВисновки!$D:$D,BH$8&amp;$C102,АВисновки!$A:$A)=0,"-",SUMIF(АВисновки!$D:$D,BH$8&amp;$C102,АВисновки!$E:$E))</f>
        <v>-</v>
      </c>
      <c r="BI102" s="320" t="str">
        <f>IF(SUMIF(АВисновки!$D:$D,BI$8&amp;$C102,АВисновки!$A:$A)=0,"-",SUMIF(АВисновки!$D:$D,BI$8&amp;$C102,АВисновки!$E:$E))</f>
        <v>-</v>
      </c>
      <c r="BJ102" s="320">
        <f>IF(SUMIF(АВисновки!$D:$D,BJ$8&amp;$C102,АВисновки!$A:$A)=0,"-",SUMIF(АВисновки!$D:$D,BJ$8&amp;$C102,АВисновки!$E:$E))</f>
        <v>88767123.287671238</v>
      </c>
      <c r="BK102" s="320" t="str">
        <f>IF(SUMIF(АВисновки!$D:$D,BK$8&amp;$C102,АВисновки!$A:$A)=0,"-",SUMIF(АВисновки!$D:$D,BK$8&amp;$C102,АВисновки!$E:$E))</f>
        <v>-</v>
      </c>
      <c r="BL102" s="321" t="str">
        <f>IF(SUMIF(АВисновки!$D:$D,BL$8&amp;$C102,АВисновки!$A:$A)=0,"-",SUMIF(АВисновки!$D:$D,BL$8&amp;$C102,АВисновки!$E:$E))</f>
        <v>-</v>
      </c>
    </row>
    <row r="103" spans="1:64" x14ac:dyDescent="0.2">
      <c r="A103" s="386">
        <f>COUNTIF(СписМінфін!$B$2:$B$101,C103)</f>
        <v>1</v>
      </c>
      <c r="B103" s="364">
        <v>91</v>
      </c>
      <c r="C103" s="365" t="s">
        <v>8</v>
      </c>
      <c r="D103" s="142">
        <v>308618226597</v>
      </c>
      <c r="E103" s="172">
        <f>SUMIF(ВихідніДані!G:G,D103,ВихідніДані!K:K)</f>
        <v>98128273</v>
      </c>
      <c r="F103" s="172">
        <f>SUMIF(ВихідніДані!G:G,D103,ВихідніДані!M:M)</f>
        <v>0</v>
      </c>
      <c r="G103" s="172">
        <f>SUMIF(ВихідніДані!G:G,D103,ВихідніДані!AC:AC)</f>
        <v>0</v>
      </c>
      <c r="H103" s="172">
        <f>SUMIF(ВихідніДані!G:G,D103,ВихідніДані!AI:AI)</f>
        <v>0</v>
      </c>
      <c r="I103" s="366">
        <f t="shared" si="9"/>
        <v>98128273</v>
      </c>
      <c r="J103" s="366">
        <f t="shared" si="10"/>
        <v>0</v>
      </c>
      <c r="K103" s="367">
        <f t="shared" si="7"/>
        <v>0</v>
      </c>
      <c r="L103" s="368">
        <f t="shared" si="11"/>
        <v>0</v>
      </c>
      <c r="M103" s="369">
        <f>SUMIF(АВисновки!N:N,D103,АВисновки!$E:$E)</f>
        <v>20144663.82191781</v>
      </c>
      <c r="N103" s="369">
        <f>SUMIF(АВисновки!N:N,D103,АВисновки!B:B)</f>
        <v>3</v>
      </c>
      <c r="O103" s="369">
        <f ca="1">SUMIF([2]Матриця!C$7:C$967,D103,[2]Матриця!D$7:D$967)</f>
        <v>0</v>
      </c>
      <c r="P103" s="387">
        <f ca="1">SUMIF([2]Матриця!B$7:B$967,C103,[2]Матриця!E$7:E$967)</f>
        <v>0</v>
      </c>
      <c r="Q103" s="159"/>
      <c r="R103" s="330" t="str">
        <f ca="1">IF(SUMIF(ВихідніДані!$E:$BB,R$8&amp;$C103,ВихідніДані!$D:$D)=0,"-",IF(SUMIF(ВихідніДані!$E:$BB,R$8&amp;$C103,ВихідніДані!$BE:$BE)=0,"вся сумма оспорена",IF(SUMIF(ВихідніДані!$E:$BB,R$8&amp;$C103,ВихідніДані!$M:$M)=0,"Немає висновків",SUMIF(ВихідніДані!$E:$BB,R$8&amp;$C103,ВихідніДані!$M:$M)/SUMIF(ВихідніДані!$E:$BB,R$8&amp;$C103,ВихідніДані!$BE:$BE))))</f>
        <v>-</v>
      </c>
      <c r="S103" s="331" t="str">
        <f ca="1">IF(SUMIF(ВихідніДані!$E:$BB,S$8&amp;$C103,ВихідніДані!$D:$D)=0,"-",IF(SUMIF(ВихідніДані!$E:$BB,S$8&amp;$C103,ВихідніДані!$BE:$BE)=0,"вся сумма оспорена",IF(SUMIF(ВихідніДані!$E:$BB,S$8&amp;$C103,ВихідніДані!$M:$M)=0,"Немає висновків",SUMIF(ВихідніДані!$E:$BB,S$8&amp;$C103,ВихідніДані!$M:$M)/SUMIF(ВихідніДані!$E:$BB,S$8&amp;$C103,ВихідніДані!$BE:$BE))))</f>
        <v>-</v>
      </c>
      <c r="T103" s="331" t="str">
        <f ca="1">IF(SUMIF(ВихідніДані!$E:$BB,T$8&amp;$C103,ВихідніДані!$D:$D)=0,"-",IF(SUMIF(ВихідніДані!$E:$BB,T$8&amp;$C103,ВихідніДані!$BE:$BE)=0,"вся сумма оспорена",IF(SUMIF(ВихідніДані!$E:$BB,T$8&amp;$C103,ВихідніДані!$M:$M)=0,"Немає висновків",SUMIF(ВихідніДані!$E:$BB,T$8&amp;$C103,ВихідніДані!$M:$M)/SUMIF(ВихідніДані!$E:$BB,T$8&amp;$C103,ВихідніДані!$BE:$BE))))</f>
        <v>-</v>
      </c>
      <c r="U103" s="331" t="str">
        <f ca="1">IF(SUMIF(ВихідніДані!$E:$BB,U$8&amp;$C103,ВихідніДані!$D:$D)=0,"-",IF(SUMIF(ВихідніДані!$E:$BB,U$8&amp;$C103,ВихідніДані!$BE:$BE)=0,"вся сумма оспорена",IF(SUMIF(ВихідніДані!$E:$BB,U$8&amp;$C103,ВихідніДані!$M:$M)=0,"Немає висновків",SUMIF(ВихідніДані!$E:$BB,U$8&amp;$C103,ВихідніДані!$M:$M)/SUMIF(ВихідніДані!$E:$BB,U$8&amp;$C103,ВихідніДані!$BE:$BE))))</f>
        <v>-</v>
      </c>
      <c r="V103" s="331" t="str">
        <f ca="1">IF(SUMIF(ВихідніДані!$E:$BB,V$8&amp;$C103,ВихідніДані!$D:$D)=0,"-",IF(SUMIF(ВихідніДані!$E:$BB,V$8&amp;$C103,ВихідніДані!$BE:$BE)=0,"вся сумма оспорена",IF(SUMIF(ВихідніДані!$E:$BB,V$8&amp;$C103,ВихідніДані!$M:$M)=0,"Немає висновків",SUMIF(ВихідніДані!$E:$BB,V$8&amp;$C103,ВихідніДані!$M:$M)/SUMIF(ВихідніДані!$E:$BB,V$8&amp;$C103,ВихідніДані!$BE:$BE))))</f>
        <v>-</v>
      </c>
      <c r="W103" s="331" t="str">
        <f ca="1">IF(SUMIF(ВихідніДані!$E:$BB,W$8&amp;$C103,ВихідніДані!$D:$D)=0,"-",IF(SUMIF(ВихідніДані!$E:$BB,W$8&amp;$C103,ВихідніДані!$BE:$BE)=0,"вся сумма оспорена",IF(SUMIF(ВихідніДані!$E:$BB,W$8&amp;$C103,ВихідніДані!$M:$M)=0,"Немає висновків",SUMIF(ВихідніДані!$E:$BB,W$8&amp;$C103,ВихідніДані!$M:$M)/SUMIF(ВихідніДані!$E:$BB,W$8&amp;$C103,ВихідніДані!$BE:$BE))))</f>
        <v>-</v>
      </c>
      <c r="X103" s="331" t="str">
        <f ca="1">IF(SUMIF(ВихідніДані!$E:$BB,X$8&amp;$C103,ВихідніДані!$D:$D)=0,"-",IF(SUMIF(ВихідніДані!$E:$BB,X$8&amp;$C103,ВихідніДані!$BE:$BE)=0,"вся сумма оспорена",IF(SUMIF(ВихідніДані!$E:$BB,X$8&amp;$C103,ВихідніДані!$M:$M)=0,"Немає висновків",SUMIF(ВихідніДані!$E:$BB,X$8&amp;$C103,ВихідніДані!$M:$M)/SUMIF(ВихідніДані!$E:$BB,X$8&amp;$C103,ВихідніДані!$BE:$BE))))</f>
        <v>-</v>
      </c>
      <c r="Y103" s="331" t="str">
        <f ca="1">IF(SUMIF(ВихідніДані!$E:$BB,Y$8&amp;$C103,ВихідніДані!$D:$D)=0,"-",IF(SUMIF(ВихідніДані!$E:$BB,Y$8&amp;$C103,ВихідніДані!$BE:$BE)=0,"вся сумма оспорена",IF(SUMIF(ВихідніДані!$E:$BB,Y$8&amp;$C103,ВихідніДані!$M:$M)=0,"Немає висновків",SUMIF(ВихідніДані!$E:$BB,Y$8&amp;$C103,ВихідніДані!$M:$M)/SUMIF(ВихідніДані!$E:$BB,Y$8&amp;$C103,ВихідніДані!$BE:$BE))))</f>
        <v>-</v>
      </c>
      <c r="Z103" s="331" t="str">
        <f ca="1">IF(SUMIF(ВихідніДані!$E:$BB,Z$8&amp;$C103,ВихідніДані!$D:$D)=0,"-",IF(SUMIF(ВихідніДані!$E:$BB,Z$8&amp;$C103,ВихідніДані!$BE:$BE)=0,"вся сумма оспорена",IF(SUMIF(ВихідніДані!$E:$BB,Z$8&amp;$C103,ВихідніДані!$M:$M)=0,"Немає висновків",SUMIF(ВихідніДані!$E:$BB,Z$8&amp;$C103,ВихідніДані!$M:$M)/SUMIF(ВихідніДані!$E:$BB,Z$8&amp;$C103,ВихідніДані!$BE:$BE))))</f>
        <v>Немає висновків</v>
      </c>
      <c r="AA103" s="331" t="str">
        <f ca="1">IF(SUMIF(ВихідніДані!$E:$BB,AA$8&amp;$C103,ВихідніДані!$D:$D)=0,"-",IF(SUMIF(ВихідніДані!$E:$BB,AA$8&amp;$C103,ВихідніДані!$BE:$BE)=0,"вся сумма оспорена",IF(SUMIF(ВихідніДані!$E:$BB,AA$8&amp;$C103,ВихідніДані!$M:$M)=0,"Немає висновків",SUMIF(ВихідніДані!$E:$BB,AA$8&amp;$C103,ВихідніДані!$M:$M)/SUMIF(ВихідніДані!$E:$BB,AA$8&amp;$C103,ВихідніДані!$BE:$BE))))</f>
        <v>Немає висновків</v>
      </c>
      <c r="AB103" s="332" t="str">
        <f ca="1">IF(SUMIF(ВихідніДані!$E:$BB,AB$8&amp;$C103,ВихідніДані!$D:$D)=0,"-",IF(SUMIF(ВихідніДані!$E:$BB,AB$8&amp;$C103,ВихідніДані!$BE:$BE)=0,"вся сумма оспорена",IF(SUMIF(ВихідніДані!$E:$BB,AB$8&amp;$C103,ВихідніДані!$M:$M)=0,"Немає висновків",SUMIF(ВихідніДані!$E:$BB,AB$8&amp;$C103,ВихідніДані!$M:$M)/SUMIF(ВихідніДані!$E:$BB,AB$8&amp;$C103,ВихідніДані!$BE:$BE))))</f>
        <v>Немає висновків</v>
      </c>
      <c r="AC103" s="159"/>
      <c r="AD103" s="330" t="str">
        <f ca="1">IF(SUMIF(ВихідніДані!$E:$BB,AD$8&amp; $C103,ВихідніДані!$D:$D)=0,"-",IF(SUMIF(ВихідніДані!$E:$BB,AD$8&amp;$C103,ВихідніДані!$BE:$BE)=0,"вся сумма оспорена",IF(SUMIF(ВихідніДані!$E:$BB,AD$8&amp;$C103,ВихідніДані!$M:$M)=0,"Немає висновків",SUMIF(ВихідніДані!$E:$BB,AD$8&amp;$C103,ВихідніДані!$AI:$AI)/SUMIF(ВихідніДані!$E:$BB,AD$8&amp;$C103,ВихідніДані!$M:$M))))</f>
        <v>-</v>
      </c>
      <c r="AE103" s="331" t="str">
        <f ca="1">IF(SUMIF(ВихідніДані!$E:$BB,AE$8&amp; $C103,ВихідніДані!$D:$D)=0,"-",IF(SUMIF(ВихідніДані!$E:$BB,AE$8&amp;$C103,ВихідніДані!$BE:$BE)=0,"вся сумма оспорена",IF(SUMIF(ВихідніДані!$E:$BB,AE$8&amp;$C103,ВихідніДані!$M:$M)=0,"Немає висновків",SUMIF(ВихідніДані!$E:$BB,AE$8&amp;$C103,ВихідніДані!$AI:$AI)/SUMIF(ВихідніДані!$E:$BB,AE$8&amp;$C103,ВихідніДані!$M:$M))))</f>
        <v>-</v>
      </c>
      <c r="AF103" s="331" t="str">
        <f ca="1">IF(SUMIF(ВихідніДані!$E:$BB,AF$8&amp; $C103,ВихідніДані!$D:$D)=0,"-",IF(SUMIF(ВихідніДані!$E:$BB,AF$8&amp;$C103,ВихідніДані!$BE:$BE)=0,"вся сумма оспорена",IF(SUMIF(ВихідніДані!$E:$BB,AF$8&amp;$C103,ВихідніДані!$M:$M)=0,"Немає висновків",SUMIF(ВихідніДані!$E:$BB,AF$8&amp;$C103,ВихідніДані!$AI:$AI)/SUMIF(ВихідніДані!$E:$BB,AF$8&amp;$C103,ВихідніДані!$M:$M))))</f>
        <v>-</v>
      </c>
      <c r="AG103" s="331" t="str">
        <f ca="1">IF(SUMIF(ВихідніДані!$E:$BB,AG$8&amp; $C103,ВихідніДані!$D:$D)=0,"-",IF(SUMIF(ВихідніДані!$E:$BB,AG$8&amp;$C103,ВихідніДані!$BE:$BE)=0,"вся сумма оспорена",IF(SUMIF(ВихідніДані!$E:$BB,AG$8&amp;$C103,ВихідніДані!$M:$M)=0,"Немає висновків",SUMIF(ВихідніДані!$E:$BB,AG$8&amp;$C103,ВихідніДані!$AI:$AI)/SUMIF(ВихідніДані!$E:$BB,AG$8&amp;$C103,ВихідніДані!$M:$M))))</f>
        <v>-</v>
      </c>
      <c r="AH103" s="331" t="str">
        <f ca="1">IF(SUMIF(ВихідніДані!$E:$BB,AH$8&amp; $C103,ВихідніДані!$D:$D)=0,"-",IF(SUMIF(ВихідніДані!$E:$BB,AH$8&amp;$C103,ВихідніДані!$BE:$BE)=0,"вся сумма оспорена",IF(SUMIF(ВихідніДані!$E:$BB,AH$8&amp;$C103,ВихідніДані!$M:$M)=0,"Немає висновків",SUMIF(ВихідніДані!$E:$BB,AH$8&amp;$C103,ВихідніДані!$AI:$AI)/SUMIF(ВихідніДані!$E:$BB,AH$8&amp;$C103,ВихідніДані!$M:$M))))</f>
        <v>-</v>
      </c>
      <c r="AI103" s="331" t="str">
        <f ca="1">IF(SUMIF(ВихідніДані!$E:$BB,AI$8&amp; $C103,ВихідніДані!$D:$D)=0,"-",IF(SUMIF(ВихідніДані!$E:$BB,AI$8&amp;$C103,ВихідніДані!$BE:$BE)=0,"вся сумма оспорена",IF(SUMIF(ВихідніДані!$E:$BB,AI$8&amp;$C103,ВихідніДані!$M:$M)=0,"Немає висновків",SUMIF(ВихідніДані!$E:$BB,AI$8&amp;$C103,ВихідніДані!$AI:$AI)/SUMIF(ВихідніДані!$E:$BB,AI$8&amp;$C103,ВихідніДані!$M:$M))))</f>
        <v>-</v>
      </c>
      <c r="AJ103" s="331" t="str">
        <f ca="1">IF(SUMIF(ВихідніДані!$E:$BB,AJ$8&amp; $C103,ВихідніДані!$D:$D)=0,"-",IF(SUMIF(ВихідніДані!$E:$BB,AJ$8&amp;$C103,ВихідніДані!$BE:$BE)=0,"вся сумма оспорена",IF(SUMIF(ВихідніДані!$E:$BB,AJ$8&amp;$C103,ВихідніДані!$M:$M)=0,"Немає висновків",SUMIF(ВихідніДані!$E:$BB,AJ$8&amp;$C103,ВихідніДані!$AI:$AI)/SUMIF(ВихідніДані!$E:$BB,AJ$8&amp;$C103,ВихідніДані!$M:$M))))</f>
        <v>-</v>
      </c>
      <c r="AK103" s="331" t="str">
        <f ca="1">IF(SUMIF(ВихідніДані!$E:$BB,AK$8&amp; $C103,ВихідніДані!$D:$D)=0,"-",IF(SUMIF(ВихідніДані!$E:$BB,AK$8&amp;$C103,ВихідніДані!$BE:$BE)=0,"вся сумма оспорена",IF(SUMIF(ВихідніДані!$E:$BB,AK$8&amp;$C103,ВихідніДані!$M:$M)=0,"Немає висновків",SUMIF(ВихідніДані!$E:$BB,AK$8&amp;$C103,ВихідніДані!$AI:$AI)/SUMIF(ВихідніДані!$E:$BB,AK$8&amp;$C103,ВихідніДані!$M:$M))))</f>
        <v>-</v>
      </c>
      <c r="AL103" s="331" t="str">
        <f ca="1">IF(SUMIF(ВихідніДані!$E:$BB,AL$8&amp; $C103,ВихідніДані!$D:$D)=0,"-",IF(SUMIF(ВихідніДані!$E:$BB,AL$8&amp;$C103,ВихідніДані!$BE:$BE)=0,"вся сумма оспорена",IF(SUMIF(ВихідніДані!$E:$BB,AL$8&amp;$C103,ВихідніДані!$M:$M)=0,"Немає висновків",SUMIF(ВихідніДані!$E:$BB,AL$8&amp;$C103,ВихідніДані!$AI:$AI)/SUMIF(ВихідніДані!$E:$BB,AL$8&amp;$C103,ВихідніДані!$M:$M))))</f>
        <v>Немає висновків</v>
      </c>
      <c r="AM103" s="331" t="str">
        <f ca="1">IF(SUMIF(ВихідніДані!$E:$BB,AM$8&amp; $C103,ВихідніДані!$D:$D)=0,"-",IF(SUMIF(ВихідніДані!$E:$BB,AM$8&amp;$C103,ВихідніДані!$BE:$BE)=0,"вся сумма оспорена",IF(SUMIF(ВихідніДані!$E:$BB,AM$8&amp;$C103,ВихідніДані!$M:$M)=0,"Немає висновків",SUMIF(ВихідніДані!$E:$BB,AM$8&amp;$C103,ВихідніДані!$AI:$AI)/SUMIF(ВихідніДані!$E:$BB,AM$8&amp;$C103,ВихідніДані!$M:$M))))</f>
        <v>Немає висновків</v>
      </c>
      <c r="AN103" s="332" t="str">
        <f ca="1">IF(SUMIF(ВихідніДані!$E:$BB,AN$8&amp; $C103,ВихідніДані!$D:$D)=0,"-",IF(SUMIF(ВихідніДані!$E:$BB,AN$8&amp;$C103,ВихідніДані!$BE:$BE)=0,"вся сумма оспорена",IF(SUMIF(ВихідніДані!$E:$BB,AN$8&amp;$C103,ВихідніДані!$M:$M)=0,"Немає висновків",SUMIF(ВихідніДані!$E:$BB,AN$8&amp;$C103,ВихідніДані!$AI:$AI)/SUMIF(ВихідніДані!$E:$BB,AN$8&amp;$C103,ВихідніДані!$M:$M))))</f>
        <v>Немає висновків</v>
      </c>
      <c r="AO103" s="159"/>
      <c r="AP103" s="330" t="str">
        <f>IF(ISNA(VLOOKUP(AP$8&amp;$C103,ВихідніДані!$E:$BD,52,0)),"---",VLOOKUP(AP$8&amp;$C103,ВихідніДані!$E:$BD,52,0))</f>
        <v>---</v>
      </c>
      <c r="AQ103" s="331" t="str">
        <f>IF(ISNA(VLOOKUP(AQ$8&amp;$C103,ВихідніДані!$E:$BD,52,0)),"---",VLOOKUP(AQ$8&amp;$C103,ВихідніДані!$E:$BD,52,0))</f>
        <v>---</v>
      </c>
      <c r="AR103" s="331" t="str">
        <f>IF(ISNA(VLOOKUP(AR$8&amp;$C103,ВихідніДані!$E:$BD,52,0)),"---",VLOOKUP(AR$8&amp;$C103,ВихідніДані!$E:$BD,52,0))</f>
        <v>---</v>
      </c>
      <c r="AS103" s="331" t="str">
        <f>IF(ISNA(VLOOKUP(AS$8&amp;$C103,ВихідніДані!$E:$BD,52,0)),"---",VLOOKUP(AS$8&amp;$C103,ВихідніДані!$E:$BD,52,0))</f>
        <v>---</v>
      </c>
      <c r="AT103" s="331" t="str">
        <f>IF(ISNA(VLOOKUP(AT$8&amp;$C103,ВихідніДані!$E:$BD,52,0)),"---",VLOOKUP(AT$8&amp;$C103,ВихідніДані!$E:$BD,52,0))</f>
        <v>---</v>
      </c>
      <c r="AU103" s="331" t="str">
        <f>IF(ISNA(VLOOKUP(AU$8&amp;$C103,ВихідніДані!$E:$BD,52,0)),"---",VLOOKUP(AU$8&amp;$C103,ВихідніДані!$E:$BD,52,0))</f>
        <v>---</v>
      </c>
      <c r="AV103" s="331" t="str">
        <f>IF(ISNA(VLOOKUP(AV$8&amp;$C103,ВихідніДані!$E:$BD,52,0)),"---",VLOOKUP(AV$8&amp;$C103,ВихідніДані!$E:$BD,52,0))</f>
        <v>---</v>
      </c>
      <c r="AW103" s="331" t="str">
        <f>IF(ISNA(VLOOKUP(AW$8&amp;$C103,ВихідніДані!$E:$BD,52,0)),"---",VLOOKUP(AW$8&amp;$C103,ВихідніДані!$E:$BD,52,0))</f>
        <v>---</v>
      </c>
      <c r="AX103" s="331" t="str">
        <f>IF(ISNA(VLOOKUP(AX$8&amp;$C103,ВихідніДані!$E:$BD,52,0)),"---",VLOOKUP(AX$8&amp;$C103,ВихідніДані!$E:$BD,52,0))</f>
        <v>Немає висновку</v>
      </c>
      <c r="AY103" s="331" t="str">
        <f>IF(ISNA(VLOOKUP(AY$8&amp;$C103,ВихідніДані!$E:$BD,52,0)),"---",VLOOKUP(AY$8&amp;$C103,ВихідніДані!$E:$BD,52,0))</f>
        <v>Немає висновку</v>
      </c>
      <c r="AZ103" s="332" t="str">
        <f>IF(ISNA(VLOOKUP(AZ$8&amp;$C103,ВихідніДані!$E:$BD,52,0)),"---",VLOOKUP(AZ$8&amp;$C103,ВихідніДані!$E:$BD,52,0))</f>
        <v>Немає висновку</v>
      </c>
      <c r="BA103" s="159"/>
      <c r="BB103" s="319" t="str">
        <f>IF(SUMIF(АВисновки!$D:$D,BB$8&amp;$C103,АВисновки!$A:$A)=0,"-",SUMIF(АВисновки!$D:$D,BB$8&amp;$C103,АВисновки!$E:$E))</f>
        <v>-</v>
      </c>
      <c r="BC103" s="320" t="str">
        <f>IF(SUMIF(АВисновки!$D:$D,BC$8&amp;$C103,АВисновки!$A:$A)=0,"-",SUMIF(АВисновки!$D:$D,BC$8&amp;$C103,АВисновки!$E:$E))</f>
        <v>-</v>
      </c>
      <c r="BD103" s="320" t="str">
        <f>IF(SUMIF(АВисновки!$D:$D,BD$8&amp;$C103,АВисновки!$A:$A)=0,"-",SUMIF(АВисновки!$D:$D,BD$8&amp;$C103,АВисновки!$E:$E))</f>
        <v>-</v>
      </c>
      <c r="BE103" s="320" t="str">
        <f>IF(SUMIF(АВисновки!$D:$D,BE$8&amp;$C103,АВисновки!$A:$A)=0,"-",SUMIF(АВисновки!$D:$D,BE$8&amp;$C103,АВисновки!$E:$E))</f>
        <v>-</v>
      </c>
      <c r="BF103" s="320" t="str">
        <f>IF(SUMIF(АВисновки!$D:$D,BF$8&amp;$C103,АВисновки!$A:$A)=0,"-",SUMIF(АВисновки!$D:$D,BF$8&amp;$C103,АВисновки!$E:$E))</f>
        <v>-</v>
      </c>
      <c r="BG103" s="320" t="str">
        <f>IF(SUMIF(АВисновки!$D:$D,BG$8&amp;$C103,АВисновки!$A:$A)=0,"-",SUMIF(АВисновки!$D:$D,BG$8&amp;$C103,АВисновки!$E:$E))</f>
        <v>-</v>
      </c>
      <c r="BH103" s="320" t="str">
        <f>IF(SUMIF(АВисновки!$D:$D,BH$8&amp;$C103,АВисновки!$A:$A)=0,"-",SUMIF(АВисновки!$D:$D,BH$8&amp;$C103,АВисновки!$E:$E))</f>
        <v>-</v>
      </c>
      <c r="BI103" s="320" t="str">
        <f>IF(SUMIF(АВисновки!$D:$D,BI$8&amp;$C103,АВисновки!$A:$A)=0,"-",SUMIF(АВисновки!$D:$D,BI$8&amp;$C103,АВисновки!$E:$E))</f>
        <v>-</v>
      </c>
      <c r="BJ103" s="320">
        <f>IF(SUMIF(АВисновки!$D:$D,BJ$8&amp;$C103,АВисновки!$A:$A)=0,"-",SUMIF(АВисновки!$D:$D,BJ$8&amp;$C103,АВисновки!$E:$E))</f>
        <v>7989147.9123287667</v>
      </c>
      <c r="BK103" s="320">
        <f>IF(SUMIF(АВисновки!$D:$D,BK$8&amp;$C103,АВисновки!$A:$A)=0,"-",SUMIF(АВисновки!$D:$D,BK$8&amp;$C103,АВисновки!$E:$E))</f>
        <v>7853104.3616438359</v>
      </c>
      <c r="BL103" s="321">
        <f>IF(SUMIF(АВисновки!$D:$D,BL$8&amp;$C103,АВисновки!$A:$A)=0,"-",SUMIF(АВисновки!$D:$D,BL$8&amp;$C103,АВисновки!$E:$E))</f>
        <v>4302411.5479452051</v>
      </c>
    </row>
    <row r="104" spans="1:64" x14ac:dyDescent="0.2">
      <c r="A104" s="386">
        <f>COUNTIF(СписМінфін!$B$2:$B$101,C104)</f>
        <v>1</v>
      </c>
      <c r="B104" s="364">
        <v>92</v>
      </c>
      <c r="C104" s="365" t="s">
        <v>4</v>
      </c>
      <c r="D104" s="142">
        <v>245784126544</v>
      </c>
      <c r="E104" s="172">
        <f>SUMIF(ВихідніДані!G:G,D104,ВихідніДані!K:K)</f>
        <v>75010571</v>
      </c>
      <c r="F104" s="172">
        <f>SUMIF(ВихідніДані!G:G,D104,ВихідніДані!M:M)</f>
        <v>0</v>
      </c>
      <c r="G104" s="172">
        <f>SUMIF(ВихідніДані!G:G,D104,ВихідніДані!AC:AC)</f>
        <v>0</v>
      </c>
      <c r="H104" s="172">
        <f>SUMIF(ВихідніДані!G:G,D104,ВихідніДані!AI:AI)</f>
        <v>0</v>
      </c>
      <c r="I104" s="366">
        <f t="shared" si="9"/>
        <v>75010571</v>
      </c>
      <c r="J104" s="366">
        <f t="shared" si="10"/>
        <v>0</v>
      </c>
      <c r="K104" s="367">
        <f t="shared" si="7"/>
        <v>0</v>
      </c>
      <c r="L104" s="368">
        <f t="shared" si="11"/>
        <v>0</v>
      </c>
      <c r="M104" s="369">
        <f>SUMIF(АВисновки!N:N,D104,АВисновки!$E:$E)</f>
        <v>65968200.797260277</v>
      </c>
      <c r="N104" s="369">
        <f>SUMIF(АВисновки!N:N,D104,АВисновки!B:B)</f>
        <v>1</v>
      </c>
      <c r="O104" s="369">
        <f ca="1">SUMIF([2]Матриця!C$7:C$967,D104,[2]Матриця!D$7:D$967)</f>
        <v>0</v>
      </c>
      <c r="P104" s="387">
        <f ca="1">SUMIF([2]Матриця!B$7:B$967,C104,[2]Матриця!E$7:E$967)</f>
        <v>0</v>
      </c>
      <c r="Q104" s="159"/>
      <c r="R104" s="330" t="str">
        <f ca="1">IF(SUMIF(ВихідніДані!$E:$BB,R$8&amp;$C104,ВихідніДані!$D:$D)=0,"-",IF(SUMIF(ВихідніДані!$E:$BB,R$8&amp;$C104,ВихідніДані!$BE:$BE)=0,"вся сумма оспорена",IF(SUMIF(ВихідніДані!$E:$BB,R$8&amp;$C104,ВихідніДані!$M:$M)=0,"Немає висновків",SUMIF(ВихідніДані!$E:$BB,R$8&amp;$C104,ВихідніДані!$M:$M)/SUMIF(ВихідніДані!$E:$BB,R$8&amp;$C104,ВихідніДані!$BE:$BE))))</f>
        <v>-</v>
      </c>
      <c r="S104" s="331" t="str">
        <f ca="1">IF(SUMIF(ВихідніДані!$E:$BB,S$8&amp;$C104,ВихідніДані!$D:$D)=0,"-",IF(SUMIF(ВихідніДані!$E:$BB,S$8&amp;$C104,ВихідніДані!$BE:$BE)=0,"вся сумма оспорена",IF(SUMIF(ВихідніДані!$E:$BB,S$8&amp;$C104,ВихідніДані!$M:$M)=0,"Немає висновків",SUMIF(ВихідніДані!$E:$BB,S$8&amp;$C104,ВихідніДані!$M:$M)/SUMIF(ВихідніДані!$E:$BB,S$8&amp;$C104,ВихідніДані!$BE:$BE))))</f>
        <v>Немає висновків</v>
      </c>
      <c r="T104" s="331" t="str">
        <f ca="1">IF(SUMIF(ВихідніДані!$E:$BB,T$8&amp;$C104,ВихідніДані!$D:$D)=0,"-",IF(SUMIF(ВихідніДані!$E:$BB,T$8&amp;$C104,ВихідніДані!$BE:$BE)=0,"вся сумма оспорена",IF(SUMIF(ВихідніДані!$E:$BB,T$8&amp;$C104,ВихідніДані!$M:$M)=0,"Немає висновків",SUMIF(ВихідніДані!$E:$BB,T$8&amp;$C104,ВихідніДані!$M:$M)/SUMIF(ВихідніДані!$E:$BB,T$8&amp;$C104,ВихідніДані!$BE:$BE))))</f>
        <v>-</v>
      </c>
      <c r="U104" s="331" t="str">
        <f ca="1">IF(SUMIF(ВихідніДані!$E:$BB,U$8&amp;$C104,ВихідніДані!$D:$D)=0,"-",IF(SUMIF(ВихідніДані!$E:$BB,U$8&amp;$C104,ВихідніДані!$BE:$BE)=0,"вся сумма оспорена",IF(SUMIF(ВихідніДані!$E:$BB,U$8&amp;$C104,ВихідніДані!$M:$M)=0,"Немає висновків",SUMIF(ВихідніДані!$E:$BB,U$8&amp;$C104,ВихідніДані!$M:$M)/SUMIF(ВихідніДані!$E:$BB,U$8&amp;$C104,ВихідніДані!$BE:$BE))))</f>
        <v>-</v>
      </c>
      <c r="V104" s="331" t="str">
        <f ca="1">IF(SUMIF(ВихідніДані!$E:$BB,V$8&amp;$C104,ВихідніДані!$D:$D)=0,"-",IF(SUMIF(ВихідніДані!$E:$BB,V$8&amp;$C104,ВихідніДані!$BE:$BE)=0,"вся сумма оспорена",IF(SUMIF(ВихідніДані!$E:$BB,V$8&amp;$C104,ВихідніДані!$M:$M)=0,"Немає висновків",SUMIF(ВихідніДані!$E:$BB,V$8&amp;$C104,ВихідніДані!$M:$M)/SUMIF(ВихідніДані!$E:$BB,V$8&amp;$C104,ВихідніДані!$BE:$BE))))</f>
        <v>-</v>
      </c>
      <c r="W104" s="331" t="str">
        <f ca="1">IF(SUMIF(ВихідніДані!$E:$BB,W$8&amp;$C104,ВихідніДані!$D:$D)=0,"-",IF(SUMIF(ВихідніДані!$E:$BB,W$8&amp;$C104,ВихідніДані!$BE:$BE)=0,"вся сумма оспорена",IF(SUMIF(ВихідніДані!$E:$BB,W$8&amp;$C104,ВихідніДані!$M:$M)=0,"Немає висновків",SUMIF(ВихідніДані!$E:$BB,W$8&amp;$C104,ВихідніДані!$M:$M)/SUMIF(ВихідніДані!$E:$BB,W$8&amp;$C104,ВихідніДані!$BE:$BE))))</f>
        <v>-</v>
      </c>
      <c r="X104" s="331" t="str">
        <f ca="1">IF(SUMIF(ВихідніДані!$E:$BB,X$8&amp;$C104,ВихідніДані!$D:$D)=0,"-",IF(SUMIF(ВихідніДані!$E:$BB,X$8&amp;$C104,ВихідніДані!$BE:$BE)=0,"вся сумма оспорена",IF(SUMIF(ВихідніДані!$E:$BB,X$8&amp;$C104,ВихідніДані!$M:$M)=0,"Немає висновків",SUMIF(ВихідніДані!$E:$BB,X$8&amp;$C104,ВихідніДані!$M:$M)/SUMIF(ВихідніДані!$E:$BB,X$8&amp;$C104,ВихідніДані!$BE:$BE))))</f>
        <v>-</v>
      </c>
      <c r="Y104" s="331" t="str">
        <f ca="1">IF(SUMIF(ВихідніДані!$E:$BB,Y$8&amp;$C104,ВихідніДані!$D:$D)=0,"-",IF(SUMIF(ВихідніДані!$E:$BB,Y$8&amp;$C104,ВихідніДані!$BE:$BE)=0,"вся сумма оспорена",IF(SUMIF(ВихідніДані!$E:$BB,Y$8&amp;$C104,ВихідніДані!$M:$M)=0,"Немає висновків",SUMIF(ВихідніДані!$E:$BB,Y$8&amp;$C104,ВихідніДані!$M:$M)/SUMIF(ВихідніДані!$E:$BB,Y$8&amp;$C104,ВихідніДані!$BE:$BE))))</f>
        <v>-</v>
      </c>
      <c r="Z104" s="331" t="str">
        <f ca="1">IF(SUMIF(ВихідніДані!$E:$BB,Z$8&amp;$C104,ВихідніДані!$D:$D)=0,"-",IF(SUMIF(ВихідніДані!$E:$BB,Z$8&amp;$C104,ВихідніДані!$BE:$BE)=0,"вся сумма оспорена",IF(SUMIF(ВихідніДані!$E:$BB,Z$8&amp;$C104,ВихідніДані!$M:$M)=0,"Немає висновків",SUMIF(ВихідніДані!$E:$BB,Z$8&amp;$C104,ВихідніДані!$M:$M)/SUMIF(ВихідніДані!$E:$BB,Z$8&amp;$C104,ВихідніДані!$BE:$BE))))</f>
        <v>-</v>
      </c>
      <c r="AA104" s="331" t="str">
        <f ca="1">IF(SUMIF(ВихідніДані!$E:$BB,AA$8&amp;$C104,ВихідніДані!$D:$D)=0,"-",IF(SUMIF(ВихідніДані!$E:$BB,AA$8&amp;$C104,ВихідніДані!$BE:$BE)=0,"вся сумма оспорена",IF(SUMIF(ВихідніДані!$E:$BB,AA$8&amp;$C104,ВихідніДані!$M:$M)=0,"Немає висновків",SUMIF(ВихідніДані!$E:$BB,AA$8&amp;$C104,ВихідніДані!$M:$M)/SUMIF(ВихідніДані!$E:$BB,AA$8&amp;$C104,ВихідніДані!$BE:$BE))))</f>
        <v>-</v>
      </c>
      <c r="AB104" s="332" t="str">
        <f ca="1">IF(SUMIF(ВихідніДані!$E:$BB,AB$8&amp;$C104,ВихідніДані!$D:$D)=0,"-",IF(SUMIF(ВихідніДані!$E:$BB,AB$8&amp;$C104,ВихідніДані!$BE:$BE)=0,"вся сумма оспорена",IF(SUMIF(ВихідніДані!$E:$BB,AB$8&amp;$C104,ВихідніДані!$M:$M)=0,"Немає висновків",SUMIF(ВихідніДані!$E:$BB,AB$8&amp;$C104,ВихідніДані!$M:$M)/SUMIF(ВихідніДані!$E:$BB,AB$8&amp;$C104,ВихідніДані!$BE:$BE))))</f>
        <v>-</v>
      </c>
      <c r="AC104" s="159"/>
      <c r="AD104" s="330" t="str">
        <f ca="1">IF(SUMIF(ВихідніДані!$E:$BB,AD$8&amp; $C104,ВихідніДані!$D:$D)=0,"-",IF(SUMIF(ВихідніДані!$E:$BB,AD$8&amp;$C104,ВихідніДані!$BE:$BE)=0,"вся сумма оспорена",IF(SUMIF(ВихідніДані!$E:$BB,AD$8&amp;$C104,ВихідніДані!$M:$M)=0,"Немає висновків",SUMIF(ВихідніДані!$E:$BB,AD$8&amp;$C104,ВихідніДані!$AI:$AI)/SUMIF(ВихідніДані!$E:$BB,AD$8&amp;$C104,ВихідніДані!$M:$M))))</f>
        <v>-</v>
      </c>
      <c r="AE104" s="331" t="str">
        <f ca="1">IF(SUMIF(ВихідніДані!$E:$BB,AE$8&amp; $C104,ВихідніДані!$D:$D)=0,"-",IF(SUMIF(ВихідніДані!$E:$BB,AE$8&amp;$C104,ВихідніДані!$BE:$BE)=0,"вся сумма оспорена",IF(SUMIF(ВихідніДані!$E:$BB,AE$8&amp;$C104,ВихідніДані!$M:$M)=0,"Немає висновків",SUMIF(ВихідніДані!$E:$BB,AE$8&amp;$C104,ВихідніДані!$AI:$AI)/SUMIF(ВихідніДані!$E:$BB,AE$8&amp;$C104,ВихідніДані!$M:$M))))</f>
        <v>Немає висновків</v>
      </c>
      <c r="AF104" s="331" t="str">
        <f ca="1">IF(SUMIF(ВихідніДані!$E:$BB,AF$8&amp; $C104,ВихідніДані!$D:$D)=0,"-",IF(SUMIF(ВихідніДані!$E:$BB,AF$8&amp;$C104,ВихідніДані!$BE:$BE)=0,"вся сумма оспорена",IF(SUMIF(ВихідніДані!$E:$BB,AF$8&amp;$C104,ВихідніДані!$M:$M)=0,"Немає висновків",SUMIF(ВихідніДані!$E:$BB,AF$8&amp;$C104,ВихідніДані!$AI:$AI)/SUMIF(ВихідніДані!$E:$BB,AF$8&amp;$C104,ВихідніДані!$M:$M))))</f>
        <v>-</v>
      </c>
      <c r="AG104" s="331" t="str">
        <f ca="1">IF(SUMIF(ВихідніДані!$E:$BB,AG$8&amp; $C104,ВихідніДані!$D:$D)=0,"-",IF(SUMIF(ВихідніДані!$E:$BB,AG$8&amp;$C104,ВихідніДані!$BE:$BE)=0,"вся сумма оспорена",IF(SUMIF(ВихідніДані!$E:$BB,AG$8&amp;$C104,ВихідніДані!$M:$M)=0,"Немає висновків",SUMIF(ВихідніДані!$E:$BB,AG$8&amp;$C104,ВихідніДані!$AI:$AI)/SUMIF(ВихідніДані!$E:$BB,AG$8&amp;$C104,ВихідніДані!$M:$M))))</f>
        <v>-</v>
      </c>
      <c r="AH104" s="331" t="str">
        <f ca="1">IF(SUMIF(ВихідніДані!$E:$BB,AH$8&amp; $C104,ВихідніДані!$D:$D)=0,"-",IF(SUMIF(ВихідніДані!$E:$BB,AH$8&amp;$C104,ВихідніДані!$BE:$BE)=0,"вся сумма оспорена",IF(SUMIF(ВихідніДані!$E:$BB,AH$8&amp;$C104,ВихідніДані!$M:$M)=0,"Немає висновків",SUMIF(ВихідніДані!$E:$BB,AH$8&amp;$C104,ВихідніДані!$AI:$AI)/SUMIF(ВихідніДані!$E:$BB,AH$8&amp;$C104,ВихідніДані!$M:$M))))</f>
        <v>-</v>
      </c>
      <c r="AI104" s="331" t="str">
        <f ca="1">IF(SUMIF(ВихідніДані!$E:$BB,AI$8&amp; $C104,ВихідніДані!$D:$D)=0,"-",IF(SUMIF(ВихідніДані!$E:$BB,AI$8&amp;$C104,ВихідніДані!$BE:$BE)=0,"вся сумма оспорена",IF(SUMIF(ВихідніДані!$E:$BB,AI$8&amp;$C104,ВихідніДані!$M:$M)=0,"Немає висновків",SUMIF(ВихідніДані!$E:$BB,AI$8&amp;$C104,ВихідніДані!$AI:$AI)/SUMIF(ВихідніДані!$E:$BB,AI$8&amp;$C104,ВихідніДані!$M:$M))))</f>
        <v>-</v>
      </c>
      <c r="AJ104" s="331" t="str">
        <f ca="1">IF(SUMIF(ВихідніДані!$E:$BB,AJ$8&amp; $C104,ВихідніДані!$D:$D)=0,"-",IF(SUMIF(ВихідніДані!$E:$BB,AJ$8&amp;$C104,ВихідніДані!$BE:$BE)=0,"вся сумма оспорена",IF(SUMIF(ВихідніДані!$E:$BB,AJ$8&amp;$C104,ВихідніДані!$M:$M)=0,"Немає висновків",SUMIF(ВихідніДані!$E:$BB,AJ$8&amp;$C104,ВихідніДані!$AI:$AI)/SUMIF(ВихідніДані!$E:$BB,AJ$8&amp;$C104,ВихідніДані!$M:$M))))</f>
        <v>-</v>
      </c>
      <c r="AK104" s="331" t="str">
        <f ca="1">IF(SUMIF(ВихідніДані!$E:$BB,AK$8&amp; $C104,ВихідніДані!$D:$D)=0,"-",IF(SUMIF(ВихідніДані!$E:$BB,AK$8&amp;$C104,ВихідніДані!$BE:$BE)=0,"вся сумма оспорена",IF(SUMIF(ВихідніДані!$E:$BB,AK$8&amp;$C104,ВихідніДані!$M:$M)=0,"Немає висновків",SUMIF(ВихідніДані!$E:$BB,AK$8&amp;$C104,ВихідніДані!$AI:$AI)/SUMIF(ВихідніДані!$E:$BB,AK$8&amp;$C104,ВихідніДані!$M:$M))))</f>
        <v>-</v>
      </c>
      <c r="AL104" s="331" t="str">
        <f ca="1">IF(SUMIF(ВихідніДані!$E:$BB,AL$8&amp; $C104,ВихідніДані!$D:$D)=0,"-",IF(SUMIF(ВихідніДані!$E:$BB,AL$8&amp;$C104,ВихідніДані!$BE:$BE)=0,"вся сумма оспорена",IF(SUMIF(ВихідніДані!$E:$BB,AL$8&amp;$C104,ВихідніДані!$M:$M)=0,"Немає висновків",SUMIF(ВихідніДані!$E:$BB,AL$8&amp;$C104,ВихідніДані!$AI:$AI)/SUMIF(ВихідніДані!$E:$BB,AL$8&amp;$C104,ВихідніДані!$M:$M))))</f>
        <v>-</v>
      </c>
      <c r="AM104" s="331" t="str">
        <f ca="1">IF(SUMIF(ВихідніДані!$E:$BB,AM$8&amp; $C104,ВихідніДані!$D:$D)=0,"-",IF(SUMIF(ВихідніДані!$E:$BB,AM$8&amp;$C104,ВихідніДані!$BE:$BE)=0,"вся сумма оспорена",IF(SUMIF(ВихідніДані!$E:$BB,AM$8&amp;$C104,ВихідніДані!$M:$M)=0,"Немає висновків",SUMIF(ВихідніДані!$E:$BB,AM$8&amp;$C104,ВихідніДані!$AI:$AI)/SUMIF(ВихідніДані!$E:$BB,AM$8&amp;$C104,ВихідніДані!$M:$M))))</f>
        <v>-</v>
      </c>
      <c r="AN104" s="332" t="str">
        <f ca="1">IF(SUMIF(ВихідніДані!$E:$BB,AN$8&amp; $C104,ВихідніДані!$D:$D)=0,"-",IF(SUMIF(ВихідніДані!$E:$BB,AN$8&amp;$C104,ВихідніДані!$BE:$BE)=0,"вся сумма оспорена",IF(SUMIF(ВихідніДані!$E:$BB,AN$8&amp;$C104,ВихідніДані!$M:$M)=0,"Немає висновків",SUMIF(ВихідніДані!$E:$BB,AN$8&amp;$C104,ВихідніДані!$AI:$AI)/SUMIF(ВихідніДані!$E:$BB,AN$8&amp;$C104,ВихідніДані!$M:$M))))</f>
        <v>-</v>
      </c>
      <c r="AO104" s="159"/>
      <c r="AP104" s="330" t="str">
        <f>IF(ISNA(VLOOKUP(AP$8&amp;$C104,ВихідніДані!$E:$BD,52,0)),"---",VLOOKUP(AP$8&amp;$C104,ВихідніДані!$E:$BD,52,0))</f>
        <v>---</v>
      </c>
      <c r="AQ104" s="331" t="str">
        <f>IF(ISNA(VLOOKUP(AQ$8&amp;$C104,ВихідніДані!$E:$BD,52,0)),"---",VLOOKUP(AQ$8&amp;$C104,ВихідніДані!$E:$BD,52,0))</f>
        <v>Немає висновку</v>
      </c>
      <c r="AR104" s="331" t="str">
        <f>IF(ISNA(VLOOKUP(AR$8&amp;$C104,ВихідніДані!$E:$BD,52,0)),"---",VLOOKUP(AR$8&amp;$C104,ВихідніДані!$E:$BD,52,0))</f>
        <v>---</v>
      </c>
      <c r="AS104" s="331" t="str">
        <f>IF(ISNA(VLOOKUP(AS$8&amp;$C104,ВихідніДані!$E:$BD,52,0)),"---",VLOOKUP(AS$8&amp;$C104,ВихідніДані!$E:$BD,52,0))</f>
        <v>---</v>
      </c>
      <c r="AT104" s="331" t="str">
        <f>IF(ISNA(VLOOKUP(AT$8&amp;$C104,ВихідніДані!$E:$BD,52,0)),"---",VLOOKUP(AT$8&amp;$C104,ВихідніДані!$E:$BD,52,0))</f>
        <v>---</v>
      </c>
      <c r="AU104" s="331" t="str">
        <f>IF(ISNA(VLOOKUP(AU$8&amp;$C104,ВихідніДані!$E:$BD,52,0)),"---",VLOOKUP(AU$8&amp;$C104,ВихідніДані!$E:$BD,52,0))</f>
        <v>---</v>
      </c>
      <c r="AV104" s="331" t="str">
        <f>IF(ISNA(VLOOKUP(AV$8&amp;$C104,ВихідніДані!$E:$BD,52,0)),"---",VLOOKUP(AV$8&amp;$C104,ВихідніДані!$E:$BD,52,0))</f>
        <v>---</v>
      </c>
      <c r="AW104" s="331" t="str">
        <f>IF(ISNA(VLOOKUP(AW$8&amp;$C104,ВихідніДані!$E:$BD,52,0)),"---",VLOOKUP(AW$8&amp;$C104,ВихідніДані!$E:$BD,52,0))</f>
        <v>---</v>
      </c>
      <c r="AX104" s="331" t="str">
        <f>IF(ISNA(VLOOKUP(AX$8&amp;$C104,ВихідніДані!$E:$BD,52,0)),"---",VLOOKUP(AX$8&amp;$C104,ВихідніДані!$E:$BD,52,0))</f>
        <v>---</v>
      </c>
      <c r="AY104" s="331" t="str">
        <f>IF(ISNA(VLOOKUP(AY$8&amp;$C104,ВихідніДані!$E:$BD,52,0)),"---",VLOOKUP(AY$8&amp;$C104,ВихідніДані!$E:$BD,52,0))</f>
        <v>---</v>
      </c>
      <c r="AZ104" s="332" t="str">
        <f>IF(ISNA(VLOOKUP(AZ$8&amp;$C104,ВихідніДані!$E:$BD,52,0)),"---",VLOOKUP(AZ$8&amp;$C104,ВихідніДані!$E:$BD,52,0))</f>
        <v>---</v>
      </c>
      <c r="BA104" s="159"/>
      <c r="BB104" s="319" t="str">
        <f>IF(SUMIF(АВисновки!$D:$D,BB$8&amp;$C104,АВисновки!$A:$A)=0,"-",SUMIF(АВисновки!$D:$D,BB$8&amp;$C104,АВисновки!$E:$E))</f>
        <v>-</v>
      </c>
      <c r="BC104" s="320">
        <f>IF(SUMIF(АВисновки!$D:$D,BC$8&amp;$C104,АВисновки!$A:$A)=0,"-",SUMIF(АВисновки!$D:$D,BC$8&amp;$C104,АВисновки!$E:$E))</f>
        <v>65968200.797260277</v>
      </c>
      <c r="BD104" s="320" t="str">
        <f>IF(SUMIF(АВисновки!$D:$D,BD$8&amp;$C104,АВисновки!$A:$A)=0,"-",SUMIF(АВисновки!$D:$D,BD$8&amp;$C104,АВисновки!$E:$E))</f>
        <v>-</v>
      </c>
      <c r="BE104" s="320" t="str">
        <f>IF(SUMIF(АВисновки!$D:$D,BE$8&amp;$C104,АВисновки!$A:$A)=0,"-",SUMIF(АВисновки!$D:$D,BE$8&amp;$C104,АВисновки!$E:$E))</f>
        <v>-</v>
      </c>
      <c r="BF104" s="320" t="str">
        <f>IF(SUMIF(АВисновки!$D:$D,BF$8&amp;$C104,АВисновки!$A:$A)=0,"-",SUMIF(АВисновки!$D:$D,BF$8&amp;$C104,АВисновки!$E:$E))</f>
        <v>-</v>
      </c>
      <c r="BG104" s="320" t="str">
        <f>IF(SUMIF(АВисновки!$D:$D,BG$8&amp;$C104,АВисновки!$A:$A)=0,"-",SUMIF(АВисновки!$D:$D,BG$8&amp;$C104,АВисновки!$E:$E))</f>
        <v>-</v>
      </c>
      <c r="BH104" s="320" t="str">
        <f>IF(SUMIF(АВисновки!$D:$D,BH$8&amp;$C104,АВисновки!$A:$A)=0,"-",SUMIF(АВисновки!$D:$D,BH$8&amp;$C104,АВисновки!$E:$E))</f>
        <v>-</v>
      </c>
      <c r="BI104" s="320" t="str">
        <f>IF(SUMIF(АВисновки!$D:$D,BI$8&amp;$C104,АВисновки!$A:$A)=0,"-",SUMIF(АВисновки!$D:$D,BI$8&amp;$C104,АВисновки!$E:$E))</f>
        <v>-</v>
      </c>
      <c r="BJ104" s="320" t="str">
        <f>IF(SUMIF(АВисновки!$D:$D,BJ$8&amp;$C104,АВисновки!$A:$A)=0,"-",SUMIF(АВисновки!$D:$D,BJ$8&amp;$C104,АВисновки!$E:$E))</f>
        <v>-</v>
      </c>
      <c r="BK104" s="320" t="str">
        <f>IF(SUMIF(АВисновки!$D:$D,BK$8&amp;$C104,АВисновки!$A:$A)=0,"-",SUMIF(АВисновки!$D:$D,BK$8&amp;$C104,АВисновки!$E:$E))</f>
        <v>-</v>
      </c>
      <c r="BL104" s="321" t="str">
        <f>IF(SUMIF(АВисновки!$D:$D,BL$8&amp;$C104,АВисновки!$A:$A)=0,"-",SUMIF(АВисновки!$D:$D,BL$8&amp;$C104,АВисновки!$E:$E))</f>
        <v>-</v>
      </c>
    </row>
    <row r="105" spans="1:64" x14ac:dyDescent="0.2">
      <c r="A105" s="386">
        <f>COUNTIF(СписМінфін!$B$2:$B$101,C105)</f>
        <v>1</v>
      </c>
      <c r="B105" s="364">
        <v>93</v>
      </c>
      <c r="C105" s="365" t="s">
        <v>6</v>
      </c>
      <c r="D105" s="142">
        <v>255953326550</v>
      </c>
      <c r="E105" s="172">
        <f>SUMIF(ВихідніДані!G:G,D105,ВихідніДані!K:K)</f>
        <v>70252737</v>
      </c>
      <c r="F105" s="172">
        <f>SUMIF(ВихідніДані!G:G,D105,ВихідніДані!M:M)</f>
        <v>0</v>
      </c>
      <c r="G105" s="172">
        <f>SUMIF(ВихідніДані!G:G,D105,ВихідніДані!AC:AC)</f>
        <v>0</v>
      </c>
      <c r="H105" s="172">
        <f>SUMIF(ВихідніДані!G:G,D105,ВихідніДані!AI:AI)</f>
        <v>0</v>
      </c>
      <c r="I105" s="366">
        <f t="shared" si="9"/>
        <v>70252737</v>
      </c>
      <c r="J105" s="366">
        <f t="shared" si="10"/>
        <v>0</v>
      </c>
      <c r="K105" s="367">
        <f t="shared" si="7"/>
        <v>0</v>
      </c>
      <c r="L105" s="368">
        <f t="shared" si="11"/>
        <v>0</v>
      </c>
      <c r="M105" s="369">
        <f>SUMIF(АВисновки!N:N,D105,АВисновки!$E:$E)</f>
        <v>67173164.967123285</v>
      </c>
      <c r="N105" s="369">
        <f>SUMIF(АВисновки!N:N,D105,АВисновки!B:B)</f>
        <v>1</v>
      </c>
      <c r="O105" s="369">
        <f ca="1">SUMIF([2]Матриця!C$7:C$967,D105,[2]Матриця!D$7:D$967)</f>
        <v>0</v>
      </c>
      <c r="P105" s="387">
        <f ca="1">SUMIF([2]Матриця!B$7:B$967,C105,[2]Матриця!E$7:E$967)</f>
        <v>0</v>
      </c>
      <c r="Q105" s="159"/>
      <c r="R105" s="330" t="str">
        <f ca="1">IF(SUMIF(ВихідніДані!$E:$BB,R$8&amp;$C105,ВихідніДані!$D:$D)=0,"-",IF(SUMIF(ВихідніДані!$E:$BB,R$8&amp;$C105,ВихідніДані!$BE:$BE)=0,"вся сумма оспорена",IF(SUMIF(ВихідніДані!$E:$BB,R$8&amp;$C105,ВихідніДані!$M:$M)=0,"Немає висновків",SUMIF(ВихідніДані!$E:$BB,R$8&amp;$C105,ВихідніДані!$M:$M)/SUMIF(ВихідніДані!$E:$BB,R$8&amp;$C105,ВихідніДані!$BE:$BE))))</f>
        <v>Немає висновків</v>
      </c>
      <c r="S105" s="331" t="str">
        <f ca="1">IF(SUMIF(ВихідніДані!$E:$BB,S$8&amp;$C105,ВихідніДані!$D:$D)=0,"-",IF(SUMIF(ВихідніДані!$E:$BB,S$8&amp;$C105,ВихідніДані!$BE:$BE)=0,"вся сумма оспорена",IF(SUMIF(ВихідніДані!$E:$BB,S$8&amp;$C105,ВихідніДані!$M:$M)=0,"Немає висновків",SUMIF(ВихідніДані!$E:$BB,S$8&amp;$C105,ВихідніДані!$M:$M)/SUMIF(ВихідніДані!$E:$BB,S$8&amp;$C105,ВихідніДані!$BE:$BE))))</f>
        <v>-</v>
      </c>
      <c r="T105" s="331" t="str">
        <f ca="1">IF(SUMIF(ВихідніДані!$E:$BB,T$8&amp;$C105,ВихідніДані!$D:$D)=0,"-",IF(SUMIF(ВихідніДані!$E:$BB,T$8&amp;$C105,ВихідніДані!$BE:$BE)=0,"вся сумма оспорена",IF(SUMIF(ВихідніДані!$E:$BB,T$8&amp;$C105,ВихідніДані!$M:$M)=0,"Немає висновків",SUMIF(ВихідніДані!$E:$BB,T$8&amp;$C105,ВихідніДані!$M:$M)/SUMIF(ВихідніДані!$E:$BB,T$8&amp;$C105,ВихідніДані!$BE:$BE))))</f>
        <v>-</v>
      </c>
      <c r="U105" s="331" t="str">
        <f ca="1">IF(SUMIF(ВихідніДані!$E:$BB,U$8&amp;$C105,ВихідніДані!$D:$D)=0,"-",IF(SUMIF(ВихідніДані!$E:$BB,U$8&amp;$C105,ВихідніДані!$BE:$BE)=0,"вся сумма оспорена",IF(SUMIF(ВихідніДані!$E:$BB,U$8&amp;$C105,ВихідніДані!$M:$M)=0,"Немає висновків",SUMIF(ВихідніДані!$E:$BB,U$8&amp;$C105,ВихідніДані!$M:$M)/SUMIF(ВихідніДані!$E:$BB,U$8&amp;$C105,ВихідніДані!$BE:$BE))))</f>
        <v>-</v>
      </c>
      <c r="V105" s="331" t="str">
        <f ca="1">IF(SUMIF(ВихідніДані!$E:$BB,V$8&amp;$C105,ВихідніДані!$D:$D)=0,"-",IF(SUMIF(ВихідніДані!$E:$BB,V$8&amp;$C105,ВихідніДані!$BE:$BE)=0,"вся сумма оспорена",IF(SUMIF(ВихідніДані!$E:$BB,V$8&amp;$C105,ВихідніДані!$M:$M)=0,"Немає висновків",SUMIF(ВихідніДані!$E:$BB,V$8&amp;$C105,ВихідніДані!$M:$M)/SUMIF(ВихідніДані!$E:$BB,V$8&amp;$C105,ВихідніДані!$BE:$BE))))</f>
        <v>-</v>
      </c>
      <c r="W105" s="331" t="str">
        <f ca="1">IF(SUMIF(ВихідніДані!$E:$BB,W$8&amp;$C105,ВихідніДані!$D:$D)=0,"-",IF(SUMIF(ВихідніДані!$E:$BB,W$8&amp;$C105,ВихідніДані!$BE:$BE)=0,"вся сумма оспорена",IF(SUMIF(ВихідніДані!$E:$BB,W$8&amp;$C105,ВихідніДані!$M:$M)=0,"Немає висновків",SUMIF(ВихідніДані!$E:$BB,W$8&amp;$C105,ВихідніДані!$M:$M)/SUMIF(ВихідніДані!$E:$BB,W$8&amp;$C105,ВихідніДані!$BE:$BE))))</f>
        <v>-</v>
      </c>
      <c r="X105" s="331" t="str">
        <f ca="1">IF(SUMIF(ВихідніДані!$E:$BB,X$8&amp;$C105,ВихідніДані!$D:$D)=0,"-",IF(SUMIF(ВихідніДані!$E:$BB,X$8&amp;$C105,ВихідніДані!$BE:$BE)=0,"вся сумма оспорена",IF(SUMIF(ВихідніДані!$E:$BB,X$8&amp;$C105,ВихідніДані!$M:$M)=0,"Немає висновків",SUMIF(ВихідніДані!$E:$BB,X$8&amp;$C105,ВихідніДані!$M:$M)/SUMIF(ВихідніДані!$E:$BB,X$8&amp;$C105,ВихідніДані!$BE:$BE))))</f>
        <v>-</v>
      </c>
      <c r="Y105" s="331" t="str">
        <f ca="1">IF(SUMIF(ВихідніДані!$E:$BB,Y$8&amp;$C105,ВихідніДані!$D:$D)=0,"-",IF(SUMIF(ВихідніДані!$E:$BB,Y$8&amp;$C105,ВихідніДані!$BE:$BE)=0,"вся сумма оспорена",IF(SUMIF(ВихідніДані!$E:$BB,Y$8&amp;$C105,ВихідніДані!$M:$M)=0,"Немає висновків",SUMIF(ВихідніДані!$E:$BB,Y$8&amp;$C105,ВихідніДані!$M:$M)/SUMIF(ВихідніДані!$E:$BB,Y$8&amp;$C105,ВихідніДані!$BE:$BE))))</f>
        <v>-</v>
      </c>
      <c r="Z105" s="331" t="str">
        <f ca="1">IF(SUMIF(ВихідніДані!$E:$BB,Z$8&amp;$C105,ВихідніДані!$D:$D)=0,"-",IF(SUMIF(ВихідніДані!$E:$BB,Z$8&amp;$C105,ВихідніДані!$BE:$BE)=0,"вся сумма оспорена",IF(SUMIF(ВихідніДані!$E:$BB,Z$8&amp;$C105,ВихідніДані!$M:$M)=0,"Немає висновків",SUMIF(ВихідніДані!$E:$BB,Z$8&amp;$C105,ВихідніДані!$M:$M)/SUMIF(ВихідніДані!$E:$BB,Z$8&amp;$C105,ВихідніДані!$BE:$BE))))</f>
        <v>-</v>
      </c>
      <c r="AA105" s="331" t="str">
        <f ca="1">IF(SUMIF(ВихідніДані!$E:$BB,AA$8&amp;$C105,ВихідніДані!$D:$D)=0,"-",IF(SUMIF(ВихідніДані!$E:$BB,AA$8&amp;$C105,ВихідніДані!$BE:$BE)=0,"вся сумма оспорена",IF(SUMIF(ВихідніДані!$E:$BB,AA$8&amp;$C105,ВихідніДані!$M:$M)=0,"Немає висновків",SUMIF(ВихідніДані!$E:$BB,AA$8&amp;$C105,ВихідніДані!$M:$M)/SUMIF(ВихідніДані!$E:$BB,AA$8&amp;$C105,ВихідніДані!$BE:$BE))))</f>
        <v>-</v>
      </c>
      <c r="AB105" s="332" t="str">
        <f ca="1">IF(SUMIF(ВихідніДані!$E:$BB,AB$8&amp;$C105,ВихідніДані!$D:$D)=0,"-",IF(SUMIF(ВихідніДані!$E:$BB,AB$8&amp;$C105,ВихідніДані!$BE:$BE)=0,"вся сумма оспорена",IF(SUMIF(ВихідніДані!$E:$BB,AB$8&amp;$C105,ВихідніДані!$M:$M)=0,"Немає висновків",SUMIF(ВихідніДані!$E:$BB,AB$8&amp;$C105,ВихідніДані!$M:$M)/SUMIF(ВихідніДані!$E:$BB,AB$8&amp;$C105,ВихідніДані!$BE:$BE))))</f>
        <v>-</v>
      </c>
      <c r="AC105" s="159"/>
      <c r="AD105" s="330" t="str">
        <f ca="1">IF(SUMIF(ВихідніДані!$E:$BB,AD$8&amp; $C105,ВихідніДані!$D:$D)=0,"-",IF(SUMIF(ВихідніДані!$E:$BB,AD$8&amp;$C105,ВихідніДані!$BE:$BE)=0,"вся сумма оспорена",IF(SUMIF(ВихідніДані!$E:$BB,AD$8&amp;$C105,ВихідніДані!$M:$M)=0,"Немає висновків",SUMIF(ВихідніДані!$E:$BB,AD$8&amp;$C105,ВихідніДані!$AI:$AI)/SUMIF(ВихідніДані!$E:$BB,AD$8&amp;$C105,ВихідніДані!$M:$M))))</f>
        <v>Немає висновків</v>
      </c>
      <c r="AE105" s="331" t="str">
        <f ca="1">IF(SUMIF(ВихідніДані!$E:$BB,AE$8&amp; $C105,ВихідніДані!$D:$D)=0,"-",IF(SUMIF(ВихідніДані!$E:$BB,AE$8&amp;$C105,ВихідніДані!$BE:$BE)=0,"вся сумма оспорена",IF(SUMIF(ВихідніДані!$E:$BB,AE$8&amp;$C105,ВихідніДані!$M:$M)=0,"Немає висновків",SUMIF(ВихідніДані!$E:$BB,AE$8&amp;$C105,ВихідніДані!$AI:$AI)/SUMIF(ВихідніДані!$E:$BB,AE$8&amp;$C105,ВихідніДані!$M:$M))))</f>
        <v>-</v>
      </c>
      <c r="AF105" s="331" t="str">
        <f ca="1">IF(SUMIF(ВихідніДані!$E:$BB,AF$8&amp; $C105,ВихідніДані!$D:$D)=0,"-",IF(SUMIF(ВихідніДані!$E:$BB,AF$8&amp;$C105,ВихідніДані!$BE:$BE)=0,"вся сумма оспорена",IF(SUMIF(ВихідніДані!$E:$BB,AF$8&amp;$C105,ВихідніДані!$M:$M)=0,"Немає висновків",SUMIF(ВихідніДані!$E:$BB,AF$8&amp;$C105,ВихідніДані!$AI:$AI)/SUMIF(ВихідніДані!$E:$BB,AF$8&amp;$C105,ВихідніДані!$M:$M))))</f>
        <v>-</v>
      </c>
      <c r="AG105" s="331" t="str">
        <f ca="1">IF(SUMIF(ВихідніДані!$E:$BB,AG$8&amp; $C105,ВихідніДані!$D:$D)=0,"-",IF(SUMIF(ВихідніДані!$E:$BB,AG$8&amp;$C105,ВихідніДані!$BE:$BE)=0,"вся сумма оспорена",IF(SUMIF(ВихідніДані!$E:$BB,AG$8&amp;$C105,ВихідніДані!$M:$M)=0,"Немає висновків",SUMIF(ВихідніДані!$E:$BB,AG$8&amp;$C105,ВихідніДані!$AI:$AI)/SUMIF(ВихідніДані!$E:$BB,AG$8&amp;$C105,ВихідніДані!$M:$M))))</f>
        <v>-</v>
      </c>
      <c r="AH105" s="331" t="str">
        <f ca="1">IF(SUMIF(ВихідніДані!$E:$BB,AH$8&amp; $C105,ВихідніДані!$D:$D)=0,"-",IF(SUMIF(ВихідніДані!$E:$BB,AH$8&amp;$C105,ВихідніДані!$BE:$BE)=0,"вся сумма оспорена",IF(SUMIF(ВихідніДані!$E:$BB,AH$8&amp;$C105,ВихідніДані!$M:$M)=0,"Немає висновків",SUMIF(ВихідніДані!$E:$BB,AH$8&amp;$C105,ВихідніДані!$AI:$AI)/SUMIF(ВихідніДані!$E:$BB,AH$8&amp;$C105,ВихідніДані!$M:$M))))</f>
        <v>-</v>
      </c>
      <c r="AI105" s="331" t="str">
        <f ca="1">IF(SUMIF(ВихідніДані!$E:$BB,AI$8&amp; $C105,ВихідніДані!$D:$D)=0,"-",IF(SUMIF(ВихідніДані!$E:$BB,AI$8&amp;$C105,ВихідніДані!$BE:$BE)=0,"вся сумма оспорена",IF(SUMIF(ВихідніДані!$E:$BB,AI$8&amp;$C105,ВихідніДані!$M:$M)=0,"Немає висновків",SUMIF(ВихідніДані!$E:$BB,AI$8&amp;$C105,ВихідніДані!$AI:$AI)/SUMIF(ВихідніДані!$E:$BB,AI$8&amp;$C105,ВихідніДані!$M:$M))))</f>
        <v>-</v>
      </c>
      <c r="AJ105" s="331" t="str">
        <f ca="1">IF(SUMIF(ВихідніДані!$E:$BB,AJ$8&amp; $C105,ВихідніДані!$D:$D)=0,"-",IF(SUMIF(ВихідніДані!$E:$BB,AJ$8&amp;$C105,ВихідніДані!$BE:$BE)=0,"вся сумма оспорена",IF(SUMIF(ВихідніДані!$E:$BB,AJ$8&amp;$C105,ВихідніДані!$M:$M)=0,"Немає висновків",SUMIF(ВихідніДані!$E:$BB,AJ$8&amp;$C105,ВихідніДані!$AI:$AI)/SUMIF(ВихідніДані!$E:$BB,AJ$8&amp;$C105,ВихідніДані!$M:$M))))</f>
        <v>-</v>
      </c>
      <c r="AK105" s="331" t="str">
        <f ca="1">IF(SUMIF(ВихідніДані!$E:$BB,AK$8&amp; $C105,ВихідніДані!$D:$D)=0,"-",IF(SUMIF(ВихідніДані!$E:$BB,AK$8&amp;$C105,ВихідніДані!$BE:$BE)=0,"вся сумма оспорена",IF(SUMIF(ВихідніДані!$E:$BB,AK$8&amp;$C105,ВихідніДані!$M:$M)=0,"Немає висновків",SUMIF(ВихідніДані!$E:$BB,AK$8&amp;$C105,ВихідніДані!$AI:$AI)/SUMIF(ВихідніДані!$E:$BB,AK$8&amp;$C105,ВихідніДані!$M:$M))))</f>
        <v>-</v>
      </c>
      <c r="AL105" s="331" t="str">
        <f ca="1">IF(SUMIF(ВихідніДані!$E:$BB,AL$8&amp; $C105,ВихідніДані!$D:$D)=0,"-",IF(SUMIF(ВихідніДані!$E:$BB,AL$8&amp;$C105,ВихідніДані!$BE:$BE)=0,"вся сумма оспорена",IF(SUMIF(ВихідніДані!$E:$BB,AL$8&amp;$C105,ВихідніДані!$M:$M)=0,"Немає висновків",SUMIF(ВихідніДані!$E:$BB,AL$8&amp;$C105,ВихідніДані!$AI:$AI)/SUMIF(ВихідніДані!$E:$BB,AL$8&amp;$C105,ВихідніДані!$M:$M))))</f>
        <v>-</v>
      </c>
      <c r="AM105" s="331" t="str">
        <f ca="1">IF(SUMIF(ВихідніДані!$E:$BB,AM$8&amp; $C105,ВихідніДані!$D:$D)=0,"-",IF(SUMIF(ВихідніДані!$E:$BB,AM$8&amp;$C105,ВихідніДані!$BE:$BE)=0,"вся сумма оспорена",IF(SUMIF(ВихідніДані!$E:$BB,AM$8&amp;$C105,ВихідніДані!$M:$M)=0,"Немає висновків",SUMIF(ВихідніДані!$E:$BB,AM$8&amp;$C105,ВихідніДані!$AI:$AI)/SUMIF(ВихідніДані!$E:$BB,AM$8&amp;$C105,ВихідніДані!$M:$M))))</f>
        <v>-</v>
      </c>
      <c r="AN105" s="332" t="str">
        <f ca="1">IF(SUMIF(ВихідніДані!$E:$BB,AN$8&amp; $C105,ВихідніДані!$D:$D)=0,"-",IF(SUMIF(ВихідніДані!$E:$BB,AN$8&amp;$C105,ВихідніДані!$BE:$BE)=0,"вся сумма оспорена",IF(SUMIF(ВихідніДані!$E:$BB,AN$8&amp;$C105,ВихідніДані!$M:$M)=0,"Немає висновків",SUMIF(ВихідніДані!$E:$BB,AN$8&amp;$C105,ВихідніДані!$AI:$AI)/SUMIF(ВихідніДані!$E:$BB,AN$8&amp;$C105,ВихідніДані!$M:$M))))</f>
        <v>-</v>
      </c>
      <c r="AO105" s="159"/>
      <c r="AP105" s="330" t="str">
        <f>IF(ISNA(VLOOKUP(AP$8&amp;$C105,ВихідніДані!$E:$BD,52,0)),"---",VLOOKUP(AP$8&amp;$C105,ВихідніДані!$E:$BD,52,0))</f>
        <v>Немає висновку</v>
      </c>
      <c r="AQ105" s="331" t="str">
        <f>IF(ISNA(VLOOKUP(AQ$8&amp;$C105,ВихідніДані!$E:$BD,52,0)),"---",VLOOKUP(AQ$8&amp;$C105,ВихідніДані!$E:$BD,52,0))</f>
        <v>---</v>
      </c>
      <c r="AR105" s="331" t="str">
        <f>IF(ISNA(VLOOKUP(AR$8&amp;$C105,ВихідніДані!$E:$BD,52,0)),"---",VLOOKUP(AR$8&amp;$C105,ВихідніДані!$E:$BD,52,0))</f>
        <v>---</v>
      </c>
      <c r="AS105" s="331" t="str">
        <f>IF(ISNA(VLOOKUP(AS$8&amp;$C105,ВихідніДані!$E:$BD,52,0)),"---",VLOOKUP(AS$8&amp;$C105,ВихідніДані!$E:$BD,52,0))</f>
        <v>---</v>
      </c>
      <c r="AT105" s="331" t="str">
        <f>IF(ISNA(VLOOKUP(AT$8&amp;$C105,ВихідніДані!$E:$BD,52,0)),"---",VLOOKUP(AT$8&amp;$C105,ВихідніДані!$E:$BD,52,0))</f>
        <v>---</v>
      </c>
      <c r="AU105" s="331" t="str">
        <f>IF(ISNA(VLOOKUP(AU$8&amp;$C105,ВихідніДані!$E:$BD,52,0)),"---",VLOOKUP(AU$8&amp;$C105,ВихідніДані!$E:$BD,52,0))</f>
        <v>---</v>
      </c>
      <c r="AV105" s="331" t="str">
        <f>IF(ISNA(VLOOKUP(AV$8&amp;$C105,ВихідніДані!$E:$BD,52,0)),"---",VLOOKUP(AV$8&amp;$C105,ВихідніДані!$E:$BD,52,0))</f>
        <v>---</v>
      </c>
      <c r="AW105" s="331" t="str">
        <f>IF(ISNA(VLOOKUP(AW$8&amp;$C105,ВихідніДані!$E:$BD,52,0)),"---",VLOOKUP(AW$8&amp;$C105,ВихідніДані!$E:$BD,52,0))</f>
        <v>---</v>
      </c>
      <c r="AX105" s="331" t="str">
        <f>IF(ISNA(VLOOKUP(AX$8&amp;$C105,ВихідніДані!$E:$BD,52,0)),"---",VLOOKUP(AX$8&amp;$C105,ВихідніДані!$E:$BD,52,0))</f>
        <v>---</v>
      </c>
      <c r="AY105" s="331" t="str">
        <f>IF(ISNA(VLOOKUP(AY$8&amp;$C105,ВихідніДані!$E:$BD,52,0)),"---",VLOOKUP(AY$8&amp;$C105,ВихідніДані!$E:$BD,52,0))</f>
        <v>---</v>
      </c>
      <c r="AZ105" s="332" t="str">
        <f>IF(ISNA(VLOOKUP(AZ$8&amp;$C105,ВихідніДані!$E:$BD,52,0)),"---",VLOOKUP(AZ$8&amp;$C105,ВихідніДані!$E:$BD,52,0))</f>
        <v>---</v>
      </c>
      <c r="BA105" s="159"/>
      <c r="BB105" s="319">
        <f>IF(SUMIF(АВисновки!$D:$D,BB$8&amp;$C105,АВисновки!$A:$A)=0,"-",SUMIF(АВисновки!$D:$D,BB$8&amp;$C105,АВисновки!$E:$E))</f>
        <v>67173164.967123285</v>
      </c>
      <c r="BC105" s="320" t="str">
        <f>IF(SUMIF(АВисновки!$D:$D,BC$8&amp;$C105,АВисновки!$A:$A)=0,"-",SUMIF(АВисновки!$D:$D,BC$8&amp;$C105,АВисновки!$E:$E))</f>
        <v>-</v>
      </c>
      <c r="BD105" s="320" t="str">
        <f>IF(SUMIF(АВисновки!$D:$D,BD$8&amp;$C105,АВисновки!$A:$A)=0,"-",SUMIF(АВисновки!$D:$D,BD$8&amp;$C105,АВисновки!$E:$E))</f>
        <v>-</v>
      </c>
      <c r="BE105" s="320" t="str">
        <f>IF(SUMIF(АВисновки!$D:$D,BE$8&amp;$C105,АВисновки!$A:$A)=0,"-",SUMIF(АВисновки!$D:$D,BE$8&amp;$C105,АВисновки!$E:$E))</f>
        <v>-</v>
      </c>
      <c r="BF105" s="320" t="str">
        <f>IF(SUMIF(АВисновки!$D:$D,BF$8&amp;$C105,АВисновки!$A:$A)=0,"-",SUMIF(АВисновки!$D:$D,BF$8&amp;$C105,АВисновки!$E:$E))</f>
        <v>-</v>
      </c>
      <c r="BG105" s="320" t="str">
        <f>IF(SUMIF(АВисновки!$D:$D,BG$8&amp;$C105,АВисновки!$A:$A)=0,"-",SUMIF(АВисновки!$D:$D,BG$8&amp;$C105,АВисновки!$E:$E))</f>
        <v>-</v>
      </c>
      <c r="BH105" s="320" t="str">
        <f>IF(SUMIF(АВисновки!$D:$D,BH$8&amp;$C105,АВисновки!$A:$A)=0,"-",SUMIF(АВисновки!$D:$D,BH$8&amp;$C105,АВисновки!$E:$E))</f>
        <v>-</v>
      </c>
      <c r="BI105" s="320" t="str">
        <f>IF(SUMIF(АВисновки!$D:$D,BI$8&amp;$C105,АВисновки!$A:$A)=0,"-",SUMIF(АВисновки!$D:$D,BI$8&amp;$C105,АВисновки!$E:$E))</f>
        <v>-</v>
      </c>
      <c r="BJ105" s="320" t="str">
        <f>IF(SUMIF(АВисновки!$D:$D,BJ$8&amp;$C105,АВисновки!$A:$A)=0,"-",SUMIF(АВисновки!$D:$D,BJ$8&amp;$C105,АВисновки!$E:$E))</f>
        <v>-</v>
      </c>
      <c r="BK105" s="320" t="str">
        <f>IF(SUMIF(АВисновки!$D:$D,BK$8&amp;$C105,АВисновки!$A:$A)=0,"-",SUMIF(АВисновки!$D:$D,BK$8&amp;$C105,АВисновки!$E:$E))</f>
        <v>-</v>
      </c>
      <c r="BL105" s="321" t="str">
        <f>IF(SUMIF(АВисновки!$D:$D,BL$8&amp;$C105,АВисновки!$A:$A)=0,"-",SUMIF(АВисновки!$D:$D,BL$8&amp;$C105,АВисновки!$E:$E))</f>
        <v>-</v>
      </c>
    </row>
    <row r="106" spans="1:64" x14ac:dyDescent="0.2">
      <c r="A106" s="386">
        <f>COUNTIF(СписМінфін!$B$2:$B$101,C106)</f>
        <v>1</v>
      </c>
      <c r="B106" s="364">
        <v>94</v>
      </c>
      <c r="C106" s="365" t="s">
        <v>7</v>
      </c>
      <c r="D106" s="142">
        <v>400027826509</v>
      </c>
      <c r="E106" s="172">
        <f>SUMIF(ВихідніДані!G:G,D106,ВихідніДані!K:K)</f>
        <v>66645741</v>
      </c>
      <c r="F106" s="172">
        <f>SUMIF(ВихідніДані!G:G,D106,ВихідніДані!M:M)</f>
        <v>0</v>
      </c>
      <c r="G106" s="172">
        <f>SUMIF(ВихідніДані!G:G,D106,ВихідніДані!AC:AC)</f>
        <v>0</v>
      </c>
      <c r="H106" s="172">
        <f>SUMIF(ВихідніДані!G:G,D106,ВихідніДані!AI:AI)</f>
        <v>0</v>
      </c>
      <c r="I106" s="366">
        <f t="shared" si="9"/>
        <v>66645741</v>
      </c>
      <c r="J106" s="366">
        <f t="shared" si="10"/>
        <v>0</v>
      </c>
      <c r="K106" s="367">
        <f t="shared" si="7"/>
        <v>0</v>
      </c>
      <c r="L106" s="368">
        <f t="shared" si="11"/>
        <v>0</v>
      </c>
      <c r="M106" s="369">
        <f>SUMIF(АВисновки!N:N,D106,АВисновки!$E:$E)</f>
        <v>58611733.865753427</v>
      </c>
      <c r="N106" s="369">
        <f>SUMIF(АВисновки!N:N,D106,АВисновки!B:B)</f>
        <v>1</v>
      </c>
      <c r="O106" s="369">
        <f ca="1">SUMIF([2]Матриця!C$7:C$967,D106,[2]Матриця!D$7:D$967)</f>
        <v>0</v>
      </c>
      <c r="P106" s="387">
        <f ca="1">SUMIF([2]Матриця!B$7:B$967,C106,[2]Матриця!E$7:E$967)</f>
        <v>0</v>
      </c>
      <c r="Q106" s="159"/>
      <c r="R106" s="330" t="str">
        <f ca="1">IF(SUMIF(ВихідніДані!$E:$BB,R$8&amp;$C106,ВихідніДані!$D:$D)=0,"-",IF(SUMIF(ВихідніДані!$E:$BB,R$8&amp;$C106,ВихідніДані!$BE:$BE)=0,"вся сумма оспорена",IF(SUMIF(ВихідніДані!$E:$BB,R$8&amp;$C106,ВихідніДані!$M:$M)=0,"Немає висновків",SUMIF(ВихідніДані!$E:$BB,R$8&amp;$C106,ВихідніДані!$M:$M)/SUMIF(ВихідніДані!$E:$BB,R$8&amp;$C106,ВихідніДані!$BE:$BE))))</f>
        <v>-</v>
      </c>
      <c r="S106" s="331" t="str">
        <f ca="1">IF(SUMIF(ВихідніДані!$E:$BB,S$8&amp;$C106,ВихідніДані!$D:$D)=0,"-",IF(SUMIF(ВихідніДані!$E:$BB,S$8&amp;$C106,ВихідніДані!$BE:$BE)=0,"вся сумма оспорена",IF(SUMIF(ВихідніДані!$E:$BB,S$8&amp;$C106,ВихідніДані!$M:$M)=0,"Немає висновків",SUMIF(ВихідніДані!$E:$BB,S$8&amp;$C106,ВихідніДані!$M:$M)/SUMIF(ВихідніДані!$E:$BB,S$8&amp;$C106,ВихідніДані!$BE:$BE))))</f>
        <v>Немає висновків</v>
      </c>
      <c r="T106" s="331" t="str">
        <f ca="1">IF(SUMIF(ВихідніДані!$E:$BB,T$8&amp;$C106,ВихідніДані!$D:$D)=0,"-",IF(SUMIF(ВихідніДані!$E:$BB,T$8&amp;$C106,ВихідніДані!$BE:$BE)=0,"вся сумма оспорена",IF(SUMIF(ВихідніДані!$E:$BB,T$8&amp;$C106,ВихідніДані!$M:$M)=0,"Немає висновків",SUMIF(ВихідніДані!$E:$BB,T$8&amp;$C106,ВихідніДані!$M:$M)/SUMIF(ВихідніДані!$E:$BB,T$8&amp;$C106,ВихідніДані!$BE:$BE))))</f>
        <v>-</v>
      </c>
      <c r="U106" s="331" t="str">
        <f ca="1">IF(SUMIF(ВихідніДані!$E:$BB,U$8&amp;$C106,ВихідніДані!$D:$D)=0,"-",IF(SUMIF(ВихідніДані!$E:$BB,U$8&amp;$C106,ВихідніДані!$BE:$BE)=0,"вся сумма оспорена",IF(SUMIF(ВихідніДані!$E:$BB,U$8&amp;$C106,ВихідніДані!$M:$M)=0,"Немає висновків",SUMIF(ВихідніДані!$E:$BB,U$8&amp;$C106,ВихідніДані!$M:$M)/SUMIF(ВихідніДані!$E:$BB,U$8&amp;$C106,ВихідніДані!$BE:$BE))))</f>
        <v>-</v>
      </c>
      <c r="V106" s="331" t="str">
        <f ca="1">IF(SUMIF(ВихідніДані!$E:$BB,V$8&amp;$C106,ВихідніДані!$D:$D)=0,"-",IF(SUMIF(ВихідніДані!$E:$BB,V$8&amp;$C106,ВихідніДані!$BE:$BE)=0,"вся сумма оспорена",IF(SUMIF(ВихідніДані!$E:$BB,V$8&amp;$C106,ВихідніДані!$M:$M)=0,"Немає висновків",SUMIF(ВихідніДані!$E:$BB,V$8&amp;$C106,ВихідніДані!$M:$M)/SUMIF(ВихідніДані!$E:$BB,V$8&amp;$C106,ВихідніДані!$BE:$BE))))</f>
        <v>-</v>
      </c>
      <c r="W106" s="331" t="str">
        <f ca="1">IF(SUMIF(ВихідніДані!$E:$BB,W$8&amp;$C106,ВихідніДані!$D:$D)=0,"-",IF(SUMIF(ВихідніДані!$E:$BB,W$8&amp;$C106,ВихідніДані!$BE:$BE)=0,"вся сумма оспорена",IF(SUMIF(ВихідніДані!$E:$BB,W$8&amp;$C106,ВихідніДані!$M:$M)=0,"Немає висновків",SUMIF(ВихідніДані!$E:$BB,W$8&amp;$C106,ВихідніДані!$M:$M)/SUMIF(ВихідніДані!$E:$BB,W$8&amp;$C106,ВихідніДані!$BE:$BE))))</f>
        <v>-</v>
      </c>
      <c r="X106" s="331" t="str">
        <f ca="1">IF(SUMIF(ВихідніДані!$E:$BB,X$8&amp;$C106,ВихідніДані!$D:$D)=0,"-",IF(SUMIF(ВихідніДані!$E:$BB,X$8&amp;$C106,ВихідніДані!$BE:$BE)=0,"вся сумма оспорена",IF(SUMIF(ВихідніДані!$E:$BB,X$8&amp;$C106,ВихідніДані!$M:$M)=0,"Немає висновків",SUMIF(ВихідніДані!$E:$BB,X$8&amp;$C106,ВихідніДані!$M:$M)/SUMIF(ВихідніДані!$E:$BB,X$8&amp;$C106,ВихідніДані!$BE:$BE))))</f>
        <v>-</v>
      </c>
      <c r="Y106" s="331" t="str">
        <f ca="1">IF(SUMIF(ВихідніДані!$E:$BB,Y$8&amp;$C106,ВихідніДані!$D:$D)=0,"-",IF(SUMIF(ВихідніДані!$E:$BB,Y$8&amp;$C106,ВихідніДані!$BE:$BE)=0,"вся сумма оспорена",IF(SUMIF(ВихідніДані!$E:$BB,Y$8&amp;$C106,ВихідніДані!$M:$M)=0,"Немає висновків",SUMIF(ВихідніДані!$E:$BB,Y$8&amp;$C106,ВихідніДані!$M:$M)/SUMIF(ВихідніДані!$E:$BB,Y$8&amp;$C106,ВихідніДані!$BE:$BE))))</f>
        <v>-</v>
      </c>
      <c r="Z106" s="331" t="str">
        <f ca="1">IF(SUMIF(ВихідніДані!$E:$BB,Z$8&amp;$C106,ВихідніДані!$D:$D)=0,"-",IF(SUMIF(ВихідніДані!$E:$BB,Z$8&amp;$C106,ВихідніДані!$BE:$BE)=0,"вся сумма оспорена",IF(SUMIF(ВихідніДані!$E:$BB,Z$8&amp;$C106,ВихідніДані!$M:$M)=0,"Немає висновків",SUMIF(ВихідніДані!$E:$BB,Z$8&amp;$C106,ВихідніДані!$M:$M)/SUMIF(ВихідніДані!$E:$BB,Z$8&amp;$C106,ВихідніДані!$BE:$BE))))</f>
        <v>-</v>
      </c>
      <c r="AA106" s="331" t="str">
        <f ca="1">IF(SUMIF(ВихідніДані!$E:$BB,AA$8&amp;$C106,ВихідніДані!$D:$D)=0,"-",IF(SUMIF(ВихідніДані!$E:$BB,AA$8&amp;$C106,ВихідніДані!$BE:$BE)=0,"вся сумма оспорена",IF(SUMIF(ВихідніДані!$E:$BB,AA$8&amp;$C106,ВихідніДані!$M:$M)=0,"Немає висновків",SUMIF(ВихідніДані!$E:$BB,AA$8&amp;$C106,ВихідніДані!$M:$M)/SUMIF(ВихідніДані!$E:$BB,AA$8&amp;$C106,ВихідніДані!$BE:$BE))))</f>
        <v>-</v>
      </c>
      <c r="AB106" s="332" t="str">
        <f ca="1">IF(SUMIF(ВихідніДані!$E:$BB,AB$8&amp;$C106,ВихідніДані!$D:$D)=0,"-",IF(SUMIF(ВихідніДані!$E:$BB,AB$8&amp;$C106,ВихідніДані!$BE:$BE)=0,"вся сумма оспорена",IF(SUMIF(ВихідніДані!$E:$BB,AB$8&amp;$C106,ВихідніДані!$M:$M)=0,"Немає висновків",SUMIF(ВихідніДані!$E:$BB,AB$8&amp;$C106,ВихідніДані!$M:$M)/SUMIF(ВихідніДані!$E:$BB,AB$8&amp;$C106,ВихідніДані!$BE:$BE))))</f>
        <v>-</v>
      </c>
      <c r="AC106" s="159"/>
      <c r="AD106" s="330" t="str">
        <f ca="1">IF(SUMIF(ВихідніДані!$E:$BB,AD$8&amp; $C106,ВихідніДані!$D:$D)=0,"-",IF(SUMIF(ВихідніДані!$E:$BB,AD$8&amp;$C106,ВихідніДані!$BE:$BE)=0,"вся сумма оспорена",IF(SUMIF(ВихідніДані!$E:$BB,AD$8&amp;$C106,ВихідніДані!$M:$M)=0,"Немає висновків",SUMIF(ВихідніДані!$E:$BB,AD$8&amp;$C106,ВихідніДані!$AI:$AI)/SUMIF(ВихідніДані!$E:$BB,AD$8&amp;$C106,ВихідніДані!$M:$M))))</f>
        <v>-</v>
      </c>
      <c r="AE106" s="331" t="str">
        <f ca="1">IF(SUMIF(ВихідніДані!$E:$BB,AE$8&amp; $C106,ВихідніДані!$D:$D)=0,"-",IF(SUMIF(ВихідніДані!$E:$BB,AE$8&amp;$C106,ВихідніДані!$BE:$BE)=0,"вся сумма оспорена",IF(SUMIF(ВихідніДані!$E:$BB,AE$8&amp;$C106,ВихідніДані!$M:$M)=0,"Немає висновків",SUMIF(ВихідніДані!$E:$BB,AE$8&amp;$C106,ВихідніДані!$AI:$AI)/SUMIF(ВихідніДані!$E:$BB,AE$8&amp;$C106,ВихідніДані!$M:$M))))</f>
        <v>Немає висновків</v>
      </c>
      <c r="AF106" s="331" t="str">
        <f ca="1">IF(SUMIF(ВихідніДані!$E:$BB,AF$8&amp; $C106,ВихідніДані!$D:$D)=0,"-",IF(SUMIF(ВихідніДані!$E:$BB,AF$8&amp;$C106,ВихідніДані!$BE:$BE)=0,"вся сумма оспорена",IF(SUMIF(ВихідніДані!$E:$BB,AF$8&amp;$C106,ВихідніДані!$M:$M)=0,"Немає висновків",SUMIF(ВихідніДані!$E:$BB,AF$8&amp;$C106,ВихідніДані!$AI:$AI)/SUMIF(ВихідніДані!$E:$BB,AF$8&amp;$C106,ВихідніДані!$M:$M))))</f>
        <v>-</v>
      </c>
      <c r="AG106" s="331" t="str">
        <f ca="1">IF(SUMIF(ВихідніДані!$E:$BB,AG$8&amp; $C106,ВихідніДані!$D:$D)=0,"-",IF(SUMIF(ВихідніДані!$E:$BB,AG$8&amp;$C106,ВихідніДані!$BE:$BE)=0,"вся сумма оспорена",IF(SUMIF(ВихідніДані!$E:$BB,AG$8&amp;$C106,ВихідніДані!$M:$M)=0,"Немає висновків",SUMIF(ВихідніДані!$E:$BB,AG$8&amp;$C106,ВихідніДані!$AI:$AI)/SUMIF(ВихідніДані!$E:$BB,AG$8&amp;$C106,ВихідніДані!$M:$M))))</f>
        <v>-</v>
      </c>
      <c r="AH106" s="331" t="str">
        <f ca="1">IF(SUMIF(ВихідніДані!$E:$BB,AH$8&amp; $C106,ВихідніДані!$D:$D)=0,"-",IF(SUMIF(ВихідніДані!$E:$BB,AH$8&amp;$C106,ВихідніДані!$BE:$BE)=0,"вся сумма оспорена",IF(SUMIF(ВихідніДані!$E:$BB,AH$8&amp;$C106,ВихідніДані!$M:$M)=0,"Немає висновків",SUMIF(ВихідніДані!$E:$BB,AH$8&amp;$C106,ВихідніДані!$AI:$AI)/SUMIF(ВихідніДані!$E:$BB,AH$8&amp;$C106,ВихідніДані!$M:$M))))</f>
        <v>-</v>
      </c>
      <c r="AI106" s="331" t="str">
        <f ca="1">IF(SUMIF(ВихідніДані!$E:$BB,AI$8&amp; $C106,ВихідніДані!$D:$D)=0,"-",IF(SUMIF(ВихідніДані!$E:$BB,AI$8&amp;$C106,ВихідніДані!$BE:$BE)=0,"вся сумма оспорена",IF(SUMIF(ВихідніДані!$E:$BB,AI$8&amp;$C106,ВихідніДані!$M:$M)=0,"Немає висновків",SUMIF(ВихідніДані!$E:$BB,AI$8&amp;$C106,ВихідніДані!$AI:$AI)/SUMIF(ВихідніДані!$E:$BB,AI$8&amp;$C106,ВихідніДані!$M:$M))))</f>
        <v>-</v>
      </c>
      <c r="AJ106" s="331" t="str">
        <f ca="1">IF(SUMIF(ВихідніДані!$E:$BB,AJ$8&amp; $C106,ВихідніДані!$D:$D)=0,"-",IF(SUMIF(ВихідніДані!$E:$BB,AJ$8&amp;$C106,ВихідніДані!$BE:$BE)=0,"вся сумма оспорена",IF(SUMIF(ВихідніДані!$E:$BB,AJ$8&amp;$C106,ВихідніДані!$M:$M)=0,"Немає висновків",SUMIF(ВихідніДані!$E:$BB,AJ$8&amp;$C106,ВихідніДані!$AI:$AI)/SUMIF(ВихідніДані!$E:$BB,AJ$8&amp;$C106,ВихідніДані!$M:$M))))</f>
        <v>-</v>
      </c>
      <c r="AK106" s="331" t="str">
        <f ca="1">IF(SUMIF(ВихідніДані!$E:$BB,AK$8&amp; $C106,ВихідніДані!$D:$D)=0,"-",IF(SUMIF(ВихідніДані!$E:$BB,AK$8&amp;$C106,ВихідніДані!$BE:$BE)=0,"вся сумма оспорена",IF(SUMIF(ВихідніДані!$E:$BB,AK$8&amp;$C106,ВихідніДані!$M:$M)=0,"Немає висновків",SUMIF(ВихідніДані!$E:$BB,AK$8&amp;$C106,ВихідніДані!$AI:$AI)/SUMIF(ВихідніДані!$E:$BB,AK$8&amp;$C106,ВихідніДані!$M:$M))))</f>
        <v>-</v>
      </c>
      <c r="AL106" s="331" t="str">
        <f ca="1">IF(SUMIF(ВихідніДані!$E:$BB,AL$8&amp; $C106,ВихідніДані!$D:$D)=0,"-",IF(SUMIF(ВихідніДані!$E:$BB,AL$8&amp;$C106,ВихідніДані!$BE:$BE)=0,"вся сумма оспорена",IF(SUMIF(ВихідніДані!$E:$BB,AL$8&amp;$C106,ВихідніДані!$M:$M)=0,"Немає висновків",SUMIF(ВихідніДані!$E:$BB,AL$8&amp;$C106,ВихідніДані!$AI:$AI)/SUMIF(ВихідніДані!$E:$BB,AL$8&amp;$C106,ВихідніДані!$M:$M))))</f>
        <v>-</v>
      </c>
      <c r="AM106" s="331" t="str">
        <f ca="1">IF(SUMIF(ВихідніДані!$E:$BB,AM$8&amp; $C106,ВихідніДані!$D:$D)=0,"-",IF(SUMIF(ВихідніДані!$E:$BB,AM$8&amp;$C106,ВихідніДані!$BE:$BE)=0,"вся сумма оспорена",IF(SUMIF(ВихідніДані!$E:$BB,AM$8&amp;$C106,ВихідніДані!$M:$M)=0,"Немає висновків",SUMIF(ВихідніДані!$E:$BB,AM$8&amp;$C106,ВихідніДані!$AI:$AI)/SUMIF(ВихідніДані!$E:$BB,AM$8&amp;$C106,ВихідніДані!$M:$M))))</f>
        <v>-</v>
      </c>
      <c r="AN106" s="332" t="str">
        <f ca="1">IF(SUMIF(ВихідніДані!$E:$BB,AN$8&amp; $C106,ВихідніДані!$D:$D)=0,"-",IF(SUMIF(ВихідніДані!$E:$BB,AN$8&amp;$C106,ВихідніДані!$BE:$BE)=0,"вся сумма оспорена",IF(SUMIF(ВихідніДані!$E:$BB,AN$8&amp;$C106,ВихідніДані!$M:$M)=0,"Немає висновків",SUMIF(ВихідніДані!$E:$BB,AN$8&amp;$C106,ВихідніДані!$AI:$AI)/SUMIF(ВихідніДані!$E:$BB,AN$8&amp;$C106,ВихідніДані!$M:$M))))</f>
        <v>-</v>
      </c>
      <c r="AO106" s="159"/>
      <c r="AP106" s="330" t="str">
        <f>IF(ISNA(VLOOKUP(AP$8&amp;$C106,ВихідніДані!$E:$BD,52,0)),"---",VLOOKUP(AP$8&amp;$C106,ВихідніДані!$E:$BD,52,0))</f>
        <v>---</v>
      </c>
      <c r="AQ106" s="331" t="str">
        <f>IF(ISNA(VLOOKUP(AQ$8&amp;$C106,ВихідніДані!$E:$BD,52,0)),"---",VLOOKUP(AQ$8&amp;$C106,ВихідніДані!$E:$BD,52,0))</f>
        <v>Немає висновку</v>
      </c>
      <c r="AR106" s="331" t="str">
        <f>IF(ISNA(VLOOKUP(AR$8&amp;$C106,ВихідніДані!$E:$BD,52,0)),"---",VLOOKUP(AR$8&amp;$C106,ВихідніДані!$E:$BD,52,0))</f>
        <v>---</v>
      </c>
      <c r="AS106" s="331" t="str">
        <f>IF(ISNA(VLOOKUP(AS$8&amp;$C106,ВихідніДані!$E:$BD,52,0)),"---",VLOOKUP(AS$8&amp;$C106,ВихідніДані!$E:$BD,52,0))</f>
        <v>---</v>
      </c>
      <c r="AT106" s="331" t="str">
        <f>IF(ISNA(VLOOKUP(AT$8&amp;$C106,ВихідніДані!$E:$BD,52,0)),"---",VLOOKUP(AT$8&amp;$C106,ВихідніДані!$E:$BD,52,0))</f>
        <v>---</v>
      </c>
      <c r="AU106" s="331" t="str">
        <f>IF(ISNA(VLOOKUP(AU$8&amp;$C106,ВихідніДані!$E:$BD,52,0)),"---",VLOOKUP(AU$8&amp;$C106,ВихідніДані!$E:$BD,52,0))</f>
        <v>---</v>
      </c>
      <c r="AV106" s="331" t="str">
        <f>IF(ISNA(VLOOKUP(AV$8&amp;$C106,ВихідніДані!$E:$BD,52,0)),"---",VLOOKUP(AV$8&amp;$C106,ВихідніДані!$E:$BD,52,0))</f>
        <v>---</v>
      </c>
      <c r="AW106" s="331" t="str">
        <f>IF(ISNA(VLOOKUP(AW$8&amp;$C106,ВихідніДані!$E:$BD,52,0)),"---",VLOOKUP(AW$8&amp;$C106,ВихідніДані!$E:$BD,52,0))</f>
        <v>---</v>
      </c>
      <c r="AX106" s="331" t="str">
        <f>IF(ISNA(VLOOKUP(AX$8&amp;$C106,ВихідніДані!$E:$BD,52,0)),"---",VLOOKUP(AX$8&amp;$C106,ВихідніДані!$E:$BD,52,0))</f>
        <v>---</v>
      </c>
      <c r="AY106" s="331" t="str">
        <f>IF(ISNA(VLOOKUP(AY$8&amp;$C106,ВихідніДані!$E:$BD,52,0)),"---",VLOOKUP(AY$8&amp;$C106,ВихідніДані!$E:$BD,52,0))</f>
        <v>---</v>
      </c>
      <c r="AZ106" s="332" t="str">
        <f>IF(ISNA(VLOOKUP(AZ$8&amp;$C106,ВихідніДані!$E:$BD,52,0)),"---",VLOOKUP(AZ$8&amp;$C106,ВихідніДані!$E:$BD,52,0))</f>
        <v>---</v>
      </c>
      <c r="BA106" s="159"/>
      <c r="BB106" s="319" t="str">
        <f>IF(SUMIF(АВисновки!$D:$D,BB$8&amp;$C106,АВисновки!$A:$A)=0,"-",SUMIF(АВисновки!$D:$D,BB$8&amp;$C106,АВисновки!$E:$E))</f>
        <v>-</v>
      </c>
      <c r="BC106" s="320">
        <f>IF(SUMIF(АВисновки!$D:$D,BC$8&amp;$C106,АВисновки!$A:$A)=0,"-",SUMIF(АВисновки!$D:$D,BC$8&amp;$C106,АВисновки!$E:$E))</f>
        <v>58611733.865753427</v>
      </c>
      <c r="BD106" s="320" t="str">
        <f>IF(SUMIF(АВисновки!$D:$D,BD$8&amp;$C106,АВисновки!$A:$A)=0,"-",SUMIF(АВисновки!$D:$D,BD$8&amp;$C106,АВисновки!$E:$E))</f>
        <v>-</v>
      </c>
      <c r="BE106" s="320" t="str">
        <f>IF(SUMIF(АВисновки!$D:$D,BE$8&amp;$C106,АВисновки!$A:$A)=0,"-",SUMIF(АВисновки!$D:$D,BE$8&amp;$C106,АВисновки!$E:$E))</f>
        <v>-</v>
      </c>
      <c r="BF106" s="320" t="str">
        <f>IF(SUMIF(АВисновки!$D:$D,BF$8&amp;$C106,АВисновки!$A:$A)=0,"-",SUMIF(АВисновки!$D:$D,BF$8&amp;$C106,АВисновки!$E:$E))</f>
        <v>-</v>
      </c>
      <c r="BG106" s="320" t="str">
        <f>IF(SUMIF(АВисновки!$D:$D,BG$8&amp;$C106,АВисновки!$A:$A)=0,"-",SUMIF(АВисновки!$D:$D,BG$8&amp;$C106,АВисновки!$E:$E))</f>
        <v>-</v>
      </c>
      <c r="BH106" s="320" t="str">
        <f>IF(SUMIF(АВисновки!$D:$D,BH$8&amp;$C106,АВисновки!$A:$A)=0,"-",SUMIF(АВисновки!$D:$D,BH$8&amp;$C106,АВисновки!$E:$E))</f>
        <v>-</v>
      </c>
      <c r="BI106" s="320" t="str">
        <f>IF(SUMIF(АВисновки!$D:$D,BI$8&amp;$C106,АВисновки!$A:$A)=0,"-",SUMIF(АВисновки!$D:$D,BI$8&amp;$C106,АВисновки!$E:$E))</f>
        <v>-</v>
      </c>
      <c r="BJ106" s="320" t="str">
        <f>IF(SUMIF(АВисновки!$D:$D,BJ$8&amp;$C106,АВисновки!$A:$A)=0,"-",SUMIF(АВисновки!$D:$D,BJ$8&amp;$C106,АВисновки!$E:$E))</f>
        <v>-</v>
      </c>
      <c r="BK106" s="320" t="str">
        <f>IF(SUMIF(АВисновки!$D:$D,BK$8&amp;$C106,АВисновки!$A:$A)=0,"-",SUMIF(АВисновки!$D:$D,BK$8&amp;$C106,АВисновки!$E:$E))</f>
        <v>-</v>
      </c>
      <c r="BL106" s="321" t="str">
        <f>IF(SUMIF(АВисновки!$D:$D,BL$8&amp;$C106,АВисновки!$A:$A)=0,"-",SUMIF(АВисновки!$D:$D,BL$8&amp;$C106,АВисновки!$E:$E))</f>
        <v>-</v>
      </c>
    </row>
    <row r="107" spans="1:64" x14ac:dyDescent="0.2">
      <c r="A107" s="386">
        <f>COUNTIF(СписМінфін!$B$2:$B$101,C107)</f>
        <v>1</v>
      </c>
      <c r="B107" s="364">
        <v>95</v>
      </c>
      <c r="C107" s="365" t="s">
        <v>9</v>
      </c>
      <c r="D107" s="142">
        <v>400033826573</v>
      </c>
      <c r="E107" s="172">
        <f>SUMIF(ВихідніДані!G:G,D107,ВихідніДані!K:K)</f>
        <v>57440323</v>
      </c>
      <c r="F107" s="172">
        <f>SUMIF(ВихідніДані!G:G,D107,ВихідніДані!M:M)</f>
        <v>0</v>
      </c>
      <c r="G107" s="172">
        <f>SUMIF(ВихідніДані!G:G,D107,ВихідніДані!AC:AC)</f>
        <v>0</v>
      </c>
      <c r="H107" s="172">
        <f>SUMIF(ВихідніДані!G:G,D107,ВихідніДані!AI:AI)</f>
        <v>0</v>
      </c>
      <c r="I107" s="366">
        <f t="shared" si="9"/>
        <v>57440323</v>
      </c>
      <c r="J107" s="366">
        <f t="shared" si="10"/>
        <v>0</v>
      </c>
      <c r="K107" s="367">
        <f t="shared" si="7"/>
        <v>0</v>
      </c>
      <c r="L107" s="368">
        <f t="shared" si="11"/>
        <v>0</v>
      </c>
      <c r="M107" s="369">
        <f>SUMIF(АВисновки!N:N,D107,АВисновки!$E:$E)</f>
        <v>50516010.090410955</v>
      </c>
      <c r="N107" s="369">
        <f>SUMIF(АВисновки!N:N,D107,АВисновки!B:B)</f>
        <v>1</v>
      </c>
      <c r="O107" s="369">
        <f ca="1">SUMIF([2]Матриця!C$7:C$967,D107,[2]Матриця!D$7:D$967)</f>
        <v>0</v>
      </c>
      <c r="P107" s="387">
        <f ca="1">SUMIF([2]Матриця!B$7:B$967,C107,[2]Матриця!E$7:E$967)</f>
        <v>0</v>
      </c>
      <c r="Q107" s="159"/>
      <c r="R107" s="330" t="str">
        <f ca="1">IF(SUMIF(ВихідніДані!$E:$BB,R$8&amp;$C107,ВихідніДані!$D:$D)=0,"-",IF(SUMIF(ВихідніДані!$E:$BB,R$8&amp;$C107,ВихідніДані!$BE:$BE)=0,"вся сумма оспорена",IF(SUMIF(ВихідніДані!$E:$BB,R$8&amp;$C107,ВихідніДані!$M:$M)=0,"Немає висновків",SUMIF(ВихідніДані!$E:$BB,R$8&amp;$C107,ВихідніДані!$M:$M)/SUMIF(ВихідніДані!$E:$BB,R$8&amp;$C107,ВихідніДані!$BE:$BE))))</f>
        <v>-</v>
      </c>
      <c r="S107" s="331" t="str">
        <f ca="1">IF(SUMIF(ВихідніДані!$E:$BB,S$8&amp;$C107,ВихідніДані!$D:$D)=0,"-",IF(SUMIF(ВихідніДані!$E:$BB,S$8&amp;$C107,ВихідніДані!$BE:$BE)=0,"вся сумма оспорена",IF(SUMIF(ВихідніДані!$E:$BB,S$8&amp;$C107,ВихідніДані!$M:$M)=0,"Немає висновків",SUMIF(ВихідніДані!$E:$BB,S$8&amp;$C107,ВихідніДані!$M:$M)/SUMIF(ВихідніДані!$E:$BB,S$8&amp;$C107,ВихідніДані!$BE:$BE))))</f>
        <v>Немає висновків</v>
      </c>
      <c r="T107" s="331" t="str">
        <f ca="1">IF(SUMIF(ВихідніДані!$E:$BB,T$8&amp;$C107,ВихідніДані!$D:$D)=0,"-",IF(SUMIF(ВихідніДані!$E:$BB,T$8&amp;$C107,ВихідніДані!$BE:$BE)=0,"вся сумма оспорена",IF(SUMIF(ВихідніДані!$E:$BB,T$8&amp;$C107,ВихідніДані!$M:$M)=0,"Немає висновків",SUMIF(ВихідніДані!$E:$BB,T$8&amp;$C107,ВихідніДані!$M:$M)/SUMIF(ВихідніДані!$E:$BB,T$8&amp;$C107,ВихідніДані!$BE:$BE))))</f>
        <v>-</v>
      </c>
      <c r="U107" s="331" t="str">
        <f ca="1">IF(SUMIF(ВихідніДані!$E:$BB,U$8&amp;$C107,ВихідніДані!$D:$D)=0,"-",IF(SUMIF(ВихідніДані!$E:$BB,U$8&amp;$C107,ВихідніДані!$BE:$BE)=0,"вся сумма оспорена",IF(SUMIF(ВихідніДані!$E:$BB,U$8&amp;$C107,ВихідніДані!$M:$M)=0,"Немає висновків",SUMIF(ВихідніДані!$E:$BB,U$8&amp;$C107,ВихідніДані!$M:$M)/SUMIF(ВихідніДані!$E:$BB,U$8&amp;$C107,ВихідніДані!$BE:$BE))))</f>
        <v>-</v>
      </c>
      <c r="V107" s="331" t="str">
        <f ca="1">IF(SUMIF(ВихідніДані!$E:$BB,V$8&amp;$C107,ВихідніДані!$D:$D)=0,"-",IF(SUMIF(ВихідніДані!$E:$BB,V$8&amp;$C107,ВихідніДані!$BE:$BE)=0,"вся сумма оспорена",IF(SUMIF(ВихідніДані!$E:$BB,V$8&amp;$C107,ВихідніДані!$M:$M)=0,"Немає висновків",SUMIF(ВихідніДані!$E:$BB,V$8&amp;$C107,ВихідніДані!$M:$M)/SUMIF(ВихідніДані!$E:$BB,V$8&amp;$C107,ВихідніДані!$BE:$BE))))</f>
        <v>-</v>
      </c>
      <c r="W107" s="331" t="str">
        <f ca="1">IF(SUMIF(ВихідніДані!$E:$BB,W$8&amp;$C107,ВихідніДані!$D:$D)=0,"-",IF(SUMIF(ВихідніДані!$E:$BB,W$8&amp;$C107,ВихідніДані!$BE:$BE)=0,"вся сумма оспорена",IF(SUMIF(ВихідніДані!$E:$BB,W$8&amp;$C107,ВихідніДані!$M:$M)=0,"Немає висновків",SUMIF(ВихідніДані!$E:$BB,W$8&amp;$C107,ВихідніДані!$M:$M)/SUMIF(ВихідніДані!$E:$BB,W$8&amp;$C107,ВихідніДані!$BE:$BE))))</f>
        <v>-</v>
      </c>
      <c r="X107" s="331" t="str">
        <f ca="1">IF(SUMIF(ВихідніДані!$E:$BB,X$8&amp;$C107,ВихідніДані!$D:$D)=0,"-",IF(SUMIF(ВихідніДані!$E:$BB,X$8&amp;$C107,ВихідніДані!$BE:$BE)=0,"вся сумма оспорена",IF(SUMIF(ВихідніДані!$E:$BB,X$8&amp;$C107,ВихідніДані!$M:$M)=0,"Немає висновків",SUMIF(ВихідніДані!$E:$BB,X$8&amp;$C107,ВихідніДані!$M:$M)/SUMIF(ВихідніДані!$E:$BB,X$8&amp;$C107,ВихідніДані!$BE:$BE))))</f>
        <v>-</v>
      </c>
      <c r="Y107" s="331" t="str">
        <f ca="1">IF(SUMIF(ВихідніДані!$E:$BB,Y$8&amp;$C107,ВихідніДані!$D:$D)=0,"-",IF(SUMIF(ВихідніДані!$E:$BB,Y$8&amp;$C107,ВихідніДані!$BE:$BE)=0,"вся сумма оспорена",IF(SUMIF(ВихідніДані!$E:$BB,Y$8&amp;$C107,ВихідніДані!$M:$M)=0,"Немає висновків",SUMIF(ВихідніДані!$E:$BB,Y$8&amp;$C107,ВихідніДані!$M:$M)/SUMIF(ВихідніДані!$E:$BB,Y$8&amp;$C107,ВихідніДані!$BE:$BE))))</f>
        <v>-</v>
      </c>
      <c r="Z107" s="331" t="str">
        <f ca="1">IF(SUMIF(ВихідніДані!$E:$BB,Z$8&amp;$C107,ВихідніДані!$D:$D)=0,"-",IF(SUMIF(ВихідніДані!$E:$BB,Z$8&amp;$C107,ВихідніДані!$BE:$BE)=0,"вся сумма оспорена",IF(SUMIF(ВихідніДані!$E:$BB,Z$8&amp;$C107,ВихідніДані!$M:$M)=0,"Немає висновків",SUMIF(ВихідніДані!$E:$BB,Z$8&amp;$C107,ВихідніДані!$M:$M)/SUMIF(ВихідніДані!$E:$BB,Z$8&amp;$C107,ВихідніДані!$BE:$BE))))</f>
        <v>-</v>
      </c>
      <c r="AA107" s="331" t="str">
        <f ca="1">IF(SUMIF(ВихідніДані!$E:$BB,AA$8&amp;$C107,ВихідніДані!$D:$D)=0,"-",IF(SUMIF(ВихідніДані!$E:$BB,AA$8&amp;$C107,ВихідніДані!$BE:$BE)=0,"вся сумма оспорена",IF(SUMIF(ВихідніДані!$E:$BB,AA$8&amp;$C107,ВихідніДані!$M:$M)=0,"Немає висновків",SUMIF(ВихідніДані!$E:$BB,AA$8&amp;$C107,ВихідніДані!$M:$M)/SUMIF(ВихідніДані!$E:$BB,AA$8&amp;$C107,ВихідніДані!$BE:$BE))))</f>
        <v>-</v>
      </c>
      <c r="AB107" s="332" t="str">
        <f ca="1">IF(SUMIF(ВихідніДані!$E:$BB,AB$8&amp;$C107,ВихідніДані!$D:$D)=0,"-",IF(SUMIF(ВихідніДані!$E:$BB,AB$8&amp;$C107,ВихідніДані!$BE:$BE)=0,"вся сумма оспорена",IF(SUMIF(ВихідніДані!$E:$BB,AB$8&amp;$C107,ВихідніДані!$M:$M)=0,"Немає висновків",SUMIF(ВихідніДані!$E:$BB,AB$8&amp;$C107,ВихідніДані!$M:$M)/SUMIF(ВихідніДані!$E:$BB,AB$8&amp;$C107,ВихідніДані!$BE:$BE))))</f>
        <v>-</v>
      </c>
      <c r="AC107" s="159"/>
      <c r="AD107" s="330" t="str">
        <f ca="1">IF(SUMIF(ВихідніДані!$E:$BB,AD$8&amp; $C107,ВихідніДані!$D:$D)=0,"-",IF(SUMIF(ВихідніДані!$E:$BB,AD$8&amp;$C107,ВихідніДані!$BE:$BE)=0,"вся сумма оспорена",IF(SUMIF(ВихідніДані!$E:$BB,AD$8&amp;$C107,ВихідніДані!$M:$M)=0,"Немає висновків",SUMIF(ВихідніДані!$E:$BB,AD$8&amp;$C107,ВихідніДані!$AI:$AI)/SUMIF(ВихідніДані!$E:$BB,AD$8&amp;$C107,ВихідніДані!$M:$M))))</f>
        <v>-</v>
      </c>
      <c r="AE107" s="331" t="str">
        <f ca="1">IF(SUMIF(ВихідніДані!$E:$BB,AE$8&amp; $C107,ВихідніДані!$D:$D)=0,"-",IF(SUMIF(ВихідніДані!$E:$BB,AE$8&amp;$C107,ВихідніДані!$BE:$BE)=0,"вся сумма оспорена",IF(SUMIF(ВихідніДані!$E:$BB,AE$8&amp;$C107,ВихідніДані!$M:$M)=0,"Немає висновків",SUMIF(ВихідніДані!$E:$BB,AE$8&amp;$C107,ВихідніДані!$AI:$AI)/SUMIF(ВихідніДані!$E:$BB,AE$8&amp;$C107,ВихідніДані!$M:$M))))</f>
        <v>Немає висновків</v>
      </c>
      <c r="AF107" s="331" t="str">
        <f ca="1">IF(SUMIF(ВихідніДані!$E:$BB,AF$8&amp; $C107,ВихідніДані!$D:$D)=0,"-",IF(SUMIF(ВихідніДані!$E:$BB,AF$8&amp;$C107,ВихідніДані!$BE:$BE)=0,"вся сумма оспорена",IF(SUMIF(ВихідніДані!$E:$BB,AF$8&amp;$C107,ВихідніДані!$M:$M)=0,"Немає висновків",SUMIF(ВихідніДані!$E:$BB,AF$8&amp;$C107,ВихідніДані!$AI:$AI)/SUMIF(ВихідніДані!$E:$BB,AF$8&amp;$C107,ВихідніДані!$M:$M))))</f>
        <v>-</v>
      </c>
      <c r="AG107" s="331" t="str">
        <f ca="1">IF(SUMIF(ВихідніДані!$E:$BB,AG$8&amp; $C107,ВихідніДані!$D:$D)=0,"-",IF(SUMIF(ВихідніДані!$E:$BB,AG$8&amp;$C107,ВихідніДані!$BE:$BE)=0,"вся сумма оспорена",IF(SUMIF(ВихідніДані!$E:$BB,AG$8&amp;$C107,ВихідніДані!$M:$M)=0,"Немає висновків",SUMIF(ВихідніДані!$E:$BB,AG$8&amp;$C107,ВихідніДані!$AI:$AI)/SUMIF(ВихідніДані!$E:$BB,AG$8&amp;$C107,ВихідніДані!$M:$M))))</f>
        <v>-</v>
      </c>
      <c r="AH107" s="331" t="str">
        <f ca="1">IF(SUMIF(ВихідніДані!$E:$BB,AH$8&amp; $C107,ВихідніДані!$D:$D)=0,"-",IF(SUMIF(ВихідніДані!$E:$BB,AH$8&amp;$C107,ВихідніДані!$BE:$BE)=0,"вся сумма оспорена",IF(SUMIF(ВихідніДані!$E:$BB,AH$8&amp;$C107,ВихідніДані!$M:$M)=0,"Немає висновків",SUMIF(ВихідніДані!$E:$BB,AH$8&amp;$C107,ВихідніДані!$AI:$AI)/SUMIF(ВихідніДані!$E:$BB,AH$8&amp;$C107,ВихідніДані!$M:$M))))</f>
        <v>-</v>
      </c>
      <c r="AI107" s="331" t="str">
        <f ca="1">IF(SUMIF(ВихідніДані!$E:$BB,AI$8&amp; $C107,ВихідніДані!$D:$D)=0,"-",IF(SUMIF(ВихідніДані!$E:$BB,AI$8&amp;$C107,ВихідніДані!$BE:$BE)=0,"вся сумма оспорена",IF(SUMIF(ВихідніДані!$E:$BB,AI$8&amp;$C107,ВихідніДані!$M:$M)=0,"Немає висновків",SUMIF(ВихідніДані!$E:$BB,AI$8&amp;$C107,ВихідніДані!$AI:$AI)/SUMIF(ВихідніДані!$E:$BB,AI$8&amp;$C107,ВихідніДані!$M:$M))))</f>
        <v>-</v>
      </c>
      <c r="AJ107" s="331" t="str">
        <f ca="1">IF(SUMIF(ВихідніДані!$E:$BB,AJ$8&amp; $C107,ВихідніДані!$D:$D)=0,"-",IF(SUMIF(ВихідніДані!$E:$BB,AJ$8&amp;$C107,ВихідніДані!$BE:$BE)=0,"вся сумма оспорена",IF(SUMIF(ВихідніДані!$E:$BB,AJ$8&amp;$C107,ВихідніДані!$M:$M)=0,"Немає висновків",SUMIF(ВихідніДані!$E:$BB,AJ$8&amp;$C107,ВихідніДані!$AI:$AI)/SUMIF(ВихідніДані!$E:$BB,AJ$8&amp;$C107,ВихідніДані!$M:$M))))</f>
        <v>-</v>
      </c>
      <c r="AK107" s="331" t="str">
        <f ca="1">IF(SUMIF(ВихідніДані!$E:$BB,AK$8&amp; $C107,ВихідніДані!$D:$D)=0,"-",IF(SUMIF(ВихідніДані!$E:$BB,AK$8&amp;$C107,ВихідніДані!$BE:$BE)=0,"вся сумма оспорена",IF(SUMIF(ВихідніДані!$E:$BB,AK$8&amp;$C107,ВихідніДані!$M:$M)=0,"Немає висновків",SUMIF(ВихідніДані!$E:$BB,AK$8&amp;$C107,ВихідніДані!$AI:$AI)/SUMIF(ВихідніДані!$E:$BB,AK$8&amp;$C107,ВихідніДані!$M:$M))))</f>
        <v>-</v>
      </c>
      <c r="AL107" s="331" t="str">
        <f ca="1">IF(SUMIF(ВихідніДані!$E:$BB,AL$8&amp; $C107,ВихідніДані!$D:$D)=0,"-",IF(SUMIF(ВихідніДані!$E:$BB,AL$8&amp;$C107,ВихідніДані!$BE:$BE)=0,"вся сумма оспорена",IF(SUMIF(ВихідніДані!$E:$BB,AL$8&amp;$C107,ВихідніДані!$M:$M)=0,"Немає висновків",SUMIF(ВихідніДані!$E:$BB,AL$8&amp;$C107,ВихідніДані!$AI:$AI)/SUMIF(ВихідніДані!$E:$BB,AL$8&amp;$C107,ВихідніДані!$M:$M))))</f>
        <v>-</v>
      </c>
      <c r="AM107" s="331" t="str">
        <f ca="1">IF(SUMIF(ВихідніДані!$E:$BB,AM$8&amp; $C107,ВихідніДані!$D:$D)=0,"-",IF(SUMIF(ВихідніДані!$E:$BB,AM$8&amp;$C107,ВихідніДані!$BE:$BE)=0,"вся сумма оспорена",IF(SUMIF(ВихідніДані!$E:$BB,AM$8&amp;$C107,ВихідніДані!$M:$M)=0,"Немає висновків",SUMIF(ВихідніДані!$E:$BB,AM$8&amp;$C107,ВихідніДані!$AI:$AI)/SUMIF(ВихідніДані!$E:$BB,AM$8&amp;$C107,ВихідніДані!$M:$M))))</f>
        <v>-</v>
      </c>
      <c r="AN107" s="332" t="str">
        <f ca="1">IF(SUMIF(ВихідніДані!$E:$BB,AN$8&amp; $C107,ВихідніДані!$D:$D)=0,"-",IF(SUMIF(ВихідніДані!$E:$BB,AN$8&amp;$C107,ВихідніДані!$BE:$BE)=0,"вся сумма оспорена",IF(SUMIF(ВихідніДані!$E:$BB,AN$8&amp;$C107,ВихідніДані!$M:$M)=0,"Немає висновків",SUMIF(ВихідніДані!$E:$BB,AN$8&amp;$C107,ВихідніДані!$AI:$AI)/SUMIF(ВихідніДані!$E:$BB,AN$8&amp;$C107,ВихідніДані!$M:$M))))</f>
        <v>-</v>
      </c>
      <c r="AO107" s="159"/>
      <c r="AP107" s="330" t="str">
        <f>IF(ISNA(VLOOKUP(AP$8&amp;$C107,ВихідніДані!$E:$BD,52,0)),"---",VLOOKUP(AP$8&amp;$C107,ВихідніДані!$E:$BD,52,0))</f>
        <v>---</v>
      </c>
      <c r="AQ107" s="331" t="str">
        <f>IF(ISNA(VLOOKUP(AQ$8&amp;$C107,ВихідніДані!$E:$BD,52,0)),"---",VLOOKUP(AQ$8&amp;$C107,ВихідніДані!$E:$BD,52,0))</f>
        <v>Немає висновку</v>
      </c>
      <c r="AR107" s="331" t="str">
        <f>IF(ISNA(VLOOKUP(AR$8&amp;$C107,ВихідніДані!$E:$BD,52,0)),"---",VLOOKUP(AR$8&amp;$C107,ВихідніДані!$E:$BD,52,0))</f>
        <v>---</v>
      </c>
      <c r="AS107" s="331" t="str">
        <f>IF(ISNA(VLOOKUP(AS$8&amp;$C107,ВихідніДані!$E:$BD,52,0)),"---",VLOOKUP(AS$8&amp;$C107,ВихідніДані!$E:$BD,52,0))</f>
        <v>---</v>
      </c>
      <c r="AT107" s="331" t="str">
        <f>IF(ISNA(VLOOKUP(AT$8&amp;$C107,ВихідніДані!$E:$BD,52,0)),"---",VLOOKUP(AT$8&amp;$C107,ВихідніДані!$E:$BD,52,0))</f>
        <v>---</v>
      </c>
      <c r="AU107" s="331" t="str">
        <f>IF(ISNA(VLOOKUP(AU$8&amp;$C107,ВихідніДані!$E:$BD,52,0)),"---",VLOOKUP(AU$8&amp;$C107,ВихідніДані!$E:$BD,52,0))</f>
        <v>---</v>
      </c>
      <c r="AV107" s="331" t="str">
        <f>IF(ISNA(VLOOKUP(AV$8&amp;$C107,ВихідніДані!$E:$BD,52,0)),"---",VLOOKUP(AV$8&amp;$C107,ВихідніДані!$E:$BD,52,0))</f>
        <v>---</v>
      </c>
      <c r="AW107" s="331" t="str">
        <f>IF(ISNA(VLOOKUP(AW$8&amp;$C107,ВихідніДані!$E:$BD,52,0)),"---",VLOOKUP(AW$8&amp;$C107,ВихідніДані!$E:$BD,52,0))</f>
        <v>---</v>
      </c>
      <c r="AX107" s="331" t="str">
        <f>IF(ISNA(VLOOKUP(AX$8&amp;$C107,ВихідніДані!$E:$BD,52,0)),"---",VLOOKUP(AX$8&amp;$C107,ВихідніДані!$E:$BD,52,0))</f>
        <v>---</v>
      </c>
      <c r="AY107" s="331" t="str">
        <f>IF(ISNA(VLOOKUP(AY$8&amp;$C107,ВихідніДані!$E:$BD,52,0)),"---",VLOOKUP(AY$8&amp;$C107,ВихідніДані!$E:$BD,52,0))</f>
        <v>---</v>
      </c>
      <c r="AZ107" s="332" t="str">
        <f>IF(ISNA(VLOOKUP(AZ$8&amp;$C107,ВихідніДані!$E:$BD,52,0)),"---",VLOOKUP(AZ$8&amp;$C107,ВихідніДані!$E:$BD,52,0))</f>
        <v>---</v>
      </c>
      <c r="BA107" s="159"/>
      <c r="BB107" s="319" t="str">
        <f>IF(SUMIF(АВисновки!$D:$D,BB$8&amp;$C107,АВисновки!$A:$A)=0,"-",SUMIF(АВисновки!$D:$D,BB$8&amp;$C107,АВисновки!$E:$E))</f>
        <v>-</v>
      </c>
      <c r="BC107" s="320">
        <f>IF(SUMIF(АВисновки!$D:$D,BC$8&amp;$C107,АВисновки!$A:$A)=0,"-",SUMIF(АВисновки!$D:$D,BC$8&amp;$C107,АВисновки!$E:$E))</f>
        <v>50516010.090410955</v>
      </c>
      <c r="BD107" s="320" t="str">
        <f>IF(SUMIF(АВисновки!$D:$D,BD$8&amp;$C107,АВисновки!$A:$A)=0,"-",SUMIF(АВисновки!$D:$D,BD$8&amp;$C107,АВисновки!$E:$E))</f>
        <v>-</v>
      </c>
      <c r="BE107" s="320" t="str">
        <f>IF(SUMIF(АВисновки!$D:$D,BE$8&amp;$C107,АВисновки!$A:$A)=0,"-",SUMIF(АВисновки!$D:$D,BE$8&amp;$C107,АВисновки!$E:$E))</f>
        <v>-</v>
      </c>
      <c r="BF107" s="320" t="str">
        <f>IF(SUMIF(АВисновки!$D:$D,BF$8&amp;$C107,АВисновки!$A:$A)=0,"-",SUMIF(АВисновки!$D:$D,BF$8&amp;$C107,АВисновки!$E:$E))</f>
        <v>-</v>
      </c>
      <c r="BG107" s="320" t="str">
        <f>IF(SUMIF(АВисновки!$D:$D,BG$8&amp;$C107,АВисновки!$A:$A)=0,"-",SUMIF(АВисновки!$D:$D,BG$8&amp;$C107,АВисновки!$E:$E))</f>
        <v>-</v>
      </c>
      <c r="BH107" s="320" t="str">
        <f>IF(SUMIF(АВисновки!$D:$D,BH$8&amp;$C107,АВисновки!$A:$A)=0,"-",SUMIF(АВисновки!$D:$D,BH$8&amp;$C107,АВисновки!$E:$E))</f>
        <v>-</v>
      </c>
      <c r="BI107" s="320" t="str">
        <f>IF(SUMIF(АВисновки!$D:$D,BI$8&amp;$C107,АВисновки!$A:$A)=0,"-",SUMIF(АВисновки!$D:$D,BI$8&amp;$C107,АВисновки!$E:$E))</f>
        <v>-</v>
      </c>
      <c r="BJ107" s="320" t="str">
        <f>IF(SUMIF(АВисновки!$D:$D,BJ$8&amp;$C107,АВисновки!$A:$A)=0,"-",SUMIF(АВисновки!$D:$D,BJ$8&amp;$C107,АВисновки!$E:$E))</f>
        <v>-</v>
      </c>
      <c r="BK107" s="320" t="str">
        <f>IF(SUMIF(АВисновки!$D:$D,BK$8&amp;$C107,АВисновки!$A:$A)=0,"-",SUMIF(АВисновки!$D:$D,BK$8&amp;$C107,АВисновки!$E:$E))</f>
        <v>-</v>
      </c>
      <c r="BL107" s="321" t="str">
        <f>IF(SUMIF(АВисновки!$D:$D,BL$8&amp;$C107,АВисновки!$A:$A)=0,"-",SUMIF(АВисновки!$D:$D,BL$8&amp;$C107,АВисновки!$E:$E))</f>
        <v>-</v>
      </c>
    </row>
    <row r="108" spans="1:64" x14ac:dyDescent="0.2">
      <c r="A108" s="386">
        <f>COUNTIF(СписМінфін!$B$2:$B$101,C108)</f>
        <v>1</v>
      </c>
      <c r="B108" s="364">
        <v>96</v>
      </c>
      <c r="C108" s="365" t="s">
        <v>10</v>
      </c>
      <c r="D108" s="142">
        <v>400026926500</v>
      </c>
      <c r="E108" s="172">
        <f>SUMIF(ВихідніДані!G:G,D108,ВихідніДані!K:K)</f>
        <v>54621493</v>
      </c>
      <c r="F108" s="172">
        <f>SUMIF(ВихідніДані!G:G,D108,ВихідніДані!M:M)</f>
        <v>0</v>
      </c>
      <c r="G108" s="172">
        <f>SUMIF(ВихідніДані!G:G,D108,ВихідніДані!AC:AC)</f>
        <v>0</v>
      </c>
      <c r="H108" s="172">
        <f>SUMIF(ВихідніДані!G:G,D108,ВихідніДані!AI:AI)</f>
        <v>0</v>
      </c>
      <c r="I108" s="366">
        <f t="shared" si="9"/>
        <v>54621493</v>
      </c>
      <c r="J108" s="366">
        <f t="shared" si="10"/>
        <v>0</v>
      </c>
      <c r="K108" s="367">
        <f t="shared" si="7"/>
        <v>0</v>
      </c>
      <c r="L108" s="368">
        <f t="shared" si="11"/>
        <v>0</v>
      </c>
      <c r="M108" s="369">
        <f>SUMIF(АВисновки!N:N,D108,АВисновки!$E:$E)</f>
        <v>48036984.254794523</v>
      </c>
      <c r="N108" s="369">
        <f>SUMIF(АВисновки!N:N,D108,АВисновки!B:B)</f>
        <v>1</v>
      </c>
      <c r="O108" s="369">
        <f ca="1">SUMIF([2]Матриця!C$7:C$967,D108,[2]Матриця!D$7:D$967)</f>
        <v>0</v>
      </c>
      <c r="P108" s="387">
        <f ca="1">SUMIF([2]Матриця!B$7:B$967,C108,[2]Матриця!E$7:E$967)</f>
        <v>0</v>
      </c>
      <c r="Q108" s="159"/>
      <c r="R108" s="330" t="str">
        <f ca="1">IF(SUMIF(ВихідніДані!$E:$BB,R$8&amp;$C108,ВихідніДані!$D:$D)=0,"-",IF(SUMIF(ВихідніДані!$E:$BB,R$8&amp;$C108,ВихідніДані!$BE:$BE)=0,"вся сумма оспорена",IF(SUMIF(ВихідніДані!$E:$BB,R$8&amp;$C108,ВихідніДані!$M:$M)=0,"Немає висновків",SUMIF(ВихідніДані!$E:$BB,R$8&amp;$C108,ВихідніДані!$M:$M)/SUMIF(ВихідніДані!$E:$BB,R$8&amp;$C108,ВихідніДані!$BE:$BE))))</f>
        <v>-</v>
      </c>
      <c r="S108" s="331" t="str">
        <f ca="1">IF(SUMIF(ВихідніДані!$E:$BB,S$8&amp;$C108,ВихідніДані!$D:$D)=0,"-",IF(SUMIF(ВихідніДані!$E:$BB,S$8&amp;$C108,ВихідніДані!$BE:$BE)=0,"вся сумма оспорена",IF(SUMIF(ВихідніДані!$E:$BB,S$8&amp;$C108,ВихідніДані!$M:$M)=0,"Немає висновків",SUMIF(ВихідніДані!$E:$BB,S$8&amp;$C108,ВихідніДані!$M:$M)/SUMIF(ВихідніДані!$E:$BB,S$8&amp;$C108,ВихідніДані!$BE:$BE))))</f>
        <v>Немає висновків</v>
      </c>
      <c r="T108" s="331" t="str">
        <f ca="1">IF(SUMIF(ВихідніДані!$E:$BB,T$8&amp;$C108,ВихідніДані!$D:$D)=0,"-",IF(SUMIF(ВихідніДані!$E:$BB,T$8&amp;$C108,ВихідніДані!$BE:$BE)=0,"вся сумма оспорена",IF(SUMIF(ВихідніДані!$E:$BB,T$8&amp;$C108,ВихідніДані!$M:$M)=0,"Немає висновків",SUMIF(ВихідніДані!$E:$BB,T$8&amp;$C108,ВихідніДані!$M:$M)/SUMIF(ВихідніДані!$E:$BB,T$8&amp;$C108,ВихідніДані!$BE:$BE))))</f>
        <v>-</v>
      </c>
      <c r="U108" s="331" t="str">
        <f ca="1">IF(SUMIF(ВихідніДані!$E:$BB,U$8&amp;$C108,ВихідніДані!$D:$D)=0,"-",IF(SUMIF(ВихідніДані!$E:$BB,U$8&amp;$C108,ВихідніДані!$BE:$BE)=0,"вся сумма оспорена",IF(SUMIF(ВихідніДані!$E:$BB,U$8&amp;$C108,ВихідніДані!$M:$M)=0,"Немає висновків",SUMIF(ВихідніДані!$E:$BB,U$8&amp;$C108,ВихідніДані!$M:$M)/SUMIF(ВихідніДані!$E:$BB,U$8&amp;$C108,ВихідніДані!$BE:$BE))))</f>
        <v>-</v>
      </c>
      <c r="V108" s="331" t="str">
        <f ca="1">IF(SUMIF(ВихідніДані!$E:$BB,V$8&amp;$C108,ВихідніДані!$D:$D)=0,"-",IF(SUMIF(ВихідніДані!$E:$BB,V$8&amp;$C108,ВихідніДані!$BE:$BE)=0,"вся сумма оспорена",IF(SUMIF(ВихідніДані!$E:$BB,V$8&amp;$C108,ВихідніДані!$M:$M)=0,"Немає висновків",SUMIF(ВихідніДані!$E:$BB,V$8&amp;$C108,ВихідніДані!$M:$M)/SUMIF(ВихідніДані!$E:$BB,V$8&amp;$C108,ВихідніДані!$BE:$BE))))</f>
        <v>-</v>
      </c>
      <c r="W108" s="331" t="str">
        <f ca="1">IF(SUMIF(ВихідніДані!$E:$BB,W$8&amp;$C108,ВихідніДані!$D:$D)=0,"-",IF(SUMIF(ВихідніДані!$E:$BB,W$8&amp;$C108,ВихідніДані!$BE:$BE)=0,"вся сумма оспорена",IF(SUMIF(ВихідніДані!$E:$BB,W$8&amp;$C108,ВихідніДані!$M:$M)=0,"Немає висновків",SUMIF(ВихідніДані!$E:$BB,W$8&amp;$C108,ВихідніДані!$M:$M)/SUMIF(ВихідніДані!$E:$BB,W$8&amp;$C108,ВихідніДані!$BE:$BE))))</f>
        <v>-</v>
      </c>
      <c r="X108" s="331" t="str">
        <f ca="1">IF(SUMIF(ВихідніДані!$E:$BB,X$8&amp;$C108,ВихідніДані!$D:$D)=0,"-",IF(SUMIF(ВихідніДані!$E:$BB,X$8&amp;$C108,ВихідніДані!$BE:$BE)=0,"вся сумма оспорена",IF(SUMIF(ВихідніДані!$E:$BB,X$8&amp;$C108,ВихідніДані!$M:$M)=0,"Немає висновків",SUMIF(ВихідніДані!$E:$BB,X$8&amp;$C108,ВихідніДані!$M:$M)/SUMIF(ВихідніДані!$E:$BB,X$8&amp;$C108,ВихідніДані!$BE:$BE))))</f>
        <v>-</v>
      </c>
      <c r="Y108" s="331" t="str">
        <f ca="1">IF(SUMIF(ВихідніДані!$E:$BB,Y$8&amp;$C108,ВихідніДані!$D:$D)=0,"-",IF(SUMIF(ВихідніДані!$E:$BB,Y$8&amp;$C108,ВихідніДані!$BE:$BE)=0,"вся сумма оспорена",IF(SUMIF(ВихідніДані!$E:$BB,Y$8&amp;$C108,ВихідніДані!$M:$M)=0,"Немає висновків",SUMIF(ВихідніДані!$E:$BB,Y$8&amp;$C108,ВихідніДані!$M:$M)/SUMIF(ВихідніДані!$E:$BB,Y$8&amp;$C108,ВихідніДані!$BE:$BE))))</f>
        <v>-</v>
      </c>
      <c r="Z108" s="331" t="str">
        <f ca="1">IF(SUMIF(ВихідніДані!$E:$BB,Z$8&amp;$C108,ВихідніДані!$D:$D)=0,"-",IF(SUMIF(ВихідніДані!$E:$BB,Z$8&amp;$C108,ВихідніДані!$BE:$BE)=0,"вся сумма оспорена",IF(SUMIF(ВихідніДані!$E:$BB,Z$8&amp;$C108,ВихідніДані!$M:$M)=0,"Немає висновків",SUMIF(ВихідніДані!$E:$BB,Z$8&amp;$C108,ВихідніДані!$M:$M)/SUMIF(ВихідніДані!$E:$BB,Z$8&amp;$C108,ВихідніДані!$BE:$BE))))</f>
        <v>-</v>
      </c>
      <c r="AA108" s="331" t="str">
        <f ca="1">IF(SUMIF(ВихідніДані!$E:$BB,AA$8&amp;$C108,ВихідніДані!$D:$D)=0,"-",IF(SUMIF(ВихідніДані!$E:$BB,AA$8&amp;$C108,ВихідніДані!$BE:$BE)=0,"вся сумма оспорена",IF(SUMIF(ВихідніДані!$E:$BB,AA$8&amp;$C108,ВихідніДані!$M:$M)=0,"Немає висновків",SUMIF(ВихідніДані!$E:$BB,AA$8&amp;$C108,ВихідніДані!$M:$M)/SUMIF(ВихідніДані!$E:$BB,AA$8&amp;$C108,ВихідніДані!$BE:$BE))))</f>
        <v>-</v>
      </c>
      <c r="AB108" s="332" t="str">
        <f ca="1">IF(SUMIF(ВихідніДані!$E:$BB,AB$8&amp;$C108,ВихідніДані!$D:$D)=0,"-",IF(SUMIF(ВихідніДані!$E:$BB,AB$8&amp;$C108,ВихідніДані!$BE:$BE)=0,"вся сумма оспорена",IF(SUMIF(ВихідніДані!$E:$BB,AB$8&amp;$C108,ВихідніДані!$M:$M)=0,"Немає висновків",SUMIF(ВихідніДані!$E:$BB,AB$8&amp;$C108,ВихідніДані!$M:$M)/SUMIF(ВихідніДані!$E:$BB,AB$8&amp;$C108,ВихідніДані!$BE:$BE))))</f>
        <v>-</v>
      </c>
      <c r="AC108" s="159"/>
      <c r="AD108" s="330" t="str">
        <f ca="1">IF(SUMIF(ВихідніДані!$E:$BB,AD$8&amp; $C108,ВихідніДані!$D:$D)=0,"-",IF(SUMIF(ВихідніДані!$E:$BB,AD$8&amp;$C108,ВихідніДані!$BE:$BE)=0,"вся сумма оспорена",IF(SUMIF(ВихідніДані!$E:$BB,AD$8&amp;$C108,ВихідніДані!$M:$M)=0,"Немає висновків",SUMIF(ВихідніДані!$E:$BB,AD$8&amp;$C108,ВихідніДані!$AI:$AI)/SUMIF(ВихідніДані!$E:$BB,AD$8&amp;$C108,ВихідніДані!$M:$M))))</f>
        <v>-</v>
      </c>
      <c r="AE108" s="331" t="str">
        <f ca="1">IF(SUMIF(ВихідніДані!$E:$BB,AE$8&amp; $C108,ВихідніДані!$D:$D)=0,"-",IF(SUMIF(ВихідніДані!$E:$BB,AE$8&amp;$C108,ВихідніДані!$BE:$BE)=0,"вся сумма оспорена",IF(SUMIF(ВихідніДані!$E:$BB,AE$8&amp;$C108,ВихідніДані!$M:$M)=0,"Немає висновків",SUMIF(ВихідніДані!$E:$BB,AE$8&amp;$C108,ВихідніДані!$AI:$AI)/SUMIF(ВихідніДані!$E:$BB,AE$8&amp;$C108,ВихідніДані!$M:$M))))</f>
        <v>Немає висновків</v>
      </c>
      <c r="AF108" s="331" t="str">
        <f ca="1">IF(SUMIF(ВихідніДані!$E:$BB,AF$8&amp; $C108,ВихідніДані!$D:$D)=0,"-",IF(SUMIF(ВихідніДані!$E:$BB,AF$8&amp;$C108,ВихідніДані!$BE:$BE)=0,"вся сумма оспорена",IF(SUMIF(ВихідніДані!$E:$BB,AF$8&amp;$C108,ВихідніДані!$M:$M)=0,"Немає висновків",SUMIF(ВихідніДані!$E:$BB,AF$8&amp;$C108,ВихідніДані!$AI:$AI)/SUMIF(ВихідніДані!$E:$BB,AF$8&amp;$C108,ВихідніДані!$M:$M))))</f>
        <v>-</v>
      </c>
      <c r="AG108" s="331" t="str">
        <f ca="1">IF(SUMIF(ВихідніДані!$E:$BB,AG$8&amp; $C108,ВихідніДані!$D:$D)=0,"-",IF(SUMIF(ВихідніДані!$E:$BB,AG$8&amp;$C108,ВихідніДані!$BE:$BE)=0,"вся сумма оспорена",IF(SUMIF(ВихідніДані!$E:$BB,AG$8&amp;$C108,ВихідніДані!$M:$M)=0,"Немає висновків",SUMIF(ВихідніДані!$E:$BB,AG$8&amp;$C108,ВихідніДані!$AI:$AI)/SUMIF(ВихідніДані!$E:$BB,AG$8&amp;$C108,ВихідніДані!$M:$M))))</f>
        <v>-</v>
      </c>
      <c r="AH108" s="331" t="str">
        <f ca="1">IF(SUMIF(ВихідніДані!$E:$BB,AH$8&amp; $C108,ВихідніДані!$D:$D)=0,"-",IF(SUMIF(ВихідніДані!$E:$BB,AH$8&amp;$C108,ВихідніДані!$BE:$BE)=0,"вся сумма оспорена",IF(SUMIF(ВихідніДані!$E:$BB,AH$8&amp;$C108,ВихідніДані!$M:$M)=0,"Немає висновків",SUMIF(ВихідніДані!$E:$BB,AH$8&amp;$C108,ВихідніДані!$AI:$AI)/SUMIF(ВихідніДані!$E:$BB,AH$8&amp;$C108,ВихідніДані!$M:$M))))</f>
        <v>-</v>
      </c>
      <c r="AI108" s="331" t="str">
        <f ca="1">IF(SUMIF(ВихідніДані!$E:$BB,AI$8&amp; $C108,ВихідніДані!$D:$D)=0,"-",IF(SUMIF(ВихідніДані!$E:$BB,AI$8&amp;$C108,ВихідніДані!$BE:$BE)=0,"вся сумма оспорена",IF(SUMIF(ВихідніДані!$E:$BB,AI$8&amp;$C108,ВихідніДані!$M:$M)=0,"Немає висновків",SUMIF(ВихідніДані!$E:$BB,AI$8&amp;$C108,ВихідніДані!$AI:$AI)/SUMIF(ВихідніДані!$E:$BB,AI$8&amp;$C108,ВихідніДані!$M:$M))))</f>
        <v>-</v>
      </c>
      <c r="AJ108" s="331" t="str">
        <f ca="1">IF(SUMIF(ВихідніДані!$E:$BB,AJ$8&amp; $C108,ВихідніДані!$D:$D)=0,"-",IF(SUMIF(ВихідніДані!$E:$BB,AJ$8&amp;$C108,ВихідніДані!$BE:$BE)=0,"вся сумма оспорена",IF(SUMIF(ВихідніДані!$E:$BB,AJ$8&amp;$C108,ВихідніДані!$M:$M)=0,"Немає висновків",SUMIF(ВихідніДані!$E:$BB,AJ$8&amp;$C108,ВихідніДані!$AI:$AI)/SUMIF(ВихідніДані!$E:$BB,AJ$8&amp;$C108,ВихідніДані!$M:$M))))</f>
        <v>-</v>
      </c>
      <c r="AK108" s="331" t="str">
        <f ca="1">IF(SUMIF(ВихідніДані!$E:$BB,AK$8&amp; $C108,ВихідніДані!$D:$D)=0,"-",IF(SUMIF(ВихідніДані!$E:$BB,AK$8&amp;$C108,ВихідніДані!$BE:$BE)=0,"вся сумма оспорена",IF(SUMIF(ВихідніДані!$E:$BB,AK$8&amp;$C108,ВихідніДані!$M:$M)=0,"Немає висновків",SUMIF(ВихідніДані!$E:$BB,AK$8&amp;$C108,ВихідніДані!$AI:$AI)/SUMIF(ВихідніДані!$E:$BB,AK$8&amp;$C108,ВихідніДані!$M:$M))))</f>
        <v>-</v>
      </c>
      <c r="AL108" s="331" t="str">
        <f ca="1">IF(SUMIF(ВихідніДані!$E:$BB,AL$8&amp; $C108,ВихідніДані!$D:$D)=0,"-",IF(SUMIF(ВихідніДані!$E:$BB,AL$8&amp;$C108,ВихідніДані!$BE:$BE)=0,"вся сумма оспорена",IF(SUMIF(ВихідніДані!$E:$BB,AL$8&amp;$C108,ВихідніДані!$M:$M)=0,"Немає висновків",SUMIF(ВихідніДані!$E:$BB,AL$8&amp;$C108,ВихідніДані!$AI:$AI)/SUMIF(ВихідніДані!$E:$BB,AL$8&amp;$C108,ВихідніДані!$M:$M))))</f>
        <v>-</v>
      </c>
      <c r="AM108" s="331" t="str">
        <f ca="1">IF(SUMIF(ВихідніДані!$E:$BB,AM$8&amp; $C108,ВихідніДані!$D:$D)=0,"-",IF(SUMIF(ВихідніДані!$E:$BB,AM$8&amp;$C108,ВихідніДані!$BE:$BE)=0,"вся сумма оспорена",IF(SUMIF(ВихідніДані!$E:$BB,AM$8&amp;$C108,ВихідніДані!$M:$M)=0,"Немає висновків",SUMIF(ВихідніДані!$E:$BB,AM$8&amp;$C108,ВихідніДані!$AI:$AI)/SUMIF(ВихідніДані!$E:$BB,AM$8&amp;$C108,ВихідніДані!$M:$M))))</f>
        <v>-</v>
      </c>
      <c r="AN108" s="332" t="str">
        <f ca="1">IF(SUMIF(ВихідніДані!$E:$BB,AN$8&amp; $C108,ВихідніДані!$D:$D)=0,"-",IF(SUMIF(ВихідніДані!$E:$BB,AN$8&amp;$C108,ВихідніДані!$BE:$BE)=0,"вся сумма оспорена",IF(SUMIF(ВихідніДані!$E:$BB,AN$8&amp;$C108,ВихідніДані!$M:$M)=0,"Немає висновків",SUMIF(ВихідніДані!$E:$BB,AN$8&amp;$C108,ВихідніДані!$AI:$AI)/SUMIF(ВихідніДані!$E:$BB,AN$8&amp;$C108,ВихідніДані!$M:$M))))</f>
        <v>-</v>
      </c>
      <c r="AO108" s="159"/>
      <c r="AP108" s="330" t="str">
        <f>IF(ISNA(VLOOKUP(AP$8&amp;$C108,ВихідніДані!$E:$BD,52,0)),"---",VLOOKUP(AP$8&amp;$C108,ВихідніДані!$E:$BD,52,0))</f>
        <v>---</v>
      </c>
      <c r="AQ108" s="331" t="str">
        <f>IF(ISNA(VLOOKUP(AQ$8&amp;$C108,ВихідніДані!$E:$BD,52,0)),"---",VLOOKUP(AQ$8&amp;$C108,ВихідніДані!$E:$BD,52,0))</f>
        <v>Немає висновку</v>
      </c>
      <c r="AR108" s="331" t="str">
        <f>IF(ISNA(VLOOKUP(AR$8&amp;$C108,ВихідніДані!$E:$BD,52,0)),"---",VLOOKUP(AR$8&amp;$C108,ВихідніДані!$E:$BD,52,0))</f>
        <v>---</v>
      </c>
      <c r="AS108" s="331" t="str">
        <f>IF(ISNA(VLOOKUP(AS$8&amp;$C108,ВихідніДані!$E:$BD,52,0)),"---",VLOOKUP(AS$8&amp;$C108,ВихідніДані!$E:$BD,52,0))</f>
        <v>---</v>
      </c>
      <c r="AT108" s="331" t="str">
        <f>IF(ISNA(VLOOKUP(AT$8&amp;$C108,ВихідніДані!$E:$BD,52,0)),"---",VLOOKUP(AT$8&amp;$C108,ВихідніДані!$E:$BD,52,0))</f>
        <v>---</v>
      </c>
      <c r="AU108" s="331" t="str">
        <f>IF(ISNA(VLOOKUP(AU$8&amp;$C108,ВихідніДані!$E:$BD,52,0)),"---",VLOOKUP(AU$8&amp;$C108,ВихідніДані!$E:$BD,52,0))</f>
        <v>---</v>
      </c>
      <c r="AV108" s="331" t="str">
        <f>IF(ISNA(VLOOKUP(AV$8&amp;$C108,ВихідніДані!$E:$BD,52,0)),"---",VLOOKUP(AV$8&amp;$C108,ВихідніДані!$E:$BD,52,0))</f>
        <v>---</v>
      </c>
      <c r="AW108" s="331" t="str">
        <f>IF(ISNA(VLOOKUP(AW$8&amp;$C108,ВихідніДані!$E:$BD,52,0)),"---",VLOOKUP(AW$8&amp;$C108,ВихідніДані!$E:$BD,52,0))</f>
        <v>---</v>
      </c>
      <c r="AX108" s="331" t="str">
        <f>IF(ISNA(VLOOKUP(AX$8&amp;$C108,ВихідніДані!$E:$BD,52,0)),"---",VLOOKUP(AX$8&amp;$C108,ВихідніДані!$E:$BD,52,0))</f>
        <v>---</v>
      </c>
      <c r="AY108" s="331" t="str">
        <f>IF(ISNA(VLOOKUP(AY$8&amp;$C108,ВихідніДані!$E:$BD,52,0)),"---",VLOOKUP(AY$8&amp;$C108,ВихідніДані!$E:$BD,52,0))</f>
        <v>---</v>
      </c>
      <c r="AZ108" s="332" t="str">
        <f>IF(ISNA(VLOOKUP(AZ$8&amp;$C108,ВихідніДані!$E:$BD,52,0)),"---",VLOOKUP(AZ$8&amp;$C108,ВихідніДані!$E:$BD,52,0))</f>
        <v>---</v>
      </c>
      <c r="BA108" s="159"/>
      <c r="BB108" s="319" t="str">
        <f>IF(SUMIF(АВисновки!$D:$D,BB$8&amp;$C108,АВисновки!$A:$A)=0,"-",SUMIF(АВисновки!$D:$D,BB$8&amp;$C108,АВисновки!$E:$E))</f>
        <v>-</v>
      </c>
      <c r="BC108" s="320">
        <f>IF(SUMIF(АВисновки!$D:$D,BC$8&amp;$C108,АВисновки!$A:$A)=0,"-",SUMIF(АВисновки!$D:$D,BC$8&amp;$C108,АВисновки!$E:$E))</f>
        <v>48036984.254794523</v>
      </c>
      <c r="BD108" s="320" t="str">
        <f>IF(SUMIF(АВисновки!$D:$D,BD$8&amp;$C108,АВисновки!$A:$A)=0,"-",SUMIF(АВисновки!$D:$D,BD$8&amp;$C108,АВисновки!$E:$E))</f>
        <v>-</v>
      </c>
      <c r="BE108" s="320" t="str">
        <f>IF(SUMIF(АВисновки!$D:$D,BE$8&amp;$C108,АВисновки!$A:$A)=0,"-",SUMIF(АВисновки!$D:$D,BE$8&amp;$C108,АВисновки!$E:$E))</f>
        <v>-</v>
      </c>
      <c r="BF108" s="320" t="str">
        <f>IF(SUMIF(АВисновки!$D:$D,BF$8&amp;$C108,АВисновки!$A:$A)=0,"-",SUMIF(АВисновки!$D:$D,BF$8&amp;$C108,АВисновки!$E:$E))</f>
        <v>-</v>
      </c>
      <c r="BG108" s="320" t="str">
        <f>IF(SUMIF(АВисновки!$D:$D,BG$8&amp;$C108,АВисновки!$A:$A)=0,"-",SUMIF(АВисновки!$D:$D,BG$8&amp;$C108,АВисновки!$E:$E))</f>
        <v>-</v>
      </c>
      <c r="BH108" s="320" t="str">
        <f>IF(SUMIF(АВисновки!$D:$D,BH$8&amp;$C108,АВисновки!$A:$A)=0,"-",SUMIF(АВисновки!$D:$D,BH$8&amp;$C108,АВисновки!$E:$E))</f>
        <v>-</v>
      </c>
      <c r="BI108" s="320" t="str">
        <f>IF(SUMIF(АВисновки!$D:$D,BI$8&amp;$C108,АВисновки!$A:$A)=0,"-",SUMIF(АВисновки!$D:$D,BI$8&amp;$C108,АВисновки!$E:$E))</f>
        <v>-</v>
      </c>
      <c r="BJ108" s="320" t="str">
        <f>IF(SUMIF(АВисновки!$D:$D,BJ$8&amp;$C108,АВисновки!$A:$A)=0,"-",SUMIF(АВисновки!$D:$D,BJ$8&amp;$C108,АВисновки!$E:$E))</f>
        <v>-</v>
      </c>
      <c r="BK108" s="320" t="str">
        <f>IF(SUMIF(АВисновки!$D:$D,BK$8&amp;$C108,АВисновки!$A:$A)=0,"-",SUMIF(АВисновки!$D:$D,BK$8&amp;$C108,АВисновки!$E:$E))</f>
        <v>-</v>
      </c>
      <c r="BL108" s="321" t="str">
        <f>IF(SUMIF(АВисновки!$D:$D,BL$8&amp;$C108,АВисновки!$A:$A)=0,"-",SUMIF(АВисновки!$D:$D,BL$8&amp;$C108,АВисновки!$E:$E))</f>
        <v>-</v>
      </c>
    </row>
    <row r="109" spans="1:64" x14ac:dyDescent="0.2">
      <c r="A109" s="386">
        <f>COUNTIF(СписМінфін!$B$2:$B$101,C109)</f>
        <v>1</v>
      </c>
      <c r="B109" s="364">
        <v>97</v>
      </c>
      <c r="C109" s="365" t="s">
        <v>14</v>
      </c>
      <c r="D109" s="142">
        <v>363302223255</v>
      </c>
      <c r="E109" s="172">
        <f>SUMIF(ВихідніДані!G:G,D109,ВихідніДані!K:K)</f>
        <v>28000000</v>
      </c>
      <c r="F109" s="172">
        <f>SUMIF(ВихідніДані!G:G,D109,ВихідніДані!M:M)</f>
        <v>0</v>
      </c>
      <c r="G109" s="172">
        <f>SUMIF(ВихідніДані!G:G,D109,ВихідніДані!AC:AC)</f>
        <v>0</v>
      </c>
      <c r="H109" s="172">
        <f>SUMIF(ВихідніДані!G:G,D109,ВихідніДані!AI:AI)</f>
        <v>0</v>
      </c>
      <c r="I109" s="366">
        <f t="shared" si="9"/>
        <v>28000000</v>
      </c>
      <c r="J109" s="366">
        <f t="shared" si="10"/>
        <v>0</v>
      </c>
      <c r="K109" s="367">
        <f t="shared" si="7"/>
        <v>0</v>
      </c>
      <c r="L109" s="368">
        <f t="shared" si="11"/>
        <v>0</v>
      </c>
      <c r="M109" s="369">
        <f>SUMIF(АВисновки!N:N,D109,АВисновки!$E:$E)</f>
        <v>26772602.739726026</v>
      </c>
      <c r="N109" s="369">
        <f>SUMIF(АВисновки!N:N,D109,АВисновки!B:B)</f>
        <v>1</v>
      </c>
      <c r="O109" s="369">
        <f ca="1">SUMIF([2]Матриця!C$7:C$967,D109,[2]Матриця!D$7:D$967)</f>
        <v>0</v>
      </c>
      <c r="P109" s="387">
        <f ca="1">SUMIF([2]Матриця!B$7:B$967,C109,[2]Матриця!E$7:E$967)</f>
        <v>0</v>
      </c>
      <c r="Q109" s="159"/>
      <c r="R109" s="330" t="str">
        <f ca="1">IF(SUMIF(ВихідніДані!$E:$BB,R$8&amp;$C109,ВихідніДані!$D:$D)=0,"-",IF(SUMIF(ВихідніДані!$E:$BB,R$8&amp;$C109,ВихідніДані!$BE:$BE)=0,"вся сумма оспорена",IF(SUMIF(ВихідніДані!$E:$BB,R$8&amp;$C109,ВихідніДані!$M:$M)=0,"Немає висновків",SUMIF(ВихідніДані!$E:$BB,R$8&amp;$C109,ВихідніДані!$M:$M)/SUMIF(ВихідніДані!$E:$BB,R$8&amp;$C109,ВихідніДані!$BE:$BE))))</f>
        <v>Немає висновків</v>
      </c>
      <c r="S109" s="331" t="str">
        <f ca="1">IF(SUMIF(ВихідніДані!$E:$BB,S$8&amp;$C109,ВихідніДані!$D:$D)=0,"-",IF(SUMIF(ВихідніДані!$E:$BB,S$8&amp;$C109,ВихідніДані!$BE:$BE)=0,"вся сумма оспорена",IF(SUMIF(ВихідніДані!$E:$BB,S$8&amp;$C109,ВихідніДані!$M:$M)=0,"Немає висновків",SUMIF(ВихідніДані!$E:$BB,S$8&amp;$C109,ВихідніДані!$M:$M)/SUMIF(ВихідніДані!$E:$BB,S$8&amp;$C109,ВихідніДані!$BE:$BE))))</f>
        <v>-</v>
      </c>
      <c r="T109" s="331" t="str">
        <f ca="1">IF(SUMIF(ВихідніДані!$E:$BB,T$8&amp;$C109,ВихідніДані!$D:$D)=0,"-",IF(SUMIF(ВихідніДані!$E:$BB,T$8&amp;$C109,ВихідніДані!$BE:$BE)=0,"вся сумма оспорена",IF(SUMIF(ВихідніДані!$E:$BB,T$8&amp;$C109,ВихідніДані!$M:$M)=0,"Немає висновків",SUMIF(ВихідніДані!$E:$BB,T$8&amp;$C109,ВихідніДані!$M:$M)/SUMIF(ВихідніДані!$E:$BB,T$8&amp;$C109,ВихідніДані!$BE:$BE))))</f>
        <v>-</v>
      </c>
      <c r="U109" s="331" t="str">
        <f ca="1">IF(SUMIF(ВихідніДані!$E:$BB,U$8&amp;$C109,ВихідніДані!$D:$D)=0,"-",IF(SUMIF(ВихідніДані!$E:$BB,U$8&amp;$C109,ВихідніДані!$BE:$BE)=0,"вся сумма оспорена",IF(SUMIF(ВихідніДані!$E:$BB,U$8&amp;$C109,ВихідніДані!$M:$M)=0,"Немає висновків",SUMIF(ВихідніДані!$E:$BB,U$8&amp;$C109,ВихідніДані!$M:$M)/SUMIF(ВихідніДані!$E:$BB,U$8&amp;$C109,ВихідніДані!$BE:$BE))))</f>
        <v>-</v>
      </c>
      <c r="V109" s="331" t="str">
        <f ca="1">IF(SUMIF(ВихідніДані!$E:$BB,V$8&amp;$C109,ВихідніДані!$D:$D)=0,"-",IF(SUMIF(ВихідніДані!$E:$BB,V$8&amp;$C109,ВихідніДані!$BE:$BE)=0,"вся сумма оспорена",IF(SUMIF(ВихідніДані!$E:$BB,V$8&amp;$C109,ВихідніДані!$M:$M)=0,"Немає висновків",SUMIF(ВихідніДані!$E:$BB,V$8&amp;$C109,ВихідніДані!$M:$M)/SUMIF(ВихідніДані!$E:$BB,V$8&amp;$C109,ВихідніДані!$BE:$BE))))</f>
        <v>-</v>
      </c>
      <c r="W109" s="331" t="str">
        <f ca="1">IF(SUMIF(ВихідніДані!$E:$BB,W$8&amp;$C109,ВихідніДані!$D:$D)=0,"-",IF(SUMIF(ВихідніДані!$E:$BB,W$8&amp;$C109,ВихідніДані!$BE:$BE)=0,"вся сумма оспорена",IF(SUMIF(ВихідніДані!$E:$BB,W$8&amp;$C109,ВихідніДані!$M:$M)=0,"Немає висновків",SUMIF(ВихідніДані!$E:$BB,W$8&amp;$C109,ВихідніДані!$M:$M)/SUMIF(ВихідніДані!$E:$BB,W$8&amp;$C109,ВихідніДані!$BE:$BE))))</f>
        <v>-</v>
      </c>
      <c r="X109" s="331" t="str">
        <f ca="1">IF(SUMIF(ВихідніДані!$E:$BB,X$8&amp;$C109,ВихідніДані!$D:$D)=0,"-",IF(SUMIF(ВихідніДані!$E:$BB,X$8&amp;$C109,ВихідніДані!$BE:$BE)=0,"вся сумма оспорена",IF(SUMIF(ВихідніДані!$E:$BB,X$8&amp;$C109,ВихідніДані!$M:$M)=0,"Немає висновків",SUMIF(ВихідніДані!$E:$BB,X$8&amp;$C109,ВихідніДані!$M:$M)/SUMIF(ВихідніДані!$E:$BB,X$8&amp;$C109,ВихідніДані!$BE:$BE))))</f>
        <v>-</v>
      </c>
      <c r="Y109" s="331" t="str">
        <f ca="1">IF(SUMIF(ВихідніДані!$E:$BB,Y$8&amp;$C109,ВихідніДані!$D:$D)=0,"-",IF(SUMIF(ВихідніДані!$E:$BB,Y$8&amp;$C109,ВихідніДані!$BE:$BE)=0,"вся сумма оспорена",IF(SUMIF(ВихідніДані!$E:$BB,Y$8&amp;$C109,ВихідніДані!$M:$M)=0,"Немає висновків",SUMIF(ВихідніДані!$E:$BB,Y$8&amp;$C109,ВихідніДані!$M:$M)/SUMIF(ВихідніДані!$E:$BB,Y$8&amp;$C109,ВихідніДані!$BE:$BE))))</f>
        <v>-</v>
      </c>
      <c r="Z109" s="331" t="str">
        <f ca="1">IF(SUMIF(ВихідніДані!$E:$BB,Z$8&amp;$C109,ВихідніДані!$D:$D)=0,"-",IF(SUMIF(ВихідніДані!$E:$BB,Z$8&amp;$C109,ВихідніДані!$BE:$BE)=0,"вся сумма оспорена",IF(SUMIF(ВихідніДані!$E:$BB,Z$8&amp;$C109,ВихідніДані!$M:$M)=0,"Немає висновків",SUMIF(ВихідніДані!$E:$BB,Z$8&amp;$C109,ВихідніДані!$M:$M)/SUMIF(ВихідніДані!$E:$BB,Z$8&amp;$C109,ВихідніДані!$BE:$BE))))</f>
        <v>-</v>
      </c>
      <c r="AA109" s="331" t="str">
        <f ca="1">IF(SUMIF(ВихідніДані!$E:$BB,AA$8&amp;$C109,ВихідніДані!$D:$D)=0,"-",IF(SUMIF(ВихідніДані!$E:$BB,AA$8&amp;$C109,ВихідніДані!$BE:$BE)=0,"вся сумма оспорена",IF(SUMIF(ВихідніДані!$E:$BB,AA$8&amp;$C109,ВихідніДані!$M:$M)=0,"Немає висновків",SUMIF(ВихідніДані!$E:$BB,AA$8&amp;$C109,ВихідніДані!$M:$M)/SUMIF(ВихідніДані!$E:$BB,AA$8&amp;$C109,ВихідніДані!$BE:$BE))))</f>
        <v>-</v>
      </c>
      <c r="AB109" s="332" t="str">
        <f ca="1">IF(SUMIF(ВихідніДані!$E:$BB,AB$8&amp;$C109,ВихідніДані!$D:$D)=0,"-",IF(SUMIF(ВихідніДані!$E:$BB,AB$8&amp;$C109,ВихідніДані!$BE:$BE)=0,"вся сумма оспорена",IF(SUMIF(ВихідніДані!$E:$BB,AB$8&amp;$C109,ВихідніДані!$M:$M)=0,"Немає висновків",SUMIF(ВихідніДані!$E:$BB,AB$8&amp;$C109,ВихідніДані!$M:$M)/SUMIF(ВихідніДані!$E:$BB,AB$8&amp;$C109,ВихідніДані!$BE:$BE))))</f>
        <v>-</v>
      </c>
      <c r="AC109" s="159"/>
      <c r="AD109" s="330" t="str">
        <f ca="1">IF(SUMIF(ВихідніДані!$E:$BB,AD$8&amp; $C109,ВихідніДані!$D:$D)=0,"-",IF(SUMIF(ВихідніДані!$E:$BB,AD$8&amp;$C109,ВихідніДані!$BE:$BE)=0,"вся сумма оспорена",IF(SUMIF(ВихідніДані!$E:$BB,AD$8&amp;$C109,ВихідніДані!$M:$M)=0,"Немає висновків",SUMIF(ВихідніДані!$E:$BB,AD$8&amp;$C109,ВихідніДані!$AI:$AI)/SUMIF(ВихідніДані!$E:$BB,AD$8&amp;$C109,ВихідніДані!$M:$M))))</f>
        <v>Немає висновків</v>
      </c>
      <c r="AE109" s="331" t="str">
        <f ca="1">IF(SUMIF(ВихідніДані!$E:$BB,AE$8&amp; $C109,ВихідніДані!$D:$D)=0,"-",IF(SUMIF(ВихідніДані!$E:$BB,AE$8&amp;$C109,ВихідніДані!$BE:$BE)=0,"вся сумма оспорена",IF(SUMIF(ВихідніДані!$E:$BB,AE$8&amp;$C109,ВихідніДані!$M:$M)=0,"Немає висновків",SUMIF(ВихідніДані!$E:$BB,AE$8&amp;$C109,ВихідніДані!$AI:$AI)/SUMIF(ВихідніДані!$E:$BB,AE$8&amp;$C109,ВихідніДані!$M:$M))))</f>
        <v>-</v>
      </c>
      <c r="AF109" s="331" t="str">
        <f ca="1">IF(SUMIF(ВихідніДані!$E:$BB,AF$8&amp; $C109,ВихідніДані!$D:$D)=0,"-",IF(SUMIF(ВихідніДані!$E:$BB,AF$8&amp;$C109,ВихідніДані!$BE:$BE)=0,"вся сумма оспорена",IF(SUMIF(ВихідніДані!$E:$BB,AF$8&amp;$C109,ВихідніДані!$M:$M)=0,"Немає висновків",SUMIF(ВихідніДані!$E:$BB,AF$8&amp;$C109,ВихідніДані!$AI:$AI)/SUMIF(ВихідніДані!$E:$BB,AF$8&amp;$C109,ВихідніДані!$M:$M))))</f>
        <v>-</v>
      </c>
      <c r="AG109" s="331" t="str">
        <f ca="1">IF(SUMIF(ВихідніДані!$E:$BB,AG$8&amp; $C109,ВихідніДані!$D:$D)=0,"-",IF(SUMIF(ВихідніДані!$E:$BB,AG$8&amp;$C109,ВихідніДані!$BE:$BE)=0,"вся сумма оспорена",IF(SUMIF(ВихідніДані!$E:$BB,AG$8&amp;$C109,ВихідніДані!$M:$M)=0,"Немає висновків",SUMIF(ВихідніДані!$E:$BB,AG$8&amp;$C109,ВихідніДані!$AI:$AI)/SUMIF(ВихідніДані!$E:$BB,AG$8&amp;$C109,ВихідніДані!$M:$M))))</f>
        <v>-</v>
      </c>
      <c r="AH109" s="331" t="str">
        <f ca="1">IF(SUMIF(ВихідніДані!$E:$BB,AH$8&amp; $C109,ВихідніДані!$D:$D)=0,"-",IF(SUMIF(ВихідніДані!$E:$BB,AH$8&amp;$C109,ВихідніДані!$BE:$BE)=0,"вся сумма оспорена",IF(SUMIF(ВихідніДані!$E:$BB,AH$8&amp;$C109,ВихідніДані!$M:$M)=0,"Немає висновків",SUMIF(ВихідніДані!$E:$BB,AH$8&amp;$C109,ВихідніДані!$AI:$AI)/SUMIF(ВихідніДані!$E:$BB,AH$8&amp;$C109,ВихідніДані!$M:$M))))</f>
        <v>-</v>
      </c>
      <c r="AI109" s="331" t="str">
        <f ca="1">IF(SUMIF(ВихідніДані!$E:$BB,AI$8&amp; $C109,ВихідніДані!$D:$D)=0,"-",IF(SUMIF(ВихідніДані!$E:$BB,AI$8&amp;$C109,ВихідніДані!$BE:$BE)=0,"вся сумма оспорена",IF(SUMIF(ВихідніДані!$E:$BB,AI$8&amp;$C109,ВихідніДані!$M:$M)=0,"Немає висновків",SUMIF(ВихідніДані!$E:$BB,AI$8&amp;$C109,ВихідніДані!$AI:$AI)/SUMIF(ВихідніДані!$E:$BB,AI$8&amp;$C109,ВихідніДані!$M:$M))))</f>
        <v>-</v>
      </c>
      <c r="AJ109" s="331" t="str">
        <f ca="1">IF(SUMIF(ВихідніДані!$E:$BB,AJ$8&amp; $C109,ВихідніДані!$D:$D)=0,"-",IF(SUMIF(ВихідніДані!$E:$BB,AJ$8&amp;$C109,ВихідніДані!$BE:$BE)=0,"вся сумма оспорена",IF(SUMIF(ВихідніДані!$E:$BB,AJ$8&amp;$C109,ВихідніДані!$M:$M)=0,"Немає висновків",SUMIF(ВихідніДані!$E:$BB,AJ$8&amp;$C109,ВихідніДані!$AI:$AI)/SUMIF(ВихідніДані!$E:$BB,AJ$8&amp;$C109,ВихідніДані!$M:$M))))</f>
        <v>-</v>
      </c>
      <c r="AK109" s="331" t="str">
        <f ca="1">IF(SUMIF(ВихідніДані!$E:$BB,AK$8&amp; $C109,ВихідніДані!$D:$D)=0,"-",IF(SUMIF(ВихідніДані!$E:$BB,AK$8&amp;$C109,ВихідніДані!$BE:$BE)=0,"вся сумма оспорена",IF(SUMIF(ВихідніДані!$E:$BB,AK$8&amp;$C109,ВихідніДані!$M:$M)=0,"Немає висновків",SUMIF(ВихідніДані!$E:$BB,AK$8&amp;$C109,ВихідніДані!$AI:$AI)/SUMIF(ВихідніДані!$E:$BB,AK$8&amp;$C109,ВихідніДані!$M:$M))))</f>
        <v>-</v>
      </c>
      <c r="AL109" s="331" t="str">
        <f ca="1">IF(SUMIF(ВихідніДані!$E:$BB,AL$8&amp; $C109,ВихідніДані!$D:$D)=0,"-",IF(SUMIF(ВихідніДані!$E:$BB,AL$8&amp;$C109,ВихідніДані!$BE:$BE)=0,"вся сумма оспорена",IF(SUMIF(ВихідніДані!$E:$BB,AL$8&amp;$C109,ВихідніДані!$M:$M)=0,"Немає висновків",SUMIF(ВихідніДані!$E:$BB,AL$8&amp;$C109,ВихідніДані!$AI:$AI)/SUMIF(ВихідніДані!$E:$BB,AL$8&amp;$C109,ВихідніДані!$M:$M))))</f>
        <v>-</v>
      </c>
      <c r="AM109" s="331" t="str">
        <f ca="1">IF(SUMIF(ВихідніДані!$E:$BB,AM$8&amp; $C109,ВихідніДані!$D:$D)=0,"-",IF(SUMIF(ВихідніДані!$E:$BB,AM$8&amp;$C109,ВихідніДані!$BE:$BE)=0,"вся сумма оспорена",IF(SUMIF(ВихідніДані!$E:$BB,AM$8&amp;$C109,ВихідніДані!$M:$M)=0,"Немає висновків",SUMIF(ВихідніДані!$E:$BB,AM$8&amp;$C109,ВихідніДані!$AI:$AI)/SUMIF(ВихідніДані!$E:$BB,AM$8&amp;$C109,ВихідніДані!$M:$M))))</f>
        <v>-</v>
      </c>
      <c r="AN109" s="332" t="str">
        <f ca="1">IF(SUMIF(ВихідніДані!$E:$BB,AN$8&amp; $C109,ВихідніДані!$D:$D)=0,"-",IF(SUMIF(ВихідніДані!$E:$BB,AN$8&amp;$C109,ВихідніДані!$BE:$BE)=0,"вся сумма оспорена",IF(SUMIF(ВихідніДані!$E:$BB,AN$8&amp;$C109,ВихідніДані!$M:$M)=0,"Немає висновків",SUMIF(ВихідніДані!$E:$BB,AN$8&amp;$C109,ВихідніДані!$AI:$AI)/SUMIF(ВихідніДані!$E:$BB,AN$8&amp;$C109,ВихідніДані!$M:$M))))</f>
        <v>-</v>
      </c>
      <c r="AO109" s="159"/>
      <c r="AP109" s="330" t="str">
        <f>IF(ISNA(VLOOKUP(AP$8&amp;$C109,ВихідніДані!$E:$BD,52,0)),"---",VLOOKUP(AP$8&amp;$C109,ВихідніДані!$E:$BD,52,0))</f>
        <v>Немає висновку</v>
      </c>
      <c r="AQ109" s="331" t="str">
        <f>IF(ISNA(VLOOKUP(AQ$8&amp;$C109,ВихідніДані!$E:$BD,52,0)),"---",VLOOKUP(AQ$8&amp;$C109,ВихідніДані!$E:$BD,52,0))</f>
        <v>---</v>
      </c>
      <c r="AR109" s="331" t="str">
        <f>IF(ISNA(VLOOKUP(AR$8&amp;$C109,ВихідніДані!$E:$BD,52,0)),"---",VLOOKUP(AR$8&amp;$C109,ВихідніДані!$E:$BD,52,0))</f>
        <v>---</v>
      </c>
      <c r="AS109" s="331" t="str">
        <f>IF(ISNA(VLOOKUP(AS$8&amp;$C109,ВихідніДані!$E:$BD,52,0)),"---",VLOOKUP(AS$8&amp;$C109,ВихідніДані!$E:$BD,52,0))</f>
        <v>---</v>
      </c>
      <c r="AT109" s="331" t="str">
        <f>IF(ISNA(VLOOKUP(AT$8&amp;$C109,ВихідніДані!$E:$BD,52,0)),"---",VLOOKUP(AT$8&amp;$C109,ВихідніДані!$E:$BD,52,0))</f>
        <v>---</v>
      </c>
      <c r="AU109" s="331" t="str">
        <f>IF(ISNA(VLOOKUP(AU$8&amp;$C109,ВихідніДані!$E:$BD,52,0)),"---",VLOOKUP(AU$8&amp;$C109,ВихідніДані!$E:$BD,52,0))</f>
        <v>---</v>
      </c>
      <c r="AV109" s="331" t="str">
        <f>IF(ISNA(VLOOKUP(AV$8&amp;$C109,ВихідніДані!$E:$BD,52,0)),"---",VLOOKUP(AV$8&amp;$C109,ВихідніДані!$E:$BD,52,0))</f>
        <v>---</v>
      </c>
      <c r="AW109" s="331" t="str">
        <f>IF(ISNA(VLOOKUP(AW$8&amp;$C109,ВихідніДані!$E:$BD,52,0)),"---",VLOOKUP(AW$8&amp;$C109,ВихідніДані!$E:$BD,52,0))</f>
        <v>---</v>
      </c>
      <c r="AX109" s="331" t="str">
        <f>IF(ISNA(VLOOKUP(AX$8&amp;$C109,ВихідніДані!$E:$BD,52,0)),"---",VLOOKUP(AX$8&amp;$C109,ВихідніДані!$E:$BD,52,0))</f>
        <v>---</v>
      </c>
      <c r="AY109" s="331" t="str">
        <f>IF(ISNA(VLOOKUP(AY$8&amp;$C109,ВихідніДані!$E:$BD,52,0)),"---",VLOOKUP(AY$8&amp;$C109,ВихідніДані!$E:$BD,52,0))</f>
        <v>---</v>
      </c>
      <c r="AZ109" s="332" t="str">
        <f>IF(ISNA(VLOOKUP(AZ$8&amp;$C109,ВихідніДані!$E:$BD,52,0)),"---",VLOOKUP(AZ$8&amp;$C109,ВихідніДані!$E:$BD,52,0))</f>
        <v>---</v>
      </c>
      <c r="BA109" s="159"/>
      <c r="BB109" s="319">
        <f>IF(SUMIF(АВисновки!$D:$D,BB$8&amp;$C109,АВисновки!$A:$A)=0,"-",SUMIF(АВисновки!$D:$D,BB$8&amp;$C109,АВисновки!$E:$E))</f>
        <v>26772602.739726026</v>
      </c>
      <c r="BC109" s="320" t="str">
        <f>IF(SUMIF(АВисновки!$D:$D,BC$8&amp;$C109,АВисновки!$A:$A)=0,"-",SUMIF(АВисновки!$D:$D,BC$8&amp;$C109,АВисновки!$E:$E))</f>
        <v>-</v>
      </c>
      <c r="BD109" s="320" t="str">
        <f>IF(SUMIF(АВисновки!$D:$D,BD$8&amp;$C109,АВисновки!$A:$A)=0,"-",SUMIF(АВисновки!$D:$D,BD$8&amp;$C109,АВисновки!$E:$E))</f>
        <v>-</v>
      </c>
      <c r="BE109" s="320" t="str">
        <f>IF(SUMIF(АВисновки!$D:$D,BE$8&amp;$C109,АВисновки!$A:$A)=0,"-",SUMIF(АВисновки!$D:$D,BE$8&amp;$C109,АВисновки!$E:$E))</f>
        <v>-</v>
      </c>
      <c r="BF109" s="320" t="str">
        <f>IF(SUMIF(АВисновки!$D:$D,BF$8&amp;$C109,АВисновки!$A:$A)=0,"-",SUMIF(АВисновки!$D:$D,BF$8&amp;$C109,АВисновки!$E:$E))</f>
        <v>-</v>
      </c>
      <c r="BG109" s="320" t="str">
        <f>IF(SUMIF(АВисновки!$D:$D,BG$8&amp;$C109,АВисновки!$A:$A)=0,"-",SUMIF(АВисновки!$D:$D,BG$8&amp;$C109,АВисновки!$E:$E))</f>
        <v>-</v>
      </c>
      <c r="BH109" s="320" t="str">
        <f>IF(SUMIF(АВисновки!$D:$D,BH$8&amp;$C109,АВисновки!$A:$A)=0,"-",SUMIF(АВисновки!$D:$D,BH$8&amp;$C109,АВисновки!$E:$E))</f>
        <v>-</v>
      </c>
      <c r="BI109" s="320" t="str">
        <f>IF(SUMIF(АВисновки!$D:$D,BI$8&amp;$C109,АВисновки!$A:$A)=0,"-",SUMIF(АВисновки!$D:$D,BI$8&amp;$C109,АВисновки!$E:$E))</f>
        <v>-</v>
      </c>
      <c r="BJ109" s="320" t="str">
        <f>IF(SUMIF(АВисновки!$D:$D,BJ$8&amp;$C109,АВисновки!$A:$A)=0,"-",SUMIF(АВисновки!$D:$D,BJ$8&amp;$C109,АВисновки!$E:$E))</f>
        <v>-</v>
      </c>
      <c r="BK109" s="320" t="str">
        <f>IF(SUMIF(АВисновки!$D:$D,BK$8&amp;$C109,АВисновки!$A:$A)=0,"-",SUMIF(АВисновки!$D:$D,BK$8&amp;$C109,АВисновки!$E:$E))</f>
        <v>-</v>
      </c>
      <c r="BL109" s="321" t="str">
        <f>IF(SUMIF(АВисновки!$D:$D,BL$8&amp;$C109,АВисновки!$A:$A)=0,"-",SUMIF(АВисновки!$D:$D,BL$8&amp;$C109,АВисновки!$E:$E))</f>
        <v>-</v>
      </c>
    </row>
    <row r="110" spans="1:64" x14ac:dyDescent="0.2">
      <c r="A110" s="386">
        <f>COUNTIF(СписМінфін!$B$2:$B$101,C110)</f>
        <v>1</v>
      </c>
      <c r="B110" s="364">
        <v>98</v>
      </c>
      <c r="C110" s="365" t="s">
        <v>12</v>
      </c>
      <c r="D110" s="142">
        <v>305309526545</v>
      </c>
      <c r="E110" s="172">
        <f>SUMIF(ВихідніДані!G:G,D110,ВихідніДані!K:K)</f>
        <v>4912402</v>
      </c>
      <c r="F110" s="172">
        <f>SUMIF(ВихідніДані!G:G,D110,ВихідніДані!M:M)</f>
        <v>0</v>
      </c>
      <c r="G110" s="172">
        <f>SUMIF(ВихідніДані!G:G,D110,ВихідніДані!AC:AC)</f>
        <v>0</v>
      </c>
      <c r="H110" s="172">
        <f>SUMIF(ВихідніДані!G:G,D110,ВихідніДані!AI:AI)</f>
        <v>0</v>
      </c>
      <c r="I110" s="366">
        <f t="shared" si="9"/>
        <v>4912402</v>
      </c>
      <c r="J110" s="366">
        <f t="shared" si="10"/>
        <v>0</v>
      </c>
      <c r="K110" s="367">
        <f t="shared" si="7"/>
        <v>0</v>
      </c>
      <c r="L110" s="368">
        <f t="shared" si="11"/>
        <v>0</v>
      </c>
      <c r="M110" s="369">
        <f>SUMIF(АВисновки!N:N,D110,АВисновки!$E:$E)</f>
        <v>2575867.2191780824</v>
      </c>
      <c r="N110" s="369">
        <f>SUMIF(АВисновки!N:N,D110,АВисновки!B:B)</f>
        <v>3</v>
      </c>
      <c r="O110" s="369">
        <f ca="1">SUMIF([2]Матриця!C$7:C$967,D110,[2]Матриця!D$7:D$967)</f>
        <v>0</v>
      </c>
      <c r="P110" s="387">
        <f ca="1">SUMIF([2]Матриця!B$7:B$967,C110,[2]Матриця!E$7:E$967)</f>
        <v>0</v>
      </c>
      <c r="Q110" s="159"/>
      <c r="R110" s="330" t="str">
        <f ca="1">IF(SUMIF(ВихідніДані!$E:$BB,R$8&amp;$C110,ВихідніДані!$D:$D)=0,"-",IF(SUMIF(ВихідніДані!$E:$BB,R$8&amp;$C110,ВихідніДані!$BE:$BE)=0,"вся сумма оспорена",IF(SUMIF(ВихідніДані!$E:$BB,R$8&amp;$C110,ВихідніДані!$M:$M)=0,"Немає висновків",SUMIF(ВихідніДані!$E:$BB,R$8&amp;$C110,ВихідніДані!$M:$M)/SUMIF(ВихідніДані!$E:$BB,R$8&amp;$C110,ВихідніДані!$BE:$BE))))</f>
        <v>-</v>
      </c>
      <c r="S110" s="331" t="str">
        <f ca="1">IF(SUMIF(ВихідніДані!$E:$BB,S$8&amp;$C110,ВихідніДані!$D:$D)=0,"-",IF(SUMIF(ВихідніДані!$E:$BB,S$8&amp;$C110,ВихідніДані!$BE:$BE)=0,"вся сумма оспорена",IF(SUMIF(ВихідніДані!$E:$BB,S$8&amp;$C110,ВихідніДані!$M:$M)=0,"Немає висновків",SUMIF(ВихідніДані!$E:$BB,S$8&amp;$C110,ВихідніДані!$M:$M)/SUMIF(ВихідніДані!$E:$BB,S$8&amp;$C110,ВихідніДані!$BE:$BE))))</f>
        <v>-</v>
      </c>
      <c r="T110" s="331" t="str">
        <f ca="1">IF(SUMIF(ВихідніДані!$E:$BB,T$8&amp;$C110,ВихідніДані!$D:$D)=0,"-",IF(SUMIF(ВихідніДані!$E:$BB,T$8&amp;$C110,ВихідніДані!$BE:$BE)=0,"вся сумма оспорена",IF(SUMIF(ВихідніДані!$E:$BB,T$8&amp;$C110,ВихідніДані!$M:$M)=0,"Немає висновків",SUMIF(ВихідніДані!$E:$BB,T$8&amp;$C110,ВихідніДані!$M:$M)/SUMIF(ВихідніДані!$E:$BB,T$8&amp;$C110,ВихідніДані!$BE:$BE))))</f>
        <v>Немає висновків</v>
      </c>
      <c r="U110" s="331" t="str">
        <f ca="1">IF(SUMIF(ВихідніДані!$E:$BB,U$8&amp;$C110,ВихідніДані!$D:$D)=0,"-",IF(SUMIF(ВихідніДані!$E:$BB,U$8&amp;$C110,ВихідніДані!$BE:$BE)=0,"вся сумма оспорена",IF(SUMIF(ВихідніДані!$E:$BB,U$8&amp;$C110,ВихідніДані!$M:$M)=0,"Немає висновків",SUMIF(ВихідніДані!$E:$BB,U$8&amp;$C110,ВихідніДані!$M:$M)/SUMIF(ВихідніДані!$E:$BB,U$8&amp;$C110,ВихідніДані!$BE:$BE))))</f>
        <v>-</v>
      </c>
      <c r="V110" s="331" t="str">
        <f ca="1">IF(SUMIF(ВихідніДані!$E:$BB,V$8&amp;$C110,ВихідніДані!$D:$D)=0,"-",IF(SUMIF(ВихідніДані!$E:$BB,V$8&amp;$C110,ВихідніДані!$BE:$BE)=0,"вся сумма оспорена",IF(SUMIF(ВихідніДані!$E:$BB,V$8&amp;$C110,ВихідніДані!$M:$M)=0,"Немає висновків",SUMIF(ВихідніДані!$E:$BB,V$8&amp;$C110,ВихідніДані!$M:$M)/SUMIF(ВихідніДані!$E:$BB,V$8&amp;$C110,ВихідніДані!$BE:$BE))))</f>
        <v>-</v>
      </c>
      <c r="W110" s="331" t="str">
        <f ca="1">IF(SUMIF(ВихідніДані!$E:$BB,W$8&amp;$C110,ВихідніДані!$D:$D)=0,"-",IF(SUMIF(ВихідніДані!$E:$BB,W$8&amp;$C110,ВихідніДані!$BE:$BE)=0,"вся сумма оспорена",IF(SUMIF(ВихідніДані!$E:$BB,W$8&amp;$C110,ВихідніДані!$M:$M)=0,"Немає висновків",SUMIF(ВихідніДані!$E:$BB,W$8&amp;$C110,ВихідніДані!$M:$M)/SUMIF(ВихідніДані!$E:$BB,W$8&amp;$C110,ВихідніДані!$BE:$BE))))</f>
        <v>Немає висновків</v>
      </c>
      <c r="X110" s="331" t="str">
        <f ca="1">IF(SUMIF(ВихідніДані!$E:$BB,X$8&amp;$C110,ВихідніДані!$D:$D)=0,"-",IF(SUMIF(ВихідніДані!$E:$BB,X$8&amp;$C110,ВихідніДані!$BE:$BE)=0,"вся сумма оспорена",IF(SUMIF(ВихідніДані!$E:$BB,X$8&amp;$C110,ВихідніДані!$M:$M)=0,"Немає висновків",SUMIF(ВихідніДані!$E:$BB,X$8&amp;$C110,ВихідніДані!$M:$M)/SUMIF(ВихідніДані!$E:$BB,X$8&amp;$C110,ВихідніДані!$BE:$BE))))</f>
        <v>-</v>
      </c>
      <c r="Y110" s="331" t="str">
        <f ca="1">IF(SUMIF(ВихідніДані!$E:$BB,Y$8&amp;$C110,ВихідніДані!$D:$D)=0,"-",IF(SUMIF(ВихідніДані!$E:$BB,Y$8&amp;$C110,ВихідніДані!$BE:$BE)=0,"вся сумма оспорена",IF(SUMIF(ВихідніДані!$E:$BB,Y$8&amp;$C110,ВихідніДані!$M:$M)=0,"Немає висновків",SUMIF(ВихідніДані!$E:$BB,Y$8&amp;$C110,ВихідніДані!$M:$M)/SUMIF(ВихідніДані!$E:$BB,Y$8&amp;$C110,ВихідніДані!$BE:$BE))))</f>
        <v>Немає висновків</v>
      </c>
      <c r="Z110" s="331" t="str">
        <f ca="1">IF(SUMIF(ВихідніДані!$E:$BB,Z$8&amp;$C110,ВихідніДані!$D:$D)=0,"-",IF(SUMIF(ВихідніДані!$E:$BB,Z$8&amp;$C110,ВихідніДані!$BE:$BE)=0,"вся сумма оспорена",IF(SUMIF(ВихідніДані!$E:$BB,Z$8&amp;$C110,ВихідніДані!$M:$M)=0,"Немає висновків",SUMIF(ВихідніДані!$E:$BB,Z$8&amp;$C110,ВихідніДані!$M:$M)/SUMIF(ВихідніДані!$E:$BB,Z$8&amp;$C110,ВихідніДані!$BE:$BE))))</f>
        <v>-</v>
      </c>
      <c r="AA110" s="331" t="str">
        <f ca="1">IF(SUMIF(ВихідніДані!$E:$BB,AA$8&amp;$C110,ВихідніДані!$D:$D)=0,"-",IF(SUMIF(ВихідніДані!$E:$BB,AA$8&amp;$C110,ВихідніДані!$BE:$BE)=0,"вся сумма оспорена",IF(SUMIF(ВихідніДані!$E:$BB,AA$8&amp;$C110,ВихідніДані!$M:$M)=0,"Немає висновків",SUMIF(ВихідніДані!$E:$BB,AA$8&amp;$C110,ВихідніДані!$M:$M)/SUMIF(ВихідніДані!$E:$BB,AA$8&amp;$C110,ВихідніДані!$BE:$BE))))</f>
        <v>-</v>
      </c>
      <c r="AB110" s="332" t="str">
        <f ca="1">IF(SUMIF(ВихідніДані!$E:$BB,AB$8&amp;$C110,ВихідніДані!$D:$D)=0,"-",IF(SUMIF(ВихідніДані!$E:$BB,AB$8&amp;$C110,ВихідніДані!$BE:$BE)=0,"вся сумма оспорена",IF(SUMIF(ВихідніДані!$E:$BB,AB$8&amp;$C110,ВихідніДані!$M:$M)=0,"Немає висновків",SUMIF(ВихідніДані!$E:$BB,AB$8&amp;$C110,ВихідніДані!$M:$M)/SUMIF(ВихідніДані!$E:$BB,AB$8&amp;$C110,ВихідніДані!$BE:$BE))))</f>
        <v>-</v>
      </c>
      <c r="AC110" s="159"/>
      <c r="AD110" s="330" t="str">
        <f ca="1">IF(SUMIF(ВихідніДані!$E:$BB,AD$8&amp; $C110,ВихідніДані!$D:$D)=0,"-",IF(SUMIF(ВихідніДані!$E:$BB,AD$8&amp;$C110,ВихідніДані!$BE:$BE)=0,"вся сумма оспорена",IF(SUMIF(ВихідніДані!$E:$BB,AD$8&amp;$C110,ВихідніДані!$M:$M)=0,"Немає висновків",SUMIF(ВихідніДані!$E:$BB,AD$8&amp;$C110,ВихідніДані!$AI:$AI)/SUMIF(ВихідніДані!$E:$BB,AD$8&amp;$C110,ВихідніДані!$M:$M))))</f>
        <v>-</v>
      </c>
      <c r="AE110" s="331" t="str">
        <f ca="1">IF(SUMIF(ВихідніДані!$E:$BB,AE$8&amp; $C110,ВихідніДані!$D:$D)=0,"-",IF(SUMIF(ВихідніДані!$E:$BB,AE$8&amp;$C110,ВихідніДані!$BE:$BE)=0,"вся сумма оспорена",IF(SUMIF(ВихідніДані!$E:$BB,AE$8&amp;$C110,ВихідніДані!$M:$M)=0,"Немає висновків",SUMIF(ВихідніДані!$E:$BB,AE$8&amp;$C110,ВихідніДані!$AI:$AI)/SUMIF(ВихідніДані!$E:$BB,AE$8&amp;$C110,ВихідніДані!$M:$M))))</f>
        <v>-</v>
      </c>
      <c r="AF110" s="331" t="str">
        <f ca="1">IF(SUMIF(ВихідніДані!$E:$BB,AF$8&amp; $C110,ВихідніДані!$D:$D)=0,"-",IF(SUMIF(ВихідніДані!$E:$BB,AF$8&amp;$C110,ВихідніДані!$BE:$BE)=0,"вся сумма оспорена",IF(SUMIF(ВихідніДані!$E:$BB,AF$8&amp;$C110,ВихідніДані!$M:$M)=0,"Немає висновків",SUMIF(ВихідніДані!$E:$BB,AF$8&amp;$C110,ВихідніДані!$AI:$AI)/SUMIF(ВихідніДані!$E:$BB,AF$8&amp;$C110,ВихідніДані!$M:$M))))</f>
        <v>Немає висновків</v>
      </c>
      <c r="AG110" s="331" t="str">
        <f ca="1">IF(SUMIF(ВихідніДані!$E:$BB,AG$8&amp; $C110,ВихідніДані!$D:$D)=0,"-",IF(SUMIF(ВихідніДані!$E:$BB,AG$8&amp;$C110,ВихідніДані!$BE:$BE)=0,"вся сумма оспорена",IF(SUMIF(ВихідніДані!$E:$BB,AG$8&amp;$C110,ВихідніДані!$M:$M)=0,"Немає висновків",SUMIF(ВихідніДані!$E:$BB,AG$8&amp;$C110,ВихідніДані!$AI:$AI)/SUMIF(ВихідніДані!$E:$BB,AG$8&amp;$C110,ВихідніДані!$M:$M))))</f>
        <v>-</v>
      </c>
      <c r="AH110" s="331" t="str">
        <f ca="1">IF(SUMIF(ВихідніДані!$E:$BB,AH$8&amp; $C110,ВихідніДані!$D:$D)=0,"-",IF(SUMIF(ВихідніДані!$E:$BB,AH$8&amp;$C110,ВихідніДані!$BE:$BE)=0,"вся сумма оспорена",IF(SUMIF(ВихідніДані!$E:$BB,AH$8&amp;$C110,ВихідніДані!$M:$M)=0,"Немає висновків",SUMIF(ВихідніДані!$E:$BB,AH$8&amp;$C110,ВихідніДані!$AI:$AI)/SUMIF(ВихідніДані!$E:$BB,AH$8&amp;$C110,ВихідніДані!$M:$M))))</f>
        <v>-</v>
      </c>
      <c r="AI110" s="331" t="str">
        <f ca="1">IF(SUMIF(ВихідніДані!$E:$BB,AI$8&amp; $C110,ВихідніДані!$D:$D)=0,"-",IF(SUMIF(ВихідніДані!$E:$BB,AI$8&amp;$C110,ВихідніДані!$BE:$BE)=0,"вся сумма оспорена",IF(SUMIF(ВихідніДані!$E:$BB,AI$8&amp;$C110,ВихідніДані!$M:$M)=0,"Немає висновків",SUMIF(ВихідніДані!$E:$BB,AI$8&amp;$C110,ВихідніДані!$AI:$AI)/SUMIF(ВихідніДані!$E:$BB,AI$8&amp;$C110,ВихідніДані!$M:$M))))</f>
        <v>Немає висновків</v>
      </c>
      <c r="AJ110" s="331" t="str">
        <f ca="1">IF(SUMIF(ВихідніДані!$E:$BB,AJ$8&amp; $C110,ВихідніДані!$D:$D)=0,"-",IF(SUMIF(ВихідніДані!$E:$BB,AJ$8&amp;$C110,ВихідніДані!$BE:$BE)=0,"вся сумма оспорена",IF(SUMIF(ВихідніДані!$E:$BB,AJ$8&amp;$C110,ВихідніДані!$M:$M)=0,"Немає висновків",SUMIF(ВихідніДані!$E:$BB,AJ$8&amp;$C110,ВихідніДані!$AI:$AI)/SUMIF(ВихідніДані!$E:$BB,AJ$8&amp;$C110,ВихідніДані!$M:$M))))</f>
        <v>-</v>
      </c>
      <c r="AK110" s="331" t="str">
        <f ca="1">IF(SUMIF(ВихідніДані!$E:$BB,AK$8&amp; $C110,ВихідніДані!$D:$D)=0,"-",IF(SUMIF(ВихідніДані!$E:$BB,AK$8&amp;$C110,ВихідніДані!$BE:$BE)=0,"вся сумма оспорена",IF(SUMIF(ВихідніДані!$E:$BB,AK$8&amp;$C110,ВихідніДані!$M:$M)=0,"Немає висновків",SUMIF(ВихідніДані!$E:$BB,AK$8&amp;$C110,ВихідніДані!$AI:$AI)/SUMIF(ВихідніДані!$E:$BB,AK$8&amp;$C110,ВихідніДані!$M:$M))))</f>
        <v>Немає висновків</v>
      </c>
      <c r="AL110" s="331" t="str">
        <f ca="1">IF(SUMIF(ВихідніДані!$E:$BB,AL$8&amp; $C110,ВихідніДані!$D:$D)=0,"-",IF(SUMIF(ВихідніДані!$E:$BB,AL$8&amp;$C110,ВихідніДані!$BE:$BE)=0,"вся сумма оспорена",IF(SUMIF(ВихідніДані!$E:$BB,AL$8&amp;$C110,ВихідніДані!$M:$M)=0,"Немає висновків",SUMIF(ВихідніДані!$E:$BB,AL$8&amp;$C110,ВихідніДані!$AI:$AI)/SUMIF(ВихідніДані!$E:$BB,AL$8&amp;$C110,ВихідніДані!$M:$M))))</f>
        <v>-</v>
      </c>
      <c r="AM110" s="331" t="str">
        <f ca="1">IF(SUMIF(ВихідніДані!$E:$BB,AM$8&amp; $C110,ВихідніДані!$D:$D)=0,"-",IF(SUMIF(ВихідніДані!$E:$BB,AM$8&amp;$C110,ВихідніДані!$BE:$BE)=0,"вся сумма оспорена",IF(SUMIF(ВихідніДані!$E:$BB,AM$8&amp;$C110,ВихідніДані!$M:$M)=0,"Немає висновків",SUMIF(ВихідніДані!$E:$BB,AM$8&amp;$C110,ВихідніДані!$AI:$AI)/SUMIF(ВихідніДані!$E:$BB,AM$8&amp;$C110,ВихідніДані!$M:$M))))</f>
        <v>-</v>
      </c>
      <c r="AN110" s="332" t="str">
        <f ca="1">IF(SUMIF(ВихідніДані!$E:$BB,AN$8&amp; $C110,ВихідніДані!$D:$D)=0,"-",IF(SUMIF(ВихідніДані!$E:$BB,AN$8&amp;$C110,ВихідніДані!$BE:$BE)=0,"вся сумма оспорена",IF(SUMIF(ВихідніДані!$E:$BB,AN$8&amp;$C110,ВихідніДані!$M:$M)=0,"Немає висновків",SUMIF(ВихідніДані!$E:$BB,AN$8&amp;$C110,ВихідніДані!$AI:$AI)/SUMIF(ВихідніДані!$E:$BB,AN$8&amp;$C110,ВихідніДані!$M:$M))))</f>
        <v>-</v>
      </c>
      <c r="AO110" s="159"/>
      <c r="AP110" s="330" t="str">
        <f>IF(ISNA(VLOOKUP(AP$8&amp;$C110,ВихідніДані!$E:$BD,52,0)),"---",VLOOKUP(AP$8&amp;$C110,ВихідніДані!$E:$BD,52,0))</f>
        <v>---</v>
      </c>
      <c r="AQ110" s="331" t="str">
        <f>IF(ISNA(VLOOKUP(AQ$8&amp;$C110,ВихідніДані!$E:$BD,52,0)),"---",VLOOKUP(AQ$8&amp;$C110,ВихідніДані!$E:$BD,52,0))</f>
        <v>---</v>
      </c>
      <c r="AR110" s="331" t="str">
        <f>IF(ISNA(VLOOKUP(AR$8&amp;$C110,ВихідніДані!$E:$BD,52,0)),"---",VLOOKUP(AR$8&amp;$C110,ВихідніДані!$E:$BD,52,0))</f>
        <v>Немає висновку</v>
      </c>
      <c r="AS110" s="331" t="str">
        <f>IF(ISNA(VLOOKUP(AS$8&amp;$C110,ВихідніДані!$E:$BD,52,0)),"---",VLOOKUP(AS$8&amp;$C110,ВихідніДані!$E:$BD,52,0))</f>
        <v>---</v>
      </c>
      <c r="AT110" s="331" t="str">
        <f>IF(ISNA(VLOOKUP(AT$8&amp;$C110,ВихідніДані!$E:$BD,52,0)),"---",VLOOKUP(AT$8&amp;$C110,ВихідніДані!$E:$BD,52,0))</f>
        <v>---</v>
      </c>
      <c r="AU110" s="331" t="str">
        <f>IF(ISNA(VLOOKUP(AU$8&amp;$C110,ВихідніДані!$E:$BD,52,0)),"---",VLOOKUP(AU$8&amp;$C110,ВихідніДані!$E:$BD,52,0))</f>
        <v>Немає висновку</v>
      </c>
      <c r="AV110" s="331" t="str">
        <f>IF(ISNA(VLOOKUP(AV$8&amp;$C110,ВихідніДані!$E:$BD,52,0)),"---",VLOOKUP(AV$8&amp;$C110,ВихідніДані!$E:$BD,52,0))</f>
        <v>---</v>
      </c>
      <c r="AW110" s="331" t="str">
        <f>IF(ISNA(VLOOKUP(AW$8&amp;$C110,ВихідніДані!$E:$BD,52,0)),"---",VLOOKUP(AW$8&amp;$C110,ВихідніДані!$E:$BD,52,0))</f>
        <v>Немає висновку</v>
      </c>
      <c r="AX110" s="331" t="str">
        <f>IF(ISNA(VLOOKUP(AX$8&amp;$C110,ВихідніДані!$E:$BD,52,0)),"---",VLOOKUP(AX$8&amp;$C110,ВихідніДані!$E:$BD,52,0))</f>
        <v>---</v>
      </c>
      <c r="AY110" s="331" t="str">
        <f>IF(ISNA(VLOOKUP(AY$8&amp;$C110,ВихідніДані!$E:$BD,52,0)),"---",VLOOKUP(AY$8&amp;$C110,ВихідніДані!$E:$BD,52,0))</f>
        <v>---</v>
      </c>
      <c r="AZ110" s="332" t="str">
        <f>IF(ISNA(VLOOKUP(AZ$8&amp;$C110,ВихідніДані!$E:$BD,52,0)),"---",VLOOKUP(AZ$8&amp;$C110,ВихідніДані!$E:$BD,52,0))</f>
        <v>---</v>
      </c>
      <c r="BA110" s="159"/>
      <c r="BB110" s="319" t="str">
        <f>IF(SUMIF(АВисновки!$D:$D,BB$8&amp;$C110,АВисновки!$A:$A)=0,"-",SUMIF(АВисновки!$D:$D,BB$8&amp;$C110,АВисновки!$E:$E))</f>
        <v>-</v>
      </c>
      <c r="BC110" s="320" t="str">
        <f>IF(SUMIF(АВисновки!$D:$D,BC$8&amp;$C110,АВисновки!$A:$A)=0,"-",SUMIF(АВисновки!$D:$D,BC$8&amp;$C110,АВисновки!$E:$E))</f>
        <v>-</v>
      </c>
      <c r="BD110" s="320">
        <f>IF(SUMIF(АВисновки!$D:$D,BD$8&amp;$C110,АВисновки!$A:$A)=0,"-",SUMIF(АВисновки!$D:$D,BD$8&amp;$C110,АВисновки!$E:$E))</f>
        <v>760580.72054794524</v>
      </c>
      <c r="BE110" s="320" t="str">
        <f>IF(SUMIF(АВисновки!$D:$D,BE$8&amp;$C110,АВисновки!$A:$A)=0,"-",SUMIF(АВисновки!$D:$D,BE$8&amp;$C110,АВисновки!$E:$E))</f>
        <v>-</v>
      </c>
      <c r="BF110" s="320" t="str">
        <f>IF(SUMIF(АВисновки!$D:$D,BF$8&amp;$C110,АВисновки!$A:$A)=0,"-",SUMIF(АВисновки!$D:$D,BF$8&amp;$C110,АВисновки!$E:$E))</f>
        <v>-</v>
      </c>
      <c r="BG110" s="320">
        <f>IF(SUMIF(АВисновки!$D:$D,BG$8&amp;$C110,АВисновки!$A:$A)=0,"-",SUMIF(АВисновки!$D:$D,BG$8&amp;$C110,АВисновки!$E:$E))</f>
        <v>1028008.2191780822</v>
      </c>
      <c r="BH110" s="320" t="str">
        <f>IF(SUMIF(АВисновки!$D:$D,BH$8&amp;$C110,АВисновки!$A:$A)=0,"-",SUMIF(АВисновки!$D:$D,BH$8&amp;$C110,АВисновки!$E:$E))</f>
        <v>-</v>
      </c>
      <c r="BI110" s="320">
        <f>IF(SUMIF(АВисновки!$D:$D,BI$8&amp;$C110,АВисновки!$A:$A)=0,"-",SUMIF(АВисновки!$D:$D,BI$8&amp;$C110,АВисновки!$E:$E))</f>
        <v>787278.27945205476</v>
      </c>
      <c r="BJ110" s="320" t="str">
        <f>IF(SUMIF(АВисновки!$D:$D,BJ$8&amp;$C110,АВисновки!$A:$A)=0,"-",SUMIF(АВисновки!$D:$D,BJ$8&amp;$C110,АВисновки!$E:$E))</f>
        <v>-</v>
      </c>
      <c r="BK110" s="320" t="str">
        <f>IF(SUMIF(АВисновки!$D:$D,BK$8&amp;$C110,АВисновки!$A:$A)=0,"-",SUMIF(АВисновки!$D:$D,BK$8&amp;$C110,АВисновки!$E:$E))</f>
        <v>-</v>
      </c>
      <c r="BL110" s="321" t="str">
        <f>IF(SUMIF(АВисновки!$D:$D,BL$8&amp;$C110,АВисновки!$A:$A)=0,"-",SUMIF(АВисновки!$D:$D,BL$8&amp;$C110,АВисновки!$E:$E))</f>
        <v>-</v>
      </c>
    </row>
    <row r="111" spans="1:64" x14ac:dyDescent="0.2">
      <c r="A111" s="386">
        <f>COUNTIF(СписМінфін!$B$2:$B$101,C111)</f>
        <v>1</v>
      </c>
      <c r="B111" s="364">
        <v>99</v>
      </c>
      <c r="C111" s="365" t="s">
        <v>11</v>
      </c>
      <c r="D111" s="142">
        <v>372602406162</v>
      </c>
      <c r="E111" s="172">
        <f>SUMIF(ВихідніДані!G:G,D111,ВихідніДані!K:K)</f>
        <v>3511105</v>
      </c>
      <c r="F111" s="172">
        <f>SUMIF(ВихідніДані!G:G,D111,ВихідніДані!M:M)</f>
        <v>0</v>
      </c>
      <c r="G111" s="172">
        <f>SUMIF(ВихідніДані!G:G,D111,ВихідніДані!AC:AC)</f>
        <v>0</v>
      </c>
      <c r="H111" s="172">
        <f>SUMIF(ВихідніДані!G:G,D111,ВихідніДані!AI:AI)</f>
        <v>0</v>
      </c>
      <c r="I111" s="366">
        <f t="shared" si="9"/>
        <v>3511105</v>
      </c>
      <c r="J111" s="366">
        <f t="shared" si="10"/>
        <v>0</v>
      </c>
      <c r="K111" s="367">
        <f t="shared" si="7"/>
        <v>0</v>
      </c>
      <c r="L111" s="368">
        <f t="shared" si="11"/>
        <v>0</v>
      </c>
      <c r="M111" s="369">
        <f>SUMIF(АВисновки!N:N,D111,АВисновки!$E:$E)</f>
        <v>2288808.7835616437</v>
      </c>
      <c r="N111" s="369">
        <f>SUMIF(АВисновки!N:N,D111,АВисновки!B:B)</f>
        <v>10</v>
      </c>
      <c r="O111" s="369">
        <f ca="1">SUMIF([2]Матриця!C$7:C$967,D111,[2]Матриця!D$7:D$967)</f>
        <v>0</v>
      </c>
      <c r="P111" s="387">
        <f ca="1">SUMIF([2]Матриця!B$7:B$967,C111,[2]Матриця!E$7:E$967)</f>
        <v>0</v>
      </c>
      <c r="Q111" s="159"/>
      <c r="R111" s="330" t="str">
        <f ca="1">IF(SUMIF(ВихідніДані!$E:$BB,R$8&amp;$C111,ВихідніДані!$D:$D)=0,"-",IF(SUMIF(ВихідніДані!$E:$BB,R$8&amp;$C111,ВихідніДані!$BE:$BE)=0,"вся сумма оспорена",IF(SUMIF(ВихідніДані!$E:$BB,R$8&amp;$C111,ВихідніДані!$M:$M)=0,"Немає висновків",SUMIF(ВихідніДані!$E:$BB,R$8&amp;$C111,ВихідніДані!$M:$M)/SUMIF(ВихідніДані!$E:$BB,R$8&amp;$C111,ВихідніДані!$BE:$BE))))</f>
        <v>Немає висновків</v>
      </c>
      <c r="S111" s="331" t="str">
        <f ca="1">IF(SUMIF(ВихідніДані!$E:$BB,S$8&amp;$C111,ВихідніДані!$D:$D)=0,"-",IF(SUMIF(ВихідніДані!$E:$BB,S$8&amp;$C111,ВихідніДані!$BE:$BE)=0,"вся сумма оспорена",IF(SUMIF(ВихідніДані!$E:$BB,S$8&amp;$C111,ВихідніДані!$M:$M)=0,"Немає висновків",SUMIF(ВихідніДані!$E:$BB,S$8&amp;$C111,ВихідніДані!$M:$M)/SUMIF(ВихідніДані!$E:$BB,S$8&amp;$C111,ВихідніДані!$BE:$BE))))</f>
        <v>Немає висновків</v>
      </c>
      <c r="T111" s="331" t="str">
        <f ca="1">IF(SUMIF(ВихідніДані!$E:$BB,T$8&amp;$C111,ВихідніДані!$D:$D)=0,"-",IF(SUMIF(ВихідніДані!$E:$BB,T$8&amp;$C111,ВихідніДані!$BE:$BE)=0,"вся сумма оспорена",IF(SUMIF(ВихідніДані!$E:$BB,T$8&amp;$C111,ВихідніДані!$M:$M)=0,"Немає висновків",SUMIF(ВихідніДані!$E:$BB,T$8&amp;$C111,ВихідніДані!$M:$M)/SUMIF(ВихідніДані!$E:$BB,T$8&amp;$C111,ВихідніДані!$BE:$BE))))</f>
        <v>Немає висновків</v>
      </c>
      <c r="U111" s="331" t="str">
        <f ca="1">IF(SUMIF(ВихідніДані!$E:$BB,U$8&amp;$C111,ВихідніДані!$D:$D)=0,"-",IF(SUMIF(ВихідніДані!$E:$BB,U$8&amp;$C111,ВихідніДані!$BE:$BE)=0,"вся сумма оспорена",IF(SUMIF(ВихідніДані!$E:$BB,U$8&amp;$C111,ВихідніДані!$M:$M)=0,"Немає висновків",SUMIF(ВихідніДані!$E:$BB,U$8&amp;$C111,ВихідніДані!$M:$M)/SUMIF(ВихідніДані!$E:$BB,U$8&amp;$C111,ВихідніДані!$BE:$BE))))</f>
        <v>Немає висновків</v>
      </c>
      <c r="V111" s="331" t="str">
        <f ca="1">IF(SUMIF(ВихідніДані!$E:$BB,V$8&amp;$C111,ВихідніДані!$D:$D)=0,"-",IF(SUMIF(ВихідніДані!$E:$BB,V$8&amp;$C111,ВихідніДані!$BE:$BE)=0,"вся сумма оспорена",IF(SUMIF(ВихідніДані!$E:$BB,V$8&amp;$C111,ВихідніДані!$M:$M)=0,"Немає висновків",SUMIF(ВихідніДані!$E:$BB,V$8&amp;$C111,ВихідніДані!$M:$M)/SUMIF(ВихідніДані!$E:$BB,V$8&amp;$C111,ВихідніДані!$BE:$BE))))</f>
        <v>Немає висновків</v>
      </c>
      <c r="W111" s="331" t="str">
        <f ca="1">IF(SUMIF(ВихідніДані!$E:$BB,W$8&amp;$C111,ВихідніДані!$D:$D)=0,"-",IF(SUMIF(ВихідніДані!$E:$BB,W$8&amp;$C111,ВихідніДані!$BE:$BE)=0,"вся сумма оспорена",IF(SUMIF(ВихідніДані!$E:$BB,W$8&amp;$C111,ВихідніДані!$M:$M)=0,"Немає висновків",SUMIF(ВихідніДані!$E:$BB,W$8&amp;$C111,ВихідніДані!$M:$M)/SUMIF(ВихідніДані!$E:$BB,W$8&amp;$C111,ВихідніДані!$BE:$BE))))</f>
        <v>Немає висновків</v>
      </c>
      <c r="X111" s="331" t="str">
        <f ca="1">IF(SUMIF(ВихідніДані!$E:$BB,X$8&amp;$C111,ВихідніДані!$D:$D)=0,"-",IF(SUMIF(ВихідніДані!$E:$BB,X$8&amp;$C111,ВихідніДані!$BE:$BE)=0,"вся сумма оспорена",IF(SUMIF(ВихідніДані!$E:$BB,X$8&amp;$C111,ВихідніДані!$M:$M)=0,"Немає висновків",SUMIF(ВихідніДані!$E:$BB,X$8&amp;$C111,ВихідніДані!$M:$M)/SUMIF(ВихідніДані!$E:$BB,X$8&amp;$C111,ВихідніДані!$BE:$BE))))</f>
        <v>Немає висновків</v>
      </c>
      <c r="Y111" s="331" t="str">
        <f ca="1">IF(SUMIF(ВихідніДані!$E:$BB,Y$8&amp;$C111,ВихідніДані!$D:$D)=0,"-",IF(SUMIF(ВихідніДані!$E:$BB,Y$8&amp;$C111,ВихідніДані!$BE:$BE)=0,"вся сумма оспорена",IF(SUMIF(ВихідніДані!$E:$BB,Y$8&amp;$C111,ВихідніДані!$M:$M)=0,"Немає висновків",SUMIF(ВихідніДані!$E:$BB,Y$8&amp;$C111,ВихідніДані!$M:$M)/SUMIF(ВихідніДані!$E:$BB,Y$8&amp;$C111,ВихідніДані!$BE:$BE))))</f>
        <v>Немає висновків</v>
      </c>
      <c r="Z111" s="331" t="str">
        <f ca="1">IF(SUMIF(ВихідніДані!$E:$BB,Z$8&amp;$C111,ВихідніДані!$D:$D)=0,"-",IF(SUMIF(ВихідніДані!$E:$BB,Z$8&amp;$C111,ВихідніДані!$BE:$BE)=0,"вся сумма оспорена",IF(SUMIF(ВихідніДані!$E:$BB,Z$8&amp;$C111,ВихідніДані!$M:$M)=0,"Немає висновків",SUMIF(ВихідніДані!$E:$BB,Z$8&amp;$C111,ВихідніДані!$M:$M)/SUMIF(ВихідніДані!$E:$BB,Z$8&amp;$C111,ВихідніДані!$BE:$BE))))</f>
        <v>Немає висновків</v>
      </c>
      <c r="AA111" s="331" t="str">
        <f ca="1">IF(SUMIF(ВихідніДані!$E:$BB,AA$8&amp;$C111,ВихідніДані!$D:$D)=0,"-",IF(SUMIF(ВихідніДані!$E:$BB,AA$8&amp;$C111,ВихідніДані!$BE:$BE)=0,"вся сумма оспорена",IF(SUMIF(ВихідніДані!$E:$BB,AA$8&amp;$C111,ВихідніДані!$M:$M)=0,"Немає висновків",SUMIF(ВихідніДані!$E:$BB,AA$8&amp;$C111,ВихідніДані!$M:$M)/SUMIF(ВихідніДані!$E:$BB,AA$8&amp;$C111,ВихідніДані!$BE:$BE))))</f>
        <v>-</v>
      </c>
      <c r="AB111" s="332" t="str">
        <f ca="1">IF(SUMIF(ВихідніДані!$E:$BB,AB$8&amp;$C111,ВихідніДані!$D:$D)=0,"-",IF(SUMIF(ВихідніДані!$E:$BB,AB$8&amp;$C111,ВихідніДані!$BE:$BE)=0,"вся сумма оспорена",IF(SUMIF(ВихідніДані!$E:$BB,AB$8&amp;$C111,ВихідніДані!$M:$M)=0,"Немає висновків",SUMIF(ВихідніДані!$E:$BB,AB$8&amp;$C111,ВихідніДані!$M:$M)/SUMIF(ВихідніДані!$E:$BB,AB$8&amp;$C111,ВихідніДані!$BE:$BE))))</f>
        <v>Немає висновків</v>
      </c>
      <c r="AC111" s="159"/>
      <c r="AD111" s="330" t="str">
        <f ca="1">IF(SUMIF(ВихідніДані!$E:$BB,AD$8&amp; $C111,ВихідніДані!$D:$D)=0,"-",IF(SUMIF(ВихідніДані!$E:$BB,AD$8&amp;$C111,ВихідніДані!$BE:$BE)=0,"вся сумма оспорена",IF(SUMIF(ВихідніДані!$E:$BB,AD$8&amp;$C111,ВихідніДані!$M:$M)=0,"Немає висновків",SUMIF(ВихідніДані!$E:$BB,AD$8&amp;$C111,ВихідніДані!$AI:$AI)/SUMIF(ВихідніДані!$E:$BB,AD$8&amp;$C111,ВихідніДані!$M:$M))))</f>
        <v>Немає висновків</v>
      </c>
      <c r="AE111" s="331" t="str">
        <f ca="1">IF(SUMIF(ВихідніДані!$E:$BB,AE$8&amp; $C111,ВихідніДані!$D:$D)=0,"-",IF(SUMIF(ВихідніДані!$E:$BB,AE$8&amp;$C111,ВихідніДані!$BE:$BE)=0,"вся сумма оспорена",IF(SUMIF(ВихідніДані!$E:$BB,AE$8&amp;$C111,ВихідніДані!$M:$M)=0,"Немає висновків",SUMIF(ВихідніДані!$E:$BB,AE$8&amp;$C111,ВихідніДані!$AI:$AI)/SUMIF(ВихідніДані!$E:$BB,AE$8&amp;$C111,ВихідніДані!$M:$M))))</f>
        <v>Немає висновків</v>
      </c>
      <c r="AF111" s="331" t="str">
        <f ca="1">IF(SUMIF(ВихідніДані!$E:$BB,AF$8&amp; $C111,ВихідніДані!$D:$D)=0,"-",IF(SUMIF(ВихідніДані!$E:$BB,AF$8&amp;$C111,ВихідніДані!$BE:$BE)=0,"вся сумма оспорена",IF(SUMIF(ВихідніДані!$E:$BB,AF$8&amp;$C111,ВихідніДані!$M:$M)=0,"Немає висновків",SUMIF(ВихідніДані!$E:$BB,AF$8&amp;$C111,ВихідніДані!$AI:$AI)/SUMIF(ВихідніДані!$E:$BB,AF$8&amp;$C111,ВихідніДані!$M:$M))))</f>
        <v>Немає висновків</v>
      </c>
      <c r="AG111" s="331" t="str">
        <f ca="1">IF(SUMIF(ВихідніДані!$E:$BB,AG$8&amp; $C111,ВихідніДані!$D:$D)=0,"-",IF(SUMIF(ВихідніДані!$E:$BB,AG$8&amp;$C111,ВихідніДані!$BE:$BE)=0,"вся сумма оспорена",IF(SUMIF(ВихідніДані!$E:$BB,AG$8&amp;$C111,ВихідніДані!$M:$M)=0,"Немає висновків",SUMIF(ВихідніДані!$E:$BB,AG$8&amp;$C111,ВихідніДані!$AI:$AI)/SUMIF(ВихідніДані!$E:$BB,AG$8&amp;$C111,ВихідніДані!$M:$M))))</f>
        <v>Немає висновків</v>
      </c>
      <c r="AH111" s="331" t="str">
        <f ca="1">IF(SUMIF(ВихідніДані!$E:$BB,AH$8&amp; $C111,ВихідніДані!$D:$D)=0,"-",IF(SUMIF(ВихідніДані!$E:$BB,AH$8&amp;$C111,ВихідніДані!$BE:$BE)=0,"вся сумма оспорена",IF(SUMIF(ВихідніДані!$E:$BB,AH$8&amp;$C111,ВихідніДані!$M:$M)=0,"Немає висновків",SUMIF(ВихідніДані!$E:$BB,AH$8&amp;$C111,ВихідніДані!$AI:$AI)/SUMIF(ВихідніДані!$E:$BB,AH$8&amp;$C111,ВихідніДані!$M:$M))))</f>
        <v>Немає висновків</v>
      </c>
      <c r="AI111" s="331" t="str">
        <f ca="1">IF(SUMIF(ВихідніДані!$E:$BB,AI$8&amp; $C111,ВихідніДані!$D:$D)=0,"-",IF(SUMIF(ВихідніДані!$E:$BB,AI$8&amp;$C111,ВихідніДані!$BE:$BE)=0,"вся сумма оспорена",IF(SUMIF(ВихідніДані!$E:$BB,AI$8&amp;$C111,ВихідніДані!$M:$M)=0,"Немає висновків",SUMIF(ВихідніДані!$E:$BB,AI$8&amp;$C111,ВихідніДані!$AI:$AI)/SUMIF(ВихідніДані!$E:$BB,AI$8&amp;$C111,ВихідніДані!$M:$M))))</f>
        <v>Немає висновків</v>
      </c>
      <c r="AJ111" s="331" t="str">
        <f ca="1">IF(SUMIF(ВихідніДані!$E:$BB,AJ$8&amp; $C111,ВихідніДані!$D:$D)=0,"-",IF(SUMIF(ВихідніДані!$E:$BB,AJ$8&amp;$C111,ВихідніДані!$BE:$BE)=0,"вся сумма оспорена",IF(SUMIF(ВихідніДані!$E:$BB,AJ$8&amp;$C111,ВихідніДані!$M:$M)=0,"Немає висновків",SUMIF(ВихідніДані!$E:$BB,AJ$8&amp;$C111,ВихідніДані!$AI:$AI)/SUMIF(ВихідніДані!$E:$BB,AJ$8&amp;$C111,ВихідніДані!$M:$M))))</f>
        <v>Немає висновків</v>
      </c>
      <c r="AK111" s="331" t="str">
        <f ca="1">IF(SUMIF(ВихідніДані!$E:$BB,AK$8&amp; $C111,ВихідніДані!$D:$D)=0,"-",IF(SUMIF(ВихідніДані!$E:$BB,AK$8&amp;$C111,ВихідніДані!$BE:$BE)=0,"вся сумма оспорена",IF(SUMIF(ВихідніДані!$E:$BB,AK$8&amp;$C111,ВихідніДані!$M:$M)=0,"Немає висновків",SUMIF(ВихідніДані!$E:$BB,AK$8&amp;$C111,ВихідніДані!$AI:$AI)/SUMIF(ВихідніДані!$E:$BB,AK$8&amp;$C111,ВихідніДані!$M:$M))))</f>
        <v>Немає висновків</v>
      </c>
      <c r="AL111" s="331" t="str">
        <f ca="1">IF(SUMIF(ВихідніДані!$E:$BB,AL$8&amp; $C111,ВихідніДані!$D:$D)=0,"-",IF(SUMIF(ВихідніДані!$E:$BB,AL$8&amp;$C111,ВихідніДані!$BE:$BE)=0,"вся сумма оспорена",IF(SUMIF(ВихідніДані!$E:$BB,AL$8&amp;$C111,ВихідніДані!$M:$M)=0,"Немає висновків",SUMIF(ВихідніДані!$E:$BB,AL$8&amp;$C111,ВихідніДані!$AI:$AI)/SUMIF(ВихідніДані!$E:$BB,AL$8&amp;$C111,ВихідніДані!$M:$M))))</f>
        <v>Немає висновків</v>
      </c>
      <c r="AM111" s="331" t="str">
        <f ca="1">IF(SUMIF(ВихідніДані!$E:$BB,AM$8&amp; $C111,ВихідніДані!$D:$D)=0,"-",IF(SUMIF(ВихідніДані!$E:$BB,AM$8&amp;$C111,ВихідніДані!$BE:$BE)=0,"вся сумма оспорена",IF(SUMIF(ВихідніДані!$E:$BB,AM$8&amp;$C111,ВихідніДані!$M:$M)=0,"Немає висновків",SUMIF(ВихідніДані!$E:$BB,AM$8&amp;$C111,ВихідніДані!$AI:$AI)/SUMIF(ВихідніДані!$E:$BB,AM$8&amp;$C111,ВихідніДані!$M:$M))))</f>
        <v>-</v>
      </c>
      <c r="AN111" s="332" t="str">
        <f ca="1">IF(SUMIF(ВихідніДані!$E:$BB,AN$8&amp; $C111,ВихідніДані!$D:$D)=0,"-",IF(SUMIF(ВихідніДані!$E:$BB,AN$8&amp;$C111,ВихідніДані!$BE:$BE)=0,"вся сумма оспорена",IF(SUMIF(ВихідніДані!$E:$BB,AN$8&amp;$C111,ВихідніДані!$M:$M)=0,"Немає висновків",SUMIF(ВихідніДані!$E:$BB,AN$8&amp;$C111,ВихідніДані!$AI:$AI)/SUMIF(ВихідніДані!$E:$BB,AN$8&amp;$C111,ВихідніДані!$M:$M))))</f>
        <v>Немає висновків</v>
      </c>
      <c r="AO111" s="160"/>
      <c r="AP111" s="330" t="str">
        <f>IF(ISNA(VLOOKUP(AP$8&amp;$C111,ВихідніДані!$E:$BD,52,0)),"---",VLOOKUP(AP$8&amp;$C111,ВихідніДані!$E:$BD,52,0))</f>
        <v>Немає висновку</v>
      </c>
      <c r="AQ111" s="331" t="str">
        <f>IF(ISNA(VLOOKUP(AQ$8&amp;$C111,ВихідніДані!$E:$BD,52,0)),"---",VLOOKUP(AQ$8&amp;$C111,ВихідніДані!$E:$BD,52,0))</f>
        <v>Немає висновку</v>
      </c>
      <c r="AR111" s="331" t="str">
        <f>IF(ISNA(VLOOKUP(AR$8&amp;$C111,ВихідніДані!$E:$BD,52,0)),"---",VLOOKUP(AR$8&amp;$C111,ВихідніДані!$E:$BD,52,0))</f>
        <v>Немає висновку</v>
      </c>
      <c r="AS111" s="331" t="str">
        <f>IF(ISNA(VLOOKUP(AS$8&amp;$C111,ВихідніДані!$E:$BD,52,0)),"---",VLOOKUP(AS$8&amp;$C111,ВихідніДані!$E:$BD,52,0))</f>
        <v>Немає висновку</v>
      </c>
      <c r="AT111" s="331" t="str">
        <f>IF(ISNA(VLOOKUP(AT$8&amp;$C111,ВихідніДані!$E:$BD,52,0)),"---",VLOOKUP(AT$8&amp;$C111,ВихідніДані!$E:$BD,52,0))</f>
        <v>Немає висновку</v>
      </c>
      <c r="AU111" s="331" t="str">
        <f>IF(ISNA(VLOOKUP(AU$8&amp;$C111,ВихідніДані!$E:$BD,52,0)),"---",VLOOKUP(AU$8&amp;$C111,ВихідніДані!$E:$BD,52,0))</f>
        <v>Немає висновку</v>
      </c>
      <c r="AV111" s="331" t="str">
        <f>IF(ISNA(VLOOKUP(AV$8&amp;$C111,ВихідніДані!$E:$BD,52,0)),"---",VLOOKUP(AV$8&amp;$C111,ВихідніДані!$E:$BD,52,0))</f>
        <v>Немає висновку</v>
      </c>
      <c r="AW111" s="331" t="str">
        <f>IF(ISNA(VLOOKUP(AW$8&amp;$C111,ВихідніДані!$E:$BD,52,0)),"---",VLOOKUP(AW$8&amp;$C111,ВихідніДані!$E:$BD,52,0))</f>
        <v>Немає висновку</v>
      </c>
      <c r="AX111" s="331" t="str">
        <f>IF(ISNA(VLOOKUP(AX$8&amp;$C111,ВихідніДані!$E:$BD,52,0)),"---",VLOOKUP(AX$8&amp;$C111,ВихідніДані!$E:$BD,52,0))</f>
        <v>Немає висновку</v>
      </c>
      <c r="AY111" s="331" t="str">
        <f>IF(ISNA(VLOOKUP(AY$8&amp;$C111,ВихідніДані!$E:$BD,52,0)),"---",VLOOKUP(AY$8&amp;$C111,ВихідніДані!$E:$BD,52,0))</f>
        <v>---</v>
      </c>
      <c r="AZ111" s="332" t="str">
        <f>IF(ISNA(VLOOKUP(AZ$8&amp;$C111,ВихідніДані!$E:$BD,52,0)),"---",VLOOKUP(AZ$8&amp;$C111,ВихідніДані!$E:$BD,52,0))</f>
        <v>Немає висновку</v>
      </c>
      <c r="BA111" s="159"/>
      <c r="BB111" s="319">
        <f>IF(SUMIF(АВисновки!$D:$D,BB$8&amp;$C111,АВисновки!$A:$A)=0,"-",SUMIF(АВисновки!$D:$D,BB$8&amp;$C111,АВисновки!$E:$E))</f>
        <v>379171.76712328766</v>
      </c>
      <c r="BC111" s="320">
        <f>IF(SUMIF(АВисновки!$D:$D,BC$8&amp;$C111,АВисновки!$A:$A)=0,"-",SUMIF(АВисновки!$D:$D,BC$8&amp;$C111,АВисновки!$E:$E))</f>
        <v>738071.34246575343</v>
      </c>
      <c r="BD111" s="320">
        <f>IF(SUMIF(АВисновки!$D:$D,BD$8&amp;$C111,АВисновки!$A:$A)=0,"-",SUMIF(АВисновки!$D:$D,BD$8&amp;$C111,АВисновки!$E:$E))</f>
        <v>175685.86849315069</v>
      </c>
      <c r="BE111" s="320">
        <f>IF(SUMIF(АВисновки!$D:$D,BE$8&amp;$C111,АВисновки!$A:$A)=0,"-",SUMIF(АВисновки!$D:$D,BE$8&amp;$C111,АВисновки!$E:$E))</f>
        <v>121387.88219178082</v>
      </c>
      <c r="BF111" s="320">
        <f>IF(SUMIF(АВисновки!$D:$D,BF$8&amp;$C111,АВисновки!$A:$A)=0,"-",SUMIF(АВисновки!$D:$D,BF$8&amp;$C111,АВисновки!$E:$E))</f>
        <v>443076.10136986303</v>
      </c>
      <c r="BG111" s="320">
        <f>IF(SUMIF(АВисновки!$D:$D,BG$8&amp;$C111,АВисновки!$A:$A)=0,"-",SUMIF(АВисновки!$D:$D,BG$8&amp;$C111,АВисновки!$E:$E))</f>
        <v>114825.20547945205</v>
      </c>
      <c r="BH111" s="320">
        <f>IF(SUMIF(АВисновки!$D:$D,BH$8&amp;$C111,АВисновки!$A:$A)=0,"-",SUMIF(АВисновки!$D:$D,BH$8&amp;$C111,АВисновки!$E:$E))</f>
        <v>96139.38356164383</v>
      </c>
      <c r="BI111" s="320">
        <f>IF(SUMIF(АВисновки!$D:$D,BI$8&amp;$C111,АВисновки!$A:$A)=0,"-",SUMIF(АВисновки!$D:$D,BI$8&amp;$C111,АВисновки!$E:$E))</f>
        <v>107527.7095890411</v>
      </c>
      <c r="BJ111" s="320">
        <f>IF(SUMIF(АВисновки!$D:$D,BJ$8&amp;$C111,АВисновки!$A:$A)=0,"-",SUMIF(АВисновки!$D:$D,BJ$8&amp;$C111,АВисновки!$E:$E))</f>
        <v>91663.298630136982</v>
      </c>
      <c r="BK111" s="320" t="str">
        <f>IF(SUMIF(АВисновки!$D:$D,BK$8&amp;$C111,АВисновки!$A:$A)=0,"-",SUMIF(АВисновки!$D:$D,BK$8&amp;$C111,АВисновки!$E:$E))</f>
        <v>-</v>
      </c>
      <c r="BL111" s="321">
        <f>IF(SUMIF(АВисновки!$D:$D,BL$8&amp;$C111,АВисновки!$A:$A)=0,"-",SUMIF(АВисновки!$D:$D,BL$8&amp;$C111,АВисновки!$E:$E))</f>
        <v>21260.224657534247</v>
      </c>
    </row>
    <row r="112" spans="1:64" ht="12.75" thickBot="1" x14ac:dyDescent="0.25">
      <c r="A112" s="386">
        <f>COUNTIF(СписМінфін!$B$2:$B$101,C112)</f>
        <v>1</v>
      </c>
      <c r="B112" s="364">
        <v>100</v>
      </c>
      <c r="C112" s="365" t="s">
        <v>13</v>
      </c>
      <c r="D112" s="142">
        <v>323059026537</v>
      </c>
      <c r="E112" s="172">
        <f>SUMIF(ВихідніДані!G:G,D112,ВихідніДані!K:K)</f>
        <v>190000</v>
      </c>
      <c r="F112" s="172">
        <f>SUMIF(ВихідніДані!G:G,D112,ВихідніДані!M:M)</f>
        <v>0</v>
      </c>
      <c r="G112" s="172">
        <f>SUMIF(ВихідніДані!G:G,D112,ВихідніДані!AC:AC)</f>
        <v>0</v>
      </c>
      <c r="H112" s="172">
        <f>SUMIF(ВихідніДані!G:G,D112,ВихідніДані!AI:AI)</f>
        <v>0</v>
      </c>
      <c r="I112" s="366">
        <f t="shared" si="9"/>
        <v>190000</v>
      </c>
      <c r="J112" s="366">
        <f t="shared" si="10"/>
        <v>0</v>
      </c>
      <c r="K112" s="367">
        <f t="shared" si="7"/>
        <v>0</v>
      </c>
      <c r="L112" s="368">
        <f t="shared" si="11"/>
        <v>0</v>
      </c>
      <c r="M112" s="369">
        <f>SUMIF(АВисновки!N:N,D112,АВисновки!$E:$E)</f>
        <v>123369.86301369863</v>
      </c>
      <c r="N112" s="369">
        <f>SUMIF(АВисновки!N:N,D112,АВисновки!B:B)</f>
        <v>2</v>
      </c>
      <c r="O112" s="369">
        <f ca="1">SUMIF([2]Матриця!C$7:C$967,D112,[2]Матриця!D$7:D$967)</f>
        <v>0</v>
      </c>
      <c r="P112" s="387">
        <f ca="1">SUMIF([2]Матриця!B$7:B$967,C112,[2]Матриця!E$7:E$967)</f>
        <v>0</v>
      </c>
      <c r="Q112" s="159"/>
      <c r="R112" s="333" t="str">
        <f ca="1">IF(SUMIF(ВихідніДані!$E:$BB,R$8&amp;$C112,ВихідніДані!$D:$D)=0,"-",IF(SUMIF(ВихідніДані!$E:$BB,R$8&amp;$C112,ВихідніДані!$BE:$BE)=0,"вся сумма оспорена",IF(SUMIF(ВихідніДані!$E:$BB,R$8&amp;$C112,ВихідніДані!$M:$M)=0,"Немає висновків",SUMIF(ВихідніДані!$E:$BB,R$8&amp;$C112,ВихідніДані!$M:$M)/SUMIF(ВихідніДані!$E:$BB,R$8&amp;$C112,ВихідніДані!$BE:$BE))))</f>
        <v>-</v>
      </c>
      <c r="S112" s="334" t="str">
        <f ca="1">IF(SUMIF(ВихідніДані!$E:$BB,S$8&amp;$C112,ВихідніДані!$D:$D)=0,"-",IF(SUMIF(ВихідніДані!$E:$BB,S$8&amp;$C112,ВихідніДані!$BE:$BE)=0,"вся сумма оспорена",IF(SUMIF(ВихідніДані!$E:$BB,S$8&amp;$C112,ВихідніДані!$M:$M)=0,"Немає висновків",SUMIF(ВихідніДані!$E:$BB,S$8&amp;$C112,ВихідніДані!$M:$M)/SUMIF(ВихідніДані!$E:$BB,S$8&amp;$C112,ВихідніДані!$BE:$BE))))</f>
        <v>-</v>
      </c>
      <c r="T112" s="334" t="str">
        <f ca="1">IF(SUMIF(ВихідніДані!$E:$BB,T$8&amp;$C112,ВихідніДані!$D:$D)=0,"-",IF(SUMIF(ВихідніДані!$E:$BB,T$8&amp;$C112,ВихідніДані!$BE:$BE)=0,"вся сумма оспорена",IF(SUMIF(ВихідніДані!$E:$BB,T$8&amp;$C112,ВихідніДані!$M:$M)=0,"Немає висновків",SUMIF(ВихідніДані!$E:$BB,T$8&amp;$C112,ВихідніДані!$M:$M)/SUMIF(ВихідніДані!$E:$BB,T$8&amp;$C112,ВихідніДані!$BE:$BE))))</f>
        <v>-</v>
      </c>
      <c r="U112" s="334" t="str">
        <f ca="1">IF(SUMIF(ВихідніДані!$E:$BB,U$8&amp;$C112,ВихідніДані!$D:$D)=0,"-",IF(SUMIF(ВихідніДані!$E:$BB,U$8&amp;$C112,ВихідніДані!$BE:$BE)=0,"вся сумма оспорена",IF(SUMIF(ВихідніДані!$E:$BB,U$8&amp;$C112,ВихідніДані!$M:$M)=0,"Немає висновків",SUMIF(ВихідніДані!$E:$BB,U$8&amp;$C112,ВихідніДані!$M:$M)/SUMIF(ВихідніДані!$E:$BB,U$8&amp;$C112,ВихідніДані!$BE:$BE))))</f>
        <v>Немає висновків</v>
      </c>
      <c r="V112" s="334" t="str">
        <f ca="1">IF(SUMIF(ВихідніДані!$E:$BB,V$8&amp;$C112,ВихідніДані!$D:$D)=0,"-",IF(SUMIF(ВихідніДані!$E:$BB,V$8&amp;$C112,ВихідніДані!$BE:$BE)=0,"вся сумма оспорена",IF(SUMIF(ВихідніДані!$E:$BB,V$8&amp;$C112,ВихідніДані!$M:$M)=0,"Немає висновків",SUMIF(ВихідніДані!$E:$BB,V$8&amp;$C112,ВихідніДані!$M:$M)/SUMIF(ВихідніДані!$E:$BB,V$8&amp;$C112,ВихідніДані!$BE:$BE))))</f>
        <v>Немає висновків</v>
      </c>
      <c r="W112" s="334" t="str">
        <f ca="1">IF(SUMIF(ВихідніДані!$E:$BB,W$8&amp;$C112,ВихідніДані!$D:$D)=0,"-",IF(SUMIF(ВихідніДані!$E:$BB,W$8&amp;$C112,ВихідніДані!$BE:$BE)=0,"вся сумма оспорена",IF(SUMIF(ВихідніДані!$E:$BB,W$8&amp;$C112,ВихідніДані!$M:$M)=0,"Немає висновків",SUMIF(ВихідніДані!$E:$BB,W$8&amp;$C112,ВихідніДані!$M:$M)/SUMIF(ВихідніДані!$E:$BB,W$8&amp;$C112,ВихідніДані!$BE:$BE))))</f>
        <v>-</v>
      </c>
      <c r="X112" s="334" t="str">
        <f ca="1">IF(SUMIF(ВихідніДані!$E:$BB,X$8&amp;$C112,ВихідніДані!$D:$D)=0,"-",IF(SUMIF(ВихідніДані!$E:$BB,X$8&amp;$C112,ВихідніДані!$BE:$BE)=0,"вся сумма оспорена",IF(SUMIF(ВихідніДані!$E:$BB,X$8&amp;$C112,ВихідніДані!$M:$M)=0,"Немає висновків",SUMIF(ВихідніДані!$E:$BB,X$8&amp;$C112,ВихідніДані!$M:$M)/SUMIF(ВихідніДані!$E:$BB,X$8&amp;$C112,ВихідніДані!$BE:$BE))))</f>
        <v>-</v>
      </c>
      <c r="Y112" s="334" t="str">
        <f ca="1">IF(SUMIF(ВихідніДані!$E:$BB,Y$8&amp;$C112,ВихідніДані!$D:$D)=0,"-",IF(SUMIF(ВихідніДані!$E:$BB,Y$8&amp;$C112,ВихідніДані!$BE:$BE)=0,"вся сумма оспорена",IF(SUMIF(ВихідніДані!$E:$BB,Y$8&amp;$C112,ВихідніДані!$M:$M)=0,"Немає висновків",SUMIF(ВихідніДані!$E:$BB,Y$8&amp;$C112,ВихідніДані!$M:$M)/SUMIF(ВихідніДані!$E:$BB,Y$8&amp;$C112,ВихідніДані!$BE:$BE))))</f>
        <v>-</v>
      </c>
      <c r="Z112" s="334" t="str">
        <f ca="1">IF(SUMIF(ВихідніДані!$E:$BB,Z$8&amp;$C112,ВихідніДані!$D:$D)=0,"-",IF(SUMIF(ВихідніДані!$E:$BB,Z$8&amp;$C112,ВихідніДані!$BE:$BE)=0,"вся сумма оспорена",IF(SUMIF(ВихідніДані!$E:$BB,Z$8&amp;$C112,ВихідніДані!$M:$M)=0,"Немає висновків",SUMIF(ВихідніДані!$E:$BB,Z$8&amp;$C112,ВихідніДані!$M:$M)/SUMIF(ВихідніДані!$E:$BB,Z$8&amp;$C112,ВихідніДані!$BE:$BE))))</f>
        <v>-</v>
      </c>
      <c r="AA112" s="334" t="str">
        <f ca="1">IF(SUMIF(ВихідніДані!$E:$BB,AA$8&amp;$C112,ВихідніДані!$D:$D)=0,"-",IF(SUMIF(ВихідніДані!$E:$BB,AA$8&amp;$C112,ВихідніДані!$BE:$BE)=0,"вся сумма оспорена",IF(SUMIF(ВихідніДані!$E:$BB,AA$8&amp;$C112,ВихідніДані!$M:$M)=0,"Немає висновків",SUMIF(ВихідніДані!$E:$BB,AA$8&amp;$C112,ВихідніДані!$M:$M)/SUMIF(ВихідніДані!$E:$BB,AA$8&amp;$C112,ВихідніДані!$BE:$BE))))</f>
        <v>-</v>
      </c>
      <c r="AB112" s="335" t="str">
        <f ca="1">IF(SUMIF(ВихідніДані!$E:$BB,AB$8&amp;$C112,ВихідніДані!$D:$D)=0,"-",IF(SUMIF(ВихідніДані!$E:$BB,AB$8&amp;$C112,ВихідніДані!$BE:$BE)=0,"вся сумма оспорена",IF(SUMIF(ВихідніДані!$E:$BB,AB$8&amp;$C112,ВихідніДані!$M:$M)=0,"Немає висновків",SUMIF(ВихідніДані!$E:$BB,AB$8&amp;$C112,ВихідніДані!$M:$M)/SUMIF(ВихідніДані!$E:$BB,AB$8&amp;$C112,ВихідніДані!$BE:$BE))))</f>
        <v>-</v>
      </c>
      <c r="AC112" s="159"/>
      <c r="AD112" s="333" t="str">
        <f ca="1">IF(SUMIF(ВихідніДані!$E:$BB,AD$8&amp; $C112,ВихідніДані!$D:$D)=0,"-",IF(SUMIF(ВихідніДані!$E:$BB,AD$8&amp;$C112,ВихідніДані!$BE:$BE)=0,"вся сумма оспорена",IF(SUMIF(ВихідніДані!$E:$BB,AD$8&amp;$C112,ВихідніДані!$M:$M)=0,"Немає висновків",SUMIF(ВихідніДані!$E:$BB,AD$8&amp;$C112,ВихідніДані!$AI:$AI)/SUMIF(ВихідніДані!$E:$BB,AD$8&amp;$C112,ВихідніДані!$M:$M))))</f>
        <v>-</v>
      </c>
      <c r="AE112" s="334" t="str">
        <f ca="1">IF(SUMIF(ВихідніДані!$E:$BB,AE$8&amp; $C112,ВихідніДані!$D:$D)=0,"-",IF(SUMIF(ВихідніДані!$E:$BB,AE$8&amp;$C112,ВихідніДані!$BE:$BE)=0,"вся сумма оспорена",IF(SUMIF(ВихідніДані!$E:$BB,AE$8&amp;$C112,ВихідніДані!$M:$M)=0,"Немає висновків",SUMIF(ВихідніДані!$E:$BB,AE$8&amp;$C112,ВихідніДані!$AI:$AI)/SUMIF(ВихідніДані!$E:$BB,AE$8&amp;$C112,ВихідніДані!$M:$M))))</f>
        <v>-</v>
      </c>
      <c r="AF112" s="334" t="str">
        <f ca="1">IF(SUMIF(ВихідніДані!$E:$BB,AF$8&amp; $C112,ВихідніДані!$D:$D)=0,"-",IF(SUMIF(ВихідніДані!$E:$BB,AF$8&amp;$C112,ВихідніДані!$BE:$BE)=0,"вся сумма оспорена",IF(SUMIF(ВихідніДані!$E:$BB,AF$8&amp;$C112,ВихідніДані!$M:$M)=0,"Немає висновків",SUMIF(ВихідніДані!$E:$BB,AF$8&amp;$C112,ВихідніДані!$AI:$AI)/SUMIF(ВихідніДані!$E:$BB,AF$8&amp;$C112,ВихідніДані!$M:$M))))</f>
        <v>-</v>
      </c>
      <c r="AG112" s="334" t="str">
        <f ca="1">IF(SUMIF(ВихідніДані!$E:$BB,AG$8&amp; $C112,ВихідніДані!$D:$D)=0,"-",IF(SUMIF(ВихідніДані!$E:$BB,AG$8&amp;$C112,ВихідніДані!$BE:$BE)=0,"вся сумма оспорена",IF(SUMIF(ВихідніДані!$E:$BB,AG$8&amp;$C112,ВихідніДані!$M:$M)=0,"Немає висновків",SUMIF(ВихідніДані!$E:$BB,AG$8&amp;$C112,ВихідніДані!$AI:$AI)/SUMIF(ВихідніДані!$E:$BB,AG$8&amp;$C112,ВихідніДані!$M:$M))))</f>
        <v>Немає висновків</v>
      </c>
      <c r="AH112" s="334" t="str">
        <f ca="1">IF(SUMIF(ВихідніДані!$E:$BB,AH$8&amp; $C112,ВихідніДані!$D:$D)=0,"-",IF(SUMIF(ВихідніДані!$E:$BB,AH$8&amp;$C112,ВихідніДані!$BE:$BE)=0,"вся сумма оспорена",IF(SUMIF(ВихідніДані!$E:$BB,AH$8&amp;$C112,ВихідніДані!$M:$M)=0,"Немає висновків",SUMIF(ВихідніДані!$E:$BB,AH$8&amp;$C112,ВихідніДані!$AI:$AI)/SUMIF(ВихідніДані!$E:$BB,AH$8&amp;$C112,ВихідніДані!$M:$M))))</f>
        <v>Немає висновків</v>
      </c>
      <c r="AI112" s="334" t="str">
        <f ca="1">IF(SUMIF(ВихідніДані!$E:$BB,AI$8&amp; $C112,ВихідніДані!$D:$D)=0,"-",IF(SUMIF(ВихідніДані!$E:$BB,AI$8&amp;$C112,ВихідніДані!$BE:$BE)=0,"вся сумма оспорена",IF(SUMIF(ВихідніДані!$E:$BB,AI$8&amp;$C112,ВихідніДані!$M:$M)=0,"Немає висновків",SUMIF(ВихідніДані!$E:$BB,AI$8&amp;$C112,ВихідніДані!$AI:$AI)/SUMIF(ВихідніДані!$E:$BB,AI$8&amp;$C112,ВихідніДані!$M:$M))))</f>
        <v>-</v>
      </c>
      <c r="AJ112" s="334" t="str">
        <f ca="1">IF(SUMIF(ВихідніДані!$E:$BB,AJ$8&amp; $C112,ВихідніДані!$D:$D)=0,"-",IF(SUMIF(ВихідніДані!$E:$BB,AJ$8&amp;$C112,ВихідніДані!$BE:$BE)=0,"вся сумма оспорена",IF(SUMIF(ВихідніДані!$E:$BB,AJ$8&amp;$C112,ВихідніДані!$M:$M)=0,"Немає висновків",SUMIF(ВихідніДані!$E:$BB,AJ$8&amp;$C112,ВихідніДані!$AI:$AI)/SUMIF(ВихідніДані!$E:$BB,AJ$8&amp;$C112,ВихідніДані!$M:$M))))</f>
        <v>-</v>
      </c>
      <c r="AK112" s="334" t="str">
        <f ca="1">IF(SUMIF(ВихідніДані!$E:$BB,AK$8&amp; $C112,ВихідніДані!$D:$D)=0,"-",IF(SUMIF(ВихідніДані!$E:$BB,AK$8&amp;$C112,ВихідніДані!$BE:$BE)=0,"вся сумма оспорена",IF(SUMIF(ВихідніДані!$E:$BB,AK$8&amp;$C112,ВихідніДані!$M:$M)=0,"Немає висновків",SUMIF(ВихідніДані!$E:$BB,AK$8&amp;$C112,ВихідніДані!$AI:$AI)/SUMIF(ВихідніДані!$E:$BB,AK$8&amp;$C112,ВихідніДані!$M:$M))))</f>
        <v>-</v>
      </c>
      <c r="AL112" s="334" t="str">
        <f ca="1">IF(SUMIF(ВихідніДані!$E:$BB,AL$8&amp; $C112,ВихідніДані!$D:$D)=0,"-",IF(SUMIF(ВихідніДані!$E:$BB,AL$8&amp;$C112,ВихідніДані!$BE:$BE)=0,"вся сумма оспорена",IF(SUMIF(ВихідніДані!$E:$BB,AL$8&amp;$C112,ВихідніДані!$M:$M)=0,"Немає висновків",SUMIF(ВихідніДані!$E:$BB,AL$8&amp;$C112,ВихідніДані!$AI:$AI)/SUMIF(ВихідніДані!$E:$BB,AL$8&amp;$C112,ВихідніДані!$M:$M))))</f>
        <v>-</v>
      </c>
      <c r="AM112" s="334" t="str">
        <f ca="1">IF(SUMIF(ВихідніДані!$E:$BB,AM$8&amp; $C112,ВихідніДані!$D:$D)=0,"-",IF(SUMIF(ВихідніДані!$E:$BB,AM$8&amp;$C112,ВихідніДані!$BE:$BE)=0,"вся сумма оспорена",IF(SUMIF(ВихідніДані!$E:$BB,AM$8&amp;$C112,ВихідніДані!$M:$M)=0,"Немає висновків",SUMIF(ВихідніДані!$E:$BB,AM$8&amp;$C112,ВихідніДані!$AI:$AI)/SUMIF(ВихідніДані!$E:$BB,AM$8&amp;$C112,ВихідніДані!$M:$M))))</f>
        <v>-</v>
      </c>
      <c r="AN112" s="335" t="str">
        <f ca="1">IF(SUMIF(ВихідніДані!$E:$BB,AN$8&amp; $C112,ВихідніДані!$D:$D)=0,"-",IF(SUMIF(ВихідніДані!$E:$BB,AN$8&amp;$C112,ВихідніДані!$BE:$BE)=0,"вся сумма оспорена",IF(SUMIF(ВихідніДані!$E:$BB,AN$8&amp;$C112,ВихідніДані!$M:$M)=0,"Немає висновків",SUMIF(ВихідніДані!$E:$BB,AN$8&amp;$C112,ВихідніДані!$AI:$AI)/SUMIF(ВихідніДані!$E:$BB,AN$8&amp;$C112,ВихідніДані!$M:$M))))</f>
        <v>-</v>
      </c>
      <c r="AO112" s="159"/>
      <c r="AP112" s="333" t="str">
        <f>IF(ISNA(VLOOKUP(AP$8&amp;$C112,ВихідніДані!$E:$BD,52,0)),"---",VLOOKUP(AP$8&amp;$C112,ВихідніДані!$E:$BD,52,0))</f>
        <v>---</v>
      </c>
      <c r="AQ112" s="334" t="str">
        <f>IF(ISNA(VLOOKUP(AQ$8&amp;$C112,ВихідніДані!$E:$BD,52,0)),"---",VLOOKUP(AQ$8&amp;$C112,ВихідніДані!$E:$BD,52,0))</f>
        <v>---</v>
      </c>
      <c r="AR112" s="334" t="str">
        <f>IF(ISNA(VLOOKUP(AR$8&amp;$C112,ВихідніДані!$E:$BD,52,0)),"---",VLOOKUP(AR$8&amp;$C112,ВихідніДані!$E:$BD,52,0))</f>
        <v>---</v>
      </c>
      <c r="AS112" s="334" t="str">
        <f>IF(ISNA(VLOOKUP(AS$8&amp;$C112,ВихідніДані!$E:$BD,52,0)),"---",VLOOKUP(AS$8&amp;$C112,ВихідніДані!$E:$BD,52,0))</f>
        <v>Немає висновку</v>
      </c>
      <c r="AT112" s="334" t="str">
        <f>IF(ISNA(VLOOKUP(AT$8&amp;$C112,ВихідніДані!$E:$BD,52,0)),"---",VLOOKUP(AT$8&amp;$C112,ВихідніДані!$E:$BD,52,0))</f>
        <v>Немає висновку</v>
      </c>
      <c r="AU112" s="334" t="str">
        <f>IF(ISNA(VLOOKUP(AU$8&amp;$C112,ВихідніДані!$E:$BD,52,0)),"---",VLOOKUP(AU$8&amp;$C112,ВихідніДані!$E:$BD,52,0))</f>
        <v>---</v>
      </c>
      <c r="AV112" s="334" t="str">
        <f>IF(ISNA(VLOOKUP(AV$8&amp;$C112,ВихідніДані!$E:$BD,52,0)),"---",VLOOKUP(AV$8&amp;$C112,ВихідніДані!$E:$BD,52,0))</f>
        <v>---</v>
      </c>
      <c r="AW112" s="334" t="str">
        <f>IF(ISNA(VLOOKUP(AW$8&amp;$C112,ВихідніДані!$E:$BD,52,0)),"---",VLOOKUP(AW$8&amp;$C112,ВихідніДані!$E:$BD,52,0))</f>
        <v>---</v>
      </c>
      <c r="AX112" s="334" t="str">
        <f>IF(ISNA(VLOOKUP(AX$8&amp;$C112,ВихідніДані!$E:$BD,52,0)),"---",VLOOKUP(AX$8&amp;$C112,ВихідніДані!$E:$BD,52,0))</f>
        <v>---</v>
      </c>
      <c r="AY112" s="334" t="str">
        <f>IF(ISNA(VLOOKUP(AY$8&amp;$C112,ВихідніДані!$E:$BD,52,0)),"---",VLOOKUP(AY$8&amp;$C112,ВихідніДані!$E:$BD,52,0))</f>
        <v>---</v>
      </c>
      <c r="AZ112" s="335" t="str">
        <f>IF(ISNA(VLOOKUP(AZ$8&amp;$C112,ВихідніДані!$E:$BD,52,0)),"---",VLOOKUP(AZ$8&amp;$C112,ВихідніДані!$E:$BD,52,0))</f>
        <v>---</v>
      </c>
      <c r="BA112" s="159"/>
      <c r="BB112" s="319" t="str">
        <f>IF(SUMIF(АВисновки!$D:$D,BB$8&amp;$C112,АВисновки!$A:$A)=0,"-",SUMIF(АВисновки!$D:$D,BB$8&amp;$C112,АВисновки!$E:$E))</f>
        <v>-</v>
      </c>
      <c r="BC112" s="320" t="str">
        <f>IF(SUMIF(АВисновки!$D:$D,BC$8&amp;$C112,АВисновки!$A:$A)=0,"-",SUMIF(АВисновки!$D:$D,BC$8&amp;$C112,АВисновки!$E:$E))</f>
        <v>-</v>
      </c>
      <c r="BD112" s="320" t="str">
        <f>IF(SUMIF(АВисновки!$D:$D,BD$8&amp;$C112,АВисновки!$A:$A)=0,"-",SUMIF(АВисновки!$D:$D,BD$8&amp;$C112,АВисновки!$E:$E))</f>
        <v>-</v>
      </c>
      <c r="BE112" s="320">
        <f>IF(SUMIF(АВисновки!$D:$D,BE$8&amp;$C112,АВисновки!$A:$A)=0,"-",SUMIF(АВисновки!$D:$D,BE$8&amp;$C112,АВисновки!$E:$E))</f>
        <v>66109.589041095896</v>
      </c>
      <c r="BF112" s="320">
        <f>IF(SUMIF(АВисновки!$D:$D,BF$8&amp;$C112,АВисновки!$A:$A)=0,"-",SUMIF(АВисновки!$D:$D,BF$8&amp;$C112,АВисновки!$E:$E))</f>
        <v>57260.273972602743</v>
      </c>
      <c r="BG112" s="320" t="str">
        <f>IF(SUMIF(АВисновки!$D:$D,BG$8&amp;$C112,АВисновки!$A:$A)=0,"-",SUMIF(АВисновки!$D:$D,BG$8&amp;$C112,АВисновки!$E:$E))</f>
        <v>-</v>
      </c>
      <c r="BH112" s="320" t="str">
        <f>IF(SUMIF(АВисновки!$D:$D,BH$8&amp;$C112,АВисновки!$A:$A)=0,"-",SUMIF(АВисновки!$D:$D,BH$8&amp;$C112,АВисновки!$E:$E))</f>
        <v>-</v>
      </c>
      <c r="BI112" s="320" t="str">
        <f>IF(SUMIF(АВисновки!$D:$D,BI$8&amp;$C112,АВисновки!$A:$A)=0,"-",SUMIF(АВисновки!$D:$D,BI$8&amp;$C112,АВисновки!$E:$E))</f>
        <v>-</v>
      </c>
      <c r="BJ112" s="320" t="str">
        <f>IF(SUMIF(АВисновки!$D:$D,BJ$8&amp;$C112,АВисновки!$A:$A)=0,"-",SUMIF(АВисновки!$D:$D,BJ$8&amp;$C112,АВисновки!$E:$E))</f>
        <v>-</v>
      </c>
      <c r="BK112" s="320" t="str">
        <f>IF(SUMIF(АВисновки!$D:$D,BK$8&amp;$C112,АВисновки!$A:$A)=0,"-",SUMIF(АВисновки!$D:$D,BK$8&amp;$C112,АВисновки!$E:$E))</f>
        <v>-</v>
      </c>
      <c r="BL112" s="321" t="str">
        <f>IF(SUMIF(АВисновки!$D:$D,BL$8&amp;$C112,АВисновки!$A:$A)=0,"-",SUMIF(АВисновки!$D:$D,BL$8&amp;$C112,АВисновки!$E:$E))</f>
        <v>-</v>
      </c>
    </row>
    <row r="113" spans="1:64" s="159" customFormat="1" x14ac:dyDescent="0.2">
      <c r="A113" s="427"/>
      <c r="B113" s="412"/>
      <c r="C113" s="407" t="s">
        <v>202</v>
      </c>
      <c r="D113" s="363"/>
      <c r="E113" s="378">
        <f>SUM(E10:E112)</f>
        <v>43489800332</v>
      </c>
      <c r="F113" s="378">
        <f t="shared" ref="F113:J113" si="12">SUM(F10:F112)</f>
        <v>39792792406.039993</v>
      </c>
      <c r="G113" s="378">
        <f t="shared" si="12"/>
        <v>165877418.69</v>
      </c>
      <c r="H113" s="378">
        <f t="shared" si="12"/>
        <v>39561626674.639999</v>
      </c>
      <c r="I113" s="378">
        <f t="shared" si="12"/>
        <v>3540972872.7999992</v>
      </c>
      <c r="J113" s="378">
        <f t="shared" si="12"/>
        <v>231165731.39999962</v>
      </c>
      <c r="K113" s="379">
        <f t="shared" si="7"/>
        <v>0.91849467292387854</v>
      </c>
      <c r="L113" s="380">
        <f t="shared" si="11"/>
        <v>0.91315892039143709</v>
      </c>
      <c r="M113" s="378">
        <f>SUM(M10:M112)</f>
        <v>2201530665.376658</v>
      </c>
      <c r="N113" s="378">
        <f t="shared" ref="N113:P113" si="13">SUM(N10:N112)</f>
        <v>356</v>
      </c>
      <c r="O113" s="378">
        <f t="shared" ca="1" si="13"/>
        <v>11196</v>
      </c>
      <c r="P113" s="378">
        <f t="shared" ca="1" si="13"/>
        <v>188</v>
      </c>
      <c r="R113" s="405"/>
      <c r="S113" s="272"/>
      <c r="T113" s="272"/>
      <c r="U113" s="272"/>
      <c r="V113" s="272"/>
      <c r="W113" s="272"/>
      <c r="X113" s="272"/>
      <c r="Y113" s="272"/>
      <c r="Z113" s="272"/>
      <c r="AA113" s="272"/>
      <c r="AB113" s="406"/>
      <c r="AD113" s="338"/>
      <c r="AN113" s="347"/>
      <c r="AP113" s="338"/>
      <c r="AZ113" s="347"/>
      <c r="BB113" s="319">
        <f>SUM(BB11:BL112)</f>
        <v>2201530665.3766575</v>
      </c>
      <c r="BC113" s="320"/>
      <c r="BD113" s="320"/>
      <c r="BE113" s="320"/>
      <c r="BF113" s="320"/>
      <c r="BG113" s="320"/>
      <c r="BH113" s="320"/>
      <c r="BI113" s="320"/>
      <c r="BJ113" s="320"/>
      <c r="BK113" s="320"/>
      <c r="BL113" s="321"/>
    </row>
    <row r="114" spans="1:64" ht="16.5" thickBot="1" x14ac:dyDescent="0.25">
      <c r="A114" s="426"/>
      <c r="B114" s="413"/>
      <c r="C114" s="408" t="s">
        <v>182</v>
      </c>
      <c r="D114" s="362"/>
      <c r="E114" s="362"/>
      <c r="F114" s="362"/>
      <c r="G114" s="362"/>
      <c r="H114" s="362"/>
      <c r="I114" s="362"/>
      <c r="J114" s="362"/>
      <c r="K114" s="362"/>
      <c r="L114" s="362"/>
      <c r="M114" s="377"/>
      <c r="N114" s="377"/>
      <c r="O114" s="377">
        <f>SUMIF([2]Матриця!C$7:C$967,D114,[2]Матриця!D$7:D$967)</f>
        <v>0</v>
      </c>
      <c r="P114" s="389">
        <f>SUMIF([2]Матриця!B$7:B$967,C114,[2]Матриця!E$7:E$967)</f>
        <v>0</v>
      </c>
      <c r="Q114" s="258"/>
      <c r="R114" s="402"/>
      <c r="S114" s="403"/>
      <c r="T114" s="403"/>
      <c r="U114" s="403"/>
      <c r="V114" s="403"/>
      <c r="W114" s="403"/>
      <c r="X114" s="403"/>
      <c r="Y114" s="403"/>
      <c r="Z114" s="403"/>
      <c r="AA114" s="403"/>
      <c r="AB114" s="404"/>
      <c r="AC114" s="258"/>
      <c r="AD114" s="342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343"/>
      <c r="AO114" s="258"/>
      <c r="AP114" s="342"/>
      <c r="AQ114" s="258"/>
      <c r="AR114" s="258"/>
      <c r="AS114" s="258"/>
      <c r="AT114" s="258"/>
      <c r="AU114" s="258"/>
      <c r="AV114" s="258"/>
      <c r="AW114" s="258"/>
      <c r="AX114" s="258"/>
      <c r="AY114" s="258"/>
      <c r="AZ114" s="343"/>
      <c r="BA114" s="159"/>
      <c r="BB114" s="319"/>
      <c r="BC114" s="320"/>
      <c r="BD114" s="320"/>
      <c r="BE114" s="320"/>
      <c r="BF114" s="320"/>
      <c r="BG114" s="320"/>
      <c r="BH114" s="320"/>
      <c r="BI114" s="320"/>
      <c r="BJ114" s="320"/>
      <c r="BK114" s="320"/>
      <c r="BL114" s="321"/>
    </row>
    <row r="115" spans="1:64" x14ac:dyDescent="0.2">
      <c r="A115" s="409">
        <f>COUNTIF(СписМінфін!$B$2:$B$101,C115)</f>
        <v>0</v>
      </c>
      <c r="B115" s="410">
        <v>101</v>
      </c>
      <c r="C115" s="171" t="s">
        <v>134</v>
      </c>
      <c r="D115" s="381">
        <v>1910004055</v>
      </c>
      <c r="E115" s="172">
        <f>SUMIF(ВихідніДані!G:G,D115,ВихідніДані!K:K)</f>
        <v>628806359</v>
      </c>
      <c r="F115" s="172">
        <f>SUMIF(ВихідніДані!G:G,D115,ВихідніДані!M:M)</f>
        <v>608799558</v>
      </c>
      <c r="G115" s="172">
        <f>SUMIF(ВихідніДані!G:G,D115,ВихідніДані!AC:AC)</f>
        <v>0</v>
      </c>
      <c r="H115" s="172">
        <f>SUMIF(ВихідніДані!G:G,D115,ВихідніДані!AI:AI)</f>
        <v>608799558</v>
      </c>
      <c r="I115" s="366">
        <f t="shared" ref="I115:I128" si="14">E115-G115-F115</f>
        <v>20006801</v>
      </c>
      <c r="J115" s="366">
        <f t="shared" ref="J115:J128" si="15">F115-H115</f>
        <v>0</v>
      </c>
      <c r="K115" s="367">
        <f t="shared" ref="K115:K129" si="16">F115/(E115-G115)</f>
        <v>0.96818289014790326</v>
      </c>
      <c r="L115" s="368">
        <f t="shared" ref="L115:L129" si="17">H115/(E115-G115)</f>
        <v>0.96818289014790326</v>
      </c>
      <c r="M115" s="369">
        <f>SUMIF(АВисновки!N:N,D115,АВисновки!$E:$E)</f>
        <v>11111583.28898631</v>
      </c>
      <c r="N115" s="369">
        <f>SUMIF(АВисновки!N:N,D115,АВисновки!B:B)</f>
        <v>7</v>
      </c>
      <c r="O115" s="369">
        <f ca="1">SUMIF([2]Матриця!C$7:C$967,D115,[2]Матриця!D$7:D$967)</f>
        <v>10</v>
      </c>
      <c r="P115" s="387">
        <f ca="1">SUMIF([2]Матриця!B$7:B$967,C115,[2]Матриця!E$7:E$967)</f>
        <v>1</v>
      </c>
      <c r="Q115" s="159"/>
      <c r="R115" s="327" t="str">
        <f ca="1">IF(SUMIF(ВихідніДані!$E:$BB,R$8&amp;$C115,ВихідніДані!$D:$D)=0,"-",IF(SUMIF(ВихідніДані!$E:$BB,R$8&amp;$C115,ВихідніДані!$BE:$BE)=0,"вся сумма оспорена",IF(SUMIF(ВихідніДані!$E:$BB,R$8&amp;$C115,ВихідніДані!$M:$M)=0,"Немає висновків",SUMIF(ВихідніДані!$E:$BB,R$8&amp;$C115,ВихідніДані!$M:$M)/SUMIF(ВихідніДані!$E:$BB,R$8&amp;$C115,ВихідніДані!$BE:$BE))))</f>
        <v>-</v>
      </c>
      <c r="S115" s="328">
        <f ca="1">IF(SUMIF(ВихідніДані!$E:$BB,S$8&amp;$C115,ВихідніДані!$D:$D)=0,"-",IF(SUMIF(ВихідніДані!$E:$BB,S$8&amp;$C115,ВихідніДані!$BE:$BE)=0,"вся сумма оспорена",IF(SUMIF(ВихідніДані!$E:$BB,S$8&amp;$C115,ВихідніДані!$M:$M)=0,"Немає висновків",SUMIF(ВихідніДані!$E:$BB,S$8&amp;$C115,ВихідніДані!$M:$M)/SUMIF(ВихідніДані!$E:$BB,S$8&amp;$C115,ВихідніДані!$BE:$BE))))</f>
        <v>1</v>
      </c>
      <c r="T115" s="328">
        <f ca="1">IF(SUMIF(ВихідніДані!$E:$BB,T$8&amp;$C115,ВихідніДані!$D:$D)=0,"-",IF(SUMIF(ВихідніДані!$E:$BB,T$8&amp;$C115,ВихідніДані!$BE:$BE)=0,"вся сумма оспорена",IF(SUMIF(ВихідніДані!$E:$BB,T$8&amp;$C115,ВихідніДані!$M:$M)=0,"Немає висновків",SUMIF(ВихідніДані!$E:$BB,T$8&amp;$C115,ВихідніДані!$M:$M)/SUMIF(ВихідніДані!$E:$BB,T$8&amp;$C115,ВихідніДані!$BE:$BE))))</f>
        <v>0.98548733383966569</v>
      </c>
      <c r="U115" s="328">
        <f ca="1">IF(SUMIF(ВихідніДані!$E:$BB,U$8&amp;$C115,ВихідніДані!$D:$D)=0,"-",IF(SUMIF(ВихідніДані!$E:$BB,U$8&amp;$C115,ВихідніДані!$BE:$BE)=0,"вся сумма оспорена",IF(SUMIF(ВихідніДані!$E:$BB,U$8&amp;$C115,ВихідніДані!$M:$M)=0,"Немає висновків",SUMIF(ВихідніДані!$E:$BB,U$8&amp;$C115,ВихідніДані!$M:$M)/SUMIF(ВихідніДані!$E:$BB,U$8&amp;$C115,ВихідніДані!$BE:$BE))))</f>
        <v>0.95631035906795692</v>
      </c>
      <c r="V115" s="328">
        <f ca="1">IF(SUMIF(ВихідніДані!$E:$BB,V$8&amp;$C115,ВихідніДані!$D:$D)=0,"-",IF(SUMIF(ВихідніДані!$E:$BB,V$8&amp;$C115,ВихідніДані!$BE:$BE)=0,"вся сумма оспорена",IF(SUMIF(ВихідніДані!$E:$BB,V$8&amp;$C115,ВихідніДані!$M:$M)=0,"Немає висновків",SUMIF(ВихідніДані!$E:$BB,V$8&amp;$C115,ВихідніДані!$M:$M)/SUMIF(ВихідніДані!$E:$BB,V$8&amp;$C115,ВихідніДані!$BE:$BE))))</f>
        <v>0.92768669565979556</v>
      </c>
      <c r="W115" s="328">
        <f ca="1">IF(SUMIF(ВихідніДані!$E:$BB,W$8&amp;$C115,ВихідніДані!$D:$D)=0,"-",IF(SUMIF(ВихідніДані!$E:$BB,W$8&amp;$C115,ВихідніДані!$BE:$BE)=0,"вся сумма оспорена",IF(SUMIF(ВихідніДані!$E:$BB,W$8&amp;$C115,ВихідніДані!$M:$M)=0,"Немає висновків",SUMIF(ВихідніДані!$E:$BB,W$8&amp;$C115,ВихідніДані!$M:$M)/SUMIF(ВихідніДані!$E:$BB,W$8&amp;$C115,ВихідніДані!$BE:$BE))))</f>
        <v>0.96017347157987643</v>
      </c>
      <c r="X115" s="328">
        <f ca="1">IF(SUMIF(ВихідніДані!$E:$BB,X$8&amp;$C115,ВихідніДані!$D:$D)=0,"-",IF(SUMIF(ВихідніДані!$E:$BB,X$8&amp;$C115,ВихідніДані!$BE:$BE)=0,"вся сумма оспорена",IF(SUMIF(ВихідніДані!$E:$BB,X$8&amp;$C115,ВихідніДані!$M:$M)=0,"Немає висновків",SUMIF(ВихідніДані!$E:$BB,X$8&amp;$C115,ВихідніДані!$M:$M)/SUMIF(ВихідніДані!$E:$BB,X$8&amp;$C115,ВихідніДані!$BE:$BE))))</f>
        <v>0.98844139332580361</v>
      </c>
      <c r="Y115" s="328">
        <f ca="1">IF(SUMIF(ВихідніДані!$E:$BB,Y$8&amp;$C115,ВихідніДані!$D:$D)=0,"-",IF(SUMIF(ВихідніДані!$E:$BB,Y$8&amp;$C115,ВихідніДані!$BE:$BE)=0,"вся сумма оспорена",IF(SUMIF(ВихідніДані!$E:$BB,Y$8&amp;$C115,ВихідніДані!$M:$M)=0,"Немає висновків",SUMIF(ВихідніДані!$E:$BB,Y$8&amp;$C115,ВихідніДані!$M:$M)/SUMIF(ВихідніДані!$E:$BB,Y$8&amp;$C115,ВихідніДані!$BE:$BE))))</f>
        <v>1</v>
      </c>
      <c r="Z115" s="328">
        <f ca="1">IF(SUMIF(ВихідніДані!$E:$BB,Z$8&amp;$C115,ВихідніДані!$D:$D)=0,"-",IF(SUMIF(ВихідніДані!$E:$BB,Z$8&amp;$C115,ВихідніДані!$BE:$BE)=0,"вся сумма оспорена",IF(SUMIF(ВихідніДані!$E:$BB,Z$8&amp;$C115,ВихідніДані!$M:$M)=0,"Немає висновків",SUMIF(ВихідніДані!$E:$BB,Z$8&amp;$C115,ВихідніДані!$M:$M)/SUMIF(ВихідніДані!$E:$BB,Z$8&amp;$C115,ВихідніДані!$BE:$BE))))</f>
        <v>0.98768037342403237</v>
      </c>
      <c r="AA115" s="328">
        <f ca="1">IF(SUMIF(ВихідніДані!$E:$BB,AA$8&amp;$C115,ВихідніДані!$D:$D)=0,"-",IF(SUMIF(ВихідніДані!$E:$BB,AA$8&amp;$C115,ВихідніДані!$BE:$BE)=0,"вся сумма оспорена",IF(SUMIF(ВихідніДані!$E:$BB,AA$8&amp;$C115,ВихідніДані!$M:$M)=0,"Немає висновків",SUMIF(ВихідніДані!$E:$BB,AA$8&amp;$C115,ВихідніДані!$M:$M)/SUMIF(ВихідніДані!$E:$BB,AA$8&amp;$C115,ВихідніДані!$BE:$BE))))</f>
        <v>1</v>
      </c>
      <c r="AB115" s="329" t="str">
        <f ca="1">IF(SUMIF(ВихідніДані!$E:$BB,AB$8&amp;$C115,ВихідніДані!$D:$D)=0,"-",IF(SUMIF(ВихідніДані!$E:$BB,AB$8&amp;$C115,ВихідніДані!$BE:$BE)=0,"вся сумма оспорена",IF(SUMIF(ВихідніДані!$E:$BB,AB$8&amp;$C115,ВихідніДані!$M:$M)=0,"Немає висновків",SUMIF(ВихідніДані!$E:$BB,AB$8&amp;$C115,ВихідніДані!$M:$M)/SUMIF(ВихідніДані!$E:$BB,AB$8&amp;$C115,ВихідніДані!$BE:$BE))))</f>
        <v>Немає висновків</v>
      </c>
      <c r="AC115" s="159"/>
      <c r="AD115" s="327" t="str">
        <f ca="1">IF(SUMIF(ВихідніДані!$E:$BB,AD$8&amp; $C115,ВихідніДані!$D:$D)=0,"-",IF(SUMIF(ВихідніДані!$E:$BB,AD$8&amp;$C115,ВихідніДані!$BE:$BE)=0,"вся сумма оспорена",IF(SUMIF(ВихідніДані!$E:$BB,AD$8&amp;$C115,ВихідніДані!$M:$M)=0,"Немає висновків",SUMIF(ВихідніДані!$E:$BB,AD$8&amp;$C115,ВихідніДані!$AI:$AI)/SUMIF(ВихідніДані!$E:$BB,AD$8&amp;$C115,ВихідніДані!$M:$M))))</f>
        <v>-</v>
      </c>
      <c r="AE115" s="328">
        <f ca="1">IF(SUMIF(ВихідніДані!$E:$BB,AE$8&amp; $C115,ВихідніДані!$D:$D)=0,"-",IF(SUMIF(ВихідніДані!$E:$BB,AE$8&amp;$C115,ВихідніДані!$BE:$BE)=0,"вся сумма оспорена",IF(SUMIF(ВихідніДані!$E:$BB,AE$8&amp;$C115,ВихідніДані!$M:$M)=0,"Немає висновків",SUMIF(ВихідніДані!$E:$BB,AE$8&amp;$C115,ВихідніДані!$AI:$AI)/SUMIF(ВихідніДані!$E:$BB,AE$8&amp;$C115,ВихідніДані!$M:$M))))</f>
        <v>1</v>
      </c>
      <c r="AF115" s="328">
        <f ca="1">IF(SUMIF(ВихідніДані!$E:$BB,AF$8&amp; $C115,ВихідніДані!$D:$D)=0,"-",IF(SUMIF(ВихідніДані!$E:$BB,AF$8&amp;$C115,ВихідніДані!$BE:$BE)=0,"вся сумма оспорена",IF(SUMIF(ВихідніДані!$E:$BB,AF$8&amp;$C115,ВихідніДані!$M:$M)=0,"Немає висновків",SUMIF(ВихідніДані!$E:$BB,AF$8&amp;$C115,ВихідніДані!$AI:$AI)/SUMIF(ВихідніДані!$E:$BB,AF$8&amp;$C115,ВихідніДані!$M:$M))))</f>
        <v>1</v>
      </c>
      <c r="AG115" s="328">
        <f ca="1">IF(SUMIF(ВихідніДані!$E:$BB,AG$8&amp; $C115,ВихідніДані!$D:$D)=0,"-",IF(SUMIF(ВихідніДані!$E:$BB,AG$8&amp;$C115,ВихідніДані!$BE:$BE)=0,"вся сумма оспорена",IF(SUMIF(ВихідніДані!$E:$BB,AG$8&amp;$C115,ВихідніДані!$M:$M)=0,"Немає висновків",SUMIF(ВихідніДані!$E:$BB,AG$8&amp;$C115,ВихідніДані!$AI:$AI)/SUMIF(ВихідніДані!$E:$BB,AG$8&amp;$C115,ВихідніДані!$M:$M))))</f>
        <v>1</v>
      </c>
      <c r="AH115" s="328">
        <f ca="1">IF(SUMIF(ВихідніДані!$E:$BB,AH$8&amp; $C115,ВихідніДані!$D:$D)=0,"-",IF(SUMIF(ВихідніДані!$E:$BB,AH$8&amp;$C115,ВихідніДані!$BE:$BE)=0,"вся сумма оспорена",IF(SUMIF(ВихідніДані!$E:$BB,AH$8&amp;$C115,ВихідніДані!$M:$M)=0,"Немає висновків",SUMIF(ВихідніДані!$E:$BB,AH$8&amp;$C115,ВихідніДані!$AI:$AI)/SUMIF(ВихідніДані!$E:$BB,AH$8&amp;$C115,ВихідніДані!$M:$M))))</f>
        <v>1</v>
      </c>
      <c r="AI115" s="328">
        <f ca="1">IF(SUMIF(ВихідніДані!$E:$BB,AI$8&amp; $C115,ВихідніДані!$D:$D)=0,"-",IF(SUMIF(ВихідніДані!$E:$BB,AI$8&amp;$C115,ВихідніДані!$BE:$BE)=0,"вся сумма оспорена",IF(SUMIF(ВихідніДані!$E:$BB,AI$8&amp;$C115,ВихідніДані!$M:$M)=0,"Немає висновків",SUMIF(ВихідніДані!$E:$BB,AI$8&amp;$C115,ВихідніДані!$AI:$AI)/SUMIF(ВихідніДані!$E:$BB,AI$8&amp;$C115,ВихідніДані!$M:$M))))</f>
        <v>1</v>
      </c>
      <c r="AJ115" s="328">
        <f ca="1">IF(SUMIF(ВихідніДані!$E:$BB,AJ$8&amp; $C115,ВихідніДані!$D:$D)=0,"-",IF(SUMIF(ВихідніДані!$E:$BB,AJ$8&amp;$C115,ВихідніДані!$BE:$BE)=0,"вся сумма оспорена",IF(SUMIF(ВихідніДані!$E:$BB,AJ$8&amp;$C115,ВихідніДані!$M:$M)=0,"Немає висновків",SUMIF(ВихідніДані!$E:$BB,AJ$8&amp;$C115,ВихідніДані!$AI:$AI)/SUMIF(ВихідніДані!$E:$BB,AJ$8&amp;$C115,ВихідніДані!$M:$M))))</f>
        <v>1</v>
      </c>
      <c r="AK115" s="328">
        <f ca="1">IF(SUMIF(ВихідніДані!$E:$BB,AK$8&amp; $C115,ВихідніДані!$D:$D)=0,"-",IF(SUMIF(ВихідніДані!$E:$BB,AK$8&amp;$C115,ВихідніДані!$BE:$BE)=0,"вся сумма оспорена",IF(SUMIF(ВихідніДані!$E:$BB,AK$8&amp;$C115,ВихідніДані!$M:$M)=0,"Немає висновків",SUMIF(ВихідніДані!$E:$BB,AK$8&amp;$C115,ВихідніДані!$AI:$AI)/SUMIF(ВихідніДані!$E:$BB,AK$8&amp;$C115,ВихідніДані!$M:$M))))</f>
        <v>1</v>
      </c>
      <c r="AL115" s="328">
        <f ca="1">IF(SUMIF(ВихідніДані!$E:$BB,AL$8&amp; $C115,ВихідніДані!$D:$D)=0,"-",IF(SUMIF(ВихідніДані!$E:$BB,AL$8&amp;$C115,ВихідніДані!$BE:$BE)=0,"вся сумма оспорена",IF(SUMIF(ВихідніДані!$E:$BB,AL$8&amp;$C115,ВихідніДані!$M:$M)=0,"Немає висновків",SUMIF(ВихідніДані!$E:$BB,AL$8&amp;$C115,ВихідніДані!$AI:$AI)/SUMIF(ВихідніДані!$E:$BB,AL$8&amp;$C115,ВихідніДані!$M:$M))))</f>
        <v>1</v>
      </c>
      <c r="AM115" s="328">
        <f ca="1">IF(SUMIF(ВихідніДані!$E:$BB,AM$8&amp; $C115,ВихідніДані!$D:$D)=0,"-",IF(SUMIF(ВихідніДані!$E:$BB,AM$8&amp;$C115,ВихідніДані!$BE:$BE)=0,"вся сумма оспорена",IF(SUMIF(ВихідніДані!$E:$BB,AM$8&amp;$C115,ВихідніДані!$M:$M)=0,"Немає висновків",SUMIF(ВихідніДані!$E:$BB,AM$8&amp;$C115,ВихідніДані!$AI:$AI)/SUMIF(ВихідніДані!$E:$BB,AM$8&amp;$C115,ВихідніДані!$M:$M))))</f>
        <v>1</v>
      </c>
      <c r="AN115" s="329" t="str">
        <f ca="1">IF(SUMIF(ВихідніДані!$E:$BB,AN$8&amp; $C115,ВихідніДані!$D:$D)=0,"-",IF(SUMIF(ВихідніДані!$E:$BB,AN$8&amp;$C115,ВихідніДані!$BE:$BE)=0,"вся сумма оспорена",IF(SUMIF(ВихідніДані!$E:$BB,AN$8&amp;$C115,ВихідніДані!$M:$M)=0,"Немає висновків",SUMIF(ВихідніДані!$E:$BB,AN$8&amp;$C115,ВихідніДані!$AI:$AI)/SUMIF(ВихідніДані!$E:$BB,AN$8&amp;$C115,ВихідніДані!$M:$M))))</f>
        <v>Немає висновків</v>
      </c>
      <c r="AO115" s="159"/>
      <c r="AP115" s="327" t="str">
        <f>IF(ISNA(VLOOKUP(AP$8&amp;$C115,ВихідніДані!$E:$BD,52,0)),"---",VLOOKUP(AP$8&amp;$C115,ВихідніДані!$E:$BD,52,0))</f>
        <v>---</v>
      </c>
      <c r="AQ115" s="322">
        <f>VLOOKUP(AQ$8&amp;$C115,ВихідніДані!$E:$BD,52,0)</f>
        <v>35</v>
      </c>
      <c r="AR115" s="322">
        <f>VLOOKUP(AR$8&amp;$C115,ВихідніДані!$E:$BD,52,0)</f>
        <v>34</v>
      </c>
      <c r="AS115" s="322">
        <f>VLOOKUP(AS$8&amp;$C115,ВихідніДані!$E:$BD,52,0)</f>
        <v>33</v>
      </c>
      <c r="AT115" s="322">
        <f>VLOOKUP(AT$8&amp;$C115,ВихідніДані!$E:$BD,52,0)</f>
        <v>40</v>
      </c>
      <c r="AU115" s="322">
        <f>VLOOKUP(AU$8&amp;$C115,ВихідніДані!$E:$BD,52,0)</f>
        <v>36</v>
      </c>
      <c r="AV115" s="322">
        <f>VLOOKUP(AV$8&amp;$C115,ВихідніДані!$E:$BD,52,0)</f>
        <v>34</v>
      </c>
      <c r="AW115" s="322">
        <f>VLOOKUP(AW$8&amp;$C115,ВихідніДані!$E:$BD,52,0)</f>
        <v>31</v>
      </c>
      <c r="AX115" s="322">
        <f>VLOOKUP(AX$8&amp;$C115,ВихідніДані!$E:$BD,52,0)</f>
        <v>34</v>
      </c>
      <c r="AY115" s="322">
        <f>VLOOKUP(AY$8&amp;$C115,ВихідніДані!$E:$BD,52,0)</f>
        <v>35</v>
      </c>
      <c r="AZ115" s="445" t="str">
        <f>VLOOKUP(AZ$8&amp;$C115,ВихідніДані!$E:$BD,52,0)</f>
        <v>Немає висновку</v>
      </c>
      <c r="BA115" s="159"/>
      <c r="BB115" s="319" t="str">
        <f>IF(SUMIF(АВисновки!$D:$D,BB$8&amp;$C115,АВисновки!$A:$A)=0,"-",SUMIF(АВисновки!$D:$D,BB$8&amp;$C115,АВисновки!$E:$E))</f>
        <v>-</v>
      </c>
      <c r="BC115" s="320">
        <f>IF(SUMIF(АВисновки!$D:$D,BC$8&amp;$C115,АВисновки!$A:$A)=0,"-",SUMIF(АВисновки!$D:$D,BC$8&amp;$C115,АВисновки!$E:$E))</f>
        <v>0</v>
      </c>
      <c r="BD115" s="320">
        <f>IF(SUMIF(АВисновки!$D:$D,BD$8&amp;$C115,АВисновки!$A:$A)=0,"-",SUMIF(АВисновки!$D:$D,BD$8&amp;$C115,АВисновки!$E:$E))</f>
        <v>840609.41983561695</v>
      </c>
      <c r="BE115" s="320">
        <f>IF(SUMIF(АВисновки!$D:$D,BE$8&amp;$C115,АВисновки!$A:$A)=0,"-",SUMIF(АВисновки!$D:$D,BE$8&amp;$C115,АВисновки!$E:$E))</f>
        <v>3086656.3198356191</v>
      </c>
      <c r="BF115" s="320">
        <f>IF(SUMIF(АВисновки!$D:$D,BF$8&amp;$C115,АВисновки!$A:$A)=0,"-",SUMIF(АВисновки!$D:$D,BF$8&amp;$C115,АВисновки!$E:$E))</f>
        <v>4856872.1237534275</v>
      </c>
      <c r="BG115" s="320">
        <f>IF(SUMIF(АВисновки!$D:$D,BG$8&amp;$C115,АВисновки!$A:$A)=0,"-",SUMIF(АВисновки!$D:$D,BG$8&amp;$C115,АВисновки!$E:$E))</f>
        <v>1485440.931506851</v>
      </c>
      <c r="BH115" s="320">
        <f>IF(SUMIF(АВисновки!$D:$D,BH$8&amp;$C115,АВисновки!$A:$A)=0,"-",SUMIF(АВисновки!$D:$D,BH$8&amp;$C115,АВисновки!$E:$E))</f>
        <v>361347.18336986599</v>
      </c>
      <c r="BI115" s="320">
        <f>IF(SUMIF(АВисновки!$D:$D,BI$8&amp;$C115,АВисновки!$A:$A)=0,"-",SUMIF(АВисновки!$D:$D,BI$8&amp;$C115,АВисновки!$E:$E))</f>
        <v>0</v>
      </c>
      <c r="BJ115" s="320">
        <f>IF(SUMIF(АВисновки!$D:$D,BJ$8&amp;$C115,АВисновки!$A:$A)=0,"-",SUMIF(АВисновки!$D:$D,BJ$8&amp;$C115,АВисновки!$E:$E))</f>
        <v>77269.05863013721</v>
      </c>
      <c r="BK115" s="320">
        <f>IF(SUMIF(АВисновки!$D:$D,BK$8&amp;$C115,АВисновки!$A:$A)=0,"-",SUMIF(АВисновки!$D:$D,BK$8&amp;$C115,АВисновки!$E:$E))</f>
        <v>0</v>
      </c>
      <c r="BL115" s="321">
        <f>IF(SUMIF(АВисновки!$D:$D,BL$8&amp;$C115,АВисновки!$A:$A)=0,"-",SUMIF(АВисновки!$D:$D,BL$8&amp;$C115,АВисновки!$E:$E))</f>
        <v>403388.25205479452</v>
      </c>
    </row>
    <row r="116" spans="1:64" x14ac:dyDescent="0.2">
      <c r="A116" s="388">
        <f>COUNTIF(СписМінфін!$B$2:$B$101,C116)</f>
        <v>0</v>
      </c>
      <c r="B116" s="364">
        <v>102</v>
      </c>
      <c r="C116" s="171" t="s">
        <v>127</v>
      </c>
      <c r="D116" s="381">
        <v>200274426590</v>
      </c>
      <c r="E116" s="172">
        <f>SUMIF(ВихідніДані!G:G,D116,ВихідніДані!K:K)</f>
        <v>2208644256</v>
      </c>
      <c r="F116" s="172">
        <f>SUMIF(ВихідніДані!G:G,D116,ВихідніДані!M:M)</f>
        <v>1969226003.2099998</v>
      </c>
      <c r="G116" s="172">
        <f>SUMIF(ВихідніДані!G:G,D116,ВихідніДані!AC:AC)</f>
        <v>1005335.47</v>
      </c>
      <c r="H116" s="172">
        <f>SUMIF(ВихідніДані!G:G,D116,ВихідніДані!AI:AI)</f>
        <v>1969226003.2099998</v>
      </c>
      <c r="I116" s="366">
        <f t="shared" si="14"/>
        <v>238412917.32000041</v>
      </c>
      <c r="J116" s="366">
        <f t="shared" si="15"/>
        <v>0</v>
      </c>
      <c r="K116" s="367">
        <f t="shared" si="16"/>
        <v>0.89200547467120972</v>
      </c>
      <c r="L116" s="368">
        <f t="shared" si="17"/>
        <v>0.89200547467120972</v>
      </c>
      <c r="M116" s="369">
        <f>SUMIF(АВисновки!N:N,D116,АВисновки!$E:$E)</f>
        <v>67280445.190575331</v>
      </c>
      <c r="N116" s="369">
        <f>SUMIF(АВисновки!N:N,D116,АВисновки!B:B)</f>
        <v>7</v>
      </c>
      <c r="O116" s="369">
        <f ca="1">SUMIF([2]Матриця!C$7:C$967,D116,[2]Матриця!D$7:D$967)</f>
        <v>37</v>
      </c>
      <c r="P116" s="387">
        <f ca="1">SUMIF([2]Матриця!B$7:B$967,C116,[2]Матриця!E$7:E$967)</f>
        <v>3</v>
      </c>
      <c r="Q116" s="159"/>
      <c r="R116" s="330">
        <f ca="1">IF(SUMIF(ВихідніДані!$E:$BB,R$8&amp;$C116,ВихідніДані!$D:$D)=0,"-",IF(SUMIF(ВихідніДані!$E:$BB,R$8&amp;$C116,ВихідніДані!$BE:$BE)=0,"вся сумма оспорена",IF(SUMIF(ВихідніДані!$E:$BB,R$8&amp;$C116,ВихідніДані!$M:$M)=0,"Немає висновків",SUMIF(ВихідніДані!$E:$BB,R$8&amp;$C116,ВихідніДані!$M:$M)/SUMIF(ВихідніДані!$E:$BB,R$8&amp;$C116,ВихідніДані!$BE:$BE))))</f>
        <v>1</v>
      </c>
      <c r="S116" s="331">
        <f ca="1">IF(SUMIF(ВихідніДані!$E:$BB,S$8&amp;$C116,ВихідніДані!$D:$D)=0,"-",IF(SUMIF(ВихідніДані!$E:$BB,S$8&amp;$C116,ВихідніДані!$BE:$BE)=0,"вся сумма оспорена",IF(SUMIF(ВихідніДані!$E:$BB,S$8&amp;$C116,ВихідніДані!$M:$M)=0,"Немає висновків",SUMIF(ВихідніДані!$E:$BB,S$8&amp;$C116,ВихідніДані!$M:$M)/SUMIF(ВихідніДані!$E:$BB,S$8&amp;$C116,ВихідніДані!$BE:$BE))))</f>
        <v>1</v>
      </c>
      <c r="T116" s="331">
        <f ca="1">IF(SUMIF(ВихідніДані!$E:$BB,T$8&amp;$C116,ВихідніДані!$D:$D)=0,"-",IF(SUMIF(ВихідніДані!$E:$BB,T$8&amp;$C116,ВихідніДані!$BE:$BE)=0,"вся сумма оспорена",IF(SUMIF(ВихідніДані!$E:$BB,T$8&amp;$C116,ВихідніДані!$M:$M)=0,"Немає висновків",SUMIF(ВихідніДані!$E:$BB,T$8&amp;$C116,ВихідніДані!$M:$M)/SUMIF(ВихідніДані!$E:$BB,T$8&amp;$C116,ВихідніДані!$BE:$BE))))</f>
        <v>1</v>
      </c>
      <c r="U116" s="331">
        <f ca="1">IF(SUMIF(ВихідніДані!$E:$BB,U$8&amp;$C116,ВихідніДані!$D:$D)=0,"-",IF(SUMIF(ВихідніДані!$E:$BB,U$8&amp;$C116,ВихідніДані!$BE:$BE)=0,"вся сумма оспорена",IF(SUMIF(ВихідніДані!$E:$BB,U$8&amp;$C116,ВихідніДані!$M:$M)=0,"Немає висновків",SUMIF(ВихідніДані!$E:$BB,U$8&amp;$C116,ВихідніДані!$M:$M)/SUMIF(ВихідніДані!$E:$BB,U$8&amp;$C116,ВихідніДані!$BE:$BE))))</f>
        <v>1</v>
      </c>
      <c r="V116" s="331">
        <f ca="1">IF(SUMIF(ВихідніДані!$E:$BB,V$8&amp;$C116,ВихідніДані!$D:$D)=0,"-",IF(SUMIF(ВихідніДані!$E:$BB,V$8&amp;$C116,ВихідніДані!$BE:$BE)=0,"вся сумма оспорена",IF(SUMIF(ВихідніДані!$E:$BB,V$8&amp;$C116,ВихідніДані!$M:$M)=0,"Немає висновків",SUMIF(ВихідніДані!$E:$BB,V$8&amp;$C116,ВихідніДані!$M:$M)/SUMIF(ВихідніДані!$E:$BB,V$8&amp;$C116,ВихідніДані!$BE:$BE))))</f>
        <v>0.92675193471229278</v>
      </c>
      <c r="W116" s="331">
        <f ca="1">IF(SUMIF(ВихідніДані!$E:$BB,W$8&amp;$C116,ВихідніДані!$D:$D)=0,"-",IF(SUMIF(ВихідніДані!$E:$BB,W$8&amp;$C116,ВихідніДані!$BE:$BE)=0,"вся сумма оспорена",IF(SUMIF(ВихідніДані!$E:$BB,W$8&amp;$C116,ВихідніДані!$M:$M)=0,"Немає висновків",SUMIF(ВихідніДані!$E:$BB,W$8&amp;$C116,ВихідніДані!$M:$M)/SUMIF(ВихідніДані!$E:$BB,W$8&amp;$C116,ВихідніДані!$BE:$BE))))</f>
        <v>0.7440981815913158</v>
      </c>
      <c r="X116" s="331">
        <f ca="1">IF(SUMIF(ВихідніДані!$E:$BB,X$8&amp;$C116,ВихідніДані!$D:$D)=0,"-",IF(SUMIF(ВихідніДані!$E:$BB,X$8&amp;$C116,ВихідніДані!$BE:$BE)=0,"вся сумма оспорена",IF(SUMIF(ВихідніДані!$E:$BB,X$8&amp;$C116,ВихідніДані!$M:$M)=0,"Немає висновків",SUMIF(ВихідніДані!$E:$BB,X$8&amp;$C116,ВихідніДані!$M:$M)/SUMIF(ВихідніДані!$E:$BB,X$8&amp;$C116,ВихідніДані!$BE:$BE))))</f>
        <v>0.91809010067135477</v>
      </c>
      <c r="Y116" s="331">
        <f ca="1">IF(SUMIF(ВихідніДані!$E:$BB,Y$8&amp;$C116,ВихідніДані!$D:$D)=0,"-",IF(SUMIF(ВихідніДані!$E:$BB,Y$8&amp;$C116,ВихідніДані!$BE:$BE)=0,"вся сумма оспорена",IF(SUMIF(ВихідніДані!$E:$BB,Y$8&amp;$C116,ВихідніДані!$M:$M)=0,"Немає висновків",SUMIF(ВихідніДані!$E:$BB,Y$8&amp;$C116,ВихідніДані!$M:$M)/SUMIF(ВихідніДані!$E:$BB,Y$8&amp;$C116,ВихідніДані!$BE:$BE))))</f>
        <v>0.94440553462889509</v>
      </c>
      <c r="Z116" s="331">
        <f ca="1">IF(SUMIF(ВихідніДані!$E:$BB,Z$8&amp;$C116,ВихідніДані!$D:$D)=0,"-",IF(SUMIF(ВихідніДані!$E:$BB,Z$8&amp;$C116,ВихідніДані!$BE:$BE)=0,"вся сумма оспорена",IF(SUMIF(ВихідніДані!$E:$BB,Z$8&amp;$C116,ВихідніДані!$M:$M)=0,"Немає висновків",SUMIF(ВихідніДані!$E:$BB,Z$8&amp;$C116,ВихідніДані!$M:$M)/SUMIF(ВихідніДані!$E:$BB,Z$8&amp;$C116,ВихідніДані!$BE:$BE))))</f>
        <v>0.97154365681155141</v>
      </c>
      <c r="AA116" s="331">
        <f ca="1">IF(SUMIF(ВихідніДані!$E:$BB,AA$8&amp;$C116,ВихідніДані!$D:$D)=0,"-",IF(SUMIF(ВихідніДані!$E:$BB,AA$8&amp;$C116,ВихідніДані!$BE:$BE)=0,"вся сумма оспорена",IF(SUMIF(ВихідніДані!$E:$BB,AA$8&amp;$C116,ВихідніДані!$M:$M)=0,"Немає висновків",SUMIF(ВихідніДані!$E:$BB,AA$8&amp;$C116,ВихідніДані!$M:$M)/SUMIF(ВихідніДані!$E:$BB,AA$8&amp;$C116,ВихідніДані!$BE:$BE))))</f>
        <v>0.94434575625300377</v>
      </c>
      <c r="AB116" s="332">
        <f ca="1">IF(SUMIF(ВихідніДані!$E:$BB,AB$8&amp;$C116,ВихідніДані!$D:$D)=0,"-",IF(SUMIF(ВихідніДані!$E:$BB,AB$8&amp;$C116,ВихідніДані!$BE:$BE)=0,"вся сумма оспорена",IF(SUMIF(ВихідніДані!$E:$BB,AB$8&amp;$C116,ВихідніДані!$M:$M)=0,"Немає висновків",SUMIF(ВихідніДані!$E:$BB,AB$8&amp;$C116,ВихідніДані!$M:$M)/SUMIF(ВихідніДані!$E:$BB,AB$8&amp;$C116,ВихідніДані!$BE:$BE))))</f>
        <v>0.7</v>
      </c>
      <c r="AC116" s="159"/>
      <c r="AD116" s="330">
        <f ca="1">IF(SUMIF(ВихідніДані!$E:$BB,AD$8&amp; $C116,ВихідніДані!$D:$D)=0,"-",IF(SUMIF(ВихідніДані!$E:$BB,AD$8&amp;$C116,ВихідніДані!$BE:$BE)=0,"вся сумма оспорена",IF(SUMIF(ВихідніДані!$E:$BB,AD$8&amp;$C116,ВихідніДані!$M:$M)=0,"Немає висновків",SUMIF(ВихідніДані!$E:$BB,AD$8&amp;$C116,ВихідніДані!$AI:$AI)/SUMIF(ВихідніДані!$E:$BB,AD$8&amp;$C116,ВихідніДані!$M:$M))))</f>
        <v>1</v>
      </c>
      <c r="AE116" s="331">
        <f ca="1">IF(SUMIF(ВихідніДані!$E:$BB,AE$8&amp; $C116,ВихідніДані!$D:$D)=0,"-",IF(SUMIF(ВихідніДані!$E:$BB,AE$8&amp;$C116,ВихідніДані!$BE:$BE)=0,"вся сумма оспорена",IF(SUMIF(ВихідніДані!$E:$BB,AE$8&amp;$C116,ВихідніДані!$M:$M)=0,"Немає висновків",SUMIF(ВихідніДані!$E:$BB,AE$8&amp;$C116,ВихідніДані!$AI:$AI)/SUMIF(ВихідніДані!$E:$BB,AE$8&amp;$C116,ВихідніДані!$M:$M))))</f>
        <v>1</v>
      </c>
      <c r="AF116" s="331">
        <f ca="1">IF(SUMIF(ВихідніДані!$E:$BB,AF$8&amp; $C116,ВихідніДані!$D:$D)=0,"-",IF(SUMIF(ВихідніДані!$E:$BB,AF$8&amp;$C116,ВихідніДані!$BE:$BE)=0,"вся сумма оспорена",IF(SUMIF(ВихідніДані!$E:$BB,AF$8&amp;$C116,ВихідніДані!$M:$M)=0,"Немає висновків",SUMIF(ВихідніДані!$E:$BB,AF$8&amp;$C116,ВихідніДані!$AI:$AI)/SUMIF(ВихідніДані!$E:$BB,AF$8&amp;$C116,ВихідніДані!$M:$M))))</f>
        <v>1</v>
      </c>
      <c r="AG116" s="331">
        <f ca="1">IF(SUMIF(ВихідніДані!$E:$BB,AG$8&amp; $C116,ВихідніДані!$D:$D)=0,"-",IF(SUMIF(ВихідніДані!$E:$BB,AG$8&amp;$C116,ВихідніДані!$BE:$BE)=0,"вся сумма оспорена",IF(SUMIF(ВихідніДані!$E:$BB,AG$8&amp;$C116,ВихідніДані!$M:$M)=0,"Немає висновків",SUMIF(ВихідніДані!$E:$BB,AG$8&amp;$C116,ВихідніДані!$AI:$AI)/SUMIF(ВихідніДані!$E:$BB,AG$8&amp;$C116,ВихідніДані!$M:$M))))</f>
        <v>1</v>
      </c>
      <c r="AH116" s="331">
        <f ca="1">IF(SUMIF(ВихідніДані!$E:$BB,AH$8&amp; $C116,ВихідніДані!$D:$D)=0,"-",IF(SUMIF(ВихідніДані!$E:$BB,AH$8&amp;$C116,ВихідніДані!$BE:$BE)=0,"вся сумма оспорена",IF(SUMIF(ВихідніДані!$E:$BB,AH$8&amp;$C116,ВихідніДані!$M:$M)=0,"Немає висновків",SUMIF(ВихідніДані!$E:$BB,AH$8&amp;$C116,ВихідніДані!$AI:$AI)/SUMIF(ВихідніДані!$E:$BB,AH$8&amp;$C116,ВихідніДані!$M:$M))))</f>
        <v>1</v>
      </c>
      <c r="AI116" s="331">
        <f ca="1">IF(SUMIF(ВихідніДані!$E:$BB,AI$8&amp; $C116,ВихідніДані!$D:$D)=0,"-",IF(SUMIF(ВихідніДані!$E:$BB,AI$8&amp;$C116,ВихідніДані!$BE:$BE)=0,"вся сумма оспорена",IF(SUMIF(ВихідніДані!$E:$BB,AI$8&amp;$C116,ВихідніДані!$M:$M)=0,"Немає висновків",SUMIF(ВихідніДані!$E:$BB,AI$8&amp;$C116,ВихідніДані!$AI:$AI)/SUMIF(ВихідніДані!$E:$BB,AI$8&amp;$C116,ВихідніДані!$M:$M))))</f>
        <v>1</v>
      </c>
      <c r="AJ116" s="331">
        <f ca="1">IF(SUMIF(ВихідніДані!$E:$BB,AJ$8&amp; $C116,ВихідніДані!$D:$D)=0,"-",IF(SUMIF(ВихідніДані!$E:$BB,AJ$8&amp;$C116,ВихідніДані!$BE:$BE)=0,"вся сумма оспорена",IF(SUMIF(ВихідніДані!$E:$BB,AJ$8&amp;$C116,ВихідніДані!$M:$M)=0,"Немає висновків",SUMIF(ВихідніДані!$E:$BB,AJ$8&amp;$C116,ВихідніДані!$AI:$AI)/SUMIF(ВихідніДані!$E:$BB,AJ$8&amp;$C116,ВихідніДані!$M:$M))))</f>
        <v>1</v>
      </c>
      <c r="AK116" s="331">
        <f ca="1">IF(SUMIF(ВихідніДані!$E:$BB,AK$8&amp; $C116,ВихідніДані!$D:$D)=0,"-",IF(SUMIF(ВихідніДані!$E:$BB,AK$8&amp;$C116,ВихідніДані!$BE:$BE)=0,"вся сумма оспорена",IF(SUMIF(ВихідніДані!$E:$BB,AK$8&amp;$C116,ВихідніДані!$M:$M)=0,"Немає висновків",SUMIF(ВихідніДані!$E:$BB,AK$8&amp;$C116,ВихідніДані!$AI:$AI)/SUMIF(ВихідніДані!$E:$BB,AK$8&amp;$C116,ВихідніДані!$M:$M))))</f>
        <v>1</v>
      </c>
      <c r="AL116" s="331">
        <f ca="1">IF(SUMIF(ВихідніДані!$E:$BB,AL$8&amp; $C116,ВихідніДані!$D:$D)=0,"-",IF(SUMIF(ВихідніДані!$E:$BB,AL$8&amp;$C116,ВихідніДані!$BE:$BE)=0,"вся сумма оспорена",IF(SUMIF(ВихідніДані!$E:$BB,AL$8&amp;$C116,ВихідніДані!$M:$M)=0,"Немає висновків",SUMIF(ВихідніДані!$E:$BB,AL$8&amp;$C116,ВихідніДані!$AI:$AI)/SUMIF(ВихідніДані!$E:$BB,AL$8&amp;$C116,ВихідніДані!$M:$M))))</f>
        <v>1</v>
      </c>
      <c r="AM116" s="331">
        <f ca="1">IF(SUMIF(ВихідніДані!$E:$BB,AM$8&amp; $C116,ВихідніДані!$D:$D)=0,"-",IF(SUMIF(ВихідніДані!$E:$BB,AM$8&amp;$C116,ВихідніДані!$BE:$BE)=0,"вся сумма оспорена",IF(SUMIF(ВихідніДані!$E:$BB,AM$8&amp;$C116,ВихідніДані!$M:$M)=0,"Немає висновків",SUMIF(ВихідніДані!$E:$BB,AM$8&amp;$C116,ВихідніДані!$AI:$AI)/SUMIF(ВихідніДані!$E:$BB,AM$8&amp;$C116,ВихідніДані!$M:$M))))</f>
        <v>1</v>
      </c>
      <c r="AN116" s="332">
        <f ca="1">IF(SUMIF(ВихідніДані!$E:$BB,AN$8&amp; $C116,ВихідніДані!$D:$D)=0,"-",IF(SUMIF(ВихідніДані!$E:$BB,AN$8&amp;$C116,ВихідніДані!$BE:$BE)=0,"вся сумма оспорена",IF(SUMIF(ВихідніДані!$E:$BB,AN$8&amp;$C116,ВихідніДані!$M:$M)=0,"Немає висновків",SUMIF(ВихідніДані!$E:$BB,AN$8&amp;$C116,ВихідніДані!$AI:$AI)/SUMIF(ВихідніДані!$E:$BB,AN$8&amp;$C116,ВихідніДані!$M:$M))))</f>
        <v>1</v>
      </c>
      <c r="AO116" s="159"/>
      <c r="AP116" s="323">
        <f>VLOOKUP(AP$8&amp;$C116,ВихідніДані!$E:$BD,52,0)</f>
        <v>33</v>
      </c>
      <c r="AQ116" s="324">
        <f>VLOOKUP(AQ$8&amp;$C116,ВихідніДані!$E:$BD,52,0)</f>
        <v>35</v>
      </c>
      <c r="AR116" s="324">
        <f>VLOOKUP(AR$8&amp;$C116,ВихідніДані!$E:$BD,52,0)</f>
        <v>35</v>
      </c>
      <c r="AS116" s="324">
        <f>VLOOKUP(AS$8&amp;$C116,ВихідніДані!$E:$BD,52,0)</f>
        <v>47</v>
      </c>
      <c r="AT116" s="324">
        <f>VLOOKUP(AT$8&amp;$C116,ВихідніДані!$E:$BD,52,0)</f>
        <v>62</v>
      </c>
      <c r="AU116" s="324">
        <f>VLOOKUP(AU$8&amp;$C116,ВихідніДані!$E:$BD,52,0)</f>
        <v>38</v>
      </c>
      <c r="AV116" s="324">
        <f>VLOOKUP(AV$8&amp;$C116,ВихідніДані!$E:$BD,52,0)</f>
        <v>37</v>
      </c>
      <c r="AW116" s="324">
        <f>VLOOKUP(AW$8&amp;$C116,ВихідніДані!$E:$BD,52,0)</f>
        <v>32</v>
      </c>
      <c r="AX116" s="324">
        <f>VLOOKUP(AX$8&amp;$C116,ВихідніДані!$E:$BD,52,0)</f>
        <v>33</v>
      </c>
      <c r="AY116" s="324">
        <f>VLOOKUP(AY$8&amp;$C116,ВихідніДані!$E:$BD,52,0)</f>
        <v>33</v>
      </c>
      <c r="AZ116" s="325">
        <f>VLOOKUP(AZ$8&amp;$C116,ВихідніДані!$E:$BD,52,0)</f>
        <v>10</v>
      </c>
      <c r="BA116" s="159"/>
      <c r="BB116" s="319">
        <f>IF(SUMIF(АВисновки!$D:$D,BB$8&amp;$C116,АВисновки!$A:$A)=0,"-",SUMIF(АВисновки!$D:$D,BB$8&amp;$C116,АВисновки!$E:$E))</f>
        <v>0</v>
      </c>
      <c r="BC116" s="320">
        <f>IF(SUMIF(АВисновки!$D:$D,BC$8&amp;$C116,АВисновки!$A:$A)=0,"-",SUMIF(АВисновки!$D:$D,BC$8&amp;$C116,АВисновки!$E:$E))</f>
        <v>0</v>
      </c>
      <c r="BD116" s="320">
        <f>IF(SUMIF(АВисновки!$D:$D,BD$8&amp;$C116,АВисновки!$A:$A)=0,"-",SUMIF(АВисновки!$D:$D,BD$8&amp;$C116,АВисновки!$E:$E))</f>
        <v>0</v>
      </c>
      <c r="BE116" s="320">
        <f>IF(SUMIF(АВисновки!$D:$D,BE$8&amp;$C116,АВисновки!$A:$A)=0,"-",SUMIF(АВисновки!$D:$D,BE$8&amp;$C116,АВисновки!$E:$E))</f>
        <v>0</v>
      </c>
      <c r="BF116" s="320">
        <f>IF(SUMIF(АВисновки!$D:$D,BF$8&amp;$C116,АВисновки!$A:$A)=0,"-",SUMIF(АВисновки!$D:$D,BF$8&amp;$C116,АВисновки!$E:$E))</f>
        <v>5548893.3534246571</v>
      </c>
      <c r="BG116" s="320">
        <f>IF(SUMIF(АВисновки!$D:$D,BG$8&amp;$C116,АВисновки!$A:$A)=0,"-",SUMIF(АВисновки!$D:$D,BG$8&amp;$C116,АВисновки!$E:$E))</f>
        <v>17994546.487671234</v>
      </c>
      <c r="BH116" s="320">
        <f>IF(SUMIF(АВисновки!$D:$D,BH$8&amp;$C116,АВисновки!$A:$A)=0,"-",SUMIF(АВисновки!$D:$D,BH$8&amp;$C116,АВисновки!$E:$E))</f>
        <v>14439131.104986293</v>
      </c>
      <c r="BI116" s="320">
        <f>IF(SUMIF(АВисновки!$D:$D,BI$8&amp;$C116,АВисновки!$A:$A)=0,"-",SUMIF(АВисновки!$D:$D,BI$8&amp;$C116,АВисновки!$E:$E))</f>
        <v>7753636.9443287728</v>
      </c>
      <c r="BJ116" s="320">
        <f>IF(SUMIF(АВисновки!$D:$D,BJ$8&amp;$C116,АВисновки!$A:$A)=0,"-",SUMIF(АВисновки!$D:$D,BJ$8&amp;$C116,АВисновки!$E:$E))</f>
        <v>2603289.3139725993</v>
      </c>
      <c r="BK116" s="320">
        <f>IF(SUMIF(АВисновки!$D:$D,BK$8&amp;$C116,АВисновки!$A:$A)=0,"-",SUMIF(АВисновки!$D:$D,BK$8&amp;$C116,АВисновки!$E:$E))</f>
        <v>3789854.4081095844</v>
      </c>
      <c r="BL116" s="321">
        <f>IF(SUMIF(АВисновки!$D:$D,BL$8&amp;$C116,АВисновки!$A:$A)=0,"-",SUMIF(АВисновки!$D:$D,BL$8&amp;$C116,АВисновки!$E:$E))</f>
        <v>15151093.578082193</v>
      </c>
    </row>
    <row r="117" spans="1:64" x14ac:dyDescent="0.2">
      <c r="A117" s="388">
        <f>COUNTIF(СписМінфін!$B$2:$B$101,C117)</f>
        <v>0</v>
      </c>
      <c r="B117" s="364">
        <v>103</v>
      </c>
      <c r="C117" s="171" t="s">
        <v>136</v>
      </c>
      <c r="D117" s="381">
        <v>2131220393</v>
      </c>
      <c r="E117" s="172">
        <f>SUMIF(ВихідніДані!G:G,D117,ВихідніДані!K:K)</f>
        <v>132793207</v>
      </c>
      <c r="F117" s="172">
        <f>SUMIF(ВихідніДані!G:G,D117,ВихідніДані!M:M)</f>
        <v>113921029</v>
      </c>
      <c r="G117" s="172">
        <f>SUMIF(ВихідніДані!G:G,D117,ВихідніДані!AC:AC)</f>
        <v>0</v>
      </c>
      <c r="H117" s="172">
        <f>SUMIF(ВихідніДані!G:G,D117,ВихідніДані!AI:AI)</f>
        <v>113921029</v>
      </c>
      <c r="I117" s="366">
        <f t="shared" si="14"/>
        <v>18872178</v>
      </c>
      <c r="J117" s="366">
        <f t="shared" si="15"/>
        <v>0</v>
      </c>
      <c r="K117" s="367">
        <f t="shared" si="16"/>
        <v>0.8578829563171857</v>
      </c>
      <c r="L117" s="368">
        <f t="shared" si="17"/>
        <v>0.8578829563171857</v>
      </c>
      <c r="M117" s="369">
        <f>SUMIF(АВисновки!N:N,D117,АВисновки!$E:$E)</f>
        <v>3300667.389041096</v>
      </c>
      <c r="N117" s="369">
        <f>SUMIF(АВисновки!N:N,D117,АВисновки!B:B)</f>
        <v>2</v>
      </c>
      <c r="O117" s="369">
        <f ca="1">SUMIF([2]Матриця!C$7:C$967,D117,[2]Матриця!D$7:D$967)</f>
        <v>0</v>
      </c>
      <c r="P117" s="387">
        <f ca="1">SUMIF([2]Матриця!B$7:B$967,C117,[2]Матриця!E$7:E$967)</f>
        <v>0</v>
      </c>
      <c r="Q117" s="159"/>
      <c r="R117" s="330">
        <f ca="1">IF(SUMIF(ВихідніДані!$E:$BB,R$8&amp;$C117,ВихідніДані!$D:$D)=0,"-",IF(SUMIF(ВихідніДані!$E:$BB,R$8&amp;$C117,ВихідніДані!$BE:$BE)=0,"вся сумма оспорена",IF(SUMIF(ВихідніДані!$E:$BB,R$8&amp;$C117,ВихідніДані!$M:$M)=0,"Немає висновків",SUMIF(ВихідніДані!$E:$BB,R$8&amp;$C117,ВихідніДані!$M:$M)/SUMIF(ВихідніДані!$E:$BB,R$8&amp;$C117,ВихідніДані!$BE:$BE))))</f>
        <v>1</v>
      </c>
      <c r="S117" s="331">
        <f ca="1">IF(SUMIF(ВихідніДані!$E:$BB,S$8&amp;$C117,ВихідніДані!$D:$D)=0,"-",IF(SUMIF(ВихідніДані!$E:$BB,S$8&amp;$C117,ВихідніДані!$BE:$BE)=0,"вся сумма оспорена",IF(SUMIF(ВихідніДані!$E:$BB,S$8&amp;$C117,ВихідніДані!$M:$M)=0,"Немає висновків",SUMIF(ВихідніДані!$E:$BB,S$8&amp;$C117,ВихідніДані!$M:$M)/SUMIF(ВихідніДані!$E:$BB,S$8&amp;$C117,ВихідніДані!$BE:$BE))))</f>
        <v>1</v>
      </c>
      <c r="T117" s="331">
        <f ca="1">IF(SUMIF(ВихідніДані!$E:$BB,T$8&amp;$C117,ВихідніДані!$D:$D)=0,"-",IF(SUMIF(ВихідніДані!$E:$BB,T$8&amp;$C117,ВихідніДані!$BE:$BE)=0,"вся сумма оспорена",IF(SUMIF(ВихідніДані!$E:$BB,T$8&amp;$C117,ВихідніДані!$M:$M)=0,"Немає висновків",SUMIF(ВихідніДані!$E:$BB,T$8&amp;$C117,ВихідніДані!$M:$M)/SUMIF(ВихідніДані!$E:$BB,T$8&amp;$C117,ВихідніДані!$BE:$BE))))</f>
        <v>1</v>
      </c>
      <c r="U117" s="331">
        <f ca="1">IF(SUMIF(ВихідніДані!$E:$BB,U$8&amp;$C117,ВихідніДані!$D:$D)=0,"-",IF(SUMIF(ВихідніДані!$E:$BB,U$8&amp;$C117,ВихідніДані!$BE:$BE)=0,"вся сумма оспорена",IF(SUMIF(ВихідніДані!$E:$BB,U$8&amp;$C117,ВихідніДані!$M:$M)=0,"Немає висновків",SUMIF(ВихідніДані!$E:$BB,U$8&amp;$C117,ВихідніДані!$M:$M)/SUMIF(ВихідніДані!$E:$BB,U$8&amp;$C117,ВихідніДані!$BE:$BE))))</f>
        <v>1</v>
      </c>
      <c r="V117" s="331">
        <f ca="1">IF(SUMIF(ВихідніДані!$E:$BB,V$8&amp;$C117,ВихідніДані!$D:$D)=0,"-",IF(SUMIF(ВихідніДані!$E:$BB,V$8&amp;$C117,ВихідніДані!$BE:$BE)=0,"вся сумма оспорена",IF(SUMIF(ВихідніДані!$E:$BB,V$8&amp;$C117,ВихідніДані!$M:$M)=0,"Немає висновків",SUMIF(ВихідніДані!$E:$BB,V$8&amp;$C117,ВихідніДані!$M:$M)/SUMIF(ВихідніДані!$E:$BB,V$8&amp;$C117,ВихідніДані!$BE:$BE))))</f>
        <v>1</v>
      </c>
      <c r="W117" s="331">
        <f ca="1">IF(SUMIF(ВихідніДані!$E:$BB,W$8&amp;$C117,ВихідніДані!$D:$D)=0,"-",IF(SUMIF(ВихідніДані!$E:$BB,W$8&amp;$C117,ВихідніДані!$BE:$BE)=0,"вся сумма оспорена",IF(SUMIF(ВихідніДані!$E:$BB,W$8&amp;$C117,ВихідніДані!$M:$M)=0,"Немає висновків",SUMIF(ВихідніДані!$E:$BB,W$8&amp;$C117,ВихідніДані!$M:$M)/SUMIF(ВихідніДані!$E:$BB,W$8&amp;$C117,ВихідніДані!$BE:$BE))))</f>
        <v>1</v>
      </c>
      <c r="X117" s="331">
        <f ca="1">IF(SUMIF(ВихідніДані!$E:$BB,X$8&amp;$C117,ВихідніДані!$D:$D)=0,"-",IF(SUMIF(ВихідніДані!$E:$BB,X$8&amp;$C117,ВихідніДані!$BE:$BE)=0,"вся сумма оспорена",IF(SUMIF(ВихідніДані!$E:$BB,X$8&amp;$C117,ВихідніДані!$M:$M)=0,"Немає висновків",SUMIF(ВихідніДані!$E:$BB,X$8&amp;$C117,ВихідніДані!$M:$M)/SUMIF(ВихідніДані!$E:$BB,X$8&amp;$C117,ВихідніДані!$BE:$BE))))</f>
        <v>1</v>
      </c>
      <c r="Y117" s="331">
        <f ca="1">IF(SUMIF(ВихідніДані!$E:$BB,Y$8&amp;$C117,ВихідніДані!$D:$D)=0,"-",IF(SUMIF(ВихідніДані!$E:$BB,Y$8&amp;$C117,ВихідніДані!$BE:$BE)=0,"вся сумма оспорена",IF(SUMIF(ВихідніДані!$E:$BB,Y$8&amp;$C117,ВихідніДані!$M:$M)=0,"Немає висновків",SUMIF(ВихідніДані!$E:$BB,Y$8&amp;$C117,ВихідніДані!$M:$M)/SUMIF(ВихідніДані!$E:$BB,Y$8&amp;$C117,ВихідніДані!$BE:$BE))))</f>
        <v>1</v>
      </c>
      <c r="Z117" s="331">
        <f ca="1">IF(SUMIF(ВихідніДані!$E:$BB,Z$8&amp;$C117,ВихідніДані!$D:$D)=0,"-",IF(SUMIF(ВихідніДані!$E:$BB,Z$8&amp;$C117,ВихідніДані!$BE:$BE)=0,"вся сумма оспорена",IF(SUMIF(ВихідніДані!$E:$BB,Z$8&amp;$C117,ВихідніДані!$M:$M)=0,"Немає висновків",SUMIF(ВихідніДані!$E:$BB,Z$8&amp;$C117,ВихідніДані!$M:$M)/SUMIF(ВихідніДані!$E:$BB,Z$8&amp;$C117,ВихідніДані!$BE:$BE))))</f>
        <v>1</v>
      </c>
      <c r="AA117" s="331">
        <f ca="1">IF(SUMIF(ВихідніДані!$E:$BB,AA$8&amp;$C117,ВихідніДані!$D:$D)=0,"-",IF(SUMIF(ВихідніДані!$E:$BB,AA$8&amp;$C117,ВихідніДані!$BE:$BE)=0,"вся сумма оспорена",IF(SUMIF(ВихідніДані!$E:$BB,AA$8&amp;$C117,ВихідніДані!$M:$M)=0,"Немає висновків",SUMIF(ВихідніДані!$E:$BB,AA$8&amp;$C117,ВихідніДані!$M:$M)/SUMIF(ВихідніДані!$E:$BB,AA$8&amp;$C117,ВихідніДані!$BE:$BE))))</f>
        <v>3.5332964732274132E-2</v>
      </c>
      <c r="AB117" s="332" t="str">
        <f ca="1">IF(SUMIF(ВихідніДані!$E:$BB,AB$8&amp;$C117,ВихідніДані!$D:$D)=0,"-",IF(SUMIF(ВихідніДані!$E:$BB,AB$8&amp;$C117,ВихідніДані!$BE:$BE)=0,"вся сумма оспорена",IF(SUMIF(ВихідніДані!$E:$BB,AB$8&amp;$C117,ВихідніДані!$M:$M)=0,"Немає висновків",SUMIF(ВихідніДані!$E:$BB,AB$8&amp;$C117,ВихідніДані!$M:$M)/SUMIF(ВихідніДані!$E:$BB,AB$8&amp;$C117,ВихідніДані!$BE:$BE))))</f>
        <v>Немає висновків</v>
      </c>
      <c r="AC117" s="159"/>
      <c r="AD117" s="330">
        <f ca="1">IF(SUMIF(ВихідніДані!$E:$BB,AD$8&amp; $C117,ВихідніДані!$D:$D)=0,"-",IF(SUMIF(ВихідніДані!$E:$BB,AD$8&amp;$C117,ВихідніДані!$BE:$BE)=0,"вся сумма оспорена",IF(SUMIF(ВихідніДані!$E:$BB,AD$8&amp;$C117,ВихідніДані!$M:$M)=0,"Немає висновків",SUMIF(ВихідніДані!$E:$BB,AD$8&amp;$C117,ВихідніДані!$AI:$AI)/SUMIF(ВихідніДані!$E:$BB,AD$8&amp;$C117,ВихідніДані!$M:$M))))</f>
        <v>1</v>
      </c>
      <c r="AE117" s="331">
        <f ca="1">IF(SUMIF(ВихідніДані!$E:$BB,AE$8&amp; $C117,ВихідніДані!$D:$D)=0,"-",IF(SUMIF(ВихідніДані!$E:$BB,AE$8&amp;$C117,ВихідніДані!$BE:$BE)=0,"вся сумма оспорена",IF(SUMIF(ВихідніДані!$E:$BB,AE$8&amp;$C117,ВихідніДані!$M:$M)=0,"Немає висновків",SUMIF(ВихідніДані!$E:$BB,AE$8&amp;$C117,ВихідніДані!$AI:$AI)/SUMIF(ВихідніДані!$E:$BB,AE$8&amp;$C117,ВихідніДані!$M:$M))))</f>
        <v>1</v>
      </c>
      <c r="AF117" s="331">
        <f ca="1">IF(SUMIF(ВихідніДані!$E:$BB,AF$8&amp; $C117,ВихідніДані!$D:$D)=0,"-",IF(SUMIF(ВихідніДані!$E:$BB,AF$8&amp;$C117,ВихідніДані!$BE:$BE)=0,"вся сумма оспорена",IF(SUMIF(ВихідніДані!$E:$BB,AF$8&amp;$C117,ВихідніДані!$M:$M)=0,"Немає висновків",SUMIF(ВихідніДані!$E:$BB,AF$8&amp;$C117,ВихідніДані!$AI:$AI)/SUMIF(ВихідніДані!$E:$BB,AF$8&amp;$C117,ВихідніДані!$M:$M))))</f>
        <v>1</v>
      </c>
      <c r="AG117" s="331">
        <f ca="1">IF(SUMIF(ВихідніДані!$E:$BB,AG$8&amp; $C117,ВихідніДані!$D:$D)=0,"-",IF(SUMIF(ВихідніДані!$E:$BB,AG$8&amp;$C117,ВихідніДані!$BE:$BE)=0,"вся сумма оспорена",IF(SUMIF(ВихідніДані!$E:$BB,AG$8&amp;$C117,ВихідніДані!$M:$M)=0,"Немає висновків",SUMIF(ВихідніДані!$E:$BB,AG$8&amp;$C117,ВихідніДані!$AI:$AI)/SUMIF(ВихідніДані!$E:$BB,AG$8&amp;$C117,ВихідніДані!$M:$M))))</f>
        <v>1</v>
      </c>
      <c r="AH117" s="331">
        <f ca="1">IF(SUMIF(ВихідніДані!$E:$BB,AH$8&amp; $C117,ВихідніДані!$D:$D)=0,"-",IF(SUMIF(ВихідніДані!$E:$BB,AH$8&amp;$C117,ВихідніДані!$BE:$BE)=0,"вся сумма оспорена",IF(SUMIF(ВихідніДані!$E:$BB,AH$8&amp;$C117,ВихідніДані!$M:$M)=0,"Немає висновків",SUMIF(ВихідніДані!$E:$BB,AH$8&amp;$C117,ВихідніДані!$AI:$AI)/SUMIF(ВихідніДані!$E:$BB,AH$8&amp;$C117,ВихідніДані!$M:$M))))</f>
        <v>1</v>
      </c>
      <c r="AI117" s="331">
        <f ca="1">IF(SUMIF(ВихідніДані!$E:$BB,AI$8&amp; $C117,ВихідніДані!$D:$D)=0,"-",IF(SUMIF(ВихідніДані!$E:$BB,AI$8&amp;$C117,ВихідніДані!$BE:$BE)=0,"вся сумма оспорена",IF(SUMIF(ВихідніДані!$E:$BB,AI$8&amp;$C117,ВихідніДані!$M:$M)=0,"Немає висновків",SUMIF(ВихідніДані!$E:$BB,AI$8&amp;$C117,ВихідніДані!$AI:$AI)/SUMIF(ВихідніДані!$E:$BB,AI$8&amp;$C117,ВихідніДані!$M:$M))))</f>
        <v>1</v>
      </c>
      <c r="AJ117" s="331">
        <f ca="1">IF(SUMIF(ВихідніДані!$E:$BB,AJ$8&amp; $C117,ВихідніДані!$D:$D)=0,"-",IF(SUMIF(ВихідніДані!$E:$BB,AJ$8&amp;$C117,ВихідніДані!$BE:$BE)=0,"вся сумма оспорена",IF(SUMIF(ВихідніДані!$E:$BB,AJ$8&amp;$C117,ВихідніДані!$M:$M)=0,"Немає висновків",SUMIF(ВихідніДані!$E:$BB,AJ$8&amp;$C117,ВихідніДані!$AI:$AI)/SUMIF(ВихідніДані!$E:$BB,AJ$8&amp;$C117,ВихідніДані!$M:$M))))</f>
        <v>1</v>
      </c>
      <c r="AK117" s="331">
        <f ca="1">IF(SUMIF(ВихідніДані!$E:$BB,AK$8&amp; $C117,ВихідніДані!$D:$D)=0,"-",IF(SUMIF(ВихідніДані!$E:$BB,AK$8&amp;$C117,ВихідніДані!$BE:$BE)=0,"вся сумма оспорена",IF(SUMIF(ВихідніДані!$E:$BB,AK$8&amp;$C117,ВихідніДані!$M:$M)=0,"Немає висновків",SUMIF(ВихідніДані!$E:$BB,AK$8&amp;$C117,ВихідніДані!$AI:$AI)/SUMIF(ВихідніДані!$E:$BB,AK$8&amp;$C117,ВихідніДані!$M:$M))))</f>
        <v>1</v>
      </c>
      <c r="AL117" s="331">
        <f ca="1">IF(SUMIF(ВихідніДані!$E:$BB,AL$8&amp; $C117,ВихідніДані!$D:$D)=0,"-",IF(SUMIF(ВихідніДані!$E:$BB,AL$8&amp;$C117,ВихідніДані!$BE:$BE)=0,"вся сумма оспорена",IF(SUMIF(ВихідніДані!$E:$BB,AL$8&amp;$C117,ВихідніДані!$M:$M)=0,"Немає висновків",SUMIF(ВихідніДані!$E:$BB,AL$8&amp;$C117,ВихідніДані!$AI:$AI)/SUMIF(ВихідніДані!$E:$BB,AL$8&amp;$C117,ВихідніДані!$M:$M))))</f>
        <v>1</v>
      </c>
      <c r="AM117" s="331">
        <f ca="1">IF(SUMIF(ВихідніДані!$E:$BB,AM$8&amp; $C117,ВихідніДані!$D:$D)=0,"-",IF(SUMIF(ВихідніДані!$E:$BB,AM$8&amp;$C117,ВихідніДані!$BE:$BE)=0,"вся сумма оспорена",IF(SUMIF(ВихідніДані!$E:$BB,AM$8&amp;$C117,ВихідніДані!$M:$M)=0,"Немає висновків",SUMIF(ВихідніДані!$E:$BB,AM$8&amp;$C117,ВихідніДані!$AI:$AI)/SUMIF(ВихідніДані!$E:$BB,AM$8&amp;$C117,ВихідніДані!$M:$M))))</f>
        <v>1</v>
      </c>
      <c r="AN117" s="332" t="str">
        <f ca="1">IF(SUMIF(ВихідніДані!$E:$BB,AN$8&amp; $C117,ВихідніДані!$D:$D)=0,"-",IF(SUMIF(ВихідніДані!$E:$BB,AN$8&amp;$C117,ВихідніДані!$BE:$BE)=0,"вся сумма оспорена",IF(SUMIF(ВихідніДані!$E:$BB,AN$8&amp;$C117,ВихідніДані!$M:$M)=0,"Немає висновків",SUMIF(ВихідніДані!$E:$BB,AN$8&amp;$C117,ВихідніДані!$AI:$AI)/SUMIF(ВихідніДані!$E:$BB,AN$8&amp;$C117,ВихідніДані!$M:$M))))</f>
        <v>Немає висновків</v>
      </c>
      <c r="AO117" s="159"/>
      <c r="AP117" s="323">
        <f>VLOOKUP(AP$8&amp;$C117,ВихідніДані!$E:$BD,52,0)</f>
        <v>29</v>
      </c>
      <c r="AQ117" s="324">
        <f>VLOOKUP(AQ$8&amp;$C117,ВихідніДані!$E:$BD,52,0)</f>
        <v>35</v>
      </c>
      <c r="AR117" s="324">
        <f>VLOOKUP(AR$8&amp;$C117,ВихідніДані!$E:$BD,52,0)</f>
        <v>35</v>
      </c>
      <c r="AS117" s="324">
        <f>VLOOKUP(AS$8&amp;$C117,ВихідніДані!$E:$BD,52,0)</f>
        <v>34</v>
      </c>
      <c r="AT117" s="324">
        <f>VLOOKUP(AT$8&amp;$C117,ВихідніДані!$E:$BD,52,0)</f>
        <v>34</v>
      </c>
      <c r="AU117" s="324">
        <f>VLOOKUP(AU$8&amp;$C117,ВихідніДані!$E:$BD,52,0)</f>
        <v>37</v>
      </c>
      <c r="AV117" s="324">
        <f>VLOOKUP(AV$8&amp;$C117,ВихідніДані!$E:$BD,52,0)</f>
        <v>36</v>
      </c>
      <c r="AW117" s="324">
        <f>VLOOKUP(AW$8&amp;$C117,ВихідніДані!$E:$BD,52,0)</f>
        <v>32</v>
      </c>
      <c r="AX117" s="324">
        <f>VLOOKUP(AX$8&amp;$C117,ВихідніДані!$E:$BD,52,0)</f>
        <v>32</v>
      </c>
      <c r="AY117" s="324">
        <f>VLOOKUP(AY$8&amp;$C117,ВихідніДані!$E:$BD,52,0)</f>
        <v>34</v>
      </c>
      <c r="AZ117" s="444" t="str">
        <f>VLOOKUP(AZ$8&amp;$C117,ВихідніДані!$E:$BD,52,0)</f>
        <v>Немає висновку</v>
      </c>
      <c r="BA117" s="159"/>
      <c r="BB117" s="319">
        <f>IF(SUMIF(АВисновки!$D:$D,BB$8&amp;$C117,АВисновки!$A:$A)=0,"-",SUMIF(АВисновки!$D:$D,BB$8&amp;$C117,АВисновки!$E:$E))</f>
        <v>0</v>
      </c>
      <c r="BC117" s="320">
        <f>IF(SUMIF(АВисновки!$D:$D,BC$8&amp;$C117,АВисновки!$A:$A)=0,"-",SUMIF(АВисновки!$D:$D,BC$8&amp;$C117,АВисновки!$E:$E))</f>
        <v>0</v>
      </c>
      <c r="BD117" s="320">
        <f>IF(SUMIF(АВисновки!$D:$D,BD$8&amp;$C117,АВисновки!$A:$A)=0,"-",SUMIF(АВисновки!$D:$D,BD$8&amp;$C117,АВисновки!$E:$E))</f>
        <v>0</v>
      </c>
      <c r="BE117" s="320">
        <f>IF(SUMIF(АВисновки!$D:$D,BE$8&amp;$C117,АВисновки!$A:$A)=0,"-",SUMIF(АВисновки!$D:$D,BE$8&amp;$C117,АВисновки!$E:$E))</f>
        <v>0</v>
      </c>
      <c r="BF117" s="320">
        <f>IF(SUMIF(АВисновки!$D:$D,BF$8&amp;$C117,АВисновки!$A:$A)=0,"-",SUMIF(АВисновки!$D:$D,BF$8&amp;$C117,АВисновки!$E:$E))</f>
        <v>0</v>
      </c>
      <c r="BG117" s="320">
        <f>IF(SUMIF(АВисновки!$D:$D,BG$8&amp;$C117,АВисновки!$A:$A)=0,"-",SUMIF(АВисновки!$D:$D,BG$8&amp;$C117,АВисновки!$E:$E))</f>
        <v>0</v>
      </c>
      <c r="BH117" s="320">
        <f>IF(SUMIF(АВисновки!$D:$D,BH$8&amp;$C117,АВисновки!$A:$A)=0,"-",SUMIF(АВисновки!$D:$D,BH$8&amp;$C117,АВисновки!$E:$E))</f>
        <v>0</v>
      </c>
      <c r="BI117" s="320">
        <f>IF(SUMIF(АВисновки!$D:$D,BI$8&amp;$C117,АВисновки!$A:$A)=0,"-",SUMIF(АВисновки!$D:$D,BI$8&amp;$C117,АВисновки!$E:$E))</f>
        <v>0</v>
      </c>
      <c r="BJ117" s="320">
        <f>IF(SUMIF(АВисновки!$D:$D,BJ$8&amp;$C117,АВисновки!$A:$A)=0,"-",SUMIF(АВисновки!$D:$D,BJ$8&amp;$C117,АВисновки!$E:$E))</f>
        <v>0</v>
      </c>
      <c r="BK117" s="320">
        <f>IF(SUMIF(АВисновки!$D:$D,BK$8&amp;$C117,АВисновки!$A:$A)=0,"-",SUMIF(АВисновки!$D:$D,BK$8&amp;$C117,АВисновки!$E:$E))</f>
        <v>2281444.8328767125</v>
      </c>
      <c r="BL117" s="321">
        <f>IF(SUMIF(АВисновки!$D:$D,BL$8&amp;$C117,АВисновки!$A:$A)=0,"-",SUMIF(АВисновки!$D:$D,BL$8&amp;$C117,АВисновки!$E:$E))</f>
        <v>1019222.5561643835</v>
      </c>
    </row>
    <row r="118" spans="1:64" x14ac:dyDescent="0.2">
      <c r="A118" s="388">
        <f>COUNTIF(СписМінфін!$B$2:$B$101,C118)</f>
        <v>0</v>
      </c>
      <c r="B118" s="364">
        <v>104</v>
      </c>
      <c r="C118" s="171" t="s">
        <v>135</v>
      </c>
      <c r="D118" s="381">
        <v>325823805381</v>
      </c>
      <c r="E118" s="172">
        <f>SUMIF(ВихідніДані!G:G,D118,ВихідніДані!K:K)</f>
        <v>137507829</v>
      </c>
      <c r="F118" s="172">
        <f>SUMIF(ВихідніДані!G:G,D118,ВихідніДані!M:M)</f>
        <v>117149855</v>
      </c>
      <c r="G118" s="172">
        <f>SUMIF(ВихідніДані!G:G,D118,ВихідніДані!AC:AC)</f>
        <v>0</v>
      </c>
      <c r="H118" s="172">
        <f>SUMIF(ВихідніДані!G:G,D118,ВихідніДані!AI:AI)</f>
        <v>117149855</v>
      </c>
      <c r="I118" s="366">
        <f t="shared" si="14"/>
        <v>20357974</v>
      </c>
      <c r="J118" s="366">
        <f t="shared" si="15"/>
        <v>0</v>
      </c>
      <c r="K118" s="367">
        <f t="shared" si="16"/>
        <v>0.85195043694566652</v>
      </c>
      <c r="L118" s="368">
        <f t="shared" si="17"/>
        <v>0.85195043694566652</v>
      </c>
      <c r="M118" s="369">
        <f>SUMIF(АВисновки!N:N,D118,АВисновки!$E:$E)</f>
        <v>3196805.3150684927</v>
      </c>
      <c r="N118" s="369">
        <f>SUMIF(АВисновки!N:N,D118,АВисновки!B:B)</f>
        <v>3</v>
      </c>
      <c r="O118" s="369">
        <f ca="1">SUMIF([2]Матриця!C$7:C$967,D118,[2]Матриця!D$7:D$967)</f>
        <v>0</v>
      </c>
      <c r="P118" s="387">
        <f ca="1">SUMIF([2]Матриця!B$7:B$967,C118,[2]Матриця!E$7:E$967)</f>
        <v>0</v>
      </c>
      <c r="Q118" s="159"/>
      <c r="R118" s="330">
        <f ca="1">IF(SUMIF(ВихідніДані!$E:$BB,R$8&amp;$C118,ВихідніДані!$D:$D)=0,"-",IF(SUMIF(ВихідніДані!$E:$BB,R$8&amp;$C118,ВихідніДані!$BE:$BE)=0,"вся сумма оспорена",IF(SUMIF(ВихідніДані!$E:$BB,R$8&amp;$C118,ВихідніДані!$M:$M)=0,"Немає висновків",SUMIF(ВихідніДані!$E:$BB,R$8&amp;$C118,ВихідніДані!$M:$M)/SUMIF(ВихідніДані!$E:$BB,R$8&amp;$C118,ВихідніДані!$BE:$BE))))</f>
        <v>1</v>
      </c>
      <c r="S118" s="331" t="str">
        <f ca="1">IF(SUMIF(ВихідніДані!$E:$BB,S$8&amp;$C118,ВихідніДані!$D:$D)=0,"-",IF(SUMIF(ВихідніДані!$E:$BB,S$8&amp;$C118,ВихідніДані!$BE:$BE)=0,"вся сумма оспорена",IF(SUMIF(ВихідніДані!$E:$BB,S$8&amp;$C118,ВихідніДані!$M:$M)=0,"Немає висновків",SUMIF(ВихідніДані!$E:$BB,S$8&amp;$C118,ВихідніДані!$M:$M)/SUMIF(ВихідніДані!$E:$BB,S$8&amp;$C118,ВихідніДані!$BE:$BE))))</f>
        <v>-</v>
      </c>
      <c r="T118" s="331">
        <f ca="1">IF(SUMIF(ВихідніДані!$E:$BB,T$8&amp;$C118,ВихідніДані!$D:$D)=0,"-",IF(SUMIF(ВихідніДані!$E:$BB,T$8&amp;$C118,ВихідніДані!$BE:$BE)=0,"вся сумма оспорена",IF(SUMIF(ВихідніДані!$E:$BB,T$8&amp;$C118,ВихідніДані!$M:$M)=0,"Немає висновків",SUMIF(ВихідніДані!$E:$BB,T$8&amp;$C118,ВихідніДані!$M:$M)/SUMIF(ВихідніДані!$E:$BB,T$8&amp;$C118,ВихідніДані!$BE:$BE))))</f>
        <v>1</v>
      </c>
      <c r="U118" s="331">
        <f ca="1">IF(SUMIF(ВихідніДані!$E:$BB,U$8&amp;$C118,ВихідніДані!$D:$D)=0,"-",IF(SUMIF(ВихідніДані!$E:$BB,U$8&amp;$C118,ВихідніДані!$BE:$BE)=0,"вся сумма оспорена",IF(SUMIF(ВихідніДані!$E:$BB,U$8&amp;$C118,ВихідніДані!$M:$M)=0,"Немає висновків",SUMIF(ВихідніДані!$E:$BB,U$8&amp;$C118,ВихідніДані!$M:$M)/SUMIF(ВихідніДані!$E:$BB,U$8&amp;$C118,ВихідніДані!$BE:$BE))))</f>
        <v>1</v>
      </c>
      <c r="V118" s="331">
        <f ca="1">IF(SUMIF(ВихідніДані!$E:$BB,V$8&amp;$C118,ВихідніДані!$D:$D)=0,"-",IF(SUMIF(ВихідніДані!$E:$BB,V$8&amp;$C118,ВихідніДані!$BE:$BE)=0,"вся сумма оспорена",IF(SUMIF(ВихідніДані!$E:$BB,V$8&amp;$C118,ВихідніДані!$M:$M)=0,"Немає висновків",SUMIF(ВихідніДані!$E:$BB,V$8&amp;$C118,ВихідніДані!$M:$M)/SUMIF(ВихідніДані!$E:$BB,V$8&amp;$C118,ВихідніДані!$BE:$BE))))</f>
        <v>0.97059028020615268</v>
      </c>
      <c r="W118" s="331">
        <f ca="1">IF(SUMIF(ВихідніДані!$E:$BB,W$8&amp;$C118,ВихідніДані!$D:$D)=0,"-",IF(SUMIF(ВихідніДані!$E:$BB,W$8&amp;$C118,ВихідніДані!$BE:$BE)=0,"вся сумма оспорена",IF(SUMIF(ВихідніДані!$E:$BB,W$8&amp;$C118,ВихідніДані!$M:$M)=0,"Немає висновків",SUMIF(ВихідніДані!$E:$BB,W$8&amp;$C118,ВихідніДані!$M:$M)/SUMIF(ВихідніДані!$E:$BB,W$8&amp;$C118,ВихідніДані!$BE:$BE))))</f>
        <v>0.93476896638209106</v>
      </c>
      <c r="X118" s="331">
        <f ca="1">IF(SUMIF(ВихідніДані!$E:$BB,X$8&amp;$C118,ВихідніДані!$D:$D)=0,"-",IF(SUMIF(ВихідніДані!$E:$BB,X$8&amp;$C118,ВихідніДані!$BE:$BE)=0,"вся сумма оспорена",IF(SUMIF(ВихідніДані!$E:$BB,X$8&amp;$C118,ВихідніДані!$M:$M)=0,"Немає висновків",SUMIF(ВихідніДані!$E:$BB,X$8&amp;$C118,ВихідніДані!$M:$M)/SUMIF(ВихідніДані!$E:$BB,X$8&amp;$C118,ВихідніДані!$BE:$BE))))</f>
        <v>1</v>
      </c>
      <c r="Y118" s="331">
        <f ca="1">IF(SUMIF(ВихідніДані!$E:$BB,Y$8&amp;$C118,ВихідніДані!$D:$D)=0,"-",IF(SUMIF(ВихідніДані!$E:$BB,Y$8&amp;$C118,ВихідніДані!$BE:$BE)=0,"вся сумма оспорена",IF(SUMIF(ВихідніДані!$E:$BB,Y$8&amp;$C118,ВихідніДані!$M:$M)=0,"Немає висновків",SUMIF(ВихідніДані!$E:$BB,Y$8&amp;$C118,ВихідніДані!$M:$M)/SUMIF(ВихідніДані!$E:$BB,Y$8&amp;$C118,ВихідніДані!$BE:$BE))))</f>
        <v>1</v>
      </c>
      <c r="Z118" s="331">
        <f ca="1">IF(SUMIF(ВихідніДані!$E:$BB,Z$8&amp;$C118,ВихідніДані!$D:$D)=0,"-",IF(SUMIF(ВихідніДані!$E:$BB,Z$8&amp;$C118,ВихідніДані!$BE:$BE)=0,"вся сумма оспорена",IF(SUMIF(ВихідніДані!$E:$BB,Z$8&amp;$C118,ВихідніДані!$M:$M)=0,"Немає висновків",SUMIF(ВихідніДані!$E:$BB,Z$8&amp;$C118,ВихідніДані!$M:$M)/SUMIF(ВихідніДані!$E:$BB,Z$8&amp;$C118,ВихідніДані!$BE:$BE))))</f>
        <v>1</v>
      </c>
      <c r="AA118" s="331">
        <f ca="1">IF(SUMIF(ВихідніДані!$E:$BB,AA$8&amp;$C118,ВихідніДані!$D:$D)=0,"-",IF(SUMIF(ВихідніДані!$E:$BB,AA$8&amp;$C118,ВихідніДані!$BE:$BE)=0,"вся сумма оспорена",IF(SUMIF(ВихідніДані!$E:$BB,AA$8&amp;$C118,ВихідніДані!$M:$M)=0,"Немає висновків",SUMIF(ВихідніДані!$E:$BB,AA$8&amp;$C118,ВихідніДані!$M:$M)/SUMIF(ВихідніДані!$E:$BB,AA$8&amp;$C118,ВихідніДані!$BE:$BE))))</f>
        <v>1</v>
      </c>
      <c r="AB118" s="332" t="str">
        <f ca="1">IF(SUMIF(ВихідніДані!$E:$BB,AB$8&amp;$C118,ВихідніДані!$D:$D)=0,"-",IF(SUMIF(ВихідніДані!$E:$BB,AB$8&amp;$C118,ВихідніДані!$BE:$BE)=0,"вся сумма оспорена",IF(SUMIF(ВихідніДані!$E:$BB,AB$8&amp;$C118,ВихідніДані!$M:$M)=0,"Немає висновків",SUMIF(ВихідніДані!$E:$BB,AB$8&amp;$C118,ВихідніДані!$M:$M)/SUMIF(ВихідніДані!$E:$BB,AB$8&amp;$C118,ВихідніДані!$BE:$BE))))</f>
        <v>Немає висновків</v>
      </c>
      <c r="AC118" s="159"/>
      <c r="AD118" s="330">
        <f ca="1">IF(SUMIF(ВихідніДані!$E:$BB,AD$8&amp; $C118,ВихідніДані!$D:$D)=0,"-",IF(SUMIF(ВихідніДані!$E:$BB,AD$8&amp;$C118,ВихідніДані!$BE:$BE)=0,"вся сумма оспорена",IF(SUMIF(ВихідніДані!$E:$BB,AD$8&amp;$C118,ВихідніДані!$M:$M)=0,"Немає висновків",SUMIF(ВихідніДані!$E:$BB,AD$8&amp;$C118,ВихідніДані!$AI:$AI)/SUMIF(ВихідніДані!$E:$BB,AD$8&amp;$C118,ВихідніДані!$M:$M))))</f>
        <v>1</v>
      </c>
      <c r="AE118" s="331" t="str">
        <f ca="1">IF(SUMIF(ВихідніДані!$E:$BB,AE$8&amp; $C118,ВихідніДані!$D:$D)=0,"-",IF(SUMIF(ВихідніДані!$E:$BB,AE$8&amp;$C118,ВихідніДані!$BE:$BE)=0,"вся сумма оспорена",IF(SUMIF(ВихідніДані!$E:$BB,AE$8&amp;$C118,ВихідніДані!$M:$M)=0,"Немає висновків",SUMIF(ВихідніДані!$E:$BB,AE$8&amp;$C118,ВихідніДані!$AI:$AI)/SUMIF(ВихідніДані!$E:$BB,AE$8&amp;$C118,ВихідніДані!$M:$M))))</f>
        <v>-</v>
      </c>
      <c r="AF118" s="331">
        <f ca="1">IF(SUMIF(ВихідніДані!$E:$BB,AF$8&amp; $C118,ВихідніДані!$D:$D)=0,"-",IF(SUMIF(ВихідніДані!$E:$BB,AF$8&amp;$C118,ВихідніДані!$BE:$BE)=0,"вся сумма оспорена",IF(SUMIF(ВихідніДані!$E:$BB,AF$8&amp;$C118,ВихідніДані!$M:$M)=0,"Немає висновків",SUMIF(ВихідніДані!$E:$BB,AF$8&amp;$C118,ВихідніДані!$AI:$AI)/SUMIF(ВихідніДані!$E:$BB,AF$8&amp;$C118,ВихідніДані!$M:$M))))</f>
        <v>1</v>
      </c>
      <c r="AG118" s="331">
        <f ca="1">IF(SUMIF(ВихідніДані!$E:$BB,AG$8&amp; $C118,ВихідніДані!$D:$D)=0,"-",IF(SUMIF(ВихідніДані!$E:$BB,AG$8&amp;$C118,ВихідніДані!$BE:$BE)=0,"вся сумма оспорена",IF(SUMIF(ВихідніДані!$E:$BB,AG$8&amp;$C118,ВихідніДані!$M:$M)=0,"Немає висновків",SUMIF(ВихідніДані!$E:$BB,AG$8&amp;$C118,ВихідніДані!$AI:$AI)/SUMIF(ВихідніДані!$E:$BB,AG$8&amp;$C118,ВихідніДані!$M:$M))))</f>
        <v>1</v>
      </c>
      <c r="AH118" s="331">
        <f ca="1">IF(SUMIF(ВихідніДані!$E:$BB,AH$8&amp; $C118,ВихідніДані!$D:$D)=0,"-",IF(SUMIF(ВихідніДані!$E:$BB,AH$8&amp;$C118,ВихідніДані!$BE:$BE)=0,"вся сумма оспорена",IF(SUMIF(ВихідніДані!$E:$BB,AH$8&amp;$C118,ВихідніДані!$M:$M)=0,"Немає висновків",SUMIF(ВихідніДані!$E:$BB,AH$8&amp;$C118,ВихідніДані!$AI:$AI)/SUMIF(ВихідніДані!$E:$BB,AH$8&amp;$C118,ВихідніДані!$M:$M))))</f>
        <v>1</v>
      </c>
      <c r="AI118" s="331">
        <f ca="1">IF(SUMIF(ВихідніДані!$E:$BB,AI$8&amp; $C118,ВихідніДані!$D:$D)=0,"-",IF(SUMIF(ВихідніДані!$E:$BB,AI$8&amp;$C118,ВихідніДані!$BE:$BE)=0,"вся сумма оспорена",IF(SUMIF(ВихідніДані!$E:$BB,AI$8&amp;$C118,ВихідніДані!$M:$M)=0,"Немає висновків",SUMIF(ВихідніДані!$E:$BB,AI$8&amp;$C118,ВихідніДані!$AI:$AI)/SUMIF(ВихідніДані!$E:$BB,AI$8&amp;$C118,ВихідніДані!$M:$M))))</f>
        <v>1</v>
      </c>
      <c r="AJ118" s="331">
        <f ca="1">IF(SUMIF(ВихідніДані!$E:$BB,AJ$8&amp; $C118,ВихідніДані!$D:$D)=0,"-",IF(SUMIF(ВихідніДані!$E:$BB,AJ$8&amp;$C118,ВихідніДані!$BE:$BE)=0,"вся сумма оспорена",IF(SUMIF(ВихідніДані!$E:$BB,AJ$8&amp;$C118,ВихідніДані!$M:$M)=0,"Немає висновків",SUMIF(ВихідніДані!$E:$BB,AJ$8&amp;$C118,ВихідніДані!$AI:$AI)/SUMIF(ВихідніДані!$E:$BB,AJ$8&amp;$C118,ВихідніДані!$M:$M))))</f>
        <v>1</v>
      </c>
      <c r="AK118" s="331">
        <f ca="1">IF(SUMIF(ВихідніДані!$E:$BB,AK$8&amp; $C118,ВихідніДані!$D:$D)=0,"-",IF(SUMIF(ВихідніДані!$E:$BB,AK$8&amp;$C118,ВихідніДані!$BE:$BE)=0,"вся сумма оспорена",IF(SUMIF(ВихідніДані!$E:$BB,AK$8&amp;$C118,ВихідніДані!$M:$M)=0,"Немає висновків",SUMIF(ВихідніДані!$E:$BB,AK$8&amp;$C118,ВихідніДані!$AI:$AI)/SUMIF(ВихідніДані!$E:$BB,AK$8&amp;$C118,ВихідніДані!$M:$M))))</f>
        <v>1</v>
      </c>
      <c r="AL118" s="331">
        <f ca="1">IF(SUMIF(ВихідніДані!$E:$BB,AL$8&amp; $C118,ВихідніДані!$D:$D)=0,"-",IF(SUMIF(ВихідніДані!$E:$BB,AL$8&amp;$C118,ВихідніДані!$BE:$BE)=0,"вся сумма оспорена",IF(SUMIF(ВихідніДані!$E:$BB,AL$8&amp;$C118,ВихідніДані!$M:$M)=0,"Немає висновків",SUMIF(ВихідніДані!$E:$BB,AL$8&amp;$C118,ВихідніДані!$AI:$AI)/SUMIF(ВихідніДані!$E:$BB,AL$8&amp;$C118,ВихідніДані!$M:$M))))</f>
        <v>1</v>
      </c>
      <c r="AM118" s="331">
        <f ca="1">IF(SUMIF(ВихідніДані!$E:$BB,AM$8&amp; $C118,ВихідніДані!$D:$D)=0,"-",IF(SUMIF(ВихідніДані!$E:$BB,AM$8&amp;$C118,ВихідніДані!$BE:$BE)=0,"вся сумма оспорена",IF(SUMIF(ВихідніДані!$E:$BB,AM$8&amp;$C118,ВихідніДані!$M:$M)=0,"Немає висновків",SUMIF(ВихідніДані!$E:$BB,AM$8&amp;$C118,ВихідніДані!$AI:$AI)/SUMIF(ВихідніДані!$E:$BB,AM$8&amp;$C118,ВихідніДані!$M:$M))))</f>
        <v>1</v>
      </c>
      <c r="AN118" s="332" t="str">
        <f ca="1">IF(SUMIF(ВихідніДані!$E:$BB,AN$8&amp; $C118,ВихідніДані!$D:$D)=0,"-",IF(SUMIF(ВихідніДані!$E:$BB,AN$8&amp;$C118,ВихідніДані!$BE:$BE)=0,"вся сумма оспорена",IF(SUMIF(ВихідніДані!$E:$BB,AN$8&amp;$C118,ВихідніДані!$M:$M)=0,"Немає висновків",SUMIF(ВихідніДані!$E:$BB,AN$8&amp;$C118,ВихідніДані!$AI:$AI)/SUMIF(ВихідніДані!$E:$BB,AN$8&amp;$C118,ВихідніДані!$M:$M))))</f>
        <v>Немає висновків</v>
      </c>
      <c r="AO118" s="159"/>
      <c r="AP118" s="323">
        <f>VLOOKUP(AP$8&amp;$C118,ВихідніДані!$E:$BD,52,0)</f>
        <v>34</v>
      </c>
      <c r="AQ118" s="331" t="str">
        <f>IF(ISNA(VLOOKUP(AQ$8&amp;$C118,ВихідніДані!$E:$BD,52,0)),"---",VLOOKUP(AQ$8&amp;$C118,ВихідніДані!$E:$BD,52,0))</f>
        <v>---</v>
      </c>
      <c r="AR118" s="324">
        <f>VLOOKUP(AR$8&amp;$C118,ВихідніДані!$E:$BD,52,0)</f>
        <v>34</v>
      </c>
      <c r="AS118" s="324">
        <f>VLOOKUP(AS$8&amp;$C118,ВихідніДані!$E:$BD,52,0)</f>
        <v>34</v>
      </c>
      <c r="AT118" s="324">
        <f>VLOOKUP(AT$8&amp;$C118,ВихідніДані!$E:$BD,52,0)</f>
        <v>31</v>
      </c>
      <c r="AU118" s="324">
        <f>VLOOKUP(AU$8&amp;$C118,ВихідніДані!$E:$BD,52,0)</f>
        <v>37</v>
      </c>
      <c r="AV118" s="324">
        <f>VLOOKUP(AV$8&amp;$C118,ВихідніДані!$E:$BD,52,0)</f>
        <v>34</v>
      </c>
      <c r="AW118" s="324">
        <f>VLOOKUP(AW$8&amp;$C118,ВихідніДані!$E:$BD,52,0)</f>
        <v>31</v>
      </c>
      <c r="AX118" s="324">
        <f>VLOOKUP(AX$8&amp;$C118,ВихідніДані!$E:$BD,52,0)</f>
        <v>34</v>
      </c>
      <c r="AY118" s="324">
        <f>VLOOKUP(AY$8&amp;$C118,ВихідніДані!$E:$BD,52,0)</f>
        <v>34</v>
      </c>
      <c r="AZ118" s="444" t="str">
        <f>VLOOKUP(AZ$8&amp;$C118,ВихідніДані!$E:$BD,52,0)</f>
        <v>Немає висновку</v>
      </c>
      <c r="BA118" s="159"/>
      <c r="BB118" s="319">
        <f>IF(SUMIF(АВисновки!$D:$D,BB$8&amp;$C118,АВисновки!$A:$A)=0,"-",SUMIF(АВисновки!$D:$D,BB$8&amp;$C118,АВисновки!$E:$E))</f>
        <v>0</v>
      </c>
      <c r="BC118" s="320" t="str">
        <f>IF(SUMIF(АВисновки!$D:$D,BC$8&amp;$C118,АВисновки!$A:$A)=0,"-",SUMIF(АВисновки!$D:$D,BC$8&amp;$C118,АВисновки!$E:$E))</f>
        <v>-</v>
      </c>
      <c r="BD118" s="320">
        <f>IF(SUMIF(АВисновки!$D:$D,BD$8&amp;$C118,АВисновки!$A:$A)=0,"-",SUMIF(АВисновки!$D:$D,BD$8&amp;$C118,АВисновки!$E:$E))</f>
        <v>0</v>
      </c>
      <c r="BE118" s="320">
        <f>IF(SUMIF(АВисновки!$D:$D,BE$8&amp;$C118,АВисновки!$A:$A)=0,"-",SUMIF(АВисновки!$D:$D,BE$8&amp;$C118,АВисновки!$E:$E))</f>
        <v>0</v>
      </c>
      <c r="BF118" s="320">
        <f>IF(SUMIF(АВисновки!$D:$D,BF$8&amp;$C118,АВисновки!$A:$A)=0,"-",SUMIF(АВисновки!$D:$D,BF$8&amp;$C118,АВисновки!$E:$E))</f>
        <v>269898.77260273974</v>
      </c>
      <c r="BG118" s="320">
        <f>IF(SUMIF(АВисновки!$D:$D,BG$8&amp;$C118,АВисновки!$A:$A)=0,"-",SUMIF(АВисновки!$D:$D,BG$8&amp;$C118,АВисновки!$E:$E))</f>
        <v>471716.16438356164</v>
      </c>
      <c r="BH118" s="320">
        <f>IF(SUMIF(АВисновки!$D:$D,BH$8&amp;$C118,АВисновки!$A:$A)=0,"-",SUMIF(АВисновки!$D:$D,BH$8&amp;$C118,АВисновки!$E:$E))</f>
        <v>0</v>
      </c>
      <c r="BI118" s="320">
        <f>IF(SUMIF(АВисновки!$D:$D,BI$8&amp;$C118,АВисновки!$A:$A)=0,"-",SUMIF(АВисновки!$D:$D,BI$8&amp;$C118,АВисновки!$E:$E))</f>
        <v>0</v>
      </c>
      <c r="BJ118" s="320">
        <f>IF(SUMIF(АВисновки!$D:$D,BJ$8&amp;$C118,АВисновки!$A:$A)=0,"-",SUMIF(АВисновки!$D:$D,BJ$8&amp;$C118,АВисновки!$E:$E))</f>
        <v>0</v>
      </c>
      <c r="BK118" s="320">
        <f>IF(SUMIF(АВисновки!$D:$D,BK$8&amp;$C118,АВисновки!$A:$A)=0,"-",SUMIF(АВисновки!$D:$D,BK$8&amp;$C118,АВисновки!$E:$E))</f>
        <v>0</v>
      </c>
      <c r="BL118" s="321">
        <f>IF(SUMIF(АВисновки!$D:$D,BL$8&amp;$C118,АВисновки!$A:$A)=0,"-",SUMIF(АВисновки!$D:$D,BL$8&amp;$C118,АВисновки!$E:$E))</f>
        <v>2455190.3780821916</v>
      </c>
    </row>
    <row r="119" spans="1:64" x14ac:dyDescent="0.2">
      <c r="A119" s="388">
        <f>COUNTIF(СписМінфін!$B$2:$B$101,C119)</f>
        <v>0</v>
      </c>
      <c r="B119" s="364">
        <v>105</v>
      </c>
      <c r="C119" s="171" t="s">
        <v>139</v>
      </c>
      <c r="D119" s="381">
        <v>1910705019</v>
      </c>
      <c r="E119" s="172">
        <f>SUMIF(ВихідніДані!G:G,D119,ВихідніДані!K:K)</f>
        <v>134315445</v>
      </c>
      <c r="F119" s="172">
        <f>SUMIF(ВихідніДані!G:G,D119,ВихідніДані!M:M)</f>
        <v>114399031</v>
      </c>
      <c r="G119" s="172">
        <f>SUMIF(ВихідніДані!G:G,D119,ВихідніДані!AC:AC)</f>
        <v>0</v>
      </c>
      <c r="H119" s="172">
        <f>SUMIF(ВихідніДані!G:G,D119,ВихідніДані!AI:AI)</f>
        <v>114399031</v>
      </c>
      <c r="I119" s="366">
        <f t="shared" si="14"/>
        <v>19916414</v>
      </c>
      <c r="J119" s="366">
        <f t="shared" si="15"/>
        <v>0</v>
      </c>
      <c r="K119" s="367">
        <f t="shared" si="16"/>
        <v>0.85171910795515737</v>
      </c>
      <c r="L119" s="368">
        <f t="shared" si="17"/>
        <v>0.85171910795515737</v>
      </c>
      <c r="M119" s="369">
        <f>SUMIF(АВисновки!N:N,D119,АВисновки!$E:$E)</f>
        <v>8986947.2684931494</v>
      </c>
      <c r="N119" s="369">
        <f>SUMIF(АВисновки!N:N,D119,АВисновки!B:B)</f>
        <v>2</v>
      </c>
      <c r="O119" s="369">
        <f ca="1">SUMIF([2]Матриця!C$7:C$967,D119,[2]Матриця!D$7:D$967)</f>
        <v>0</v>
      </c>
      <c r="P119" s="387">
        <f ca="1">SUMIF([2]Матриця!B$7:B$967,C119,[2]Матриця!E$7:E$967)</f>
        <v>0</v>
      </c>
      <c r="Q119" s="159"/>
      <c r="R119" s="330" t="str">
        <f ca="1">IF(SUMIF(ВихідніДані!$E:$BB,R$8&amp;$C119,ВихідніДані!$D:$D)=0,"-",IF(SUMIF(ВихідніДані!$E:$BB,R$8&amp;$C119,ВихідніДані!$BE:$BE)=0,"вся сумма оспорена",IF(SUMIF(ВихідніДані!$E:$BB,R$8&amp;$C119,ВихідніДані!$M:$M)=0,"Немає висновків",SUMIF(ВихідніДані!$E:$BB,R$8&amp;$C119,ВихідніДані!$M:$M)/SUMIF(ВихідніДані!$E:$BB,R$8&amp;$C119,ВихідніДані!$BE:$BE))))</f>
        <v>-</v>
      </c>
      <c r="S119" s="331" t="str">
        <f ca="1">IF(SUMIF(ВихідніДані!$E:$BB,S$8&amp;$C119,ВихідніДані!$D:$D)=0,"-",IF(SUMIF(ВихідніДані!$E:$BB,S$8&amp;$C119,ВихідніДані!$BE:$BE)=0,"вся сумма оспорена",IF(SUMIF(ВихідніДані!$E:$BB,S$8&amp;$C119,ВихідніДані!$M:$M)=0,"Немає висновків",SUMIF(ВихідніДані!$E:$BB,S$8&amp;$C119,ВихідніДані!$M:$M)/SUMIF(ВихідніДані!$E:$BB,S$8&amp;$C119,ВихідніДані!$BE:$BE))))</f>
        <v>-</v>
      </c>
      <c r="T119" s="331">
        <f ca="1">IF(SUMIF(ВихідніДані!$E:$BB,T$8&amp;$C119,ВихідніДані!$D:$D)=0,"-",IF(SUMIF(ВихідніДані!$E:$BB,T$8&amp;$C119,ВихідніДані!$BE:$BE)=0,"вся сумма оспорена",IF(SUMIF(ВихідніДані!$E:$BB,T$8&amp;$C119,ВихідніДані!$M:$M)=0,"Немає висновків",SUMIF(ВихідніДані!$E:$BB,T$8&amp;$C119,ВихідніДані!$M:$M)/SUMIF(ВихідніДані!$E:$BB,T$8&amp;$C119,ВихідніДані!$BE:$BE))))</f>
        <v>1</v>
      </c>
      <c r="U119" s="331" t="str">
        <f ca="1">IF(SUMIF(ВихідніДані!$E:$BB,U$8&amp;$C119,ВихідніДані!$D:$D)=0,"-",IF(SUMIF(ВихідніДані!$E:$BB,U$8&amp;$C119,ВихідніДані!$BE:$BE)=0,"вся сумма оспорена",IF(SUMIF(ВихідніДані!$E:$BB,U$8&amp;$C119,ВихідніДані!$M:$M)=0,"Немає висновків",SUMIF(ВихідніДані!$E:$BB,U$8&amp;$C119,ВихідніДані!$M:$M)/SUMIF(ВихідніДані!$E:$BB,U$8&amp;$C119,ВихідніДані!$BE:$BE))))</f>
        <v>-</v>
      </c>
      <c r="V119" s="331" t="str">
        <f ca="1">IF(SUMIF(ВихідніДані!$E:$BB,V$8&amp;$C119,ВихідніДані!$D:$D)=0,"-",IF(SUMIF(ВихідніДані!$E:$BB,V$8&amp;$C119,ВихідніДані!$BE:$BE)=0,"вся сумма оспорена",IF(SUMIF(ВихідніДані!$E:$BB,V$8&amp;$C119,ВихідніДані!$M:$M)=0,"Немає висновків",SUMIF(ВихідніДані!$E:$BB,V$8&amp;$C119,ВихідніДані!$M:$M)/SUMIF(ВихідніДані!$E:$BB,V$8&amp;$C119,ВихідніДані!$BE:$BE))))</f>
        <v>-</v>
      </c>
      <c r="W119" s="331" t="str">
        <f ca="1">IF(SUMIF(ВихідніДані!$E:$BB,W$8&amp;$C119,ВихідніДані!$D:$D)=0,"-",IF(SUMIF(ВихідніДані!$E:$BB,W$8&amp;$C119,ВихідніДані!$BE:$BE)=0,"вся сумма оспорена",IF(SUMIF(ВихідніДані!$E:$BB,W$8&amp;$C119,ВихідніДані!$M:$M)=0,"Немає висновків",SUMIF(ВихідніДані!$E:$BB,W$8&amp;$C119,ВихідніДані!$M:$M)/SUMIF(ВихідніДані!$E:$BB,W$8&amp;$C119,ВихідніДані!$BE:$BE))))</f>
        <v>-</v>
      </c>
      <c r="X119" s="331">
        <f ca="1">IF(SUMIF(ВихідніДані!$E:$BB,X$8&amp;$C119,ВихідніДані!$D:$D)=0,"-",IF(SUMIF(ВихідніДані!$E:$BB,X$8&amp;$C119,ВихідніДані!$BE:$BE)=0,"вся сумма оспорена",IF(SUMIF(ВихідніДані!$E:$BB,X$8&amp;$C119,ВихідніДані!$M:$M)=0,"Немає висновків",SUMIF(ВихідніДані!$E:$BB,X$8&amp;$C119,ВихідніДані!$M:$M)/SUMIF(ВихідніДані!$E:$BB,X$8&amp;$C119,ВихідніДані!$BE:$BE))))</f>
        <v>1</v>
      </c>
      <c r="Y119" s="331" t="str">
        <f ca="1">IF(SUMIF(ВихідніДані!$E:$BB,Y$8&amp;$C119,ВихідніДані!$D:$D)=0,"-",IF(SUMIF(ВихідніДані!$E:$BB,Y$8&amp;$C119,ВихідніДані!$BE:$BE)=0,"вся сумма оспорена",IF(SUMIF(ВихідніДані!$E:$BB,Y$8&amp;$C119,ВихідніДані!$M:$M)=0,"Немає висновків",SUMIF(ВихідніДані!$E:$BB,Y$8&amp;$C119,ВихідніДані!$M:$M)/SUMIF(ВихідніДані!$E:$BB,Y$8&amp;$C119,ВихідніДані!$BE:$BE))))</f>
        <v>-</v>
      </c>
      <c r="Z119" s="331">
        <f ca="1">IF(SUMIF(ВихідніДані!$E:$BB,Z$8&amp;$C119,ВихідніДані!$D:$D)=0,"-",IF(SUMIF(ВихідніДані!$E:$BB,Z$8&amp;$C119,ВихідніДані!$BE:$BE)=0,"вся сумма оспорена",IF(SUMIF(ВихідніДані!$E:$BB,Z$8&amp;$C119,ВихідніДані!$M:$M)=0,"Немає висновків",SUMIF(ВихідніДані!$E:$BB,Z$8&amp;$C119,ВихідніДані!$M:$M)/SUMIF(ВихідніДані!$E:$BB,Z$8&amp;$C119,ВихідніДані!$BE:$BE))))</f>
        <v>1</v>
      </c>
      <c r="AA119" s="331">
        <f ca="1">IF(SUMIF(ВихідніДані!$E:$BB,AA$8&amp;$C119,ВихідніДані!$D:$D)=0,"-",IF(SUMIF(ВихідніДані!$E:$BB,AA$8&amp;$C119,ВихідніДані!$BE:$BE)=0,"вся сумма оспорена",IF(SUMIF(ВихідніДані!$E:$BB,AA$8&amp;$C119,ВихідніДані!$M:$M)=0,"Немає висновків",SUMIF(ВихідніДані!$E:$BB,AA$8&amp;$C119,ВихідніДані!$M:$M)/SUMIF(ВихідніДані!$E:$BB,AA$8&amp;$C119,ВихідніДані!$BE:$BE))))</f>
        <v>1</v>
      </c>
      <c r="AB119" s="332" t="str">
        <f ca="1">IF(SUMIF(ВихідніДані!$E:$BB,AB$8&amp;$C119,ВихідніДані!$D:$D)=0,"-",IF(SUMIF(ВихідніДані!$E:$BB,AB$8&amp;$C119,ВихідніДані!$BE:$BE)=0,"вся сумма оспорена",IF(SUMIF(ВихідніДані!$E:$BB,AB$8&amp;$C119,ВихідніДані!$M:$M)=0,"Немає висновків",SUMIF(ВихідніДані!$E:$BB,AB$8&amp;$C119,ВихідніДані!$M:$M)/SUMIF(ВихідніДані!$E:$BB,AB$8&amp;$C119,ВихідніДані!$BE:$BE))))</f>
        <v>Немає висновків</v>
      </c>
      <c r="AC119" s="159"/>
      <c r="AD119" s="330" t="str">
        <f ca="1">IF(SUMIF(ВихідніДані!$E:$BB,AD$8&amp; $C119,ВихідніДані!$D:$D)=0,"-",IF(SUMIF(ВихідніДані!$E:$BB,AD$8&amp;$C119,ВихідніДані!$BE:$BE)=0,"вся сумма оспорена",IF(SUMIF(ВихідніДані!$E:$BB,AD$8&amp;$C119,ВихідніДані!$M:$M)=0,"Немає висновків",SUMIF(ВихідніДані!$E:$BB,AD$8&amp;$C119,ВихідніДані!$AI:$AI)/SUMIF(ВихідніДані!$E:$BB,AD$8&amp;$C119,ВихідніДані!$M:$M))))</f>
        <v>-</v>
      </c>
      <c r="AE119" s="331" t="str">
        <f ca="1">IF(SUMIF(ВихідніДані!$E:$BB,AE$8&amp; $C119,ВихідніДані!$D:$D)=0,"-",IF(SUMIF(ВихідніДані!$E:$BB,AE$8&amp;$C119,ВихідніДані!$BE:$BE)=0,"вся сумма оспорена",IF(SUMIF(ВихідніДані!$E:$BB,AE$8&amp;$C119,ВихідніДані!$M:$M)=0,"Немає висновків",SUMIF(ВихідніДані!$E:$BB,AE$8&amp;$C119,ВихідніДані!$AI:$AI)/SUMIF(ВихідніДані!$E:$BB,AE$8&amp;$C119,ВихідніДані!$M:$M))))</f>
        <v>-</v>
      </c>
      <c r="AF119" s="331">
        <f ca="1">IF(SUMIF(ВихідніДані!$E:$BB,AF$8&amp; $C119,ВихідніДані!$D:$D)=0,"-",IF(SUMIF(ВихідніДані!$E:$BB,AF$8&amp;$C119,ВихідніДані!$BE:$BE)=0,"вся сумма оспорена",IF(SUMIF(ВихідніДані!$E:$BB,AF$8&amp;$C119,ВихідніДані!$M:$M)=0,"Немає висновків",SUMIF(ВихідніДані!$E:$BB,AF$8&amp;$C119,ВихідніДані!$AI:$AI)/SUMIF(ВихідніДані!$E:$BB,AF$8&amp;$C119,ВихідніДані!$M:$M))))</f>
        <v>1</v>
      </c>
      <c r="AG119" s="331" t="str">
        <f ca="1">IF(SUMIF(ВихідніДані!$E:$BB,AG$8&amp; $C119,ВихідніДані!$D:$D)=0,"-",IF(SUMIF(ВихідніДані!$E:$BB,AG$8&amp;$C119,ВихідніДані!$BE:$BE)=0,"вся сумма оспорена",IF(SUMIF(ВихідніДані!$E:$BB,AG$8&amp;$C119,ВихідніДані!$M:$M)=0,"Немає висновків",SUMIF(ВихідніДані!$E:$BB,AG$8&amp;$C119,ВихідніДані!$AI:$AI)/SUMIF(ВихідніДані!$E:$BB,AG$8&amp;$C119,ВихідніДані!$M:$M))))</f>
        <v>-</v>
      </c>
      <c r="AH119" s="331" t="str">
        <f ca="1">IF(SUMIF(ВихідніДані!$E:$BB,AH$8&amp; $C119,ВихідніДані!$D:$D)=0,"-",IF(SUMIF(ВихідніДані!$E:$BB,AH$8&amp;$C119,ВихідніДані!$BE:$BE)=0,"вся сумма оспорена",IF(SUMIF(ВихідніДані!$E:$BB,AH$8&amp;$C119,ВихідніДані!$M:$M)=0,"Немає висновків",SUMIF(ВихідніДані!$E:$BB,AH$8&amp;$C119,ВихідніДані!$AI:$AI)/SUMIF(ВихідніДані!$E:$BB,AH$8&amp;$C119,ВихідніДані!$M:$M))))</f>
        <v>-</v>
      </c>
      <c r="AI119" s="331" t="str">
        <f ca="1">IF(SUMIF(ВихідніДані!$E:$BB,AI$8&amp; $C119,ВихідніДані!$D:$D)=0,"-",IF(SUMIF(ВихідніДані!$E:$BB,AI$8&amp;$C119,ВихідніДані!$BE:$BE)=0,"вся сумма оспорена",IF(SUMIF(ВихідніДані!$E:$BB,AI$8&amp;$C119,ВихідніДані!$M:$M)=0,"Немає висновків",SUMIF(ВихідніДані!$E:$BB,AI$8&amp;$C119,ВихідніДані!$AI:$AI)/SUMIF(ВихідніДані!$E:$BB,AI$8&amp;$C119,ВихідніДані!$M:$M))))</f>
        <v>-</v>
      </c>
      <c r="AJ119" s="331">
        <f ca="1">IF(SUMIF(ВихідніДані!$E:$BB,AJ$8&amp; $C119,ВихідніДані!$D:$D)=0,"-",IF(SUMIF(ВихідніДані!$E:$BB,AJ$8&amp;$C119,ВихідніДані!$BE:$BE)=0,"вся сумма оспорена",IF(SUMIF(ВихідніДані!$E:$BB,AJ$8&amp;$C119,ВихідніДані!$M:$M)=0,"Немає висновків",SUMIF(ВихідніДані!$E:$BB,AJ$8&amp;$C119,ВихідніДані!$AI:$AI)/SUMIF(ВихідніДані!$E:$BB,AJ$8&amp;$C119,ВихідніДані!$M:$M))))</f>
        <v>1</v>
      </c>
      <c r="AK119" s="331" t="str">
        <f ca="1">IF(SUMIF(ВихідніДані!$E:$BB,AK$8&amp; $C119,ВихідніДані!$D:$D)=0,"-",IF(SUMIF(ВихідніДані!$E:$BB,AK$8&amp;$C119,ВихідніДані!$BE:$BE)=0,"вся сумма оспорена",IF(SUMIF(ВихідніДані!$E:$BB,AK$8&amp;$C119,ВихідніДані!$M:$M)=0,"Немає висновків",SUMIF(ВихідніДані!$E:$BB,AK$8&amp;$C119,ВихідніДані!$AI:$AI)/SUMIF(ВихідніДані!$E:$BB,AK$8&amp;$C119,ВихідніДані!$M:$M))))</f>
        <v>-</v>
      </c>
      <c r="AL119" s="331">
        <f ca="1">IF(SUMIF(ВихідніДані!$E:$BB,AL$8&amp; $C119,ВихідніДані!$D:$D)=0,"-",IF(SUMIF(ВихідніДані!$E:$BB,AL$8&amp;$C119,ВихідніДані!$BE:$BE)=0,"вся сумма оспорена",IF(SUMIF(ВихідніДані!$E:$BB,AL$8&amp;$C119,ВихідніДані!$M:$M)=0,"Немає висновків",SUMIF(ВихідніДані!$E:$BB,AL$8&amp;$C119,ВихідніДані!$AI:$AI)/SUMIF(ВихідніДані!$E:$BB,AL$8&amp;$C119,ВихідніДані!$M:$M))))</f>
        <v>1</v>
      </c>
      <c r="AM119" s="331">
        <f ca="1">IF(SUMIF(ВихідніДані!$E:$BB,AM$8&amp; $C119,ВихідніДані!$D:$D)=0,"-",IF(SUMIF(ВихідніДані!$E:$BB,AM$8&amp;$C119,ВихідніДані!$BE:$BE)=0,"вся сумма оспорена",IF(SUMIF(ВихідніДані!$E:$BB,AM$8&amp;$C119,ВихідніДані!$M:$M)=0,"Немає висновків",SUMIF(ВихідніДані!$E:$BB,AM$8&amp;$C119,ВихідніДані!$AI:$AI)/SUMIF(ВихідніДані!$E:$BB,AM$8&amp;$C119,ВихідніДані!$M:$M))))</f>
        <v>1</v>
      </c>
      <c r="AN119" s="332" t="str">
        <f ca="1">IF(SUMIF(ВихідніДані!$E:$BB,AN$8&amp; $C119,ВихідніДані!$D:$D)=0,"-",IF(SUMIF(ВихідніДані!$E:$BB,AN$8&amp;$C119,ВихідніДані!$BE:$BE)=0,"вся сумма оспорена",IF(SUMIF(ВихідніДані!$E:$BB,AN$8&amp;$C119,ВихідніДані!$M:$M)=0,"Немає висновків",SUMIF(ВихідніДані!$E:$BB,AN$8&amp;$C119,ВихідніДані!$AI:$AI)/SUMIF(ВихідніДані!$E:$BB,AN$8&amp;$C119,ВихідніДані!$M:$M))))</f>
        <v>Немає висновків</v>
      </c>
      <c r="AO119" s="159"/>
      <c r="AP119" s="330" t="str">
        <f>IF(ISNA(VLOOKUP(AP$8&amp;$C119,ВихідніДані!$E:$BD,52,0)),"---",VLOOKUP(AP$8&amp;$C119,ВихідніДані!$E:$BD,52,0))</f>
        <v>---</v>
      </c>
      <c r="AQ119" s="331" t="str">
        <f>IF(ISNA(VLOOKUP(AQ$8&amp;$C119,ВихідніДані!$E:$BD,52,0)),"---",VLOOKUP(AQ$8&amp;$C119,ВихідніДані!$E:$BD,52,0))</f>
        <v>---</v>
      </c>
      <c r="AR119" s="446">
        <f>VLOOKUP(AR$8&amp;$C119,ВихідніДані!$E:$BD,52,0)</f>
        <v>120</v>
      </c>
      <c r="AS119" s="331" t="str">
        <f>IF(ISNA(VLOOKUP(AS$8&amp;$C119,ВихідніДані!$E:$BD,52,0)),"---",VLOOKUP(AS$8&amp;$C119,ВихідніДані!$E:$BD,52,0))</f>
        <v>---</v>
      </c>
      <c r="AT119" s="331" t="str">
        <f>IF(ISNA(VLOOKUP(AT$8&amp;$C119,ВихідніДані!$E:$BD,52,0)),"---",VLOOKUP(AT$8&amp;$C119,ВихідніДані!$E:$BD,52,0))</f>
        <v>---</v>
      </c>
      <c r="AU119" s="331" t="str">
        <f>IF(ISNA(VLOOKUP(AU$8&amp;$C119,ВихідніДані!$E:$BD,52,0)),"---",VLOOKUP(AU$8&amp;$C119,ВихідніДані!$E:$BD,52,0))</f>
        <v>---</v>
      </c>
      <c r="AV119" s="324">
        <f>VLOOKUP(AV$8&amp;$C119,ВихідніДані!$E:$BD,52,0)</f>
        <v>31</v>
      </c>
      <c r="AW119" s="331" t="str">
        <f>IF(ISNA(VLOOKUP(AW$8&amp;$C119,ВихідніДані!$E:$BD,52,0)),"---",VLOOKUP(AW$8&amp;$C119,ВихідніДані!$E:$BD,52,0))</f>
        <v>---</v>
      </c>
      <c r="AX119" s="324">
        <f>VLOOKUP(AX$8&amp;$C119,ВихідніДані!$E:$BD,52,0)</f>
        <v>32</v>
      </c>
      <c r="AY119" s="324">
        <f>VLOOKUP(AY$8&amp;$C119,ВихідніДані!$E:$BD,52,0)</f>
        <v>34</v>
      </c>
      <c r="AZ119" s="444" t="str">
        <f>VLOOKUP(AZ$8&amp;$C119,ВихідніДані!$E:$BD,52,0)</f>
        <v>Немає висновку</v>
      </c>
      <c r="BA119" s="159"/>
      <c r="BB119" s="319" t="str">
        <f>IF(SUMIF(АВисновки!$D:$D,BB$8&amp;$C119,АВисновки!$A:$A)=0,"-",SUMIF(АВисновки!$D:$D,BB$8&amp;$C119,АВисновки!$E:$E))</f>
        <v>-</v>
      </c>
      <c r="BC119" s="320" t="str">
        <f>IF(SUMIF(АВисновки!$D:$D,BC$8&amp;$C119,АВисновки!$A:$A)=0,"-",SUMIF(АВисновки!$D:$D,BC$8&amp;$C119,АВисновки!$E:$E))</f>
        <v>-</v>
      </c>
      <c r="BD119" s="320">
        <f>IF(SUMIF(АВисновки!$D:$D,BD$8&amp;$C119,АВисновки!$A:$A)=0,"-",SUMIF(АВисновки!$D:$D,BD$8&amp;$C119,АВисновки!$E:$E))</f>
        <v>6422367.9315068489</v>
      </c>
      <c r="BE119" s="320" t="str">
        <f>IF(SUMIF(АВисновки!$D:$D,BE$8&amp;$C119,АВисновки!$A:$A)=0,"-",SUMIF(АВисновки!$D:$D,BE$8&amp;$C119,АВисновки!$E:$E))</f>
        <v>-</v>
      </c>
      <c r="BF119" s="320" t="str">
        <f>IF(SUMIF(АВисновки!$D:$D,BF$8&amp;$C119,АВисновки!$A:$A)=0,"-",SUMIF(АВисновки!$D:$D,BF$8&amp;$C119,АВисновки!$E:$E))</f>
        <v>-</v>
      </c>
      <c r="BG119" s="320" t="str">
        <f>IF(SUMIF(АВисновки!$D:$D,BG$8&amp;$C119,АВисновки!$A:$A)=0,"-",SUMIF(АВисновки!$D:$D,BG$8&amp;$C119,АВисновки!$E:$E))</f>
        <v>-</v>
      </c>
      <c r="BH119" s="320">
        <f>IF(SUMIF(АВисновки!$D:$D,BH$8&amp;$C119,АВисновки!$A:$A)=0,"-",SUMIF(АВисновки!$D:$D,BH$8&amp;$C119,АВисновки!$E:$E))</f>
        <v>0</v>
      </c>
      <c r="BI119" s="320" t="str">
        <f>IF(SUMIF(АВисновки!$D:$D,BI$8&amp;$C119,АВисновки!$A:$A)=0,"-",SUMIF(АВисновки!$D:$D,BI$8&amp;$C119,АВисновки!$E:$E))</f>
        <v>-</v>
      </c>
      <c r="BJ119" s="320">
        <f>IF(SUMIF(АВисновки!$D:$D,BJ$8&amp;$C119,АВисновки!$A:$A)=0,"-",SUMIF(АВисновки!$D:$D,BJ$8&amp;$C119,АВисновки!$E:$E))</f>
        <v>0</v>
      </c>
      <c r="BK119" s="320">
        <f>IF(SUMIF(АВисновки!$D:$D,BK$8&amp;$C119,АВисновки!$A:$A)=0,"-",SUMIF(АВисновки!$D:$D,BK$8&amp;$C119,АВисновки!$E:$E))</f>
        <v>0</v>
      </c>
      <c r="BL119" s="321">
        <f>IF(SUMIF(АВисновки!$D:$D,BL$8&amp;$C119,АВисновки!$A:$A)=0,"-",SUMIF(АВисновки!$D:$D,BL$8&amp;$C119,АВисновки!$E:$E))</f>
        <v>2564579.3369863015</v>
      </c>
    </row>
    <row r="120" spans="1:64" ht="11.25" customHeight="1" x14ac:dyDescent="0.2">
      <c r="A120" s="388">
        <f>COUNTIF(СписМінфін!$B$2:$B$101,C120)</f>
        <v>0</v>
      </c>
      <c r="B120" s="364">
        <v>106</v>
      </c>
      <c r="C120" s="171" t="s">
        <v>137</v>
      </c>
      <c r="D120" s="381">
        <v>1865408241</v>
      </c>
      <c r="E120" s="172">
        <f>SUMIF(ВихідніДані!G:G,D120,ВихідніДані!K:K)</f>
        <v>336222685</v>
      </c>
      <c r="F120" s="172">
        <f>SUMIF(ВихідніДані!G:G,D120,ВихідніДані!M:M)</f>
        <v>285222685</v>
      </c>
      <c r="G120" s="172">
        <f>SUMIF(ВихідніДані!G:G,D120,ВихідніДані!AC:AC)</f>
        <v>0</v>
      </c>
      <c r="H120" s="172">
        <f>SUMIF(ВихідніДані!G:G,D120,ВихідніДані!AI:AI)</f>
        <v>285222685</v>
      </c>
      <c r="I120" s="366">
        <f t="shared" si="14"/>
        <v>51000000</v>
      </c>
      <c r="J120" s="366">
        <f t="shared" si="15"/>
        <v>0</v>
      </c>
      <c r="K120" s="367">
        <f t="shared" si="16"/>
        <v>0.8483148155217427</v>
      </c>
      <c r="L120" s="368">
        <f t="shared" si="17"/>
        <v>0.8483148155217427</v>
      </c>
      <c r="M120" s="369">
        <f>SUMIF(АВисновки!N:N,D120,АВисновки!$E:$E)</f>
        <v>6567123.2876712326</v>
      </c>
      <c r="N120" s="369">
        <f>SUMIF(АВисновки!N:N,D120,АВисновки!B:B)</f>
        <v>1</v>
      </c>
      <c r="O120" s="369">
        <f ca="1">SUMIF([2]Матриця!C$7:C$967,D120,[2]Матриця!D$7:D$967)</f>
        <v>39</v>
      </c>
      <c r="P120" s="387">
        <f ca="1">SUMIF([2]Матриця!B$7:B$967,C120,[2]Матриця!E$7:E$967)</f>
        <v>5</v>
      </c>
      <c r="Q120" s="159"/>
      <c r="R120" s="330">
        <f ca="1">IF(SUMIF(ВихідніДані!$E:$BB,R$8&amp;$C120,ВихідніДані!$D:$D)=0,"-",IF(SUMIF(ВихідніДані!$E:$BB,R$8&amp;$C120,ВихідніДані!$BE:$BE)=0,"вся сумма оспорена",IF(SUMIF(ВихідніДані!$E:$BB,R$8&amp;$C120,ВихідніДані!$M:$M)=0,"Немає висновків",SUMIF(ВихідніДані!$E:$BB,R$8&amp;$C120,ВихідніДані!$M:$M)/SUMIF(ВихідніДані!$E:$BB,R$8&amp;$C120,ВихідніДані!$BE:$BE))))</f>
        <v>1</v>
      </c>
      <c r="S120" s="331">
        <f ca="1">IF(SUMIF(ВихідніДані!$E:$BB,S$8&amp;$C120,ВихідніДані!$D:$D)=0,"-",IF(SUMIF(ВихідніДані!$E:$BB,S$8&amp;$C120,ВихідніДані!$BE:$BE)=0,"вся сумма оспорена",IF(SUMIF(ВихідніДані!$E:$BB,S$8&amp;$C120,ВихідніДані!$M:$M)=0,"Немає висновків",SUMIF(ВихідніДані!$E:$BB,S$8&amp;$C120,ВихідніДані!$M:$M)/SUMIF(ВихідніДані!$E:$BB,S$8&amp;$C120,ВихідніДані!$BE:$BE))))</f>
        <v>1</v>
      </c>
      <c r="T120" s="331">
        <f ca="1">IF(SUMIF(ВихідніДані!$E:$BB,T$8&amp;$C120,ВихідніДані!$D:$D)=0,"-",IF(SUMIF(ВихідніДані!$E:$BB,T$8&amp;$C120,ВихідніДані!$BE:$BE)=0,"вся сумма оспорена",IF(SUMIF(ВихідніДані!$E:$BB,T$8&amp;$C120,ВихідніДані!$M:$M)=0,"Немає висновків",SUMIF(ВихідніДані!$E:$BB,T$8&amp;$C120,ВихідніДані!$M:$M)/SUMIF(ВихідніДані!$E:$BB,T$8&amp;$C120,ВихідніДані!$BE:$BE))))</f>
        <v>1</v>
      </c>
      <c r="U120" s="331">
        <f ca="1">IF(SUMIF(ВихідніДані!$E:$BB,U$8&amp;$C120,ВихідніДані!$D:$D)=0,"-",IF(SUMIF(ВихідніДані!$E:$BB,U$8&amp;$C120,ВихідніДані!$BE:$BE)=0,"вся сумма оспорена",IF(SUMIF(ВихідніДані!$E:$BB,U$8&amp;$C120,ВихідніДані!$M:$M)=0,"Немає висновків",SUMIF(ВихідніДані!$E:$BB,U$8&amp;$C120,ВихідніДані!$M:$M)/SUMIF(ВихідніДані!$E:$BB,U$8&amp;$C120,ВихідніДані!$BE:$BE))))</f>
        <v>1</v>
      </c>
      <c r="V120" s="331">
        <f ca="1">IF(SUMIF(ВихідніДані!$E:$BB,V$8&amp;$C120,ВихідніДані!$D:$D)=0,"-",IF(SUMIF(ВихідніДані!$E:$BB,V$8&amp;$C120,ВихідніДані!$BE:$BE)=0,"вся сумма оспорена",IF(SUMIF(ВихідніДані!$E:$BB,V$8&amp;$C120,ВихідніДані!$M:$M)=0,"Немає висновків",SUMIF(ВихідніДані!$E:$BB,V$8&amp;$C120,ВихідніДані!$M:$M)/SUMIF(ВихідніДані!$E:$BB,V$8&amp;$C120,ВихідніДані!$BE:$BE))))</f>
        <v>1</v>
      </c>
      <c r="W120" s="331">
        <f ca="1">IF(SUMIF(ВихідніДані!$E:$BB,W$8&amp;$C120,ВихідніДані!$D:$D)=0,"-",IF(SUMIF(ВихідніДані!$E:$BB,W$8&amp;$C120,ВихідніДані!$BE:$BE)=0,"вся сумма оспорена",IF(SUMIF(ВихідніДані!$E:$BB,W$8&amp;$C120,ВихідніДані!$M:$M)=0,"Немає висновків",SUMIF(ВихідніДані!$E:$BB,W$8&amp;$C120,ВихідніДані!$M:$M)/SUMIF(ВихідніДані!$E:$BB,W$8&amp;$C120,ВихідніДані!$BE:$BE))))</f>
        <v>1</v>
      </c>
      <c r="X120" s="331">
        <f ca="1">IF(SUMIF(ВихідніДані!$E:$BB,X$8&amp;$C120,ВихідніДані!$D:$D)=0,"-",IF(SUMIF(ВихідніДані!$E:$BB,X$8&amp;$C120,ВихідніДані!$BE:$BE)=0,"вся сумма оспорена",IF(SUMIF(ВихідніДані!$E:$BB,X$8&amp;$C120,ВихідніДані!$M:$M)=0,"Немає висновків",SUMIF(ВихідніДані!$E:$BB,X$8&amp;$C120,ВихідніДані!$M:$M)/SUMIF(ВихідніДані!$E:$BB,X$8&amp;$C120,ВихідніДані!$BE:$BE))))</f>
        <v>1</v>
      </c>
      <c r="Y120" s="331">
        <f ca="1">IF(SUMIF(ВихідніДані!$E:$BB,Y$8&amp;$C120,ВихідніДані!$D:$D)=0,"-",IF(SUMIF(ВихідніДані!$E:$BB,Y$8&amp;$C120,ВихідніДані!$BE:$BE)=0,"вся сумма оспорена",IF(SUMIF(ВихідніДані!$E:$BB,Y$8&amp;$C120,ВихідніДані!$M:$M)=0,"Немає висновків",SUMIF(ВихідніДані!$E:$BB,Y$8&amp;$C120,ВихідніДані!$M:$M)/SUMIF(ВихідніДані!$E:$BB,Y$8&amp;$C120,ВихідніДані!$BE:$BE))))</f>
        <v>1</v>
      </c>
      <c r="Z120" s="331" t="str">
        <f ca="1">IF(SUMIF(ВихідніДані!$E:$BB,Z$8&amp;$C120,ВихідніДані!$D:$D)=0,"-",IF(SUMIF(ВихідніДані!$E:$BB,Z$8&amp;$C120,ВихідніДані!$BE:$BE)=0,"вся сумма оспорена",IF(SUMIF(ВихідніДані!$E:$BB,Z$8&amp;$C120,ВихідніДані!$M:$M)=0,"Немає висновків",SUMIF(ВихідніДані!$E:$BB,Z$8&amp;$C120,ВихідніДані!$M:$M)/SUMIF(ВихідніДані!$E:$BB,Z$8&amp;$C120,ВихідніДані!$BE:$BE))))</f>
        <v>-</v>
      </c>
      <c r="AA120" s="331">
        <f ca="1">IF(SUMIF(ВихідніДані!$E:$BB,AA$8&amp;$C120,ВихідніДані!$D:$D)=0,"-",IF(SUMIF(ВихідніДані!$E:$BB,AA$8&amp;$C120,ВихідніДані!$BE:$BE)=0,"вся сумма оспорена",IF(SUMIF(ВихідніДані!$E:$BB,AA$8&amp;$C120,ВихідніДані!$M:$M)=0,"Немає висновків",SUMIF(ВихідніДані!$E:$BB,AA$8&amp;$C120,ВихідніДані!$M:$M)/SUMIF(ВихідніДані!$E:$BB,AA$8&amp;$C120,ВихідніДані!$BE:$BE))))</f>
        <v>1</v>
      </c>
      <c r="AB120" s="332" t="str">
        <f ca="1">IF(SUMIF(ВихідніДані!$E:$BB,AB$8&amp;$C120,ВихідніДані!$D:$D)=0,"-",IF(SUMIF(ВихідніДані!$E:$BB,AB$8&amp;$C120,ВихідніДані!$BE:$BE)=0,"вся сумма оспорена",IF(SUMIF(ВихідніДані!$E:$BB,AB$8&amp;$C120,ВихідніДані!$M:$M)=0,"Немає висновків",SUMIF(ВихідніДані!$E:$BB,AB$8&amp;$C120,ВихідніДані!$M:$M)/SUMIF(ВихідніДані!$E:$BB,AB$8&amp;$C120,ВихідніДані!$BE:$BE))))</f>
        <v>Немає висновків</v>
      </c>
      <c r="AC120" s="159"/>
      <c r="AD120" s="330">
        <f ca="1">IF(SUMIF(ВихідніДані!$E:$BB,AD$8&amp; $C120,ВихідніДані!$D:$D)=0,"-",IF(SUMIF(ВихідніДані!$E:$BB,AD$8&amp;$C120,ВихідніДані!$BE:$BE)=0,"вся сумма оспорена",IF(SUMIF(ВихідніДані!$E:$BB,AD$8&amp;$C120,ВихідніДані!$M:$M)=0,"Немає висновків",SUMIF(ВихідніДані!$E:$BB,AD$8&amp;$C120,ВихідніДані!$AI:$AI)/SUMIF(ВихідніДані!$E:$BB,AD$8&amp;$C120,ВихідніДані!$M:$M))))</f>
        <v>1</v>
      </c>
      <c r="AE120" s="331">
        <f ca="1">IF(SUMIF(ВихідніДані!$E:$BB,AE$8&amp; $C120,ВихідніДані!$D:$D)=0,"-",IF(SUMIF(ВихідніДані!$E:$BB,AE$8&amp;$C120,ВихідніДані!$BE:$BE)=0,"вся сумма оспорена",IF(SUMIF(ВихідніДані!$E:$BB,AE$8&amp;$C120,ВихідніДані!$M:$M)=0,"Немає висновків",SUMIF(ВихідніДані!$E:$BB,AE$8&amp;$C120,ВихідніДані!$AI:$AI)/SUMIF(ВихідніДані!$E:$BB,AE$8&amp;$C120,ВихідніДані!$M:$M))))</f>
        <v>1</v>
      </c>
      <c r="AF120" s="331">
        <f ca="1">IF(SUMIF(ВихідніДані!$E:$BB,AF$8&amp; $C120,ВихідніДані!$D:$D)=0,"-",IF(SUMIF(ВихідніДані!$E:$BB,AF$8&amp;$C120,ВихідніДані!$BE:$BE)=0,"вся сумма оспорена",IF(SUMIF(ВихідніДані!$E:$BB,AF$8&amp;$C120,ВихідніДані!$M:$M)=0,"Немає висновків",SUMIF(ВихідніДані!$E:$BB,AF$8&amp;$C120,ВихідніДані!$AI:$AI)/SUMIF(ВихідніДані!$E:$BB,AF$8&amp;$C120,ВихідніДані!$M:$M))))</f>
        <v>1</v>
      </c>
      <c r="AG120" s="331">
        <f ca="1">IF(SUMIF(ВихідніДані!$E:$BB,AG$8&amp; $C120,ВихідніДані!$D:$D)=0,"-",IF(SUMIF(ВихідніДані!$E:$BB,AG$8&amp;$C120,ВихідніДані!$BE:$BE)=0,"вся сумма оспорена",IF(SUMIF(ВихідніДані!$E:$BB,AG$8&amp;$C120,ВихідніДані!$M:$M)=0,"Немає висновків",SUMIF(ВихідніДані!$E:$BB,AG$8&amp;$C120,ВихідніДані!$AI:$AI)/SUMIF(ВихідніДані!$E:$BB,AG$8&amp;$C120,ВихідніДані!$M:$M))))</f>
        <v>1</v>
      </c>
      <c r="AH120" s="331">
        <f ca="1">IF(SUMIF(ВихідніДані!$E:$BB,AH$8&amp; $C120,ВихідніДані!$D:$D)=0,"-",IF(SUMIF(ВихідніДані!$E:$BB,AH$8&amp;$C120,ВихідніДані!$BE:$BE)=0,"вся сумма оспорена",IF(SUMIF(ВихідніДані!$E:$BB,AH$8&amp;$C120,ВихідніДані!$M:$M)=0,"Немає висновків",SUMIF(ВихідніДані!$E:$BB,AH$8&amp;$C120,ВихідніДані!$AI:$AI)/SUMIF(ВихідніДані!$E:$BB,AH$8&amp;$C120,ВихідніДані!$M:$M))))</f>
        <v>1</v>
      </c>
      <c r="AI120" s="331">
        <f ca="1">IF(SUMIF(ВихідніДані!$E:$BB,AI$8&amp; $C120,ВихідніДані!$D:$D)=0,"-",IF(SUMIF(ВихідніДані!$E:$BB,AI$8&amp;$C120,ВихідніДані!$BE:$BE)=0,"вся сумма оспорена",IF(SUMIF(ВихідніДані!$E:$BB,AI$8&amp;$C120,ВихідніДані!$M:$M)=0,"Немає висновків",SUMIF(ВихідніДані!$E:$BB,AI$8&amp;$C120,ВихідніДані!$AI:$AI)/SUMIF(ВихідніДані!$E:$BB,AI$8&amp;$C120,ВихідніДані!$M:$M))))</f>
        <v>1</v>
      </c>
      <c r="AJ120" s="331">
        <f ca="1">IF(SUMIF(ВихідніДані!$E:$BB,AJ$8&amp; $C120,ВихідніДані!$D:$D)=0,"-",IF(SUMIF(ВихідніДані!$E:$BB,AJ$8&amp;$C120,ВихідніДані!$BE:$BE)=0,"вся сумма оспорена",IF(SUMIF(ВихідніДані!$E:$BB,AJ$8&amp;$C120,ВихідніДані!$M:$M)=0,"Немає висновків",SUMIF(ВихідніДані!$E:$BB,AJ$8&amp;$C120,ВихідніДані!$AI:$AI)/SUMIF(ВихідніДані!$E:$BB,AJ$8&amp;$C120,ВихідніДані!$M:$M))))</f>
        <v>1</v>
      </c>
      <c r="AK120" s="331">
        <f ca="1">IF(SUMIF(ВихідніДані!$E:$BB,AK$8&amp; $C120,ВихідніДані!$D:$D)=0,"-",IF(SUMIF(ВихідніДані!$E:$BB,AK$8&amp;$C120,ВихідніДані!$BE:$BE)=0,"вся сумма оспорена",IF(SUMIF(ВихідніДані!$E:$BB,AK$8&amp;$C120,ВихідніДані!$M:$M)=0,"Немає висновків",SUMIF(ВихідніДані!$E:$BB,AK$8&amp;$C120,ВихідніДані!$AI:$AI)/SUMIF(ВихідніДані!$E:$BB,AK$8&amp;$C120,ВихідніДані!$M:$M))))</f>
        <v>1</v>
      </c>
      <c r="AL120" s="331" t="str">
        <f ca="1">IF(SUMIF(ВихідніДані!$E:$BB,AL$8&amp; $C120,ВихідніДані!$D:$D)=0,"-",IF(SUMIF(ВихідніДані!$E:$BB,AL$8&amp;$C120,ВихідніДані!$BE:$BE)=0,"вся сумма оспорена",IF(SUMIF(ВихідніДані!$E:$BB,AL$8&amp;$C120,ВихідніДані!$M:$M)=0,"Немає висновків",SUMIF(ВихідніДані!$E:$BB,AL$8&amp;$C120,ВихідніДані!$AI:$AI)/SUMIF(ВихідніДані!$E:$BB,AL$8&amp;$C120,ВихідніДані!$M:$M))))</f>
        <v>-</v>
      </c>
      <c r="AM120" s="331">
        <f ca="1">IF(SUMIF(ВихідніДані!$E:$BB,AM$8&amp; $C120,ВихідніДані!$D:$D)=0,"-",IF(SUMIF(ВихідніДані!$E:$BB,AM$8&amp;$C120,ВихідніДані!$BE:$BE)=0,"вся сумма оспорена",IF(SUMIF(ВихідніДані!$E:$BB,AM$8&amp;$C120,ВихідніДані!$M:$M)=0,"Немає висновків",SUMIF(ВихідніДані!$E:$BB,AM$8&amp;$C120,ВихідніДані!$AI:$AI)/SUMIF(ВихідніДані!$E:$BB,AM$8&amp;$C120,ВихідніДані!$M:$M))))</f>
        <v>1</v>
      </c>
      <c r="AN120" s="332" t="str">
        <f ca="1">IF(SUMIF(ВихідніДані!$E:$BB,AN$8&amp; $C120,ВихідніДані!$D:$D)=0,"-",IF(SUMIF(ВихідніДані!$E:$BB,AN$8&amp;$C120,ВихідніДані!$BE:$BE)=0,"вся сумма оспорена",IF(SUMIF(ВихідніДані!$E:$BB,AN$8&amp;$C120,ВихідніДані!$M:$M)=0,"Немає висновків",SUMIF(ВихідніДані!$E:$BB,AN$8&amp;$C120,ВихідніДані!$AI:$AI)/SUMIF(ВихідніДані!$E:$BB,AN$8&amp;$C120,ВихідніДані!$M:$M))))</f>
        <v>Немає висновків</v>
      </c>
      <c r="AO120" s="159"/>
      <c r="AP120" s="323">
        <f>VLOOKUP(AP$8&amp;$C120,ВихідніДані!$E:$BD,52,0)</f>
        <v>32</v>
      </c>
      <c r="AQ120" s="324">
        <f>VLOOKUP(AQ$8&amp;$C120,ВихідніДані!$E:$BD,52,0)</f>
        <v>31</v>
      </c>
      <c r="AR120" s="324">
        <f>VLOOKUP(AR$8&amp;$C120,ВихідніДані!$E:$BD,52,0)</f>
        <v>41</v>
      </c>
      <c r="AS120" s="324">
        <f>VLOOKUP(AS$8&amp;$C120,ВихідніДані!$E:$BD,52,0)</f>
        <v>33</v>
      </c>
      <c r="AT120" s="324">
        <f>VLOOKUP(AT$8&amp;$C120,ВихідніДані!$E:$BD,52,0)</f>
        <v>35</v>
      </c>
      <c r="AU120" s="324">
        <f>VLOOKUP(AU$8&amp;$C120,ВихідніДані!$E:$BD,52,0)</f>
        <v>36</v>
      </c>
      <c r="AV120" s="324">
        <f>VLOOKUP(AV$8&amp;$C120,ВихідніДані!$E:$BD,52,0)</f>
        <v>31</v>
      </c>
      <c r="AW120" s="324">
        <f>VLOOKUP(AW$8&amp;$C120,ВихідніДані!$E:$BD,52,0)</f>
        <v>31</v>
      </c>
      <c r="AX120" s="331" t="str">
        <f>IF(ISNA(VLOOKUP(AX$8&amp;$C120,ВихідніДані!$E:$BD,52,0)),"---",VLOOKUP(AX$8&amp;$C120,ВихідніДані!$E:$BD,52,0))</f>
        <v>---</v>
      </c>
      <c r="AY120" s="324">
        <f>VLOOKUP(AY$8&amp;$C120,ВихідніДані!$E:$BD,52,0)</f>
        <v>31</v>
      </c>
      <c r="AZ120" s="444" t="str">
        <f>VLOOKUP(AZ$8&amp;$C120,ВихідніДані!$E:$BD,52,0)</f>
        <v>Немає висновку</v>
      </c>
      <c r="BA120" s="159"/>
      <c r="BB120" s="319">
        <f>IF(SUMIF(АВисновки!$D:$D,BB$8&amp;$C120,АВисновки!$A:$A)=0,"-",SUMIF(АВисновки!$D:$D,BB$8&amp;$C120,АВисновки!$E:$E))</f>
        <v>0</v>
      </c>
      <c r="BC120" s="320">
        <f>IF(SUMIF(АВисновки!$D:$D,BC$8&amp;$C120,АВисновки!$A:$A)=0,"-",SUMIF(АВисновки!$D:$D,BC$8&amp;$C120,АВисновки!$E:$E))</f>
        <v>0</v>
      </c>
      <c r="BD120" s="320">
        <f>IF(SUMIF(АВисновки!$D:$D,BD$8&amp;$C120,АВисновки!$A:$A)=0,"-",SUMIF(АВисновки!$D:$D,BD$8&amp;$C120,АВисновки!$E:$E))</f>
        <v>0</v>
      </c>
      <c r="BE120" s="320">
        <f>IF(SUMIF(АВисновки!$D:$D,BE$8&amp;$C120,АВисновки!$A:$A)=0,"-",SUMIF(АВисновки!$D:$D,BE$8&amp;$C120,АВисновки!$E:$E))</f>
        <v>0</v>
      </c>
      <c r="BF120" s="320">
        <f>IF(SUMIF(АВисновки!$D:$D,BF$8&amp;$C120,АВисновки!$A:$A)=0,"-",SUMIF(АВисновки!$D:$D,BF$8&amp;$C120,АВисновки!$E:$E))</f>
        <v>0</v>
      </c>
      <c r="BG120" s="320">
        <f>IF(SUMIF(АВисновки!$D:$D,BG$8&amp;$C120,АВисновки!$A:$A)=0,"-",SUMIF(АВисновки!$D:$D,BG$8&amp;$C120,АВисновки!$E:$E))</f>
        <v>0</v>
      </c>
      <c r="BH120" s="320">
        <f>IF(SUMIF(АВисновки!$D:$D,BH$8&amp;$C120,АВисновки!$A:$A)=0,"-",SUMIF(АВисновки!$D:$D,BH$8&amp;$C120,АВисновки!$E:$E))</f>
        <v>0</v>
      </c>
      <c r="BI120" s="320">
        <f>IF(SUMIF(АВисновки!$D:$D,BI$8&amp;$C120,АВисновки!$A:$A)=0,"-",SUMIF(АВисновки!$D:$D,BI$8&amp;$C120,АВисновки!$E:$E))</f>
        <v>0</v>
      </c>
      <c r="BJ120" s="320" t="str">
        <f>IF(SUMIF(АВисновки!$D:$D,BJ$8&amp;$C120,АВисновки!$A:$A)=0,"-",SUMIF(АВисновки!$D:$D,BJ$8&amp;$C120,АВисновки!$E:$E))</f>
        <v>-</v>
      </c>
      <c r="BK120" s="320">
        <f>IF(SUMIF(АВисновки!$D:$D,BK$8&amp;$C120,АВисновки!$A:$A)=0,"-",SUMIF(АВисновки!$D:$D,BK$8&amp;$C120,АВисновки!$E:$E))</f>
        <v>0</v>
      </c>
      <c r="BL120" s="321">
        <f>IF(SUMIF(АВисновки!$D:$D,BL$8&amp;$C120,АВисновки!$A:$A)=0,"-",SUMIF(АВисновки!$D:$D,BL$8&amp;$C120,АВисновки!$E:$E))</f>
        <v>6567123.2876712326</v>
      </c>
    </row>
    <row r="121" spans="1:64" x14ac:dyDescent="0.2">
      <c r="A121" s="388">
        <f>COUNTIF(СписМінфін!$B$2:$B$101,C121)</f>
        <v>0</v>
      </c>
      <c r="B121" s="364">
        <v>107</v>
      </c>
      <c r="C121" s="171" t="s">
        <v>129</v>
      </c>
      <c r="D121" s="381">
        <v>1865308243</v>
      </c>
      <c r="E121" s="172">
        <f>SUMIF(ВихідніДані!G:G,D121,ВихідніДані!K:K)</f>
        <v>243064138</v>
      </c>
      <c r="F121" s="172">
        <f>SUMIF(ВихідніДані!G:G,D121,ВихідніДані!M:M)</f>
        <v>202630375.5</v>
      </c>
      <c r="G121" s="172">
        <f>SUMIF(ВихідніДані!G:G,D121,ВихідніДані!AC:AC)</f>
        <v>0</v>
      </c>
      <c r="H121" s="172">
        <f>SUMIF(ВихідніДані!G:G,D121,ВихідніДані!AI:AI)</f>
        <v>202630375.5</v>
      </c>
      <c r="I121" s="366">
        <f t="shared" si="14"/>
        <v>40433762.5</v>
      </c>
      <c r="J121" s="366">
        <f t="shared" si="15"/>
        <v>0</v>
      </c>
      <c r="K121" s="367">
        <f t="shared" si="16"/>
        <v>0.83364982250075903</v>
      </c>
      <c r="L121" s="368">
        <f t="shared" si="17"/>
        <v>0.83364982250075903</v>
      </c>
      <c r="M121" s="369">
        <f>SUMIF(АВисновки!N:N,D121,АВисновки!$E:$E)</f>
        <v>8447421.6671232879</v>
      </c>
      <c r="N121" s="369">
        <f>SUMIF(АВисновки!N:N,D121,АВисновки!B:B)</f>
        <v>2</v>
      </c>
      <c r="O121" s="369">
        <f ca="1">SUMIF([2]Матриця!C$7:C$967,D121,[2]Матриця!D$7:D$967)</f>
        <v>708</v>
      </c>
      <c r="P121" s="387">
        <f ca="1">SUMIF([2]Матриця!B$7:B$967,C121,[2]Матриця!E$7:E$967)</f>
        <v>6</v>
      </c>
      <c r="Q121" s="159"/>
      <c r="R121" s="330">
        <f ca="1">IF(SUMIF(ВихідніДані!$E:$BB,R$8&amp;$C121,ВихідніДані!$D:$D)=0,"-",IF(SUMIF(ВихідніДані!$E:$BB,R$8&amp;$C121,ВихідніДані!$BE:$BE)=0,"вся сумма оспорена",IF(SUMIF(ВихідніДані!$E:$BB,R$8&amp;$C121,ВихідніДані!$M:$M)=0,"Немає висновків",SUMIF(ВихідніДані!$E:$BB,R$8&amp;$C121,ВихідніДані!$M:$M)/SUMIF(ВихідніДані!$E:$BB,R$8&amp;$C121,ВихідніДані!$BE:$BE))))</f>
        <v>0.12592312330432509</v>
      </c>
      <c r="S121" s="331">
        <f ca="1">IF(SUMIF(ВихідніДані!$E:$BB,S$8&amp;$C121,ВихідніДані!$D:$D)=0,"-",IF(SUMIF(ВихідніДані!$E:$BB,S$8&amp;$C121,ВихідніДані!$BE:$BE)=0,"вся сумма оспорена",IF(SUMIF(ВихідніДані!$E:$BB,S$8&amp;$C121,ВихідніДані!$M:$M)=0,"Немає висновків",SUMIF(ВихідніДані!$E:$BB,S$8&amp;$C121,ВихідніДані!$M:$M)/SUMIF(ВихідніДані!$E:$BB,S$8&amp;$C121,ВихідніДані!$BE:$BE))))</f>
        <v>1</v>
      </c>
      <c r="T121" s="331">
        <f ca="1">IF(SUMIF(ВихідніДані!$E:$BB,T$8&amp;$C121,ВихідніДані!$D:$D)=0,"-",IF(SUMIF(ВихідніДані!$E:$BB,T$8&amp;$C121,ВихідніДані!$BE:$BE)=0,"вся сумма оспорена",IF(SUMIF(ВихідніДані!$E:$BB,T$8&amp;$C121,ВихідніДані!$M:$M)=0,"Немає висновків",SUMIF(ВихідніДані!$E:$BB,T$8&amp;$C121,ВихідніДані!$M:$M)/SUMIF(ВихідніДані!$E:$BB,T$8&amp;$C121,ВихідніДані!$BE:$BE))))</f>
        <v>1</v>
      </c>
      <c r="U121" s="331">
        <f ca="1">IF(SUMIF(ВихідніДані!$E:$BB,U$8&amp;$C121,ВихідніДані!$D:$D)=0,"-",IF(SUMIF(ВихідніДані!$E:$BB,U$8&amp;$C121,ВихідніДані!$BE:$BE)=0,"вся сумма оспорена",IF(SUMIF(ВихідніДані!$E:$BB,U$8&amp;$C121,ВихідніДані!$M:$M)=0,"Немає висновків",SUMIF(ВихідніДані!$E:$BB,U$8&amp;$C121,ВихідніДані!$M:$M)/SUMIF(ВихідніДані!$E:$BB,U$8&amp;$C121,ВихідніДані!$BE:$BE))))</f>
        <v>1</v>
      </c>
      <c r="V121" s="331">
        <f ca="1">IF(SUMIF(ВихідніДані!$E:$BB,V$8&amp;$C121,ВихідніДані!$D:$D)=0,"-",IF(SUMIF(ВихідніДані!$E:$BB,V$8&amp;$C121,ВихідніДані!$BE:$BE)=0,"вся сумма оспорена",IF(SUMIF(ВихідніДані!$E:$BB,V$8&amp;$C121,ВихідніДані!$M:$M)=0,"Немає висновків",SUMIF(ВихідніДані!$E:$BB,V$8&amp;$C121,ВихідніДані!$M:$M)/SUMIF(ВихідніДані!$E:$BB,V$8&amp;$C121,ВихідніДані!$BE:$BE))))</f>
        <v>1</v>
      </c>
      <c r="W121" s="331">
        <f ca="1">IF(SUMIF(ВихідніДані!$E:$BB,W$8&amp;$C121,ВихідніДані!$D:$D)=0,"-",IF(SUMIF(ВихідніДані!$E:$BB,W$8&amp;$C121,ВихідніДані!$BE:$BE)=0,"вся сумма оспорена",IF(SUMIF(ВихідніДані!$E:$BB,W$8&amp;$C121,ВихідніДані!$M:$M)=0,"Немає висновків",SUMIF(ВихідніДані!$E:$BB,W$8&amp;$C121,ВихідніДані!$M:$M)/SUMIF(ВихідніДані!$E:$BB,W$8&amp;$C121,ВихідніДані!$BE:$BE))))</f>
        <v>1</v>
      </c>
      <c r="X121" s="331">
        <f ca="1">IF(SUMIF(ВихідніДані!$E:$BB,X$8&amp;$C121,ВихідніДані!$D:$D)=0,"-",IF(SUMIF(ВихідніДані!$E:$BB,X$8&amp;$C121,ВихідніДані!$BE:$BE)=0,"вся сумма оспорена",IF(SUMIF(ВихідніДані!$E:$BB,X$8&amp;$C121,ВихідніДані!$M:$M)=0,"Немає висновків",SUMIF(ВихідніДані!$E:$BB,X$8&amp;$C121,ВихідніДані!$M:$M)/SUMIF(ВихідніДані!$E:$BB,X$8&amp;$C121,ВихідніДані!$BE:$BE))))</f>
        <v>1</v>
      </c>
      <c r="Y121" s="331">
        <f ca="1">IF(SUMIF(ВихідніДані!$E:$BB,Y$8&amp;$C121,ВихідніДані!$D:$D)=0,"-",IF(SUMIF(ВихідніДані!$E:$BB,Y$8&amp;$C121,ВихідніДані!$BE:$BE)=0,"вся сумма оспорена",IF(SUMIF(ВихідніДані!$E:$BB,Y$8&amp;$C121,ВихідніДані!$M:$M)=0,"Немає висновків",SUMIF(ВихідніДані!$E:$BB,Y$8&amp;$C121,ВихідніДані!$M:$M)/SUMIF(ВихідніДані!$E:$BB,Y$8&amp;$C121,ВихідніДані!$BE:$BE))))</f>
        <v>1</v>
      </c>
      <c r="Z121" s="331">
        <f ca="1">IF(SUMIF(ВихідніДані!$E:$BB,Z$8&amp;$C121,ВихідніДані!$D:$D)=0,"-",IF(SUMIF(ВихідніДані!$E:$BB,Z$8&amp;$C121,ВихідніДані!$BE:$BE)=0,"вся сумма оспорена",IF(SUMIF(ВихідніДані!$E:$BB,Z$8&amp;$C121,ВихідніДані!$M:$M)=0,"Немає висновків",SUMIF(ВихідніДані!$E:$BB,Z$8&amp;$C121,ВихідніДані!$M:$M)/SUMIF(ВихідніДані!$E:$BB,Z$8&amp;$C121,ВихідніДані!$BE:$BE))))</f>
        <v>1</v>
      </c>
      <c r="AA121" s="331">
        <f ca="1">IF(SUMIF(ВихідніДані!$E:$BB,AA$8&amp;$C121,ВихідніДані!$D:$D)=0,"-",IF(SUMIF(ВихідніДані!$E:$BB,AA$8&amp;$C121,ВихідніДані!$BE:$BE)=0,"вся сумма оспорена",IF(SUMIF(ВихідніДані!$E:$BB,AA$8&amp;$C121,ВихідніДані!$M:$M)=0,"Немає висновків",SUMIF(ВихідніДані!$E:$BB,AA$8&amp;$C121,ВихідніДані!$M:$M)/SUMIF(ВихідніДані!$E:$BB,AA$8&amp;$C121,ВихідніДані!$BE:$BE))))</f>
        <v>1</v>
      </c>
      <c r="AB121" s="332" t="str">
        <f ca="1">IF(SUMIF(ВихідніДані!$E:$BB,AB$8&amp;$C121,ВихідніДані!$D:$D)=0,"-",IF(SUMIF(ВихідніДані!$E:$BB,AB$8&amp;$C121,ВихідніДані!$BE:$BE)=0,"вся сумма оспорена",IF(SUMIF(ВихідніДані!$E:$BB,AB$8&amp;$C121,ВихідніДані!$M:$M)=0,"Немає висновків",SUMIF(ВихідніДані!$E:$BB,AB$8&amp;$C121,ВихідніДані!$M:$M)/SUMIF(ВихідніДані!$E:$BB,AB$8&amp;$C121,ВихідніДані!$BE:$BE))))</f>
        <v>Немає висновків</v>
      </c>
      <c r="AC121" s="159"/>
      <c r="AD121" s="330">
        <f ca="1">IF(SUMIF(ВихідніДані!$E:$BB,AD$8&amp; $C121,ВихідніДані!$D:$D)=0,"-",IF(SUMIF(ВихідніДані!$E:$BB,AD$8&amp;$C121,ВихідніДані!$BE:$BE)=0,"вся сумма оспорена",IF(SUMIF(ВихідніДані!$E:$BB,AD$8&amp;$C121,ВихідніДані!$M:$M)=0,"Немає висновків",SUMIF(ВихідніДані!$E:$BB,AD$8&amp;$C121,ВихідніДані!$AI:$AI)/SUMIF(ВихідніДані!$E:$BB,AD$8&amp;$C121,ВихідніДані!$M:$M))))</f>
        <v>1</v>
      </c>
      <c r="AE121" s="331">
        <f ca="1">IF(SUMIF(ВихідніДані!$E:$BB,AE$8&amp; $C121,ВихідніДані!$D:$D)=0,"-",IF(SUMIF(ВихідніДані!$E:$BB,AE$8&amp;$C121,ВихідніДані!$BE:$BE)=0,"вся сумма оспорена",IF(SUMIF(ВихідніДані!$E:$BB,AE$8&amp;$C121,ВихідніДані!$M:$M)=0,"Немає висновків",SUMIF(ВихідніДані!$E:$BB,AE$8&amp;$C121,ВихідніДані!$AI:$AI)/SUMIF(ВихідніДані!$E:$BB,AE$8&amp;$C121,ВихідніДані!$M:$M))))</f>
        <v>1</v>
      </c>
      <c r="AF121" s="331">
        <f ca="1">IF(SUMIF(ВихідніДані!$E:$BB,AF$8&amp; $C121,ВихідніДані!$D:$D)=0,"-",IF(SUMIF(ВихідніДані!$E:$BB,AF$8&amp;$C121,ВихідніДані!$BE:$BE)=0,"вся сумма оспорена",IF(SUMIF(ВихідніДані!$E:$BB,AF$8&amp;$C121,ВихідніДані!$M:$M)=0,"Немає висновків",SUMIF(ВихідніДані!$E:$BB,AF$8&amp;$C121,ВихідніДані!$AI:$AI)/SUMIF(ВихідніДані!$E:$BB,AF$8&amp;$C121,ВихідніДані!$M:$M))))</f>
        <v>1</v>
      </c>
      <c r="AG121" s="331">
        <f ca="1">IF(SUMIF(ВихідніДані!$E:$BB,AG$8&amp; $C121,ВихідніДані!$D:$D)=0,"-",IF(SUMIF(ВихідніДані!$E:$BB,AG$8&amp;$C121,ВихідніДані!$BE:$BE)=0,"вся сумма оспорена",IF(SUMIF(ВихідніДані!$E:$BB,AG$8&amp;$C121,ВихідніДані!$M:$M)=0,"Немає висновків",SUMIF(ВихідніДані!$E:$BB,AG$8&amp;$C121,ВихідніДані!$AI:$AI)/SUMIF(ВихідніДані!$E:$BB,AG$8&amp;$C121,ВихідніДані!$M:$M))))</f>
        <v>1</v>
      </c>
      <c r="AH121" s="331">
        <f ca="1">IF(SUMIF(ВихідніДані!$E:$BB,AH$8&amp; $C121,ВихідніДані!$D:$D)=0,"-",IF(SUMIF(ВихідніДані!$E:$BB,AH$8&amp;$C121,ВихідніДані!$BE:$BE)=0,"вся сумма оспорена",IF(SUMIF(ВихідніДані!$E:$BB,AH$8&amp;$C121,ВихідніДані!$M:$M)=0,"Немає висновків",SUMIF(ВихідніДані!$E:$BB,AH$8&amp;$C121,ВихідніДані!$AI:$AI)/SUMIF(ВихідніДані!$E:$BB,AH$8&amp;$C121,ВихідніДані!$M:$M))))</f>
        <v>1</v>
      </c>
      <c r="AI121" s="331">
        <f ca="1">IF(SUMIF(ВихідніДані!$E:$BB,AI$8&amp; $C121,ВихідніДані!$D:$D)=0,"-",IF(SUMIF(ВихідніДані!$E:$BB,AI$8&amp;$C121,ВихідніДані!$BE:$BE)=0,"вся сумма оспорена",IF(SUMIF(ВихідніДані!$E:$BB,AI$8&amp;$C121,ВихідніДані!$M:$M)=0,"Немає висновків",SUMIF(ВихідніДані!$E:$BB,AI$8&amp;$C121,ВихідніДані!$AI:$AI)/SUMIF(ВихідніДані!$E:$BB,AI$8&amp;$C121,ВихідніДані!$M:$M))))</f>
        <v>1</v>
      </c>
      <c r="AJ121" s="331">
        <f ca="1">IF(SUMIF(ВихідніДані!$E:$BB,AJ$8&amp; $C121,ВихідніДані!$D:$D)=0,"-",IF(SUMIF(ВихідніДані!$E:$BB,AJ$8&amp;$C121,ВихідніДані!$BE:$BE)=0,"вся сумма оспорена",IF(SUMIF(ВихідніДані!$E:$BB,AJ$8&amp;$C121,ВихідніДані!$M:$M)=0,"Немає висновків",SUMIF(ВихідніДані!$E:$BB,AJ$8&amp;$C121,ВихідніДані!$AI:$AI)/SUMIF(ВихідніДані!$E:$BB,AJ$8&amp;$C121,ВихідніДані!$M:$M))))</f>
        <v>1</v>
      </c>
      <c r="AK121" s="331">
        <f ca="1">IF(SUMIF(ВихідніДані!$E:$BB,AK$8&amp; $C121,ВихідніДані!$D:$D)=0,"-",IF(SUMIF(ВихідніДані!$E:$BB,AK$8&amp;$C121,ВихідніДані!$BE:$BE)=0,"вся сумма оспорена",IF(SUMIF(ВихідніДані!$E:$BB,AK$8&amp;$C121,ВихідніДані!$M:$M)=0,"Немає висновків",SUMIF(ВихідніДані!$E:$BB,AK$8&amp;$C121,ВихідніДані!$AI:$AI)/SUMIF(ВихідніДані!$E:$BB,AK$8&amp;$C121,ВихідніДані!$M:$M))))</f>
        <v>1</v>
      </c>
      <c r="AL121" s="331">
        <f ca="1">IF(SUMIF(ВихідніДані!$E:$BB,AL$8&amp; $C121,ВихідніДані!$D:$D)=0,"-",IF(SUMIF(ВихідніДані!$E:$BB,AL$8&amp;$C121,ВихідніДані!$BE:$BE)=0,"вся сумма оспорена",IF(SUMIF(ВихідніДані!$E:$BB,AL$8&amp;$C121,ВихідніДані!$M:$M)=0,"Немає висновків",SUMIF(ВихідніДані!$E:$BB,AL$8&amp;$C121,ВихідніДані!$AI:$AI)/SUMIF(ВихідніДані!$E:$BB,AL$8&amp;$C121,ВихідніДані!$M:$M))))</f>
        <v>1</v>
      </c>
      <c r="AM121" s="331">
        <f ca="1">IF(SUMIF(ВихідніДані!$E:$BB,AM$8&amp; $C121,ВихідніДані!$D:$D)=0,"-",IF(SUMIF(ВихідніДані!$E:$BB,AM$8&amp;$C121,ВихідніДані!$BE:$BE)=0,"вся сумма оспорена",IF(SUMIF(ВихідніДані!$E:$BB,AM$8&amp;$C121,ВихідніДані!$M:$M)=0,"Немає висновків",SUMIF(ВихідніДані!$E:$BB,AM$8&amp;$C121,ВихідніДані!$AI:$AI)/SUMIF(ВихідніДані!$E:$BB,AM$8&amp;$C121,ВихідніДані!$M:$M))))</f>
        <v>1</v>
      </c>
      <c r="AN121" s="332" t="str">
        <f ca="1">IF(SUMIF(ВихідніДані!$E:$BB,AN$8&amp; $C121,ВихідніДані!$D:$D)=0,"-",IF(SUMIF(ВихідніДані!$E:$BB,AN$8&amp;$C121,ВихідніДані!$BE:$BE)=0,"вся сумма оспорена",IF(SUMIF(ВихідніДані!$E:$BB,AN$8&amp;$C121,ВихідніДані!$M:$M)=0,"Немає висновків",SUMIF(ВихідніДані!$E:$BB,AN$8&amp;$C121,ВихідніДані!$AI:$AI)/SUMIF(ВихідніДані!$E:$BB,AN$8&amp;$C121,ВихідніДані!$M:$M))))</f>
        <v>Немає висновків</v>
      </c>
      <c r="AO121" s="159"/>
      <c r="AP121" s="323">
        <f>VLOOKUP(AP$8&amp;$C121,ВихідніДані!$E:$BD,52,0)</f>
        <v>33</v>
      </c>
      <c r="AQ121" s="324">
        <f>VLOOKUP(AQ$8&amp;$C121,ВихідніДані!$E:$BD,52,0)</f>
        <v>35</v>
      </c>
      <c r="AR121" s="324">
        <f>VLOOKUP(AR$8&amp;$C121,ВихідніДані!$E:$BD,52,0)</f>
        <v>37</v>
      </c>
      <c r="AS121" s="324">
        <f>VLOOKUP(AS$8&amp;$C121,ВихідніДані!$E:$BD,52,0)</f>
        <v>38</v>
      </c>
      <c r="AT121" s="324">
        <f>VLOOKUP(AT$8&amp;$C121,ВихідніДані!$E:$BD,52,0)</f>
        <v>36</v>
      </c>
      <c r="AU121" s="324">
        <f>VLOOKUP(AU$8&amp;$C121,ВихідніДані!$E:$BD,52,0)</f>
        <v>38</v>
      </c>
      <c r="AV121" s="324">
        <f>VLOOKUP(AV$8&amp;$C121,ВихідніДані!$E:$BD,52,0)</f>
        <v>36</v>
      </c>
      <c r="AW121" s="324">
        <f>VLOOKUP(AW$8&amp;$C121,ВихідніДані!$E:$BD,52,0)</f>
        <v>35</v>
      </c>
      <c r="AX121" s="324">
        <f>VLOOKUP(AX$8&amp;$C121,ВихідніДані!$E:$BD,52,0)</f>
        <v>34</v>
      </c>
      <c r="AY121" s="324">
        <f>VLOOKUP(AY$8&amp;$C121,ВихідніДані!$E:$BD,52,0)</f>
        <v>35</v>
      </c>
      <c r="AZ121" s="444" t="str">
        <f>VLOOKUP(AZ$8&amp;$C121,ВихідніДані!$E:$BD,52,0)</f>
        <v>Немає висновку</v>
      </c>
      <c r="BA121" s="159"/>
      <c r="BB121" s="319">
        <f>IF(SUMIF(АВисновки!$D:$D,BB$8&amp;$C121,АВисновки!$A:$A)=0,"-",SUMIF(АВисновки!$D:$D,BB$8&amp;$C121,АВисновки!$E:$E))</f>
        <v>3745258.1219178084</v>
      </c>
      <c r="BC121" s="320">
        <f>IF(SUMIF(АВисновки!$D:$D,BC$8&amp;$C121,АВисновки!$A:$A)=0,"-",SUMIF(АВисновки!$D:$D,BC$8&amp;$C121,АВисновки!$E:$E))</f>
        <v>0</v>
      </c>
      <c r="BD121" s="320">
        <f>IF(SUMIF(АВисновки!$D:$D,BD$8&amp;$C121,АВисновки!$A:$A)=0,"-",SUMIF(АВисновки!$D:$D,BD$8&amp;$C121,АВисновки!$E:$E))</f>
        <v>0</v>
      </c>
      <c r="BE121" s="320">
        <f>IF(SUMIF(АВисновки!$D:$D,BE$8&amp;$C121,АВисновки!$A:$A)=0,"-",SUMIF(АВисновки!$D:$D,BE$8&amp;$C121,АВисновки!$E:$E))</f>
        <v>0</v>
      </c>
      <c r="BF121" s="320">
        <f>IF(SUMIF(АВисновки!$D:$D,BF$8&amp;$C121,АВисновки!$A:$A)=0,"-",SUMIF(АВисновки!$D:$D,BF$8&amp;$C121,АВисновки!$E:$E))</f>
        <v>0</v>
      </c>
      <c r="BG121" s="320">
        <f>IF(SUMIF(АВисновки!$D:$D,BG$8&amp;$C121,АВисновки!$A:$A)=0,"-",SUMIF(АВисновки!$D:$D,BG$8&amp;$C121,АВисновки!$E:$E))</f>
        <v>0</v>
      </c>
      <c r="BH121" s="320">
        <f>IF(SUMIF(АВисновки!$D:$D,BH$8&amp;$C121,АВисновки!$A:$A)=0,"-",SUMIF(АВисновки!$D:$D,BH$8&amp;$C121,АВисновки!$E:$E))</f>
        <v>0</v>
      </c>
      <c r="BI121" s="320">
        <f>IF(SUMIF(АВисновки!$D:$D,BI$8&amp;$C121,АВисновки!$A:$A)=0,"-",SUMIF(АВисновки!$D:$D,BI$8&amp;$C121,АВисновки!$E:$E))</f>
        <v>0</v>
      </c>
      <c r="BJ121" s="320">
        <f>IF(SUMIF(АВисновки!$D:$D,BJ$8&amp;$C121,АВисновки!$A:$A)=0,"-",SUMIF(АВисновки!$D:$D,BJ$8&amp;$C121,АВисновки!$E:$E))</f>
        <v>0</v>
      </c>
      <c r="BK121" s="320">
        <f>IF(SUMIF(АВисновки!$D:$D,BK$8&amp;$C121,АВисновки!$A:$A)=0,"-",SUMIF(АВисновки!$D:$D,BK$8&amp;$C121,АВисновки!$E:$E))</f>
        <v>0</v>
      </c>
      <c r="BL121" s="321">
        <f>IF(SUMIF(АВисновки!$D:$D,BL$8&amp;$C121,АВисновки!$A:$A)=0,"-",SUMIF(АВисновки!$D:$D,BL$8&amp;$C121,АВисновки!$E:$E))</f>
        <v>4702163.5452054795</v>
      </c>
    </row>
    <row r="122" spans="1:64" x14ac:dyDescent="0.2">
      <c r="A122" s="388">
        <f>COUNTIF(СписМінфін!$B$2:$B$101,C122)</f>
        <v>0</v>
      </c>
      <c r="B122" s="364">
        <v>108</v>
      </c>
      <c r="C122" s="171" t="s">
        <v>130</v>
      </c>
      <c r="D122" s="381">
        <v>53931104023</v>
      </c>
      <c r="E122" s="172">
        <f>SUMIF(ВихідніДані!G:G,D122,ВихідніДані!K:K)</f>
        <v>429537039</v>
      </c>
      <c r="F122" s="172">
        <f>SUMIF(ВихідніДані!G:G,D122,ВихідніДані!M:M)</f>
        <v>353985613.5</v>
      </c>
      <c r="G122" s="172">
        <f>SUMIF(ВихідніДані!G:G,D122,ВихідніДані!AC:AC)</f>
        <v>0</v>
      </c>
      <c r="H122" s="172">
        <f>SUMIF(ВихідніДані!G:G,D122,ВихідніДані!AI:AI)</f>
        <v>353985613.5</v>
      </c>
      <c r="I122" s="366">
        <f t="shared" si="14"/>
        <v>75551425.5</v>
      </c>
      <c r="J122" s="366">
        <f t="shared" si="15"/>
        <v>0</v>
      </c>
      <c r="K122" s="367">
        <f t="shared" si="16"/>
        <v>0.82410963749275179</v>
      </c>
      <c r="L122" s="368">
        <f t="shared" si="17"/>
        <v>0.82410963749275179</v>
      </c>
      <c r="M122" s="369">
        <f>SUMIF(АВисновки!N:N,D122,АВисновки!$E:$E)</f>
        <v>45987804.913698629</v>
      </c>
      <c r="N122" s="369">
        <f>SUMIF(АВисновки!N:N,D122,АВисновки!B:B)</f>
        <v>9</v>
      </c>
      <c r="O122" s="369">
        <f ca="1">SUMIF([2]Матриця!C$7:C$967,D122,[2]Матриця!D$7:D$967)</f>
        <v>0</v>
      </c>
      <c r="P122" s="387">
        <f ca="1">SUMIF([2]Матриця!B$7:B$967,C122,[2]Матриця!E$7:E$967)</f>
        <v>0</v>
      </c>
      <c r="Q122" s="159"/>
      <c r="R122" s="330">
        <f ca="1">IF(SUMIF(ВихідніДані!$E:$BB,R$8&amp;$C122,ВихідніДані!$D:$D)=0,"-",IF(SUMIF(ВихідніДані!$E:$BB,R$8&amp;$C122,ВихідніДані!$BE:$BE)=0,"вся сумма оспорена",IF(SUMIF(ВихідніДані!$E:$BB,R$8&amp;$C122,ВихідніДані!$M:$M)=0,"Немає висновків",SUMIF(ВихідніДані!$E:$BB,R$8&amp;$C122,ВихідніДані!$M:$M)/SUMIF(ВихідніДані!$E:$BB,R$8&amp;$C122,ВихідніДані!$BE:$BE))))</f>
        <v>1.7134510501482039E-2</v>
      </c>
      <c r="S122" s="331">
        <f ca="1">IF(SUMIF(ВихідніДані!$E:$BB,S$8&amp;$C122,ВихідніДані!$D:$D)=0,"-",IF(SUMIF(ВихідніДані!$E:$BB,S$8&amp;$C122,ВихідніДані!$BE:$BE)=0,"вся сумма оспорена",IF(SUMIF(ВихідніДані!$E:$BB,S$8&amp;$C122,ВихідніДані!$M:$M)=0,"Немає висновків",SUMIF(ВихідніДані!$E:$BB,S$8&amp;$C122,ВихідніДані!$M:$M)/SUMIF(ВихідніДані!$E:$BB,S$8&amp;$C122,ВихідніДані!$BE:$BE))))</f>
        <v>1</v>
      </c>
      <c r="T122" s="331">
        <f ca="1">IF(SUMIF(ВихідніДані!$E:$BB,T$8&amp;$C122,ВихідніДані!$D:$D)=0,"-",IF(SUMIF(ВихідніДані!$E:$BB,T$8&amp;$C122,ВихідніДані!$BE:$BE)=0,"вся сумма оспорена",IF(SUMIF(ВихідніДані!$E:$BB,T$8&amp;$C122,ВихідніДані!$M:$M)=0,"Немає висновків",SUMIF(ВихідніДані!$E:$BB,T$8&amp;$C122,ВихідніДані!$M:$M)/SUMIF(ВихідніДані!$E:$BB,T$8&amp;$C122,ВихідніДані!$BE:$BE))))</f>
        <v>1</v>
      </c>
      <c r="U122" s="331">
        <f ca="1">IF(SUMIF(ВихідніДані!$E:$BB,U$8&amp;$C122,ВихідніДані!$D:$D)=0,"-",IF(SUMIF(ВихідніДані!$E:$BB,U$8&amp;$C122,ВихідніДані!$BE:$BE)=0,"вся сумма оспорена",IF(SUMIF(ВихідніДані!$E:$BB,U$8&amp;$C122,ВихідніДані!$M:$M)=0,"Немає висновків",SUMIF(ВихідніДані!$E:$BB,U$8&amp;$C122,ВихідніДані!$M:$M)/SUMIF(ВихідніДані!$E:$BB,U$8&amp;$C122,ВихідніДані!$BE:$BE))))</f>
        <v>0.98430040968841159</v>
      </c>
      <c r="V122" s="331">
        <f ca="1">IF(SUMIF(ВихідніДані!$E:$BB,V$8&amp;$C122,ВихідніДані!$D:$D)=0,"-",IF(SUMIF(ВихідніДані!$E:$BB,V$8&amp;$C122,ВихідніДані!$BE:$BE)=0,"вся сумма оспорена",IF(SUMIF(ВихідніДані!$E:$BB,V$8&amp;$C122,ВихідніДані!$M:$M)=0,"Немає висновків",SUMIF(ВихідніДані!$E:$BB,V$8&amp;$C122,ВихідніДані!$M:$M)/SUMIF(ВихідніДані!$E:$BB,V$8&amp;$C122,ВихідніДані!$BE:$BE))))</f>
        <v>0.98244425344030573</v>
      </c>
      <c r="W122" s="331">
        <f ca="1">IF(SUMIF(ВихідніДані!$E:$BB,W$8&amp;$C122,ВихідніДані!$D:$D)=0,"-",IF(SUMIF(ВихідніДані!$E:$BB,W$8&amp;$C122,ВихідніДані!$BE:$BE)=0,"вся сумма оспорена",IF(SUMIF(ВихідніДані!$E:$BB,W$8&amp;$C122,ВихідніДані!$M:$M)=0,"Немає висновків",SUMIF(ВихідніДані!$E:$BB,W$8&amp;$C122,ВихідніДані!$M:$M)/SUMIF(ВихідніДані!$E:$BB,W$8&amp;$C122,ВихідніДані!$BE:$BE))))</f>
        <v>0.98895410571776132</v>
      </c>
      <c r="X122" s="331">
        <f ca="1">IF(SUMIF(ВихідніДані!$E:$BB,X$8&amp;$C122,ВихідніДані!$D:$D)=0,"-",IF(SUMIF(ВихідніДані!$E:$BB,X$8&amp;$C122,ВихідніДані!$BE:$BE)=0,"вся сумма оспорена",IF(SUMIF(ВихідніДані!$E:$BB,X$8&amp;$C122,ВихідніДані!$M:$M)=0,"Немає висновків",SUMIF(ВихідніДані!$E:$BB,X$8&amp;$C122,ВихідніДані!$M:$M)/SUMIF(ВихідніДані!$E:$BB,X$8&amp;$C122,ВихідніДані!$BE:$BE))))</f>
        <v>0.99663461711032619</v>
      </c>
      <c r="Y122" s="331">
        <f ca="1">IF(SUMIF(ВихідніДані!$E:$BB,Y$8&amp;$C122,ВихідніДані!$D:$D)=0,"-",IF(SUMIF(ВихідніДані!$E:$BB,Y$8&amp;$C122,ВихідніДані!$BE:$BE)=0,"вся сумма оспорена",IF(SUMIF(ВихідніДані!$E:$BB,Y$8&amp;$C122,ВихідніДані!$M:$M)=0,"Немає висновків",SUMIF(ВихідніДані!$E:$BB,Y$8&amp;$C122,ВихідніДані!$M:$M)/SUMIF(ВихідніДані!$E:$BB,Y$8&amp;$C122,ВихідніДані!$BE:$BE))))</f>
        <v>0.99799483167865177</v>
      </c>
      <c r="Z122" s="331">
        <f ca="1">IF(SUMIF(ВихідніДані!$E:$BB,Z$8&amp;$C122,ВихідніДані!$D:$D)=0,"-",IF(SUMIF(ВихідніДані!$E:$BB,Z$8&amp;$C122,ВихідніДані!$BE:$BE)=0,"вся сумма оспорена",IF(SUMIF(ВихідніДані!$E:$BB,Z$8&amp;$C122,ВихідніДані!$M:$M)=0,"Немає висновків",SUMIF(ВихідніДані!$E:$BB,Z$8&amp;$C122,ВихідніДані!$M:$M)/SUMIF(ВихідніДані!$E:$BB,Z$8&amp;$C122,ВихідніДані!$BE:$BE))))</f>
        <v>0.99774154096369538</v>
      </c>
      <c r="AA122" s="331">
        <f ca="1">IF(SUMIF(ВихідніДані!$E:$BB,AA$8&amp;$C122,ВихідніДані!$D:$D)=0,"-",IF(SUMIF(ВихідніДані!$E:$BB,AA$8&amp;$C122,ВихідніДані!$BE:$BE)=0,"вся сумма оспорена",IF(SUMIF(ВихідніДані!$E:$BB,AA$8&amp;$C122,ВихідніДані!$M:$M)=0,"Немає висновків",SUMIF(ВихідніДані!$E:$BB,AA$8&amp;$C122,ВихідніДані!$M:$M)/SUMIF(ВихідніДані!$E:$BB,AA$8&amp;$C122,ВихідніДані!$BE:$BE))))</f>
        <v>0.9986883608827043</v>
      </c>
      <c r="AB122" s="332" t="str">
        <f ca="1">IF(SUMIF(ВихідніДані!$E:$BB,AB$8&amp;$C122,ВихідніДані!$D:$D)=0,"-",IF(SUMIF(ВихідніДані!$E:$BB,AB$8&amp;$C122,ВихідніДані!$BE:$BE)=0,"вся сумма оспорена",IF(SUMIF(ВихідніДані!$E:$BB,AB$8&amp;$C122,ВихідніДані!$M:$M)=0,"Немає висновків",SUMIF(ВихідніДані!$E:$BB,AB$8&amp;$C122,ВихідніДані!$M:$M)/SUMIF(ВихідніДані!$E:$BB,AB$8&amp;$C122,ВихідніДані!$BE:$BE))))</f>
        <v>Немає висновків</v>
      </c>
      <c r="AC122" s="159"/>
      <c r="AD122" s="330">
        <f ca="1">IF(SUMIF(ВихідніДані!$E:$BB,AD$8&amp; $C122,ВихідніДані!$D:$D)=0,"-",IF(SUMIF(ВихідніДані!$E:$BB,AD$8&amp;$C122,ВихідніДані!$BE:$BE)=0,"вся сумма оспорена",IF(SUMIF(ВихідніДані!$E:$BB,AD$8&amp;$C122,ВихідніДані!$M:$M)=0,"Немає висновків",SUMIF(ВихідніДані!$E:$BB,AD$8&amp;$C122,ВихідніДані!$AI:$AI)/SUMIF(ВихідніДані!$E:$BB,AD$8&amp;$C122,ВихідніДані!$M:$M))))</f>
        <v>1</v>
      </c>
      <c r="AE122" s="331">
        <f ca="1">IF(SUMIF(ВихідніДані!$E:$BB,AE$8&amp; $C122,ВихідніДані!$D:$D)=0,"-",IF(SUMIF(ВихідніДані!$E:$BB,AE$8&amp;$C122,ВихідніДані!$BE:$BE)=0,"вся сумма оспорена",IF(SUMIF(ВихідніДані!$E:$BB,AE$8&amp;$C122,ВихідніДані!$M:$M)=0,"Немає висновків",SUMIF(ВихідніДані!$E:$BB,AE$8&amp;$C122,ВихідніДані!$AI:$AI)/SUMIF(ВихідніДані!$E:$BB,AE$8&amp;$C122,ВихідніДані!$M:$M))))</f>
        <v>1</v>
      </c>
      <c r="AF122" s="331">
        <f ca="1">IF(SUMIF(ВихідніДані!$E:$BB,AF$8&amp; $C122,ВихідніДані!$D:$D)=0,"-",IF(SUMIF(ВихідніДані!$E:$BB,AF$8&amp;$C122,ВихідніДані!$BE:$BE)=0,"вся сумма оспорена",IF(SUMIF(ВихідніДані!$E:$BB,AF$8&amp;$C122,ВихідніДані!$M:$M)=0,"Немає висновків",SUMIF(ВихідніДані!$E:$BB,AF$8&amp;$C122,ВихідніДані!$AI:$AI)/SUMIF(ВихідніДані!$E:$BB,AF$8&amp;$C122,ВихідніДані!$M:$M))))</f>
        <v>1</v>
      </c>
      <c r="AG122" s="331">
        <f ca="1">IF(SUMIF(ВихідніДані!$E:$BB,AG$8&amp; $C122,ВихідніДані!$D:$D)=0,"-",IF(SUMIF(ВихідніДані!$E:$BB,AG$8&amp;$C122,ВихідніДані!$BE:$BE)=0,"вся сумма оспорена",IF(SUMIF(ВихідніДані!$E:$BB,AG$8&amp;$C122,ВихідніДані!$M:$M)=0,"Немає висновків",SUMIF(ВихідніДані!$E:$BB,AG$8&amp;$C122,ВихідніДані!$AI:$AI)/SUMIF(ВихідніДані!$E:$BB,AG$8&amp;$C122,ВихідніДані!$M:$M))))</f>
        <v>1</v>
      </c>
      <c r="AH122" s="331">
        <f ca="1">IF(SUMIF(ВихідніДані!$E:$BB,AH$8&amp; $C122,ВихідніДані!$D:$D)=0,"-",IF(SUMIF(ВихідніДані!$E:$BB,AH$8&amp;$C122,ВихідніДані!$BE:$BE)=0,"вся сумма оспорена",IF(SUMIF(ВихідніДані!$E:$BB,AH$8&amp;$C122,ВихідніДані!$M:$M)=0,"Немає висновків",SUMIF(ВихідніДані!$E:$BB,AH$8&amp;$C122,ВихідніДані!$AI:$AI)/SUMIF(ВихідніДані!$E:$BB,AH$8&amp;$C122,ВихідніДані!$M:$M))))</f>
        <v>1</v>
      </c>
      <c r="AI122" s="331">
        <f ca="1">IF(SUMIF(ВихідніДані!$E:$BB,AI$8&amp; $C122,ВихідніДані!$D:$D)=0,"-",IF(SUMIF(ВихідніДані!$E:$BB,AI$8&amp;$C122,ВихідніДані!$BE:$BE)=0,"вся сумма оспорена",IF(SUMIF(ВихідніДані!$E:$BB,AI$8&amp;$C122,ВихідніДані!$M:$M)=0,"Немає висновків",SUMIF(ВихідніДані!$E:$BB,AI$8&amp;$C122,ВихідніДані!$AI:$AI)/SUMIF(ВихідніДані!$E:$BB,AI$8&amp;$C122,ВихідніДані!$M:$M))))</f>
        <v>1</v>
      </c>
      <c r="AJ122" s="331">
        <f ca="1">IF(SUMIF(ВихідніДані!$E:$BB,AJ$8&amp; $C122,ВихідніДані!$D:$D)=0,"-",IF(SUMIF(ВихідніДані!$E:$BB,AJ$8&amp;$C122,ВихідніДані!$BE:$BE)=0,"вся сумма оспорена",IF(SUMIF(ВихідніДані!$E:$BB,AJ$8&amp;$C122,ВихідніДані!$M:$M)=0,"Немає висновків",SUMIF(ВихідніДані!$E:$BB,AJ$8&amp;$C122,ВихідніДані!$AI:$AI)/SUMIF(ВихідніДані!$E:$BB,AJ$8&amp;$C122,ВихідніДані!$M:$M))))</f>
        <v>1</v>
      </c>
      <c r="AK122" s="331">
        <f ca="1">IF(SUMIF(ВихідніДані!$E:$BB,AK$8&amp; $C122,ВихідніДані!$D:$D)=0,"-",IF(SUMIF(ВихідніДані!$E:$BB,AK$8&amp;$C122,ВихідніДані!$BE:$BE)=0,"вся сумма оспорена",IF(SUMIF(ВихідніДані!$E:$BB,AK$8&amp;$C122,ВихідніДані!$M:$M)=0,"Немає висновків",SUMIF(ВихідніДані!$E:$BB,AK$8&amp;$C122,ВихідніДані!$AI:$AI)/SUMIF(ВихідніДані!$E:$BB,AK$8&amp;$C122,ВихідніДані!$M:$M))))</f>
        <v>1</v>
      </c>
      <c r="AL122" s="331">
        <f ca="1">IF(SUMIF(ВихідніДані!$E:$BB,AL$8&amp; $C122,ВихідніДані!$D:$D)=0,"-",IF(SUMIF(ВихідніДані!$E:$BB,AL$8&amp;$C122,ВихідніДані!$BE:$BE)=0,"вся сумма оспорена",IF(SUMIF(ВихідніДані!$E:$BB,AL$8&amp;$C122,ВихідніДані!$M:$M)=0,"Немає висновків",SUMIF(ВихідніДані!$E:$BB,AL$8&amp;$C122,ВихідніДані!$AI:$AI)/SUMIF(ВихідніДані!$E:$BB,AL$8&amp;$C122,ВихідніДані!$M:$M))))</f>
        <v>1</v>
      </c>
      <c r="AM122" s="331">
        <f ca="1">IF(SUMIF(ВихідніДані!$E:$BB,AM$8&amp; $C122,ВихідніДані!$D:$D)=0,"-",IF(SUMIF(ВихідніДані!$E:$BB,AM$8&amp;$C122,ВихідніДані!$BE:$BE)=0,"вся сумма оспорена",IF(SUMIF(ВихідніДані!$E:$BB,AM$8&amp;$C122,ВихідніДані!$M:$M)=0,"Немає висновків",SUMIF(ВихідніДані!$E:$BB,AM$8&amp;$C122,ВихідніДані!$AI:$AI)/SUMIF(ВихідніДані!$E:$BB,AM$8&amp;$C122,ВихідніДані!$M:$M))))</f>
        <v>1</v>
      </c>
      <c r="AN122" s="332" t="str">
        <f ca="1">IF(SUMIF(ВихідніДані!$E:$BB,AN$8&amp; $C122,ВихідніДані!$D:$D)=0,"-",IF(SUMIF(ВихідніДані!$E:$BB,AN$8&amp;$C122,ВихідніДані!$BE:$BE)=0,"вся сумма оспорена",IF(SUMIF(ВихідніДані!$E:$BB,AN$8&amp;$C122,ВихідніДані!$M:$M)=0,"Немає висновків",SUMIF(ВихідніДані!$E:$BB,AN$8&amp;$C122,ВихідніДані!$AI:$AI)/SUMIF(ВихідніДані!$E:$BB,AN$8&amp;$C122,ВихідніДані!$M:$M))))</f>
        <v>Немає висновків</v>
      </c>
      <c r="AO122" s="159"/>
      <c r="AP122" s="323">
        <f>VLOOKUP(AP$8&amp;$C122,ВихідніДані!$E:$BD,52,0)</f>
        <v>32</v>
      </c>
      <c r="AQ122" s="324">
        <f>VLOOKUP(AQ$8&amp;$C122,ВихідніДані!$E:$BD,52,0)</f>
        <v>34</v>
      </c>
      <c r="AR122" s="324">
        <f>VLOOKUP(AR$8&amp;$C122,ВихідніДані!$E:$BD,52,0)</f>
        <v>35</v>
      </c>
      <c r="AS122" s="324">
        <f>VLOOKUP(AS$8&amp;$C122,ВихідніДані!$E:$BD,52,0)</f>
        <v>35</v>
      </c>
      <c r="AT122" s="324">
        <f>VLOOKUP(AT$8&amp;$C122,ВихідніДані!$E:$BD,52,0)</f>
        <v>39</v>
      </c>
      <c r="AU122" s="324">
        <f>VLOOKUP(AU$8&amp;$C122,ВихідніДані!$E:$BD,52,0)</f>
        <v>37</v>
      </c>
      <c r="AV122" s="324">
        <f>VLOOKUP(AV$8&amp;$C122,ВихідніДані!$E:$BD,52,0)</f>
        <v>34</v>
      </c>
      <c r="AW122" s="324">
        <f>VLOOKUP(AW$8&amp;$C122,ВихідніДані!$E:$BD,52,0)</f>
        <v>32</v>
      </c>
      <c r="AX122" s="324">
        <f>VLOOKUP(AX$8&amp;$C122,ВихідніДані!$E:$BD,52,0)</f>
        <v>33</v>
      </c>
      <c r="AY122" s="324">
        <f>VLOOKUP(AY$8&amp;$C122,ВихідніДані!$E:$BD,52,0)</f>
        <v>34</v>
      </c>
      <c r="AZ122" s="444" t="str">
        <f>VLOOKUP(AZ$8&amp;$C122,ВихідніДані!$E:$BD,52,0)</f>
        <v>Немає висновку</v>
      </c>
      <c r="BA122" s="159"/>
      <c r="BB122" s="319">
        <f>IF(SUMIF(АВисновки!$D:$D,BB$8&amp;$C122,АВисновки!$A:$A)=0,"-",SUMIF(АВисновки!$D:$D,BB$8&amp;$C122,АВисновки!$E:$E))</f>
        <v>40601041.69178082</v>
      </c>
      <c r="BC122" s="320">
        <f>IF(SUMIF(АВисновки!$D:$D,BC$8&amp;$C122,АВисновки!$A:$A)=0,"-",SUMIF(АВисновки!$D:$D,BC$8&amp;$C122,АВисновки!$E:$E))</f>
        <v>0</v>
      </c>
      <c r="BD122" s="320">
        <f>IF(SUMIF(АВисновки!$D:$D,BD$8&amp;$C122,АВисновки!$A:$A)=0,"-",SUMIF(АВисновки!$D:$D,BD$8&amp;$C122,АВисновки!$E:$E))</f>
        <v>0</v>
      </c>
      <c r="BE122" s="320">
        <f>IF(SUMIF(АВисновки!$D:$D,BE$8&amp;$C122,АВисновки!$A:$A)=0,"-",SUMIF(АВисновки!$D:$D,BE$8&amp;$C122,АВисновки!$E:$E))</f>
        <v>576028.43013698631</v>
      </c>
      <c r="BF122" s="320">
        <f>IF(SUMIF(АВисновки!$D:$D,BF$8&amp;$C122,АВисновки!$A:$A)=0,"-",SUMIF(АВисновки!$D:$D,BF$8&amp;$C122,АВисновки!$E:$E))</f>
        <v>556578.5397260274</v>
      </c>
      <c r="BG122" s="320">
        <f>IF(SUMIF(АВисновки!$D:$D,BG$8&amp;$C122,АВисновки!$A:$A)=0,"-",SUMIF(АВисновки!$D:$D,BG$8&amp;$C122,АВисновки!$E:$E))</f>
        <v>178030.68493150684</v>
      </c>
      <c r="BH122" s="320">
        <f>IF(SUMIF(АВисновки!$D:$D,BH$8&amp;$C122,АВисновки!$A:$A)=0,"-",SUMIF(АВисновки!$D:$D,BH$8&amp;$C122,АВисновки!$E:$E))</f>
        <v>68635.169863013696</v>
      </c>
      <c r="BI122" s="320">
        <f>IF(SUMIF(АВисновки!$D:$D,BI$8&amp;$C122,АВисновки!$A:$A)=0,"-",SUMIF(АВисновки!$D:$D,BI$8&amp;$C122,АВисновки!$E:$E))</f>
        <v>19660.273972602739</v>
      </c>
      <c r="BJ122" s="320">
        <f>IF(SUMIF(АВисновки!$D:$D,BJ$8&amp;$C122,АВисновки!$A:$A)=0,"-",SUMIF(АВисновки!$D:$D,BJ$8&amp;$C122,АВисновки!$E:$E))</f>
        <v>16648.865753424656</v>
      </c>
      <c r="BK122" s="320">
        <f>IF(SUMIF(АВисновки!$D:$D,BK$8&amp;$C122,АВисновки!$A:$A)=0,"-",SUMIF(АВисновки!$D:$D,BK$8&amp;$C122,АВисновки!$E:$E))</f>
        <v>9067.7369863013701</v>
      </c>
      <c r="BL122" s="321">
        <f>IF(SUMIF(АВисновки!$D:$D,BL$8&amp;$C122,АВисновки!$A:$A)=0,"-",SUMIF(АВисновки!$D:$D,BL$8&amp;$C122,АВисновки!$E:$E))</f>
        <v>3962113.5205479451</v>
      </c>
    </row>
    <row r="123" spans="1:64" x14ac:dyDescent="0.2">
      <c r="A123" s="388">
        <f>COUNTIF(СписМінфін!$B$2:$B$101,C123)</f>
        <v>0</v>
      </c>
      <c r="B123" s="364">
        <v>109</v>
      </c>
      <c r="C123" s="171" t="s">
        <v>131</v>
      </c>
      <c r="D123" s="381">
        <v>57635905159</v>
      </c>
      <c r="E123" s="172">
        <f>SUMIF(ВихідніДані!G:G,D123,ВихідніДані!K:K)</f>
        <v>164212443</v>
      </c>
      <c r="F123" s="172">
        <f>SUMIF(ВихідніДані!G:G,D123,ВихідніДані!M:M)</f>
        <v>131410973.08</v>
      </c>
      <c r="G123" s="172">
        <f>SUMIF(ВихідніДані!G:G,D123,ВихідніДані!AC:AC)</f>
        <v>2855092.9</v>
      </c>
      <c r="H123" s="172">
        <f>SUMIF(ВихідніДані!G:G,D123,ВихідніДані!AI:AI)</f>
        <v>131410972.34999999</v>
      </c>
      <c r="I123" s="366">
        <f t="shared" si="14"/>
        <v>29946377.019999996</v>
      </c>
      <c r="J123" s="366">
        <f t="shared" si="15"/>
        <v>0.73000000417232513</v>
      </c>
      <c r="K123" s="367">
        <f t="shared" si="16"/>
        <v>0.81440958839841537</v>
      </c>
      <c r="L123" s="368">
        <f t="shared" si="17"/>
        <v>0.81440958387429541</v>
      </c>
      <c r="M123" s="369">
        <f>SUMIF(АВисновки!N:N,D123,АВисновки!$E:$E)</f>
        <v>5183099.285260275</v>
      </c>
      <c r="N123" s="369">
        <f>SUMIF(АВисновки!N:N,D123,АВисновки!B:B)</f>
        <v>5</v>
      </c>
      <c r="O123" s="369">
        <f ca="1">SUMIF([2]Матриця!C$7:C$967,D123,[2]Матриця!D$7:D$967)</f>
        <v>43</v>
      </c>
      <c r="P123" s="387">
        <f ca="1">SUMIF([2]Матриця!B$7:B$967,C123,[2]Матриця!E$7:E$967)</f>
        <v>2</v>
      </c>
      <c r="Q123" s="159"/>
      <c r="R123" s="330">
        <f ca="1">IF(SUMIF(ВихідніДані!$E:$BB,R$8&amp;$C123,ВихідніДані!$D:$D)=0,"-",IF(SUMIF(ВихідніДані!$E:$BB,R$8&amp;$C123,ВихідніДані!$BE:$BE)=0,"вся сумма оспорена",IF(SUMIF(ВихідніДані!$E:$BB,R$8&amp;$C123,ВихідніДані!$M:$M)=0,"Немає висновків",SUMIF(ВихідніДані!$E:$BB,R$8&amp;$C123,ВихідніДані!$M:$M)/SUMIF(ВихідніДані!$E:$BB,R$8&amp;$C123,ВихідніДані!$BE:$BE))))</f>
        <v>1</v>
      </c>
      <c r="S123" s="331">
        <f ca="1">IF(SUMIF(ВихідніДані!$E:$BB,S$8&amp;$C123,ВихідніДані!$D:$D)=0,"-",IF(SUMIF(ВихідніДані!$E:$BB,S$8&amp;$C123,ВихідніДані!$BE:$BE)=0,"вся сумма оспорена",IF(SUMIF(ВихідніДані!$E:$BB,S$8&amp;$C123,ВихідніДані!$M:$M)=0,"Немає висновків",SUMIF(ВихідніДані!$E:$BB,S$8&amp;$C123,ВихідніДані!$M:$M)/SUMIF(ВихідніДані!$E:$BB,S$8&amp;$C123,ВихідніДані!$BE:$BE))))</f>
        <v>1</v>
      </c>
      <c r="T123" s="331">
        <f ca="1">IF(SUMIF(ВихідніДані!$E:$BB,T$8&amp;$C123,ВихідніДані!$D:$D)=0,"-",IF(SUMIF(ВихідніДані!$E:$BB,T$8&amp;$C123,ВихідніДані!$BE:$BE)=0,"вся сумма оспорена",IF(SUMIF(ВихідніДані!$E:$BB,T$8&amp;$C123,ВихідніДані!$M:$M)=0,"Немає висновків",SUMIF(ВихідніДані!$E:$BB,T$8&amp;$C123,ВихідніДані!$M:$M)/SUMIF(ВихідніДані!$E:$BB,T$8&amp;$C123,ВихідніДані!$BE:$BE))))</f>
        <v>1</v>
      </c>
      <c r="U123" s="331">
        <f ca="1">IF(SUMIF(ВихідніДані!$E:$BB,U$8&amp;$C123,ВихідніДані!$D:$D)=0,"-",IF(SUMIF(ВихідніДані!$E:$BB,U$8&amp;$C123,ВихідніДані!$BE:$BE)=0,"вся сумма оспорена",IF(SUMIF(ВихідніДані!$E:$BB,U$8&amp;$C123,ВихідніДані!$M:$M)=0,"Немає висновків",SUMIF(ВихідніДані!$E:$BB,U$8&amp;$C123,ВихідніДані!$M:$M)/SUMIF(ВихідніДані!$E:$BB,U$8&amp;$C123,ВихідніДані!$BE:$BE))))</f>
        <v>1</v>
      </c>
      <c r="V123" s="331">
        <f ca="1">IF(SUMIF(ВихідніДані!$E:$BB,V$8&amp;$C123,ВихідніДані!$D:$D)=0,"-",IF(SUMIF(ВихідніДані!$E:$BB,V$8&amp;$C123,ВихідніДані!$BE:$BE)=0,"вся сумма оспорена",IF(SUMIF(ВихідніДані!$E:$BB,V$8&amp;$C123,ВихідніДані!$M:$M)=0,"Немає висновків",SUMIF(ВихідніДані!$E:$BB,V$8&amp;$C123,ВихідніДані!$M:$M)/SUMIF(ВихідніДані!$E:$BB,V$8&amp;$C123,ВихідніДані!$BE:$BE))))</f>
        <v>1.1059972256028676</v>
      </c>
      <c r="W123" s="331">
        <f ca="1">IF(SUMIF(ВихідніДані!$E:$BB,W$8&amp;$C123,ВихідніДані!$D:$D)=0,"-",IF(SUMIF(ВихідніДані!$E:$BB,W$8&amp;$C123,ВихідніДані!$BE:$BE)=0,"вся сумма оспорена",IF(SUMIF(ВихідніДані!$E:$BB,W$8&amp;$C123,ВихідніДані!$M:$M)=0,"Немає висновків",SUMIF(ВихідніДані!$E:$BB,W$8&amp;$C123,ВихідніДані!$M:$M)/SUMIF(ВихідніДані!$E:$BB,W$8&amp;$C123,ВихідніДані!$BE:$BE))))</f>
        <v>0.97690894223299118</v>
      </c>
      <c r="X123" s="331">
        <f ca="1">IF(SUMIF(ВихідніДані!$E:$BB,X$8&amp;$C123,ВихідніДані!$D:$D)=0,"-",IF(SUMIF(ВихідніДані!$E:$BB,X$8&amp;$C123,ВихідніДані!$BE:$BE)=0,"вся сумма оспорена",IF(SUMIF(ВихідніДані!$E:$BB,X$8&amp;$C123,ВихідніДані!$M:$M)=0,"Немає висновків",SUMIF(ВихідніДані!$E:$BB,X$8&amp;$C123,ВихідніДані!$M:$M)/SUMIF(ВихідніДані!$E:$BB,X$8&amp;$C123,ВихідніДані!$BE:$BE))))</f>
        <v>0.94739917521575745</v>
      </c>
      <c r="Y123" s="331">
        <f ca="1">IF(SUMIF(ВихідніДані!$E:$BB,Y$8&amp;$C123,ВихідніДані!$D:$D)=0,"-",IF(SUMIF(ВихідніДані!$E:$BB,Y$8&amp;$C123,ВихідніДані!$BE:$BE)=0,"вся сумма оспорена",IF(SUMIF(ВихідніДані!$E:$BB,Y$8&amp;$C123,ВихідніДані!$M:$M)=0,"Немає висновків",SUMIF(ВихідніДані!$E:$BB,Y$8&amp;$C123,ВихідніДані!$M:$M)/SUMIF(ВихідніДані!$E:$BB,Y$8&amp;$C123,ВихідніДані!$BE:$BE))))</f>
        <v>0.90185214678692283</v>
      </c>
      <c r="Z123" s="331">
        <f ca="1">IF(SUMIF(ВихідніДані!$E:$BB,Z$8&amp;$C123,ВихідніДані!$D:$D)=0,"-",IF(SUMIF(ВихідніДані!$E:$BB,Z$8&amp;$C123,ВихідніДані!$BE:$BE)=0,"вся сумма оспорена",IF(SUMIF(ВихідніДані!$E:$BB,Z$8&amp;$C123,ВихідніДані!$M:$M)=0,"Немає висновків",SUMIF(ВихідніДані!$E:$BB,Z$8&amp;$C123,ВихідніДані!$M:$M)/SUMIF(ВихідніДані!$E:$BB,Z$8&amp;$C123,ВихідніДані!$BE:$BE))))</f>
        <v>1.0030247235257845</v>
      </c>
      <c r="AA123" s="331">
        <f ca="1">IF(SUMIF(ВихідніДані!$E:$BB,AA$8&amp;$C123,ВихідніДані!$D:$D)=0,"-",IF(SUMIF(ВихідніДані!$E:$BB,AA$8&amp;$C123,ВихідніДані!$BE:$BE)=0,"вся сумма оспорена",IF(SUMIF(ВихідніДані!$E:$BB,AA$8&amp;$C123,ВихідніДані!$M:$M)=0,"Немає висновків",SUMIF(ВихідніДані!$E:$BB,AA$8&amp;$C123,ВихідніДані!$M:$M)/SUMIF(ВихідніДані!$E:$BB,AA$8&amp;$C123,ВихідніДані!$BE:$BE))))</f>
        <v>0.86866861695491893</v>
      </c>
      <c r="AB123" s="332" t="str">
        <f ca="1">IF(SUMIF(ВихідніДані!$E:$BB,AB$8&amp;$C123,ВихідніДані!$D:$D)=0,"-",IF(SUMIF(ВихідніДані!$E:$BB,AB$8&amp;$C123,ВихідніДані!$BE:$BE)=0,"вся сумма оспорена",IF(SUMIF(ВихідніДані!$E:$BB,AB$8&amp;$C123,ВихідніДані!$M:$M)=0,"Немає висновків",SUMIF(ВихідніДані!$E:$BB,AB$8&amp;$C123,ВихідніДані!$M:$M)/SUMIF(ВихідніДані!$E:$BB,AB$8&amp;$C123,ВихідніДані!$BE:$BE))))</f>
        <v>Немає висновків</v>
      </c>
      <c r="AC123" s="159"/>
      <c r="AD123" s="330">
        <f ca="1">IF(SUMIF(ВихідніДані!$E:$BB,AD$8&amp; $C123,ВихідніДані!$D:$D)=0,"-",IF(SUMIF(ВихідніДані!$E:$BB,AD$8&amp;$C123,ВихідніДані!$BE:$BE)=0,"вся сумма оспорена",IF(SUMIF(ВихідніДані!$E:$BB,AD$8&amp;$C123,ВихідніДані!$M:$M)=0,"Немає висновків",SUMIF(ВихідніДані!$E:$BB,AD$8&amp;$C123,ВихідніДані!$AI:$AI)/SUMIF(ВихідніДані!$E:$BB,AD$8&amp;$C123,ВихідніДані!$M:$M))))</f>
        <v>1</v>
      </c>
      <c r="AE123" s="331">
        <f ca="1">IF(SUMIF(ВихідніДані!$E:$BB,AE$8&amp; $C123,ВихідніДані!$D:$D)=0,"-",IF(SUMIF(ВихідніДані!$E:$BB,AE$8&amp;$C123,ВихідніДані!$BE:$BE)=0,"вся сумма оспорена",IF(SUMIF(ВихідніДані!$E:$BB,AE$8&amp;$C123,ВихідніДані!$M:$M)=0,"Немає висновків",SUMIF(ВихідніДані!$E:$BB,AE$8&amp;$C123,ВихідніДані!$AI:$AI)/SUMIF(ВихідніДані!$E:$BB,AE$8&amp;$C123,ВихідніДані!$M:$M))))</f>
        <v>1</v>
      </c>
      <c r="AF123" s="331">
        <f ca="1">IF(SUMIF(ВихідніДані!$E:$BB,AF$8&amp; $C123,ВихідніДані!$D:$D)=0,"-",IF(SUMIF(ВихідніДані!$E:$BB,AF$8&amp;$C123,ВихідніДані!$BE:$BE)=0,"вся сумма оспорена",IF(SUMIF(ВихідніДані!$E:$BB,AF$8&amp;$C123,ВихідніДані!$M:$M)=0,"Немає висновків",SUMIF(ВихідніДані!$E:$BB,AF$8&amp;$C123,ВихідніДані!$AI:$AI)/SUMIF(ВихідніДані!$E:$BB,AF$8&amp;$C123,ВихідніДані!$M:$M))))</f>
        <v>1</v>
      </c>
      <c r="AG123" s="331">
        <f ca="1">IF(SUMIF(ВихідніДані!$E:$BB,AG$8&amp; $C123,ВихідніДані!$D:$D)=0,"-",IF(SUMIF(ВихідніДані!$E:$BB,AG$8&amp;$C123,ВихідніДані!$BE:$BE)=0,"вся сумма оспорена",IF(SUMIF(ВихідніДані!$E:$BB,AG$8&amp;$C123,ВихідніДані!$M:$M)=0,"Немає висновків",SUMIF(ВихідніДані!$E:$BB,AG$8&amp;$C123,ВихідніДані!$AI:$AI)/SUMIF(ВихідніДані!$E:$BB,AG$8&amp;$C123,ВихідніДані!$M:$M))))</f>
        <v>1</v>
      </c>
      <c r="AH123" s="331">
        <f ca="1">IF(SUMIF(ВихідніДані!$E:$BB,AH$8&amp; $C123,ВихідніДані!$D:$D)=0,"-",IF(SUMIF(ВихідніДані!$E:$BB,AH$8&amp;$C123,ВихідніДані!$BE:$BE)=0,"вся сумма оспорена",IF(SUMIF(ВихідніДані!$E:$BB,AH$8&amp;$C123,ВихідніДані!$M:$M)=0,"Немає висновків",SUMIF(ВихідніДані!$E:$BB,AH$8&amp;$C123,ВихідніДані!$AI:$AI)/SUMIF(ВихідніДані!$E:$BB,AH$8&amp;$C123,ВихідніДані!$M:$M))))</f>
        <v>0.99999993420261424</v>
      </c>
      <c r="AI123" s="331">
        <f ca="1">IF(SUMIF(ВихідніДані!$E:$BB,AI$8&amp; $C123,ВихідніДані!$D:$D)=0,"-",IF(SUMIF(ВихідніДані!$E:$BB,AI$8&amp;$C123,ВихідніДані!$BE:$BE)=0,"вся сумма оспорена",IF(SUMIF(ВихідніДані!$E:$BB,AI$8&amp;$C123,ВихідніДані!$M:$M)=0,"Немає висновків",SUMIF(ВихідніДані!$E:$BB,AI$8&amp;$C123,ВихідніДані!$AI:$AI)/SUMIF(ВихідніДані!$E:$BB,AI$8&amp;$C123,ВихідніДані!$M:$M))))</f>
        <v>1</v>
      </c>
      <c r="AJ123" s="331">
        <f ca="1">IF(SUMIF(ВихідніДані!$E:$BB,AJ$8&amp; $C123,ВихідніДані!$D:$D)=0,"-",IF(SUMIF(ВихідніДані!$E:$BB,AJ$8&amp;$C123,ВихідніДані!$BE:$BE)=0,"вся сумма оспорена",IF(SUMIF(ВихідніДані!$E:$BB,AJ$8&amp;$C123,ВихідніДані!$M:$M)=0,"Немає висновків",SUMIF(ВихідніДані!$E:$BB,AJ$8&amp;$C123,ВихідніДані!$AI:$AI)/SUMIF(ВихідніДані!$E:$BB,AJ$8&amp;$C123,ВихідніДані!$M:$M))))</f>
        <v>1</v>
      </c>
      <c r="AK123" s="331">
        <f ca="1">IF(SUMIF(ВихідніДані!$E:$BB,AK$8&amp; $C123,ВихідніДані!$D:$D)=0,"-",IF(SUMIF(ВихідніДані!$E:$BB,AK$8&amp;$C123,ВихідніДані!$BE:$BE)=0,"вся сумма оспорена",IF(SUMIF(ВихідніДані!$E:$BB,AK$8&amp;$C123,ВихідніДані!$M:$M)=0,"Немає висновків",SUMIF(ВихідніДані!$E:$BB,AK$8&amp;$C123,ВихідніДані!$AI:$AI)/SUMIF(ВихідніДані!$E:$BB,AK$8&amp;$C123,ВихідніДані!$M:$M))))</f>
        <v>1</v>
      </c>
      <c r="AL123" s="331">
        <f ca="1">IF(SUMIF(ВихідніДані!$E:$BB,AL$8&amp; $C123,ВихідніДані!$D:$D)=0,"-",IF(SUMIF(ВихідніДані!$E:$BB,AL$8&amp;$C123,ВихідніДані!$BE:$BE)=0,"вся сумма оспорена",IF(SUMIF(ВихідніДані!$E:$BB,AL$8&amp;$C123,ВихідніДані!$M:$M)=0,"Немає висновків",SUMIF(ВихідніДані!$E:$BB,AL$8&amp;$C123,ВихідніДані!$AI:$AI)/SUMIF(ВихідніДані!$E:$BB,AL$8&amp;$C123,ВихідніДані!$M:$M))))</f>
        <v>1</v>
      </c>
      <c r="AM123" s="331">
        <f ca="1">IF(SUMIF(ВихідніДані!$E:$BB,AM$8&amp; $C123,ВихідніДані!$D:$D)=0,"-",IF(SUMIF(ВихідніДані!$E:$BB,AM$8&amp;$C123,ВихідніДані!$BE:$BE)=0,"вся сумма оспорена",IF(SUMIF(ВихідніДані!$E:$BB,AM$8&amp;$C123,ВихідніДані!$M:$M)=0,"Немає висновків",SUMIF(ВихідніДані!$E:$BB,AM$8&amp;$C123,ВихідніДані!$AI:$AI)/SUMIF(ВихідніДані!$E:$BB,AM$8&amp;$C123,ВихідніДані!$M:$M))))</f>
        <v>1</v>
      </c>
      <c r="AN123" s="332" t="str">
        <f ca="1">IF(SUMIF(ВихідніДані!$E:$BB,AN$8&amp; $C123,ВихідніДані!$D:$D)=0,"-",IF(SUMIF(ВихідніДані!$E:$BB,AN$8&amp;$C123,ВихідніДані!$BE:$BE)=0,"вся сумма оспорена",IF(SUMIF(ВихідніДані!$E:$BB,AN$8&amp;$C123,ВихідніДані!$M:$M)=0,"Немає висновків",SUMIF(ВихідніДані!$E:$BB,AN$8&amp;$C123,ВихідніДані!$AI:$AI)/SUMIF(ВихідніДані!$E:$BB,AN$8&amp;$C123,ВихідніДані!$M:$M))))</f>
        <v>Немає висновків</v>
      </c>
      <c r="AO123" s="159"/>
      <c r="AP123" s="323">
        <f>VLOOKUP(AP$8&amp;$C123,ВихідніДані!$E:$BD,52,0)</f>
        <v>32</v>
      </c>
      <c r="AQ123" s="324">
        <f>VLOOKUP(AQ$8&amp;$C123,ВихідніДані!$E:$BD,52,0)</f>
        <v>36</v>
      </c>
      <c r="AR123" s="324">
        <f>VLOOKUP(AR$8&amp;$C123,ВихідніДані!$E:$BD,52,0)</f>
        <v>36</v>
      </c>
      <c r="AS123" s="324">
        <f>VLOOKUP(AS$8&amp;$C123,ВихідніДані!$E:$BD,52,0)</f>
        <v>48</v>
      </c>
      <c r="AT123" s="324">
        <f>VLOOKUP(AT$8&amp;$C123,ВихідніДані!$E:$BD,52,0)</f>
        <v>69</v>
      </c>
      <c r="AU123" s="324">
        <f>VLOOKUP(AU$8&amp;$C123,ВихідніДані!$E:$BD,52,0)</f>
        <v>66</v>
      </c>
      <c r="AV123" s="324">
        <f>VLOOKUP(AV$8&amp;$C123,ВихідніДані!$E:$BD,52,0)</f>
        <v>35</v>
      </c>
      <c r="AW123" s="324">
        <f>VLOOKUP(AW$8&amp;$C123,ВихідніДані!$E:$BD,52,0)</f>
        <v>32</v>
      </c>
      <c r="AX123" s="324">
        <f>VLOOKUP(AX$8&amp;$C123,ВихідніДані!$E:$BD,52,0)</f>
        <v>33</v>
      </c>
      <c r="AY123" s="324">
        <f>VLOOKUP(AY$8&amp;$C123,ВихідніДані!$E:$BD,52,0)</f>
        <v>35</v>
      </c>
      <c r="AZ123" s="444" t="str">
        <f>VLOOKUP(AZ$8&amp;$C123,ВихідніДані!$E:$BD,52,0)</f>
        <v>Немає висновку</v>
      </c>
      <c r="BA123" s="159"/>
      <c r="BB123" s="319">
        <f>IF(SUMIF(АВисновки!$D:$D,BB$8&amp;$C123,АВисновки!$A:$A)=0,"-",SUMIF(АВисновки!$D:$D,BB$8&amp;$C123,АВисновки!$E:$E))</f>
        <v>0</v>
      </c>
      <c r="BC123" s="320">
        <f>IF(SUMIF(АВисновки!$D:$D,BC$8&amp;$C123,АВисновки!$A:$A)=0,"-",SUMIF(АВисновки!$D:$D,BC$8&amp;$C123,АВисновки!$E:$E))</f>
        <v>0</v>
      </c>
      <c r="BD123" s="320">
        <f>IF(SUMIF(АВисновки!$D:$D,BD$8&amp;$C123,АВисновки!$A:$A)=0,"-",SUMIF(АВисновки!$D:$D,BD$8&amp;$C123,АВисновки!$E:$E))</f>
        <v>0</v>
      </c>
      <c r="BE123" s="320">
        <f>IF(SUMIF(АВисновки!$D:$D,BE$8&amp;$C123,АВисновки!$A:$A)=0,"-",SUMIF(АВисновки!$D:$D,BE$8&amp;$C123,АВисновки!$E:$E))</f>
        <v>0</v>
      </c>
      <c r="BF123" s="320">
        <f>IF(SUMIF(АВисновки!$D:$D,BF$8&amp;$C123,АВисновки!$A:$A)=0,"-",SUMIF(АВисновки!$D:$D,BF$8&amp;$C123,АВисновки!$E:$E))</f>
        <v>0</v>
      </c>
      <c r="BG123" s="320">
        <f>IF(SUMIF(АВисновки!$D:$D,BG$8&amp;$C123,АВисновки!$A:$A)=0,"-",SUMIF(АВисновки!$D:$D,BG$8&amp;$C123,АВисновки!$E:$E))</f>
        <v>150305.61643835617</v>
      </c>
      <c r="BH123" s="320">
        <f>IF(SUMIF(АВисновки!$D:$D,BH$8&amp;$C123,АВисновки!$A:$A)=0,"-",SUMIF(АВисновки!$D:$D,BH$8&amp;$C123,АВисновки!$E:$E))</f>
        <v>552557.9237260276</v>
      </c>
      <c r="BI123" s="320">
        <f>IF(SUMIF(АВисновки!$D:$D,BI$8&amp;$C123,АВисновки!$A:$A)=0,"-",SUMIF(АВисновки!$D:$D,BI$8&amp;$C123,АВисновки!$E:$E))</f>
        <v>746446.50673972676</v>
      </c>
      <c r="BJ123" s="320">
        <f>IF(SUMIF(АВисновки!$D:$D,BJ$8&amp;$C123,АВисновки!$A:$A)=0,"-",SUMIF(АВисновки!$D:$D,BJ$8&amp;$C123,АВисновки!$E:$E))</f>
        <v>0</v>
      </c>
      <c r="BK123" s="320">
        <f>IF(SUMIF(АВисновки!$D:$D,BK$8&amp;$C123,АВисновки!$A:$A)=0,"-",SUMIF(АВисновки!$D:$D,BK$8&amp;$C123,АВисновки!$E:$E))</f>
        <v>481362.96986301371</v>
      </c>
      <c r="BL123" s="321">
        <f>IF(SUMIF(АВисновки!$D:$D,BL$8&amp;$C123,АВисновки!$A:$A)=0,"-",SUMIF(АВисновки!$D:$D,BL$8&amp;$C123,АВисновки!$E:$E))</f>
        <v>3252426.2684931508</v>
      </c>
    </row>
    <row r="124" spans="1:64" x14ac:dyDescent="0.2">
      <c r="A124" s="388">
        <f>COUNTIF(СписМінфін!$B$2:$B$101,C124)</f>
        <v>0</v>
      </c>
      <c r="B124" s="364">
        <v>110</v>
      </c>
      <c r="C124" s="171" t="s">
        <v>138</v>
      </c>
      <c r="D124" s="381">
        <v>397419508281</v>
      </c>
      <c r="E124" s="172">
        <f>SUMIF(ВихідніДані!G:G,D124,ВихідніДані!K:K)</f>
        <v>189491286</v>
      </c>
      <c r="F124" s="172">
        <f>SUMIF(ВихідніДані!G:G,D124,ВихідніДані!M:M)</f>
        <v>144233895.25</v>
      </c>
      <c r="G124" s="172">
        <f>SUMIF(ВихідніДані!G:G,D124,ВихідніДані!AC:AC)</f>
        <v>122670</v>
      </c>
      <c r="H124" s="172">
        <f>SUMIF(ВихідніДані!G:G,D124,ВихідніДані!AI:AI)</f>
        <v>144233895.25</v>
      </c>
      <c r="I124" s="366">
        <f t="shared" si="14"/>
        <v>45134720.75</v>
      </c>
      <c r="J124" s="366">
        <f t="shared" si="15"/>
        <v>0</v>
      </c>
      <c r="K124" s="367">
        <f t="shared" si="16"/>
        <v>0.76165680616264309</v>
      </c>
      <c r="L124" s="368">
        <f t="shared" si="17"/>
        <v>0.76165680616264309</v>
      </c>
      <c r="M124" s="369">
        <f>SUMIF(АВисновки!N:N,D124,АВисновки!$E:$E)</f>
        <v>19735597.851369865</v>
      </c>
      <c r="N124" s="369">
        <f>SUMIF(АВисновки!N:N,D124,АВисновки!B:B)</f>
        <v>6</v>
      </c>
      <c r="O124" s="369">
        <f ca="1">SUMIF([2]Матриця!C$7:C$967,D124,[2]Матриця!D$7:D$967)</f>
        <v>73</v>
      </c>
      <c r="P124" s="387">
        <f ca="1">SUMIF([2]Матриця!B$7:B$967,C124,[2]Матриця!E$7:E$967)</f>
        <v>2</v>
      </c>
      <c r="Q124" s="159"/>
      <c r="R124" s="330">
        <f ca="1">IF(SUMIF(ВихідніДані!$E:$BB,R$8&amp;$C124,ВихідніДані!$D:$D)=0,"-",IF(SUMIF(ВихідніДані!$E:$BB,R$8&amp;$C124,ВихідніДані!$BE:$BE)=0,"вся сумма оспорена",IF(SUMIF(ВихідніДані!$E:$BB,R$8&amp;$C124,ВихідніДані!$M:$M)=0,"Немає висновків",SUMIF(ВихідніДані!$E:$BB,R$8&amp;$C124,ВихідніДані!$M:$M)/SUMIF(ВихідніДані!$E:$BB,R$8&amp;$C124,ВихідніДані!$BE:$BE))))</f>
        <v>1</v>
      </c>
      <c r="S124" s="331">
        <f ca="1">IF(SUMIF(ВихідніДані!$E:$BB,S$8&amp;$C124,ВихідніДані!$D:$D)=0,"-",IF(SUMIF(ВихідніДані!$E:$BB,S$8&amp;$C124,ВихідніДані!$BE:$BE)=0,"вся сумма оспорена",IF(SUMIF(ВихідніДані!$E:$BB,S$8&amp;$C124,ВихідніДані!$M:$M)=0,"Немає висновків",SUMIF(ВихідніДані!$E:$BB,S$8&amp;$C124,ВихідніДані!$M:$M)/SUMIF(ВихідніДані!$E:$BB,S$8&amp;$C124,ВихідніДані!$BE:$BE))))</f>
        <v>1.0010557462842478</v>
      </c>
      <c r="T124" s="331">
        <f ca="1">IF(SUMIF(ВихідніДані!$E:$BB,T$8&amp;$C124,ВихідніДані!$D:$D)=0,"-",IF(SUMIF(ВихідніДані!$E:$BB,T$8&amp;$C124,ВихідніДані!$BE:$BE)=0,"вся сумма оспорена",IF(SUMIF(ВихідніДані!$E:$BB,T$8&amp;$C124,ВихідніДані!$M:$M)=0,"Немає висновків",SUMIF(ВихідніДані!$E:$BB,T$8&amp;$C124,ВихідніДані!$M:$M)/SUMIF(ВихідніДані!$E:$BB,T$8&amp;$C124,ВихідніДані!$BE:$BE))))</f>
        <v>1</v>
      </c>
      <c r="U124" s="331">
        <f ca="1">IF(SUMIF(ВихідніДані!$E:$BB,U$8&amp;$C124,ВихідніДані!$D:$D)=0,"-",IF(SUMIF(ВихідніДані!$E:$BB,U$8&amp;$C124,ВихідніДані!$BE:$BE)=0,"вся сумма оспорена",IF(SUMIF(ВихідніДані!$E:$BB,U$8&amp;$C124,ВихідніДані!$M:$M)=0,"Немає висновків",SUMIF(ВихідніДані!$E:$BB,U$8&amp;$C124,ВихідніДані!$M:$M)/SUMIF(ВихідніДані!$E:$BB,U$8&amp;$C124,ВихідніДані!$BE:$BE))))</f>
        <v>0.99604210730301923</v>
      </c>
      <c r="V124" s="331">
        <f ca="1">IF(SUMIF(ВихідніДані!$E:$BB,V$8&amp;$C124,ВихідніДані!$D:$D)=0,"-",IF(SUMIF(ВихідніДані!$E:$BB,V$8&amp;$C124,ВихідніДані!$BE:$BE)=0,"вся сумма оспорена",IF(SUMIF(ВихідніДані!$E:$BB,V$8&amp;$C124,ВихідніДані!$M:$M)=0,"Немає висновків",SUMIF(ВихідніДані!$E:$BB,V$8&amp;$C124,ВихідніДані!$M:$M)/SUMIF(ВихідніДані!$E:$BB,V$8&amp;$C124,ВихідніДані!$BE:$BE))))</f>
        <v>1.0051237690797954</v>
      </c>
      <c r="W124" s="331">
        <f ca="1">IF(SUMIF(ВихідніДані!$E:$BB,W$8&amp;$C124,ВихідніДані!$D:$D)=0,"-",IF(SUMIF(ВихідніДані!$E:$BB,W$8&amp;$C124,ВихідніДані!$BE:$BE)=0,"вся сумма оспорена",IF(SUMIF(ВихідніДані!$E:$BB,W$8&amp;$C124,ВихідніДані!$M:$M)=0,"Немає висновків",SUMIF(ВихідніДані!$E:$BB,W$8&amp;$C124,ВихідніДані!$M:$M)/SUMIF(ВихідніДані!$E:$BB,W$8&amp;$C124,ВихідніДані!$BE:$BE))))</f>
        <v>1.0020578794600308</v>
      </c>
      <c r="X124" s="331">
        <f ca="1">IF(SUMIF(ВихідніДані!$E:$BB,X$8&amp;$C124,ВихідніДані!$D:$D)=0,"-",IF(SUMIF(ВихідніДані!$E:$BB,X$8&amp;$C124,ВихідніДані!$BE:$BE)=0,"вся сумма оспорена",IF(SUMIF(ВихідніДані!$E:$BB,X$8&amp;$C124,ВихідніДані!$M:$M)=0,"Немає висновків",SUMIF(ВихідніДані!$E:$BB,X$8&amp;$C124,ВихідніДані!$M:$M)/SUMIF(ВихідніДані!$E:$BB,X$8&amp;$C124,ВихідніДані!$BE:$BE))))</f>
        <v>1</v>
      </c>
      <c r="Y124" s="331">
        <f ca="1">IF(SUMIF(ВихідніДані!$E:$BB,Y$8&amp;$C124,ВихідніДані!$D:$D)=0,"-",IF(SUMIF(ВихідніДані!$E:$BB,Y$8&amp;$C124,ВихідніДані!$BE:$BE)=0,"вся сумма оспорена",IF(SUMIF(ВихідніДані!$E:$BB,Y$8&amp;$C124,ВихідніДані!$M:$M)=0,"Немає висновків",SUMIF(ВихідніДані!$E:$BB,Y$8&amp;$C124,ВихідніДані!$M:$M)/SUMIF(ВихідніДані!$E:$BB,Y$8&amp;$C124,ВихідніДані!$BE:$BE))))</f>
        <v>1.5975420255882232E-4</v>
      </c>
      <c r="Z124" s="331">
        <f ca="1">IF(SUMIF(ВихідніДані!$E:$BB,Z$8&amp;$C124,ВихідніДані!$D:$D)=0,"-",IF(SUMIF(ВихідніДані!$E:$BB,Z$8&amp;$C124,ВихідніДані!$BE:$BE)=0,"вся сумма оспорена",IF(SUMIF(ВихідніДані!$E:$BB,Z$8&amp;$C124,ВихідніДані!$M:$M)=0,"Немає висновків",SUMIF(ВихідніДані!$E:$BB,Z$8&amp;$C124,ВихідніДані!$M:$M)/SUMIF(ВихідніДані!$E:$BB,Z$8&amp;$C124,ВихідніДані!$BE:$BE))))</f>
        <v>1</v>
      </c>
      <c r="AA124" s="331">
        <f ca="1">IF(SUMIF(ВихідніДані!$E:$BB,AA$8&amp;$C124,ВихідніДані!$D:$D)=0,"-",IF(SUMIF(ВихідніДані!$E:$BB,AA$8&amp;$C124,ВихідніДані!$BE:$BE)=0,"вся сумма оспорена",IF(SUMIF(ВихідніДані!$E:$BB,AA$8&amp;$C124,ВихідніДані!$M:$M)=0,"Немає висновків",SUMIF(ВихідніДані!$E:$BB,AA$8&amp;$C124,ВихідніДані!$M:$M)/SUMIF(ВихідніДані!$E:$BB,AA$8&amp;$C124,ВихідніДані!$BE:$BE))))</f>
        <v>1</v>
      </c>
      <c r="AB124" s="332" t="str">
        <f ca="1">IF(SUMIF(ВихідніДані!$E:$BB,AB$8&amp;$C124,ВихідніДані!$D:$D)=0,"-",IF(SUMIF(ВихідніДані!$E:$BB,AB$8&amp;$C124,ВихідніДані!$BE:$BE)=0,"вся сумма оспорена",IF(SUMIF(ВихідніДані!$E:$BB,AB$8&amp;$C124,ВихідніДані!$M:$M)=0,"Немає висновків",SUMIF(ВихідніДані!$E:$BB,AB$8&amp;$C124,ВихідніДані!$M:$M)/SUMIF(ВихідніДані!$E:$BB,AB$8&amp;$C124,ВихідніДані!$BE:$BE))))</f>
        <v>Немає висновків</v>
      </c>
      <c r="AC124" s="159"/>
      <c r="AD124" s="330">
        <f ca="1">IF(SUMIF(ВихідніДані!$E:$BB,AD$8&amp; $C124,ВихідніДані!$D:$D)=0,"-",IF(SUMIF(ВихідніДані!$E:$BB,AD$8&amp;$C124,ВихідніДані!$BE:$BE)=0,"вся сумма оспорена",IF(SUMIF(ВихідніДані!$E:$BB,AD$8&amp;$C124,ВихідніДані!$M:$M)=0,"Немає висновків",SUMIF(ВихідніДані!$E:$BB,AD$8&amp;$C124,ВихідніДані!$AI:$AI)/SUMIF(ВихідніДані!$E:$BB,AD$8&amp;$C124,ВихідніДані!$M:$M))))</f>
        <v>1</v>
      </c>
      <c r="AE124" s="331">
        <f ca="1">IF(SUMIF(ВихідніДані!$E:$BB,AE$8&amp; $C124,ВихідніДані!$D:$D)=0,"-",IF(SUMIF(ВихідніДані!$E:$BB,AE$8&amp;$C124,ВихідніДані!$BE:$BE)=0,"вся сумма оспорена",IF(SUMIF(ВихідніДані!$E:$BB,AE$8&amp;$C124,ВихідніДані!$M:$M)=0,"Немає висновків",SUMIF(ВихідніДані!$E:$BB,AE$8&amp;$C124,ВихідніДані!$AI:$AI)/SUMIF(ВихідніДані!$E:$BB,AE$8&amp;$C124,ВихідніДані!$M:$M))))</f>
        <v>1</v>
      </c>
      <c r="AF124" s="331">
        <f ca="1">IF(SUMIF(ВихідніДані!$E:$BB,AF$8&amp; $C124,ВихідніДані!$D:$D)=0,"-",IF(SUMIF(ВихідніДані!$E:$BB,AF$8&amp;$C124,ВихідніДані!$BE:$BE)=0,"вся сумма оспорена",IF(SUMIF(ВихідніДані!$E:$BB,AF$8&amp;$C124,ВихідніДані!$M:$M)=0,"Немає висновків",SUMIF(ВихідніДані!$E:$BB,AF$8&amp;$C124,ВихідніДані!$AI:$AI)/SUMIF(ВихідніДані!$E:$BB,AF$8&amp;$C124,ВихідніДані!$M:$M))))</f>
        <v>1</v>
      </c>
      <c r="AG124" s="331">
        <f ca="1">IF(SUMIF(ВихідніДані!$E:$BB,AG$8&amp; $C124,ВихідніДані!$D:$D)=0,"-",IF(SUMIF(ВихідніДані!$E:$BB,AG$8&amp;$C124,ВихідніДані!$BE:$BE)=0,"вся сумма оспорена",IF(SUMIF(ВихідніДані!$E:$BB,AG$8&amp;$C124,ВихідніДані!$M:$M)=0,"Немає висновків",SUMIF(ВихідніДані!$E:$BB,AG$8&amp;$C124,ВихідніДані!$AI:$AI)/SUMIF(ВихідніДані!$E:$BB,AG$8&amp;$C124,ВихідніДані!$M:$M))))</f>
        <v>1</v>
      </c>
      <c r="AH124" s="331">
        <f ca="1">IF(SUMIF(ВихідніДані!$E:$BB,AH$8&amp; $C124,ВихідніДані!$D:$D)=0,"-",IF(SUMIF(ВихідніДані!$E:$BB,AH$8&amp;$C124,ВихідніДані!$BE:$BE)=0,"вся сумма оспорена",IF(SUMIF(ВихідніДані!$E:$BB,AH$8&amp;$C124,ВихідніДані!$M:$M)=0,"Немає висновків",SUMIF(ВихідніДані!$E:$BB,AH$8&amp;$C124,ВихідніДані!$AI:$AI)/SUMIF(ВихідніДані!$E:$BB,AH$8&amp;$C124,ВихідніДані!$M:$M))))</f>
        <v>1</v>
      </c>
      <c r="AI124" s="331">
        <f ca="1">IF(SUMIF(ВихідніДані!$E:$BB,AI$8&amp; $C124,ВихідніДані!$D:$D)=0,"-",IF(SUMIF(ВихідніДані!$E:$BB,AI$8&amp;$C124,ВихідніДані!$BE:$BE)=0,"вся сумма оспорена",IF(SUMIF(ВихідніДані!$E:$BB,AI$8&amp;$C124,ВихідніДані!$M:$M)=0,"Немає висновків",SUMIF(ВихідніДані!$E:$BB,AI$8&amp;$C124,ВихідніДані!$AI:$AI)/SUMIF(ВихідніДані!$E:$BB,AI$8&amp;$C124,ВихідніДані!$M:$M))))</f>
        <v>1</v>
      </c>
      <c r="AJ124" s="331">
        <f ca="1">IF(SUMIF(ВихідніДані!$E:$BB,AJ$8&amp; $C124,ВихідніДані!$D:$D)=0,"-",IF(SUMIF(ВихідніДані!$E:$BB,AJ$8&amp;$C124,ВихідніДані!$BE:$BE)=0,"вся сумма оспорена",IF(SUMIF(ВихідніДані!$E:$BB,AJ$8&amp;$C124,ВихідніДані!$M:$M)=0,"Немає висновків",SUMIF(ВихідніДані!$E:$BB,AJ$8&amp;$C124,ВихідніДані!$AI:$AI)/SUMIF(ВихідніДані!$E:$BB,AJ$8&amp;$C124,ВихідніДані!$M:$M))))</f>
        <v>1</v>
      </c>
      <c r="AK124" s="331">
        <f ca="1">IF(SUMIF(ВихідніДані!$E:$BB,AK$8&amp; $C124,ВихідніДані!$D:$D)=0,"-",IF(SUMIF(ВихідніДані!$E:$BB,AK$8&amp;$C124,ВихідніДані!$BE:$BE)=0,"вся сумма оспорена",IF(SUMIF(ВихідніДані!$E:$BB,AK$8&amp;$C124,ВихідніДані!$M:$M)=0,"Немає висновків",SUMIF(ВихідніДані!$E:$BB,AK$8&amp;$C124,ВихідніДані!$AI:$AI)/SUMIF(ВихідніДані!$E:$BB,AK$8&amp;$C124,ВихідніДані!$M:$M))))</f>
        <v>1</v>
      </c>
      <c r="AL124" s="331">
        <f ca="1">IF(SUMIF(ВихідніДані!$E:$BB,AL$8&amp; $C124,ВихідніДані!$D:$D)=0,"-",IF(SUMIF(ВихідніДані!$E:$BB,AL$8&amp;$C124,ВихідніДані!$BE:$BE)=0,"вся сумма оспорена",IF(SUMIF(ВихідніДані!$E:$BB,AL$8&amp;$C124,ВихідніДані!$M:$M)=0,"Немає висновків",SUMIF(ВихідніДані!$E:$BB,AL$8&amp;$C124,ВихідніДані!$AI:$AI)/SUMIF(ВихідніДані!$E:$BB,AL$8&amp;$C124,ВихідніДані!$M:$M))))</f>
        <v>1</v>
      </c>
      <c r="AM124" s="331">
        <f ca="1">IF(SUMIF(ВихідніДані!$E:$BB,AM$8&amp; $C124,ВихідніДані!$D:$D)=0,"-",IF(SUMIF(ВихідніДані!$E:$BB,AM$8&amp;$C124,ВихідніДані!$BE:$BE)=0,"вся сумма оспорена",IF(SUMIF(ВихідніДані!$E:$BB,AM$8&amp;$C124,ВихідніДані!$M:$M)=0,"Немає висновків",SUMIF(ВихідніДані!$E:$BB,AM$8&amp;$C124,ВихідніДані!$AI:$AI)/SUMIF(ВихідніДані!$E:$BB,AM$8&amp;$C124,ВихідніДані!$M:$M))))</f>
        <v>1</v>
      </c>
      <c r="AN124" s="332" t="str">
        <f ca="1">IF(SUMIF(ВихідніДані!$E:$BB,AN$8&amp; $C124,ВихідніДані!$D:$D)=0,"-",IF(SUMIF(ВихідніДані!$E:$BB,AN$8&amp;$C124,ВихідніДані!$BE:$BE)=0,"вся сумма оспорена",IF(SUMIF(ВихідніДані!$E:$BB,AN$8&amp;$C124,ВихідніДані!$M:$M)=0,"Немає висновків",SUMIF(ВихідніДані!$E:$BB,AN$8&amp;$C124,ВихідніДані!$AI:$AI)/SUMIF(ВихідніДані!$E:$BB,AN$8&amp;$C124,ВихідніДані!$M:$M))))</f>
        <v>Немає висновків</v>
      </c>
      <c r="AO124" s="159"/>
      <c r="AP124" s="323">
        <f>VLOOKUP(AP$8&amp;$C124,ВихідніДані!$E:$BD,52,0)</f>
        <v>67</v>
      </c>
      <c r="AQ124" s="446">
        <f>VLOOKUP(AQ$8&amp;$C124,ВихідніДані!$E:$BD,52,0)</f>
        <v>101</v>
      </c>
      <c r="AR124" s="324">
        <f>VLOOKUP(AR$8&amp;$C124,ВихідніДані!$E:$BD,52,0)</f>
        <v>65</v>
      </c>
      <c r="AS124" s="446">
        <f>VLOOKUP(AS$8&amp;$C124,ВихідніДані!$E:$BD,52,0)</f>
        <v>131</v>
      </c>
      <c r="AT124" s="446">
        <f>VLOOKUP(AT$8&amp;$C124,ВихідніДані!$E:$BD,52,0)</f>
        <v>113</v>
      </c>
      <c r="AU124" s="324">
        <f>VLOOKUP(AU$8&amp;$C124,ВихідніДані!$E:$BD,52,0)</f>
        <v>84</v>
      </c>
      <c r="AV124" s="324">
        <f>VLOOKUP(AV$8&amp;$C124,ВихідніДані!$E:$BD,52,0)</f>
        <v>54</v>
      </c>
      <c r="AW124" s="324">
        <f>VLOOKUP(AW$8&amp;$C124,ВихідніДані!$E:$BD,52,0)</f>
        <v>76</v>
      </c>
      <c r="AX124" s="324">
        <f>VLOOKUP(AX$8&amp;$C124,ВихідніДані!$E:$BD,52,0)</f>
        <v>46</v>
      </c>
      <c r="AY124" s="324">
        <f>VLOOKUP(AY$8&amp;$C124,ВихідніДані!$E:$BD,52,0)</f>
        <v>35</v>
      </c>
      <c r="AZ124" s="444" t="str">
        <f>VLOOKUP(AZ$8&amp;$C124,ВихідніДані!$E:$BD,52,0)</f>
        <v>Немає висновку</v>
      </c>
      <c r="BA124" s="207"/>
      <c r="BB124" s="319">
        <f>IF(SUMIF(АВисновки!$D:$D,BB$8&amp;$C124,АВисновки!$A:$A)=0,"-",SUMIF(АВисновки!$D:$D,BB$8&amp;$C124,АВисновки!$E:$E))</f>
        <v>0</v>
      </c>
      <c r="BC124" s="320">
        <f>IF(SUMIF(АВисновки!$D:$D,BC$8&amp;$C124,АВисновки!$A:$A)=0,"-",SUMIF(АВисновки!$D:$D,BC$8&amp;$C124,АВисновки!$E:$E))</f>
        <v>1295689.4904109589</v>
      </c>
      <c r="BD124" s="320">
        <f>IF(SUMIF(АВисновки!$D:$D,BD$8&amp;$C124,АВисновки!$A:$A)=0,"-",SUMIF(АВисновки!$D:$D,BD$8&amp;$C124,АВисновки!$E:$E))</f>
        <v>0</v>
      </c>
      <c r="BE124" s="320">
        <f>IF(SUMIF(АВисновки!$D:$D,BE$8&amp;$C124,АВисновки!$A:$A)=0,"-",SUMIF(АВисновки!$D:$D,BE$8&amp;$C124,АВисновки!$E:$E))</f>
        <v>3143179.0767123289</v>
      </c>
      <c r="BF124" s="320">
        <f>IF(SUMIF(АВисновки!$D:$D,BF$8&amp;$C124,АВисновки!$A:$A)=0,"-",SUMIF(АВисновки!$D:$D,BF$8&amp;$C124,АВисновки!$E:$E))</f>
        <v>1829302.7945205478</v>
      </c>
      <c r="BG124" s="320">
        <f>IF(SUMIF(АВисновки!$D:$D,BG$8&amp;$C124,АВисновки!$A:$A)=0,"-",SUMIF(АВисновки!$D:$D,BG$8&amp;$C124,АВисновки!$E:$E))</f>
        <v>699972.76438356168</v>
      </c>
      <c r="BH124" s="320">
        <f>IF(SUMIF(АВисновки!$D:$D,BH$8&amp;$C124,АВисновки!$A:$A)=0,"-",SUMIF(АВисновки!$D:$D,BH$8&amp;$C124,АВисновки!$E:$E))</f>
        <v>0</v>
      </c>
      <c r="BI124" s="320">
        <f>IF(SUMIF(АВисновки!$D:$D,BI$8&amp;$C124,АВисновки!$A:$A)=0,"-",SUMIF(АВисновки!$D:$D,BI$8&amp;$C124,АВисновки!$E:$E))</f>
        <v>10537707.66780822</v>
      </c>
      <c r="BJ124" s="320">
        <f>IF(SUMIF(АВисновки!$D:$D,BJ$8&amp;$C124,АВисновки!$A:$A)=0,"-",SUMIF(АВисновки!$D:$D,BJ$8&amp;$C124,АВисновки!$E:$E))</f>
        <v>0</v>
      </c>
      <c r="BK124" s="320">
        <f>IF(SUMIF(АВисновки!$D:$D,BK$8&amp;$C124,АВисновки!$A:$A)=0,"-",SUMIF(АВисновки!$D:$D,BK$8&amp;$C124,АВисновки!$E:$E))</f>
        <v>0</v>
      </c>
      <c r="BL124" s="321">
        <f>IF(SUMIF(АВисновки!$D:$D,BL$8&amp;$C124,АВисновки!$A:$A)=0,"-",SUMIF(АВисновки!$D:$D,BL$8&amp;$C124,АВисновки!$E:$E))</f>
        <v>2229746.0575342467</v>
      </c>
    </row>
    <row r="125" spans="1:64" x14ac:dyDescent="0.2">
      <c r="A125" s="388">
        <f>COUNTIF(СписМінфін!$B$2:$B$101,C125)</f>
        <v>0</v>
      </c>
      <c r="B125" s="364">
        <v>111</v>
      </c>
      <c r="C125" s="171" t="s">
        <v>128</v>
      </c>
      <c r="D125" s="381">
        <v>355373604071</v>
      </c>
      <c r="E125" s="172">
        <f>SUMIF(ВихідніДані!G:G,D125,ВихідніДані!K:K)</f>
        <v>242416624</v>
      </c>
      <c r="F125" s="172">
        <f>SUMIF(ВихідніДані!G:G,D125,ВихідніДані!M:M)</f>
        <v>171161232.63999999</v>
      </c>
      <c r="G125" s="172">
        <f>SUMIF(ВихідніДані!G:G,D125,ВихідніДані!AC:AC)</f>
        <v>0</v>
      </c>
      <c r="H125" s="172">
        <f>SUMIF(ВихідніДані!G:G,D125,ВихідніДані!AI:AI)</f>
        <v>171161232.63999999</v>
      </c>
      <c r="I125" s="366">
        <f t="shared" si="14"/>
        <v>71255391.360000014</v>
      </c>
      <c r="J125" s="366">
        <f t="shared" si="15"/>
        <v>0</v>
      </c>
      <c r="K125" s="367">
        <f t="shared" si="16"/>
        <v>0.70606227335300231</v>
      </c>
      <c r="L125" s="368">
        <f t="shared" si="17"/>
        <v>0.70606227335300231</v>
      </c>
      <c r="M125" s="369">
        <f>SUMIF(АВисновки!N:N,D125,АВисновки!$E:$E)</f>
        <v>52620298.707397267</v>
      </c>
      <c r="N125" s="369">
        <f>SUMIF(АВисновки!N:N,D125,АВисновки!B:B)</f>
        <v>7</v>
      </c>
      <c r="O125" s="369">
        <f ca="1">SUMIF([2]Матриця!C$7:C$967,D125,[2]Матриця!D$7:D$967)</f>
        <v>0</v>
      </c>
      <c r="P125" s="387">
        <f ca="1">SUMIF([2]Матриця!B$7:B$967,C125,[2]Матриця!E$7:E$967)</f>
        <v>0</v>
      </c>
      <c r="Q125" s="159"/>
      <c r="R125" s="330">
        <f ca="1">IF(SUMIF(ВихідніДані!$E:$BB,R$8&amp;$C125,ВихідніДані!$D:$D)=0,"-",IF(SUMIF(ВихідніДані!$E:$BB,R$8&amp;$C125,ВихідніДані!$BE:$BE)=0,"вся сумма оспорена",IF(SUMIF(ВихідніДані!$E:$BB,R$8&amp;$C125,ВихідніДані!$M:$M)=0,"Немає висновків",SUMIF(ВихідніДані!$E:$BB,R$8&amp;$C125,ВихідніДані!$M:$M)/SUMIF(ВихідніДані!$E:$BB,R$8&amp;$C125,ВихідніДані!$BE:$BE))))</f>
        <v>2.8649545083995021E-2</v>
      </c>
      <c r="S125" s="331">
        <f ca="1">IF(SUMIF(ВихідніДані!$E:$BB,S$8&amp;$C125,ВихідніДані!$D:$D)=0,"-",IF(SUMIF(ВихідніДані!$E:$BB,S$8&amp;$C125,ВихідніДані!$BE:$BE)=0,"вся сумма оспорена",IF(SUMIF(ВихідніДані!$E:$BB,S$8&amp;$C125,ВихідніДані!$M:$M)=0,"Немає висновків",SUMIF(ВихідніДані!$E:$BB,S$8&amp;$C125,ВихідніДані!$M:$M)/SUMIF(ВихідніДані!$E:$BB,S$8&amp;$C125,ВихідніДані!$BE:$BE))))</f>
        <v>0.99774243113625816</v>
      </c>
      <c r="T125" s="331">
        <f ca="1">IF(SUMIF(ВихідніДані!$E:$BB,T$8&amp;$C125,ВихідніДані!$D:$D)=0,"-",IF(SUMIF(ВихідніДані!$E:$BB,T$8&amp;$C125,ВихідніДані!$BE:$BE)=0,"вся сумма оспорена",IF(SUMIF(ВихідніДані!$E:$BB,T$8&amp;$C125,ВихідніДані!$M:$M)=0,"Немає висновків",SUMIF(ВихідніДані!$E:$BB,T$8&amp;$C125,ВихідніДані!$M:$M)/SUMIF(ВихідніДані!$E:$BB,T$8&amp;$C125,ВихідніДані!$BE:$BE))))</f>
        <v>1</v>
      </c>
      <c r="U125" s="331">
        <f ca="1">IF(SUMIF(ВихідніДані!$E:$BB,U$8&amp;$C125,ВихідніДані!$D:$D)=0,"-",IF(SUMIF(ВихідніДані!$E:$BB,U$8&amp;$C125,ВихідніДані!$BE:$BE)=0,"вся сумма оспорена",IF(SUMIF(ВихідніДані!$E:$BB,U$8&amp;$C125,ВихідніДані!$M:$M)=0,"Немає висновків",SUMIF(ВихідніДані!$E:$BB,U$8&amp;$C125,ВихідніДані!$M:$M)/SUMIF(ВихідніДані!$E:$BB,U$8&amp;$C125,ВихідніДані!$BE:$BE))))</f>
        <v>9.4288194419321365E-4</v>
      </c>
      <c r="V125" s="331">
        <f ca="1">IF(SUMIF(ВихідніДані!$E:$BB,V$8&amp;$C125,ВихідніДані!$D:$D)=0,"-",IF(SUMIF(ВихідніДані!$E:$BB,V$8&amp;$C125,ВихідніДані!$BE:$BE)=0,"вся сумма оспорена",IF(SUMIF(ВихідніДані!$E:$BB,V$8&amp;$C125,ВихідніДані!$M:$M)=0,"Немає висновків",SUMIF(ВихідніДані!$E:$BB,V$8&amp;$C125,ВихідніДані!$M:$M)/SUMIF(ВихідніДані!$E:$BB,V$8&amp;$C125,ВихідніДані!$BE:$BE))))</f>
        <v>0.99650011475585276</v>
      </c>
      <c r="W125" s="331">
        <f ca="1">IF(SUMIF(ВихідніДані!$E:$BB,W$8&amp;$C125,ВихідніДані!$D:$D)=0,"-",IF(SUMIF(ВихідніДані!$E:$BB,W$8&amp;$C125,ВихідніДані!$BE:$BE)=0,"вся сумма оспорена",IF(SUMIF(ВихідніДані!$E:$BB,W$8&amp;$C125,ВихідніДані!$M:$M)=0,"Немає висновків",SUMIF(ВихідніДані!$E:$BB,W$8&amp;$C125,ВихідніДані!$M:$M)/SUMIF(ВихідніДані!$E:$BB,W$8&amp;$C125,ВихідніДані!$BE:$BE))))</f>
        <v>0.99999971343330885</v>
      </c>
      <c r="X125" s="331">
        <f ca="1">IF(SUMIF(ВихідніДані!$E:$BB,X$8&amp;$C125,ВихідніДані!$D:$D)=0,"-",IF(SUMIF(ВихідніДані!$E:$BB,X$8&amp;$C125,ВихідніДані!$BE:$BE)=0,"вся сумма оспорена",IF(SUMIF(ВихідніДані!$E:$BB,X$8&amp;$C125,ВихідніДані!$M:$M)=0,"Немає висновків",SUMIF(ВихідніДані!$E:$BB,X$8&amp;$C125,ВихідніДані!$M:$M)/SUMIF(ВихідніДані!$E:$BB,X$8&amp;$C125,ВихідніДані!$BE:$BE))))</f>
        <v>1</v>
      </c>
      <c r="Y125" s="331">
        <f ca="1">IF(SUMIF(ВихідніДані!$E:$BB,Y$8&amp;$C125,ВихідніДані!$D:$D)=0,"-",IF(SUMIF(ВихідніДані!$E:$BB,Y$8&amp;$C125,ВихідніДані!$BE:$BE)=0,"вся сумма оспорена",IF(SUMIF(ВихідніДані!$E:$BB,Y$8&amp;$C125,ВихідніДані!$M:$M)=0,"Немає висновків",SUMIF(ВихідніДані!$E:$BB,Y$8&amp;$C125,ВихідніДані!$M:$M)/SUMIF(ВихідніДані!$E:$BB,Y$8&amp;$C125,ВихідніДані!$BE:$BE))))</f>
        <v>0.99999639147186836</v>
      </c>
      <c r="Z125" s="331">
        <f ca="1">IF(SUMIF(ВихідніДані!$E:$BB,Z$8&amp;$C125,ВихідніДані!$D:$D)=0,"-",IF(SUMIF(ВихідніДані!$E:$BB,Z$8&amp;$C125,ВихідніДані!$BE:$BE)=0,"вся сумма оспорена",IF(SUMIF(ВихідніДані!$E:$BB,Z$8&amp;$C125,ВихідніДані!$M:$M)=0,"Немає висновків",SUMIF(ВихідніДані!$E:$BB,Z$8&amp;$C125,ВихідніДані!$M:$M)/SUMIF(ВихідніДані!$E:$BB,Z$8&amp;$C125,ВихідніДані!$BE:$BE))))</f>
        <v>1</v>
      </c>
      <c r="AA125" s="331">
        <f ca="1">IF(SUMIF(ВихідніДані!$E:$BB,AA$8&amp;$C125,ВихідніДані!$D:$D)=0,"-",IF(SUMIF(ВихідніДані!$E:$BB,AA$8&amp;$C125,ВихідніДані!$BE:$BE)=0,"вся сумма оспорена",IF(SUMIF(ВихідніДані!$E:$BB,AA$8&amp;$C125,ВихідніДані!$M:$M)=0,"Немає висновків",SUMIF(ВихідніДані!$E:$BB,AA$8&amp;$C125,ВихідніДані!$M:$M)/SUMIF(ВихідніДані!$E:$BB,AA$8&amp;$C125,ВихідніДані!$BE:$BE))))</f>
        <v>1</v>
      </c>
      <c r="AB125" s="332" t="str">
        <f ca="1">IF(SUMIF(ВихідніДані!$E:$BB,AB$8&amp;$C125,ВихідніДані!$D:$D)=0,"-",IF(SUMIF(ВихідніДані!$E:$BB,AB$8&amp;$C125,ВихідніДані!$BE:$BE)=0,"вся сумма оспорена",IF(SUMIF(ВихідніДані!$E:$BB,AB$8&amp;$C125,ВихідніДані!$M:$M)=0,"Немає висновків",SUMIF(ВихідніДані!$E:$BB,AB$8&amp;$C125,ВихідніДані!$M:$M)/SUMIF(ВихідніДані!$E:$BB,AB$8&amp;$C125,ВихідніДані!$BE:$BE))))</f>
        <v>Немає висновків</v>
      </c>
      <c r="AC125" s="159"/>
      <c r="AD125" s="330">
        <f ca="1">IF(SUMIF(ВихідніДані!$E:$BB,AD$8&amp; $C125,ВихідніДані!$D:$D)=0,"-",IF(SUMIF(ВихідніДані!$E:$BB,AD$8&amp;$C125,ВихідніДані!$BE:$BE)=0,"вся сумма оспорена",IF(SUMIF(ВихідніДані!$E:$BB,AD$8&amp;$C125,ВихідніДані!$M:$M)=0,"Немає висновків",SUMIF(ВихідніДані!$E:$BB,AD$8&amp;$C125,ВихідніДані!$AI:$AI)/SUMIF(ВихідніДані!$E:$BB,AD$8&amp;$C125,ВихідніДані!$M:$M))))</f>
        <v>1</v>
      </c>
      <c r="AE125" s="331">
        <f ca="1">IF(SUMIF(ВихідніДані!$E:$BB,AE$8&amp; $C125,ВихідніДані!$D:$D)=0,"-",IF(SUMIF(ВихідніДані!$E:$BB,AE$8&amp;$C125,ВихідніДані!$BE:$BE)=0,"вся сумма оспорена",IF(SUMIF(ВихідніДані!$E:$BB,AE$8&amp;$C125,ВихідніДані!$M:$M)=0,"Немає висновків",SUMIF(ВихідніДані!$E:$BB,AE$8&amp;$C125,ВихідніДані!$AI:$AI)/SUMIF(ВихідніДані!$E:$BB,AE$8&amp;$C125,ВихідніДані!$M:$M))))</f>
        <v>1</v>
      </c>
      <c r="AF125" s="331">
        <f ca="1">IF(SUMIF(ВихідніДані!$E:$BB,AF$8&amp; $C125,ВихідніДані!$D:$D)=0,"-",IF(SUMIF(ВихідніДані!$E:$BB,AF$8&amp;$C125,ВихідніДані!$BE:$BE)=0,"вся сумма оспорена",IF(SUMIF(ВихідніДані!$E:$BB,AF$8&amp;$C125,ВихідніДані!$M:$M)=0,"Немає висновків",SUMIF(ВихідніДані!$E:$BB,AF$8&amp;$C125,ВихідніДані!$AI:$AI)/SUMIF(ВихідніДані!$E:$BB,AF$8&amp;$C125,ВихідніДані!$M:$M))))</f>
        <v>1</v>
      </c>
      <c r="AG125" s="331">
        <f ca="1">IF(SUMIF(ВихідніДані!$E:$BB,AG$8&amp; $C125,ВихідніДані!$D:$D)=0,"-",IF(SUMIF(ВихідніДані!$E:$BB,AG$8&amp;$C125,ВихідніДані!$BE:$BE)=0,"вся сумма оспорена",IF(SUMIF(ВихідніДані!$E:$BB,AG$8&amp;$C125,ВихідніДані!$M:$M)=0,"Немає висновків",SUMIF(ВихідніДані!$E:$BB,AG$8&amp;$C125,ВихідніДані!$AI:$AI)/SUMIF(ВихідніДані!$E:$BB,AG$8&amp;$C125,ВихідніДані!$M:$M))))</f>
        <v>1</v>
      </c>
      <c r="AH125" s="331">
        <f ca="1">IF(SUMIF(ВихідніДані!$E:$BB,AH$8&amp; $C125,ВихідніДані!$D:$D)=0,"-",IF(SUMIF(ВихідніДані!$E:$BB,AH$8&amp;$C125,ВихідніДані!$BE:$BE)=0,"вся сумма оспорена",IF(SUMIF(ВихідніДані!$E:$BB,AH$8&amp;$C125,ВихідніДані!$M:$M)=0,"Немає висновків",SUMIF(ВихідніДані!$E:$BB,AH$8&amp;$C125,ВихідніДані!$AI:$AI)/SUMIF(ВихідніДані!$E:$BB,AH$8&amp;$C125,ВихідніДані!$M:$M))))</f>
        <v>1</v>
      </c>
      <c r="AI125" s="331">
        <f ca="1">IF(SUMIF(ВихідніДані!$E:$BB,AI$8&amp; $C125,ВихідніДані!$D:$D)=0,"-",IF(SUMIF(ВихідніДані!$E:$BB,AI$8&amp;$C125,ВихідніДані!$BE:$BE)=0,"вся сумма оспорена",IF(SUMIF(ВихідніДані!$E:$BB,AI$8&amp;$C125,ВихідніДані!$M:$M)=0,"Немає висновків",SUMIF(ВихідніДані!$E:$BB,AI$8&amp;$C125,ВихідніДані!$AI:$AI)/SUMIF(ВихідніДані!$E:$BB,AI$8&amp;$C125,ВихідніДані!$M:$M))))</f>
        <v>1</v>
      </c>
      <c r="AJ125" s="331">
        <f ca="1">IF(SUMIF(ВихідніДані!$E:$BB,AJ$8&amp; $C125,ВихідніДані!$D:$D)=0,"-",IF(SUMIF(ВихідніДані!$E:$BB,AJ$8&amp;$C125,ВихідніДані!$BE:$BE)=0,"вся сумма оспорена",IF(SUMIF(ВихідніДані!$E:$BB,AJ$8&amp;$C125,ВихідніДані!$M:$M)=0,"Немає висновків",SUMIF(ВихідніДані!$E:$BB,AJ$8&amp;$C125,ВихідніДані!$AI:$AI)/SUMIF(ВихідніДані!$E:$BB,AJ$8&amp;$C125,ВихідніДані!$M:$M))))</f>
        <v>1</v>
      </c>
      <c r="AK125" s="331">
        <f ca="1">IF(SUMIF(ВихідніДані!$E:$BB,AK$8&amp; $C125,ВихідніДані!$D:$D)=0,"-",IF(SUMIF(ВихідніДані!$E:$BB,AK$8&amp;$C125,ВихідніДані!$BE:$BE)=0,"вся сумма оспорена",IF(SUMIF(ВихідніДані!$E:$BB,AK$8&amp;$C125,ВихідніДані!$M:$M)=0,"Немає висновків",SUMIF(ВихідніДані!$E:$BB,AK$8&amp;$C125,ВихідніДані!$AI:$AI)/SUMIF(ВихідніДані!$E:$BB,AK$8&amp;$C125,ВихідніДані!$M:$M))))</f>
        <v>1</v>
      </c>
      <c r="AL125" s="331">
        <f ca="1">IF(SUMIF(ВихідніДані!$E:$BB,AL$8&amp; $C125,ВихідніДані!$D:$D)=0,"-",IF(SUMIF(ВихідніДані!$E:$BB,AL$8&amp;$C125,ВихідніДані!$BE:$BE)=0,"вся сумма оспорена",IF(SUMIF(ВихідніДані!$E:$BB,AL$8&amp;$C125,ВихідніДані!$M:$M)=0,"Немає висновків",SUMIF(ВихідніДані!$E:$BB,AL$8&amp;$C125,ВихідніДані!$AI:$AI)/SUMIF(ВихідніДані!$E:$BB,AL$8&amp;$C125,ВихідніДані!$M:$M))))</f>
        <v>1</v>
      </c>
      <c r="AM125" s="331">
        <f ca="1">IF(SUMIF(ВихідніДані!$E:$BB,AM$8&amp; $C125,ВихідніДані!$D:$D)=0,"-",IF(SUMIF(ВихідніДані!$E:$BB,AM$8&amp;$C125,ВихідніДані!$BE:$BE)=0,"вся сумма оспорена",IF(SUMIF(ВихідніДані!$E:$BB,AM$8&amp;$C125,ВихідніДані!$M:$M)=0,"Немає висновків",SUMIF(ВихідніДані!$E:$BB,AM$8&amp;$C125,ВихідніДані!$AI:$AI)/SUMIF(ВихідніДані!$E:$BB,AM$8&amp;$C125,ВихідніДані!$M:$M))))</f>
        <v>1</v>
      </c>
      <c r="AN125" s="332" t="str">
        <f ca="1">IF(SUMIF(ВихідніДані!$E:$BB,AN$8&amp; $C125,ВихідніДані!$D:$D)=0,"-",IF(SUMIF(ВихідніДані!$E:$BB,AN$8&amp;$C125,ВихідніДані!$BE:$BE)=0,"вся сумма оспорена",IF(SUMIF(ВихідніДані!$E:$BB,AN$8&amp;$C125,ВихідніДані!$M:$M)=0,"Немає висновків",SUMIF(ВихідніДані!$E:$BB,AN$8&amp;$C125,ВихідніДані!$AI:$AI)/SUMIF(ВихідніДані!$E:$BB,AN$8&amp;$C125,ВихідніДані!$M:$M))))</f>
        <v>Немає висновків</v>
      </c>
      <c r="AO125" s="159"/>
      <c r="AP125" s="323">
        <f>VLOOKUP(AP$8&amp;$C125,ВихідніДані!$E:$BD,52,0)</f>
        <v>33</v>
      </c>
      <c r="AQ125" s="324">
        <f>VLOOKUP(AQ$8&amp;$C125,ВихідніДані!$E:$BD,52,0)</f>
        <v>34</v>
      </c>
      <c r="AR125" s="324">
        <f>VLOOKUP(AR$8&amp;$C125,ВихідніДані!$E:$BD,52,0)</f>
        <v>35</v>
      </c>
      <c r="AS125" s="324">
        <f>VLOOKUP(AS$8&amp;$C125,ВихідніДані!$E:$BD,52,0)</f>
        <v>34</v>
      </c>
      <c r="AT125" s="324">
        <f>VLOOKUP(AT$8&amp;$C125,ВихідніДані!$E:$BD,52,0)</f>
        <v>36</v>
      </c>
      <c r="AU125" s="324">
        <f>VLOOKUP(AU$8&amp;$C125,ВихідніДані!$E:$BD,52,0)</f>
        <v>37</v>
      </c>
      <c r="AV125" s="324">
        <f>VLOOKUP(AV$8&amp;$C125,ВихідніДані!$E:$BD,52,0)</f>
        <v>35</v>
      </c>
      <c r="AW125" s="324">
        <f>VLOOKUP(AW$8&amp;$C125,ВихідніДані!$E:$BD,52,0)</f>
        <v>32</v>
      </c>
      <c r="AX125" s="324">
        <f>VLOOKUP(AX$8&amp;$C125,ВихідніДані!$E:$BD,52,0)</f>
        <v>33</v>
      </c>
      <c r="AY125" s="324">
        <f>VLOOKUP(AY$8&amp;$C125,ВихідніДані!$E:$BD,52,0)</f>
        <v>34</v>
      </c>
      <c r="AZ125" s="444" t="str">
        <f>VLOOKUP(AZ$8&amp;$C125,ВихідніДані!$E:$BD,52,0)</f>
        <v>Немає висновку</v>
      </c>
      <c r="BA125" s="159"/>
      <c r="BB125" s="319">
        <f>IF(SUMIF(АВисновки!$D:$D,BB$8&amp;$C125,АВисновки!$A:$A)=0,"-",SUMIF(АВисновки!$D:$D,BB$8&amp;$C125,АВисновки!$E:$E))</f>
        <v>27182584.035616439</v>
      </c>
      <c r="BC125" s="320">
        <f>IF(SUMIF(АВисновки!$D:$D,BC$8&amp;$C125,АВисновки!$A:$A)=0,"-",SUMIF(АВисновки!$D:$D,BC$8&amp;$C125,АВисновки!$E:$E))</f>
        <v>73841.432876712322</v>
      </c>
      <c r="BD125" s="320">
        <f>IF(SUMIF(АВисновки!$D:$D,BD$8&amp;$C125,АВисновки!$A:$A)=0,"-",SUMIF(АВисновки!$D:$D,BD$8&amp;$C125,АВисновки!$E:$E))</f>
        <v>0</v>
      </c>
      <c r="BE125" s="320">
        <f>IF(SUMIF(АВисновки!$D:$D,BE$8&amp;$C125,АВисновки!$A:$A)=0,"-",SUMIF(АВисновки!$D:$D,BE$8&amp;$C125,АВисновки!$E:$E))</f>
        <v>24190160.745205481</v>
      </c>
      <c r="BF125" s="320">
        <f>IF(SUMIF(АВисновки!$D:$D,BF$8&amp;$C125,АВисновки!$A:$A)=0,"-",SUMIF(АВисновки!$D:$D,BF$8&amp;$C125,АВисновки!$E:$E))</f>
        <v>32624.657534246577</v>
      </c>
      <c r="BG125" s="320">
        <f>IF(SUMIF(АВисновки!$D:$D,BG$8&amp;$C125,АВисновки!$A:$A)=0,"-",SUMIF(АВисновки!$D:$D,BG$8&amp;$C125,АВисновки!$E:$E))</f>
        <v>3.2657534251474356</v>
      </c>
      <c r="BH125" s="320">
        <f>IF(SUMIF(АВисновки!$D:$D,BH$8&amp;$C125,АВисновки!$A:$A)=0,"-",SUMIF(АВисновки!$D:$D,BH$8&amp;$C125,АВисновки!$E:$E))</f>
        <v>0</v>
      </c>
      <c r="BI125" s="320">
        <f>IF(SUMIF(АВисновки!$D:$D,BI$8&amp;$C125,АВисновки!$A:$A)=0,"-",SUMIF(АВисновки!$D:$D,BI$8&amp;$C125,АВисновки!$E:$E))</f>
        <v>23.592328766559902</v>
      </c>
      <c r="BJ125" s="320">
        <f>IF(SUMIF(АВисновки!$D:$D,BJ$8&amp;$C125,АВисновки!$A:$A)=0,"-",SUMIF(АВисновки!$D:$D,BJ$8&amp;$C125,АВисновки!$E:$E))</f>
        <v>0</v>
      </c>
      <c r="BK125" s="320">
        <f>IF(SUMIF(АВисновки!$D:$D,BK$8&amp;$C125,АВисновки!$A:$A)=0,"-",SUMIF(АВисновки!$D:$D,BK$8&amp;$C125,АВисновки!$E:$E))</f>
        <v>0</v>
      </c>
      <c r="BL125" s="321">
        <f>IF(SUMIF(АВисновки!$D:$D,BL$8&amp;$C125,АВисновки!$A:$A)=0,"-",SUMIF(АВисновки!$D:$D,BL$8&amp;$C125,АВисновки!$E:$E))</f>
        <v>1141060.9780821917</v>
      </c>
    </row>
    <row r="126" spans="1:64" x14ac:dyDescent="0.2">
      <c r="A126" s="388">
        <f>COUNTIF(СписМінфін!$B$2:$B$101,C126)</f>
        <v>0</v>
      </c>
      <c r="B126" s="364">
        <v>112</v>
      </c>
      <c r="C126" s="171" t="s">
        <v>132</v>
      </c>
      <c r="D126" s="381">
        <v>53931304086</v>
      </c>
      <c r="E126" s="172">
        <f>SUMIF(ВихідніДані!G:G,D126,ВихідніДані!K:K)</f>
        <v>107074749</v>
      </c>
      <c r="F126" s="172">
        <f>SUMIF(ВихідніДані!G:G,D126,ВихідніДані!M:M)</f>
        <v>73641027.670000002</v>
      </c>
      <c r="G126" s="172">
        <f>SUMIF(ВихідніДані!G:G,D126,ВихідніДані!AC:AC)</f>
        <v>463031.5</v>
      </c>
      <c r="H126" s="172">
        <f>SUMIF(ВихідніДані!G:G,D126,ВихідніДані!AI:AI)</f>
        <v>73641027.670000002</v>
      </c>
      <c r="I126" s="366">
        <f t="shared" si="14"/>
        <v>32970689.829999998</v>
      </c>
      <c r="J126" s="366">
        <f t="shared" si="15"/>
        <v>0</v>
      </c>
      <c r="K126" s="367">
        <f t="shared" si="16"/>
        <v>0.6907404682792021</v>
      </c>
      <c r="L126" s="368">
        <f t="shared" si="17"/>
        <v>0.6907404682792021</v>
      </c>
      <c r="M126" s="369">
        <f>SUMIF(АВисновки!N:N,D126,АВисновки!$E:$E)</f>
        <v>12250411.474356165</v>
      </c>
      <c r="N126" s="369">
        <f>SUMIF(АВисновки!N:N,D126,АВисновки!B:B)</f>
        <v>6</v>
      </c>
      <c r="O126" s="369">
        <f ca="1">SUMIF([2]Матриця!C$7:C$967,D126,[2]Матриця!D$7:D$967)</f>
        <v>0</v>
      </c>
      <c r="P126" s="387">
        <f ca="1">SUMIF([2]Матриця!B$7:B$967,C126,[2]Матриця!E$7:E$967)</f>
        <v>0</v>
      </c>
      <c r="Q126" s="159"/>
      <c r="R126" s="330">
        <f ca="1">IF(SUMIF(ВихідніДані!$E:$BB,R$8&amp;$C126,ВихідніДані!$D:$D)=0,"-",IF(SUMIF(ВихідніДані!$E:$BB,R$8&amp;$C126,ВихідніДані!$BE:$BE)=0,"вся сумма оспорена",IF(SUMIF(ВихідніДані!$E:$BB,R$8&amp;$C126,ВихідніДані!$M:$M)=0,"Немає висновків",SUMIF(ВихідніДані!$E:$BB,R$8&amp;$C126,ВихідніДані!$M:$M)/SUMIF(ВихідніДані!$E:$BB,R$8&amp;$C126,ВихідніДані!$BE:$BE))))</f>
        <v>1</v>
      </c>
      <c r="S126" s="331">
        <f ca="1">IF(SUMIF(ВихідніДані!$E:$BB,S$8&amp;$C126,ВихідніДані!$D:$D)=0,"-",IF(SUMIF(ВихідніДані!$E:$BB,S$8&amp;$C126,ВихідніДані!$BE:$BE)=0,"вся сумма оспорена",IF(SUMIF(ВихідніДані!$E:$BB,S$8&amp;$C126,ВихідніДані!$M:$M)=0,"Немає висновків",SUMIF(ВихідніДані!$E:$BB,S$8&amp;$C126,ВихідніДані!$M:$M)/SUMIF(ВихідніДані!$E:$BB,S$8&amp;$C126,ВихідніДані!$BE:$BE))))</f>
        <v>1</v>
      </c>
      <c r="T126" s="331">
        <f ca="1">IF(SUMIF(ВихідніДані!$E:$BB,T$8&amp;$C126,ВихідніДані!$D:$D)=0,"-",IF(SUMIF(ВихідніДані!$E:$BB,T$8&amp;$C126,ВихідніДані!$BE:$BE)=0,"вся сумма оспорена",IF(SUMIF(ВихідніДані!$E:$BB,T$8&amp;$C126,ВихідніДані!$M:$M)=0,"Немає висновків",SUMIF(ВихідніДані!$E:$BB,T$8&amp;$C126,ВихідніДані!$M:$M)/SUMIF(ВихідніДані!$E:$BB,T$8&amp;$C126,ВихідніДані!$BE:$BE))))</f>
        <v>1</v>
      </c>
      <c r="U126" s="331">
        <f ca="1">IF(SUMIF(ВихідніДані!$E:$BB,U$8&amp;$C126,ВихідніДані!$D:$D)=0,"-",IF(SUMIF(ВихідніДані!$E:$BB,U$8&amp;$C126,ВихідніДані!$BE:$BE)=0,"вся сумма оспорена",IF(SUMIF(ВихідніДані!$E:$BB,U$8&amp;$C126,ВихідніДані!$M:$M)=0,"Немає висновків",SUMIF(ВихідніДані!$E:$BB,U$8&amp;$C126,ВихідніДані!$M:$M)/SUMIF(ВихідніДані!$E:$BB,U$8&amp;$C126,ВихідніДані!$BE:$BE))))</f>
        <v>1.1385134800883814E-2</v>
      </c>
      <c r="V126" s="331">
        <f ca="1">IF(SUMIF(ВихідніДані!$E:$BB,V$8&amp;$C126,ВихідніДані!$D:$D)=0,"-",IF(SUMIF(ВихідніДані!$E:$BB,V$8&amp;$C126,ВихідніДані!$BE:$BE)=0,"вся сумма оспорена",IF(SUMIF(ВихідніДані!$E:$BB,V$8&amp;$C126,ВихідніДані!$M:$M)=0,"Немає висновків",SUMIF(ВихідніДані!$E:$BB,V$8&amp;$C126,ВихідніДані!$M:$M)/SUMIF(ВихідніДані!$E:$BB,V$8&amp;$C126,ВихідніДані!$BE:$BE))))</f>
        <v>0.98721414832943266</v>
      </c>
      <c r="W126" s="331">
        <f ca="1">IF(SUMIF(ВихідніДані!$E:$BB,W$8&amp;$C126,ВихідніДані!$D:$D)=0,"-",IF(SUMIF(ВихідніДані!$E:$BB,W$8&amp;$C126,ВихідніДані!$BE:$BE)=0,"вся сумма оспорена",IF(SUMIF(ВихідніДані!$E:$BB,W$8&amp;$C126,ВихідніДані!$M:$M)=0,"Немає висновків",SUMIF(ВихідніДані!$E:$BB,W$8&amp;$C126,ВихідніДані!$M:$M)/SUMIF(ВихідніДані!$E:$BB,W$8&amp;$C126,ВихідніДані!$BE:$BE))))</f>
        <v>1.6204903256586845E-2</v>
      </c>
      <c r="X126" s="331">
        <f ca="1">IF(SUMIF(ВихідніДані!$E:$BB,X$8&amp;$C126,ВихідніДані!$D:$D)=0,"-",IF(SUMIF(ВихідніДані!$E:$BB,X$8&amp;$C126,ВихідніДані!$BE:$BE)=0,"вся сумма оспорена",IF(SUMIF(ВихідніДані!$E:$BB,X$8&amp;$C126,ВихідніДані!$M:$M)=0,"Немає висновків",SUMIF(ВихідніДані!$E:$BB,X$8&amp;$C126,ВихідніДані!$M:$M)/SUMIF(ВихідніДані!$E:$BB,X$8&amp;$C126,ВихідніДані!$BE:$BE))))</f>
        <v>0.99986587021678819</v>
      </c>
      <c r="Y126" s="331">
        <f ca="1">IF(SUMIF(ВихідніДані!$E:$BB,Y$8&amp;$C126,ВихідніДані!$D:$D)=0,"-",IF(SUMIF(ВихідніДані!$E:$BB,Y$8&amp;$C126,ВихідніДані!$BE:$BE)=0,"вся сумма оспорена",IF(SUMIF(ВихідніДані!$E:$BB,Y$8&amp;$C126,ВихідніДані!$M:$M)=0,"Немає висновків",SUMIF(ВихідніДані!$E:$BB,Y$8&amp;$C126,ВихідніДані!$M:$M)/SUMIF(ВихідніДані!$E:$BB,Y$8&amp;$C126,ВихідніДані!$BE:$BE))))</f>
        <v>1</v>
      </c>
      <c r="Z126" s="331">
        <f ca="1">IF(SUMIF(ВихідніДані!$E:$BB,Z$8&amp;$C126,ВихідніДані!$D:$D)=0,"-",IF(SUMIF(ВихідніДані!$E:$BB,Z$8&amp;$C126,ВихідніДані!$BE:$BE)=0,"вся сумма оспорена",IF(SUMIF(ВихідніДані!$E:$BB,Z$8&amp;$C126,ВихідніДані!$M:$M)=0,"Немає висновків",SUMIF(ВихідніДані!$E:$BB,Z$8&amp;$C126,ВихідніДані!$M:$M)/SUMIF(ВихідніДані!$E:$BB,Z$8&amp;$C126,ВихідніДані!$BE:$BE))))</f>
        <v>0.95978148667527907</v>
      </c>
      <c r="AA126" s="331">
        <f ca="1">IF(SUMIF(ВихідніДані!$E:$BB,AA$8&amp;$C126,ВихідніДані!$D:$D)=0,"-",IF(SUMIF(ВихідніДані!$E:$BB,AA$8&amp;$C126,ВихідніДані!$BE:$BE)=0,"вся сумма оспорена",IF(SUMIF(ВихідніДані!$E:$BB,AA$8&amp;$C126,ВихідніДані!$M:$M)=0,"Немає висновків",SUMIF(ВихідніДані!$E:$BB,AA$8&amp;$C126,ВихідніДані!$M:$M)/SUMIF(ВихідніДані!$E:$BB,AA$8&amp;$C126,ВихідніДані!$BE:$BE))))</f>
        <v>1</v>
      </c>
      <c r="AB126" s="332" t="str">
        <f ca="1">IF(SUMIF(ВихідніДані!$E:$BB,AB$8&amp;$C126,ВихідніДані!$D:$D)=0,"-",IF(SUMIF(ВихідніДані!$E:$BB,AB$8&amp;$C126,ВихідніДані!$BE:$BE)=0,"вся сумма оспорена",IF(SUMIF(ВихідніДані!$E:$BB,AB$8&amp;$C126,ВихідніДані!$M:$M)=0,"Немає висновків",SUMIF(ВихідніДані!$E:$BB,AB$8&amp;$C126,ВихідніДані!$M:$M)/SUMIF(ВихідніДані!$E:$BB,AB$8&amp;$C126,ВихідніДані!$BE:$BE))))</f>
        <v>Немає висновків</v>
      </c>
      <c r="AC126" s="159"/>
      <c r="AD126" s="330">
        <f ca="1">IF(SUMIF(ВихідніДані!$E:$BB,AD$8&amp; $C126,ВихідніДані!$D:$D)=0,"-",IF(SUMIF(ВихідніДані!$E:$BB,AD$8&amp;$C126,ВихідніДані!$BE:$BE)=0,"вся сумма оспорена",IF(SUMIF(ВихідніДані!$E:$BB,AD$8&amp;$C126,ВихідніДані!$M:$M)=0,"Немає висновків",SUMIF(ВихідніДані!$E:$BB,AD$8&amp;$C126,ВихідніДані!$AI:$AI)/SUMIF(ВихідніДані!$E:$BB,AD$8&amp;$C126,ВихідніДані!$M:$M))))</f>
        <v>1</v>
      </c>
      <c r="AE126" s="331">
        <f ca="1">IF(SUMIF(ВихідніДані!$E:$BB,AE$8&amp; $C126,ВихідніДані!$D:$D)=0,"-",IF(SUMIF(ВихідніДані!$E:$BB,AE$8&amp;$C126,ВихідніДані!$BE:$BE)=0,"вся сумма оспорена",IF(SUMIF(ВихідніДані!$E:$BB,AE$8&amp;$C126,ВихідніДані!$M:$M)=0,"Немає висновків",SUMIF(ВихідніДані!$E:$BB,AE$8&amp;$C126,ВихідніДані!$AI:$AI)/SUMIF(ВихідніДані!$E:$BB,AE$8&amp;$C126,ВихідніДані!$M:$M))))</f>
        <v>1</v>
      </c>
      <c r="AF126" s="331">
        <f ca="1">IF(SUMIF(ВихідніДані!$E:$BB,AF$8&amp; $C126,ВихідніДані!$D:$D)=0,"-",IF(SUMIF(ВихідніДані!$E:$BB,AF$8&amp;$C126,ВихідніДані!$BE:$BE)=0,"вся сумма оспорена",IF(SUMIF(ВихідніДані!$E:$BB,AF$8&amp;$C126,ВихідніДані!$M:$M)=0,"Немає висновків",SUMIF(ВихідніДані!$E:$BB,AF$8&amp;$C126,ВихідніДані!$AI:$AI)/SUMIF(ВихідніДані!$E:$BB,AF$8&amp;$C126,ВихідніДані!$M:$M))))</f>
        <v>1</v>
      </c>
      <c r="AG126" s="331">
        <f ca="1">IF(SUMIF(ВихідніДані!$E:$BB,AG$8&amp; $C126,ВихідніДані!$D:$D)=0,"-",IF(SUMIF(ВихідніДані!$E:$BB,AG$8&amp;$C126,ВихідніДані!$BE:$BE)=0,"вся сумма оспорена",IF(SUMIF(ВихідніДані!$E:$BB,AG$8&amp;$C126,ВихідніДані!$M:$M)=0,"Немає висновків",SUMIF(ВихідніДані!$E:$BB,AG$8&amp;$C126,ВихідніДані!$AI:$AI)/SUMIF(ВихідніДані!$E:$BB,AG$8&amp;$C126,ВихідніДані!$M:$M))))</f>
        <v>1</v>
      </c>
      <c r="AH126" s="331">
        <f ca="1">IF(SUMIF(ВихідніДані!$E:$BB,AH$8&amp; $C126,ВихідніДані!$D:$D)=0,"-",IF(SUMIF(ВихідніДані!$E:$BB,AH$8&amp;$C126,ВихідніДані!$BE:$BE)=0,"вся сумма оспорена",IF(SUMIF(ВихідніДані!$E:$BB,AH$8&amp;$C126,ВихідніДані!$M:$M)=0,"Немає висновків",SUMIF(ВихідніДані!$E:$BB,AH$8&amp;$C126,ВихідніДані!$AI:$AI)/SUMIF(ВихідніДані!$E:$BB,AH$8&amp;$C126,ВихідніДані!$M:$M))))</f>
        <v>1</v>
      </c>
      <c r="AI126" s="331">
        <f ca="1">IF(SUMIF(ВихідніДані!$E:$BB,AI$8&amp; $C126,ВихідніДані!$D:$D)=0,"-",IF(SUMIF(ВихідніДані!$E:$BB,AI$8&amp;$C126,ВихідніДані!$BE:$BE)=0,"вся сумма оспорена",IF(SUMIF(ВихідніДані!$E:$BB,AI$8&amp;$C126,ВихідніДані!$M:$M)=0,"Немає висновків",SUMIF(ВихідніДані!$E:$BB,AI$8&amp;$C126,ВихідніДані!$AI:$AI)/SUMIF(ВихідніДані!$E:$BB,AI$8&amp;$C126,ВихідніДані!$M:$M))))</f>
        <v>1</v>
      </c>
      <c r="AJ126" s="331">
        <f ca="1">IF(SUMIF(ВихідніДані!$E:$BB,AJ$8&amp; $C126,ВихідніДані!$D:$D)=0,"-",IF(SUMIF(ВихідніДані!$E:$BB,AJ$8&amp;$C126,ВихідніДані!$BE:$BE)=0,"вся сумма оспорена",IF(SUMIF(ВихідніДані!$E:$BB,AJ$8&amp;$C126,ВихідніДані!$M:$M)=0,"Немає висновків",SUMIF(ВихідніДані!$E:$BB,AJ$8&amp;$C126,ВихідніДані!$AI:$AI)/SUMIF(ВихідніДані!$E:$BB,AJ$8&amp;$C126,ВихідніДані!$M:$M))))</f>
        <v>1</v>
      </c>
      <c r="AK126" s="331">
        <f ca="1">IF(SUMIF(ВихідніДані!$E:$BB,AK$8&amp; $C126,ВихідніДані!$D:$D)=0,"-",IF(SUMIF(ВихідніДані!$E:$BB,AK$8&amp;$C126,ВихідніДані!$BE:$BE)=0,"вся сумма оспорена",IF(SUMIF(ВихідніДані!$E:$BB,AK$8&amp;$C126,ВихідніДані!$M:$M)=0,"Немає висновків",SUMIF(ВихідніДані!$E:$BB,AK$8&amp;$C126,ВихідніДані!$AI:$AI)/SUMIF(ВихідніДані!$E:$BB,AK$8&amp;$C126,ВихідніДані!$M:$M))))</f>
        <v>1</v>
      </c>
      <c r="AL126" s="331">
        <f ca="1">IF(SUMIF(ВихідніДані!$E:$BB,AL$8&amp; $C126,ВихідніДані!$D:$D)=0,"-",IF(SUMIF(ВихідніДані!$E:$BB,AL$8&amp;$C126,ВихідніДані!$BE:$BE)=0,"вся сумма оспорена",IF(SUMIF(ВихідніДані!$E:$BB,AL$8&amp;$C126,ВихідніДані!$M:$M)=0,"Немає висновків",SUMIF(ВихідніДані!$E:$BB,AL$8&amp;$C126,ВихідніДані!$AI:$AI)/SUMIF(ВихідніДані!$E:$BB,AL$8&amp;$C126,ВихідніДані!$M:$M))))</f>
        <v>1</v>
      </c>
      <c r="AM126" s="331">
        <f ca="1">IF(SUMIF(ВихідніДані!$E:$BB,AM$8&amp; $C126,ВихідніДані!$D:$D)=0,"-",IF(SUMIF(ВихідніДані!$E:$BB,AM$8&amp;$C126,ВихідніДані!$BE:$BE)=0,"вся сумма оспорена",IF(SUMIF(ВихідніДані!$E:$BB,AM$8&amp;$C126,ВихідніДані!$M:$M)=0,"Немає висновків",SUMIF(ВихідніДані!$E:$BB,AM$8&amp;$C126,ВихідніДані!$AI:$AI)/SUMIF(ВихідніДані!$E:$BB,AM$8&amp;$C126,ВихідніДані!$M:$M))))</f>
        <v>1</v>
      </c>
      <c r="AN126" s="332" t="str">
        <f ca="1">IF(SUMIF(ВихідніДані!$E:$BB,AN$8&amp; $C126,ВихідніДані!$D:$D)=0,"-",IF(SUMIF(ВихідніДані!$E:$BB,AN$8&amp;$C126,ВихідніДані!$BE:$BE)=0,"вся сумма оспорена",IF(SUMIF(ВихідніДані!$E:$BB,AN$8&amp;$C126,ВихідніДані!$M:$M)=0,"Немає висновків",SUMIF(ВихідніДані!$E:$BB,AN$8&amp;$C126,ВихідніДані!$AI:$AI)/SUMIF(ВихідніДані!$E:$BB,AN$8&amp;$C126,ВихідніДані!$M:$M))))</f>
        <v>Немає висновків</v>
      </c>
      <c r="AO126" s="159"/>
      <c r="AP126" s="323">
        <f>VLOOKUP(AP$8&amp;$C126,ВихідніДані!$E:$BD,52,0)</f>
        <v>29</v>
      </c>
      <c r="AQ126" s="324">
        <f>VLOOKUP(AQ$8&amp;$C126,ВихідніДані!$E:$BD,52,0)</f>
        <v>36</v>
      </c>
      <c r="AR126" s="324">
        <f>VLOOKUP(AR$8&amp;$C126,ВихідніДані!$E:$BD,52,0)</f>
        <v>36</v>
      </c>
      <c r="AS126" s="324">
        <f>VLOOKUP(AS$8&amp;$C126,ВихідніДані!$E:$BD,52,0)</f>
        <v>35</v>
      </c>
      <c r="AT126" s="324">
        <f>VLOOKUP(AT$8&amp;$C126,ВихідніДані!$E:$BD,52,0)</f>
        <v>41</v>
      </c>
      <c r="AU126" s="324">
        <f>VLOOKUP(AU$8&amp;$C126,ВихідніДані!$E:$BD,52,0)</f>
        <v>38</v>
      </c>
      <c r="AV126" s="324">
        <f>VLOOKUP(AV$8&amp;$C126,ВихідніДані!$E:$BD,52,0)</f>
        <v>36</v>
      </c>
      <c r="AW126" s="324">
        <f>VLOOKUP(AW$8&amp;$C126,ВихідніДані!$E:$BD,52,0)</f>
        <v>32</v>
      </c>
      <c r="AX126" s="324">
        <f>VLOOKUP(AX$8&amp;$C126,ВихідніДані!$E:$BD,52,0)</f>
        <v>34</v>
      </c>
      <c r="AY126" s="324">
        <f>VLOOKUP(AY$8&amp;$C126,ВихідніДані!$E:$BD,52,0)</f>
        <v>35</v>
      </c>
      <c r="AZ126" s="444" t="str">
        <f>VLOOKUP(AZ$8&amp;$C126,ВихідніДані!$E:$BD,52,0)</f>
        <v>Немає висновку</v>
      </c>
      <c r="BA126" s="159"/>
      <c r="BB126" s="319">
        <f>IF(SUMIF(АВисновки!$D:$D,BB$8&amp;$C126,АВисновки!$A:$A)=0,"-",SUMIF(АВисновки!$D:$D,BB$8&amp;$C126,АВисновки!$E:$E))</f>
        <v>0</v>
      </c>
      <c r="BC126" s="320">
        <f>IF(SUMIF(АВисновки!$D:$D,BC$8&amp;$C126,АВисновки!$A:$A)=0,"-",SUMIF(АВисновки!$D:$D,BC$8&amp;$C126,АВисновки!$E:$E))</f>
        <v>0</v>
      </c>
      <c r="BD126" s="320">
        <f>IF(SUMIF(АВисновки!$D:$D,BD$8&amp;$C126,АВисновки!$A:$A)=0,"-",SUMIF(АВисновки!$D:$D,BD$8&amp;$C126,АВисновки!$E:$E))</f>
        <v>0</v>
      </c>
      <c r="BE126" s="320">
        <f>IF(SUMIF(АВисновки!$D:$D,BE$8&amp;$C126,АВисновки!$A:$A)=0,"-",SUMIF(АВисновки!$D:$D,BE$8&amp;$C126,АВисновки!$E:$E))</f>
        <v>3965545.3315068493</v>
      </c>
      <c r="BF126" s="320">
        <f>IF(SUMIF(АВисновки!$D:$D,BF$8&amp;$C126,АВисновки!$A:$A)=0,"-",SUMIF(АВисновки!$D:$D,BF$8&amp;$C126,АВисновки!$E:$E))</f>
        <v>60015.88082191781</v>
      </c>
      <c r="BG126" s="320">
        <f>IF(SUMIF(АВисновки!$D:$D,BG$8&amp;$C126,АВисновки!$A:$A)=0,"-",SUMIF(АВисновки!$D:$D,BG$8&amp;$C126,АВисновки!$E:$E))</f>
        <v>6110441.3698630137</v>
      </c>
      <c r="BH126" s="320">
        <f>IF(SUMIF(АВисновки!$D:$D,BH$8&amp;$C126,АВисновки!$A:$A)=0,"-",SUMIF(АВисновки!$D:$D,BH$8&amp;$C126,АВисновки!$E:$E))</f>
        <v>800.68493150684935</v>
      </c>
      <c r="BI126" s="320">
        <f>IF(SUMIF(АВисновки!$D:$D,BI$8&amp;$C126,АВисновки!$A:$A)=0,"-",SUMIF(АВисновки!$D:$D,BI$8&amp;$C126,АВисновки!$E:$E))</f>
        <v>0</v>
      </c>
      <c r="BJ126" s="320">
        <f>IF(SUMIF(АВисновки!$D:$D,BJ$8&amp;$C126,АВисновки!$A:$A)=0,"-",SUMIF(АВисновки!$D:$D,BJ$8&amp;$C126,АВисновки!$E:$E))</f>
        <v>54294.064767123309</v>
      </c>
      <c r="BK126" s="320">
        <f>IF(SUMIF(АВисновки!$D:$D,BK$8&amp;$C126,АВисновки!$A:$A)=0,"-",SUMIF(АВисновки!$D:$D,BK$8&amp;$C126,АВисновки!$E:$E))</f>
        <v>0</v>
      </c>
      <c r="BL126" s="321">
        <f>IF(SUMIF(АВисновки!$D:$D,BL$8&amp;$C126,АВисновки!$A:$A)=0,"-",SUMIF(АВисновки!$D:$D,BL$8&amp;$C126,АВисновки!$E:$E))</f>
        <v>2059314.1424657535</v>
      </c>
    </row>
    <row r="127" spans="1:64" x14ac:dyDescent="0.2">
      <c r="A127" s="388">
        <f>COUNTIF(СписМінфін!$B$2:$B$101,C127)</f>
        <v>0</v>
      </c>
      <c r="B127" s="364">
        <v>113</v>
      </c>
      <c r="C127" s="171" t="s">
        <v>133</v>
      </c>
      <c r="D127" s="381">
        <v>1909704059</v>
      </c>
      <c r="E127" s="172">
        <f>SUMIF(ВихідніДані!G:G,D127,ВихідніДані!K:K)</f>
        <v>586114220</v>
      </c>
      <c r="F127" s="172">
        <f>SUMIF(ВихідніДані!G:G,D127,ВихідніДані!M:M)</f>
        <v>387346455.52999997</v>
      </c>
      <c r="G127" s="172">
        <f>SUMIF(ВихідніДані!G:G,D127,ВихідніДані!AC:AC)</f>
        <v>5575319</v>
      </c>
      <c r="H127" s="172">
        <f>SUMIF(ВихідніДані!G:G,D127,ВихідніДані!AI:AI)</f>
        <v>387346455.52999997</v>
      </c>
      <c r="I127" s="366">
        <f t="shared" si="14"/>
        <v>193192445.47000003</v>
      </c>
      <c r="J127" s="366">
        <f t="shared" si="15"/>
        <v>0</v>
      </c>
      <c r="K127" s="367">
        <f t="shared" si="16"/>
        <v>0.66721877700664189</v>
      </c>
      <c r="L127" s="368">
        <f t="shared" si="17"/>
        <v>0.66721877700664189</v>
      </c>
      <c r="M127" s="369">
        <f>SUMIF(АВисновки!N:N,D127,АВисновки!$E:$E)</f>
        <v>71059970.965561643</v>
      </c>
      <c r="N127" s="369">
        <f>SUMIF(АВисновки!N:N,D127,АВисновки!B:B)</f>
        <v>7</v>
      </c>
      <c r="O127" s="369">
        <f ca="1">SUMIF([2]Матриця!C$7:C$967,D127,[2]Матриця!D$7:D$967)</f>
        <v>0</v>
      </c>
      <c r="P127" s="387">
        <f ca="1">SUMIF([2]Матриця!B$7:B$967,C127,[2]Матриця!E$7:E$967)</f>
        <v>0</v>
      </c>
      <c r="Q127" s="159"/>
      <c r="R127" s="330">
        <f ca="1">IF(SUMIF(ВихідніДані!$E:$BB,R$8&amp;$C127,ВихідніДані!$D:$D)=0,"-",IF(SUMIF(ВихідніДані!$E:$BB,R$8&amp;$C127,ВихідніДані!$BE:$BE)=0,"вся сумма оспорена",IF(SUMIF(ВихідніДані!$E:$BB,R$8&amp;$C127,ВихідніДані!$M:$M)=0,"Немає висновків",SUMIF(ВихідніДані!$E:$BB,R$8&amp;$C127,ВихідніДані!$M:$M)/SUMIF(ВихідніДані!$E:$BB,R$8&amp;$C127,ВихідніДані!$BE:$BE))))</f>
        <v>1.0586859094049825</v>
      </c>
      <c r="S127" s="331">
        <f ca="1">IF(SUMIF(ВихідніДані!$E:$BB,S$8&amp;$C127,ВихідніДані!$D:$D)=0,"-",IF(SUMIF(ВихідніДані!$E:$BB,S$8&amp;$C127,ВихідніДані!$BE:$BE)=0,"вся сумма оспорена",IF(SUMIF(ВихідніДані!$E:$BB,S$8&amp;$C127,ВихідніДані!$M:$M)=0,"Немає висновків",SUMIF(ВихідніДані!$E:$BB,S$8&amp;$C127,ВихідніДані!$M:$M)/SUMIF(ВихідніДані!$E:$BB,S$8&amp;$C127,ВихідніДані!$BE:$BE))))</f>
        <v>1</v>
      </c>
      <c r="T127" s="331">
        <f ca="1">IF(SUMIF(ВихідніДані!$E:$BB,T$8&amp;$C127,ВихідніДані!$D:$D)=0,"-",IF(SUMIF(ВихідніДані!$E:$BB,T$8&amp;$C127,ВихідніДані!$BE:$BE)=0,"вся сумма оспорена",IF(SUMIF(ВихідніДані!$E:$BB,T$8&amp;$C127,ВихідніДані!$M:$M)=0,"Немає висновків",SUMIF(ВихідніДані!$E:$BB,T$8&amp;$C127,ВихідніДані!$M:$M)/SUMIF(ВихідніДані!$E:$BB,T$8&amp;$C127,ВихідніДані!$BE:$BE))))</f>
        <v>1</v>
      </c>
      <c r="U127" s="331">
        <f ca="1">IF(SUMIF(ВихідніДані!$E:$BB,U$8&amp;$C127,ВихідніДані!$D:$D)=0,"-",IF(SUMIF(ВихідніДані!$E:$BB,U$8&amp;$C127,ВихідніДані!$BE:$BE)=0,"вся сумма оспорена",IF(SUMIF(ВихідніДані!$E:$BB,U$8&amp;$C127,ВихідніДані!$M:$M)=0,"Немає висновків",SUMIF(ВихідніДані!$E:$BB,U$8&amp;$C127,ВихідніДані!$M:$M)/SUMIF(ВихідніДані!$E:$BB,U$8&amp;$C127,ВихідніДані!$BE:$BE))))</f>
        <v>0.90527064153026893</v>
      </c>
      <c r="V127" s="331">
        <f ca="1">IF(SUMIF(ВихідніДані!$E:$BB,V$8&amp;$C127,ВихідніДані!$D:$D)=0,"-",IF(SUMIF(ВихідніДані!$E:$BB,V$8&amp;$C127,ВихідніДані!$BE:$BE)=0,"вся сумма оспорена",IF(SUMIF(ВихідніДані!$E:$BB,V$8&amp;$C127,ВихідніДані!$M:$M)=0,"Немає висновків",SUMIF(ВихідніДані!$E:$BB,V$8&amp;$C127,ВихідніДані!$M:$M)/SUMIF(ВихідніДані!$E:$BB,V$8&amp;$C127,ВихідніДані!$BE:$BE))))</f>
        <v>0.70606108738526052</v>
      </c>
      <c r="W127" s="331">
        <f ca="1">IF(SUMIF(ВихідніДані!$E:$BB,W$8&amp;$C127,ВихідніДані!$D:$D)=0,"-",IF(SUMIF(ВихідніДані!$E:$BB,W$8&amp;$C127,ВихідніДані!$BE:$BE)=0,"вся сумма оспорена",IF(SUMIF(ВихідніДані!$E:$BB,W$8&amp;$C127,ВихідніДані!$M:$M)=0,"Немає висновків",SUMIF(ВихідніДані!$E:$BB,W$8&amp;$C127,ВихідніДані!$M:$M)/SUMIF(ВихідніДані!$E:$BB,W$8&amp;$C127,ВихідніДані!$BE:$BE))))</f>
        <v>0.15876949147854932</v>
      </c>
      <c r="X127" s="331">
        <f ca="1">IF(SUMIF(ВихідніДані!$E:$BB,X$8&amp;$C127,ВихідніДані!$D:$D)=0,"-",IF(SUMIF(ВихідніДані!$E:$BB,X$8&amp;$C127,ВихідніДані!$BE:$BE)=0,"вся сумма оспорена",IF(SUMIF(ВихідніДані!$E:$BB,X$8&amp;$C127,ВихідніДані!$M:$M)=0,"Немає висновків",SUMIF(ВихідніДані!$E:$BB,X$8&amp;$C127,ВихідніДані!$M:$M)/SUMIF(ВихідніДані!$E:$BB,X$8&amp;$C127,ВихідніДані!$BE:$BE))))</f>
        <v>0.96436018872307805</v>
      </c>
      <c r="Y127" s="331">
        <f ca="1">IF(SUMIF(ВихідніДані!$E:$BB,Y$8&amp;$C127,ВихідніДані!$D:$D)=0,"-",IF(SUMIF(ВихідніДані!$E:$BB,Y$8&amp;$C127,ВихідніДані!$BE:$BE)=0,"вся сумма оспорена",IF(SUMIF(ВихідніДані!$E:$BB,Y$8&amp;$C127,ВихідніДані!$M:$M)=0,"Немає висновків",SUMIF(ВихідніДані!$E:$BB,Y$8&amp;$C127,ВихідніДані!$M:$M)/SUMIF(ВихідніДані!$E:$BB,Y$8&amp;$C127,ВихідніДані!$BE:$BE))))</f>
        <v>0.98683810622258072</v>
      </c>
      <c r="Z127" s="331">
        <f ca="1">IF(SUMIF(ВихідніДані!$E:$BB,Z$8&amp;$C127,ВихідніДані!$D:$D)=0,"-",IF(SUMIF(ВихідніДані!$E:$BB,Z$8&amp;$C127,ВихідніДані!$BE:$BE)=0,"вся сумма оспорена",IF(SUMIF(ВихідніДані!$E:$BB,Z$8&amp;$C127,ВихідніДані!$M:$M)=0,"Немає висновків",SUMIF(ВихідніДані!$E:$BB,Z$8&amp;$C127,ВихідніДані!$M:$M)/SUMIF(ВихідніДані!$E:$BB,Z$8&amp;$C127,ВихідніДані!$BE:$BE))))</f>
        <v>0.10492143464757565</v>
      </c>
      <c r="AA127" s="331">
        <f ca="1">IF(SUMIF(ВихідніДані!$E:$BB,AA$8&amp;$C127,ВихідніДані!$D:$D)=0,"-",IF(SUMIF(ВихідніДані!$E:$BB,AA$8&amp;$C127,ВихідніДані!$BE:$BE)=0,"вся сумма оспорена",IF(SUMIF(ВихідніДані!$E:$BB,AA$8&amp;$C127,ВихідніДані!$M:$M)=0,"Немає висновків",SUMIF(ВихідніДані!$E:$BB,AA$8&amp;$C127,ВихідніДані!$M:$M)/SUMIF(ВихідніДані!$E:$BB,AA$8&amp;$C127,ВихідніДані!$BE:$BE))))</f>
        <v>1</v>
      </c>
      <c r="AB127" s="332" t="str">
        <f ca="1">IF(SUMIF(ВихідніДані!$E:$BB,AB$8&amp;$C127,ВихідніДані!$D:$D)=0,"-",IF(SUMIF(ВихідніДані!$E:$BB,AB$8&amp;$C127,ВихідніДані!$BE:$BE)=0,"вся сумма оспорена",IF(SUMIF(ВихідніДані!$E:$BB,AB$8&amp;$C127,ВихідніДані!$M:$M)=0,"Немає висновків",SUMIF(ВихідніДані!$E:$BB,AB$8&amp;$C127,ВихідніДані!$M:$M)/SUMIF(ВихідніДані!$E:$BB,AB$8&amp;$C127,ВихідніДані!$BE:$BE))))</f>
        <v>Немає висновків</v>
      </c>
      <c r="AC127" s="159"/>
      <c r="AD127" s="330">
        <f ca="1">IF(SUMIF(ВихідніДані!$E:$BB,AD$8&amp; $C127,ВихідніДані!$D:$D)=0,"-",IF(SUMIF(ВихідніДані!$E:$BB,AD$8&amp;$C127,ВихідніДані!$BE:$BE)=0,"вся сумма оспорена",IF(SUMIF(ВихідніДані!$E:$BB,AD$8&amp;$C127,ВихідніДані!$M:$M)=0,"Немає висновків",SUMIF(ВихідніДані!$E:$BB,AD$8&amp;$C127,ВихідніДані!$AI:$AI)/SUMIF(ВихідніДані!$E:$BB,AD$8&amp;$C127,ВихідніДані!$M:$M))))</f>
        <v>1</v>
      </c>
      <c r="AE127" s="331">
        <f ca="1">IF(SUMIF(ВихідніДані!$E:$BB,AE$8&amp; $C127,ВихідніДані!$D:$D)=0,"-",IF(SUMIF(ВихідніДані!$E:$BB,AE$8&amp;$C127,ВихідніДані!$BE:$BE)=0,"вся сумма оспорена",IF(SUMIF(ВихідніДані!$E:$BB,AE$8&amp;$C127,ВихідніДані!$M:$M)=0,"Немає висновків",SUMIF(ВихідніДані!$E:$BB,AE$8&amp;$C127,ВихідніДані!$AI:$AI)/SUMIF(ВихідніДані!$E:$BB,AE$8&amp;$C127,ВихідніДані!$M:$M))))</f>
        <v>1</v>
      </c>
      <c r="AF127" s="331">
        <f ca="1">IF(SUMIF(ВихідніДані!$E:$BB,AF$8&amp; $C127,ВихідніДані!$D:$D)=0,"-",IF(SUMIF(ВихідніДані!$E:$BB,AF$8&amp;$C127,ВихідніДані!$BE:$BE)=0,"вся сумма оспорена",IF(SUMIF(ВихідніДані!$E:$BB,AF$8&amp;$C127,ВихідніДані!$M:$M)=0,"Немає висновків",SUMIF(ВихідніДані!$E:$BB,AF$8&amp;$C127,ВихідніДані!$AI:$AI)/SUMIF(ВихідніДані!$E:$BB,AF$8&amp;$C127,ВихідніДані!$M:$M))))</f>
        <v>1</v>
      </c>
      <c r="AG127" s="331">
        <f ca="1">IF(SUMIF(ВихідніДані!$E:$BB,AG$8&amp; $C127,ВихідніДані!$D:$D)=0,"-",IF(SUMIF(ВихідніДані!$E:$BB,AG$8&amp;$C127,ВихідніДані!$BE:$BE)=0,"вся сумма оспорена",IF(SUMIF(ВихідніДані!$E:$BB,AG$8&amp;$C127,ВихідніДані!$M:$M)=0,"Немає висновків",SUMIF(ВихідніДані!$E:$BB,AG$8&amp;$C127,ВихідніДані!$AI:$AI)/SUMIF(ВихідніДані!$E:$BB,AG$8&amp;$C127,ВихідніДані!$M:$M))))</f>
        <v>1</v>
      </c>
      <c r="AH127" s="331">
        <f ca="1">IF(SUMIF(ВихідніДані!$E:$BB,AH$8&amp; $C127,ВихідніДані!$D:$D)=0,"-",IF(SUMIF(ВихідніДані!$E:$BB,AH$8&amp;$C127,ВихідніДані!$BE:$BE)=0,"вся сумма оспорена",IF(SUMIF(ВихідніДані!$E:$BB,AH$8&amp;$C127,ВихідніДані!$M:$M)=0,"Немає висновків",SUMIF(ВихідніДані!$E:$BB,AH$8&amp;$C127,ВихідніДані!$AI:$AI)/SUMIF(ВихідніДані!$E:$BB,AH$8&amp;$C127,ВихідніДані!$M:$M))))</f>
        <v>1</v>
      </c>
      <c r="AI127" s="331">
        <f ca="1">IF(SUMIF(ВихідніДані!$E:$BB,AI$8&amp; $C127,ВихідніДані!$D:$D)=0,"-",IF(SUMIF(ВихідніДані!$E:$BB,AI$8&amp;$C127,ВихідніДані!$BE:$BE)=0,"вся сумма оспорена",IF(SUMIF(ВихідніДані!$E:$BB,AI$8&amp;$C127,ВихідніДані!$M:$M)=0,"Немає висновків",SUMIF(ВихідніДані!$E:$BB,AI$8&amp;$C127,ВихідніДані!$AI:$AI)/SUMIF(ВихідніДані!$E:$BB,AI$8&amp;$C127,ВихідніДані!$M:$M))))</f>
        <v>1</v>
      </c>
      <c r="AJ127" s="331">
        <f ca="1">IF(SUMIF(ВихідніДані!$E:$BB,AJ$8&amp; $C127,ВихідніДані!$D:$D)=0,"-",IF(SUMIF(ВихідніДані!$E:$BB,AJ$8&amp;$C127,ВихідніДані!$BE:$BE)=0,"вся сумма оспорена",IF(SUMIF(ВихідніДані!$E:$BB,AJ$8&amp;$C127,ВихідніДані!$M:$M)=0,"Немає висновків",SUMIF(ВихідніДані!$E:$BB,AJ$8&amp;$C127,ВихідніДані!$AI:$AI)/SUMIF(ВихідніДані!$E:$BB,AJ$8&amp;$C127,ВихідніДані!$M:$M))))</f>
        <v>1</v>
      </c>
      <c r="AK127" s="331">
        <f ca="1">IF(SUMIF(ВихідніДані!$E:$BB,AK$8&amp; $C127,ВихідніДані!$D:$D)=0,"-",IF(SUMIF(ВихідніДані!$E:$BB,AK$8&amp;$C127,ВихідніДані!$BE:$BE)=0,"вся сумма оспорена",IF(SUMIF(ВихідніДані!$E:$BB,AK$8&amp;$C127,ВихідніДані!$M:$M)=0,"Немає висновків",SUMIF(ВихідніДані!$E:$BB,AK$8&amp;$C127,ВихідніДані!$AI:$AI)/SUMIF(ВихідніДані!$E:$BB,AK$8&amp;$C127,ВихідніДані!$M:$M))))</f>
        <v>1</v>
      </c>
      <c r="AL127" s="331">
        <f ca="1">IF(SUMIF(ВихідніДані!$E:$BB,AL$8&amp; $C127,ВихідніДані!$D:$D)=0,"-",IF(SUMIF(ВихідніДані!$E:$BB,AL$8&amp;$C127,ВихідніДані!$BE:$BE)=0,"вся сумма оспорена",IF(SUMIF(ВихідніДані!$E:$BB,AL$8&amp;$C127,ВихідніДані!$M:$M)=0,"Немає висновків",SUMIF(ВихідніДані!$E:$BB,AL$8&amp;$C127,ВихідніДані!$AI:$AI)/SUMIF(ВихідніДані!$E:$BB,AL$8&amp;$C127,ВихідніДані!$M:$M))))</f>
        <v>1</v>
      </c>
      <c r="AM127" s="331">
        <f ca="1">IF(SUMIF(ВихідніДані!$E:$BB,AM$8&amp; $C127,ВихідніДані!$D:$D)=0,"-",IF(SUMIF(ВихідніДані!$E:$BB,AM$8&amp;$C127,ВихідніДані!$BE:$BE)=0,"вся сумма оспорена",IF(SUMIF(ВихідніДані!$E:$BB,AM$8&amp;$C127,ВихідніДані!$M:$M)=0,"Немає висновків",SUMIF(ВихідніДані!$E:$BB,AM$8&amp;$C127,ВихідніДані!$AI:$AI)/SUMIF(ВихідніДані!$E:$BB,AM$8&amp;$C127,ВихідніДані!$M:$M))))</f>
        <v>1</v>
      </c>
      <c r="AN127" s="332" t="str">
        <f ca="1">IF(SUMIF(ВихідніДані!$E:$BB,AN$8&amp; $C127,ВихідніДані!$D:$D)=0,"-",IF(SUMIF(ВихідніДані!$E:$BB,AN$8&amp;$C127,ВихідніДані!$BE:$BE)=0,"вся сумма оспорена",IF(SUMIF(ВихідніДані!$E:$BB,AN$8&amp;$C127,ВихідніДані!$M:$M)=0,"Немає висновків",SUMIF(ВихідніДані!$E:$BB,AN$8&amp;$C127,ВихідніДані!$AI:$AI)/SUMIF(ВихідніДані!$E:$BB,AN$8&amp;$C127,ВихідніДані!$M:$M))))</f>
        <v>Немає висновків</v>
      </c>
      <c r="AO127" s="159"/>
      <c r="AP127" s="323">
        <f>VLOOKUP(AP$8&amp;$C127,ВихідніДані!$E:$BD,52,0)</f>
        <v>29</v>
      </c>
      <c r="AQ127" s="324">
        <f>VLOOKUP(AQ$8&amp;$C127,ВихідніДані!$E:$BD,52,0)</f>
        <v>31</v>
      </c>
      <c r="AR127" s="324">
        <f>VLOOKUP(AR$8&amp;$C127,ВихідніДані!$E:$BD,52,0)</f>
        <v>34</v>
      </c>
      <c r="AS127" s="324">
        <f>VLOOKUP(AS$8&amp;$C127,ВихідніДані!$E:$BD,52,0)</f>
        <v>34</v>
      </c>
      <c r="AT127" s="324">
        <f>VLOOKUP(AT$8&amp;$C127,ВихідніДані!$E:$BD,52,0)</f>
        <v>36</v>
      </c>
      <c r="AU127" s="324">
        <f>VLOOKUP(AU$8&amp;$C127,ВихідніДані!$E:$BD,52,0)</f>
        <v>36</v>
      </c>
      <c r="AV127" s="324">
        <f>VLOOKUP(AV$8&amp;$C127,ВихідніДані!$E:$BD,52,0)</f>
        <v>31</v>
      </c>
      <c r="AW127" s="324">
        <f>VLOOKUP(AW$8&amp;$C127,ВихідніДані!$E:$BD,52,0)</f>
        <v>31</v>
      </c>
      <c r="AX127" s="324">
        <f>VLOOKUP(AX$8&amp;$C127,ВихідніДані!$E:$BD,52,0)</f>
        <v>33</v>
      </c>
      <c r="AY127" s="324">
        <f>VLOOKUP(AY$8&amp;$C127,ВихідніДані!$E:$BD,52,0)</f>
        <v>34</v>
      </c>
      <c r="AZ127" s="444" t="str">
        <f>VLOOKUP(AZ$8&amp;$C127,ВихідніДані!$E:$BD,52,0)</f>
        <v>Немає висновку</v>
      </c>
      <c r="BA127" s="159"/>
      <c r="BB127" s="319">
        <f>IF(SUMIF(АВисновки!$D:$D,BB$8&amp;$C127,АВисновки!$A:$A)=0,"-",SUMIF(АВисновки!$D:$D,BB$8&amp;$C127,АВисновки!$E:$E))</f>
        <v>0</v>
      </c>
      <c r="BC127" s="320">
        <f>IF(SUMIF(АВисновки!$D:$D,BC$8&amp;$C127,АВисновки!$A:$A)=0,"-",SUMIF(АВисновки!$D:$D,BC$8&amp;$C127,АВисновки!$E:$E))</f>
        <v>0</v>
      </c>
      <c r="BD127" s="320">
        <f>IF(SUMIF(АВисновки!$D:$D,BD$8&amp;$C127,АВисновки!$A:$A)=0,"-",SUMIF(АВисновки!$D:$D,BD$8&amp;$C127,АВисновки!$E:$E))</f>
        <v>0</v>
      </c>
      <c r="BE127" s="320">
        <f>IF(SUMIF(АВисновки!$D:$D,BE$8&amp;$C127,АВисновки!$A:$A)=0,"-",SUMIF(АВисновки!$D:$D,BE$8&amp;$C127,АВисновки!$E:$E))</f>
        <v>2954255.4890137012</v>
      </c>
      <c r="BF127" s="320">
        <f>IF(SUMIF(АВисновки!$D:$D,BF$8&amp;$C127,АВисновки!$A:$A)=0,"-",SUMIF(АВисновки!$D:$D,BF$8&amp;$C127,АВисновки!$E:$E))</f>
        <v>10551542.968493151</v>
      </c>
      <c r="BG127" s="320">
        <f>IF(SUMIF(АВисновки!$D:$D,BG$8&amp;$C127,АВисновки!$A:$A)=0,"-",SUMIF(АВисновки!$D:$D,BG$8&amp;$C127,АВисновки!$E:$E))</f>
        <v>37234678.90410959</v>
      </c>
      <c r="BH127" s="320">
        <f>IF(SUMIF(АВисновки!$D:$D,BH$8&amp;$C127,АВисновки!$A:$A)=0,"-",SUMIF(АВисновки!$D:$D,BH$8&amp;$C127,АВисновки!$E:$E))</f>
        <v>930599.03561643837</v>
      </c>
      <c r="BI127" s="320">
        <f>IF(SUMIF(АВисновки!$D:$D,BI$8&amp;$C127,АВисновки!$A:$A)=0,"-",SUMIF(АВисновки!$D:$D,BI$8&amp;$C127,АВисновки!$E:$E))</f>
        <v>263394.69435616542</v>
      </c>
      <c r="BJ127" s="320">
        <f>IF(SUMIF(АВисновки!$D:$D,BJ$8&amp;$C127,АВисновки!$A:$A)=0,"-",SUMIF(АВисновки!$D:$D,BJ$8&amp;$C127,АВисновки!$E:$E))</f>
        <v>9842409.8630136978</v>
      </c>
      <c r="BK127" s="320">
        <f>IF(SUMIF(АВисновки!$D:$D,BK$8&amp;$C127,АВисновки!$A:$A)=0,"-",SUMIF(АВисновки!$D:$D,BK$8&amp;$C127,АВисновки!$E:$E))</f>
        <v>0</v>
      </c>
      <c r="BL127" s="321">
        <f>IF(SUMIF(АВисновки!$D:$D,BL$8&amp;$C127,АВисновки!$A:$A)=0,"-",SUMIF(АВисновки!$D:$D,BL$8&amp;$C127,АВисновки!$E:$E))</f>
        <v>9283090.0109589044</v>
      </c>
    </row>
    <row r="128" spans="1:64" ht="12.75" thickBot="1" x14ac:dyDescent="0.25">
      <c r="A128" s="390">
        <f>COUNTIF(СписМінфін!$B$2:$B$101,C128)</f>
        <v>0</v>
      </c>
      <c r="B128" s="391">
        <v>114</v>
      </c>
      <c r="C128" s="392" t="s">
        <v>140</v>
      </c>
      <c r="D128" s="393">
        <v>353947304664</v>
      </c>
      <c r="E128" s="394">
        <f>SUMIF(ВихідніДані!G:G,D128,ВихідніДані!K:K)</f>
        <v>147000000</v>
      </c>
      <c r="F128" s="394">
        <f>SUMIF(ВихідніДані!G:G,D128,ВихідніДані!M:M)</f>
        <v>674682</v>
      </c>
      <c r="G128" s="394">
        <f>SUMIF(ВихідніДані!G:G,D128,ВихідніДані!AC:AC)</f>
        <v>402990</v>
      </c>
      <c r="H128" s="394">
        <f>SUMIF(ВихідніДані!G:G,D128,ВихідніДані!AI:AI)</f>
        <v>674682</v>
      </c>
      <c r="I128" s="395">
        <f t="shared" si="14"/>
        <v>145922328</v>
      </c>
      <c r="J128" s="395">
        <f t="shared" si="15"/>
        <v>0</v>
      </c>
      <c r="K128" s="396">
        <f t="shared" si="16"/>
        <v>4.6022903195638166E-3</v>
      </c>
      <c r="L128" s="397">
        <f t="shared" si="17"/>
        <v>4.6022903195638166E-3</v>
      </c>
      <c r="M128" s="398">
        <f>SUMIF(АВисновки!N:N,D128,АВисновки!$E:$E)</f>
        <v>79957440</v>
      </c>
      <c r="N128" s="398">
        <f>SUMIF(АВисновки!N:N,D128,АВисновки!B:B)</f>
        <v>1</v>
      </c>
      <c r="O128" s="398">
        <f ca="1">SUMIF([2]Матриця!C$7:C$967,D128,[2]Матриця!D$7:D$967)</f>
        <v>0</v>
      </c>
      <c r="P128" s="399">
        <f ca="1">SUMIF([2]Матриця!B$7:B$967,C128,[2]Матриця!E$7:E$967)</f>
        <v>0</v>
      </c>
      <c r="Q128" s="162"/>
      <c r="R128" s="333" t="str">
        <f ca="1">IF(SUMIF(ВихідніДані!$E:$BB,R$8&amp;$C128,ВихідніДані!$D:$D)=0,"-",IF(SUMIF(ВихідніДані!$E:$BB,R$8&amp;$C128,ВихідніДані!$BE:$BE)=0,"вся сумма оспорена",IF(SUMIF(ВихідніДані!$E:$BB,R$8&amp;$C128,ВихідніДані!$M:$M)=0,"Немає висновків",SUMIF(ВихідніДані!$E:$BB,R$8&amp;$C128,ВихідніДані!$M:$M)/SUMIF(ВихідніДані!$E:$BB,R$8&amp;$C128,ВихідніДані!$BE:$BE))))</f>
        <v>-</v>
      </c>
      <c r="S128" s="334" t="str">
        <f ca="1">IF(SUMIF(ВихідніДані!$E:$BB,S$8&amp;$C128,ВихідніДані!$D:$D)=0,"-",IF(SUMIF(ВихідніДані!$E:$BB,S$8&amp;$C128,ВихідніДані!$BE:$BE)=0,"вся сумма оспорена",IF(SUMIF(ВихідніДані!$E:$BB,S$8&amp;$C128,ВихідніДані!$M:$M)=0,"Немає висновків",SUMIF(ВихідніДані!$E:$BB,S$8&amp;$C128,ВихідніДані!$M:$M)/SUMIF(ВихідніДані!$E:$BB,S$8&amp;$C128,ВихідніДані!$BE:$BE))))</f>
        <v>-</v>
      </c>
      <c r="T128" s="334" t="str">
        <f ca="1">IF(SUMIF(ВихідніДані!$E:$BB,T$8&amp;$C128,ВихідніДані!$D:$D)=0,"-",IF(SUMIF(ВихідніДані!$E:$BB,T$8&amp;$C128,ВихідніДані!$BE:$BE)=0,"вся сумма оспорена",IF(SUMIF(ВихідніДані!$E:$BB,T$8&amp;$C128,ВихідніДані!$M:$M)=0,"Немає висновків",SUMIF(ВихідніДані!$E:$BB,T$8&amp;$C128,ВихідніДані!$M:$M)/SUMIF(ВихідніДані!$E:$BB,T$8&amp;$C128,ВихідніДані!$BE:$BE))))</f>
        <v>-</v>
      </c>
      <c r="U128" s="334" t="str">
        <f ca="1">IF(SUMIF(ВихідніДані!$E:$BB,U$8&amp;$C128,ВихідніДані!$D:$D)=0,"-",IF(SUMIF(ВихідніДані!$E:$BB,U$8&amp;$C128,ВихідніДані!$BE:$BE)=0,"вся сумма оспорена",IF(SUMIF(ВихідніДані!$E:$BB,U$8&amp;$C128,ВихідніДані!$M:$M)=0,"Немає висновків",SUMIF(ВихідніДані!$E:$BB,U$8&amp;$C128,ВихідніДані!$M:$M)/SUMIF(ВихідніДані!$E:$BB,U$8&amp;$C128,ВихідніДані!$BE:$BE))))</f>
        <v>-</v>
      </c>
      <c r="V128" s="334" t="str">
        <f ca="1">IF(SUMIF(ВихідніДані!$E:$BB,V$8&amp;$C128,ВихідніДані!$D:$D)=0,"-",IF(SUMIF(ВихідніДані!$E:$BB,V$8&amp;$C128,ВихідніДані!$BE:$BE)=0,"вся сумма оспорена",IF(SUMIF(ВихідніДані!$E:$BB,V$8&amp;$C128,ВихідніДані!$M:$M)=0,"Немає висновків",SUMIF(ВихідніДані!$E:$BB,V$8&amp;$C128,ВихідніДані!$M:$M)/SUMIF(ВихідніДані!$E:$BB,V$8&amp;$C128,ВихідніДані!$BE:$BE))))</f>
        <v>-</v>
      </c>
      <c r="W128" s="334">
        <f ca="1">IF(SUMIF(ВихідніДані!$E:$BB,W$8&amp;$C128,ВихідніДані!$D:$D)=0,"-",IF(SUMIF(ВихідніДані!$E:$BB,W$8&amp;$C128,ВихідніДані!$BE:$BE)=0,"вся сумма оспорена",IF(SUMIF(ВихідніДані!$E:$BB,W$8&amp;$C128,ВихідніДані!$M:$M)=0,"Немає висновків",SUMIF(ВихідніДані!$E:$BB,W$8&amp;$C128,ВихідніДані!$M:$M)/SUMIF(ВихідніДані!$E:$BB,W$8&amp;$C128,ВихідніДані!$BE:$BE))))</f>
        <v>4.6022903195638166E-3</v>
      </c>
      <c r="X128" s="334" t="str">
        <f ca="1">IF(SUMIF(ВихідніДані!$E:$BB,X$8&amp;$C128,ВихідніДані!$D:$D)=0,"-",IF(SUMIF(ВихідніДані!$E:$BB,X$8&amp;$C128,ВихідніДані!$BE:$BE)=0,"вся сумма оспорена",IF(SUMIF(ВихідніДані!$E:$BB,X$8&amp;$C128,ВихідніДані!$M:$M)=0,"Немає висновків",SUMIF(ВихідніДані!$E:$BB,X$8&amp;$C128,ВихідніДані!$M:$M)/SUMIF(ВихідніДані!$E:$BB,X$8&amp;$C128,ВихідніДані!$BE:$BE))))</f>
        <v>-</v>
      </c>
      <c r="Y128" s="334" t="str">
        <f ca="1">IF(SUMIF(ВихідніДані!$E:$BB,Y$8&amp;$C128,ВихідніДані!$D:$D)=0,"-",IF(SUMIF(ВихідніДані!$E:$BB,Y$8&amp;$C128,ВихідніДані!$BE:$BE)=0,"вся сумма оспорена",IF(SUMIF(ВихідніДані!$E:$BB,Y$8&amp;$C128,ВихідніДані!$M:$M)=0,"Немає висновків",SUMIF(ВихідніДані!$E:$BB,Y$8&amp;$C128,ВихідніДані!$M:$M)/SUMIF(ВихідніДані!$E:$BB,Y$8&amp;$C128,ВихідніДані!$BE:$BE))))</f>
        <v>-</v>
      </c>
      <c r="Z128" s="334" t="str">
        <f ca="1">IF(SUMIF(ВихідніДані!$E:$BB,Z$8&amp;$C128,ВихідніДані!$D:$D)=0,"-",IF(SUMIF(ВихідніДані!$E:$BB,Z$8&amp;$C128,ВихідніДані!$BE:$BE)=0,"вся сумма оспорена",IF(SUMIF(ВихідніДані!$E:$BB,Z$8&amp;$C128,ВихідніДані!$M:$M)=0,"Немає висновків",SUMIF(ВихідніДані!$E:$BB,Z$8&amp;$C128,ВихідніДані!$M:$M)/SUMIF(ВихідніДані!$E:$BB,Z$8&amp;$C128,ВихідніДані!$BE:$BE))))</f>
        <v>-</v>
      </c>
      <c r="AA128" s="334" t="str">
        <f ca="1">IF(SUMIF(ВихідніДані!$E:$BB,AA$8&amp;$C128,ВихідніДані!$D:$D)=0,"-",IF(SUMIF(ВихідніДані!$E:$BB,AA$8&amp;$C128,ВихідніДані!$BE:$BE)=0,"вся сумма оспорена",IF(SUMIF(ВихідніДані!$E:$BB,AA$8&amp;$C128,ВихідніДані!$M:$M)=0,"Немає висновків",SUMIF(ВихідніДані!$E:$BB,AA$8&amp;$C128,ВихідніДані!$M:$M)/SUMIF(ВихідніДані!$E:$BB,AA$8&amp;$C128,ВихідніДані!$BE:$BE))))</f>
        <v>-</v>
      </c>
      <c r="AB128" s="335" t="str">
        <f ca="1">IF(SUMIF(ВихідніДані!$E:$BB,AB$8&amp;$C128,ВихідніДані!$D:$D)=0,"-",IF(SUMIF(ВихідніДані!$E:$BB,AB$8&amp;$C128,ВихідніДані!$BE:$BE)=0,"вся сумма оспорена",IF(SUMIF(ВихідніДані!$E:$BB,AB$8&amp;$C128,ВихідніДані!$M:$M)=0,"Немає висновків",SUMIF(ВихідніДані!$E:$BB,AB$8&amp;$C128,ВихідніДані!$M:$M)/SUMIF(ВихідніДані!$E:$BB,AB$8&amp;$C128,ВихідніДані!$BE:$BE))))</f>
        <v>-</v>
      </c>
      <c r="AC128" s="162"/>
      <c r="AD128" s="333" t="str">
        <f ca="1">IF(SUMIF(ВихідніДані!$E:$BB,AD$8&amp; $C128,ВихідніДані!$D:$D)=0,"-",IF(SUMIF(ВихідніДані!$E:$BB,AD$8&amp;$C128,ВихідніДані!$BE:$BE)=0,"вся сумма оспорена",IF(SUMIF(ВихідніДані!$E:$BB,AD$8&amp;$C128,ВихідніДані!$M:$M)=0,"Немає висновків",SUMIF(ВихідніДані!$E:$BB,AD$8&amp;$C128,ВихідніДані!$AI:$AI)/SUMIF(ВихідніДані!$E:$BB,AD$8&amp;$C128,ВихідніДані!$M:$M))))</f>
        <v>-</v>
      </c>
      <c r="AE128" s="334" t="str">
        <f ca="1">IF(SUMIF(ВихідніДані!$E:$BB,AE$8&amp; $C128,ВихідніДані!$D:$D)=0,"-",IF(SUMIF(ВихідніДані!$E:$BB,AE$8&amp;$C128,ВихідніДані!$BE:$BE)=0,"вся сумма оспорена",IF(SUMIF(ВихідніДані!$E:$BB,AE$8&amp;$C128,ВихідніДані!$M:$M)=0,"Немає висновків",SUMIF(ВихідніДані!$E:$BB,AE$8&amp;$C128,ВихідніДані!$AI:$AI)/SUMIF(ВихідніДані!$E:$BB,AE$8&amp;$C128,ВихідніДані!$M:$M))))</f>
        <v>-</v>
      </c>
      <c r="AF128" s="334" t="str">
        <f ca="1">IF(SUMIF(ВихідніДані!$E:$BB,AF$8&amp; $C128,ВихідніДані!$D:$D)=0,"-",IF(SUMIF(ВихідніДані!$E:$BB,AF$8&amp;$C128,ВихідніДані!$BE:$BE)=0,"вся сумма оспорена",IF(SUMIF(ВихідніДані!$E:$BB,AF$8&amp;$C128,ВихідніДані!$M:$M)=0,"Немає висновків",SUMIF(ВихідніДані!$E:$BB,AF$8&amp;$C128,ВихідніДані!$AI:$AI)/SUMIF(ВихідніДані!$E:$BB,AF$8&amp;$C128,ВихідніДані!$M:$M))))</f>
        <v>-</v>
      </c>
      <c r="AG128" s="334" t="str">
        <f ca="1">IF(SUMIF(ВихідніДані!$E:$BB,AG$8&amp; $C128,ВихідніДані!$D:$D)=0,"-",IF(SUMIF(ВихідніДані!$E:$BB,AG$8&amp;$C128,ВихідніДані!$BE:$BE)=0,"вся сумма оспорена",IF(SUMIF(ВихідніДані!$E:$BB,AG$8&amp;$C128,ВихідніДані!$M:$M)=0,"Немає висновків",SUMIF(ВихідніДані!$E:$BB,AG$8&amp;$C128,ВихідніДані!$AI:$AI)/SUMIF(ВихідніДані!$E:$BB,AG$8&amp;$C128,ВихідніДані!$M:$M))))</f>
        <v>-</v>
      </c>
      <c r="AH128" s="334" t="str">
        <f ca="1">IF(SUMIF(ВихідніДані!$E:$BB,AH$8&amp; $C128,ВихідніДані!$D:$D)=0,"-",IF(SUMIF(ВихідніДані!$E:$BB,AH$8&amp;$C128,ВихідніДані!$BE:$BE)=0,"вся сумма оспорена",IF(SUMIF(ВихідніДані!$E:$BB,AH$8&amp;$C128,ВихідніДані!$M:$M)=0,"Немає висновків",SUMIF(ВихідніДані!$E:$BB,AH$8&amp;$C128,ВихідніДані!$AI:$AI)/SUMIF(ВихідніДані!$E:$BB,AH$8&amp;$C128,ВихідніДані!$M:$M))))</f>
        <v>-</v>
      </c>
      <c r="AI128" s="334">
        <f ca="1">IF(SUMIF(ВихідніДані!$E:$BB,AI$8&amp; $C128,ВихідніДані!$D:$D)=0,"-",IF(SUMIF(ВихідніДані!$E:$BB,AI$8&amp;$C128,ВихідніДані!$BE:$BE)=0,"вся сумма оспорена",IF(SUMIF(ВихідніДані!$E:$BB,AI$8&amp;$C128,ВихідніДані!$M:$M)=0,"Немає висновків",SUMIF(ВихідніДані!$E:$BB,AI$8&amp;$C128,ВихідніДані!$AI:$AI)/SUMIF(ВихідніДані!$E:$BB,AI$8&amp;$C128,ВихідніДані!$M:$M))))</f>
        <v>1</v>
      </c>
      <c r="AJ128" s="334" t="str">
        <f ca="1">IF(SUMIF(ВихідніДані!$E:$BB,AJ$8&amp; $C128,ВихідніДані!$D:$D)=0,"-",IF(SUMIF(ВихідніДані!$E:$BB,AJ$8&amp;$C128,ВихідніДані!$BE:$BE)=0,"вся сумма оспорена",IF(SUMIF(ВихідніДані!$E:$BB,AJ$8&amp;$C128,ВихідніДані!$M:$M)=0,"Немає висновків",SUMIF(ВихідніДані!$E:$BB,AJ$8&amp;$C128,ВихідніДані!$AI:$AI)/SUMIF(ВихідніДані!$E:$BB,AJ$8&amp;$C128,ВихідніДані!$M:$M))))</f>
        <v>-</v>
      </c>
      <c r="AK128" s="334" t="str">
        <f ca="1">IF(SUMIF(ВихідніДані!$E:$BB,AK$8&amp; $C128,ВихідніДані!$D:$D)=0,"-",IF(SUMIF(ВихідніДані!$E:$BB,AK$8&amp;$C128,ВихідніДані!$BE:$BE)=0,"вся сумма оспорена",IF(SUMIF(ВихідніДані!$E:$BB,AK$8&amp;$C128,ВихідніДані!$M:$M)=0,"Немає висновків",SUMIF(ВихідніДані!$E:$BB,AK$8&amp;$C128,ВихідніДані!$AI:$AI)/SUMIF(ВихідніДані!$E:$BB,AK$8&amp;$C128,ВихідніДані!$M:$M))))</f>
        <v>-</v>
      </c>
      <c r="AL128" s="334" t="str">
        <f ca="1">IF(SUMIF(ВихідніДані!$E:$BB,AL$8&amp; $C128,ВихідніДані!$D:$D)=0,"-",IF(SUMIF(ВихідніДані!$E:$BB,AL$8&amp;$C128,ВихідніДані!$BE:$BE)=0,"вся сумма оспорена",IF(SUMIF(ВихідніДані!$E:$BB,AL$8&amp;$C128,ВихідніДані!$M:$M)=0,"Немає висновків",SUMIF(ВихідніДані!$E:$BB,AL$8&amp;$C128,ВихідніДані!$AI:$AI)/SUMIF(ВихідніДані!$E:$BB,AL$8&amp;$C128,ВихідніДані!$M:$M))))</f>
        <v>-</v>
      </c>
      <c r="AM128" s="334" t="str">
        <f ca="1">IF(SUMIF(ВихідніДані!$E:$BB,AM$8&amp; $C128,ВихідніДані!$D:$D)=0,"-",IF(SUMIF(ВихідніДані!$E:$BB,AM$8&amp;$C128,ВихідніДані!$BE:$BE)=0,"вся сумма оспорена",IF(SUMIF(ВихідніДані!$E:$BB,AM$8&amp;$C128,ВихідніДані!$M:$M)=0,"Немає висновків",SUMIF(ВихідніДані!$E:$BB,AM$8&amp;$C128,ВихідніДані!$AI:$AI)/SUMIF(ВихідніДані!$E:$BB,AM$8&amp;$C128,ВихідніДані!$M:$M))))</f>
        <v>-</v>
      </c>
      <c r="AN128" s="335" t="str">
        <f ca="1">IF(SUMIF(ВихідніДані!$E:$BB,AN$8&amp; $C128,ВихідніДані!$D:$D)=0,"-",IF(SUMIF(ВихідніДані!$E:$BB,AN$8&amp;$C128,ВихідніДані!$BE:$BE)=0,"вся сумма оспорена",IF(SUMIF(ВихідніДані!$E:$BB,AN$8&amp;$C128,ВихідніДані!$M:$M)=0,"Немає висновків",SUMIF(ВихідніДані!$E:$BB,AN$8&amp;$C128,ВихідніДані!$AI:$AI)/SUMIF(ВихідніДані!$E:$BB,AN$8&amp;$C128,ВихідніДані!$M:$M))))</f>
        <v>-</v>
      </c>
      <c r="AO128" s="162"/>
      <c r="AP128" s="333" t="str">
        <f>IF(ISNA(VLOOKUP(AP$8&amp;$C128,ВихідніДані!$E:$BD,52,0)),"---",VLOOKUP(AP$8&amp;$C128,ВихідніДані!$E:$BD,52,0))</f>
        <v>---</v>
      </c>
      <c r="AQ128" s="334" t="str">
        <f>IF(ISNA(VLOOKUP(AQ$8&amp;$C128,ВихідніДані!$E:$BD,52,0)),"---",VLOOKUP(AQ$8&amp;$C128,ВихідніДані!$E:$BD,52,0))</f>
        <v>---</v>
      </c>
      <c r="AR128" s="334" t="str">
        <f>IF(ISNA(VLOOKUP(AR$8&amp;$C128,ВихідніДані!$E:$BD,52,0)),"---",VLOOKUP(AR$8&amp;$C128,ВихідніДані!$E:$BD,52,0))</f>
        <v>---</v>
      </c>
      <c r="AS128" s="334" t="str">
        <f>IF(ISNA(VLOOKUP(AS$8&amp;$C128,ВихідніДані!$E:$BD,52,0)),"---",VLOOKUP(AS$8&amp;$C128,ВихідніДані!$E:$BD,52,0))</f>
        <v>---</v>
      </c>
      <c r="AT128" s="334" t="str">
        <f>IF(ISNA(VLOOKUP(AT$8&amp;$C128,ВихідніДані!$E:$BD,52,0)),"---",VLOOKUP(AT$8&amp;$C128,ВихідніДані!$E:$BD,52,0))</f>
        <v>---</v>
      </c>
      <c r="AU128" s="326">
        <f>VLOOKUP(AU$8&amp;$C128,ВихідніДані!$E:$BD,52,0)</f>
        <v>55</v>
      </c>
      <c r="AV128" s="334" t="str">
        <f>IF(ISNA(VLOOKUP(AV$8&amp;$C128,ВихідніДані!$E:$BD,52,0)),"---",VLOOKUP(AV$8&amp;$C128,ВихідніДані!$E:$BD,52,0))</f>
        <v>---</v>
      </c>
      <c r="AW128" s="334" t="str">
        <f>IF(ISNA(VLOOKUP(AW$8&amp;$C128,ВихідніДані!$E:$BD,52,0)),"---",VLOOKUP(AW$8&amp;$C128,ВихідніДані!$E:$BD,52,0))</f>
        <v>---</v>
      </c>
      <c r="AX128" s="334" t="str">
        <f>IF(ISNA(VLOOKUP(AX$8&amp;$C128,ВихідніДані!$E:$BD,52,0)),"---",VLOOKUP(AX$8&amp;$C128,ВихідніДані!$E:$BD,52,0))</f>
        <v>---</v>
      </c>
      <c r="AY128" s="334" t="str">
        <f>IF(ISNA(VLOOKUP(AY$8&amp;$C128,ВихідніДані!$E:$BD,52,0)),"---",VLOOKUP(AY$8&amp;$C128,ВихідніДані!$E:$BD,52,0))</f>
        <v>---</v>
      </c>
      <c r="AZ128" s="335" t="str">
        <f>IF(ISNA(VLOOKUP(AZ$8&amp;$C128,ВихідніДані!$E:$BD,52,0)),"---",VLOOKUP(AZ$8&amp;$C128,ВихідніДані!$E:$BD,52,0))</f>
        <v>---</v>
      </c>
      <c r="BA128" s="162"/>
      <c r="BB128" s="352" t="str">
        <f>IF(SUMIF(АВисновки!$D:$D,BB$8&amp;$C128,АВисновки!$A:$A)=0,"-",SUMIF(АВисновки!$D:$D,BB$8&amp;$C128,АВисновки!$E:$E))</f>
        <v>-</v>
      </c>
      <c r="BC128" s="353" t="str">
        <f>IF(SUMIF(АВисновки!$D:$D,BC$8&amp;$C128,АВисновки!$A:$A)=0,"-",SUMIF(АВисновки!$D:$D,BC$8&amp;$C128,АВисновки!$E:$E))</f>
        <v>-</v>
      </c>
      <c r="BD128" s="353" t="str">
        <f>IF(SUMIF(АВисновки!$D:$D,BD$8&amp;$C128,АВисновки!$A:$A)=0,"-",SUMIF(АВисновки!$D:$D,BD$8&amp;$C128,АВисновки!$E:$E))</f>
        <v>-</v>
      </c>
      <c r="BE128" s="353" t="str">
        <f>IF(SUMIF(АВисновки!$D:$D,BE$8&amp;$C128,АВисновки!$A:$A)=0,"-",SUMIF(АВисновки!$D:$D,BE$8&amp;$C128,АВисновки!$E:$E))</f>
        <v>-</v>
      </c>
      <c r="BF128" s="353" t="str">
        <f>IF(SUMIF(АВисновки!$D:$D,BF$8&amp;$C128,АВисновки!$A:$A)=0,"-",SUMIF(АВисновки!$D:$D,BF$8&amp;$C128,АВисновки!$E:$E))</f>
        <v>-</v>
      </c>
      <c r="BG128" s="353">
        <f>IF(SUMIF(АВисновки!$D:$D,BG$8&amp;$C128,АВисновки!$A:$A)=0,"-",SUMIF(АВисновки!$D:$D,BG$8&amp;$C128,АВисновки!$E:$E))</f>
        <v>79957440</v>
      </c>
      <c r="BH128" s="353" t="str">
        <f>IF(SUMIF(АВисновки!$D:$D,BH$8&amp;$C128,АВисновки!$A:$A)=0,"-",SUMIF(АВисновки!$D:$D,BH$8&amp;$C128,АВисновки!$E:$E))</f>
        <v>-</v>
      </c>
      <c r="BI128" s="353" t="str">
        <f>IF(SUMIF(АВисновки!$D:$D,BI$8&amp;$C128,АВисновки!$A:$A)=0,"-",SUMIF(АВисновки!$D:$D,BI$8&amp;$C128,АВисновки!$E:$E))</f>
        <v>-</v>
      </c>
      <c r="BJ128" s="353" t="str">
        <f>IF(SUMIF(АВисновки!$D:$D,BJ$8&amp;$C128,АВисновки!$A:$A)=0,"-",SUMIF(АВисновки!$D:$D,BJ$8&amp;$C128,АВисновки!$E:$E))</f>
        <v>-</v>
      </c>
      <c r="BK128" s="353" t="str">
        <f>IF(SUMIF(АВисновки!$D:$D,BK$8&amp;$C128,АВисновки!$A:$A)=0,"-",SUMIF(АВисновки!$D:$D,BK$8&amp;$C128,АВисновки!$E:$E))</f>
        <v>-</v>
      </c>
      <c r="BL128" s="354" t="str">
        <f>IF(SUMIF(АВисновки!$D:$D,BL$8&amp;$C128,АВисновки!$A:$A)=0,"-",SUMIF(АВисновки!$D:$D,BL$8&amp;$C128,АВисновки!$E:$E))</f>
        <v>-</v>
      </c>
    </row>
    <row r="129" spans="1:54" s="154" customFormat="1" x14ac:dyDescent="0.2">
      <c r="A129" s="102"/>
      <c r="B129" s="102"/>
      <c r="C129" s="102" t="s">
        <v>203</v>
      </c>
      <c r="D129" s="102"/>
      <c r="E129" s="336">
        <f>SUM(E115:E128)</f>
        <v>5687200280</v>
      </c>
      <c r="F129" s="336">
        <f t="shared" ref="F129:J129" si="18">SUM(F115:F128)</f>
        <v>4673802416.3800001</v>
      </c>
      <c r="G129" s="336">
        <f t="shared" si="18"/>
        <v>10424438.870000001</v>
      </c>
      <c r="H129" s="336">
        <f t="shared" si="18"/>
        <v>4673802415.6499996</v>
      </c>
      <c r="I129" s="336">
        <f t="shared" si="18"/>
        <v>1002973424.7500005</v>
      </c>
      <c r="J129" s="336">
        <f t="shared" si="18"/>
        <v>0.73000000417232513</v>
      </c>
      <c r="K129" s="260">
        <f t="shared" si="16"/>
        <v>0.82331988212690266</v>
      </c>
      <c r="L129" s="161">
        <f t="shared" si="17"/>
        <v>0.82331988199830841</v>
      </c>
      <c r="M129" s="336">
        <f t="shared" ref="M129:P129" si="19">SUM(M115:M128)</f>
        <v>395685616.60460275</v>
      </c>
      <c r="N129" s="336">
        <f t="shared" si="19"/>
        <v>65</v>
      </c>
      <c r="O129" s="336">
        <f ca="1">SUM(O115:O128)</f>
        <v>910</v>
      </c>
      <c r="P129" s="336">
        <f t="shared" ca="1" si="19"/>
        <v>19</v>
      </c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02"/>
      <c r="AX129" s="102"/>
      <c r="AY129" s="102"/>
      <c r="AZ129" s="102"/>
      <c r="BA129" s="102"/>
      <c r="BB129" s="414">
        <f>SUM(BB115:BL128)</f>
        <v>395685616.60460269</v>
      </c>
    </row>
    <row r="130" spans="1:54" s="154" customFormat="1" x14ac:dyDescent="0.2">
      <c r="C130" s="154" t="s">
        <v>209</v>
      </c>
      <c r="E130" s="155">
        <f>E129+E113</f>
        <v>49177000612</v>
      </c>
      <c r="F130" s="155">
        <f>F129+F113</f>
        <v>44466594822.419991</v>
      </c>
      <c r="H130" s="155">
        <f>H129+H113</f>
        <v>44235429090.290001</v>
      </c>
      <c r="I130" s="155">
        <f>I129+I113</f>
        <v>4543946297.5499992</v>
      </c>
      <c r="M130" s="155">
        <f>M129+M113</f>
        <v>2597216281.9812608</v>
      </c>
      <c r="N130" s="155">
        <f>N129+N113</f>
        <v>421</v>
      </c>
      <c r="O130" s="155">
        <f ca="1">O129+O113</f>
        <v>12106</v>
      </c>
      <c r="P130" s="155">
        <f ca="1">P129+P113</f>
        <v>207</v>
      </c>
      <c r="BB130" s="414">
        <f>BB129+BB113</f>
        <v>2597216281.9812603</v>
      </c>
    </row>
    <row r="131" spans="1:54" outlineLevel="1" x14ac:dyDescent="0.2">
      <c r="C131" s="153" t="s">
        <v>186</v>
      </c>
      <c r="E131" s="400">
        <f>E130-ВихідніДані!K4</f>
        <v>0</v>
      </c>
      <c r="F131" s="400">
        <f>F130-ВихідніДані!M4</f>
        <v>0</v>
      </c>
      <c r="H131" s="400">
        <f>H130-ВихідніДані!AI4</f>
        <v>0</v>
      </c>
    </row>
    <row r="132" spans="1:54" outlineLevel="1" x14ac:dyDescent="0.2">
      <c r="C132" s="153" t="s">
        <v>201</v>
      </c>
      <c r="M132" s="155">
        <f>M130-АВисновки!E4</f>
        <v>0</v>
      </c>
      <c r="N132" s="155">
        <f>N130-АВисновки!E5</f>
        <v>0</v>
      </c>
      <c r="P132" s="318"/>
      <c r="BB132" s="318">
        <f>BB130-АВисновки!E4</f>
        <v>0</v>
      </c>
    </row>
    <row r="133" spans="1:54" outlineLevel="1" x14ac:dyDescent="0.2">
      <c r="C133" s="153" t="s">
        <v>212</v>
      </c>
      <c r="O133" s="318">
        <f ca="1">O130-[2]Матриця!$D$5</f>
        <v>0</v>
      </c>
      <c r="P133" s="318">
        <f ca="1">P130-[2]Матриця!$E$5</f>
        <v>0</v>
      </c>
    </row>
    <row r="200" spans="18:18" x14ac:dyDescent="0.2">
      <c r="R200" s="153" t="e">
        <v>#N/A</v>
      </c>
    </row>
  </sheetData>
  <sheetProtection formatCells="0" insertHyperlinks="0" autoFilter="0" pivotTables="0"/>
  <sortState ref="A10:AW123">
    <sortCondition descending="1" ref="A10:A123"/>
    <sortCondition descending="1" ref="L10:L123"/>
    <sortCondition descending="1" ref="E10:E123"/>
  </sortState>
  <mergeCells count="15">
    <mergeCell ref="R1:AA1"/>
    <mergeCell ref="AD1:AM1"/>
    <mergeCell ref="R2:AA2"/>
    <mergeCell ref="AD2:AM2"/>
    <mergeCell ref="R3:AA3"/>
    <mergeCell ref="AD3:AM3"/>
    <mergeCell ref="R6:AA6"/>
    <mergeCell ref="AD6:AM6"/>
    <mergeCell ref="AP6:AY6"/>
    <mergeCell ref="R4:AA4"/>
    <mergeCell ref="AD4:AM4"/>
    <mergeCell ref="AP4:AZ4"/>
    <mergeCell ref="R5:AA5"/>
    <mergeCell ref="AD5:AM5"/>
    <mergeCell ref="AP5:AZ5"/>
  </mergeCells>
  <conditionalFormatting sqref="AD12:AN12 AD59:AN59 R11:AB74 R76:AB94 R96:AB112 R115:AB128">
    <cfRule type="cellIs" dxfId="572" priority="2097" operator="between">
      <formula>0.45</formula>
      <formula>0.95</formula>
    </cfRule>
    <cfRule type="cellIs" dxfId="571" priority="2098" operator="lessThanOrEqual">
      <formula>0.45</formula>
    </cfRule>
    <cfRule type="cellIs" dxfId="570" priority="2100" operator="equal">
      <formula>"Немає висновків"</formula>
    </cfRule>
    <cfRule type="cellIs" dxfId="569" priority="2102" operator="greaterThan">
      <formula>1</formula>
    </cfRule>
    <cfRule type="cellIs" dxfId="568" priority="2104" operator="between">
      <formula>0.95</formula>
      <formula>1</formula>
    </cfRule>
  </conditionalFormatting>
  <conditionalFormatting sqref="AP13:AZ14">
    <cfRule type="cellIs" dxfId="567" priority="2039" operator="equal">
      <formula>"Немає висновку"</formula>
    </cfRule>
    <cfRule type="cellIs" dxfId="566" priority="2040" operator="greaterThan">
      <formula>85</formula>
    </cfRule>
  </conditionalFormatting>
  <conditionalFormatting sqref="AP53:AZ58 AP76:AZ80 AP62:AZ65 AR94 AP93:AV93 AX93:AZ93 AP92:AZ92 AP90:AS90 AV90 AP91:AQ91 AZ91 AP83:AZ83 AP81:AQ81 AT81:AY81 AP86:AZ86 AP84:AP85 AR84:AT85 AQ89:AZ89 AQ87 AS87 AV87:AZ87 AV84:AZ85 AQ82:AY82 AP70:AZ72 AP68:AY69 AP66:AX66 AP74:AZ74 AP73:AT73 AW73:AZ73 AP60:AU61 AW60:AZ60 AP67:AR67 AU67:AX67 AW61 AQ88:AS88 AU88:AZ88 AS91:AX91">
    <cfRule type="cellIs" dxfId="565" priority="2033" operator="equal">
      <formula>"Немає висновку"</formula>
    </cfRule>
    <cfRule type="cellIs" dxfId="564" priority="2034" operator="greaterThan">
      <formula>85</formula>
    </cfRule>
  </conditionalFormatting>
  <conditionalFormatting sqref="AE11:AN11 AD13:AN20">
    <cfRule type="cellIs" dxfId="563" priority="2023" operator="between">
      <formula>0.45</formula>
      <formula>0.95</formula>
    </cfRule>
    <cfRule type="cellIs" dxfId="562" priority="2024" operator="lessThanOrEqual">
      <formula>0.45</formula>
    </cfRule>
    <cfRule type="cellIs" dxfId="561" priority="2025" operator="equal">
      <formula>"Немає висновку"</formula>
    </cfRule>
    <cfRule type="cellIs" dxfId="560" priority="2027" operator="greaterThan">
      <formula>1</formula>
    </cfRule>
    <cfRule type="cellIs" dxfId="559" priority="2028" operator="between">
      <formula>0.95</formula>
      <formula>1</formula>
    </cfRule>
  </conditionalFormatting>
  <conditionalFormatting sqref="AD21:AN58 AD60:AN74">
    <cfRule type="cellIs" dxfId="558" priority="2017" operator="between">
      <formula>0.45</formula>
      <formula>0.95</formula>
    </cfRule>
    <cfRule type="cellIs" dxfId="557" priority="2018" operator="lessThanOrEqual">
      <formula>0.45</formula>
    </cfRule>
    <cfRule type="cellIs" dxfId="556" priority="2019" operator="equal">
      <formula>"Немає висновку"</formula>
    </cfRule>
    <cfRule type="cellIs" dxfId="555" priority="2021" operator="greaterThan">
      <formula>1</formula>
    </cfRule>
    <cfRule type="cellIs" dxfId="554" priority="2022" operator="between">
      <formula>0.95</formula>
      <formula>1</formula>
    </cfRule>
  </conditionalFormatting>
  <conditionalFormatting sqref="E115:F128 E76:F94 E96:F112 E11:F74">
    <cfRule type="duplicateValues" dxfId="553" priority="2161"/>
  </conditionalFormatting>
  <conditionalFormatting sqref="AP128">
    <cfRule type="cellIs" dxfId="552" priority="1993" operator="between">
      <formula>0.45</formula>
      <formula>0.95</formula>
    </cfRule>
    <cfRule type="cellIs" dxfId="551" priority="1994" operator="lessThanOrEqual">
      <formula>0.45</formula>
    </cfRule>
    <cfRule type="cellIs" dxfId="550" priority="1995" operator="equal">
      <formula>"Немає висновку"</formula>
    </cfRule>
    <cfRule type="cellIs" dxfId="549" priority="1997" operator="greaterThan">
      <formula>1</formula>
    </cfRule>
    <cfRule type="cellIs" dxfId="548" priority="1998" operator="between">
      <formula>0.95</formula>
      <formula>1</formula>
    </cfRule>
  </conditionalFormatting>
  <conditionalFormatting sqref="AR91">
    <cfRule type="cellIs" dxfId="547" priority="61" operator="between">
      <formula>0.45</formula>
      <formula>0.95</formula>
    </cfRule>
    <cfRule type="cellIs" dxfId="546" priority="62" operator="lessThanOrEqual">
      <formula>0.45</formula>
    </cfRule>
    <cfRule type="cellIs" dxfId="545" priority="63" operator="equal">
      <formula>"Немає висновку"</formula>
    </cfRule>
    <cfRule type="cellIs" dxfId="544" priority="65" operator="greaterThan">
      <formula>1</formula>
    </cfRule>
    <cfRule type="cellIs" dxfId="543" priority="66" operator="between">
      <formula>0.95</formula>
      <formula>1</formula>
    </cfRule>
  </conditionalFormatting>
  <conditionalFormatting sqref="AQ128">
    <cfRule type="cellIs" dxfId="542" priority="1783" operator="between">
      <formula>0.45</formula>
      <formula>0.95</formula>
    </cfRule>
    <cfRule type="cellIs" dxfId="541" priority="1784" operator="lessThanOrEqual">
      <formula>0.45</formula>
    </cfRule>
    <cfRule type="cellIs" dxfId="540" priority="1785" operator="equal">
      <formula>"Немає висновку"</formula>
    </cfRule>
    <cfRule type="cellIs" dxfId="539" priority="1787" operator="greaterThan">
      <formula>1</formula>
    </cfRule>
    <cfRule type="cellIs" dxfId="538" priority="1788" operator="between">
      <formula>0.95</formula>
      <formula>1</formula>
    </cfRule>
  </conditionalFormatting>
  <conditionalFormatting sqref="AR128">
    <cfRule type="cellIs" dxfId="537" priority="1777" operator="between">
      <formula>0.45</formula>
      <formula>0.95</formula>
    </cfRule>
    <cfRule type="cellIs" dxfId="536" priority="1778" operator="lessThanOrEqual">
      <formula>0.45</formula>
    </cfRule>
    <cfRule type="cellIs" dxfId="535" priority="1779" operator="equal">
      <formula>"Немає висновку"</formula>
    </cfRule>
    <cfRule type="cellIs" dxfId="534" priority="1781" operator="greaterThan">
      <formula>1</formula>
    </cfRule>
    <cfRule type="cellIs" dxfId="533" priority="1782" operator="between">
      <formula>0.95</formula>
      <formula>1</formula>
    </cfRule>
  </conditionalFormatting>
  <conditionalFormatting sqref="AS128">
    <cfRule type="cellIs" dxfId="532" priority="1771" operator="between">
      <formula>0.45</formula>
      <formula>0.95</formula>
    </cfRule>
    <cfRule type="cellIs" dxfId="531" priority="1772" operator="lessThanOrEqual">
      <formula>0.45</formula>
    </cfRule>
    <cfRule type="cellIs" dxfId="530" priority="1773" operator="equal">
      <formula>"Немає висновку"</formula>
    </cfRule>
    <cfRule type="cellIs" dxfId="529" priority="1775" operator="greaterThan">
      <formula>1</formula>
    </cfRule>
    <cfRule type="cellIs" dxfId="528" priority="1776" operator="between">
      <formula>0.95</formula>
      <formula>1</formula>
    </cfRule>
  </conditionalFormatting>
  <conditionalFormatting sqref="AT128">
    <cfRule type="cellIs" dxfId="527" priority="1765" operator="between">
      <formula>0.45</formula>
      <formula>0.95</formula>
    </cfRule>
    <cfRule type="cellIs" dxfId="526" priority="1766" operator="lessThanOrEqual">
      <formula>0.45</formula>
    </cfRule>
    <cfRule type="cellIs" dxfId="525" priority="1767" operator="equal">
      <formula>"Немає висновку"</formula>
    </cfRule>
    <cfRule type="cellIs" dxfId="524" priority="1769" operator="greaterThan">
      <formula>1</formula>
    </cfRule>
    <cfRule type="cellIs" dxfId="523" priority="1770" operator="between">
      <formula>0.95</formula>
      <formula>1</formula>
    </cfRule>
  </conditionalFormatting>
  <conditionalFormatting sqref="AV128">
    <cfRule type="cellIs" dxfId="522" priority="1759" operator="between">
      <formula>0.45</formula>
      <formula>0.95</formula>
    </cfRule>
    <cfRule type="cellIs" dxfId="521" priority="1760" operator="lessThanOrEqual">
      <formula>0.45</formula>
    </cfRule>
    <cfRule type="cellIs" dxfId="520" priority="1761" operator="equal">
      <formula>"Немає висновку"</formula>
    </cfRule>
    <cfRule type="cellIs" dxfId="519" priority="1763" operator="greaterThan">
      <formula>1</formula>
    </cfRule>
    <cfRule type="cellIs" dxfId="518" priority="1764" operator="between">
      <formula>0.95</formula>
      <formula>1</formula>
    </cfRule>
  </conditionalFormatting>
  <conditionalFormatting sqref="AW128">
    <cfRule type="cellIs" dxfId="517" priority="1753" operator="between">
      <formula>0.45</formula>
      <formula>0.95</formula>
    </cfRule>
    <cfRule type="cellIs" dxfId="516" priority="1754" operator="lessThanOrEqual">
      <formula>0.45</formula>
    </cfRule>
    <cfRule type="cellIs" dxfId="515" priority="1755" operator="equal">
      <formula>"Немає висновку"</formula>
    </cfRule>
    <cfRule type="cellIs" dxfId="514" priority="1757" operator="greaterThan">
      <formula>1</formula>
    </cfRule>
    <cfRule type="cellIs" dxfId="513" priority="1758" operator="between">
      <formula>0.95</formula>
      <formula>1</formula>
    </cfRule>
  </conditionalFormatting>
  <conditionalFormatting sqref="AX128">
    <cfRule type="cellIs" dxfId="512" priority="1747" operator="between">
      <formula>0.45</formula>
      <formula>0.95</formula>
    </cfRule>
    <cfRule type="cellIs" dxfId="511" priority="1748" operator="lessThanOrEqual">
      <formula>0.45</formula>
    </cfRule>
    <cfRule type="cellIs" dxfId="510" priority="1749" operator="equal">
      <formula>"Немає висновку"</formula>
    </cfRule>
    <cfRule type="cellIs" dxfId="509" priority="1751" operator="greaterThan">
      <formula>1</formula>
    </cfRule>
    <cfRule type="cellIs" dxfId="508" priority="1752" operator="between">
      <formula>0.95</formula>
      <formula>1</formula>
    </cfRule>
  </conditionalFormatting>
  <conditionalFormatting sqref="AY128">
    <cfRule type="cellIs" dxfId="507" priority="1741" operator="between">
      <formula>0.45</formula>
      <formula>0.95</formula>
    </cfRule>
    <cfRule type="cellIs" dxfId="506" priority="1742" operator="lessThanOrEqual">
      <formula>0.45</formula>
    </cfRule>
    <cfRule type="cellIs" dxfId="505" priority="1743" operator="equal">
      <formula>"Немає висновку"</formula>
    </cfRule>
    <cfRule type="cellIs" dxfId="504" priority="1745" operator="greaterThan">
      <formula>1</formula>
    </cfRule>
    <cfRule type="cellIs" dxfId="503" priority="1746" operator="between">
      <formula>0.95</formula>
      <formula>1</formula>
    </cfRule>
  </conditionalFormatting>
  <conditionalFormatting sqref="AZ128">
    <cfRule type="cellIs" dxfId="502" priority="1735" operator="between">
      <formula>0.45</formula>
      <formula>0.95</formula>
    </cfRule>
    <cfRule type="cellIs" dxfId="501" priority="1736" operator="lessThanOrEqual">
      <formula>0.45</formula>
    </cfRule>
    <cfRule type="cellIs" dxfId="500" priority="1737" operator="equal">
      <formula>"Немає висновку"</formula>
    </cfRule>
    <cfRule type="cellIs" dxfId="499" priority="1739" operator="greaterThan">
      <formula>1</formula>
    </cfRule>
    <cfRule type="cellIs" dxfId="498" priority="1740" operator="between">
      <formula>0.95</formula>
      <formula>1</formula>
    </cfRule>
  </conditionalFormatting>
  <conditionalFormatting sqref="AX120">
    <cfRule type="cellIs" dxfId="497" priority="1729" operator="between">
      <formula>0.45</formula>
      <formula>0.95</formula>
    </cfRule>
    <cfRule type="cellIs" dxfId="496" priority="1730" operator="lessThanOrEqual">
      <formula>0.45</formula>
    </cfRule>
    <cfRule type="cellIs" dxfId="495" priority="1731" operator="equal">
      <formula>"Немає висновку"</formula>
    </cfRule>
    <cfRule type="cellIs" dxfId="494" priority="1733" operator="greaterThan">
      <formula>1</formula>
    </cfRule>
    <cfRule type="cellIs" dxfId="493" priority="1734" operator="between">
      <formula>0.95</formula>
      <formula>1</formula>
    </cfRule>
  </conditionalFormatting>
  <conditionalFormatting sqref="AW119">
    <cfRule type="cellIs" dxfId="492" priority="1723" operator="between">
      <formula>0.45</formula>
      <formula>0.95</formula>
    </cfRule>
    <cfRule type="cellIs" dxfId="491" priority="1724" operator="lessThanOrEqual">
      <formula>0.45</formula>
    </cfRule>
    <cfRule type="cellIs" dxfId="490" priority="1725" operator="equal">
      <formula>"Немає висновку"</formula>
    </cfRule>
    <cfRule type="cellIs" dxfId="489" priority="1727" operator="greaterThan">
      <formula>1</formula>
    </cfRule>
    <cfRule type="cellIs" dxfId="488" priority="1728" operator="between">
      <formula>0.95</formula>
      <formula>1</formula>
    </cfRule>
  </conditionalFormatting>
  <conditionalFormatting sqref="AU119">
    <cfRule type="cellIs" dxfId="487" priority="1717" operator="between">
      <formula>0.45</formula>
      <formula>0.95</formula>
    </cfRule>
    <cfRule type="cellIs" dxfId="486" priority="1718" operator="lessThanOrEqual">
      <formula>0.45</formula>
    </cfRule>
    <cfRule type="cellIs" dxfId="485" priority="1719" operator="equal">
      <formula>"Немає висновку"</formula>
    </cfRule>
    <cfRule type="cellIs" dxfId="484" priority="1721" operator="greaterThan">
      <formula>1</formula>
    </cfRule>
    <cfRule type="cellIs" dxfId="483" priority="1722" operator="between">
      <formula>0.95</formula>
      <formula>1</formula>
    </cfRule>
  </conditionalFormatting>
  <conditionalFormatting sqref="AT119">
    <cfRule type="cellIs" dxfId="482" priority="1711" operator="between">
      <formula>0.45</formula>
      <formula>0.95</formula>
    </cfRule>
    <cfRule type="cellIs" dxfId="481" priority="1712" operator="lessThanOrEqual">
      <formula>0.45</formula>
    </cfRule>
    <cfRule type="cellIs" dxfId="480" priority="1713" operator="equal">
      <formula>"Немає висновку"</formula>
    </cfRule>
    <cfRule type="cellIs" dxfId="479" priority="1715" operator="greaterThan">
      <formula>1</formula>
    </cfRule>
    <cfRule type="cellIs" dxfId="478" priority="1716" operator="between">
      <formula>0.95</formula>
      <formula>1</formula>
    </cfRule>
  </conditionalFormatting>
  <conditionalFormatting sqref="AS119">
    <cfRule type="cellIs" dxfId="477" priority="1705" operator="between">
      <formula>0.45</formula>
      <formula>0.95</formula>
    </cfRule>
    <cfRule type="cellIs" dxfId="476" priority="1706" operator="lessThanOrEqual">
      <formula>0.45</formula>
    </cfRule>
    <cfRule type="cellIs" dxfId="475" priority="1707" operator="equal">
      <formula>"Немає висновку"</formula>
    </cfRule>
    <cfRule type="cellIs" dxfId="474" priority="1709" operator="greaterThan">
      <formula>1</formula>
    </cfRule>
    <cfRule type="cellIs" dxfId="473" priority="1710" operator="between">
      <formula>0.95</formula>
      <formula>1</formula>
    </cfRule>
  </conditionalFormatting>
  <conditionalFormatting sqref="AQ119">
    <cfRule type="cellIs" dxfId="472" priority="1699" operator="between">
      <formula>0.45</formula>
      <formula>0.95</formula>
    </cfRule>
    <cfRule type="cellIs" dxfId="471" priority="1700" operator="lessThanOrEqual">
      <formula>0.45</formula>
    </cfRule>
    <cfRule type="cellIs" dxfId="470" priority="1701" operator="equal">
      <formula>"Немає висновку"</formula>
    </cfRule>
    <cfRule type="cellIs" dxfId="469" priority="1703" operator="greaterThan">
      <formula>1</formula>
    </cfRule>
    <cfRule type="cellIs" dxfId="468" priority="1704" operator="between">
      <formula>0.95</formula>
      <formula>1</formula>
    </cfRule>
  </conditionalFormatting>
  <conditionalFormatting sqref="AQ118">
    <cfRule type="cellIs" dxfId="467" priority="1693" operator="between">
      <formula>0.45</formula>
      <formula>0.95</formula>
    </cfRule>
    <cfRule type="cellIs" dxfId="466" priority="1694" operator="lessThanOrEqual">
      <formula>0.45</formula>
    </cfRule>
    <cfRule type="cellIs" dxfId="465" priority="1695" operator="equal">
      <formula>"Немає висновку"</formula>
    </cfRule>
    <cfRule type="cellIs" dxfId="464" priority="1697" operator="greaterThan">
      <formula>1</formula>
    </cfRule>
    <cfRule type="cellIs" dxfId="463" priority="1698" operator="between">
      <formula>0.95</formula>
      <formula>1</formula>
    </cfRule>
  </conditionalFormatting>
  <conditionalFormatting sqref="AP119">
    <cfRule type="cellIs" dxfId="462" priority="1687" operator="between">
      <formula>0.45</formula>
      <formula>0.95</formula>
    </cfRule>
    <cfRule type="cellIs" dxfId="461" priority="1688" operator="lessThanOrEqual">
      <formula>0.45</formula>
    </cfRule>
    <cfRule type="cellIs" dxfId="460" priority="1689" operator="equal">
      <formula>"Немає висновку"</formula>
    </cfRule>
    <cfRule type="cellIs" dxfId="459" priority="1691" operator="greaterThan">
      <formula>1</formula>
    </cfRule>
    <cfRule type="cellIs" dxfId="458" priority="1692" operator="between">
      <formula>0.95</formula>
      <formula>1</formula>
    </cfRule>
  </conditionalFormatting>
  <conditionalFormatting sqref="AP115">
    <cfRule type="cellIs" dxfId="457" priority="1681" operator="between">
      <formula>0.45</formula>
      <formula>0.95</formula>
    </cfRule>
    <cfRule type="cellIs" dxfId="456" priority="1682" operator="lessThanOrEqual">
      <formula>0.45</formula>
    </cfRule>
    <cfRule type="cellIs" dxfId="455" priority="1683" operator="equal">
      <formula>"Немає висновку"</formula>
    </cfRule>
    <cfRule type="cellIs" dxfId="454" priority="1685" operator="greaterThan">
      <formula>1</formula>
    </cfRule>
    <cfRule type="cellIs" dxfId="453" priority="1686" operator="between">
      <formula>0.95</formula>
      <formula>1</formula>
    </cfRule>
  </conditionalFormatting>
  <conditionalFormatting sqref="AP97:AW97 AT96 AP102:AZ112 AP99:AV99 AY99:AZ99 AZ96 AV96:AX96 AP100:AT100 AW100:AZ100 AQ101:AZ101">
    <cfRule type="cellIs" dxfId="452" priority="1017" operator="between">
      <formula>0.45</formula>
      <formula>0.95</formula>
    </cfRule>
    <cfRule type="cellIs" dxfId="451" priority="1018" operator="lessThanOrEqual">
      <formula>0.45</formula>
    </cfRule>
    <cfRule type="cellIs" dxfId="450" priority="1019" operator="equal">
      <formula>"Немає висновку"</formula>
    </cfRule>
    <cfRule type="cellIs" dxfId="449" priority="1021" operator="greaterThan">
      <formula>1</formula>
    </cfRule>
    <cfRule type="cellIs" dxfId="448" priority="1022" operator="between">
      <formula>0.95</formula>
      <formula>1</formula>
    </cfRule>
  </conditionalFormatting>
  <conditionalFormatting sqref="AP96:AS96">
    <cfRule type="cellIs" dxfId="447" priority="1015" operator="equal">
      <formula>"Немає висновку"</formula>
    </cfRule>
    <cfRule type="cellIs" dxfId="446" priority="1016" operator="greaterThan">
      <formula>85</formula>
    </cfRule>
  </conditionalFormatting>
  <conditionalFormatting sqref="AP98:AS98">
    <cfRule type="cellIs" dxfId="445" priority="1013" operator="equal">
      <formula>"Немає висновку"</formula>
    </cfRule>
    <cfRule type="cellIs" dxfId="444" priority="1014" operator="greaterThan">
      <formula>85</formula>
    </cfRule>
  </conditionalFormatting>
  <conditionalFormatting sqref="AT98:AW98">
    <cfRule type="cellIs" dxfId="443" priority="1011" operator="equal">
      <formula>"Немає висновку"</formula>
    </cfRule>
    <cfRule type="cellIs" dxfId="442" priority="1012" operator="greaterThan">
      <formula>85</formula>
    </cfRule>
  </conditionalFormatting>
  <conditionalFormatting sqref="AW99">
    <cfRule type="cellIs" dxfId="441" priority="1009" operator="equal">
      <formula>"Немає висновку"</formula>
    </cfRule>
    <cfRule type="cellIs" dxfId="440" priority="1010" operator="greaterThan">
      <formula>85</formula>
    </cfRule>
  </conditionalFormatting>
  <conditionalFormatting sqref="AX97 AX99">
    <cfRule type="cellIs" dxfId="439" priority="1007" operator="equal">
      <formula>"Немає висновку"</formula>
    </cfRule>
    <cfRule type="cellIs" dxfId="438" priority="1008" operator="greaterThan">
      <formula>85</formula>
    </cfRule>
  </conditionalFormatting>
  <conditionalFormatting sqref="AY96:AY98">
    <cfRule type="cellIs" dxfId="437" priority="1005" operator="equal">
      <formula>"Немає висновку"</formula>
    </cfRule>
    <cfRule type="cellIs" dxfId="436" priority="1006" operator="greaterThan">
      <formula>85</formula>
    </cfRule>
  </conditionalFormatting>
  <conditionalFormatting sqref="AZ97:AZ98">
    <cfRule type="cellIs" dxfId="435" priority="1003" operator="equal">
      <formula>"Немає висновку"</formula>
    </cfRule>
    <cfRule type="cellIs" dxfId="434" priority="1004" operator="greaterThan">
      <formula>85</formula>
    </cfRule>
  </conditionalFormatting>
  <conditionalFormatting sqref="AU96">
    <cfRule type="cellIs" dxfId="433" priority="1001" operator="equal">
      <formula>"Немає висновку"</formula>
    </cfRule>
    <cfRule type="cellIs" dxfId="432" priority="1002" operator="greaterThan">
      <formula>85</formula>
    </cfRule>
  </conditionalFormatting>
  <conditionalFormatting sqref="AU100:AV100">
    <cfRule type="cellIs" dxfId="431" priority="999" operator="equal">
      <formula>"Немає висновку"</formula>
    </cfRule>
    <cfRule type="cellIs" dxfId="430" priority="1000" operator="greaterThan">
      <formula>85</formula>
    </cfRule>
  </conditionalFormatting>
  <conditionalFormatting sqref="AP101">
    <cfRule type="cellIs" dxfId="429" priority="997" operator="equal">
      <formula>"Немає висновку"</formula>
    </cfRule>
    <cfRule type="cellIs" dxfId="428" priority="998" operator="greaterThan">
      <formula>85</formula>
    </cfRule>
  </conditionalFormatting>
  <conditionalFormatting sqref="AS94:AX94 AZ94">
    <cfRule type="cellIs" dxfId="427" priority="991" operator="between">
      <formula>0.45</formula>
      <formula>0.95</formula>
    </cfRule>
    <cfRule type="cellIs" dxfId="426" priority="992" operator="lessThanOrEqual">
      <formula>0.45</formula>
    </cfRule>
    <cfRule type="cellIs" dxfId="425" priority="993" operator="equal">
      <formula>"Немає висновку"</formula>
    </cfRule>
    <cfRule type="cellIs" dxfId="424" priority="995" operator="greaterThan">
      <formula>1</formula>
    </cfRule>
    <cfRule type="cellIs" dxfId="423" priority="996" operator="between">
      <formula>0.95</formula>
      <formula>1</formula>
    </cfRule>
  </conditionalFormatting>
  <conditionalFormatting sqref="AW93">
    <cfRule type="cellIs" dxfId="422" priority="985" operator="between">
      <formula>0.45</formula>
      <formula>0.95</formula>
    </cfRule>
    <cfRule type="cellIs" dxfId="421" priority="986" operator="lessThanOrEqual">
      <formula>0.45</formula>
    </cfRule>
    <cfRule type="cellIs" dxfId="420" priority="987" operator="equal">
      <formula>"Немає висновку"</formula>
    </cfRule>
    <cfRule type="cellIs" dxfId="419" priority="989" operator="greaterThan">
      <formula>1</formula>
    </cfRule>
    <cfRule type="cellIs" dxfId="418" priority="990" operator="between">
      <formula>0.95</formula>
      <formula>1</formula>
    </cfRule>
  </conditionalFormatting>
  <conditionalFormatting sqref="AP94:AQ94">
    <cfRule type="cellIs" dxfId="417" priority="979" operator="between">
      <formula>0.45</formula>
      <formula>0.95</formula>
    </cfRule>
    <cfRule type="cellIs" dxfId="416" priority="980" operator="lessThanOrEqual">
      <formula>0.45</formula>
    </cfRule>
    <cfRule type="cellIs" dxfId="415" priority="981" operator="equal">
      <formula>"Немає висновку"</formula>
    </cfRule>
    <cfRule type="cellIs" dxfId="414" priority="983" operator="greaterThan">
      <formula>1</formula>
    </cfRule>
    <cfRule type="cellIs" dxfId="413" priority="984" operator="between">
      <formula>0.95</formula>
      <formula>1</formula>
    </cfRule>
  </conditionalFormatting>
  <conditionalFormatting sqref="AT90:AU90">
    <cfRule type="cellIs" dxfId="412" priority="973" operator="between">
      <formula>0.45</formula>
      <formula>0.95</formula>
    </cfRule>
    <cfRule type="cellIs" dxfId="411" priority="974" operator="lessThanOrEqual">
      <formula>0.45</formula>
    </cfRule>
    <cfRule type="cellIs" dxfId="410" priority="975" operator="equal">
      <formula>"Немає висновку"</formula>
    </cfRule>
    <cfRule type="cellIs" dxfId="409" priority="977" operator="greaterThan">
      <formula>1</formula>
    </cfRule>
    <cfRule type="cellIs" dxfId="408" priority="978" operator="between">
      <formula>0.95</formula>
      <formula>1</formula>
    </cfRule>
  </conditionalFormatting>
  <conditionalFormatting sqref="AW90:AZ90">
    <cfRule type="cellIs" dxfId="407" priority="967" operator="between">
      <formula>0.45</formula>
      <formula>0.95</formula>
    </cfRule>
    <cfRule type="cellIs" dxfId="406" priority="968" operator="lessThanOrEqual">
      <formula>0.45</formula>
    </cfRule>
    <cfRule type="cellIs" dxfId="405" priority="969" operator="equal">
      <formula>"Немає висновку"</formula>
    </cfRule>
    <cfRule type="cellIs" dxfId="404" priority="971" operator="greaterThan">
      <formula>1</formula>
    </cfRule>
    <cfRule type="cellIs" dxfId="403" priority="972" operator="between">
      <formula>0.95</formula>
      <formula>1</formula>
    </cfRule>
  </conditionalFormatting>
  <conditionalFormatting sqref="AY91">
    <cfRule type="cellIs" dxfId="402" priority="961" operator="between">
      <formula>0.45</formula>
      <formula>0.95</formula>
    </cfRule>
    <cfRule type="cellIs" dxfId="401" priority="962" operator="lessThanOrEqual">
      <formula>0.45</formula>
    </cfRule>
    <cfRule type="cellIs" dxfId="400" priority="963" operator="equal">
      <formula>"Немає висновку"</formula>
    </cfRule>
    <cfRule type="cellIs" dxfId="399" priority="965" operator="greaterThan">
      <formula>1</formula>
    </cfRule>
    <cfRule type="cellIs" dxfId="398" priority="966" operator="between">
      <formula>0.95</formula>
      <formula>1</formula>
    </cfRule>
  </conditionalFormatting>
  <conditionalFormatting sqref="AX98">
    <cfRule type="cellIs" dxfId="397" priority="955" operator="between">
      <formula>0.45</formula>
      <formula>0.95</formula>
    </cfRule>
    <cfRule type="cellIs" dxfId="396" priority="956" operator="lessThanOrEqual">
      <formula>0.45</formula>
    </cfRule>
    <cfRule type="cellIs" dxfId="395" priority="957" operator="equal">
      <formula>"Немає висновку"</formula>
    </cfRule>
    <cfRule type="cellIs" dxfId="394" priority="959" operator="greaterThan">
      <formula>1</formula>
    </cfRule>
    <cfRule type="cellIs" dxfId="393" priority="960" operator="between">
      <formula>0.95</formula>
      <formula>1</formula>
    </cfRule>
  </conditionalFormatting>
  <conditionalFormatting sqref="AY94">
    <cfRule type="cellIs" dxfId="392" priority="947" operator="equal">
      <formula>"Немає висновку"</formula>
    </cfRule>
    <cfRule type="cellIs" dxfId="391" priority="948" operator="greaterThan">
      <formula>85</formula>
    </cfRule>
  </conditionalFormatting>
  <conditionalFormatting sqref="AR81:AS81">
    <cfRule type="cellIs" dxfId="390" priority="941" operator="between">
      <formula>0.45</formula>
      <formula>0.95</formula>
    </cfRule>
    <cfRule type="cellIs" dxfId="389" priority="942" operator="lessThanOrEqual">
      <formula>0.45</formula>
    </cfRule>
    <cfRule type="cellIs" dxfId="388" priority="943" operator="equal">
      <formula>"Немає висновку"</formula>
    </cfRule>
    <cfRule type="cellIs" dxfId="387" priority="945" operator="greaterThan">
      <formula>1</formula>
    </cfRule>
    <cfRule type="cellIs" dxfId="386" priority="946" operator="between">
      <formula>0.95</formula>
      <formula>1</formula>
    </cfRule>
  </conditionalFormatting>
  <conditionalFormatting sqref="AQ84:AQ85">
    <cfRule type="cellIs" dxfId="385" priority="935" operator="between">
      <formula>0.45</formula>
      <formula>0.95</formula>
    </cfRule>
    <cfRule type="cellIs" dxfId="384" priority="936" operator="lessThanOrEqual">
      <formula>0.45</formula>
    </cfRule>
    <cfRule type="cellIs" dxfId="383" priority="937" operator="equal">
      <formula>"Немає висновку"</formula>
    </cfRule>
    <cfRule type="cellIs" dxfId="382" priority="939" operator="greaterThan">
      <formula>1</formula>
    </cfRule>
    <cfRule type="cellIs" dxfId="381" priority="940" operator="between">
      <formula>0.95</formula>
      <formula>1</formula>
    </cfRule>
  </conditionalFormatting>
  <conditionalFormatting sqref="AP87:AP89">
    <cfRule type="cellIs" dxfId="380" priority="929" operator="between">
      <formula>0.45</formula>
      <formula>0.95</formula>
    </cfRule>
    <cfRule type="cellIs" dxfId="379" priority="930" operator="lessThanOrEqual">
      <formula>0.45</formula>
    </cfRule>
    <cfRule type="cellIs" dxfId="378" priority="931" operator="equal">
      <formula>"Немає висновку"</formula>
    </cfRule>
    <cfRule type="cellIs" dxfId="377" priority="933" operator="greaterThan">
      <formula>1</formula>
    </cfRule>
    <cfRule type="cellIs" dxfId="376" priority="934" operator="between">
      <formula>0.95</formula>
      <formula>1</formula>
    </cfRule>
  </conditionalFormatting>
  <conditionalFormatting sqref="AR87">
    <cfRule type="cellIs" dxfId="375" priority="923" operator="between">
      <formula>0.45</formula>
      <formula>0.95</formula>
    </cfRule>
    <cfRule type="cellIs" dxfId="374" priority="924" operator="lessThanOrEqual">
      <formula>0.45</formula>
    </cfRule>
    <cfRule type="cellIs" dxfId="373" priority="925" operator="equal">
      <formula>"Немає висновку"</formula>
    </cfRule>
    <cfRule type="cellIs" dxfId="372" priority="927" operator="greaterThan">
      <formula>1</formula>
    </cfRule>
    <cfRule type="cellIs" dxfId="371" priority="928" operator="between">
      <formula>0.95</formula>
      <formula>1</formula>
    </cfRule>
  </conditionalFormatting>
  <conditionalFormatting sqref="AT87">
    <cfRule type="cellIs" dxfId="370" priority="917" operator="between">
      <formula>0.45</formula>
      <formula>0.95</formula>
    </cfRule>
    <cfRule type="cellIs" dxfId="369" priority="918" operator="lessThanOrEqual">
      <formula>0.45</formula>
    </cfRule>
    <cfRule type="cellIs" dxfId="368" priority="919" operator="equal">
      <formula>"Немає висновку"</formula>
    </cfRule>
    <cfRule type="cellIs" dxfId="367" priority="921" operator="greaterThan">
      <formula>1</formula>
    </cfRule>
    <cfRule type="cellIs" dxfId="366" priority="922" operator="between">
      <formula>0.95</formula>
      <formula>1</formula>
    </cfRule>
  </conditionalFormatting>
  <conditionalFormatting sqref="AU87">
    <cfRule type="cellIs" dxfId="365" priority="911" operator="between">
      <formula>0.45</formula>
      <formula>0.95</formula>
    </cfRule>
    <cfRule type="cellIs" dxfId="364" priority="912" operator="lessThanOrEqual">
      <formula>0.45</formula>
    </cfRule>
    <cfRule type="cellIs" dxfId="363" priority="913" operator="equal">
      <formula>"Немає висновку"</formula>
    </cfRule>
    <cfRule type="cellIs" dxfId="362" priority="915" operator="greaterThan">
      <formula>1</formula>
    </cfRule>
    <cfRule type="cellIs" dxfId="361" priority="916" operator="between">
      <formula>0.95</formula>
      <formula>1</formula>
    </cfRule>
  </conditionalFormatting>
  <conditionalFormatting sqref="AU84:AU85">
    <cfRule type="cellIs" dxfId="360" priority="905" operator="between">
      <formula>0.45</formula>
      <formula>0.95</formula>
    </cfRule>
    <cfRule type="cellIs" dxfId="359" priority="906" operator="lessThanOrEqual">
      <formula>0.45</formula>
    </cfRule>
    <cfRule type="cellIs" dxfId="358" priority="907" operator="equal">
      <formula>"Немає висновку"</formula>
    </cfRule>
    <cfRule type="cellIs" dxfId="357" priority="909" operator="greaterThan">
      <formula>1</formula>
    </cfRule>
    <cfRule type="cellIs" dxfId="356" priority="910" operator="between">
      <formula>0.95</formula>
      <formula>1</formula>
    </cfRule>
  </conditionalFormatting>
  <conditionalFormatting sqref="AP82">
    <cfRule type="cellIs" dxfId="355" priority="899" operator="between">
      <formula>0.45</formula>
      <formula>0.95</formula>
    </cfRule>
    <cfRule type="cellIs" dxfId="354" priority="900" operator="lessThanOrEqual">
      <formula>0.45</formula>
    </cfRule>
    <cfRule type="cellIs" dxfId="353" priority="901" operator="equal">
      <formula>"Немає висновку"</formula>
    </cfRule>
    <cfRule type="cellIs" dxfId="352" priority="903" operator="greaterThan">
      <formula>1</formula>
    </cfRule>
    <cfRule type="cellIs" dxfId="351" priority="904" operator="between">
      <formula>0.95</formula>
      <formula>1</formula>
    </cfRule>
  </conditionalFormatting>
  <conditionalFormatting sqref="AZ81:AZ82">
    <cfRule type="cellIs" dxfId="350" priority="893" operator="between">
      <formula>0.45</formula>
      <formula>0.95</formula>
    </cfRule>
    <cfRule type="cellIs" dxfId="349" priority="894" operator="lessThanOrEqual">
      <formula>0.45</formula>
    </cfRule>
    <cfRule type="cellIs" dxfId="348" priority="895" operator="equal">
      <formula>"Немає висновку"</formula>
    </cfRule>
    <cfRule type="cellIs" dxfId="347" priority="897" operator="greaterThan">
      <formula>1</formula>
    </cfRule>
    <cfRule type="cellIs" dxfId="346" priority="898" operator="between">
      <formula>0.95</formula>
      <formula>1</formula>
    </cfRule>
  </conditionalFormatting>
  <conditionalFormatting sqref="AZ66:AZ69">
    <cfRule type="cellIs" dxfId="345" priority="887" operator="between">
      <formula>0.45</formula>
      <formula>0.95</formula>
    </cfRule>
    <cfRule type="cellIs" dxfId="344" priority="888" operator="lessThanOrEqual">
      <formula>0.45</formula>
    </cfRule>
    <cfRule type="cellIs" dxfId="343" priority="889" operator="equal">
      <formula>"Немає висновку"</formula>
    </cfRule>
    <cfRule type="cellIs" dxfId="342" priority="891" operator="greaterThan">
      <formula>1</formula>
    </cfRule>
    <cfRule type="cellIs" dxfId="341" priority="892" operator="between">
      <formula>0.95</formula>
      <formula>1</formula>
    </cfRule>
  </conditionalFormatting>
  <conditionalFormatting sqref="AY66:AY67">
    <cfRule type="cellIs" dxfId="340" priority="881" operator="between">
      <formula>0.45</formula>
      <formula>0.95</formula>
    </cfRule>
    <cfRule type="cellIs" dxfId="339" priority="882" operator="lessThanOrEqual">
      <formula>0.45</formula>
    </cfRule>
    <cfRule type="cellIs" dxfId="338" priority="883" operator="equal">
      <formula>"Немає висновку"</formula>
    </cfRule>
    <cfRule type="cellIs" dxfId="337" priority="885" operator="greaterThan">
      <formula>1</formula>
    </cfRule>
    <cfRule type="cellIs" dxfId="336" priority="886" operator="between">
      <formula>0.95</formula>
      <formula>1</formula>
    </cfRule>
  </conditionalFormatting>
  <conditionalFormatting sqref="AU73:AV73">
    <cfRule type="cellIs" dxfId="335" priority="875" operator="between">
      <formula>0.45</formula>
      <formula>0.95</formula>
    </cfRule>
    <cfRule type="cellIs" dxfId="334" priority="876" operator="lessThanOrEqual">
      <formula>0.45</formula>
    </cfRule>
    <cfRule type="cellIs" dxfId="333" priority="877" operator="equal">
      <formula>"Немає висновку"</formula>
    </cfRule>
    <cfRule type="cellIs" dxfId="332" priority="879" operator="greaterThan">
      <formula>1</formula>
    </cfRule>
    <cfRule type="cellIs" dxfId="331" priority="880" operator="between">
      <formula>0.95</formula>
      <formula>1</formula>
    </cfRule>
  </conditionalFormatting>
  <conditionalFormatting sqref="AV60:AV61">
    <cfRule type="cellIs" dxfId="330" priority="869" operator="between">
      <formula>0.45</formula>
      <formula>0.95</formula>
    </cfRule>
    <cfRule type="cellIs" dxfId="329" priority="870" operator="lessThanOrEqual">
      <formula>0.45</formula>
    </cfRule>
    <cfRule type="cellIs" dxfId="328" priority="871" operator="equal">
      <formula>"Немає висновку"</formula>
    </cfRule>
    <cfRule type="cellIs" dxfId="327" priority="873" operator="greaterThan">
      <formula>1</formula>
    </cfRule>
    <cfRule type="cellIs" dxfId="326" priority="874" operator="between">
      <formula>0.95</formula>
      <formula>1</formula>
    </cfRule>
  </conditionalFormatting>
  <conditionalFormatting sqref="AS67:AT67">
    <cfRule type="cellIs" dxfId="325" priority="863" operator="between">
      <formula>0.45</formula>
      <formula>0.95</formula>
    </cfRule>
    <cfRule type="cellIs" dxfId="324" priority="864" operator="lessThanOrEqual">
      <formula>0.45</formula>
    </cfRule>
    <cfRule type="cellIs" dxfId="323" priority="865" operator="equal">
      <formula>"Немає висновку"</formula>
    </cfRule>
    <cfRule type="cellIs" dxfId="322" priority="867" operator="greaterThan">
      <formula>1</formula>
    </cfRule>
    <cfRule type="cellIs" dxfId="321" priority="868" operator="between">
      <formula>0.95</formula>
      <formula>1</formula>
    </cfRule>
  </conditionalFormatting>
  <conditionalFormatting sqref="AX61:AZ61">
    <cfRule type="cellIs" dxfId="320" priority="857" operator="between">
      <formula>0.45</formula>
      <formula>0.95</formula>
    </cfRule>
    <cfRule type="cellIs" dxfId="319" priority="858" operator="lessThanOrEqual">
      <formula>0.45</formula>
    </cfRule>
    <cfRule type="cellIs" dxfId="318" priority="859" operator="equal">
      <formula>"Немає висновку"</formula>
    </cfRule>
    <cfRule type="cellIs" dxfId="317" priority="861" operator="greaterThan">
      <formula>1</formula>
    </cfRule>
    <cfRule type="cellIs" dxfId="316" priority="862" operator="between">
      <formula>0.95</formula>
      <formula>1</formula>
    </cfRule>
  </conditionalFormatting>
  <conditionalFormatting sqref="AP50:AU50">
    <cfRule type="cellIs" dxfId="315" priority="851" operator="between">
      <formula>0.45</formula>
      <formula>0.95</formula>
    </cfRule>
    <cfRule type="cellIs" dxfId="314" priority="852" operator="lessThanOrEqual">
      <formula>0.45</formula>
    </cfRule>
    <cfRule type="cellIs" dxfId="313" priority="853" operator="equal">
      <formula>"Немає висновку"</formula>
    </cfRule>
    <cfRule type="cellIs" dxfId="312" priority="855" operator="greaterThan">
      <formula>1</formula>
    </cfRule>
    <cfRule type="cellIs" dxfId="311" priority="856" operator="between">
      <formula>0.95</formula>
      <formula>1</formula>
    </cfRule>
  </conditionalFormatting>
  <conditionalFormatting sqref="AW50:AZ50">
    <cfRule type="cellIs" dxfId="310" priority="845" operator="between">
      <formula>0.45</formula>
      <formula>0.95</formula>
    </cfRule>
    <cfRule type="cellIs" dxfId="309" priority="846" operator="lessThanOrEqual">
      <formula>0.45</formula>
    </cfRule>
    <cfRule type="cellIs" dxfId="308" priority="847" operator="equal">
      <formula>"Немає висновку"</formula>
    </cfRule>
    <cfRule type="cellIs" dxfId="307" priority="849" operator="greaterThan">
      <formula>1</formula>
    </cfRule>
    <cfRule type="cellIs" dxfId="306" priority="850" operator="between">
      <formula>0.95</formula>
      <formula>1</formula>
    </cfRule>
  </conditionalFormatting>
  <conditionalFormatting sqref="AT44:AV44">
    <cfRule type="cellIs" dxfId="305" priority="839" operator="between">
      <formula>0.45</formula>
      <formula>0.95</formula>
    </cfRule>
    <cfRule type="cellIs" dxfId="304" priority="840" operator="lessThanOrEqual">
      <formula>0.45</formula>
    </cfRule>
    <cfRule type="cellIs" dxfId="303" priority="841" operator="equal">
      <formula>"Немає висновку"</formula>
    </cfRule>
    <cfRule type="cellIs" dxfId="302" priority="843" operator="greaterThan">
      <formula>1</formula>
    </cfRule>
    <cfRule type="cellIs" dxfId="301" priority="844" operator="between">
      <formula>0.95</formula>
      <formula>1</formula>
    </cfRule>
  </conditionalFormatting>
  <conditionalFormatting sqref="AS42:AZ42">
    <cfRule type="cellIs" dxfId="300" priority="833" operator="between">
      <formula>0.45</formula>
      <formula>0.95</formula>
    </cfRule>
    <cfRule type="cellIs" dxfId="299" priority="834" operator="lessThanOrEqual">
      <formula>0.45</formula>
    </cfRule>
    <cfRule type="cellIs" dxfId="298" priority="835" operator="equal">
      <formula>"Немає висновку"</formula>
    </cfRule>
    <cfRule type="cellIs" dxfId="297" priority="837" operator="greaterThan">
      <formula>1</formula>
    </cfRule>
    <cfRule type="cellIs" dxfId="296" priority="838" operator="between">
      <formula>0.95</formula>
      <formula>1</formula>
    </cfRule>
  </conditionalFormatting>
  <conditionalFormatting sqref="AX39:AZ39">
    <cfRule type="cellIs" dxfId="295" priority="827" operator="between">
      <formula>0.45</formula>
      <formula>0.95</formula>
    </cfRule>
    <cfRule type="cellIs" dxfId="294" priority="828" operator="lessThanOrEqual">
      <formula>0.45</formula>
    </cfRule>
    <cfRule type="cellIs" dxfId="293" priority="829" operator="equal">
      <formula>"Немає висновку"</formula>
    </cfRule>
    <cfRule type="cellIs" dxfId="292" priority="831" operator="greaterThan">
      <formula>1</formula>
    </cfRule>
    <cfRule type="cellIs" dxfId="291" priority="832" operator="between">
      <formula>0.95</formula>
      <formula>1</formula>
    </cfRule>
  </conditionalFormatting>
  <conditionalFormatting sqref="AR36:AZ36">
    <cfRule type="cellIs" dxfId="290" priority="821" operator="between">
      <formula>0.45</formula>
      <formula>0.95</formula>
    </cfRule>
    <cfRule type="cellIs" dxfId="289" priority="822" operator="lessThanOrEqual">
      <formula>0.45</formula>
    </cfRule>
    <cfRule type="cellIs" dxfId="288" priority="823" operator="equal">
      <formula>"Немає висновку"</formula>
    </cfRule>
    <cfRule type="cellIs" dxfId="287" priority="825" operator="greaterThan">
      <formula>1</formula>
    </cfRule>
    <cfRule type="cellIs" dxfId="286" priority="826" operator="between">
      <formula>0.95</formula>
      <formula>1</formula>
    </cfRule>
  </conditionalFormatting>
  <conditionalFormatting sqref="AQ35:AZ35">
    <cfRule type="cellIs" dxfId="285" priority="815" operator="between">
      <formula>0.45</formula>
      <formula>0.95</formula>
    </cfRule>
    <cfRule type="cellIs" dxfId="284" priority="816" operator="lessThanOrEqual">
      <formula>0.45</formula>
    </cfRule>
    <cfRule type="cellIs" dxfId="283" priority="817" operator="equal">
      <formula>"Немає висновку"</formula>
    </cfRule>
    <cfRule type="cellIs" dxfId="282" priority="819" operator="greaterThan">
      <formula>1</formula>
    </cfRule>
    <cfRule type="cellIs" dxfId="281" priority="820" operator="between">
      <formula>0.95</formula>
      <formula>1</formula>
    </cfRule>
  </conditionalFormatting>
  <conditionalFormatting sqref="AQ34:AZ34">
    <cfRule type="cellIs" dxfId="280" priority="809" operator="between">
      <formula>0.45</formula>
      <formula>0.95</formula>
    </cfRule>
    <cfRule type="cellIs" dxfId="279" priority="810" operator="lessThanOrEqual">
      <formula>0.45</formula>
    </cfRule>
    <cfRule type="cellIs" dxfId="278" priority="811" operator="equal">
      <formula>"Немає висновку"</formula>
    </cfRule>
    <cfRule type="cellIs" dxfId="277" priority="813" operator="greaterThan">
      <formula>1</formula>
    </cfRule>
    <cfRule type="cellIs" dxfId="276" priority="814" operator="between">
      <formula>0.95</formula>
      <formula>1</formula>
    </cfRule>
  </conditionalFormatting>
  <conditionalFormatting sqref="AQ33:AZ33">
    <cfRule type="cellIs" dxfId="275" priority="803" operator="between">
      <formula>0.45</formula>
      <formula>0.95</formula>
    </cfRule>
    <cfRule type="cellIs" dxfId="274" priority="804" operator="lessThanOrEqual">
      <formula>0.45</formula>
    </cfRule>
    <cfRule type="cellIs" dxfId="273" priority="805" operator="equal">
      <formula>"Немає висновку"</formula>
    </cfRule>
    <cfRule type="cellIs" dxfId="272" priority="807" operator="greaterThan">
      <formula>1</formula>
    </cfRule>
    <cfRule type="cellIs" dxfId="271" priority="808" operator="between">
      <formula>0.95</formula>
      <formula>1</formula>
    </cfRule>
  </conditionalFormatting>
  <conditionalFormatting sqref="AT32:AZ32">
    <cfRule type="cellIs" dxfId="270" priority="797" operator="between">
      <formula>0.45</formula>
      <formula>0.95</formula>
    </cfRule>
    <cfRule type="cellIs" dxfId="269" priority="798" operator="lessThanOrEqual">
      <formula>0.45</formula>
    </cfRule>
    <cfRule type="cellIs" dxfId="268" priority="799" operator="equal">
      <formula>"Немає висновку"</formula>
    </cfRule>
    <cfRule type="cellIs" dxfId="267" priority="801" operator="greaterThan">
      <formula>1</formula>
    </cfRule>
    <cfRule type="cellIs" dxfId="266" priority="802" operator="between">
      <formula>0.95</formula>
      <formula>1</formula>
    </cfRule>
  </conditionalFormatting>
  <conditionalFormatting sqref="AW30:AZ30">
    <cfRule type="cellIs" dxfId="265" priority="791" operator="between">
      <formula>0.45</formula>
      <formula>0.95</formula>
    </cfRule>
    <cfRule type="cellIs" dxfId="264" priority="792" operator="lessThanOrEqual">
      <formula>0.45</formula>
    </cfRule>
    <cfRule type="cellIs" dxfId="263" priority="793" operator="equal">
      <formula>"Немає висновку"</formula>
    </cfRule>
    <cfRule type="cellIs" dxfId="262" priority="795" operator="greaterThan">
      <formula>1</formula>
    </cfRule>
    <cfRule type="cellIs" dxfId="261" priority="796" operator="between">
      <formula>0.95</formula>
      <formula>1</formula>
    </cfRule>
  </conditionalFormatting>
  <conditionalFormatting sqref="AP32">
    <cfRule type="cellIs" dxfId="260" priority="785" operator="between">
      <formula>0.45</formula>
      <formula>0.95</formula>
    </cfRule>
    <cfRule type="cellIs" dxfId="259" priority="786" operator="lessThanOrEqual">
      <formula>0.45</formula>
    </cfRule>
    <cfRule type="cellIs" dxfId="258" priority="787" operator="equal">
      <formula>"Немає висновку"</formula>
    </cfRule>
    <cfRule type="cellIs" dxfId="257" priority="789" operator="greaterThan">
      <formula>1</formula>
    </cfRule>
    <cfRule type="cellIs" dxfId="256" priority="790" operator="between">
      <formula>0.95</formula>
      <formula>1</formula>
    </cfRule>
  </conditionalFormatting>
  <conditionalFormatting sqref="AP30">
    <cfRule type="cellIs" dxfId="255" priority="779" operator="between">
      <formula>0.45</formula>
      <formula>0.95</formula>
    </cfRule>
    <cfRule type="cellIs" dxfId="254" priority="780" operator="lessThanOrEqual">
      <formula>0.45</formula>
    </cfRule>
    <cfRule type="cellIs" dxfId="253" priority="781" operator="equal">
      <formula>"Немає висновку"</formula>
    </cfRule>
    <cfRule type="cellIs" dxfId="252" priority="783" operator="greaterThan">
      <formula>1</formula>
    </cfRule>
    <cfRule type="cellIs" dxfId="251" priority="784" operator="between">
      <formula>0.95</formula>
      <formula>1</formula>
    </cfRule>
  </conditionalFormatting>
  <conditionalFormatting sqref="AT29:AW29">
    <cfRule type="cellIs" dxfId="250" priority="773" operator="between">
      <formula>0.45</formula>
      <formula>0.95</formula>
    </cfRule>
    <cfRule type="cellIs" dxfId="249" priority="774" operator="lessThanOrEqual">
      <formula>0.45</formula>
    </cfRule>
    <cfRule type="cellIs" dxfId="248" priority="775" operator="equal">
      <formula>"Немає висновку"</formula>
    </cfRule>
    <cfRule type="cellIs" dxfId="247" priority="777" operator="greaterThan">
      <formula>1</formula>
    </cfRule>
    <cfRule type="cellIs" dxfId="246" priority="778" operator="between">
      <formula>0.95</formula>
      <formula>1</formula>
    </cfRule>
  </conditionalFormatting>
  <conditionalFormatting sqref="AU30">
    <cfRule type="cellIs" dxfId="245" priority="767" operator="between">
      <formula>0.45</formula>
      <formula>0.95</formula>
    </cfRule>
    <cfRule type="cellIs" dxfId="244" priority="768" operator="lessThanOrEqual">
      <formula>0.45</formula>
    </cfRule>
    <cfRule type="cellIs" dxfId="243" priority="769" operator="equal">
      <formula>"Немає висновку"</formula>
    </cfRule>
    <cfRule type="cellIs" dxfId="242" priority="771" operator="greaterThan">
      <formula>1</formula>
    </cfRule>
    <cfRule type="cellIs" dxfId="241" priority="772" operator="between">
      <formula>0.95</formula>
      <formula>1</formula>
    </cfRule>
  </conditionalFormatting>
  <conditionalFormatting sqref="AP26:AS26">
    <cfRule type="cellIs" dxfId="240" priority="761" operator="between">
      <formula>0.45</formula>
      <formula>0.95</formula>
    </cfRule>
    <cfRule type="cellIs" dxfId="239" priority="762" operator="lessThanOrEqual">
      <formula>0.45</formula>
    </cfRule>
    <cfRule type="cellIs" dxfId="238" priority="763" operator="equal">
      <formula>"Немає висновку"</formula>
    </cfRule>
    <cfRule type="cellIs" dxfId="237" priority="765" operator="greaterThan">
      <formula>1</formula>
    </cfRule>
    <cfRule type="cellIs" dxfId="236" priority="766" operator="between">
      <formula>0.95</formula>
      <formula>1</formula>
    </cfRule>
  </conditionalFormatting>
  <conditionalFormatting sqref="AW26:AX26">
    <cfRule type="cellIs" dxfId="235" priority="755" operator="between">
      <formula>0.45</formula>
      <formula>0.95</formula>
    </cfRule>
    <cfRule type="cellIs" dxfId="234" priority="756" operator="lessThanOrEqual">
      <formula>0.45</formula>
    </cfRule>
    <cfRule type="cellIs" dxfId="233" priority="757" operator="equal">
      <formula>"Немає висновку"</formula>
    </cfRule>
    <cfRule type="cellIs" dxfId="232" priority="759" operator="greaterThan">
      <formula>1</formula>
    </cfRule>
    <cfRule type="cellIs" dxfId="231" priority="760" operator="between">
      <formula>0.95</formula>
      <formula>1</formula>
    </cfRule>
  </conditionalFormatting>
  <conditionalFormatting sqref="AZ26">
    <cfRule type="cellIs" dxfId="230" priority="749" operator="between">
      <formula>0.45</formula>
      <formula>0.95</formula>
    </cfRule>
    <cfRule type="cellIs" dxfId="229" priority="750" operator="lessThanOrEqual">
      <formula>0.45</formula>
    </cfRule>
    <cfRule type="cellIs" dxfId="228" priority="751" operator="equal">
      <formula>"Немає висновку"</formula>
    </cfRule>
    <cfRule type="cellIs" dxfId="227" priority="753" operator="greaterThan">
      <formula>1</formula>
    </cfRule>
    <cfRule type="cellIs" dxfId="226" priority="754" operator="between">
      <formula>0.95</formula>
      <formula>1</formula>
    </cfRule>
  </conditionalFormatting>
  <conditionalFormatting sqref="AP21:AU21 AP20:AR20 AT20:AU20 AP22 AR22:AU22">
    <cfRule type="cellIs" dxfId="225" priority="743" operator="between">
      <formula>0.45</formula>
      <formula>0.95</formula>
    </cfRule>
    <cfRule type="cellIs" dxfId="224" priority="744" operator="lessThanOrEqual">
      <formula>0.45</formula>
    </cfRule>
    <cfRule type="cellIs" dxfId="223" priority="745" operator="equal">
      <formula>"Немає висновку"</formula>
    </cfRule>
    <cfRule type="cellIs" dxfId="222" priority="747" operator="greaterThan">
      <formula>1</formula>
    </cfRule>
    <cfRule type="cellIs" dxfId="221" priority="748" operator="between">
      <formula>0.95</formula>
      <formula>1</formula>
    </cfRule>
  </conditionalFormatting>
  <conditionalFormatting sqref="AS20">
    <cfRule type="cellIs" dxfId="220" priority="741" operator="equal">
      <formula>"Немає висновку"</formula>
    </cfRule>
    <cfRule type="cellIs" dxfId="219" priority="742" operator="greaterThan">
      <formula>85</formula>
    </cfRule>
  </conditionalFormatting>
  <conditionalFormatting sqref="AQ22">
    <cfRule type="cellIs" dxfId="218" priority="739" operator="equal">
      <formula>"Немає висновку"</formula>
    </cfRule>
    <cfRule type="cellIs" dxfId="217" priority="740" operator="greaterThan">
      <formula>85</formula>
    </cfRule>
  </conditionalFormatting>
  <conditionalFormatting sqref="AR24:AZ24">
    <cfRule type="cellIs" dxfId="216" priority="733" operator="between">
      <formula>0.45</formula>
      <formula>0.95</formula>
    </cfRule>
    <cfRule type="cellIs" dxfId="215" priority="734" operator="lessThanOrEqual">
      <formula>0.45</formula>
    </cfRule>
    <cfRule type="cellIs" dxfId="214" priority="735" operator="equal">
      <formula>"Немає висновку"</formula>
    </cfRule>
    <cfRule type="cellIs" dxfId="213" priority="737" operator="greaterThan">
      <formula>1</formula>
    </cfRule>
    <cfRule type="cellIs" dxfId="212" priority="738" operator="between">
      <formula>0.95</formula>
      <formula>1</formula>
    </cfRule>
  </conditionalFormatting>
  <conditionalFormatting sqref="AU25">
    <cfRule type="cellIs" dxfId="211" priority="727" operator="between">
      <formula>0.45</formula>
      <formula>0.95</formula>
    </cfRule>
    <cfRule type="cellIs" dxfId="210" priority="728" operator="lessThanOrEqual">
      <formula>0.45</formula>
    </cfRule>
    <cfRule type="cellIs" dxfId="209" priority="729" operator="equal">
      <formula>"Немає висновку"</formula>
    </cfRule>
    <cfRule type="cellIs" dxfId="208" priority="731" operator="greaterThan">
      <formula>1</formula>
    </cfRule>
    <cfRule type="cellIs" dxfId="207" priority="732" operator="between">
      <formula>0.95</formula>
      <formula>1</formula>
    </cfRule>
  </conditionalFormatting>
  <conditionalFormatting sqref="AW25:AX25 AZ25">
    <cfRule type="cellIs" dxfId="206" priority="721" operator="between">
      <formula>0.45</formula>
      <formula>0.95</formula>
    </cfRule>
    <cfRule type="cellIs" dxfId="205" priority="722" operator="lessThanOrEqual">
      <formula>0.45</formula>
    </cfRule>
    <cfRule type="cellIs" dxfId="204" priority="723" operator="equal">
      <formula>"Немає висновку"</formula>
    </cfRule>
    <cfRule type="cellIs" dxfId="203" priority="725" operator="greaterThan">
      <formula>1</formula>
    </cfRule>
    <cfRule type="cellIs" dxfId="202" priority="726" operator="between">
      <formula>0.95</formula>
      <formula>1</formula>
    </cfRule>
  </conditionalFormatting>
  <conditionalFormatting sqref="AV20:AX21">
    <cfRule type="cellIs" dxfId="201" priority="715" operator="between">
      <formula>0.45</formula>
      <formula>0.95</formula>
    </cfRule>
    <cfRule type="cellIs" dxfId="200" priority="716" operator="lessThanOrEqual">
      <formula>0.45</formula>
    </cfRule>
    <cfRule type="cellIs" dxfId="199" priority="717" operator="equal">
      <formula>"Немає висновку"</formula>
    </cfRule>
    <cfRule type="cellIs" dxfId="198" priority="719" operator="greaterThan">
      <formula>1</formula>
    </cfRule>
    <cfRule type="cellIs" dxfId="197" priority="720" operator="between">
      <formula>0.95</formula>
      <formula>1</formula>
    </cfRule>
  </conditionalFormatting>
  <conditionalFormatting sqref="AX22">
    <cfRule type="cellIs" dxfId="196" priority="709" operator="between">
      <formula>0.45</formula>
      <formula>0.95</formula>
    </cfRule>
    <cfRule type="cellIs" dxfId="195" priority="710" operator="lessThanOrEqual">
      <formula>0.45</formula>
    </cfRule>
    <cfRule type="cellIs" dxfId="194" priority="711" operator="equal">
      <formula>"Немає висновку"</formula>
    </cfRule>
    <cfRule type="cellIs" dxfId="193" priority="713" operator="greaterThan">
      <formula>1</formula>
    </cfRule>
    <cfRule type="cellIs" dxfId="192" priority="714" operator="between">
      <formula>0.95</formula>
      <formula>1</formula>
    </cfRule>
  </conditionalFormatting>
  <conditionalFormatting sqref="AY19:AY20">
    <cfRule type="cellIs" dxfId="191" priority="703" operator="between">
      <formula>0.45</formula>
      <formula>0.95</formula>
    </cfRule>
    <cfRule type="cellIs" dxfId="190" priority="704" operator="lessThanOrEqual">
      <formula>0.45</formula>
    </cfRule>
    <cfRule type="cellIs" dxfId="189" priority="705" operator="equal">
      <formula>"Немає висновку"</formula>
    </cfRule>
    <cfRule type="cellIs" dxfId="188" priority="707" operator="greaterThan">
      <formula>1</formula>
    </cfRule>
    <cfRule type="cellIs" dxfId="187" priority="708" operator="between">
      <formula>0.95</formula>
      <formula>1</formula>
    </cfRule>
  </conditionalFormatting>
  <conditionalFormatting sqref="AZ19:AZ20">
    <cfRule type="cellIs" dxfId="186" priority="697" operator="between">
      <formula>0.45</formula>
      <formula>0.95</formula>
    </cfRule>
    <cfRule type="cellIs" dxfId="185" priority="698" operator="lessThanOrEqual">
      <formula>0.45</formula>
    </cfRule>
    <cfRule type="cellIs" dxfId="184" priority="699" operator="equal">
      <formula>"Немає висновку"</formula>
    </cfRule>
    <cfRule type="cellIs" dxfId="183" priority="701" operator="greaterThan">
      <formula>1</formula>
    </cfRule>
    <cfRule type="cellIs" dxfId="182" priority="702" operator="between">
      <formula>0.95</formula>
      <formula>1</formula>
    </cfRule>
  </conditionalFormatting>
  <conditionalFormatting sqref="AZ15">
    <cfRule type="cellIs" dxfId="181" priority="691" operator="between">
      <formula>0.45</formula>
      <formula>0.95</formula>
    </cfRule>
    <cfRule type="cellIs" dxfId="180" priority="692" operator="lessThanOrEqual">
      <formula>0.45</formula>
    </cfRule>
    <cfRule type="cellIs" dxfId="179" priority="693" operator="equal">
      <formula>"Немає висновку"</formula>
    </cfRule>
    <cfRule type="cellIs" dxfId="178" priority="695" operator="greaterThan">
      <formula>1</formula>
    </cfRule>
    <cfRule type="cellIs" dxfId="177" priority="696" operator="between">
      <formula>0.95</formula>
      <formula>1</formula>
    </cfRule>
  </conditionalFormatting>
  <conditionalFormatting sqref="AT12">
    <cfRule type="cellIs" dxfId="176" priority="685" operator="between">
      <formula>0.45</formula>
      <formula>0.95</formula>
    </cfRule>
    <cfRule type="cellIs" dxfId="175" priority="686" operator="lessThanOrEqual">
      <formula>0.45</formula>
    </cfRule>
    <cfRule type="cellIs" dxfId="174" priority="687" operator="equal">
      <formula>"Немає висновку"</formula>
    </cfRule>
    <cfRule type="cellIs" dxfId="173" priority="689" operator="greaterThan">
      <formula>1</formula>
    </cfRule>
    <cfRule type="cellIs" dxfId="172" priority="690" operator="between">
      <formula>0.95</formula>
      <formula>1</formula>
    </cfRule>
  </conditionalFormatting>
  <conditionalFormatting sqref="AY25">
    <cfRule type="cellIs" dxfId="171" priority="683" operator="equal">
      <formula>"Немає висновку"</formula>
    </cfRule>
    <cfRule type="cellIs" dxfId="170" priority="684" operator="greaterThan">
      <formula>85</formula>
    </cfRule>
  </conditionalFormatting>
  <conditionalFormatting sqref="AZ22">
    <cfRule type="cellIs" dxfId="169" priority="73" operator="between">
      <formula>0.45</formula>
      <formula>0.95</formula>
    </cfRule>
    <cfRule type="cellIs" dxfId="168" priority="74" operator="lessThanOrEqual">
      <formula>0.45</formula>
    </cfRule>
    <cfRule type="cellIs" dxfId="167" priority="75" operator="equal">
      <formula>"Немає висновку"</formula>
    </cfRule>
    <cfRule type="cellIs" dxfId="166" priority="77" operator="greaterThan">
      <formula>1</formula>
    </cfRule>
    <cfRule type="cellIs" dxfId="165" priority="78" operator="between">
      <formula>0.95</formula>
      <formula>1</formula>
    </cfRule>
  </conditionalFormatting>
  <conditionalFormatting sqref="AT88">
    <cfRule type="cellIs" dxfId="164" priority="67" operator="between">
      <formula>0.45</formula>
      <formula>0.95</formula>
    </cfRule>
    <cfRule type="cellIs" dxfId="163" priority="68" operator="lessThanOrEqual">
      <formula>0.45</formula>
    </cfRule>
    <cfRule type="cellIs" dxfId="162" priority="69" operator="equal">
      <formula>"Немає висновку"</formula>
    </cfRule>
    <cfRule type="cellIs" dxfId="161" priority="71" operator="greaterThan">
      <formula>1</formula>
    </cfRule>
    <cfRule type="cellIs" dxfId="160" priority="72" operator="between">
      <formula>0.95</formula>
      <formula>1</formula>
    </cfRule>
  </conditionalFormatting>
  <conditionalFormatting sqref="AD11:AN74">
    <cfRule type="cellIs" dxfId="159" priority="55" operator="between">
      <formula>0.45</formula>
      <formula>0.95</formula>
    </cfRule>
    <cfRule type="cellIs" dxfId="158" priority="56" operator="lessThanOrEqual">
      <formula>0.45</formula>
    </cfRule>
    <cfRule type="cellIs" dxfId="157" priority="57" operator="equal">
      <formula>"Немає висновків"</formula>
    </cfRule>
    <cfRule type="cellIs" dxfId="156" priority="59" operator="greaterThan">
      <formula>1</formula>
    </cfRule>
    <cfRule type="cellIs" dxfId="155" priority="60" operator="between">
      <formula>0.95</formula>
      <formula>1</formula>
    </cfRule>
  </conditionalFormatting>
  <conditionalFormatting sqref="AD76:AN94">
    <cfRule type="cellIs" dxfId="154" priority="49" operator="between">
      <formula>0.45</formula>
      <formula>0.95</formula>
    </cfRule>
    <cfRule type="cellIs" dxfId="153" priority="50" operator="lessThanOrEqual">
      <formula>0.45</formula>
    </cfRule>
    <cfRule type="cellIs" dxfId="152" priority="51" operator="equal">
      <formula>"Немає висновку"</formula>
    </cfRule>
    <cfRule type="cellIs" dxfId="151" priority="53" operator="greaterThan">
      <formula>1</formula>
    </cfRule>
    <cfRule type="cellIs" dxfId="150" priority="54" operator="between">
      <formula>0.95</formula>
      <formula>1</formula>
    </cfRule>
  </conditionalFormatting>
  <conditionalFormatting sqref="AD76:AN94">
    <cfRule type="cellIs" dxfId="149" priority="43" operator="between">
      <formula>0.45</formula>
      <formula>0.95</formula>
    </cfRule>
    <cfRule type="cellIs" dxfId="148" priority="44" operator="lessThanOrEqual">
      <formula>0.45</formula>
    </cfRule>
    <cfRule type="cellIs" dxfId="147" priority="45" operator="equal">
      <formula>"Немає висновків"</formula>
    </cfRule>
    <cfRule type="cellIs" dxfId="146" priority="47" operator="greaterThan">
      <formula>1</formula>
    </cfRule>
    <cfRule type="cellIs" dxfId="145" priority="48" operator="between">
      <formula>0.95</formula>
      <formula>1</formula>
    </cfRule>
  </conditionalFormatting>
  <conditionalFormatting sqref="AD96:AN112">
    <cfRule type="cellIs" dxfId="144" priority="37" operator="between">
      <formula>0.45</formula>
      <formula>0.95</formula>
    </cfRule>
    <cfRule type="cellIs" dxfId="143" priority="38" operator="lessThanOrEqual">
      <formula>0.45</formula>
    </cfRule>
    <cfRule type="cellIs" dxfId="142" priority="39" operator="equal">
      <formula>"Немає висновку"</formula>
    </cfRule>
    <cfRule type="cellIs" dxfId="141" priority="41" operator="greaterThan">
      <formula>1</formula>
    </cfRule>
    <cfRule type="cellIs" dxfId="140" priority="42" operator="between">
      <formula>0.95</formula>
      <formula>1</formula>
    </cfRule>
  </conditionalFormatting>
  <conditionalFormatting sqref="AD96:AN112">
    <cfRule type="cellIs" dxfId="139" priority="31" operator="between">
      <formula>0.45</formula>
      <formula>0.95</formula>
    </cfRule>
    <cfRule type="cellIs" dxfId="138" priority="32" operator="lessThanOrEqual">
      <formula>0.45</formula>
    </cfRule>
    <cfRule type="cellIs" dxfId="137" priority="33" operator="equal">
      <formula>"Немає висновків"</formula>
    </cfRule>
    <cfRule type="cellIs" dxfId="136" priority="35" operator="greaterThan">
      <formula>1</formula>
    </cfRule>
    <cfRule type="cellIs" dxfId="135" priority="36" operator="between">
      <formula>0.95</formula>
      <formula>1</formula>
    </cfRule>
  </conditionalFormatting>
  <conditionalFormatting sqref="AD115:AN128">
    <cfRule type="cellIs" dxfId="134" priority="25" operator="between">
      <formula>0.45</formula>
      <formula>0.95</formula>
    </cfRule>
    <cfRule type="cellIs" dxfId="133" priority="26" operator="lessThanOrEqual">
      <formula>0.45</formula>
    </cfRule>
    <cfRule type="cellIs" dxfId="132" priority="27" operator="equal">
      <formula>"Немає висновку"</formula>
    </cfRule>
    <cfRule type="cellIs" dxfId="131" priority="29" operator="greaterThan">
      <formula>1</formula>
    </cfRule>
    <cfRule type="cellIs" dxfId="130" priority="30" operator="between">
      <formula>0.95</formula>
      <formula>1</formula>
    </cfRule>
  </conditionalFormatting>
  <conditionalFormatting sqref="AD115:AN128">
    <cfRule type="cellIs" dxfId="129" priority="19" operator="between">
      <formula>0.45</formula>
      <formula>0.95</formula>
    </cfRule>
    <cfRule type="cellIs" dxfId="128" priority="20" operator="lessThanOrEqual">
      <formula>0.45</formula>
    </cfRule>
    <cfRule type="cellIs" dxfId="127" priority="21" operator="equal">
      <formula>"Немає висновків"</formula>
    </cfRule>
    <cfRule type="cellIs" dxfId="126" priority="23" operator="greaterThan">
      <formula>1</formula>
    </cfRule>
    <cfRule type="cellIs" dxfId="125" priority="24" operator="between">
      <formula>0.95</formula>
      <formula>1</formula>
    </cfRule>
  </conditionalFormatting>
  <pageMargins left="0.7" right="0.7" top="0.75" bottom="0.75" header="0.3" footer="0.3"/>
  <pageSetup paperSize="9" orientation="portrait" horizontalDpi="4294967292" verticalDpi="4294967292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101" operator="containsText" id="{6B8BD46C-9B66-2B4D-A841-646FB7B64D22}">
            <xm:f>NOT(ISERROR(SEARCH("-",R11)))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AD12:AN12 AD59:AN59 R11:AB74 R76:AB94 R96:AB112 R115:AB128</xm:sqref>
        </x14:conditionalFormatting>
        <x14:conditionalFormatting xmlns:xm="http://schemas.microsoft.com/office/excel/2006/main">
          <x14:cfRule type="containsText" priority="2026" operator="containsText" id="{02300D6F-57CD-1E41-8A79-6D5784033AA2}">
            <xm:f>NOT(ISERROR(SEARCH("-",AD11)))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AE11:AN11 AD13:AN20</xm:sqref>
        </x14:conditionalFormatting>
        <x14:conditionalFormatting xmlns:xm="http://schemas.microsoft.com/office/excel/2006/main">
          <x14:cfRule type="containsText" priority="2020" operator="containsText" id="{D84340AF-9719-EC46-9673-A4D98A069F01}">
            <xm:f>NOT(ISERROR(SEARCH("-",AD21)))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AD21:AN58 AD60:AN74</xm:sqref>
        </x14:conditionalFormatting>
        <x14:conditionalFormatting xmlns:xm="http://schemas.microsoft.com/office/excel/2006/main">
          <x14:cfRule type="containsText" priority="1996" operator="containsText" id="{AFDB0C4D-068C-4CB4-B8B6-0D98356FCC0F}">
            <xm:f>NOT(ISERROR(SEARCH("-",AP128)))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AP128</xm:sqref>
        </x14:conditionalFormatting>
        <x14:conditionalFormatting xmlns:xm="http://schemas.microsoft.com/office/excel/2006/main">
          <x14:cfRule type="containsText" priority="64" operator="containsText" id="{39429E21-B904-4069-924B-25515C9E23A3}">
            <xm:f>NOT(ISERROR(SEARCH("-",AR91)))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AR91</xm:sqref>
        </x14:conditionalFormatting>
        <x14:conditionalFormatting xmlns:xm="http://schemas.microsoft.com/office/excel/2006/main">
          <x14:cfRule type="containsText" priority="1786" operator="containsText" id="{967F91B6-4571-4D70-A23A-F22ED1101F07}">
            <xm:f>NOT(ISERROR(SEARCH("-",AQ128)))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AQ128</xm:sqref>
        </x14:conditionalFormatting>
        <x14:conditionalFormatting xmlns:xm="http://schemas.microsoft.com/office/excel/2006/main">
          <x14:cfRule type="containsText" priority="1780" operator="containsText" id="{F4EB9F35-0980-40FA-BF18-4DA9A2447DED}">
            <xm:f>NOT(ISERROR(SEARCH("-",AR128)))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AR128</xm:sqref>
        </x14:conditionalFormatting>
        <x14:conditionalFormatting xmlns:xm="http://schemas.microsoft.com/office/excel/2006/main">
          <x14:cfRule type="containsText" priority="1774" operator="containsText" id="{84FC7045-EF5C-48BB-82AA-E913E5A2A569}">
            <xm:f>NOT(ISERROR(SEARCH("-",AS128)))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AS128</xm:sqref>
        </x14:conditionalFormatting>
        <x14:conditionalFormatting xmlns:xm="http://schemas.microsoft.com/office/excel/2006/main">
          <x14:cfRule type="containsText" priority="1768" operator="containsText" id="{C1DDD2C9-5754-4996-AE1C-00B9A6409D3A}">
            <xm:f>NOT(ISERROR(SEARCH("-",AT128)))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AT128</xm:sqref>
        </x14:conditionalFormatting>
        <x14:conditionalFormatting xmlns:xm="http://schemas.microsoft.com/office/excel/2006/main">
          <x14:cfRule type="containsText" priority="1762" operator="containsText" id="{05A6CED1-EB12-4EA1-B915-D6E7B1742E33}">
            <xm:f>NOT(ISERROR(SEARCH("-",AV128)))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AV128</xm:sqref>
        </x14:conditionalFormatting>
        <x14:conditionalFormatting xmlns:xm="http://schemas.microsoft.com/office/excel/2006/main">
          <x14:cfRule type="containsText" priority="1756" operator="containsText" id="{C4FA268A-47AA-4CBB-BDF6-B861311423A0}">
            <xm:f>NOT(ISERROR(SEARCH("-",AW128)))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AW128</xm:sqref>
        </x14:conditionalFormatting>
        <x14:conditionalFormatting xmlns:xm="http://schemas.microsoft.com/office/excel/2006/main">
          <x14:cfRule type="containsText" priority="1750" operator="containsText" id="{7BBA1430-2AFE-4817-94B6-202B4F32A8B5}">
            <xm:f>NOT(ISERROR(SEARCH("-",AX128)))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AX128</xm:sqref>
        </x14:conditionalFormatting>
        <x14:conditionalFormatting xmlns:xm="http://schemas.microsoft.com/office/excel/2006/main">
          <x14:cfRule type="containsText" priority="1744" operator="containsText" id="{469D6837-51C1-4949-BB1B-0CE91CD4E698}">
            <xm:f>NOT(ISERROR(SEARCH("-",AY128)))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AY128</xm:sqref>
        </x14:conditionalFormatting>
        <x14:conditionalFormatting xmlns:xm="http://schemas.microsoft.com/office/excel/2006/main">
          <x14:cfRule type="containsText" priority="1738" operator="containsText" id="{4E3745A9-E977-48E2-9C0F-BBA8B6376DD1}">
            <xm:f>NOT(ISERROR(SEARCH("-",AZ128)))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AZ128</xm:sqref>
        </x14:conditionalFormatting>
        <x14:conditionalFormatting xmlns:xm="http://schemas.microsoft.com/office/excel/2006/main">
          <x14:cfRule type="containsText" priority="1732" operator="containsText" id="{E1393A47-D280-4662-99A7-9BB3616DCE5D}">
            <xm:f>NOT(ISERROR(SEARCH("-",AX120)))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AX120</xm:sqref>
        </x14:conditionalFormatting>
        <x14:conditionalFormatting xmlns:xm="http://schemas.microsoft.com/office/excel/2006/main">
          <x14:cfRule type="containsText" priority="1726" operator="containsText" id="{B3AFCA17-9312-462D-BF8C-7E8C31897A59}">
            <xm:f>NOT(ISERROR(SEARCH("-",AW119)))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AW119</xm:sqref>
        </x14:conditionalFormatting>
        <x14:conditionalFormatting xmlns:xm="http://schemas.microsoft.com/office/excel/2006/main">
          <x14:cfRule type="containsText" priority="1720" operator="containsText" id="{37CA363F-264F-489C-B324-4BD427B9DAE0}">
            <xm:f>NOT(ISERROR(SEARCH("-",AU119)))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AU119</xm:sqref>
        </x14:conditionalFormatting>
        <x14:conditionalFormatting xmlns:xm="http://schemas.microsoft.com/office/excel/2006/main">
          <x14:cfRule type="containsText" priority="1714" operator="containsText" id="{F68597A9-D1C2-415F-8C78-3404C4EA9B1F}">
            <xm:f>NOT(ISERROR(SEARCH("-",AT119)))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AT119</xm:sqref>
        </x14:conditionalFormatting>
        <x14:conditionalFormatting xmlns:xm="http://schemas.microsoft.com/office/excel/2006/main">
          <x14:cfRule type="containsText" priority="1708" operator="containsText" id="{FCF7DAE9-1434-459D-AAFA-88D5647AA825}">
            <xm:f>NOT(ISERROR(SEARCH("-",AS119)))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AS119</xm:sqref>
        </x14:conditionalFormatting>
        <x14:conditionalFormatting xmlns:xm="http://schemas.microsoft.com/office/excel/2006/main">
          <x14:cfRule type="containsText" priority="1702" operator="containsText" id="{D967B1BD-6C17-447E-89A3-79FA37364705}">
            <xm:f>NOT(ISERROR(SEARCH("-",AQ119)))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AQ119</xm:sqref>
        </x14:conditionalFormatting>
        <x14:conditionalFormatting xmlns:xm="http://schemas.microsoft.com/office/excel/2006/main">
          <x14:cfRule type="containsText" priority="1696" operator="containsText" id="{0A2BFC06-99B1-45A3-83C8-4E0729ECA9C6}">
            <xm:f>NOT(ISERROR(SEARCH("-",AQ118)))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AQ118</xm:sqref>
        </x14:conditionalFormatting>
        <x14:conditionalFormatting xmlns:xm="http://schemas.microsoft.com/office/excel/2006/main">
          <x14:cfRule type="containsText" priority="1690" operator="containsText" id="{FB1B9A8A-FBE4-4EAA-830E-C74FE7EA2FCA}">
            <xm:f>NOT(ISERROR(SEARCH("-",AP119)))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AP119</xm:sqref>
        </x14:conditionalFormatting>
        <x14:conditionalFormatting xmlns:xm="http://schemas.microsoft.com/office/excel/2006/main">
          <x14:cfRule type="containsText" priority="1684" operator="containsText" id="{4DD22E19-20C1-4677-BBFE-A9FB07F33134}">
            <xm:f>NOT(ISERROR(SEARCH("-",AP115)))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AP115</xm:sqref>
        </x14:conditionalFormatting>
        <x14:conditionalFormatting xmlns:xm="http://schemas.microsoft.com/office/excel/2006/main">
          <x14:cfRule type="containsText" priority="1020" operator="containsText" id="{E3C91ADA-CBC8-45B6-BDE8-58CE601C951B}">
            <xm:f>NOT(ISERROR(SEARCH("-",AP96)))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AP97:AW97 AT96 AP102:AZ112 AP99:AV99 AY99:AZ99 AZ96 AV96:AX96 AP100:AT100 AW100:AZ100 AQ101:AZ101</xm:sqref>
        </x14:conditionalFormatting>
        <x14:conditionalFormatting xmlns:xm="http://schemas.microsoft.com/office/excel/2006/main">
          <x14:cfRule type="containsText" priority="994" operator="containsText" id="{B75B3508-3598-4157-99AD-276AA3D84541}">
            <xm:f>NOT(ISERROR(SEARCH("-",AS94)))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AS94:AX94 AZ94</xm:sqref>
        </x14:conditionalFormatting>
        <x14:conditionalFormatting xmlns:xm="http://schemas.microsoft.com/office/excel/2006/main">
          <x14:cfRule type="containsText" priority="988" operator="containsText" id="{56CACFB2-A67A-430D-A701-D49CFC6DF95D}">
            <xm:f>NOT(ISERROR(SEARCH("-",AW93)))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AW93</xm:sqref>
        </x14:conditionalFormatting>
        <x14:conditionalFormatting xmlns:xm="http://schemas.microsoft.com/office/excel/2006/main">
          <x14:cfRule type="containsText" priority="982" operator="containsText" id="{8B4514DD-8093-4FA6-BA53-037D4666D4CC}">
            <xm:f>NOT(ISERROR(SEARCH("-",AP94)))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AP94:AQ94</xm:sqref>
        </x14:conditionalFormatting>
        <x14:conditionalFormatting xmlns:xm="http://schemas.microsoft.com/office/excel/2006/main">
          <x14:cfRule type="containsText" priority="976" operator="containsText" id="{790035A1-7E5E-491C-84E5-D56CDC50DA27}">
            <xm:f>NOT(ISERROR(SEARCH("-",AT90)))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AT90:AU90</xm:sqref>
        </x14:conditionalFormatting>
        <x14:conditionalFormatting xmlns:xm="http://schemas.microsoft.com/office/excel/2006/main">
          <x14:cfRule type="containsText" priority="970" operator="containsText" id="{E87B2D5B-10E3-407E-B88C-C65DA69DE592}">
            <xm:f>NOT(ISERROR(SEARCH("-",AW90)))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AW90:AZ90</xm:sqref>
        </x14:conditionalFormatting>
        <x14:conditionalFormatting xmlns:xm="http://schemas.microsoft.com/office/excel/2006/main">
          <x14:cfRule type="containsText" priority="964" operator="containsText" id="{717B69CF-142A-4991-AC91-076591A7774B}">
            <xm:f>NOT(ISERROR(SEARCH("-",AY91)))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AY91</xm:sqref>
        </x14:conditionalFormatting>
        <x14:conditionalFormatting xmlns:xm="http://schemas.microsoft.com/office/excel/2006/main">
          <x14:cfRule type="containsText" priority="958" operator="containsText" id="{FD4E3212-2920-4D96-AFA9-A2FC16C2DD2B}">
            <xm:f>NOT(ISERROR(SEARCH("-",AX98)))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AX98</xm:sqref>
        </x14:conditionalFormatting>
        <x14:conditionalFormatting xmlns:xm="http://schemas.microsoft.com/office/excel/2006/main">
          <x14:cfRule type="containsText" priority="944" operator="containsText" id="{686FB909-A0ED-4329-B280-2B0FB67A9981}">
            <xm:f>NOT(ISERROR(SEARCH("-",AR81)))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AR81:AS81</xm:sqref>
        </x14:conditionalFormatting>
        <x14:conditionalFormatting xmlns:xm="http://schemas.microsoft.com/office/excel/2006/main">
          <x14:cfRule type="containsText" priority="938" operator="containsText" id="{5EDDAECE-9E91-4017-917B-0A05F753435B}">
            <xm:f>NOT(ISERROR(SEARCH("-",AQ84)))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AQ84:AQ85</xm:sqref>
        </x14:conditionalFormatting>
        <x14:conditionalFormatting xmlns:xm="http://schemas.microsoft.com/office/excel/2006/main">
          <x14:cfRule type="containsText" priority="932" operator="containsText" id="{E8EB0BC4-3178-484D-ABEA-F873C5E1DDCF}">
            <xm:f>NOT(ISERROR(SEARCH("-",AP87)))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AP87:AP89</xm:sqref>
        </x14:conditionalFormatting>
        <x14:conditionalFormatting xmlns:xm="http://schemas.microsoft.com/office/excel/2006/main">
          <x14:cfRule type="containsText" priority="926" operator="containsText" id="{686E1EB0-F9F4-424E-B973-D828B830EB1A}">
            <xm:f>NOT(ISERROR(SEARCH("-",AR87)))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AR87</xm:sqref>
        </x14:conditionalFormatting>
        <x14:conditionalFormatting xmlns:xm="http://schemas.microsoft.com/office/excel/2006/main">
          <x14:cfRule type="containsText" priority="920" operator="containsText" id="{7A968721-B0CE-48B9-90E9-E9B295351B18}">
            <xm:f>NOT(ISERROR(SEARCH("-",AT87)))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AT87</xm:sqref>
        </x14:conditionalFormatting>
        <x14:conditionalFormatting xmlns:xm="http://schemas.microsoft.com/office/excel/2006/main">
          <x14:cfRule type="containsText" priority="914" operator="containsText" id="{B463ADFC-2E84-4239-9456-AF7101367E0C}">
            <xm:f>NOT(ISERROR(SEARCH("-",AU87)))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AU87</xm:sqref>
        </x14:conditionalFormatting>
        <x14:conditionalFormatting xmlns:xm="http://schemas.microsoft.com/office/excel/2006/main">
          <x14:cfRule type="containsText" priority="908" operator="containsText" id="{BF5C5822-DC66-4196-B577-57AFDCA228A3}">
            <xm:f>NOT(ISERROR(SEARCH("-",AU84)))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AU84:AU85</xm:sqref>
        </x14:conditionalFormatting>
        <x14:conditionalFormatting xmlns:xm="http://schemas.microsoft.com/office/excel/2006/main">
          <x14:cfRule type="containsText" priority="902" operator="containsText" id="{62755D5C-296B-4C15-A94D-41BB449656AB}">
            <xm:f>NOT(ISERROR(SEARCH("-",AP82)))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AP82</xm:sqref>
        </x14:conditionalFormatting>
        <x14:conditionalFormatting xmlns:xm="http://schemas.microsoft.com/office/excel/2006/main">
          <x14:cfRule type="containsText" priority="896" operator="containsText" id="{29BA8FA9-1E83-48AB-BBDB-0634845450C4}">
            <xm:f>NOT(ISERROR(SEARCH("-",AZ81)))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AZ81:AZ82</xm:sqref>
        </x14:conditionalFormatting>
        <x14:conditionalFormatting xmlns:xm="http://schemas.microsoft.com/office/excel/2006/main">
          <x14:cfRule type="containsText" priority="890" operator="containsText" id="{0847435F-6A95-4B7A-8D4A-8FC4E046283F}">
            <xm:f>NOT(ISERROR(SEARCH("-",AZ66)))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AZ66:AZ69</xm:sqref>
        </x14:conditionalFormatting>
        <x14:conditionalFormatting xmlns:xm="http://schemas.microsoft.com/office/excel/2006/main">
          <x14:cfRule type="containsText" priority="884" operator="containsText" id="{83EF694A-F4CB-4080-AF00-C2393477E871}">
            <xm:f>NOT(ISERROR(SEARCH("-",AY66)))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AY66:AY67</xm:sqref>
        </x14:conditionalFormatting>
        <x14:conditionalFormatting xmlns:xm="http://schemas.microsoft.com/office/excel/2006/main">
          <x14:cfRule type="containsText" priority="878" operator="containsText" id="{7B7FFD8B-6D33-4743-9BA8-BC13FE788AC5}">
            <xm:f>NOT(ISERROR(SEARCH("-",AU73)))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AU73:AV73</xm:sqref>
        </x14:conditionalFormatting>
        <x14:conditionalFormatting xmlns:xm="http://schemas.microsoft.com/office/excel/2006/main">
          <x14:cfRule type="containsText" priority="872" operator="containsText" id="{EFEB11E3-E0E8-4F03-A847-400336BC9E62}">
            <xm:f>NOT(ISERROR(SEARCH("-",AV60)))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AV60:AV61</xm:sqref>
        </x14:conditionalFormatting>
        <x14:conditionalFormatting xmlns:xm="http://schemas.microsoft.com/office/excel/2006/main">
          <x14:cfRule type="containsText" priority="866" operator="containsText" id="{0A7D9928-9D66-4B48-BFF4-44555A474335}">
            <xm:f>NOT(ISERROR(SEARCH("-",AS67)))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AS67:AT67</xm:sqref>
        </x14:conditionalFormatting>
        <x14:conditionalFormatting xmlns:xm="http://schemas.microsoft.com/office/excel/2006/main">
          <x14:cfRule type="containsText" priority="860" operator="containsText" id="{0ED3ACF6-FC1C-407E-8C06-7DACBB308F8A}">
            <xm:f>NOT(ISERROR(SEARCH("-",AX61)))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AX61:AZ61</xm:sqref>
        </x14:conditionalFormatting>
        <x14:conditionalFormatting xmlns:xm="http://schemas.microsoft.com/office/excel/2006/main">
          <x14:cfRule type="containsText" priority="854" operator="containsText" id="{241CA1AA-C5CC-44AF-BE53-CF25BA9EBBB3}">
            <xm:f>NOT(ISERROR(SEARCH("-",AP50)))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AP50:AU50</xm:sqref>
        </x14:conditionalFormatting>
        <x14:conditionalFormatting xmlns:xm="http://schemas.microsoft.com/office/excel/2006/main">
          <x14:cfRule type="containsText" priority="848" operator="containsText" id="{1822E2B8-F03C-470F-BCD9-A27F2A6BC47D}">
            <xm:f>NOT(ISERROR(SEARCH("-",AW50)))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AW50:AZ50</xm:sqref>
        </x14:conditionalFormatting>
        <x14:conditionalFormatting xmlns:xm="http://schemas.microsoft.com/office/excel/2006/main">
          <x14:cfRule type="containsText" priority="842" operator="containsText" id="{A0B93C45-DC67-446D-A618-294676C5CA1D}">
            <xm:f>NOT(ISERROR(SEARCH("-",AT44)))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AT44:AV44</xm:sqref>
        </x14:conditionalFormatting>
        <x14:conditionalFormatting xmlns:xm="http://schemas.microsoft.com/office/excel/2006/main">
          <x14:cfRule type="containsText" priority="836" operator="containsText" id="{D7405A57-8977-4B48-8261-A534F1C349D6}">
            <xm:f>NOT(ISERROR(SEARCH("-",AS42)))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AS42:AZ42</xm:sqref>
        </x14:conditionalFormatting>
        <x14:conditionalFormatting xmlns:xm="http://schemas.microsoft.com/office/excel/2006/main">
          <x14:cfRule type="containsText" priority="830" operator="containsText" id="{211B2EB1-EC47-4653-BC24-068E7FC84366}">
            <xm:f>NOT(ISERROR(SEARCH("-",AX39)))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AX39:AZ39</xm:sqref>
        </x14:conditionalFormatting>
        <x14:conditionalFormatting xmlns:xm="http://schemas.microsoft.com/office/excel/2006/main">
          <x14:cfRule type="containsText" priority="824" operator="containsText" id="{CD0E926B-FDB6-4EF2-8B1D-BAC1DB51B22B}">
            <xm:f>NOT(ISERROR(SEARCH("-",AR36)))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AR36:AZ36</xm:sqref>
        </x14:conditionalFormatting>
        <x14:conditionalFormatting xmlns:xm="http://schemas.microsoft.com/office/excel/2006/main">
          <x14:cfRule type="containsText" priority="818" operator="containsText" id="{6B621A48-A55E-426A-BE22-37F9A1731E7B}">
            <xm:f>NOT(ISERROR(SEARCH("-",AQ35)))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AQ35:AZ35</xm:sqref>
        </x14:conditionalFormatting>
        <x14:conditionalFormatting xmlns:xm="http://schemas.microsoft.com/office/excel/2006/main">
          <x14:cfRule type="containsText" priority="812" operator="containsText" id="{99A979CC-0240-4039-8E84-3EEF07AE2B65}">
            <xm:f>NOT(ISERROR(SEARCH("-",AQ34)))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AQ34:AZ34</xm:sqref>
        </x14:conditionalFormatting>
        <x14:conditionalFormatting xmlns:xm="http://schemas.microsoft.com/office/excel/2006/main">
          <x14:cfRule type="containsText" priority="806" operator="containsText" id="{812D3154-870A-417C-AC3F-66A558FE9D56}">
            <xm:f>NOT(ISERROR(SEARCH("-",AQ33)))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AQ33:AZ33</xm:sqref>
        </x14:conditionalFormatting>
        <x14:conditionalFormatting xmlns:xm="http://schemas.microsoft.com/office/excel/2006/main">
          <x14:cfRule type="containsText" priority="800" operator="containsText" id="{D8822855-995F-4991-A32E-EBA55E750ED6}">
            <xm:f>NOT(ISERROR(SEARCH("-",AT32)))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AT32:AZ32</xm:sqref>
        </x14:conditionalFormatting>
        <x14:conditionalFormatting xmlns:xm="http://schemas.microsoft.com/office/excel/2006/main">
          <x14:cfRule type="containsText" priority="794" operator="containsText" id="{ED5B9103-E7CA-489C-BB2D-09E7872B5CD7}">
            <xm:f>NOT(ISERROR(SEARCH("-",AW30)))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AW30:AZ30</xm:sqref>
        </x14:conditionalFormatting>
        <x14:conditionalFormatting xmlns:xm="http://schemas.microsoft.com/office/excel/2006/main">
          <x14:cfRule type="containsText" priority="788" operator="containsText" id="{DC63BC13-3AE5-44AC-BF3F-40A43DAD89D1}">
            <xm:f>NOT(ISERROR(SEARCH("-",AP32)))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AP32</xm:sqref>
        </x14:conditionalFormatting>
        <x14:conditionalFormatting xmlns:xm="http://schemas.microsoft.com/office/excel/2006/main">
          <x14:cfRule type="containsText" priority="782" operator="containsText" id="{E6C62C4E-7128-4FA2-AD9E-0FA1BDDE7038}">
            <xm:f>NOT(ISERROR(SEARCH("-",AP30)))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AP30</xm:sqref>
        </x14:conditionalFormatting>
        <x14:conditionalFormatting xmlns:xm="http://schemas.microsoft.com/office/excel/2006/main">
          <x14:cfRule type="containsText" priority="776" operator="containsText" id="{4610B6E3-3912-450A-97D1-09C7AC7A7921}">
            <xm:f>NOT(ISERROR(SEARCH("-",AT29)))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AT29:AW29</xm:sqref>
        </x14:conditionalFormatting>
        <x14:conditionalFormatting xmlns:xm="http://schemas.microsoft.com/office/excel/2006/main">
          <x14:cfRule type="containsText" priority="770" operator="containsText" id="{7C795A5D-BE37-4641-B7FC-66BCE153619D}">
            <xm:f>NOT(ISERROR(SEARCH("-",AU30)))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AU30</xm:sqref>
        </x14:conditionalFormatting>
        <x14:conditionalFormatting xmlns:xm="http://schemas.microsoft.com/office/excel/2006/main">
          <x14:cfRule type="containsText" priority="764" operator="containsText" id="{CCDFC747-EB35-42E8-92EB-E3664BB5C859}">
            <xm:f>NOT(ISERROR(SEARCH("-",AP26)))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AP26:AS26</xm:sqref>
        </x14:conditionalFormatting>
        <x14:conditionalFormatting xmlns:xm="http://schemas.microsoft.com/office/excel/2006/main">
          <x14:cfRule type="containsText" priority="758" operator="containsText" id="{C21D2B03-5DBB-4954-905D-6FBB2CC7C391}">
            <xm:f>NOT(ISERROR(SEARCH("-",AW26)))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AW26:AX26</xm:sqref>
        </x14:conditionalFormatting>
        <x14:conditionalFormatting xmlns:xm="http://schemas.microsoft.com/office/excel/2006/main">
          <x14:cfRule type="containsText" priority="752" operator="containsText" id="{277A40B7-FF76-4F18-A0BC-6A66477367DB}">
            <xm:f>NOT(ISERROR(SEARCH("-",AZ26)))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AZ26</xm:sqref>
        </x14:conditionalFormatting>
        <x14:conditionalFormatting xmlns:xm="http://schemas.microsoft.com/office/excel/2006/main">
          <x14:cfRule type="containsText" priority="746" operator="containsText" id="{DE594482-0F02-45FF-BDA6-DB1521422BE9}">
            <xm:f>NOT(ISERROR(SEARCH("-",AP20)))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AP21:AU21 AP20:AR20 AT20:AU20 AP22 AR22:AU22</xm:sqref>
        </x14:conditionalFormatting>
        <x14:conditionalFormatting xmlns:xm="http://schemas.microsoft.com/office/excel/2006/main">
          <x14:cfRule type="containsText" priority="736" operator="containsText" id="{7E213D80-007F-4498-8B45-B946803717B0}">
            <xm:f>NOT(ISERROR(SEARCH("-",AR24)))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AR24:AZ24</xm:sqref>
        </x14:conditionalFormatting>
        <x14:conditionalFormatting xmlns:xm="http://schemas.microsoft.com/office/excel/2006/main">
          <x14:cfRule type="containsText" priority="730" operator="containsText" id="{A3402296-CE86-4D59-A629-0E9ED7462768}">
            <xm:f>NOT(ISERROR(SEARCH("-",AU25)))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AU25</xm:sqref>
        </x14:conditionalFormatting>
        <x14:conditionalFormatting xmlns:xm="http://schemas.microsoft.com/office/excel/2006/main">
          <x14:cfRule type="containsText" priority="724" operator="containsText" id="{CADAF1A8-FEA5-40BB-830E-438159AFD684}">
            <xm:f>NOT(ISERROR(SEARCH("-",AW25)))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AW25:AX25 AZ25</xm:sqref>
        </x14:conditionalFormatting>
        <x14:conditionalFormatting xmlns:xm="http://schemas.microsoft.com/office/excel/2006/main">
          <x14:cfRule type="containsText" priority="718" operator="containsText" id="{AC32FF5C-D568-468D-9B37-7D61EB928A54}">
            <xm:f>NOT(ISERROR(SEARCH("-",AV20)))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AV20:AX21</xm:sqref>
        </x14:conditionalFormatting>
        <x14:conditionalFormatting xmlns:xm="http://schemas.microsoft.com/office/excel/2006/main">
          <x14:cfRule type="containsText" priority="712" operator="containsText" id="{9DBD8C68-E54A-4D40-A02C-64634FFEE31F}">
            <xm:f>NOT(ISERROR(SEARCH("-",AX22)))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AX22</xm:sqref>
        </x14:conditionalFormatting>
        <x14:conditionalFormatting xmlns:xm="http://schemas.microsoft.com/office/excel/2006/main">
          <x14:cfRule type="containsText" priority="706" operator="containsText" id="{D92A8F69-C7A0-43C9-B8A4-8F53D8CD3847}">
            <xm:f>NOT(ISERROR(SEARCH("-",AY19)))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AY19:AY20</xm:sqref>
        </x14:conditionalFormatting>
        <x14:conditionalFormatting xmlns:xm="http://schemas.microsoft.com/office/excel/2006/main">
          <x14:cfRule type="containsText" priority="700" operator="containsText" id="{F25456C2-F600-4957-8697-20E447117A3B}">
            <xm:f>NOT(ISERROR(SEARCH("-",AZ19)))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AZ19:AZ20</xm:sqref>
        </x14:conditionalFormatting>
        <x14:conditionalFormatting xmlns:xm="http://schemas.microsoft.com/office/excel/2006/main">
          <x14:cfRule type="containsText" priority="694" operator="containsText" id="{9101CB86-3E1F-4E43-BB90-7F593DB98855}">
            <xm:f>NOT(ISERROR(SEARCH("-",AZ15)))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AZ15</xm:sqref>
        </x14:conditionalFormatting>
        <x14:conditionalFormatting xmlns:xm="http://schemas.microsoft.com/office/excel/2006/main">
          <x14:cfRule type="containsText" priority="688" operator="containsText" id="{F8C49149-F03B-406E-8FBA-63B60AB71C58}">
            <xm:f>NOT(ISERROR(SEARCH("-",AT12)))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AT12</xm:sqref>
        </x14:conditionalFormatting>
        <x14:conditionalFormatting xmlns:xm="http://schemas.microsoft.com/office/excel/2006/main">
          <x14:cfRule type="containsText" priority="76" operator="containsText" id="{8C768147-81CC-4225-BD92-519DAAD13727}">
            <xm:f>NOT(ISERROR(SEARCH("-",AZ22)))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AZ22</xm:sqref>
        </x14:conditionalFormatting>
        <x14:conditionalFormatting xmlns:xm="http://schemas.microsoft.com/office/excel/2006/main">
          <x14:cfRule type="containsText" priority="70" operator="containsText" id="{1FD3FA29-5299-491B-BB64-573895188E3F}">
            <xm:f>NOT(ISERROR(SEARCH("-",AT88)))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AT88</xm:sqref>
        </x14:conditionalFormatting>
        <x14:conditionalFormatting xmlns:xm="http://schemas.microsoft.com/office/excel/2006/main">
          <x14:cfRule type="containsText" priority="58" operator="containsText" id="{7C052DCB-6CF3-E047-B4FB-2025950232CF}">
            <xm:f>NOT(ISERROR(SEARCH("-",AD11)))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AD11:AN74</xm:sqref>
        </x14:conditionalFormatting>
        <x14:conditionalFormatting xmlns:xm="http://schemas.microsoft.com/office/excel/2006/main">
          <x14:cfRule type="containsText" priority="52" operator="containsText" id="{9B28A688-75A5-2E4F-893F-92AEB5DF7CB2}">
            <xm:f>NOT(ISERROR(SEARCH("-",AD76)))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AD76:AN94</xm:sqref>
        </x14:conditionalFormatting>
        <x14:conditionalFormatting xmlns:xm="http://schemas.microsoft.com/office/excel/2006/main">
          <x14:cfRule type="containsText" priority="46" operator="containsText" id="{C65BAA34-F593-284F-8298-5965085BD49C}">
            <xm:f>NOT(ISERROR(SEARCH("-",AD76)))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AD76:AN94</xm:sqref>
        </x14:conditionalFormatting>
        <x14:conditionalFormatting xmlns:xm="http://schemas.microsoft.com/office/excel/2006/main">
          <x14:cfRule type="containsText" priority="40" operator="containsText" id="{5241E79B-698B-D14E-BB8B-01C978B58C08}">
            <xm:f>NOT(ISERROR(SEARCH("-",AD96)))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AD96:AN112</xm:sqref>
        </x14:conditionalFormatting>
        <x14:conditionalFormatting xmlns:xm="http://schemas.microsoft.com/office/excel/2006/main">
          <x14:cfRule type="containsText" priority="34" operator="containsText" id="{A28E2EA9-ACDF-D643-93B2-5C4750C59583}">
            <xm:f>NOT(ISERROR(SEARCH("-",AD96)))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AD96:AN112</xm:sqref>
        </x14:conditionalFormatting>
        <x14:conditionalFormatting xmlns:xm="http://schemas.microsoft.com/office/excel/2006/main">
          <x14:cfRule type="containsText" priority="28" operator="containsText" id="{7B9AC8C7-990B-6243-8D58-03E79508B352}">
            <xm:f>NOT(ISERROR(SEARCH("-",AD115)))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AD115:AN128</xm:sqref>
        </x14:conditionalFormatting>
        <x14:conditionalFormatting xmlns:xm="http://schemas.microsoft.com/office/excel/2006/main">
          <x14:cfRule type="containsText" priority="22" operator="containsText" id="{0B4D8D07-CD79-E440-A6C4-DB8BC0DAF66E}">
            <xm:f>NOT(ISERROR(SEARCH("-",AD115)))</xm:f>
            <xm:f>"-"</xm:f>
            <x14:dxf>
              <font>
                <strike val="0"/>
                <color auto="1"/>
              </font>
              <fill>
                <patternFill patternType="none">
                  <fgColor indexed="64"/>
                  <bgColor auto="1"/>
                </patternFill>
              </fill>
            </x14:dxf>
          </x14:cfRule>
          <xm:sqref>AD115:AN128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O1446"/>
  <sheetViews>
    <sheetView zoomScale="78" zoomScaleNormal="78" zoomScalePageLayoutView="110" workbookViewId="0">
      <pane ySplit="3" topLeftCell="A4" activePane="bottomLeft" state="frozen"/>
      <selection activeCell="AX499" sqref="AX499:AX509"/>
      <selection pane="bottomLeft" activeCell="I26" sqref="I26"/>
    </sheetView>
  </sheetViews>
  <sheetFormatPr defaultColWidth="8.875" defaultRowHeight="12" outlineLevelCol="1" x14ac:dyDescent="0.2"/>
  <cols>
    <col min="1" max="1" width="3.875" style="11" customWidth="1"/>
    <col min="2" max="2" width="7.875" style="11" customWidth="1"/>
    <col min="3" max="3" width="4.625" style="11" customWidth="1"/>
    <col min="4" max="4" width="61" style="11" customWidth="1"/>
    <col min="5" max="6" width="23.375" style="118" customWidth="1"/>
    <col min="7" max="7" width="13.125" style="133" customWidth="1"/>
    <col min="8" max="8" width="12.875" style="134" customWidth="1"/>
    <col min="9" max="9" width="9.875" style="11" customWidth="1"/>
    <col min="10" max="11" width="9.875" style="73" customWidth="1"/>
    <col min="12" max="12" width="11" style="12" customWidth="1"/>
    <col min="13" max="13" width="36.125" style="17" customWidth="1"/>
    <col min="14" max="14" width="10.625" style="12" customWidth="1"/>
    <col min="15" max="15" width="8.5" style="11" customWidth="1"/>
    <col min="16" max="16" width="10.625" style="11" customWidth="1"/>
    <col min="17" max="17" width="9" style="36" customWidth="1"/>
    <col min="18" max="18" width="13.375" style="13" customWidth="1"/>
    <col min="19" max="19" width="12.625" style="11" customWidth="1"/>
    <col min="20" max="20" width="14.5" style="37" customWidth="1"/>
    <col min="21" max="21" width="10.625" style="73" customWidth="1"/>
    <col min="22" max="22" width="13.625" style="13" customWidth="1"/>
    <col min="23" max="23" width="10.625" style="11" customWidth="1"/>
    <col min="24" max="24" width="13.625" style="13" customWidth="1"/>
    <col min="25" max="25" width="11.5" style="11" customWidth="1"/>
    <col min="26" max="26" width="13.625" style="13" customWidth="1"/>
    <col min="27" max="27" width="10.625" style="11" customWidth="1"/>
    <col min="28" max="28" width="13.625" style="13" customWidth="1"/>
    <col min="29" max="29" width="10.625" style="11" customWidth="1"/>
    <col min="30" max="30" width="13.625" style="13" customWidth="1"/>
    <col min="31" max="31" width="10.625" style="11" customWidth="1"/>
    <col min="32" max="32" width="13.625" style="13" customWidth="1"/>
    <col min="33" max="33" width="11.375" style="11" customWidth="1"/>
    <col min="34" max="34" width="11.375" style="18" customWidth="1"/>
    <col min="35" max="35" width="15.125" style="13" customWidth="1"/>
    <col min="36" max="36" width="11.375" style="11" customWidth="1"/>
    <col min="37" max="37" width="12.625" style="13" customWidth="1"/>
    <col min="38" max="38" width="10.875" style="11" customWidth="1"/>
    <col min="39" max="39" width="10" style="36" customWidth="1"/>
    <col min="40" max="40" width="12.625" style="13" customWidth="1"/>
    <col min="41" max="41" width="11.625" style="89" customWidth="1"/>
    <col min="42" max="42" width="13.125" style="13" customWidth="1"/>
    <col min="43" max="43" width="10.625" style="11" customWidth="1"/>
    <col min="44" max="44" width="12.125" style="13" customWidth="1"/>
    <col min="45" max="45" width="10.625" style="11" customWidth="1"/>
    <col min="46" max="46" width="11.875" style="26" customWidth="1"/>
    <col min="47" max="47" width="11.125" style="11" customWidth="1"/>
    <col min="48" max="48" width="11.375" style="13" customWidth="1"/>
    <col min="49" max="49" width="10.875" style="11" customWidth="1"/>
    <col min="50" max="50" width="12.125" style="13" customWidth="1"/>
    <col min="51" max="51" width="10.625" style="11" customWidth="1"/>
    <col min="52" max="52" width="11.875" style="13" customWidth="1"/>
    <col min="53" max="53" width="0.125" style="11" customWidth="1"/>
    <col min="54" max="55" width="11.875" style="13" customWidth="1"/>
    <col min="56" max="56" width="0" style="11" hidden="1" customWidth="1" outlineLevel="1"/>
    <col min="57" max="57" width="8.875" style="11" collapsed="1"/>
    <col min="58" max="16384" width="8.875" style="11"/>
  </cols>
  <sheetData>
    <row r="1" spans="1:56" ht="15.75" customHeight="1" thickBot="1" x14ac:dyDescent="0.25">
      <c r="E1" s="510" t="s">
        <v>152</v>
      </c>
      <c r="F1" s="510"/>
      <c r="G1" s="510"/>
      <c r="H1" s="510"/>
      <c r="I1" s="116"/>
      <c r="J1" s="512" t="s">
        <v>151</v>
      </c>
      <c r="K1" s="513"/>
      <c r="L1" s="513"/>
      <c r="M1" s="355" t="s">
        <v>146</v>
      </c>
      <c r="N1" s="121"/>
    </row>
    <row r="2" spans="1:56" ht="23.25" customHeight="1" thickBot="1" x14ac:dyDescent="0.25">
      <c r="E2" s="511"/>
      <c r="F2" s="511"/>
      <c r="G2" s="511"/>
      <c r="H2" s="511"/>
      <c r="I2" s="117"/>
      <c r="J2" s="117"/>
      <c r="K2" s="273"/>
      <c r="M2" s="77" t="s">
        <v>145</v>
      </c>
      <c r="N2" s="78">
        <v>42838</v>
      </c>
      <c r="S2" s="498" t="s">
        <v>113</v>
      </c>
      <c r="T2" s="499"/>
      <c r="U2" s="500"/>
      <c r="V2" s="499"/>
      <c r="W2" s="499"/>
      <c r="X2" s="499"/>
      <c r="Y2" s="499"/>
      <c r="Z2" s="499"/>
      <c r="AA2" s="499"/>
      <c r="AB2" s="501"/>
      <c r="AC2" s="499"/>
      <c r="AD2" s="501"/>
      <c r="AE2" s="499"/>
      <c r="AF2" s="501"/>
      <c r="AG2" s="502" t="s">
        <v>117</v>
      </c>
      <c r="AH2" s="503"/>
      <c r="AI2" s="504"/>
      <c r="AJ2" s="505" t="s">
        <v>117</v>
      </c>
      <c r="AK2" s="506"/>
      <c r="AL2" s="505"/>
      <c r="AM2" s="507" t="s">
        <v>124</v>
      </c>
      <c r="AN2" s="508"/>
      <c r="AO2" s="508"/>
      <c r="AP2" s="509"/>
      <c r="AQ2" s="509"/>
      <c r="AR2" s="509"/>
      <c r="AS2" s="509"/>
      <c r="AT2" s="509"/>
      <c r="AU2" s="509"/>
      <c r="AV2" s="509"/>
      <c r="AW2" s="509"/>
      <c r="AX2" s="509"/>
      <c r="AY2" s="509"/>
      <c r="AZ2" s="509"/>
      <c r="BA2" s="508"/>
    </row>
    <row r="3" spans="1:56" s="122" customFormat="1" ht="131.25" customHeight="1" thickBot="1" x14ac:dyDescent="0.3">
      <c r="D3" s="279" t="s">
        <v>173</v>
      </c>
      <c r="E3" s="356" t="s">
        <v>192</v>
      </c>
      <c r="F3" s="356" t="s">
        <v>193</v>
      </c>
      <c r="G3" s="357" t="s">
        <v>170</v>
      </c>
      <c r="H3" s="358" t="s">
        <v>191</v>
      </c>
      <c r="I3" s="350" t="s">
        <v>174</v>
      </c>
      <c r="J3" s="351" t="s">
        <v>102</v>
      </c>
      <c r="K3" s="351" t="s">
        <v>175</v>
      </c>
      <c r="L3" s="351" t="s">
        <v>103</v>
      </c>
      <c r="M3" s="351" t="s">
        <v>105</v>
      </c>
      <c r="N3" s="351" t="s">
        <v>104</v>
      </c>
      <c r="O3" s="351" t="s">
        <v>102</v>
      </c>
      <c r="P3" s="351" t="s">
        <v>106</v>
      </c>
      <c r="Q3" s="351" t="s">
        <v>107</v>
      </c>
      <c r="R3" s="351" t="s">
        <v>109</v>
      </c>
      <c r="S3" s="351" t="s">
        <v>110</v>
      </c>
      <c r="T3" s="351" t="s">
        <v>125</v>
      </c>
      <c r="U3" s="351" t="s">
        <v>111</v>
      </c>
      <c r="V3" s="351" t="s">
        <v>112</v>
      </c>
      <c r="W3" s="351" t="s">
        <v>111</v>
      </c>
      <c r="X3" s="351" t="s">
        <v>112</v>
      </c>
      <c r="Y3" s="351" t="s">
        <v>111</v>
      </c>
      <c r="Z3" s="351" t="s">
        <v>112</v>
      </c>
      <c r="AA3" s="351" t="s">
        <v>111</v>
      </c>
      <c r="AB3" s="351" t="s">
        <v>112</v>
      </c>
      <c r="AC3" s="351" t="s">
        <v>111</v>
      </c>
      <c r="AD3" s="351" t="s">
        <v>112</v>
      </c>
      <c r="AE3" s="351" t="s">
        <v>111</v>
      </c>
      <c r="AF3" s="351" t="s">
        <v>112</v>
      </c>
      <c r="AG3" s="351" t="s">
        <v>114</v>
      </c>
      <c r="AH3" s="351" t="s">
        <v>115</v>
      </c>
      <c r="AI3" s="351" t="s">
        <v>116</v>
      </c>
      <c r="AJ3" s="351" t="s">
        <v>118</v>
      </c>
      <c r="AK3" s="351" t="s">
        <v>119</v>
      </c>
      <c r="AL3" s="351" t="s">
        <v>120</v>
      </c>
      <c r="AM3" s="351" t="s">
        <v>121</v>
      </c>
      <c r="AN3" s="351" t="s">
        <v>142</v>
      </c>
      <c r="AO3" s="351" t="s">
        <v>122</v>
      </c>
      <c r="AP3" s="351" t="s">
        <v>123</v>
      </c>
      <c r="AQ3" s="351" t="s">
        <v>122</v>
      </c>
      <c r="AR3" s="351" t="s">
        <v>123</v>
      </c>
      <c r="AS3" s="351" t="s">
        <v>122</v>
      </c>
      <c r="AT3" s="351" t="s">
        <v>123</v>
      </c>
      <c r="AU3" s="351" t="s">
        <v>122</v>
      </c>
      <c r="AV3" s="351" t="s">
        <v>123</v>
      </c>
      <c r="AW3" s="351" t="s">
        <v>122</v>
      </c>
      <c r="AX3" s="351" t="s">
        <v>123</v>
      </c>
      <c r="AY3" s="351" t="s">
        <v>122</v>
      </c>
      <c r="AZ3" s="351" t="s">
        <v>123</v>
      </c>
      <c r="BA3" s="351" t="s">
        <v>123</v>
      </c>
      <c r="BB3" s="351" t="s">
        <v>189</v>
      </c>
      <c r="BC3" s="351" t="s">
        <v>190</v>
      </c>
    </row>
    <row r="4" spans="1:56" s="294" customFormat="1" ht="12.75" customHeight="1" x14ac:dyDescent="0.2">
      <c r="A4" s="293"/>
      <c r="D4" s="295" t="s">
        <v>177</v>
      </c>
      <c r="E4" s="296">
        <f>SUM(E6:E966)</f>
        <v>2597216281.9812574</v>
      </c>
      <c r="F4" s="296">
        <f>SUM(F6:F966)</f>
        <v>717211842.50545216</v>
      </c>
      <c r="G4" s="297">
        <f>SUM(G6:G966)</f>
        <v>4534103932.0200014</v>
      </c>
      <c r="H4" s="297">
        <f>SUM(H6:H966)</f>
        <v>23400</v>
      </c>
      <c r="I4" s="298"/>
      <c r="J4" s="298"/>
      <c r="K4" s="298"/>
      <c r="L4" s="299"/>
      <c r="M4" s="300"/>
      <c r="N4" s="299"/>
      <c r="O4" s="301"/>
      <c r="P4" s="301"/>
      <c r="Q4" s="301"/>
      <c r="R4" s="297">
        <f>SUM(R6:R966)</f>
        <v>49177000612</v>
      </c>
      <c r="S4" s="301"/>
      <c r="T4" s="297">
        <f>SUM(T6:T966)</f>
        <v>44466594822.419991</v>
      </c>
      <c r="U4" s="298"/>
      <c r="V4" s="297">
        <f>SUM(V6:V966)</f>
        <v>43995377549.289963</v>
      </c>
      <c r="W4" s="301"/>
      <c r="X4" s="297">
        <f>SUM(X6:X966)</f>
        <v>405537125.28000003</v>
      </c>
      <c r="Y4" s="301"/>
      <c r="Z4" s="297">
        <f>SUM(Z6:Z966)</f>
        <v>44331247.5</v>
      </c>
      <c r="AA4" s="301"/>
      <c r="AB4" s="297">
        <f>SUM(AB6:AB966)</f>
        <v>4068362.38</v>
      </c>
      <c r="AC4" s="301"/>
      <c r="AD4" s="297">
        <f>SUM(AD6:AD966)</f>
        <v>12067853.27</v>
      </c>
      <c r="AE4" s="301"/>
      <c r="AF4" s="297">
        <f>SUM(AF6:AF966)</f>
        <v>5212684.7</v>
      </c>
      <c r="AG4" s="301"/>
      <c r="AH4" s="302"/>
      <c r="AI4" s="297">
        <f>SUM(AI6:AI966)</f>
        <v>176301857.56</v>
      </c>
      <c r="AJ4" s="301"/>
      <c r="AK4" s="303"/>
      <c r="AL4" s="301"/>
      <c r="AM4" s="301"/>
      <c r="AN4" s="297">
        <f>SUM(AN6:AN966)</f>
        <v>44235429090.289993</v>
      </c>
      <c r="AO4" s="304"/>
      <c r="AP4" s="297">
        <f>SUM(AP6:AP966)</f>
        <v>44018257617.079979</v>
      </c>
      <c r="AQ4" s="301"/>
      <c r="AR4" s="297">
        <f>SUM(AR6:AR966)</f>
        <v>177383337.77000001</v>
      </c>
      <c r="AS4" s="301"/>
      <c r="AT4" s="297">
        <f>SUM(AT6:AT966)</f>
        <v>22443019.769999996</v>
      </c>
      <c r="AU4" s="301"/>
      <c r="AV4" s="297">
        <f>SUM(AV6:AV966)</f>
        <v>2839079.09</v>
      </c>
      <c r="AW4" s="301"/>
      <c r="AX4" s="297">
        <f>SUM(AX6:AX966)</f>
        <v>12067853.27</v>
      </c>
      <c r="AY4" s="301"/>
      <c r="AZ4" s="297">
        <v>2438183.31</v>
      </c>
      <c r="BA4" s="301"/>
      <c r="BB4" s="305">
        <f>SUM(BB6:BB966)</f>
        <v>231165732.13</v>
      </c>
      <c r="BC4" s="305">
        <f>SUM(BC6:BC966)</f>
        <v>4941571521.710001</v>
      </c>
    </row>
    <row r="5" spans="1:56" s="307" customFormat="1" ht="12.75" customHeight="1" thickBot="1" x14ac:dyDescent="0.25">
      <c r="A5" s="306"/>
      <c r="B5" s="307">
        <f>SUM(B6:B966)</f>
        <v>421</v>
      </c>
      <c r="C5" s="307">
        <f>SUM(C6:C966)</f>
        <v>164</v>
      </c>
      <c r="D5" s="308" t="s">
        <v>176</v>
      </c>
      <c r="E5" s="309">
        <f>SUM(B6:B966)</f>
        <v>421</v>
      </c>
      <c r="F5" s="309">
        <f>SUM(C6:C966)</f>
        <v>164</v>
      </c>
      <c r="G5" s="124"/>
      <c r="H5" s="124"/>
      <c r="I5" s="310"/>
      <c r="J5" s="310"/>
      <c r="K5" s="310"/>
      <c r="L5" s="311">
        <f>SUM(A6:A966)</f>
        <v>961</v>
      </c>
      <c r="M5" s="312"/>
      <c r="N5" s="311"/>
      <c r="O5" s="313"/>
      <c r="P5" s="313"/>
      <c r="Q5" s="313"/>
      <c r="R5" s="124"/>
      <c r="S5" s="313"/>
      <c r="T5" s="124"/>
      <c r="U5" s="310"/>
      <c r="V5" s="124"/>
      <c r="W5" s="313"/>
      <c r="X5" s="124"/>
      <c r="Y5" s="313"/>
      <c r="Z5" s="124"/>
      <c r="AA5" s="313"/>
      <c r="AB5" s="124"/>
      <c r="AC5" s="313"/>
      <c r="AD5" s="124"/>
      <c r="AE5" s="313"/>
      <c r="AF5" s="124"/>
      <c r="AG5" s="313"/>
      <c r="AH5" s="314"/>
      <c r="AI5" s="124"/>
      <c r="AJ5" s="313"/>
      <c r="AK5" s="315"/>
      <c r="AL5" s="313"/>
      <c r="AM5" s="313"/>
      <c r="AN5" s="124"/>
      <c r="AO5" s="316"/>
      <c r="AP5" s="124"/>
      <c r="AQ5" s="313"/>
      <c r="AR5" s="124"/>
      <c r="AS5" s="313"/>
      <c r="AT5" s="124"/>
      <c r="AU5" s="313"/>
      <c r="AV5" s="124"/>
      <c r="AW5" s="313"/>
      <c r="AX5" s="124"/>
      <c r="AY5" s="313"/>
      <c r="AZ5" s="124"/>
      <c r="BA5" s="313"/>
      <c r="BB5" s="317"/>
      <c r="BC5" s="317"/>
    </row>
    <row r="6" spans="1:56" s="14" customFormat="1" hidden="1" x14ac:dyDescent="0.2">
      <c r="A6" s="14">
        <v>1</v>
      </c>
      <c r="B6" s="14">
        <f>IF(E6&gt;0,1,0)</f>
        <v>0</v>
      </c>
      <c r="C6" s="14">
        <f>IF(F6&gt;0,1,0)</f>
        <v>0</v>
      </c>
      <c r="D6" s="14" t="str">
        <f>MONTH(J6)&amp;M6</f>
        <v>2ПРИВАТНЕ АКЦIОНЕРНЕ ТОВАРИСТВО "ШВЕЙНА ФАБРИКА "ЗОРЯНКА"</v>
      </c>
      <c r="E6" s="261">
        <f>(IF(G6&lt;=0,0,G6)*IF(($N$2-I6-67)&lt;0,0,$N$2-I6-67)+IF((U6-I6-67)&lt;0,0,U6-I6-67)*V6+IF((W6-I6-67)&lt;0,0,W6-I6-67)*X6+IF((Y6-I6-67)&lt;0,0,Y6-I6-67)*Z6+IF((AA6-I6-67)&lt;0,0,AA6-I6-67)*AB6+IF((AC6-I6-67)&lt;0,0,AC6-I6-67)*AD6+IF((AE6-I6-67)&lt;0,0,AE6-I6-67)*AF6)/365</f>
        <v>0</v>
      </c>
      <c r="F6" s="261">
        <f>(IF((U6-I6-67)&lt;0,0,U6-I6-67)*V6+IF((W6-I6-67)&lt;0,0,W6-I6-67)*X6+IF((Y6-I6-67)&lt;0,0,Y6-I6-67)*Z6+IF((AA6-I6-67)&lt;0,0,AA6-I6-67)*AB6+IF((AC6-I6-67)&lt;0,0,AC6-I6-67)*AD6+IF((AE6-I6-67)&lt;0,0,AE6-I6-67)*AF6)/365</f>
        <v>0</v>
      </c>
      <c r="G6" s="125">
        <f t="shared" ref="G6:G68" si="0">R6-T6-AI6</f>
        <v>0</v>
      </c>
      <c r="H6" s="126">
        <f>IF(K6-I6-67&gt;0,K6-I6-67,0)</f>
        <v>0</v>
      </c>
      <c r="I6" s="280">
        <v>42422</v>
      </c>
      <c r="J6" s="281">
        <v>42416</v>
      </c>
      <c r="K6" s="282">
        <f>IF(AE6&gt;0,AE6,IF(AC6&gt;0,AC6,IF(AA6&gt;0,AA6,IF(Y6&gt;0,Y6,IF(W6&gt;0,W6,IF(U6&gt;0,U6,$N$2))))))</f>
        <v>42450</v>
      </c>
      <c r="L6" s="283">
        <v>9017925767</v>
      </c>
      <c r="M6" s="14" t="s">
        <v>148</v>
      </c>
      <c r="N6" s="284">
        <v>55027011230</v>
      </c>
      <c r="O6" s="285">
        <v>42416</v>
      </c>
      <c r="P6" s="285">
        <v>42416</v>
      </c>
      <c r="Q6" s="286"/>
      <c r="R6" s="287">
        <v>113848</v>
      </c>
      <c r="S6" s="288">
        <v>42450</v>
      </c>
      <c r="T6" s="70">
        <f t="shared" ref="T6:T68" si="1">V6+X6+Z6+AB6+AD6+AF6</f>
        <v>113848</v>
      </c>
      <c r="U6" s="289">
        <v>42450</v>
      </c>
      <c r="V6" s="290">
        <v>113848</v>
      </c>
      <c r="W6" s="96">
        <v>0</v>
      </c>
      <c r="X6" s="96">
        <v>0</v>
      </c>
      <c r="Y6" s="96">
        <v>0</v>
      </c>
      <c r="Z6" s="96">
        <v>0</v>
      </c>
      <c r="AA6" s="96">
        <v>0</v>
      </c>
      <c r="AB6" s="96">
        <v>0</v>
      </c>
      <c r="AC6" s="96">
        <v>0</v>
      </c>
      <c r="AD6" s="96">
        <v>0</v>
      </c>
      <c r="AE6" s="96">
        <v>0</v>
      </c>
      <c r="AF6" s="96">
        <v>0</v>
      </c>
      <c r="AG6" s="96">
        <v>0</v>
      </c>
      <c r="AH6" s="96">
        <v>0</v>
      </c>
      <c r="AI6" s="120">
        <v>0</v>
      </c>
      <c r="AJ6" s="96">
        <v>0</v>
      </c>
      <c r="AK6" s="96">
        <v>0</v>
      </c>
      <c r="AL6" s="96">
        <v>0</v>
      </c>
      <c r="AM6" s="96">
        <v>0</v>
      </c>
      <c r="AN6" s="97">
        <f t="shared" ref="AN6:AN68" si="2">AP6+AR6+AT6+AV6+AX6+AZ6</f>
        <v>113848</v>
      </c>
      <c r="AO6" s="285">
        <v>42454</v>
      </c>
      <c r="AP6" s="291">
        <v>113848</v>
      </c>
      <c r="AQ6" s="96">
        <v>0</v>
      </c>
      <c r="AR6" s="96">
        <v>0</v>
      </c>
      <c r="AS6" s="96">
        <v>0</v>
      </c>
      <c r="AT6" s="96">
        <v>0</v>
      </c>
      <c r="AU6" s="96">
        <v>0</v>
      </c>
      <c r="AV6" s="96">
        <v>0</v>
      </c>
      <c r="AW6" s="96">
        <v>0</v>
      </c>
      <c r="AX6" s="96">
        <v>0</v>
      </c>
      <c r="AY6" s="96">
        <v>0</v>
      </c>
      <c r="AZ6" s="96">
        <v>0</v>
      </c>
      <c r="BA6" s="287"/>
      <c r="BB6" s="292">
        <f>T6-AN6</f>
        <v>0</v>
      </c>
      <c r="BC6" s="292">
        <f t="shared" ref="BC6:BC68" si="3">R6-AN6</f>
        <v>0</v>
      </c>
      <c r="BD6" s="14">
        <f>COUNTIF(СписМінфін!$B$2:$B$101,M6)</f>
        <v>1</v>
      </c>
    </row>
    <row r="7" spans="1:56" s="14" customFormat="1" hidden="1" x14ac:dyDescent="0.2">
      <c r="A7" s="14">
        <v>1</v>
      </c>
      <c r="B7" s="14">
        <f t="shared" ref="B7:B12" si="4">IF(E7&gt;0,1,0)</f>
        <v>0</v>
      </c>
      <c r="C7" s="14">
        <f t="shared" ref="C7:C70" si="5">IF(F7&gt;0,1,0)</f>
        <v>0</v>
      </c>
      <c r="D7" s="14" t="str">
        <f t="shared" ref="D7:D70" si="6">MONTH(J7)&amp;M7</f>
        <v>2ТОВАРИСТВО З ОБМЕЖЕНОЮ ВIДПОВIДАЛЬНIСТЮ "ТОТЛЕНД"</v>
      </c>
      <c r="E7" s="261">
        <f t="shared" ref="E7:E70" si="7">(IF(G7&lt;=0,0,G7)*IF(($N$2-I7-67)&lt;0,0,$N$2-I7-67)+IF((U7-I7-67)&lt;0,0,U7-I7-67)*V7+IF((W7-I7-67)&lt;0,0,W7-I7-67)*X7+IF((Y7-I7-67)&lt;0,0,Y7-I7-67)*Z7+IF((AA7-I7-67)&lt;0,0,AA7-I7-67)*AB7+IF((AC7-I7-67)&lt;0,0,AC7-I7-67)*AD7+IF((AE7-I7-67)&lt;0,0,AE7-I7-67)*AF7)/365</f>
        <v>0</v>
      </c>
      <c r="F7" s="261">
        <f t="shared" ref="F7:F70" si="8">(IF((U7-I7-67)&lt;0,0,U7-I7-67)*V7+IF((W7-I7-67)&lt;0,0,W7-I7-67)*X7+IF((Y7-I7-67)&lt;0,0,Y7-I7-67)*Z7+IF((AA7-I7-67)&lt;0,0,AA7-I7-67)*AB7+IF((AC7-I7-67)&lt;0,0,AC7-I7-67)*AD7+IF((AE7-I7-67)&lt;0,0,AE7-I7-67)*AF7)/365</f>
        <v>0</v>
      </c>
      <c r="G7" s="128">
        <f t="shared" si="0"/>
        <v>0</v>
      </c>
      <c r="H7" s="126">
        <f t="shared" ref="H7:H70" si="9">IF(K7-I7-67&gt;0,K7-I7-67,0)</f>
        <v>0</v>
      </c>
      <c r="I7" s="113">
        <v>42422</v>
      </c>
      <c r="J7" s="74">
        <v>42416</v>
      </c>
      <c r="K7" s="274">
        <f t="shared" ref="K7:K70" si="10">IF(AE7&gt;0,AE7,IF(AC7&gt;0,AC7,IF(AA7&gt;0,AA7,IF(Y7&gt;0,Y7,IF(W7&gt;0,W7,IF(U7&gt;0,U7,$N$2))))))</f>
        <v>42450</v>
      </c>
      <c r="L7" s="75">
        <v>9017961055</v>
      </c>
      <c r="M7" s="14" t="s">
        <v>101</v>
      </c>
      <c r="N7" s="76">
        <v>387438523146</v>
      </c>
      <c r="O7" s="28">
        <v>42416</v>
      </c>
      <c r="P7" s="28">
        <v>42416</v>
      </c>
      <c r="Q7" s="35"/>
      <c r="R7" s="60">
        <v>7025823</v>
      </c>
      <c r="S7" s="66">
        <v>42450</v>
      </c>
      <c r="T7" s="55">
        <f t="shared" si="1"/>
        <v>7025823</v>
      </c>
      <c r="U7" s="91">
        <v>42450</v>
      </c>
      <c r="V7" s="44">
        <v>7025823</v>
      </c>
      <c r="W7" s="43">
        <v>0</v>
      </c>
      <c r="X7" s="43">
        <v>0</v>
      </c>
      <c r="Y7" s="43">
        <v>0</v>
      </c>
      <c r="Z7" s="43">
        <v>0</v>
      </c>
      <c r="AA7" s="43">
        <v>0</v>
      </c>
      <c r="AB7" s="43">
        <v>0</v>
      </c>
      <c r="AC7" s="43">
        <v>0</v>
      </c>
      <c r="AD7" s="43">
        <v>0</v>
      </c>
      <c r="AE7" s="43">
        <v>0</v>
      </c>
      <c r="AF7" s="43">
        <v>0</v>
      </c>
      <c r="AG7" s="43">
        <v>0</v>
      </c>
      <c r="AH7" s="43">
        <v>0</v>
      </c>
      <c r="AI7" s="88">
        <v>0</v>
      </c>
      <c r="AJ7" s="43">
        <v>0</v>
      </c>
      <c r="AK7" s="43">
        <v>0</v>
      </c>
      <c r="AL7" s="43">
        <v>0</v>
      </c>
      <c r="AM7" s="43">
        <v>0</v>
      </c>
      <c r="AN7" s="72">
        <f t="shared" si="2"/>
        <v>7025823</v>
      </c>
      <c r="AO7" s="28">
        <v>42454</v>
      </c>
      <c r="AP7" s="27">
        <v>7025823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>
        <v>0</v>
      </c>
      <c r="AW7" s="43">
        <v>0</v>
      </c>
      <c r="AX7" s="43">
        <v>0</v>
      </c>
      <c r="AY7" s="43">
        <v>0</v>
      </c>
      <c r="AZ7" s="43">
        <v>0</v>
      </c>
      <c r="BA7" s="60"/>
      <c r="BB7" s="275">
        <f t="shared" ref="BB7:BB68" si="11">T7-AN7</f>
        <v>0</v>
      </c>
      <c r="BC7" s="275">
        <f t="shared" si="3"/>
        <v>0</v>
      </c>
      <c r="BD7" s="14">
        <f>COUNTIF(СписМінфін!$B$2:$B$101,M7)</f>
        <v>1</v>
      </c>
    </row>
    <row r="8" spans="1:56" s="14" customFormat="1" hidden="1" x14ac:dyDescent="0.2">
      <c r="A8" s="14">
        <v>1</v>
      </c>
      <c r="B8" s="14">
        <f t="shared" si="4"/>
        <v>0</v>
      </c>
      <c r="C8" s="14">
        <f t="shared" si="5"/>
        <v>0</v>
      </c>
      <c r="D8" s="14" t="str">
        <f t="shared" si="6"/>
        <v>2ДОЧIРНЄ ПIДПРИЄМСТВО З ІНОЗЕМНОЮ ІНВЕСТИЦІЄЮ "САНТРЕЙД"</v>
      </c>
      <c r="E8" s="261">
        <f t="shared" si="7"/>
        <v>0</v>
      </c>
      <c r="F8" s="261">
        <f t="shared" si="8"/>
        <v>0</v>
      </c>
      <c r="G8" s="128">
        <f t="shared" si="0"/>
        <v>0</v>
      </c>
      <c r="H8" s="126">
        <f t="shared" si="9"/>
        <v>0</v>
      </c>
      <c r="I8" s="113">
        <v>42422</v>
      </c>
      <c r="J8" s="23">
        <v>42416</v>
      </c>
      <c r="K8" s="274">
        <f t="shared" si="10"/>
        <v>42451</v>
      </c>
      <c r="L8" s="22">
        <v>9018208140</v>
      </c>
      <c r="M8" s="14" t="s">
        <v>32</v>
      </c>
      <c r="N8" s="41">
        <v>253945626106</v>
      </c>
      <c r="O8" s="40">
        <v>42416</v>
      </c>
      <c r="P8" s="40">
        <v>42416</v>
      </c>
      <c r="Q8" s="40" t="s">
        <v>108</v>
      </c>
      <c r="R8" s="22">
        <v>39761439</v>
      </c>
      <c r="S8" s="40">
        <v>42450</v>
      </c>
      <c r="T8" s="55">
        <f t="shared" si="1"/>
        <v>39761439</v>
      </c>
      <c r="U8" s="90">
        <v>42451</v>
      </c>
      <c r="V8" s="19">
        <v>39761439</v>
      </c>
      <c r="W8" s="43">
        <v>0</v>
      </c>
      <c r="X8" s="43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88">
        <v>0</v>
      </c>
      <c r="AJ8" s="43">
        <v>0</v>
      </c>
      <c r="AK8" s="43">
        <v>0</v>
      </c>
      <c r="AL8" s="43">
        <v>0</v>
      </c>
      <c r="AM8" s="43">
        <v>0</v>
      </c>
      <c r="AN8" s="72">
        <f t="shared" si="2"/>
        <v>39761439</v>
      </c>
      <c r="AO8" s="40">
        <v>42458</v>
      </c>
      <c r="AP8" s="56">
        <v>39761439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0</v>
      </c>
      <c r="AY8" s="43">
        <v>0</v>
      </c>
      <c r="AZ8" s="43">
        <v>0</v>
      </c>
      <c r="BA8" s="19"/>
      <c r="BB8" s="275">
        <f t="shared" si="11"/>
        <v>0</v>
      </c>
      <c r="BC8" s="275">
        <f t="shared" si="3"/>
        <v>0</v>
      </c>
      <c r="BD8" s="14">
        <f>COUNTIF(СписМінфін!$B$2:$B$101,M8)</f>
        <v>1</v>
      </c>
    </row>
    <row r="9" spans="1:56" s="14" customFormat="1" hidden="1" x14ac:dyDescent="0.2">
      <c r="A9" s="14">
        <v>1</v>
      </c>
      <c r="B9" s="14">
        <f t="shared" si="4"/>
        <v>0</v>
      </c>
      <c r="C9" s="14">
        <f t="shared" si="5"/>
        <v>0</v>
      </c>
      <c r="D9" s="14" t="str">
        <f t="shared" si="6"/>
        <v>2ТОВАРИСТВО З ОБМЕЖЕНОЮ ВIДПОВIДАЛЬНIСТЮ "КЕРНЕЛ-ТРЕЙД"</v>
      </c>
      <c r="E9" s="261">
        <f t="shared" si="7"/>
        <v>0</v>
      </c>
      <c r="F9" s="261">
        <f t="shared" si="8"/>
        <v>0</v>
      </c>
      <c r="G9" s="128">
        <f t="shared" si="0"/>
        <v>0</v>
      </c>
      <c r="H9" s="126">
        <f t="shared" si="9"/>
        <v>0</v>
      </c>
      <c r="I9" s="113">
        <v>42422</v>
      </c>
      <c r="J9" s="23">
        <v>42416</v>
      </c>
      <c r="K9" s="274">
        <f t="shared" si="10"/>
        <v>42451</v>
      </c>
      <c r="L9" s="22">
        <v>9017732285</v>
      </c>
      <c r="M9" s="14" t="s">
        <v>45</v>
      </c>
      <c r="N9" s="41">
        <v>314543826559</v>
      </c>
      <c r="O9" s="40">
        <v>42416</v>
      </c>
      <c r="P9" s="40">
        <v>42416</v>
      </c>
      <c r="Q9" s="40" t="s">
        <v>108</v>
      </c>
      <c r="R9" s="43">
        <v>320000000</v>
      </c>
      <c r="S9" s="40">
        <v>42450</v>
      </c>
      <c r="T9" s="55">
        <f t="shared" si="1"/>
        <v>320000000</v>
      </c>
      <c r="U9" s="90">
        <v>42451</v>
      </c>
      <c r="V9" s="19">
        <v>320000000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88">
        <v>0</v>
      </c>
      <c r="AJ9" s="43">
        <v>0</v>
      </c>
      <c r="AK9" s="43">
        <v>0</v>
      </c>
      <c r="AL9" s="43">
        <v>0</v>
      </c>
      <c r="AM9" s="43">
        <v>0</v>
      </c>
      <c r="AN9" s="72">
        <f t="shared" si="2"/>
        <v>320000000</v>
      </c>
      <c r="AO9" s="40">
        <v>42458</v>
      </c>
      <c r="AP9" s="56">
        <v>320000000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>
        <v>0</v>
      </c>
      <c r="AW9" s="43">
        <v>0</v>
      </c>
      <c r="AX9" s="43">
        <v>0</v>
      </c>
      <c r="AY9" s="43">
        <v>0</v>
      </c>
      <c r="AZ9" s="43">
        <v>0</v>
      </c>
      <c r="BA9" s="19"/>
      <c r="BB9" s="275">
        <f t="shared" si="11"/>
        <v>0</v>
      </c>
      <c r="BC9" s="275">
        <f t="shared" si="3"/>
        <v>0</v>
      </c>
      <c r="BD9" s="14">
        <f>COUNTIF(СписМінфін!$B$2:$B$101,M9)</f>
        <v>1</v>
      </c>
    </row>
    <row r="10" spans="1:56" s="14" customFormat="1" hidden="1" x14ac:dyDescent="0.2">
      <c r="A10" s="14">
        <v>1</v>
      </c>
      <c r="B10" s="14">
        <f t="shared" si="4"/>
        <v>0</v>
      </c>
      <c r="C10" s="14">
        <f t="shared" si="5"/>
        <v>0</v>
      </c>
      <c r="D10" s="14" t="str">
        <f t="shared" si="6"/>
        <v>2ТОВАРИСТВО З ОБМЕЖЕНОЮ ВIДПОВIДАЛЬНIСТЮ "МАГІСТРАЛЬ - ТРАНС"</v>
      </c>
      <c r="E10" s="261">
        <f t="shared" si="7"/>
        <v>0</v>
      </c>
      <c r="F10" s="261">
        <f t="shared" si="8"/>
        <v>0</v>
      </c>
      <c r="G10" s="128">
        <f t="shared" si="0"/>
        <v>0</v>
      </c>
      <c r="H10" s="126">
        <f t="shared" si="9"/>
        <v>0</v>
      </c>
      <c r="I10" s="113">
        <v>42422</v>
      </c>
      <c r="J10" s="74">
        <v>42416</v>
      </c>
      <c r="K10" s="274">
        <f t="shared" si="10"/>
        <v>42451</v>
      </c>
      <c r="L10" s="75">
        <v>9017973756</v>
      </c>
      <c r="M10" s="14" t="s">
        <v>147</v>
      </c>
      <c r="N10" s="76">
        <v>310554126585</v>
      </c>
      <c r="O10" s="28">
        <v>42416</v>
      </c>
      <c r="P10" s="28">
        <v>42416</v>
      </c>
      <c r="Q10" s="35"/>
      <c r="R10" s="60">
        <v>100580</v>
      </c>
      <c r="S10" s="66">
        <v>42451</v>
      </c>
      <c r="T10" s="55">
        <f t="shared" si="1"/>
        <v>100580</v>
      </c>
      <c r="U10" s="91">
        <v>42451</v>
      </c>
      <c r="V10" s="44">
        <v>100580</v>
      </c>
      <c r="W10" s="43">
        <v>0</v>
      </c>
      <c r="X10" s="43">
        <v>0</v>
      </c>
      <c r="Y10" s="43">
        <v>0</v>
      </c>
      <c r="Z10" s="43">
        <v>0</v>
      </c>
      <c r="AA10" s="43">
        <v>0</v>
      </c>
      <c r="AB10" s="43">
        <v>0</v>
      </c>
      <c r="AC10" s="43">
        <v>0</v>
      </c>
      <c r="AD10" s="43">
        <v>0</v>
      </c>
      <c r="AE10" s="43">
        <v>0</v>
      </c>
      <c r="AF10" s="43">
        <v>0</v>
      </c>
      <c r="AG10" s="43">
        <v>0</v>
      </c>
      <c r="AH10" s="43">
        <v>0</v>
      </c>
      <c r="AI10" s="88">
        <v>0</v>
      </c>
      <c r="AJ10" s="43">
        <v>0</v>
      </c>
      <c r="AK10" s="43">
        <v>0</v>
      </c>
      <c r="AL10" s="43">
        <v>0</v>
      </c>
      <c r="AM10" s="43">
        <v>0</v>
      </c>
      <c r="AN10" s="72">
        <f t="shared" si="2"/>
        <v>100580</v>
      </c>
      <c r="AO10" s="28">
        <v>42460</v>
      </c>
      <c r="AP10" s="27">
        <v>100580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>
        <v>0</v>
      </c>
      <c r="AW10" s="43">
        <v>0</v>
      </c>
      <c r="AX10" s="43">
        <v>0</v>
      </c>
      <c r="AY10" s="43">
        <v>0</v>
      </c>
      <c r="AZ10" s="43">
        <v>0</v>
      </c>
      <c r="BA10" s="60"/>
      <c r="BB10" s="275">
        <f t="shared" si="11"/>
        <v>0</v>
      </c>
      <c r="BC10" s="275">
        <f t="shared" si="3"/>
        <v>0</v>
      </c>
      <c r="BD10" s="14">
        <f>COUNTIF(СписМінфін!$B$2:$B$101,M10)</f>
        <v>1</v>
      </c>
    </row>
    <row r="11" spans="1:56" s="14" customFormat="1" hidden="1" x14ac:dyDescent="0.2">
      <c r="A11" s="14">
        <v>1</v>
      </c>
      <c r="B11" s="14">
        <f t="shared" si="4"/>
        <v>1</v>
      </c>
      <c r="C11" s="14">
        <f t="shared" si="5"/>
        <v>0</v>
      </c>
      <c r="D11" s="14" t="str">
        <f t="shared" si="6"/>
        <v>2ТОВАРИСТВО З ОБМЕЖЕНОЮ ВIДПОВIДАЛЬНIСТЮ "ДЖУССО УКРАЇНА"</v>
      </c>
      <c r="E11" s="261">
        <f t="shared" si="7"/>
        <v>23549.276986301367</v>
      </c>
      <c r="F11" s="261">
        <f t="shared" si="8"/>
        <v>0</v>
      </c>
      <c r="G11" s="128">
        <f t="shared" si="0"/>
        <v>24628.9</v>
      </c>
      <c r="H11" s="126">
        <f t="shared" si="9"/>
        <v>0</v>
      </c>
      <c r="I11" s="113">
        <v>42422</v>
      </c>
      <c r="J11" s="74">
        <v>42416</v>
      </c>
      <c r="K11" s="274">
        <f t="shared" si="10"/>
        <v>42454</v>
      </c>
      <c r="L11" s="75">
        <v>9018243800</v>
      </c>
      <c r="M11" s="14" t="s">
        <v>100</v>
      </c>
      <c r="N11" s="76">
        <v>388911426582</v>
      </c>
      <c r="O11" s="28">
        <v>42416</v>
      </c>
      <c r="P11" s="28">
        <v>42416</v>
      </c>
      <c r="Q11" s="35"/>
      <c r="R11" s="60">
        <v>66667</v>
      </c>
      <c r="S11" s="66">
        <v>42453</v>
      </c>
      <c r="T11" s="55">
        <f t="shared" si="1"/>
        <v>42038.1</v>
      </c>
      <c r="U11" s="91">
        <v>42454</v>
      </c>
      <c r="V11" s="44">
        <v>42038.1</v>
      </c>
      <c r="W11" s="43">
        <v>0</v>
      </c>
      <c r="X11" s="43">
        <v>0</v>
      </c>
      <c r="Y11" s="43">
        <v>0</v>
      </c>
      <c r="Z11" s="43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88">
        <v>0</v>
      </c>
      <c r="AJ11" s="43">
        <v>0</v>
      </c>
      <c r="AK11" s="43">
        <v>0</v>
      </c>
      <c r="AL11" s="43">
        <v>0</v>
      </c>
      <c r="AM11" s="43">
        <v>0</v>
      </c>
      <c r="AN11" s="72">
        <f t="shared" si="2"/>
        <v>42038.1</v>
      </c>
      <c r="AO11" s="28">
        <v>42459</v>
      </c>
      <c r="AP11" s="27">
        <v>42038.1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>
        <v>0</v>
      </c>
      <c r="AW11" s="43">
        <v>0</v>
      </c>
      <c r="AX11" s="43">
        <v>0</v>
      </c>
      <c r="AY11" s="43">
        <v>0</v>
      </c>
      <c r="AZ11" s="43">
        <v>0</v>
      </c>
      <c r="BA11" s="60"/>
      <c r="BB11" s="275">
        <f t="shared" si="11"/>
        <v>0</v>
      </c>
      <c r="BC11" s="275">
        <f t="shared" si="3"/>
        <v>24628.9</v>
      </c>
      <c r="BD11" s="14">
        <f>COUNTIF(СписМінфін!$B$2:$B$101,M11)</f>
        <v>1</v>
      </c>
    </row>
    <row r="12" spans="1:56" s="14" customFormat="1" hidden="1" x14ac:dyDescent="0.2">
      <c r="A12" s="14">
        <v>1</v>
      </c>
      <c r="B12" s="14">
        <f t="shared" si="4"/>
        <v>0</v>
      </c>
      <c r="C12" s="14">
        <f t="shared" si="5"/>
        <v>0</v>
      </c>
      <c r="D12" s="14" t="str">
        <f t="shared" si="6"/>
        <v>2ПУБЛІЧНЕ АКЦIОНЕРНЕ ТОВАРИСТВО "ЗАПОРІЗЬКИЙ МЕТАЛУРГІЙНИЙ КОМБІНАТ "ЗАПОРІЖСТАЛЬ"</v>
      </c>
      <c r="E12" s="261">
        <f t="shared" si="7"/>
        <v>0</v>
      </c>
      <c r="F12" s="261">
        <f t="shared" si="8"/>
        <v>0</v>
      </c>
      <c r="G12" s="128">
        <f t="shared" si="0"/>
        <v>0</v>
      </c>
      <c r="H12" s="126">
        <f t="shared" si="9"/>
        <v>0</v>
      </c>
      <c r="I12" s="113">
        <v>42422</v>
      </c>
      <c r="J12" s="23">
        <v>42417</v>
      </c>
      <c r="K12" s="274">
        <f t="shared" si="10"/>
        <v>42451</v>
      </c>
      <c r="L12" s="22">
        <v>9018797383</v>
      </c>
      <c r="M12" s="14" t="s">
        <v>23</v>
      </c>
      <c r="N12" s="41">
        <v>1912308247</v>
      </c>
      <c r="O12" s="40">
        <v>42417</v>
      </c>
      <c r="P12" s="40">
        <v>42417</v>
      </c>
      <c r="Q12" s="40" t="s">
        <v>108</v>
      </c>
      <c r="R12" s="43">
        <v>282708543</v>
      </c>
      <c r="S12" s="40">
        <v>42450</v>
      </c>
      <c r="T12" s="55">
        <f t="shared" si="1"/>
        <v>282708543</v>
      </c>
      <c r="U12" s="90">
        <v>42451</v>
      </c>
      <c r="V12" s="19">
        <v>282708543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3">
        <v>0</v>
      </c>
      <c r="AG12" s="43">
        <v>0</v>
      </c>
      <c r="AH12" s="43">
        <v>0</v>
      </c>
      <c r="AI12" s="88">
        <v>0</v>
      </c>
      <c r="AJ12" s="43">
        <v>0</v>
      </c>
      <c r="AK12" s="43">
        <v>0</v>
      </c>
      <c r="AL12" s="43">
        <v>0</v>
      </c>
      <c r="AM12" s="43">
        <v>0</v>
      </c>
      <c r="AN12" s="72">
        <f t="shared" si="2"/>
        <v>282708543</v>
      </c>
      <c r="AO12" s="40">
        <v>42454</v>
      </c>
      <c r="AP12" s="57">
        <v>282708543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3">
        <v>0</v>
      </c>
      <c r="AY12" s="43">
        <v>0</v>
      </c>
      <c r="AZ12" s="43">
        <v>0</v>
      </c>
      <c r="BA12" s="19"/>
      <c r="BB12" s="275">
        <f t="shared" si="11"/>
        <v>0</v>
      </c>
      <c r="BC12" s="275">
        <f t="shared" si="3"/>
        <v>0</v>
      </c>
      <c r="BD12" s="14">
        <f>COUNTIF(СписМінфін!$B$2:$B$101,M12)</f>
        <v>1</v>
      </c>
    </row>
    <row r="13" spans="1:56" s="14" customFormat="1" hidden="1" x14ac:dyDescent="0.2">
      <c r="A13" s="14">
        <v>1</v>
      </c>
      <c r="B13" s="14">
        <f t="shared" ref="B13:B70" si="12">IF(E13&gt;0,1,0)</f>
        <v>0</v>
      </c>
      <c r="C13" s="14">
        <f t="shared" si="5"/>
        <v>0</v>
      </c>
      <c r="D13" s="14" t="str">
        <f t="shared" si="6"/>
        <v>2ТОВАРИСТВО З ОБМЕЖЕНОЮ ВIДПОВIДАЛЬНIСТЮ "ТАРКЕТТ ВІНІСІН"</v>
      </c>
      <c r="E13" s="261">
        <f t="shared" si="7"/>
        <v>0</v>
      </c>
      <c r="F13" s="261">
        <f t="shared" si="8"/>
        <v>0</v>
      </c>
      <c r="G13" s="128">
        <f t="shared" si="0"/>
        <v>0</v>
      </c>
      <c r="H13" s="126">
        <f t="shared" si="9"/>
        <v>0</v>
      </c>
      <c r="I13" s="113">
        <v>42422</v>
      </c>
      <c r="J13" s="23">
        <v>42417</v>
      </c>
      <c r="K13" s="274">
        <f t="shared" si="10"/>
        <v>42451</v>
      </c>
      <c r="L13" s="22">
        <v>9018964921</v>
      </c>
      <c r="M13" s="14" t="s">
        <v>97</v>
      </c>
      <c r="N13" s="41">
        <v>143615809167</v>
      </c>
      <c r="O13" s="40">
        <v>42417</v>
      </c>
      <c r="P13" s="40">
        <v>42417</v>
      </c>
      <c r="Q13" s="40" t="s">
        <v>108</v>
      </c>
      <c r="R13" s="43">
        <v>5506815</v>
      </c>
      <c r="S13" s="40">
        <v>42450</v>
      </c>
      <c r="T13" s="55">
        <f t="shared" si="1"/>
        <v>5506815</v>
      </c>
      <c r="U13" s="90">
        <v>42451</v>
      </c>
      <c r="V13" s="19">
        <v>5506815</v>
      </c>
      <c r="W13" s="43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43">
        <v>0</v>
      </c>
      <c r="AD13" s="43">
        <v>0</v>
      </c>
      <c r="AE13" s="43">
        <v>0</v>
      </c>
      <c r="AF13" s="43">
        <v>0</v>
      </c>
      <c r="AG13" s="43">
        <v>0</v>
      </c>
      <c r="AH13" s="43">
        <v>0</v>
      </c>
      <c r="AI13" s="88">
        <v>0</v>
      </c>
      <c r="AJ13" s="43">
        <v>0</v>
      </c>
      <c r="AK13" s="43">
        <v>0</v>
      </c>
      <c r="AL13" s="43">
        <v>0</v>
      </c>
      <c r="AM13" s="43">
        <v>0</v>
      </c>
      <c r="AN13" s="72">
        <f t="shared" si="2"/>
        <v>5506815</v>
      </c>
      <c r="AO13" s="40">
        <v>42458</v>
      </c>
      <c r="AP13" s="56">
        <v>5506815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>
        <v>0</v>
      </c>
      <c r="AW13" s="43">
        <v>0</v>
      </c>
      <c r="AX13" s="43">
        <v>0</v>
      </c>
      <c r="AY13" s="43">
        <v>0</v>
      </c>
      <c r="AZ13" s="43">
        <v>0</v>
      </c>
      <c r="BA13" s="19"/>
      <c r="BB13" s="275">
        <f t="shared" si="11"/>
        <v>0</v>
      </c>
      <c r="BC13" s="275">
        <f t="shared" si="3"/>
        <v>0</v>
      </c>
      <c r="BD13" s="14">
        <f>COUNTIF(СписМінфін!$B$2:$B$101,M13)</f>
        <v>1</v>
      </c>
    </row>
    <row r="14" spans="1:56" s="14" customFormat="1" hidden="1" x14ac:dyDescent="0.2">
      <c r="A14" s="14">
        <v>1</v>
      </c>
      <c r="B14" s="14">
        <f t="shared" si="12"/>
        <v>0</v>
      </c>
      <c r="C14" s="14">
        <f t="shared" si="5"/>
        <v>0</v>
      </c>
      <c r="D14" s="14" t="str">
        <f t="shared" si="6"/>
        <v>2ТОВАРИСТВО З ОБМЕЖЕНОЮ ВIДПОВIДАЛЬНIСТЮ ФІРМА "ПРОМІНВЕСТ ПЛАСТИК"</v>
      </c>
      <c r="E14" s="261">
        <f t="shared" si="7"/>
        <v>0</v>
      </c>
      <c r="F14" s="261">
        <f t="shared" si="8"/>
        <v>0</v>
      </c>
      <c r="G14" s="128">
        <f t="shared" si="0"/>
        <v>0</v>
      </c>
      <c r="H14" s="126">
        <f t="shared" si="9"/>
        <v>0</v>
      </c>
      <c r="I14" s="113">
        <v>42422</v>
      </c>
      <c r="J14" s="23">
        <v>42417</v>
      </c>
      <c r="K14" s="274">
        <f t="shared" si="10"/>
        <v>42451</v>
      </c>
      <c r="L14" s="22">
        <v>9018870349</v>
      </c>
      <c r="M14" s="14" t="s">
        <v>99</v>
      </c>
      <c r="N14" s="41">
        <v>309898212126</v>
      </c>
      <c r="O14" s="40">
        <v>42417</v>
      </c>
      <c r="P14" s="40">
        <v>42417</v>
      </c>
      <c r="Q14" s="40" t="s">
        <v>108</v>
      </c>
      <c r="R14" s="22">
        <v>500000</v>
      </c>
      <c r="S14" s="40">
        <v>42450</v>
      </c>
      <c r="T14" s="55">
        <f t="shared" si="1"/>
        <v>500000</v>
      </c>
      <c r="U14" s="90">
        <v>42451</v>
      </c>
      <c r="V14" s="19">
        <v>500000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  <c r="AG14" s="43">
        <v>0</v>
      </c>
      <c r="AH14" s="43">
        <v>0</v>
      </c>
      <c r="AI14" s="88">
        <v>0</v>
      </c>
      <c r="AJ14" s="43">
        <v>0</v>
      </c>
      <c r="AK14" s="43">
        <v>0</v>
      </c>
      <c r="AL14" s="43">
        <v>0</v>
      </c>
      <c r="AM14" s="43">
        <v>0</v>
      </c>
      <c r="AN14" s="72">
        <f t="shared" si="2"/>
        <v>500000</v>
      </c>
      <c r="AO14" s="40">
        <v>42457</v>
      </c>
      <c r="AP14" s="56">
        <v>500000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>
        <v>0</v>
      </c>
      <c r="AW14" s="43">
        <v>0</v>
      </c>
      <c r="AX14" s="43">
        <v>0</v>
      </c>
      <c r="AY14" s="43">
        <v>0</v>
      </c>
      <c r="AZ14" s="43">
        <v>0</v>
      </c>
      <c r="BA14" s="19"/>
      <c r="BB14" s="275">
        <f t="shared" si="11"/>
        <v>0</v>
      </c>
      <c r="BC14" s="275">
        <f t="shared" si="3"/>
        <v>0</v>
      </c>
      <c r="BD14" s="14">
        <f>COUNTIF(СписМінфін!$B$2:$B$101,M14)</f>
        <v>1</v>
      </c>
    </row>
    <row r="15" spans="1:56" s="14" customFormat="1" hidden="1" x14ac:dyDescent="0.2">
      <c r="A15" s="14">
        <v>1</v>
      </c>
      <c r="B15" s="14">
        <f t="shared" si="12"/>
        <v>0</v>
      </c>
      <c r="C15" s="14">
        <f t="shared" si="5"/>
        <v>0</v>
      </c>
      <c r="D15" s="14" t="str">
        <f t="shared" si="6"/>
        <v>2ТОВАРИСТВО З ОБМЕЖЕНОЮ ВІДПОВІДАЛЬНІСТЮ "ЕЛЕКТРОСТАЛЬ"</v>
      </c>
      <c r="E15" s="261">
        <f t="shared" si="7"/>
        <v>0</v>
      </c>
      <c r="F15" s="261">
        <f t="shared" si="8"/>
        <v>0</v>
      </c>
      <c r="G15" s="128">
        <f t="shared" si="0"/>
        <v>0</v>
      </c>
      <c r="H15" s="126">
        <f t="shared" si="9"/>
        <v>0</v>
      </c>
      <c r="I15" s="113">
        <v>42422</v>
      </c>
      <c r="J15" s="23">
        <v>42417</v>
      </c>
      <c r="K15" s="274">
        <f t="shared" si="10"/>
        <v>42451</v>
      </c>
      <c r="L15" s="22">
        <v>9018769990</v>
      </c>
      <c r="M15" s="14" t="s">
        <v>135</v>
      </c>
      <c r="N15" s="41">
        <v>325823805381</v>
      </c>
      <c r="O15" s="40">
        <v>42417</v>
      </c>
      <c r="P15" s="40">
        <v>42417</v>
      </c>
      <c r="Q15" s="40" t="s">
        <v>108</v>
      </c>
      <c r="R15" s="22">
        <v>524697</v>
      </c>
      <c r="S15" s="40">
        <v>42450</v>
      </c>
      <c r="T15" s="55">
        <f t="shared" si="1"/>
        <v>524697</v>
      </c>
      <c r="U15" s="90">
        <v>42451</v>
      </c>
      <c r="V15" s="19">
        <v>524697</v>
      </c>
      <c r="W15" s="43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43">
        <v>0</v>
      </c>
      <c r="AD15" s="43">
        <v>0</v>
      </c>
      <c r="AE15" s="43">
        <v>0</v>
      </c>
      <c r="AF15" s="43">
        <v>0</v>
      </c>
      <c r="AG15" s="43">
        <v>0</v>
      </c>
      <c r="AH15" s="43">
        <v>0</v>
      </c>
      <c r="AI15" s="88">
        <v>0</v>
      </c>
      <c r="AJ15" s="43">
        <v>0</v>
      </c>
      <c r="AK15" s="43">
        <v>0</v>
      </c>
      <c r="AL15" s="43">
        <v>0</v>
      </c>
      <c r="AM15" s="43">
        <v>0</v>
      </c>
      <c r="AN15" s="72">
        <f t="shared" si="2"/>
        <v>524697</v>
      </c>
      <c r="AO15" s="40">
        <v>42454</v>
      </c>
      <c r="AP15" s="56">
        <v>524697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>
        <v>0</v>
      </c>
      <c r="AW15" s="43">
        <v>0</v>
      </c>
      <c r="AX15" s="43">
        <v>0</v>
      </c>
      <c r="AY15" s="43">
        <v>0</v>
      </c>
      <c r="AZ15" s="43">
        <v>0</v>
      </c>
      <c r="BA15" s="19"/>
      <c r="BB15" s="275">
        <f t="shared" si="11"/>
        <v>0</v>
      </c>
      <c r="BC15" s="275">
        <f t="shared" si="3"/>
        <v>0</v>
      </c>
      <c r="BD15" s="14">
        <f>COUNTIF(СписМінфін!$B$2:$B$101,M15)</f>
        <v>0</v>
      </c>
    </row>
    <row r="16" spans="1:56" s="14" customFormat="1" hidden="1" x14ac:dyDescent="0.2">
      <c r="A16" s="14">
        <v>1</v>
      </c>
      <c r="B16" s="14">
        <f t="shared" si="12"/>
        <v>0</v>
      </c>
      <c r="C16" s="14">
        <f t="shared" si="5"/>
        <v>0</v>
      </c>
      <c r="D16" s="14" t="str">
        <f t="shared" si="6"/>
        <v>2ПРИВАТНЕ АКЦIОНЕРНЕ ТОВАРИСТВО "КОНСЮМЕРС - СКЛО - ЗОРЯ"</v>
      </c>
      <c r="E16" s="261">
        <f t="shared" si="7"/>
        <v>0</v>
      </c>
      <c r="F16" s="261">
        <f t="shared" si="8"/>
        <v>0</v>
      </c>
      <c r="G16" s="128">
        <f t="shared" si="0"/>
        <v>0</v>
      </c>
      <c r="H16" s="126">
        <f t="shared" si="9"/>
        <v>0</v>
      </c>
      <c r="I16" s="113">
        <v>42422</v>
      </c>
      <c r="J16" s="23">
        <v>42418</v>
      </c>
      <c r="K16" s="274">
        <f t="shared" si="10"/>
        <v>42451</v>
      </c>
      <c r="L16" s="22">
        <v>9019876004</v>
      </c>
      <c r="M16" s="14" t="s">
        <v>94</v>
      </c>
      <c r="N16" s="41">
        <v>225551317122</v>
      </c>
      <c r="O16" s="40">
        <v>42418</v>
      </c>
      <c r="P16" s="40">
        <v>42418</v>
      </c>
      <c r="Q16" s="40" t="s">
        <v>108</v>
      </c>
      <c r="R16" s="43">
        <v>8508552</v>
      </c>
      <c r="S16" s="40">
        <v>42450</v>
      </c>
      <c r="T16" s="55">
        <f t="shared" si="1"/>
        <v>8508552</v>
      </c>
      <c r="U16" s="90">
        <v>42451</v>
      </c>
      <c r="V16" s="19">
        <v>8508552</v>
      </c>
      <c r="W16" s="43">
        <v>0</v>
      </c>
      <c r="X16" s="43">
        <v>0</v>
      </c>
      <c r="Y16" s="43">
        <v>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0</v>
      </c>
      <c r="AI16" s="88">
        <v>0</v>
      </c>
      <c r="AJ16" s="43">
        <v>0</v>
      </c>
      <c r="AK16" s="43">
        <v>0</v>
      </c>
      <c r="AL16" s="43">
        <v>0</v>
      </c>
      <c r="AM16" s="43">
        <v>0</v>
      </c>
      <c r="AN16" s="72">
        <f t="shared" si="2"/>
        <v>8508552</v>
      </c>
      <c r="AO16" s="40">
        <v>42458</v>
      </c>
      <c r="AP16" s="56">
        <v>8508552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19"/>
      <c r="BB16" s="275">
        <f t="shared" si="11"/>
        <v>0</v>
      </c>
      <c r="BC16" s="275">
        <f t="shared" si="3"/>
        <v>0</v>
      </c>
      <c r="BD16" s="14">
        <f>COUNTIF(СписМінфін!$B$2:$B$101,M16)</f>
        <v>1</v>
      </c>
    </row>
    <row r="17" spans="1:56" s="14" customFormat="1" hidden="1" x14ac:dyDescent="0.2">
      <c r="A17" s="14">
        <v>1</v>
      </c>
      <c r="B17" s="14">
        <f t="shared" si="12"/>
        <v>0</v>
      </c>
      <c r="C17" s="14">
        <f t="shared" si="5"/>
        <v>0</v>
      </c>
      <c r="D17" s="14" t="str">
        <f t="shared" si="6"/>
        <v>2ПРИВАТНЕ ПIДПРИЄМСТВО "ВЕКТОР-М"</v>
      </c>
      <c r="E17" s="261">
        <f t="shared" si="7"/>
        <v>0</v>
      </c>
      <c r="F17" s="261">
        <f t="shared" si="8"/>
        <v>0</v>
      </c>
      <c r="G17" s="128">
        <f t="shared" si="0"/>
        <v>0</v>
      </c>
      <c r="H17" s="126">
        <f t="shared" si="9"/>
        <v>0</v>
      </c>
      <c r="I17" s="113">
        <v>42422</v>
      </c>
      <c r="J17" s="23">
        <v>42418</v>
      </c>
      <c r="K17" s="274">
        <f t="shared" si="10"/>
        <v>42451</v>
      </c>
      <c r="L17" s="22">
        <v>9019923455</v>
      </c>
      <c r="M17" s="14" t="s">
        <v>55</v>
      </c>
      <c r="N17" s="41">
        <v>324928226550</v>
      </c>
      <c r="O17" s="40">
        <v>42418</v>
      </c>
      <c r="P17" s="40">
        <v>42418</v>
      </c>
      <c r="Q17" s="40" t="s">
        <v>108</v>
      </c>
      <c r="R17" s="22">
        <v>25514965</v>
      </c>
      <c r="S17" s="40">
        <v>42450</v>
      </c>
      <c r="T17" s="55">
        <f t="shared" si="1"/>
        <v>25514965</v>
      </c>
      <c r="U17" s="90">
        <v>42451</v>
      </c>
      <c r="V17" s="19">
        <v>25514965</v>
      </c>
      <c r="W17" s="43">
        <v>0</v>
      </c>
      <c r="X17" s="43">
        <v>0</v>
      </c>
      <c r="Y17" s="43">
        <v>0</v>
      </c>
      <c r="Z17" s="43">
        <v>0</v>
      </c>
      <c r="AA17" s="43">
        <v>0</v>
      </c>
      <c r="AB17" s="43">
        <v>0</v>
      </c>
      <c r="AC17" s="43">
        <v>0</v>
      </c>
      <c r="AD17" s="43">
        <v>0</v>
      </c>
      <c r="AE17" s="43">
        <v>0</v>
      </c>
      <c r="AF17" s="43">
        <v>0</v>
      </c>
      <c r="AG17" s="43">
        <v>0</v>
      </c>
      <c r="AH17" s="43">
        <v>0</v>
      </c>
      <c r="AI17" s="88">
        <v>0</v>
      </c>
      <c r="AJ17" s="43">
        <v>0</v>
      </c>
      <c r="AK17" s="43">
        <v>0</v>
      </c>
      <c r="AL17" s="43">
        <v>0</v>
      </c>
      <c r="AM17" s="43">
        <v>0</v>
      </c>
      <c r="AN17" s="72">
        <f t="shared" si="2"/>
        <v>25514965</v>
      </c>
      <c r="AO17" s="40">
        <v>42458</v>
      </c>
      <c r="AP17" s="56">
        <v>25514965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>
        <v>0</v>
      </c>
      <c r="AW17" s="43">
        <v>0</v>
      </c>
      <c r="AX17" s="43">
        <v>0</v>
      </c>
      <c r="AY17" s="43">
        <v>0</v>
      </c>
      <c r="AZ17" s="43">
        <v>0</v>
      </c>
      <c r="BA17" s="19"/>
      <c r="BB17" s="275">
        <f t="shared" si="11"/>
        <v>0</v>
      </c>
      <c r="BC17" s="275">
        <f t="shared" si="3"/>
        <v>0</v>
      </c>
      <c r="BD17" s="14">
        <f>COUNTIF(СписМінфін!$B$2:$B$101,M17)</f>
        <v>1</v>
      </c>
    </row>
    <row r="18" spans="1:56" s="14" customFormat="1" hidden="1" x14ac:dyDescent="0.2">
      <c r="A18" s="14">
        <v>1</v>
      </c>
      <c r="B18" s="14">
        <f t="shared" si="12"/>
        <v>0</v>
      </c>
      <c r="C18" s="14">
        <f t="shared" si="5"/>
        <v>0</v>
      </c>
      <c r="D18" s="14" t="str">
        <f t="shared" si="6"/>
        <v>2ТОВАРИСТВО З ОБМЕЖЕНОЮ ВIДПОВIДАЛЬНIСТЮ "АДМ ТРЕЙДІНГ УКРАЇНА"</v>
      </c>
      <c r="E18" s="261">
        <f t="shared" si="7"/>
        <v>0</v>
      </c>
      <c r="F18" s="261">
        <f t="shared" si="8"/>
        <v>0</v>
      </c>
      <c r="G18" s="128">
        <f t="shared" si="0"/>
        <v>0</v>
      </c>
      <c r="H18" s="126">
        <f t="shared" si="9"/>
        <v>0</v>
      </c>
      <c r="I18" s="113">
        <v>42422</v>
      </c>
      <c r="J18" s="23">
        <v>42418</v>
      </c>
      <c r="K18" s="274">
        <f t="shared" si="10"/>
        <v>42451</v>
      </c>
      <c r="L18" s="22">
        <v>9019283161</v>
      </c>
      <c r="M18" s="14" t="s">
        <v>127</v>
      </c>
      <c r="N18" s="41">
        <v>200274426590</v>
      </c>
      <c r="O18" s="40">
        <v>42418</v>
      </c>
      <c r="P18" s="40">
        <v>42418</v>
      </c>
      <c r="Q18" s="40" t="s">
        <v>108</v>
      </c>
      <c r="R18" s="22">
        <v>28424322</v>
      </c>
      <c r="S18" s="40">
        <v>42450</v>
      </c>
      <c r="T18" s="55">
        <f t="shared" si="1"/>
        <v>28424322</v>
      </c>
      <c r="U18" s="90">
        <v>42451</v>
      </c>
      <c r="V18" s="19">
        <v>28424322</v>
      </c>
      <c r="W18" s="43">
        <v>0</v>
      </c>
      <c r="X18" s="43">
        <v>0</v>
      </c>
      <c r="Y18" s="43">
        <v>0</v>
      </c>
      <c r="Z18" s="43">
        <v>0</v>
      </c>
      <c r="AA18" s="43">
        <v>0</v>
      </c>
      <c r="AB18" s="43">
        <v>0</v>
      </c>
      <c r="AC18" s="43">
        <v>0</v>
      </c>
      <c r="AD18" s="43">
        <v>0</v>
      </c>
      <c r="AE18" s="43">
        <v>0</v>
      </c>
      <c r="AF18" s="43">
        <v>0</v>
      </c>
      <c r="AG18" s="43">
        <v>0</v>
      </c>
      <c r="AH18" s="43">
        <v>0</v>
      </c>
      <c r="AI18" s="88">
        <v>0</v>
      </c>
      <c r="AJ18" s="43">
        <v>0</v>
      </c>
      <c r="AK18" s="43">
        <v>0</v>
      </c>
      <c r="AL18" s="43">
        <v>0</v>
      </c>
      <c r="AM18" s="43">
        <v>0</v>
      </c>
      <c r="AN18" s="72">
        <f t="shared" si="2"/>
        <v>28424322</v>
      </c>
      <c r="AO18" s="40">
        <v>42458</v>
      </c>
      <c r="AP18" s="56">
        <v>28424322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>
        <v>0</v>
      </c>
      <c r="AW18" s="43">
        <v>0</v>
      </c>
      <c r="AX18" s="43">
        <v>0</v>
      </c>
      <c r="AY18" s="43">
        <v>0</v>
      </c>
      <c r="AZ18" s="43">
        <v>0</v>
      </c>
      <c r="BA18" s="19"/>
      <c r="BB18" s="275">
        <f t="shared" si="11"/>
        <v>0</v>
      </c>
      <c r="BC18" s="275">
        <f t="shared" si="3"/>
        <v>0</v>
      </c>
      <c r="BD18" s="14">
        <f>COUNTIF(СписМінфін!$B$2:$B$101,M18)</f>
        <v>0</v>
      </c>
    </row>
    <row r="19" spans="1:56" s="14" customFormat="1" hidden="1" x14ac:dyDescent="0.2">
      <c r="A19" s="14">
        <v>1</v>
      </c>
      <c r="B19" s="14">
        <f t="shared" si="12"/>
        <v>0</v>
      </c>
      <c r="C19" s="14">
        <f t="shared" si="5"/>
        <v>0</v>
      </c>
      <c r="D19" s="14" t="str">
        <f t="shared" si="6"/>
        <v>2ТОВАРИСТВО З ОБМЕЖЕНОЮ ВIДПОВIДАЛЬНIСТЮ "БАРЛІНЕК ІНВЕСТ"</v>
      </c>
      <c r="E19" s="261">
        <f t="shared" si="7"/>
        <v>0</v>
      </c>
      <c r="F19" s="261">
        <f t="shared" si="8"/>
        <v>0</v>
      </c>
      <c r="G19" s="128">
        <f t="shared" si="0"/>
        <v>0</v>
      </c>
      <c r="H19" s="126">
        <f t="shared" si="9"/>
        <v>0</v>
      </c>
      <c r="I19" s="113">
        <v>42422</v>
      </c>
      <c r="J19" s="23">
        <v>42418</v>
      </c>
      <c r="K19" s="274">
        <f t="shared" si="10"/>
        <v>42451</v>
      </c>
      <c r="L19" s="22">
        <v>9019782042</v>
      </c>
      <c r="M19" s="14" t="s">
        <v>83</v>
      </c>
      <c r="N19" s="41">
        <v>340045702285</v>
      </c>
      <c r="O19" s="40">
        <v>42418</v>
      </c>
      <c r="P19" s="40">
        <v>42418</v>
      </c>
      <c r="Q19" s="40" t="s">
        <v>108</v>
      </c>
      <c r="R19" s="43">
        <v>12010119</v>
      </c>
      <c r="S19" s="40">
        <v>42450</v>
      </c>
      <c r="T19" s="55">
        <f t="shared" si="1"/>
        <v>12010119</v>
      </c>
      <c r="U19" s="90">
        <v>42451</v>
      </c>
      <c r="V19" s="19">
        <v>12010119</v>
      </c>
      <c r="W19" s="43">
        <v>0</v>
      </c>
      <c r="X19" s="43">
        <v>0</v>
      </c>
      <c r="Y19" s="43">
        <v>0</v>
      </c>
      <c r="Z19" s="43">
        <v>0</v>
      </c>
      <c r="AA19" s="43">
        <v>0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88">
        <v>0</v>
      </c>
      <c r="AJ19" s="43">
        <v>0</v>
      </c>
      <c r="AK19" s="43">
        <v>0</v>
      </c>
      <c r="AL19" s="43">
        <v>0</v>
      </c>
      <c r="AM19" s="43">
        <v>0</v>
      </c>
      <c r="AN19" s="72">
        <f t="shared" si="2"/>
        <v>12010119</v>
      </c>
      <c r="AO19" s="40">
        <v>42458</v>
      </c>
      <c r="AP19" s="56">
        <v>12010119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>
        <v>0</v>
      </c>
      <c r="AW19" s="43">
        <v>0</v>
      </c>
      <c r="AX19" s="43">
        <v>0</v>
      </c>
      <c r="AY19" s="43">
        <v>0</v>
      </c>
      <c r="AZ19" s="43">
        <v>0</v>
      </c>
      <c r="BA19" s="19"/>
      <c r="BB19" s="275">
        <f t="shared" si="11"/>
        <v>0</v>
      </c>
      <c r="BC19" s="275">
        <f t="shared" si="3"/>
        <v>0</v>
      </c>
      <c r="BD19" s="14">
        <f>COUNTIF(СписМінфін!$B$2:$B$101,M19)</f>
        <v>1</v>
      </c>
    </row>
    <row r="20" spans="1:56" s="14" customFormat="1" hidden="1" x14ac:dyDescent="0.2">
      <c r="A20" s="14">
        <v>1</v>
      </c>
      <c r="B20" s="14">
        <f t="shared" si="12"/>
        <v>1</v>
      </c>
      <c r="C20" s="14">
        <f t="shared" si="5"/>
        <v>0</v>
      </c>
      <c r="D20" s="14" t="str">
        <f t="shared" si="6"/>
        <v>2ТОВАРИСТВО З ОБМЕЖЕНОЮ ВIДПОВIДАЛЬНIСТЮ "ІНТЕРПАЙП НІКО ТЬЮБ"</v>
      </c>
      <c r="E20" s="261">
        <f t="shared" si="7"/>
        <v>27182584.035616439</v>
      </c>
      <c r="F20" s="261">
        <f t="shared" si="8"/>
        <v>0</v>
      </c>
      <c r="G20" s="128">
        <f t="shared" si="0"/>
        <v>28428777</v>
      </c>
      <c r="H20" s="126">
        <f t="shared" si="9"/>
        <v>0</v>
      </c>
      <c r="I20" s="113">
        <v>42422</v>
      </c>
      <c r="J20" s="23">
        <v>42418</v>
      </c>
      <c r="K20" s="274">
        <f t="shared" si="10"/>
        <v>42451</v>
      </c>
      <c r="L20" s="22">
        <v>9019797546</v>
      </c>
      <c r="M20" s="14" t="s">
        <v>128</v>
      </c>
      <c r="N20" s="41">
        <v>355373604071</v>
      </c>
      <c r="O20" s="40">
        <v>42418</v>
      </c>
      <c r="P20" s="40">
        <v>42418</v>
      </c>
      <c r="Q20" s="40" t="s">
        <v>108</v>
      </c>
      <c r="R20" s="43">
        <v>29267271</v>
      </c>
      <c r="S20" s="40">
        <v>42450</v>
      </c>
      <c r="T20" s="55">
        <f t="shared" si="1"/>
        <v>838494</v>
      </c>
      <c r="U20" s="90">
        <v>42451</v>
      </c>
      <c r="V20" s="19">
        <v>838494</v>
      </c>
      <c r="W20" s="43">
        <v>0</v>
      </c>
      <c r="X20" s="43">
        <v>0</v>
      </c>
      <c r="Y20" s="43">
        <v>0</v>
      </c>
      <c r="Z20" s="43">
        <v>0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0</v>
      </c>
      <c r="AI20" s="88">
        <v>0</v>
      </c>
      <c r="AJ20" s="43">
        <v>0</v>
      </c>
      <c r="AK20" s="43">
        <v>0</v>
      </c>
      <c r="AL20" s="43">
        <v>0</v>
      </c>
      <c r="AM20" s="43">
        <v>0</v>
      </c>
      <c r="AN20" s="72">
        <f t="shared" si="2"/>
        <v>838494</v>
      </c>
      <c r="AO20" s="40">
        <v>42457</v>
      </c>
      <c r="AP20" s="56">
        <v>838494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43">
        <v>0</v>
      </c>
      <c r="AX20" s="43">
        <v>0</v>
      </c>
      <c r="AY20" s="43">
        <v>0</v>
      </c>
      <c r="AZ20" s="43">
        <v>0</v>
      </c>
      <c r="BA20" s="19"/>
      <c r="BB20" s="275">
        <f t="shared" si="11"/>
        <v>0</v>
      </c>
      <c r="BC20" s="275">
        <f t="shared" si="3"/>
        <v>28428777</v>
      </c>
      <c r="BD20" s="14">
        <f>COUNTIF(СписМінфін!$B$2:$B$101,M20)</f>
        <v>0</v>
      </c>
    </row>
    <row r="21" spans="1:56" s="14" customFormat="1" hidden="1" x14ac:dyDescent="0.2">
      <c r="A21" s="14">
        <v>1</v>
      </c>
      <c r="B21" s="14">
        <f t="shared" si="12"/>
        <v>0</v>
      </c>
      <c r="C21" s="14">
        <f t="shared" si="5"/>
        <v>0</v>
      </c>
      <c r="D21" s="14" t="str">
        <f t="shared" si="6"/>
        <v>2ПРИВАТНЕ АКЦIОНЕРНЕ ТОВАРИСТВО "СЕНТРАВІС ПРОДАКШН ЮКРЕЙН"</v>
      </c>
      <c r="E21" s="261">
        <f t="shared" si="7"/>
        <v>0</v>
      </c>
      <c r="F21" s="261">
        <f t="shared" si="8"/>
        <v>0</v>
      </c>
      <c r="G21" s="128">
        <f t="shared" si="0"/>
        <v>0</v>
      </c>
      <c r="H21" s="126">
        <f t="shared" si="9"/>
        <v>0</v>
      </c>
      <c r="I21" s="113">
        <v>42422</v>
      </c>
      <c r="J21" s="23">
        <v>42418</v>
      </c>
      <c r="K21" s="274">
        <f t="shared" si="10"/>
        <v>42453</v>
      </c>
      <c r="L21" s="22">
        <v>9019781410</v>
      </c>
      <c r="M21" s="14" t="s">
        <v>73</v>
      </c>
      <c r="N21" s="41">
        <v>309269404078</v>
      </c>
      <c r="O21" s="40">
        <v>42418</v>
      </c>
      <c r="P21" s="40">
        <v>42418</v>
      </c>
      <c r="Q21" s="40" t="s">
        <v>108</v>
      </c>
      <c r="R21" s="43">
        <v>18824428</v>
      </c>
      <c r="S21" s="40">
        <v>42452</v>
      </c>
      <c r="T21" s="55">
        <f t="shared" si="1"/>
        <v>18824428</v>
      </c>
      <c r="U21" s="90">
        <v>42453</v>
      </c>
      <c r="V21" s="19">
        <v>18824428</v>
      </c>
      <c r="W21" s="43">
        <v>0</v>
      </c>
      <c r="X21" s="43">
        <v>0</v>
      </c>
      <c r="Y21" s="43">
        <v>0</v>
      </c>
      <c r="Z21" s="43">
        <v>0</v>
      </c>
      <c r="AA21" s="43">
        <v>0</v>
      </c>
      <c r="AB21" s="43">
        <v>0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0</v>
      </c>
      <c r="AI21" s="88">
        <v>0</v>
      </c>
      <c r="AJ21" s="43">
        <v>0</v>
      </c>
      <c r="AK21" s="43">
        <v>0</v>
      </c>
      <c r="AL21" s="43">
        <v>0</v>
      </c>
      <c r="AM21" s="43">
        <v>0</v>
      </c>
      <c r="AN21" s="72">
        <f t="shared" si="2"/>
        <v>18824428</v>
      </c>
      <c r="AO21" s="40">
        <v>42559</v>
      </c>
      <c r="AP21" s="56">
        <v>18824428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>
        <v>0</v>
      </c>
      <c r="AW21" s="43">
        <v>0</v>
      </c>
      <c r="AX21" s="43">
        <v>0</v>
      </c>
      <c r="AY21" s="43">
        <v>0</v>
      </c>
      <c r="AZ21" s="43">
        <v>0</v>
      </c>
      <c r="BA21" s="19"/>
      <c r="BB21" s="275">
        <f t="shared" si="11"/>
        <v>0</v>
      </c>
      <c r="BC21" s="275">
        <f t="shared" si="3"/>
        <v>0</v>
      </c>
      <c r="BD21" s="14">
        <f>COUNTIF(СписМінфін!$B$2:$B$101,M21)</f>
        <v>1</v>
      </c>
    </row>
    <row r="22" spans="1:56" s="14" customFormat="1" ht="18" hidden="1" customHeight="1" x14ac:dyDescent="0.2">
      <c r="A22" s="14">
        <v>1</v>
      </c>
      <c r="B22" s="14">
        <f t="shared" si="12"/>
        <v>0</v>
      </c>
      <c r="C22" s="14">
        <f t="shared" si="5"/>
        <v>0</v>
      </c>
      <c r="D22" s="14" t="str">
        <f t="shared" si="6"/>
        <v>2ТОВАРИСТВО З ОБМЕЖЕНОЮ ВIДПОВIДАЛЬНIСТЮ "АГРЕКС"</v>
      </c>
      <c r="E22" s="261">
        <f t="shared" si="7"/>
        <v>0</v>
      </c>
      <c r="F22" s="261">
        <f t="shared" si="8"/>
        <v>0</v>
      </c>
      <c r="G22" s="128">
        <f t="shared" si="0"/>
        <v>0</v>
      </c>
      <c r="H22" s="126">
        <f t="shared" si="9"/>
        <v>0</v>
      </c>
      <c r="I22" s="113">
        <v>42422</v>
      </c>
      <c r="J22" s="23">
        <v>42418</v>
      </c>
      <c r="K22" s="274">
        <f t="shared" si="10"/>
        <v>42453</v>
      </c>
      <c r="L22" s="22">
        <v>9020112424</v>
      </c>
      <c r="M22" s="14" t="s">
        <v>82</v>
      </c>
      <c r="N22" s="41">
        <v>256029005630</v>
      </c>
      <c r="O22" s="40">
        <v>42418</v>
      </c>
      <c r="P22" s="40">
        <v>42418</v>
      </c>
      <c r="Q22" s="40" t="s">
        <v>108</v>
      </c>
      <c r="R22" s="43">
        <v>6461189</v>
      </c>
      <c r="S22" s="40">
        <v>42452</v>
      </c>
      <c r="T22" s="55">
        <f t="shared" si="1"/>
        <v>6461189</v>
      </c>
      <c r="U22" s="90">
        <v>42453</v>
      </c>
      <c r="V22" s="19">
        <v>6461189</v>
      </c>
      <c r="W22" s="43">
        <v>0</v>
      </c>
      <c r="X22" s="43">
        <v>0</v>
      </c>
      <c r="Y22" s="43">
        <v>0</v>
      </c>
      <c r="Z22" s="43">
        <v>0</v>
      </c>
      <c r="AA22" s="43">
        <v>0</v>
      </c>
      <c r="AB22" s="43">
        <v>0</v>
      </c>
      <c r="AC22" s="43">
        <v>0</v>
      </c>
      <c r="AD22" s="43">
        <v>0</v>
      </c>
      <c r="AE22" s="43">
        <v>0</v>
      </c>
      <c r="AF22" s="43">
        <v>0</v>
      </c>
      <c r="AG22" s="43">
        <v>0</v>
      </c>
      <c r="AH22" s="43">
        <v>0</v>
      </c>
      <c r="AI22" s="88">
        <v>0</v>
      </c>
      <c r="AJ22" s="43">
        <v>0</v>
      </c>
      <c r="AK22" s="43">
        <v>0</v>
      </c>
      <c r="AL22" s="43">
        <v>0</v>
      </c>
      <c r="AM22" s="43">
        <v>0</v>
      </c>
      <c r="AN22" s="72">
        <f t="shared" si="2"/>
        <v>6461189</v>
      </c>
      <c r="AO22" s="40">
        <v>42460</v>
      </c>
      <c r="AP22" s="56">
        <v>6461189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>
        <v>0</v>
      </c>
      <c r="AW22" s="43">
        <v>0</v>
      </c>
      <c r="AX22" s="43">
        <v>0</v>
      </c>
      <c r="AY22" s="43">
        <v>0</v>
      </c>
      <c r="AZ22" s="43">
        <v>0</v>
      </c>
      <c r="BA22" s="19"/>
      <c r="BB22" s="275">
        <f t="shared" si="11"/>
        <v>0</v>
      </c>
      <c r="BC22" s="275">
        <f t="shared" si="3"/>
        <v>0</v>
      </c>
      <c r="BD22" s="14">
        <f>COUNTIF(СписМінфін!$B$2:$B$101,M22)</f>
        <v>1</v>
      </c>
    </row>
    <row r="23" spans="1:56" s="14" customFormat="1" hidden="1" x14ac:dyDescent="0.2">
      <c r="A23" s="14">
        <v>1</v>
      </c>
      <c r="B23" s="14">
        <f t="shared" si="12"/>
        <v>0</v>
      </c>
      <c r="C23" s="14">
        <f t="shared" si="5"/>
        <v>0</v>
      </c>
      <c r="D23" s="14" t="str">
        <f t="shared" si="6"/>
        <v>2ТОВАРИСТВО З ОБМЕЖЕНОЮ ВIДПОВIДАЛЬНIСТЮ "ПРОФІТ-ЕКСПОРТ"</v>
      </c>
      <c r="E23" s="261">
        <f t="shared" si="7"/>
        <v>0</v>
      </c>
      <c r="F23" s="261">
        <f t="shared" si="8"/>
        <v>0</v>
      </c>
      <c r="G23" s="128">
        <f t="shared" si="0"/>
        <v>0</v>
      </c>
      <c r="H23" s="126">
        <f t="shared" si="9"/>
        <v>0</v>
      </c>
      <c r="I23" s="113">
        <v>42422</v>
      </c>
      <c r="J23" s="23">
        <v>42418</v>
      </c>
      <c r="K23" s="274">
        <f t="shared" si="10"/>
        <v>42485</v>
      </c>
      <c r="L23" s="22">
        <v>9020106569</v>
      </c>
      <c r="M23" s="14" t="s">
        <v>138</v>
      </c>
      <c r="N23" s="41">
        <v>397419508281</v>
      </c>
      <c r="O23" s="40">
        <v>42418</v>
      </c>
      <c r="P23" s="40">
        <v>42418</v>
      </c>
      <c r="Q23" s="40" t="s">
        <v>108</v>
      </c>
      <c r="R23" s="22">
        <v>1554106</v>
      </c>
      <c r="S23" s="40">
        <v>42485</v>
      </c>
      <c r="T23" s="55">
        <f t="shared" si="1"/>
        <v>1554106</v>
      </c>
      <c r="U23" s="90">
        <v>42485</v>
      </c>
      <c r="V23" s="19">
        <v>1554106</v>
      </c>
      <c r="W23" s="43">
        <v>0</v>
      </c>
      <c r="X23" s="43">
        <v>0</v>
      </c>
      <c r="Y23" s="43">
        <v>0</v>
      </c>
      <c r="Z23" s="43">
        <v>0</v>
      </c>
      <c r="AA23" s="43">
        <v>0</v>
      </c>
      <c r="AB23" s="43">
        <v>0</v>
      </c>
      <c r="AC23" s="43">
        <v>0</v>
      </c>
      <c r="AD23" s="43">
        <v>0</v>
      </c>
      <c r="AE23" s="43">
        <v>0</v>
      </c>
      <c r="AF23" s="43">
        <v>0</v>
      </c>
      <c r="AG23" s="43">
        <v>0</v>
      </c>
      <c r="AH23" s="43">
        <v>0</v>
      </c>
      <c r="AI23" s="88">
        <v>0</v>
      </c>
      <c r="AJ23" s="43">
        <v>0</v>
      </c>
      <c r="AK23" s="43">
        <v>0</v>
      </c>
      <c r="AL23" s="43">
        <v>0</v>
      </c>
      <c r="AM23" s="43">
        <v>0</v>
      </c>
      <c r="AN23" s="72">
        <f t="shared" si="2"/>
        <v>1554106</v>
      </c>
      <c r="AO23" s="40">
        <v>42488</v>
      </c>
      <c r="AP23" s="56">
        <v>1554106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>
        <v>0</v>
      </c>
      <c r="AW23" s="43">
        <v>0</v>
      </c>
      <c r="AX23" s="43">
        <v>0</v>
      </c>
      <c r="AY23" s="43">
        <v>0</v>
      </c>
      <c r="AZ23" s="43">
        <v>0</v>
      </c>
      <c r="BA23" s="19"/>
      <c r="BB23" s="275">
        <f t="shared" si="11"/>
        <v>0</v>
      </c>
      <c r="BC23" s="275">
        <f t="shared" si="3"/>
        <v>0</v>
      </c>
      <c r="BD23" s="14">
        <f>COUNTIF(СписМінфін!$B$2:$B$101,M23)</f>
        <v>0</v>
      </c>
    </row>
    <row r="24" spans="1:56" s="14" customFormat="1" hidden="1" x14ac:dyDescent="0.2">
      <c r="A24" s="14">
        <v>1</v>
      </c>
      <c r="B24" s="14">
        <f t="shared" si="12"/>
        <v>0</v>
      </c>
      <c r="C24" s="14">
        <f t="shared" si="5"/>
        <v>0</v>
      </c>
      <c r="D24" s="14" t="str">
        <f t="shared" si="6"/>
        <v>2ТОВАРИСТВО З ОБМЕЖЕНОЮ ВIДПОВIДАЛЬНIСТЮ "ВІРТУС КОММОДІТІЗ"</v>
      </c>
      <c r="E24" s="261">
        <f t="shared" si="7"/>
        <v>0</v>
      </c>
      <c r="F24" s="261">
        <f t="shared" si="8"/>
        <v>0</v>
      </c>
      <c r="G24" s="128">
        <f t="shared" si="0"/>
        <v>0</v>
      </c>
      <c r="H24" s="126">
        <f t="shared" si="9"/>
        <v>0</v>
      </c>
      <c r="I24" s="113">
        <v>42422</v>
      </c>
      <c r="J24" s="23">
        <v>42418</v>
      </c>
      <c r="K24" s="274">
        <f t="shared" si="10"/>
        <v>42486</v>
      </c>
      <c r="L24" s="22">
        <v>9020047622</v>
      </c>
      <c r="M24" s="14" t="s">
        <v>24</v>
      </c>
      <c r="N24" s="41">
        <v>393642426597</v>
      </c>
      <c r="O24" s="40">
        <v>42418</v>
      </c>
      <c r="P24" s="40">
        <v>42418</v>
      </c>
      <c r="Q24" s="40" t="s">
        <v>108</v>
      </c>
      <c r="R24" s="22">
        <v>96202</v>
      </c>
      <c r="S24" s="40">
        <v>42486</v>
      </c>
      <c r="T24" s="55">
        <f t="shared" si="1"/>
        <v>96202</v>
      </c>
      <c r="U24" s="90">
        <v>42486</v>
      </c>
      <c r="V24" s="19">
        <v>96202</v>
      </c>
      <c r="W24" s="43">
        <v>0</v>
      </c>
      <c r="X24" s="43">
        <v>0</v>
      </c>
      <c r="Y24" s="43">
        <v>0</v>
      </c>
      <c r="Z24" s="43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88">
        <v>0</v>
      </c>
      <c r="AJ24" s="43">
        <v>0</v>
      </c>
      <c r="AK24" s="43">
        <v>0</v>
      </c>
      <c r="AL24" s="43">
        <v>0</v>
      </c>
      <c r="AM24" s="43">
        <v>0</v>
      </c>
      <c r="AN24" s="72">
        <f t="shared" si="2"/>
        <v>96202</v>
      </c>
      <c r="AO24" s="40">
        <v>42495</v>
      </c>
      <c r="AP24" s="56">
        <v>96202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>
        <v>0</v>
      </c>
      <c r="AW24" s="43">
        <v>0</v>
      </c>
      <c r="AX24" s="43">
        <v>0</v>
      </c>
      <c r="AY24" s="43">
        <v>0</v>
      </c>
      <c r="AZ24" s="43">
        <v>0</v>
      </c>
      <c r="BA24" s="19"/>
      <c r="BB24" s="275">
        <f t="shared" si="11"/>
        <v>0</v>
      </c>
      <c r="BC24" s="275">
        <f t="shared" si="3"/>
        <v>0</v>
      </c>
      <c r="BD24" s="14">
        <f>COUNTIF(СписМінфін!$B$2:$B$101,M24)</f>
        <v>1</v>
      </c>
    </row>
    <row r="25" spans="1:56" s="14" customFormat="1" hidden="1" x14ac:dyDescent="0.2">
      <c r="A25" s="14">
        <v>1</v>
      </c>
      <c r="B25" s="14">
        <f t="shared" si="12"/>
        <v>1</v>
      </c>
      <c r="C25" s="14">
        <f t="shared" si="5"/>
        <v>1</v>
      </c>
      <c r="D25" s="14" t="str">
        <f t="shared" si="6"/>
        <v>2ПУБЛІЧНЕ АКЦIОНЕРНЕ ТОВАРИСТВО "ОДЕСЬКИЙ КАБЕЛЬНИЙ ЗАВОД "ОДЕСКАБЕЛЬ"</v>
      </c>
      <c r="E25" s="261">
        <f t="shared" si="7"/>
        <v>1111381.5819178082</v>
      </c>
      <c r="F25" s="261">
        <f t="shared" si="8"/>
        <v>1109787.7515068494</v>
      </c>
      <c r="G25" s="128">
        <f t="shared" si="0"/>
        <v>1666.8999999999069</v>
      </c>
      <c r="H25" s="126">
        <f t="shared" si="9"/>
        <v>293</v>
      </c>
      <c r="I25" s="113">
        <v>42422</v>
      </c>
      <c r="J25" s="23">
        <v>42418</v>
      </c>
      <c r="K25" s="274">
        <f t="shared" si="10"/>
        <v>42782</v>
      </c>
      <c r="L25" s="22">
        <v>9019608293</v>
      </c>
      <c r="M25" s="14" t="s">
        <v>19</v>
      </c>
      <c r="N25" s="41">
        <v>57587315013</v>
      </c>
      <c r="O25" s="40">
        <v>42418</v>
      </c>
      <c r="P25" s="40">
        <v>42418</v>
      </c>
      <c r="Q25" s="40" t="s">
        <v>108</v>
      </c>
      <c r="R25" s="22">
        <v>1384167</v>
      </c>
      <c r="S25" s="40">
        <v>42782</v>
      </c>
      <c r="T25" s="55">
        <f t="shared" si="1"/>
        <v>1382500.1</v>
      </c>
      <c r="U25" s="90">
        <v>42782</v>
      </c>
      <c r="V25" s="19">
        <v>1382500.1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0</v>
      </c>
      <c r="AC25" s="43">
        <v>0</v>
      </c>
      <c r="AD25" s="43">
        <v>0</v>
      </c>
      <c r="AE25" s="43">
        <v>0</v>
      </c>
      <c r="AF25" s="43">
        <v>0</v>
      </c>
      <c r="AG25" s="43">
        <v>0</v>
      </c>
      <c r="AH25" s="43">
        <v>0</v>
      </c>
      <c r="AI25" s="88">
        <v>0</v>
      </c>
      <c r="AJ25" s="43">
        <v>0</v>
      </c>
      <c r="AK25" s="43">
        <v>0</v>
      </c>
      <c r="AL25" s="43">
        <v>0</v>
      </c>
      <c r="AM25" s="43">
        <v>0</v>
      </c>
      <c r="AN25" s="72">
        <f t="shared" si="2"/>
        <v>1382500.1</v>
      </c>
      <c r="AO25" s="40">
        <v>42786</v>
      </c>
      <c r="AP25" s="56">
        <v>1382500.1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>
        <v>0</v>
      </c>
      <c r="AW25" s="43">
        <v>0</v>
      </c>
      <c r="AX25" s="43">
        <v>0</v>
      </c>
      <c r="AY25" s="43">
        <v>0</v>
      </c>
      <c r="AZ25" s="43">
        <v>0</v>
      </c>
      <c r="BA25" s="19"/>
      <c r="BB25" s="275">
        <f t="shared" si="11"/>
        <v>0</v>
      </c>
      <c r="BC25" s="275">
        <f t="shared" si="3"/>
        <v>1666.8999999999069</v>
      </c>
      <c r="BD25" s="14">
        <f>COUNTIF(СписМінфін!$B$2:$B$101,M25)</f>
        <v>1</v>
      </c>
    </row>
    <row r="26" spans="1:56" s="14" customFormat="1" x14ac:dyDescent="0.2">
      <c r="A26" s="14">
        <v>1</v>
      </c>
      <c r="B26" s="14">
        <f t="shared" si="12"/>
        <v>1</v>
      </c>
      <c r="C26" s="14">
        <f t="shared" si="5"/>
        <v>0</v>
      </c>
      <c r="D26" s="14" t="str">
        <f t="shared" si="6"/>
        <v>2ПІДПРИЄМСТВО З ІНОЗЕМНОЮ ІНВЕСТИЦІЄЮ У ФОРМІ ТОВАРИСТВА З ОБМЕЖЕНОЮ ВІДПОВІДАЛЬНІСТЮ "ТЕХАВТОТРАНС"</v>
      </c>
      <c r="E26" s="261">
        <f t="shared" si="7"/>
        <v>100532.07945205479</v>
      </c>
      <c r="F26" s="261">
        <f t="shared" si="8"/>
        <v>0</v>
      </c>
      <c r="G26" s="128">
        <f t="shared" si="0"/>
        <v>105141</v>
      </c>
      <c r="H26" s="126">
        <f t="shared" si="9"/>
        <v>349</v>
      </c>
      <c r="I26" s="113">
        <v>42422</v>
      </c>
      <c r="J26" s="23">
        <v>42419</v>
      </c>
      <c r="K26" s="274">
        <f t="shared" si="10"/>
        <v>42838</v>
      </c>
      <c r="L26" s="22">
        <v>1600021280</v>
      </c>
      <c r="M26" s="14" t="s">
        <v>34</v>
      </c>
      <c r="N26" s="41">
        <v>247256826587</v>
      </c>
      <c r="O26" s="40">
        <v>42419</v>
      </c>
      <c r="P26" s="40">
        <v>42419</v>
      </c>
      <c r="Q26" s="40" t="s">
        <v>108</v>
      </c>
      <c r="R26" s="42">
        <v>105141</v>
      </c>
      <c r="S26" s="43">
        <v>0</v>
      </c>
      <c r="T26" s="55">
        <f t="shared" si="1"/>
        <v>0</v>
      </c>
      <c r="U26" s="111"/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0</v>
      </c>
      <c r="AE26" s="43">
        <v>0</v>
      </c>
      <c r="AF26" s="43">
        <v>0</v>
      </c>
      <c r="AG26" s="43">
        <v>0</v>
      </c>
      <c r="AH26" s="43">
        <v>0</v>
      </c>
      <c r="AI26" s="88">
        <v>0</v>
      </c>
      <c r="AJ26" s="43">
        <v>0</v>
      </c>
      <c r="AK26" s="43">
        <v>0</v>
      </c>
      <c r="AL26" s="43">
        <v>0</v>
      </c>
      <c r="AM26" s="43">
        <v>0</v>
      </c>
      <c r="AN26" s="72">
        <f t="shared" si="2"/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>
        <v>0</v>
      </c>
      <c r="AW26" s="43">
        <v>0</v>
      </c>
      <c r="AX26" s="43">
        <v>0</v>
      </c>
      <c r="AY26" s="43">
        <v>0</v>
      </c>
      <c r="AZ26" s="43">
        <v>0</v>
      </c>
      <c r="BA26" s="19"/>
      <c r="BB26" s="275">
        <f t="shared" si="11"/>
        <v>0</v>
      </c>
      <c r="BC26" s="275">
        <f t="shared" si="3"/>
        <v>105141</v>
      </c>
      <c r="BD26" s="14">
        <f>COUNTIF(СписМінфін!$B$2:$B$101,M26)</f>
        <v>1</v>
      </c>
    </row>
    <row r="27" spans="1:56" s="14" customFormat="1" hidden="1" x14ac:dyDescent="0.2">
      <c r="A27" s="14">
        <v>1</v>
      </c>
      <c r="B27" s="14">
        <f t="shared" si="12"/>
        <v>0</v>
      </c>
      <c r="C27" s="14">
        <f t="shared" si="5"/>
        <v>0</v>
      </c>
      <c r="D27" s="14" t="str">
        <f t="shared" si="6"/>
        <v>2ПУБЛІЧНЕ АКЦIОНЕРНЕ ТОВАРИСТВО "ВІННИЦЬКИЙ ОЛІЙНОЖИРОВИЙ КОМБІНАТ"</v>
      </c>
      <c r="E27" s="261">
        <f t="shared" si="7"/>
        <v>0</v>
      </c>
      <c r="F27" s="261">
        <f t="shared" si="8"/>
        <v>0</v>
      </c>
      <c r="G27" s="128">
        <f t="shared" si="0"/>
        <v>0</v>
      </c>
      <c r="H27" s="126">
        <f t="shared" si="9"/>
        <v>0</v>
      </c>
      <c r="I27" s="113">
        <v>42422</v>
      </c>
      <c r="J27" s="23">
        <v>42419</v>
      </c>
      <c r="K27" s="274">
        <f t="shared" si="10"/>
        <v>42450</v>
      </c>
      <c r="L27" s="22">
        <v>9020812699</v>
      </c>
      <c r="M27" s="14" t="s">
        <v>76</v>
      </c>
      <c r="N27" s="41">
        <v>3737502280</v>
      </c>
      <c r="O27" s="40">
        <v>42419</v>
      </c>
      <c r="P27" s="40">
        <v>42419</v>
      </c>
      <c r="Q27" s="40" t="s">
        <v>108</v>
      </c>
      <c r="R27" s="43">
        <v>6268500</v>
      </c>
      <c r="S27" s="40">
        <v>42450</v>
      </c>
      <c r="T27" s="55">
        <f t="shared" si="1"/>
        <v>6268500</v>
      </c>
      <c r="U27" s="90">
        <v>42450</v>
      </c>
      <c r="V27" s="19">
        <v>6268500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88">
        <v>0</v>
      </c>
      <c r="AJ27" s="43">
        <v>0</v>
      </c>
      <c r="AK27" s="43">
        <v>0</v>
      </c>
      <c r="AL27" s="43">
        <v>0</v>
      </c>
      <c r="AM27" s="43">
        <v>0</v>
      </c>
      <c r="AN27" s="72">
        <f t="shared" si="2"/>
        <v>6268500</v>
      </c>
      <c r="AO27" s="40">
        <v>42454</v>
      </c>
      <c r="AP27" s="56">
        <v>6268500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>
        <v>0</v>
      </c>
      <c r="AW27" s="43">
        <v>0</v>
      </c>
      <c r="AX27" s="43">
        <v>0</v>
      </c>
      <c r="AY27" s="43">
        <v>0</v>
      </c>
      <c r="AZ27" s="43">
        <v>0</v>
      </c>
      <c r="BA27" s="19"/>
      <c r="BB27" s="275">
        <f t="shared" si="11"/>
        <v>0</v>
      </c>
      <c r="BC27" s="275">
        <f t="shared" si="3"/>
        <v>0</v>
      </c>
      <c r="BD27" s="14">
        <f>COUNTIF(СписМінфін!$B$2:$B$101,M27)</f>
        <v>1</v>
      </c>
    </row>
    <row r="28" spans="1:56" s="14" customFormat="1" hidden="1" x14ac:dyDescent="0.2">
      <c r="A28" s="14">
        <v>1</v>
      </c>
      <c r="B28" s="14">
        <f t="shared" si="12"/>
        <v>1</v>
      </c>
      <c r="C28" s="14">
        <f t="shared" si="5"/>
        <v>0</v>
      </c>
      <c r="D28" s="14" t="str">
        <f t="shared" si="6"/>
        <v>2ТОВАРИСТВО З ОБМЕЖЕНОЮ ВIДПОВIДАЛЬНIСТЮ "АВК КОНФЕКШІНЕРІ"</v>
      </c>
      <c r="E28" s="261">
        <f t="shared" si="7"/>
        <v>1762770.3150684931</v>
      </c>
      <c r="F28" s="261">
        <f t="shared" si="8"/>
        <v>0</v>
      </c>
      <c r="G28" s="128">
        <f t="shared" si="0"/>
        <v>1843585</v>
      </c>
      <c r="H28" s="126">
        <f t="shared" si="9"/>
        <v>0</v>
      </c>
      <c r="I28" s="113">
        <v>42422</v>
      </c>
      <c r="J28" s="23">
        <v>42419</v>
      </c>
      <c r="K28" s="274">
        <f t="shared" si="10"/>
        <v>42450</v>
      </c>
      <c r="L28" s="22">
        <v>9021182260</v>
      </c>
      <c r="M28" s="14" t="s">
        <v>58</v>
      </c>
      <c r="N28" s="41">
        <v>394617926564</v>
      </c>
      <c r="O28" s="40">
        <v>42419</v>
      </c>
      <c r="P28" s="40">
        <v>42419</v>
      </c>
      <c r="Q28" s="40" t="s">
        <v>108</v>
      </c>
      <c r="R28" s="22">
        <v>27601415</v>
      </c>
      <c r="S28" s="40">
        <v>42450</v>
      </c>
      <c r="T28" s="55">
        <f t="shared" si="1"/>
        <v>25757830</v>
      </c>
      <c r="U28" s="90">
        <v>42450</v>
      </c>
      <c r="V28" s="19">
        <v>25757830</v>
      </c>
      <c r="W28" s="43">
        <v>0</v>
      </c>
      <c r="X28" s="43">
        <v>0</v>
      </c>
      <c r="Y28" s="43">
        <v>0</v>
      </c>
      <c r="Z28" s="43">
        <v>0</v>
      </c>
      <c r="AA28" s="43">
        <v>0</v>
      </c>
      <c r="AB28" s="43">
        <v>0</v>
      </c>
      <c r="AC28" s="43">
        <v>0</v>
      </c>
      <c r="AD28" s="43">
        <v>0</v>
      </c>
      <c r="AE28" s="43">
        <v>0</v>
      </c>
      <c r="AF28" s="43">
        <v>0</v>
      </c>
      <c r="AG28" s="43">
        <v>0</v>
      </c>
      <c r="AH28" s="43">
        <v>0</v>
      </c>
      <c r="AI28" s="88">
        <v>0</v>
      </c>
      <c r="AJ28" s="43">
        <v>0</v>
      </c>
      <c r="AK28" s="43">
        <v>0</v>
      </c>
      <c r="AL28" s="43">
        <v>0</v>
      </c>
      <c r="AM28" s="43">
        <v>0</v>
      </c>
      <c r="AN28" s="72">
        <f t="shared" si="2"/>
        <v>25757830</v>
      </c>
      <c r="AO28" s="40">
        <v>42458</v>
      </c>
      <c r="AP28" s="56">
        <v>25757830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>
        <v>0</v>
      </c>
      <c r="AW28" s="43">
        <v>0</v>
      </c>
      <c r="AX28" s="43">
        <v>0</v>
      </c>
      <c r="AY28" s="43">
        <v>0</v>
      </c>
      <c r="AZ28" s="43">
        <v>0</v>
      </c>
      <c r="BA28" s="19"/>
      <c r="BB28" s="275">
        <f t="shared" si="11"/>
        <v>0</v>
      </c>
      <c r="BC28" s="275">
        <f t="shared" si="3"/>
        <v>1843585</v>
      </c>
      <c r="BD28" s="14">
        <f>COUNTIF(СписМінфін!$B$2:$B$101,M28)</f>
        <v>1</v>
      </c>
    </row>
    <row r="29" spans="1:56" s="14" customFormat="1" hidden="1" x14ac:dyDescent="0.2">
      <c r="A29" s="14">
        <v>1</v>
      </c>
      <c r="B29" s="14">
        <f t="shared" si="12"/>
        <v>0</v>
      </c>
      <c r="C29" s="14">
        <f t="shared" si="5"/>
        <v>0</v>
      </c>
      <c r="D29" s="14" t="str">
        <f t="shared" si="6"/>
        <v>2ТОВАРИСТВО З ОБМЕЖЕНОЮ ВIДПОВIДАЛЬНIСТЮ ФІРМА "КОМПЛЕКТ"</v>
      </c>
      <c r="E29" s="261">
        <f t="shared" si="7"/>
        <v>0</v>
      </c>
      <c r="F29" s="261">
        <f t="shared" si="8"/>
        <v>0</v>
      </c>
      <c r="G29" s="128">
        <f t="shared" si="0"/>
        <v>0</v>
      </c>
      <c r="H29" s="126">
        <f t="shared" si="9"/>
        <v>0</v>
      </c>
      <c r="I29" s="113">
        <v>42422</v>
      </c>
      <c r="J29" s="23">
        <v>42419</v>
      </c>
      <c r="K29" s="274">
        <f t="shared" si="10"/>
        <v>42450</v>
      </c>
      <c r="L29" s="22">
        <v>9020989505</v>
      </c>
      <c r="M29" s="14" t="s">
        <v>89</v>
      </c>
      <c r="N29" s="41">
        <v>222199111274</v>
      </c>
      <c r="O29" s="40">
        <v>42419</v>
      </c>
      <c r="P29" s="40">
        <v>42419</v>
      </c>
      <c r="Q29" s="40" t="s">
        <v>108</v>
      </c>
      <c r="R29" s="22">
        <v>6763047</v>
      </c>
      <c r="S29" s="40">
        <v>42450</v>
      </c>
      <c r="T29" s="55">
        <f t="shared" si="1"/>
        <v>6763047</v>
      </c>
      <c r="U29" s="90">
        <v>42450</v>
      </c>
      <c r="V29" s="19">
        <v>6763047</v>
      </c>
      <c r="W29" s="43">
        <v>0</v>
      </c>
      <c r="X29" s="43">
        <v>0</v>
      </c>
      <c r="Y29" s="43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43">
        <v>0</v>
      </c>
      <c r="AF29" s="43">
        <v>0</v>
      </c>
      <c r="AG29" s="43">
        <v>0</v>
      </c>
      <c r="AH29" s="43">
        <v>0</v>
      </c>
      <c r="AI29" s="88">
        <v>0</v>
      </c>
      <c r="AJ29" s="43">
        <v>0</v>
      </c>
      <c r="AK29" s="43">
        <v>0</v>
      </c>
      <c r="AL29" s="43">
        <v>0</v>
      </c>
      <c r="AM29" s="43">
        <v>0</v>
      </c>
      <c r="AN29" s="72">
        <f t="shared" si="2"/>
        <v>6763047</v>
      </c>
      <c r="AO29" s="40">
        <v>42454</v>
      </c>
      <c r="AP29" s="56">
        <v>6763047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>
        <v>0</v>
      </c>
      <c r="AW29" s="43">
        <v>0</v>
      </c>
      <c r="AX29" s="43">
        <v>0</v>
      </c>
      <c r="AY29" s="43">
        <v>0</v>
      </c>
      <c r="AZ29" s="43">
        <v>0</v>
      </c>
      <c r="BA29" s="19"/>
      <c r="BB29" s="275">
        <f t="shared" si="11"/>
        <v>0</v>
      </c>
      <c r="BC29" s="275">
        <f t="shared" si="3"/>
        <v>0</v>
      </c>
      <c r="BD29" s="14">
        <f>COUNTIF(СписМінфін!$B$2:$B$101,M29)</f>
        <v>1</v>
      </c>
    </row>
    <row r="30" spans="1:56" s="14" customFormat="1" hidden="1" x14ac:dyDescent="0.2">
      <c r="A30" s="14">
        <v>1</v>
      </c>
      <c r="B30" s="14">
        <f t="shared" si="12"/>
        <v>0</v>
      </c>
      <c r="C30" s="14">
        <f t="shared" si="5"/>
        <v>0</v>
      </c>
      <c r="D30" s="14" t="str">
        <f t="shared" si="6"/>
        <v>2ФЕРМЕРСЬКЕ ГОСПОДАРСТВО "ОРГАНІК СІСТЕМС"</v>
      </c>
      <c r="E30" s="261">
        <f t="shared" si="7"/>
        <v>0</v>
      </c>
      <c r="F30" s="261">
        <f t="shared" si="8"/>
        <v>0</v>
      </c>
      <c r="G30" s="128">
        <f t="shared" si="0"/>
        <v>0</v>
      </c>
      <c r="H30" s="126">
        <f t="shared" si="9"/>
        <v>0</v>
      </c>
      <c r="I30" s="113">
        <v>42422</v>
      </c>
      <c r="J30" s="23">
        <v>42419</v>
      </c>
      <c r="K30" s="274">
        <f t="shared" si="10"/>
        <v>42450</v>
      </c>
      <c r="L30" s="22">
        <v>9020651808</v>
      </c>
      <c r="M30" s="14" t="s">
        <v>37</v>
      </c>
      <c r="N30" s="41">
        <v>355210914207</v>
      </c>
      <c r="O30" s="40">
        <v>42419</v>
      </c>
      <c r="P30" s="40">
        <v>42419</v>
      </c>
      <c r="Q30" s="40" t="s">
        <v>108</v>
      </c>
      <c r="R30" s="43">
        <v>7916133</v>
      </c>
      <c r="S30" s="40">
        <v>42450</v>
      </c>
      <c r="T30" s="55">
        <f t="shared" si="1"/>
        <v>7916133</v>
      </c>
      <c r="U30" s="90">
        <v>42450</v>
      </c>
      <c r="V30" s="19">
        <v>7916133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88">
        <v>0</v>
      </c>
      <c r="AJ30" s="43">
        <v>0</v>
      </c>
      <c r="AK30" s="43">
        <v>0</v>
      </c>
      <c r="AL30" s="43">
        <v>0</v>
      </c>
      <c r="AM30" s="43">
        <v>0</v>
      </c>
      <c r="AN30" s="72">
        <f t="shared" si="2"/>
        <v>7916133</v>
      </c>
      <c r="AO30" s="40">
        <v>42454</v>
      </c>
      <c r="AP30" s="56">
        <v>7916133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>
        <v>0</v>
      </c>
      <c r="AW30" s="43">
        <v>0</v>
      </c>
      <c r="AX30" s="43">
        <v>0</v>
      </c>
      <c r="AY30" s="43">
        <v>0</v>
      </c>
      <c r="AZ30" s="43">
        <v>0</v>
      </c>
      <c r="BA30" s="19"/>
      <c r="BB30" s="275">
        <f t="shared" si="11"/>
        <v>0</v>
      </c>
      <c r="BC30" s="275">
        <f t="shared" si="3"/>
        <v>0</v>
      </c>
      <c r="BD30" s="14">
        <f>COUNTIF(СписМінфін!$B$2:$B$101,M30)</f>
        <v>1</v>
      </c>
    </row>
    <row r="31" spans="1:56" s="14" customFormat="1" hidden="1" x14ac:dyDescent="0.2">
      <c r="A31" s="14">
        <v>1</v>
      </c>
      <c r="B31" s="14">
        <f t="shared" si="12"/>
        <v>1</v>
      </c>
      <c r="C31" s="14">
        <f t="shared" si="5"/>
        <v>0</v>
      </c>
      <c r="D31" s="14" t="str">
        <f t="shared" si="6"/>
        <v>2КАЗЕННЕ ПІДПРИЄМСТВО "НАУКОВО-ВИРОБНИЧИЙ КОМПЛЕКС "ІСКРА"</v>
      </c>
      <c r="E31" s="261">
        <f t="shared" si="7"/>
        <v>87616.210958904107</v>
      </c>
      <c r="F31" s="261">
        <f t="shared" si="8"/>
        <v>0</v>
      </c>
      <c r="G31" s="128">
        <f t="shared" si="0"/>
        <v>91633</v>
      </c>
      <c r="H31" s="126">
        <f t="shared" si="9"/>
        <v>0</v>
      </c>
      <c r="I31" s="113">
        <v>42422</v>
      </c>
      <c r="J31" s="23">
        <v>42419</v>
      </c>
      <c r="K31" s="274">
        <f t="shared" si="10"/>
        <v>42451</v>
      </c>
      <c r="L31" s="22">
        <v>9021028895</v>
      </c>
      <c r="M31" s="14" t="s">
        <v>20</v>
      </c>
      <c r="N31" s="41">
        <v>143138608241</v>
      </c>
      <c r="O31" s="40">
        <v>42419</v>
      </c>
      <c r="P31" s="40">
        <v>42419</v>
      </c>
      <c r="Q31" s="40" t="s">
        <v>108</v>
      </c>
      <c r="R31" s="43">
        <v>1636201</v>
      </c>
      <c r="S31" s="40">
        <v>42450</v>
      </c>
      <c r="T31" s="55">
        <f t="shared" si="1"/>
        <v>1544568</v>
      </c>
      <c r="U31" s="91">
        <v>42451</v>
      </c>
      <c r="V31" s="44">
        <v>1544568</v>
      </c>
      <c r="W31" s="43">
        <v>0</v>
      </c>
      <c r="X31" s="43">
        <v>0</v>
      </c>
      <c r="Y31" s="43">
        <v>0</v>
      </c>
      <c r="Z31" s="43">
        <v>0</v>
      </c>
      <c r="AA31" s="43">
        <v>0</v>
      </c>
      <c r="AB31" s="43">
        <v>0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0</v>
      </c>
      <c r="AI31" s="88">
        <v>0</v>
      </c>
      <c r="AJ31" s="43">
        <v>0</v>
      </c>
      <c r="AK31" s="43">
        <v>0</v>
      </c>
      <c r="AL31" s="43">
        <v>0</v>
      </c>
      <c r="AM31" s="43">
        <v>0</v>
      </c>
      <c r="AN31" s="72">
        <f t="shared" si="2"/>
        <v>1544568</v>
      </c>
      <c r="AO31" s="23">
        <v>42454</v>
      </c>
      <c r="AP31" s="57">
        <v>1544568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>
        <v>0</v>
      </c>
      <c r="AW31" s="43">
        <v>0</v>
      </c>
      <c r="AX31" s="43">
        <v>0</v>
      </c>
      <c r="AY31" s="43">
        <v>0</v>
      </c>
      <c r="AZ31" s="43">
        <v>0</v>
      </c>
      <c r="BA31" s="19"/>
      <c r="BB31" s="275">
        <f t="shared" si="11"/>
        <v>0</v>
      </c>
      <c r="BC31" s="275">
        <f t="shared" si="3"/>
        <v>91633</v>
      </c>
      <c r="BD31" s="14">
        <f>COUNTIF(СписМінфін!$B$2:$B$101,M31)</f>
        <v>1</v>
      </c>
    </row>
    <row r="32" spans="1:56" s="14" customFormat="1" hidden="1" x14ac:dyDescent="0.2">
      <c r="A32" s="14">
        <v>1</v>
      </c>
      <c r="B32" s="14">
        <f t="shared" si="12"/>
        <v>0</v>
      </c>
      <c r="C32" s="14">
        <f t="shared" si="5"/>
        <v>0</v>
      </c>
      <c r="D32" s="14" t="str">
        <f t="shared" si="6"/>
        <v>2ПРИВАТНЕ АКЦІОНЕРНЕ ТОВАРИСТВО "ПОЛОГІВСЬКИЙ ОЛІЙНОЕКСТРАКЦІЙНИЙ ЗАВОД"</v>
      </c>
      <c r="E32" s="261">
        <f t="shared" si="7"/>
        <v>0</v>
      </c>
      <c r="F32" s="261">
        <f t="shared" si="8"/>
        <v>0</v>
      </c>
      <c r="G32" s="128">
        <f t="shared" si="0"/>
        <v>0</v>
      </c>
      <c r="H32" s="126">
        <f t="shared" si="9"/>
        <v>0</v>
      </c>
      <c r="I32" s="113">
        <v>42422</v>
      </c>
      <c r="J32" s="23">
        <v>42419</v>
      </c>
      <c r="K32" s="274">
        <f t="shared" si="10"/>
        <v>42451</v>
      </c>
      <c r="L32" s="22">
        <v>9020527186</v>
      </c>
      <c r="M32" s="14" t="s">
        <v>75</v>
      </c>
      <c r="N32" s="41">
        <v>3841408159</v>
      </c>
      <c r="O32" s="40">
        <v>42419</v>
      </c>
      <c r="P32" s="40">
        <v>42419</v>
      </c>
      <c r="Q32" s="40" t="s">
        <v>108</v>
      </c>
      <c r="R32" s="43">
        <v>9000000</v>
      </c>
      <c r="S32" s="40">
        <v>42450</v>
      </c>
      <c r="T32" s="55">
        <f t="shared" si="1"/>
        <v>9000000</v>
      </c>
      <c r="U32" s="90">
        <v>42451</v>
      </c>
      <c r="V32" s="19">
        <v>9000000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</v>
      </c>
      <c r="AI32" s="88">
        <v>0</v>
      </c>
      <c r="AJ32" s="43">
        <v>0</v>
      </c>
      <c r="AK32" s="43">
        <v>0</v>
      </c>
      <c r="AL32" s="43">
        <v>0</v>
      </c>
      <c r="AM32" s="43">
        <v>0</v>
      </c>
      <c r="AN32" s="72">
        <f t="shared" si="2"/>
        <v>9000000</v>
      </c>
      <c r="AO32" s="40">
        <v>42454</v>
      </c>
      <c r="AP32" s="56">
        <v>9000000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>
        <v>0</v>
      </c>
      <c r="AW32" s="43">
        <v>0</v>
      </c>
      <c r="AX32" s="43">
        <v>0</v>
      </c>
      <c r="AY32" s="43">
        <v>0</v>
      </c>
      <c r="AZ32" s="43">
        <v>0</v>
      </c>
      <c r="BA32" s="19"/>
      <c r="BB32" s="275">
        <f t="shared" si="11"/>
        <v>0</v>
      </c>
      <c r="BC32" s="275">
        <f t="shared" si="3"/>
        <v>0</v>
      </c>
      <c r="BD32" s="14">
        <f>COUNTIF(СписМінфін!$B$2:$B$101,M32)</f>
        <v>1</v>
      </c>
    </row>
    <row r="33" spans="1:56" s="14" customFormat="1" hidden="1" x14ac:dyDescent="0.2">
      <c r="A33" s="14">
        <v>1</v>
      </c>
      <c r="B33" s="14">
        <f t="shared" si="12"/>
        <v>0</v>
      </c>
      <c r="C33" s="14">
        <f t="shared" si="5"/>
        <v>0</v>
      </c>
      <c r="D33" s="14" t="str">
        <f t="shared" si="6"/>
        <v>2ПУБЛІЧНЕ АКЦIОНЕРНЕ ТОВАРИСТВО "ВЕСКО"</v>
      </c>
      <c r="E33" s="261">
        <f t="shared" si="7"/>
        <v>0</v>
      </c>
      <c r="F33" s="261">
        <f t="shared" si="8"/>
        <v>0</v>
      </c>
      <c r="G33" s="128">
        <f t="shared" si="0"/>
        <v>0</v>
      </c>
      <c r="H33" s="126">
        <f t="shared" si="9"/>
        <v>0</v>
      </c>
      <c r="I33" s="113">
        <v>42422</v>
      </c>
      <c r="J33" s="23">
        <v>42419</v>
      </c>
      <c r="K33" s="274">
        <f t="shared" si="10"/>
        <v>42451</v>
      </c>
      <c r="L33" s="22">
        <v>9020224018</v>
      </c>
      <c r="M33" s="14" t="s">
        <v>91</v>
      </c>
      <c r="N33" s="41">
        <v>2820405100</v>
      </c>
      <c r="O33" s="40">
        <v>42419</v>
      </c>
      <c r="P33" s="40">
        <v>42419</v>
      </c>
      <c r="Q33" s="40" t="s">
        <v>108</v>
      </c>
      <c r="R33" s="43">
        <v>2574051</v>
      </c>
      <c r="S33" s="40">
        <v>42450</v>
      </c>
      <c r="T33" s="55">
        <f t="shared" si="1"/>
        <v>2574051</v>
      </c>
      <c r="U33" s="90">
        <v>42451</v>
      </c>
      <c r="V33" s="19">
        <v>2574051</v>
      </c>
      <c r="W33" s="43">
        <v>0</v>
      </c>
      <c r="X33" s="43">
        <v>0</v>
      </c>
      <c r="Y33" s="43">
        <v>0</v>
      </c>
      <c r="Z33" s="43">
        <v>0</v>
      </c>
      <c r="AA33" s="43">
        <v>0</v>
      </c>
      <c r="AB33" s="43">
        <v>0</v>
      </c>
      <c r="AC33" s="43">
        <v>0</v>
      </c>
      <c r="AD33" s="43">
        <v>0</v>
      </c>
      <c r="AE33" s="43">
        <v>0</v>
      </c>
      <c r="AF33" s="43">
        <v>0</v>
      </c>
      <c r="AG33" s="43">
        <v>0</v>
      </c>
      <c r="AH33" s="43">
        <v>0</v>
      </c>
      <c r="AI33" s="88">
        <v>0</v>
      </c>
      <c r="AJ33" s="43">
        <v>0</v>
      </c>
      <c r="AK33" s="43">
        <v>0</v>
      </c>
      <c r="AL33" s="43">
        <v>0</v>
      </c>
      <c r="AM33" s="43">
        <v>0</v>
      </c>
      <c r="AN33" s="72">
        <f t="shared" si="2"/>
        <v>2574051</v>
      </c>
      <c r="AO33" s="40">
        <v>42488</v>
      </c>
      <c r="AP33" s="56">
        <v>2574051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>
        <v>0</v>
      </c>
      <c r="AW33" s="43">
        <v>0</v>
      </c>
      <c r="AX33" s="43">
        <v>0</v>
      </c>
      <c r="AY33" s="43">
        <v>0</v>
      </c>
      <c r="AZ33" s="43">
        <v>0</v>
      </c>
      <c r="BA33" s="19"/>
      <c r="BB33" s="275">
        <f t="shared" si="11"/>
        <v>0</v>
      </c>
      <c r="BC33" s="275">
        <f t="shared" si="3"/>
        <v>0</v>
      </c>
      <c r="BD33" s="14">
        <f>COUNTIF(СписМінфін!$B$2:$B$101,M33)</f>
        <v>1</v>
      </c>
    </row>
    <row r="34" spans="1:56" s="14" customFormat="1" hidden="1" x14ac:dyDescent="0.2">
      <c r="A34" s="14">
        <v>1</v>
      </c>
      <c r="B34" s="14">
        <f t="shared" si="12"/>
        <v>0</v>
      </c>
      <c r="C34" s="14">
        <f t="shared" si="5"/>
        <v>0</v>
      </c>
      <c r="D34" s="14" t="str">
        <f t="shared" si="6"/>
        <v>2ПУБЛІЧНЕ АКЦIОНЕРНЕ ТОВАРИСТВО "ЕНЕРГОМАШСПЕЦСТАЛЬ"</v>
      </c>
      <c r="E34" s="261">
        <f t="shared" si="7"/>
        <v>0</v>
      </c>
      <c r="F34" s="261">
        <f t="shared" si="8"/>
        <v>0</v>
      </c>
      <c r="G34" s="128">
        <f t="shared" si="0"/>
        <v>0</v>
      </c>
      <c r="H34" s="126">
        <f t="shared" si="9"/>
        <v>0</v>
      </c>
      <c r="I34" s="113">
        <v>42422</v>
      </c>
      <c r="J34" s="23">
        <v>42419</v>
      </c>
      <c r="K34" s="274">
        <f t="shared" si="10"/>
        <v>42451</v>
      </c>
      <c r="L34" s="22">
        <v>9020158214</v>
      </c>
      <c r="M34" s="14" t="s">
        <v>60</v>
      </c>
      <c r="N34" s="41">
        <v>2106005156</v>
      </c>
      <c r="O34" s="40">
        <v>42419</v>
      </c>
      <c r="P34" s="40">
        <v>42419</v>
      </c>
      <c r="Q34" s="40" t="s">
        <v>108</v>
      </c>
      <c r="R34" s="43">
        <v>10031612</v>
      </c>
      <c r="S34" s="40">
        <v>42450</v>
      </c>
      <c r="T34" s="55">
        <f t="shared" si="1"/>
        <v>10031612</v>
      </c>
      <c r="U34" s="90">
        <v>42451</v>
      </c>
      <c r="V34" s="19">
        <v>10031612</v>
      </c>
      <c r="W34" s="43">
        <v>0</v>
      </c>
      <c r="X34" s="43">
        <v>0</v>
      </c>
      <c r="Y34" s="43">
        <v>0</v>
      </c>
      <c r="Z34" s="43">
        <v>0</v>
      </c>
      <c r="AA34" s="43">
        <v>0</v>
      </c>
      <c r="AB34" s="43">
        <v>0</v>
      </c>
      <c r="AC34" s="43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88">
        <v>0</v>
      </c>
      <c r="AJ34" s="43">
        <v>0</v>
      </c>
      <c r="AK34" s="43">
        <v>0</v>
      </c>
      <c r="AL34" s="43">
        <v>0</v>
      </c>
      <c r="AM34" s="43">
        <v>0</v>
      </c>
      <c r="AN34" s="72">
        <f t="shared" si="2"/>
        <v>10031612</v>
      </c>
      <c r="AO34" s="40">
        <v>42454</v>
      </c>
      <c r="AP34" s="56">
        <v>10031612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  <c r="AW34" s="43">
        <v>0</v>
      </c>
      <c r="AX34" s="43">
        <v>0</v>
      </c>
      <c r="AY34" s="43">
        <v>0</v>
      </c>
      <c r="AZ34" s="43">
        <v>0</v>
      </c>
      <c r="BA34" s="19"/>
      <c r="BB34" s="275">
        <f t="shared" si="11"/>
        <v>0</v>
      </c>
      <c r="BC34" s="275">
        <f t="shared" si="3"/>
        <v>0</v>
      </c>
      <c r="BD34" s="14">
        <f>COUNTIF(СписМінфін!$B$2:$B$101,M34)</f>
        <v>1</v>
      </c>
    </row>
    <row r="35" spans="1:56" s="14" customFormat="1" hidden="1" x14ac:dyDescent="0.2">
      <c r="A35" s="14">
        <v>1</v>
      </c>
      <c r="B35" s="14">
        <f t="shared" si="12"/>
        <v>1</v>
      </c>
      <c r="C35" s="14">
        <f t="shared" si="5"/>
        <v>0</v>
      </c>
      <c r="D35" s="14" t="str">
        <f t="shared" si="6"/>
        <v>2ПУБЛІЧНЕ АКЦIОНЕРНЕ ТОВАРИСТВО "ІНТЕРПАЙП НИЖНЬОДНІПРОВСЬКИЙ ТРУБОПРОКАТНИЙ ЗАВОД"</v>
      </c>
      <c r="E35" s="261">
        <f t="shared" si="7"/>
        <v>40601041.69178082</v>
      </c>
      <c r="F35" s="261">
        <f t="shared" si="8"/>
        <v>0</v>
      </c>
      <c r="G35" s="128">
        <f t="shared" si="0"/>
        <v>42462407.5</v>
      </c>
      <c r="H35" s="126">
        <f t="shared" si="9"/>
        <v>0</v>
      </c>
      <c r="I35" s="113">
        <v>42422</v>
      </c>
      <c r="J35" s="23">
        <v>42419</v>
      </c>
      <c r="K35" s="274">
        <f t="shared" si="10"/>
        <v>42451</v>
      </c>
      <c r="L35" s="22">
        <v>9020525501</v>
      </c>
      <c r="M35" s="14" t="s">
        <v>130</v>
      </c>
      <c r="N35" s="41">
        <v>53931104023</v>
      </c>
      <c r="O35" s="40">
        <v>42419</v>
      </c>
      <c r="P35" s="40">
        <v>42419</v>
      </c>
      <c r="Q35" s="40" t="s">
        <v>108</v>
      </c>
      <c r="R35" s="43">
        <v>43202664</v>
      </c>
      <c r="S35" s="40">
        <v>42450</v>
      </c>
      <c r="T35" s="55">
        <f t="shared" si="1"/>
        <v>740256.5</v>
      </c>
      <c r="U35" s="90">
        <v>42451</v>
      </c>
      <c r="V35" s="19">
        <v>740256.5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88">
        <v>0</v>
      </c>
      <c r="AJ35" s="43">
        <v>0</v>
      </c>
      <c r="AK35" s="43">
        <v>0</v>
      </c>
      <c r="AL35" s="43">
        <v>0</v>
      </c>
      <c r="AM35" s="43">
        <v>0</v>
      </c>
      <c r="AN35" s="72">
        <f t="shared" si="2"/>
        <v>740256.5</v>
      </c>
      <c r="AO35" s="40">
        <v>42457</v>
      </c>
      <c r="AP35" s="56">
        <v>740256.5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  <c r="AW35" s="43">
        <v>0</v>
      </c>
      <c r="AX35" s="43">
        <v>0</v>
      </c>
      <c r="AY35" s="43">
        <v>0</v>
      </c>
      <c r="AZ35" s="43">
        <v>0</v>
      </c>
      <c r="BA35" s="19"/>
      <c r="BB35" s="275">
        <f t="shared" si="11"/>
        <v>0</v>
      </c>
      <c r="BC35" s="275">
        <f t="shared" si="3"/>
        <v>42462407.5</v>
      </c>
      <c r="BD35" s="14">
        <f>COUNTIF(СписМінфін!$B$2:$B$101,M35)</f>
        <v>0</v>
      </c>
    </row>
    <row r="36" spans="1:56" s="14" customFormat="1" hidden="1" x14ac:dyDescent="0.2">
      <c r="A36" s="14">
        <v>1</v>
      </c>
      <c r="B36" s="14">
        <f t="shared" si="12"/>
        <v>0</v>
      </c>
      <c r="C36" s="14">
        <f t="shared" si="5"/>
        <v>0</v>
      </c>
      <c r="D36" s="14" t="str">
        <f t="shared" si="6"/>
        <v>2ПУБЛІЧНЕ АКЦIОНЕРНЕ ТОВАРИСТВО "НІКОПОЛЬСЬКИЙ ЗАВОД ФЕРОСПЛАВІВ"</v>
      </c>
      <c r="E36" s="261">
        <f t="shared" si="7"/>
        <v>0</v>
      </c>
      <c r="F36" s="261">
        <f t="shared" si="8"/>
        <v>0</v>
      </c>
      <c r="G36" s="128">
        <f t="shared" si="0"/>
        <v>0</v>
      </c>
      <c r="H36" s="126">
        <f t="shared" si="9"/>
        <v>0</v>
      </c>
      <c r="I36" s="113">
        <v>42422</v>
      </c>
      <c r="J36" s="23">
        <v>42419</v>
      </c>
      <c r="K36" s="274">
        <f t="shared" si="10"/>
        <v>42451</v>
      </c>
      <c r="L36" s="22">
        <v>9021156535</v>
      </c>
      <c r="M36" s="14" t="s">
        <v>70</v>
      </c>
      <c r="N36" s="41">
        <v>1865204076</v>
      </c>
      <c r="O36" s="40">
        <v>42419</v>
      </c>
      <c r="P36" s="40">
        <v>42419</v>
      </c>
      <c r="Q36" s="40" t="s">
        <v>108</v>
      </c>
      <c r="R36" s="22">
        <v>45764694</v>
      </c>
      <c r="S36" s="40">
        <v>42450</v>
      </c>
      <c r="T36" s="55">
        <f t="shared" si="1"/>
        <v>45764694</v>
      </c>
      <c r="U36" s="90">
        <v>42451</v>
      </c>
      <c r="V36" s="19">
        <v>45764694</v>
      </c>
      <c r="W36" s="43">
        <v>0</v>
      </c>
      <c r="X36" s="43">
        <v>0</v>
      </c>
      <c r="Y36" s="43">
        <v>0</v>
      </c>
      <c r="Z36" s="43">
        <v>0</v>
      </c>
      <c r="AA36" s="43">
        <v>0</v>
      </c>
      <c r="AB36" s="43">
        <v>0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88">
        <v>0</v>
      </c>
      <c r="AJ36" s="43">
        <v>0</v>
      </c>
      <c r="AK36" s="43">
        <v>0</v>
      </c>
      <c r="AL36" s="43">
        <v>0</v>
      </c>
      <c r="AM36" s="43">
        <v>0</v>
      </c>
      <c r="AN36" s="72">
        <f t="shared" si="2"/>
        <v>45764694</v>
      </c>
      <c r="AO36" s="40">
        <v>42488</v>
      </c>
      <c r="AP36" s="56">
        <v>45764694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  <c r="AW36" s="43">
        <v>0</v>
      </c>
      <c r="AX36" s="43">
        <v>0</v>
      </c>
      <c r="AY36" s="43">
        <v>0</v>
      </c>
      <c r="AZ36" s="43">
        <v>0</v>
      </c>
      <c r="BA36" s="19"/>
      <c r="BB36" s="275">
        <f t="shared" si="11"/>
        <v>0</v>
      </c>
      <c r="BC36" s="275">
        <f t="shared" si="3"/>
        <v>0</v>
      </c>
      <c r="BD36" s="14">
        <f>COUNTIF(СписМінфін!$B$2:$B$101,M36)</f>
        <v>1</v>
      </c>
    </row>
    <row r="37" spans="1:56" s="14" customFormat="1" hidden="1" x14ac:dyDescent="0.2">
      <c r="A37" s="14">
        <v>1</v>
      </c>
      <c r="B37" s="14">
        <f t="shared" si="12"/>
        <v>0</v>
      </c>
      <c r="C37" s="14">
        <f t="shared" si="5"/>
        <v>0</v>
      </c>
      <c r="D37" s="14" t="str">
        <f t="shared" si="6"/>
        <v>2ПУБЛІЧНЕ АКЦIОНЕРНЕ ТОВАРИСТВО "НОВОКРАМАТОРСЬКИЙ МАШИНОБУДІВНИЙ ЗАВОД"</v>
      </c>
      <c r="E37" s="261">
        <f t="shared" si="7"/>
        <v>0</v>
      </c>
      <c r="F37" s="261">
        <f t="shared" si="8"/>
        <v>0</v>
      </c>
      <c r="G37" s="128">
        <f t="shared" si="0"/>
        <v>0</v>
      </c>
      <c r="H37" s="126">
        <f t="shared" si="9"/>
        <v>0</v>
      </c>
      <c r="I37" s="113">
        <v>42422</v>
      </c>
      <c r="J37" s="23">
        <v>42419</v>
      </c>
      <c r="K37" s="274">
        <f t="shared" si="10"/>
        <v>42451</v>
      </c>
      <c r="L37" s="22">
        <v>9020903810</v>
      </c>
      <c r="M37" s="14" t="s">
        <v>131</v>
      </c>
      <c r="N37" s="41">
        <v>57635905159</v>
      </c>
      <c r="O37" s="40">
        <v>42419</v>
      </c>
      <c r="P37" s="40">
        <v>42419</v>
      </c>
      <c r="Q37" s="40" t="s">
        <v>108</v>
      </c>
      <c r="R37" s="43">
        <v>22913429</v>
      </c>
      <c r="S37" s="40">
        <v>42450</v>
      </c>
      <c r="T37" s="55">
        <f t="shared" si="1"/>
        <v>22913429</v>
      </c>
      <c r="U37" s="90">
        <v>42451</v>
      </c>
      <c r="V37" s="19">
        <v>22913429</v>
      </c>
      <c r="W37" s="43">
        <v>0</v>
      </c>
      <c r="X37" s="43">
        <v>0</v>
      </c>
      <c r="Y37" s="43">
        <v>0</v>
      </c>
      <c r="Z37" s="43">
        <v>0</v>
      </c>
      <c r="AA37" s="43">
        <v>0</v>
      </c>
      <c r="AB37" s="43">
        <v>0</v>
      </c>
      <c r="AC37" s="43">
        <v>0</v>
      </c>
      <c r="AD37" s="43">
        <v>0</v>
      </c>
      <c r="AE37" s="43">
        <v>0</v>
      </c>
      <c r="AF37" s="43">
        <v>0</v>
      </c>
      <c r="AG37" s="43">
        <v>0</v>
      </c>
      <c r="AH37" s="43">
        <v>0</v>
      </c>
      <c r="AI37" s="88">
        <v>0</v>
      </c>
      <c r="AJ37" s="43">
        <v>0</v>
      </c>
      <c r="AK37" s="43">
        <v>0</v>
      </c>
      <c r="AL37" s="43">
        <v>0</v>
      </c>
      <c r="AM37" s="43">
        <v>0</v>
      </c>
      <c r="AN37" s="72">
        <f t="shared" si="2"/>
        <v>22913429</v>
      </c>
      <c r="AO37" s="40">
        <v>42454</v>
      </c>
      <c r="AP37" s="56">
        <v>22913429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  <c r="AW37" s="43">
        <v>0</v>
      </c>
      <c r="AX37" s="43">
        <v>0</v>
      </c>
      <c r="AY37" s="43">
        <v>0</v>
      </c>
      <c r="AZ37" s="43">
        <v>0</v>
      </c>
      <c r="BA37" s="19"/>
      <c r="BB37" s="275">
        <f t="shared" si="11"/>
        <v>0</v>
      </c>
      <c r="BC37" s="275">
        <f t="shared" si="3"/>
        <v>0</v>
      </c>
      <c r="BD37" s="14">
        <f>COUNTIF(СписМінфін!$B$2:$B$101,M37)</f>
        <v>0</v>
      </c>
    </row>
    <row r="38" spans="1:56" s="14" customFormat="1" hidden="1" x14ac:dyDescent="0.2">
      <c r="A38" s="14">
        <v>1</v>
      </c>
      <c r="B38" s="14">
        <f t="shared" si="12"/>
        <v>1</v>
      </c>
      <c r="C38" s="14">
        <f t="shared" si="5"/>
        <v>0</v>
      </c>
      <c r="D38" s="14" t="str">
        <f t="shared" si="6"/>
        <v>2ПУБЛІЧНЕ АКЦIОНЕРНЕ ТОВАРИСТВО "ФАРМАК"</v>
      </c>
      <c r="E38" s="261">
        <f t="shared" si="7"/>
        <v>99799.65753424658</v>
      </c>
      <c r="F38" s="261">
        <f t="shared" si="8"/>
        <v>0</v>
      </c>
      <c r="G38" s="128">
        <f t="shared" si="0"/>
        <v>104375</v>
      </c>
      <c r="H38" s="126">
        <f t="shared" si="9"/>
        <v>0</v>
      </c>
      <c r="I38" s="113">
        <v>42422</v>
      </c>
      <c r="J38" s="23">
        <v>42419</v>
      </c>
      <c r="K38" s="274">
        <f t="shared" si="10"/>
        <v>42451</v>
      </c>
      <c r="L38" s="22">
        <v>9020413507</v>
      </c>
      <c r="M38" s="14" t="s">
        <v>49</v>
      </c>
      <c r="N38" s="41">
        <v>4811926650</v>
      </c>
      <c r="O38" s="40">
        <v>42419</v>
      </c>
      <c r="P38" s="40">
        <v>42419</v>
      </c>
      <c r="Q38" s="40" t="s">
        <v>108</v>
      </c>
      <c r="R38" s="22">
        <v>499905</v>
      </c>
      <c r="S38" s="40">
        <v>42450</v>
      </c>
      <c r="T38" s="55">
        <f t="shared" si="1"/>
        <v>395530</v>
      </c>
      <c r="U38" s="90">
        <v>42451</v>
      </c>
      <c r="V38" s="19">
        <v>395530</v>
      </c>
      <c r="W38" s="43">
        <v>0</v>
      </c>
      <c r="X38" s="43">
        <v>0</v>
      </c>
      <c r="Y38" s="43">
        <v>0</v>
      </c>
      <c r="Z38" s="43">
        <v>0</v>
      </c>
      <c r="AA38" s="43">
        <v>0</v>
      </c>
      <c r="AB38" s="43">
        <v>0</v>
      </c>
      <c r="AC38" s="43">
        <v>0</v>
      </c>
      <c r="AD38" s="43">
        <v>0</v>
      </c>
      <c r="AE38" s="43">
        <v>0</v>
      </c>
      <c r="AF38" s="43">
        <v>0</v>
      </c>
      <c r="AG38" s="43">
        <v>0</v>
      </c>
      <c r="AH38" s="43">
        <v>0</v>
      </c>
      <c r="AI38" s="88">
        <v>0</v>
      </c>
      <c r="AJ38" s="43">
        <v>0</v>
      </c>
      <c r="AK38" s="43">
        <v>0</v>
      </c>
      <c r="AL38" s="43">
        <v>0</v>
      </c>
      <c r="AM38" s="43">
        <v>0</v>
      </c>
      <c r="AN38" s="72">
        <f t="shared" si="2"/>
        <v>395530</v>
      </c>
      <c r="AO38" s="40">
        <v>42458</v>
      </c>
      <c r="AP38" s="56">
        <v>395530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>
        <v>0</v>
      </c>
      <c r="AW38" s="43">
        <v>0</v>
      </c>
      <c r="AX38" s="43">
        <v>0</v>
      </c>
      <c r="AY38" s="43">
        <v>0</v>
      </c>
      <c r="AZ38" s="43">
        <v>0</v>
      </c>
      <c r="BA38" s="19"/>
      <c r="BB38" s="275">
        <f t="shared" si="11"/>
        <v>0</v>
      </c>
      <c r="BC38" s="275">
        <f t="shared" si="3"/>
        <v>104375</v>
      </c>
      <c r="BD38" s="14">
        <f>COUNTIF(СписМінфін!$B$2:$B$101,M38)</f>
        <v>1</v>
      </c>
    </row>
    <row r="39" spans="1:56" s="14" customFormat="1" hidden="1" x14ac:dyDescent="0.2">
      <c r="A39" s="14">
        <v>1</v>
      </c>
      <c r="B39" s="14">
        <f t="shared" si="12"/>
        <v>0</v>
      </c>
      <c r="C39" s="14">
        <f t="shared" si="5"/>
        <v>0</v>
      </c>
      <c r="D39" s="14" t="str">
        <f t="shared" si="6"/>
        <v>2ПУБЛІЧНЕ АКЦІОНЕРНЕ ТОВАРИСТВО ''ЗАПОРІЗЬКИЙ ЗАВОД ФЕРОСПЛАВІВ''</v>
      </c>
      <c r="E39" s="261">
        <f t="shared" si="7"/>
        <v>0</v>
      </c>
      <c r="F39" s="261">
        <f t="shared" si="8"/>
        <v>0</v>
      </c>
      <c r="G39" s="128">
        <f t="shared" si="0"/>
        <v>0</v>
      </c>
      <c r="H39" s="126">
        <f t="shared" si="9"/>
        <v>0</v>
      </c>
      <c r="I39" s="113">
        <v>42422</v>
      </c>
      <c r="J39" s="23">
        <v>42419</v>
      </c>
      <c r="K39" s="274">
        <f t="shared" si="10"/>
        <v>42451</v>
      </c>
      <c r="L39" s="22">
        <v>9020514213</v>
      </c>
      <c r="M39" s="14" t="s">
        <v>137</v>
      </c>
      <c r="N39" s="41">
        <v>1865408241</v>
      </c>
      <c r="O39" s="40">
        <v>42419</v>
      </c>
      <c r="P39" s="40">
        <v>42419</v>
      </c>
      <c r="Q39" s="40" t="s">
        <v>108</v>
      </c>
      <c r="R39" s="22">
        <v>31721930</v>
      </c>
      <c r="S39" s="40">
        <v>42450</v>
      </c>
      <c r="T39" s="55">
        <f t="shared" si="1"/>
        <v>31721930</v>
      </c>
      <c r="U39" s="90">
        <v>42451</v>
      </c>
      <c r="V39" s="19">
        <v>31721930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88">
        <v>0</v>
      </c>
      <c r="AJ39" s="43">
        <v>0</v>
      </c>
      <c r="AK39" s="43">
        <v>0</v>
      </c>
      <c r="AL39" s="43">
        <v>0</v>
      </c>
      <c r="AM39" s="43">
        <v>0</v>
      </c>
      <c r="AN39" s="72">
        <f t="shared" si="2"/>
        <v>31721930</v>
      </c>
      <c r="AO39" s="40">
        <v>42488</v>
      </c>
      <c r="AP39" s="56">
        <v>31721930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  <c r="AW39" s="43">
        <v>0</v>
      </c>
      <c r="AX39" s="43">
        <v>0</v>
      </c>
      <c r="AY39" s="43">
        <v>0</v>
      </c>
      <c r="AZ39" s="43">
        <v>0</v>
      </c>
      <c r="BA39" s="19"/>
      <c r="BB39" s="275">
        <f t="shared" si="11"/>
        <v>0</v>
      </c>
      <c r="BC39" s="275">
        <f t="shared" si="3"/>
        <v>0</v>
      </c>
      <c r="BD39" s="14">
        <f>COUNTIF(СписМінфін!$B$2:$B$101,M39)</f>
        <v>0</v>
      </c>
    </row>
    <row r="40" spans="1:56" s="14" customFormat="1" hidden="1" x14ac:dyDescent="0.2">
      <c r="A40" s="14">
        <v>1</v>
      </c>
      <c r="B40" s="14">
        <f t="shared" si="12"/>
        <v>1</v>
      </c>
      <c r="C40" s="14">
        <f t="shared" si="5"/>
        <v>0</v>
      </c>
      <c r="D40" s="14" t="str">
        <f t="shared" si="6"/>
        <v>2ТОВАРИСТВО З ОБМЕЖЕНОЮ ВIДПОВIДАЛЬНIСТЮ "АМБАР ЕКСПОРТ"</v>
      </c>
      <c r="E40" s="261">
        <f t="shared" si="7"/>
        <v>556405.44109589036</v>
      </c>
      <c r="F40" s="261">
        <f t="shared" si="8"/>
        <v>0</v>
      </c>
      <c r="G40" s="128">
        <f t="shared" si="0"/>
        <v>581914</v>
      </c>
      <c r="H40" s="126">
        <f t="shared" si="9"/>
        <v>0</v>
      </c>
      <c r="I40" s="113">
        <v>42422</v>
      </c>
      <c r="J40" s="23">
        <v>42419</v>
      </c>
      <c r="K40" s="274">
        <f t="shared" si="10"/>
        <v>42451</v>
      </c>
      <c r="L40" s="22">
        <v>9020844994</v>
      </c>
      <c r="M40" s="14" t="s">
        <v>59</v>
      </c>
      <c r="N40" s="41">
        <v>384069008150</v>
      </c>
      <c r="O40" s="40">
        <v>42419</v>
      </c>
      <c r="P40" s="40">
        <v>42419</v>
      </c>
      <c r="Q40" s="40" t="s">
        <v>108</v>
      </c>
      <c r="R40" s="22">
        <v>12026219</v>
      </c>
      <c r="S40" s="40">
        <v>42450</v>
      </c>
      <c r="T40" s="55">
        <f t="shared" si="1"/>
        <v>11444305</v>
      </c>
      <c r="U40" s="90">
        <v>42451</v>
      </c>
      <c r="V40" s="19">
        <v>11444305</v>
      </c>
      <c r="W40" s="43">
        <v>0</v>
      </c>
      <c r="X40" s="43">
        <v>0</v>
      </c>
      <c r="Y40" s="4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88">
        <v>0</v>
      </c>
      <c r="AJ40" s="43">
        <v>0</v>
      </c>
      <c r="AK40" s="43">
        <v>0</v>
      </c>
      <c r="AL40" s="43">
        <v>0</v>
      </c>
      <c r="AM40" s="43">
        <v>0</v>
      </c>
      <c r="AN40" s="72">
        <f t="shared" si="2"/>
        <v>11444305</v>
      </c>
      <c r="AO40" s="40">
        <v>42454</v>
      </c>
      <c r="AP40" s="56">
        <v>11444305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  <c r="AW40" s="43">
        <v>0</v>
      </c>
      <c r="AX40" s="43">
        <v>0</v>
      </c>
      <c r="AY40" s="43">
        <v>0</v>
      </c>
      <c r="AZ40" s="43">
        <v>0</v>
      </c>
      <c r="BA40" s="19"/>
      <c r="BB40" s="275">
        <f t="shared" si="11"/>
        <v>0</v>
      </c>
      <c r="BC40" s="275">
        <f t="shared" si="3"/>
        <v>581914</v>
      </c>
      <c r="BD40" s="14">
        <f>COUNTIF(СписМінфін!$B$2:$B$101,M40)</f>
        <v>1</v>
      </c>
    </row>
    <row r="41" spans="1:56" s="14" customFormat="1" hidden="1" x14ac:dyDescent="0.2">
      <c r="A41" s="14">
        <v>1</v>
      </c>
      <c r="B41" s="14">
        <f t="shared" si="12"/>
        <v>0</v>
      </c>
      <c r="C41" s="14">
        <f t="shared" si="5"/>
        <v>0</v>
      </c>
      <c r="D41" s="14" t="str">
        <f t="shared" si="6"/>
        <v>2ТОВАРИСТВО З ОБМЕЖЕНОЮ ВIДПОВIДАЛЬНIСТЮ "АТ КАРГІЛЛ"</v>
      </c>
      <c r="E41" s="261">
        <f t="shared" si="7"/>
        <v>0</v>
      </c>
      <c r="F41" s="261">
        <f t="shared" si="8"/>
        <v>0</v>
      </c>
      <c r="G41" s="128">
        <f t="shared" si="0"/>
        <v>-313528</v>
      </c>
      <c r="H41" s="126">
        <f t="shared" si="9"/>
        <v>0</v>
      </c>
      <c r="I41" s="113">
        <v>42422</v>
      </c>
      <c r="J41" s="23">
        <v>42419</v>
      </c>
      <c r="K41" s="274">
        <f t="shared" si="10"/>
        <v>42451</v>
      </c>
      <c r="L41" s="22">
        <v>9020290068</v>
      </c>
      <c r="M41" s="14" t="s">
        <v>42</v>
      </c>
      <c r="N41" s="41">
        <v>200103926100</v>
      </c>
      <c r="O41" s="40">
        <v>42419</v>
      </c>
      <c r="P41" s="40">
        <v>42419</v>
      </c>
      <c r="Q41" s="40" t="s">
        <v>108</v>
      </c>
      <c r="R41" s="43">
        <v>138527047</v>
      </c>
      <c r="S41" s="40">
        <v>42450</v>
      </c>
      <c r="T41" s="55">
        <f t="shared" si="1"/>
        <v>138527047</v>
      </c>
      <c r="U41" s="90">
        <v>42451</v>
      </c>
      <c r="V41" s="19">
        <v>138527047</v>
      </c>
      <c r="W41" s="43">
        <v>0</v>
      </c>
      <c r="X41" s="43">
        <v>0</v>
      </c>
      <c r="Y41" s="43">
        <v>0</v>
      </c>
      <c r="Z41" s="43">
        <v>0</v>
      </c>
      <c r="AA41" s="43">
        <v>0</v>
      </c>
      <c r="AB41" s="43">
        <v>0</v>
      </c>
      <c r="AC41" s="43">
        <v>0</v>
      </c>
      <c r="AD41" s="43">
        <v>0</v>
      </c>
      <c r="AE41" s="43">
        <v>0</v>
      </c>
      <c r="AF41" s="43">
        <v>0</v>
      </c>
      <c r="AG41" s="40">
        <v>42724</v>
      </c>
      <c r="AH41" s="22">
        <v>8751401</v>
      </c>
      <c r="AI41" s="64">
        <v>313528</v>
      </c>
      <c r="AJ41" s="40">
        <v>42738</v>
      </c>
      <c r="AK41" s="22">
        <v>1274075</v>
      </c>
      <c r="AL41" s="40" t="s">
        <v>108</v>
      </c>
      <c r="AM41" s="43">
        <v>0</v>
      </c>
      <c r="AN41" s="72">
        <f t="shared" si="2"/>
        <v>138527047</v>
      </c>
      <c r="AO41" s="40">
        <v>42458</v>
      </c>
      <c r="AP41" s="56">
        <v>138527047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  <c r="AW41" s="43">
        <v>0</v>
      </c>
      <c r="AX41" s="43">
        <v>0</v>
      </c>
      <c r="AY41" s="43">
        <v>0</v>
      </c>
      <c r="AZ41" s="43">
        <v>0</v>
      </c>
      <c r="BA41" s="19"/>
      <c r="BB41" s="275">
        <f t="shared" si="11"/>
        <v>0</v>
      </c>
      <c r="BC41" s="275">
        <f t="shared" si="3"/>
        <v>0</v>
      </c>
      <c r="BD41" s="14">
        <f>COUNTIF(СписМінфін!$B$2:$B$101,M41)</f>
        <v>1</v>
      </c>
    </row>
    <row r="42" spans="1:56" s="14" customFormat="1" hidden="1" x14ac:dyDescent="0.2">
      <c r="A42" s="14">
        <v>1</v>
      </c>
      <c r="B42" s="14">
        <f t="shared" si="12"/>
        <v>0</v>
      </c>
      <c r="C42" s="14">
        <f t="shared" si="5"/>
        <v>0</v>
      </c>
      <c r="D42" s="14" t="str">
        <f t="shared" si="6"/>
        <v>2ТОВАРИСТВО З ОБМЕЖЕНОЮ ВIДПОВIДАЛЬНIСТЮ "ЕЛЕКТРОЛЮКС УКРАЇНА"</v>
      </c>
      <c r="E42" s="261">
        <f t="shared" si="7"/>
        <v>0</v>
      </c>
      <c r="F42" s="261">
        <f t="shared" si="8"/>
        <v>0</v>
      </c>
      <c r="G42" s="128">
        <f t="shared" si="0"/>
        <v>0</v>
      </c>
      <c r="H42" s="126">
        <f t="shared" si="9"/>
        <v>0</v>
      </c>
      <c r="I42" s="113">
        <v>42422</v>
      </c>
      <c r="J42" s="23">
        <v>42419</v>
      </c>
      <c r="K42" s="274">
        <f t="shared" si="10"/>
        <v>42451</v>
      </c>
      <c r="L42" s="22">
        <v>9020786317</v>
      </c>
      <c r="M42" s="14" t="s">
        <v>95</v>
      </c>
      <c r="N42" s="41">
        <v>371830009158</v>
      </c>
      <c r="O42" s="40">
        <v>42419</v>
      </c>
      <c r="P42" s="40">
        <v>42419</v>
      </c>
      <c r="Q42" s="40" t="s">
        <v>108</v>
      </c>
      <c r="R42" s="22">
        <v>9030297</v>
      </c>
      <c r="S42" s="40">
        <v>42450</v>
      </c>
      <c r="T42" s="55">
        <f t="shared" si="1"/>
        <v>9030297</v>
      </c>
      <c r="U42" s="90">
        <v>42451</v>
      </c>
      <c r="V42" s="19">
        <v>9030297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0</v>
      </c>
      <c r="AD42" s="43">
        <v>0</v>
      </c>
      <c r="AE42" s="43">
        <v>0</v>
      </c>
      <c r="AF42" s="43">
        <v>0</v>
      </c>
      <c r="AG42" s="43">
        <v>0</v>
      </c>
      <c r="AH42" s="43">
        <v>0</v>
      </c>
      <c r="AI42" s="88">
        <v>0</v>
      </c>
      <c r="AJ42" s="43">
        <v>0</v>
      </c>
      <c r="AK42" s="43">
        <v>0</v>
      </c>
      <c r="AL42" s="43">
        <v>0</v>
      </c>
      <c r="AM42" s="43">
        <v>0</v>
      </c>
      <c r="AN42" s="72">
        <f t="shared" si="2"/>
        <v>9030297</v>
      </c>
      <c r="AO42" s="40">
        <v>42458</v>
      </c>
      <c r="AP42" s="56">
        <v>9030297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>
        <v>0</v>
      </c>
      <c r="AW42" s="43">
        <v>0</v>
      </c>
      <c r="AX42" s="43">
        <v>0</v>
      </c>
      <c r="AY42" s="43">
        <v>0</v>
      </c>
      <c r="AZ42" s="43">
        <v>0</v>
      </c>
      <c r="BA42" s="19"/>
      <c r="BB42" s="275">
        <f t="shared" si="11"/>
        <v>0</v>
      </c>
      <c r="BC42" s="275">
        <f t="shared" si="3"/>
        <v>0</v>
      </c>
      <c r="BD42" s="14">
        <f>COUNTIF(СписМінфін!$B$2:$B$101,M42)</f>
        <v>1</v>
      </c>
    </row>
    <row r="43" spans="1:56" s="14" customFormat="1" hidden="1" x14ac:dyDescent="0.2">
      <c r="A43" s="14">
        <v>1</v>
      </c>
      <c r="B43" s="14">
        <f t="shared" si="12"/>
        <v>0</v>
      </c>
      <c r="C43" s="14">
        <f t="shared" si="5"/>
        <v>0</v>
      </c>
      <c r="D43" s="14" t="str">
        <f t="shared" si="6"/>
        <v>2ТОВАРИСТВО З ОБМЕЖЕНОЮ ВIДПОВIДАЛЬНIСТЮ "МИКОЛАЇВСЬКИЙ ГЛИНОЗЕМНИЙ ЗАВОД"</v>
      </c>
      <c r="E43" s="261">
        <f t="shared" si="7"/>
        <v>0</v>
      </c>
      <c r="F43" s="261">
        <f t="shared" si="8"/>
        <v>0</v>
      </c>
      <c r="G43" s="128">
        <f t="shared" si="0"/>
        <v>0</v>
      </c>
      <c r="H43" s="126">
        <f t="shared" si="9"/>
        <v>0</v>
      </c>
      <c r="I43" s="113">
        <v>42422</v>
      </c>
      <c r="J43" s="23">
        <v>42419</v>
      </c>
      <c r="K43" s="274">
        <f t="shared" si="10"/>
        <v>42451</v>
      </c>
      <c r="L43" s="22">
        <v>9020704543</v>
      </c>
      <c r="M43" s="14" t="s">
        <v>53</v>
      </c>
      <c r="N43" s="41">
        <v>331330014011</v>
      </c>
      <c r="O43" s="40">
        <v>42419</v>
      </c>
      <c r="P43" s="40">
        <v>42419</v>
      </c>
      <c r="Q43" s="40" t="s">
        <v>108</v>
      </c>
      <c r="R43" s="22">
        <v>21421755</v>
      </c>
      <c r="S43" s="40">
        <v>42450</v>
      </c>
      <c r="T43" s="55">
        <f t="shared" si="1"/>
        <v>21421755</v>
      </c>
      <c r="U43" s="90">
        <v>42451</v>
      </c>
      <c r="V43" s="19">
        <v>21421755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88">
        <v>0</v>
      </c>
      <c r="AJ43" s="43">
        <v>0</v>
      </c>
      <c r="AK43" s="43">
        <v>0</v>
      </c>
      <c r="AL43" s="43">
        <v>0</v>
      </c>
      <c r="AM43" s="43">
        <v>0</v>
      </c>
      <c r="AN43" s="72">
        <f t="shared" si="2"/>
        <v>21421755</v>
      </c>
      <c r="AO43" s="40">
        <v>42458</v>
      </c>
      <c r="AP43" s="56">
        <v>21421755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  <c r="AW43" s="43">
        <v>0</v>
      </c>
      <c r="AX43" s="43">
        <v>0</v>
      </c>
      <c r="AY43" s="43">
        <v>0</v>
      </c>
      <c r="AZ43" s="43">
        <v>0</v>
      </c>
      <c r="BA43" s="19"/>
      <c r="BB43" s="275">
        <f t="shared" si="11"/>
        <v>0</v>
      </c>
      <c r="BC43" s="275">
        <f t="shared" si="3"/>
        <v>0</v>
      </c>
      <c r="BD43" s="14">
        <f>COUNTIF(СписМінфін!$B$2:$B$101,M43)</f>
        <v>1</v>
      </c>
    </row>
    <row r="44" spans="1:56" s="14" customFormat="1" hidden="1" x14ac:dyDescent="0.2">
      <c r="A44" s="14">
        <v>1</v>
      </c>
      <c r="B44" s="14">
        <f t="shared" si="12"/>
        <v>1</v>
      </c>
      <c r="C44" s="14">
        <f t="shared" si="5"/>
        <v>0</v>
      </c>
      <c r="D44" s="14" t="str">
        <f t="shared" si="6"/>
        <v>2ТОВАРИСТВО З ОБМЕЖЕНОЮ ВIДПОВIДАЛЬНIСТЮ СІЛЬСЬКОГОСПОДАРСЬКЕ ПІДПРИЄМСТВО "НІБУЛОН"</v>
      </c>
      <c r="E44" s="261">
        <f t="shared" si="7"/>
        <v>35777535.161643833</v>
      </c>
      <c r="F44" s="261">
        <f t="shared" si="8"/>
        <v>0</v>
      </c>
      <c r="G44" s="128">
        <f t="shared" si="0"/>
        <v>37417766</v>
      </c>
      <c r="H44" s="126">
        <f t="shared" si="9"/>
        <v>0</v>
      </c>
      <c r="I44" s="113">
        <v>42422</v>
      </c>
      <c r="J44" s="23">
        <v>42419</v>
      </c>
      <c r="K44" s="274">
        <f t="shared" si="10"/>
        <v>42451</v>
      </c>
      <c r="L44" s="22">
        <v>9021193654</v>
      </c>
      <c r="M44" s="14" t="s">
        <v>40</v>
      </c>
      <c r="N44" s="41">
        <v>142911114015</v>
      </c>
      <c r="O44" s="40">
        <v>42419</v>
      </c>
      <c r="P44" s="40">
        <v>42419</v>
      </c>
      <c r="Q44" s="40" t="s">
        <v>108</v>
      </c>
      <c r="R44" s="22">
        <v>52618787</v>
      </c>
      <c r="S44" s="40">
        <v>42451</v>
      </c>
      <c r="T44" s="55">
        <f t="shared" si="1"/>
        <v>15201021</v>
      </c>
      <c r="U44" s="90">
        <v>42451</v>
      </c>
      <c r="V44" s="19">
        <v>15201021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>
        <v>0</v>
      </c>
      <c r="AC44" s="43">
        <v>0</v>
      </c>
      <c r="AD44" s="43">
        <v>0</v>
      </c>
      <c r="AE44" s="43">
        <v>0</v>
      </c>
      <c r="AF44" s="43">
        <v>0</v>
      </c>
      <c r="AG44" s="43">
        <v>0</v>
      </c>
      <c r="AH44" s="43">
        <v>0</v>
      </c>
      <c r="AI44" s="88">
        <v>0</v>
      </c>
      <c r="AJ44" s="43">
        <v>0</v>
      </c>
      <c r="AK44" s="43">
        <v>0</v>
      </c>
      <c r="AL44" s="43">
        <v>0</v>
      </c>
      <c r="AM44" s="43">
        <v>0</v>
      </c>
      <c r="AN44" s="72">
        <f t="shared" si="2"/>
        <v>15201021</v>
      </c>
      <c r="AO44" s="40">
        <v>42458</v>
      </c>
      <c r="AP44" s="56">
        <v>15201021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  <c r="AW44" s="43">
        <v>0</v>
      </c>
      <c r="AX44" s="43">
        <v>0</v>
      </c>
      <c r="AY44" s="43">
        <v>0</v>
      </c>
      <c r="AZ44" s="43">
        <v>0</v>
      </c>
      <c r="BA44" s="19"/>
      <c r="BB44" s="275">
        <f t="shared" si="11"/>
        <v>0</v>
      </c>
      <c r="BC44" s="275">
        <f t="shared" si="3"/>
        <v>37417766</v>
      </c>
      <c r="BD44" s="14">
        <f>COUNTIF(СписМінфін!$B$2:$B$101,M44)</f>
        <v>1</v>
      </c>
    </row>
    <row r="45" spans="1:56" s="14" customFormat="1" hidden="1" x14ac:dyDescent="0.2">
      <c r="A45" s="14">
        <v>1</v>
      </c>
      <c r="B45" s="14">
        <f t="shared" si="12"/>
        <v>1</v>
      </c>
      <c r="C45" s="14">
        <f t="shared" si="5"/>
        <v>0</v>
      </c>
      <c r="D45" s="14" t="str">
        <f t="shared" si="6"/>
        <v>2ПУБЛІЧНЕ АКЦІОНЕРНЕ ТОВАРИСТВО ''ЕЛЕКТРОМЕТАЛУРГІЙНИЙ ЗАВОД ''ДНІПРОСПЕЦСТАЛЬ'' ІМ. А.М. КУЗЬМІНА''</v>
      </c>
      <c r="E45" s="261">
        <f t="shared" si="7"/>
        <v>3745258.1219178084</v>
      </c>
      <c r="F45" s="261">
        <f t="shared" si="8"/>
        <v>0</v>
      </c>
      <c r="G45" s="128">
        <f t="shared" si="0"/>
        <v>3916960.5</v>
      </c>
      <c r="H45" s="126">
        <f t="shared" si="9"/>
        <v>0</v>
      </c>
      <c r="I45" s="113">
        <v>42422</v>
      </c>
      <c r="J45" s="23">
        <v>42419</v>
      </c>
      <c r="K45" s="274">
        <f t="shared" si="10"/>
        <v>42452</v>
      </c>
      <c r="L45" s="22">
        <v>9020402158</v>
      </c>
      <c r="M45" s="14" t="s">
        <v>129</v>
      </c>
      <c r="N45" s="41">
        <v>1865308243</v>
      </c>
      <c r="O45" s="40">
        <v>42419</v>
      </c>
      <c r="P45" s="40">
        <v>42419</v>
      </c>
      <c r="Q45" s="40" t="s">
        <v>108</v>
      </c>
      <c r="R45" s="43">
        <v>4481254</v>
      </c>
      <c r="S45" s="40">
        <v>42450</v>
      </c>
      <c r="T45" s="55">
        <f t="shared" si="1"/>
        <v>564293.5</v>
      </c>
      <c r="U45" s="90">
        <v>42452</v>
      </c>
      <c r="V45" s="19">
        <v>564293.5</v>
      </c>
      <c r="W45" s="43">
        <v>0</v>
      </c>
      <c r="X45" s="43">
        <v>0</v>
      </c>
      <c r="Y45" s="43">
        <v>0</v>
      </c>
      <c r="Z45" s="43">
        <v>0</v>
      </c>
      <c r="AA45" s="43">
        <v>0</v>
      </c>
      <c r="AB45" s="43">
        <v>0</v>
      </c>
      <c r="AC45" s="43">
        <v>0</v>
      </c>
      <c r="AD45" s="43">
        <v>0</v>
      </c>
      <c r="AE45" s="43">
        <v>0</v>
      </c>
      <c r="AF45" s="43">
        <v>0</v>
      </c>
      <c r="AG45" s="43">
        <v>0</v>
      </c>
      <c r="AH45" s="43">
        <v>0</v>
      </c>
      <c r="AI45" s="88">
        <v>0</v>
      </c>
      <c r="AJ45" s="43">
        <v>0</v>
      </c>
      <c r="AK45" s="43">
        <v>0</v>
      </c>
      <c r="AL45" s="43">
        <v>0</v>
      </c>
      <c r="AM45" s="43">
        <v>0</v>
      </c>
      <c r="AN45" s="72">
        <f t="shared" si="2"/>
        <v>564293.5</v>
      </c>
      <c r="AO45" s="40">
        <v>42559</v>
      </c>
      <c r="AP45" s="56">
        <v>564293.5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>
        <v>0</v>
      </c>
      <c r="AW45" s="43">
        <v>0</v>
      </c>
      <c r="AX45" s="43">
        <v>0</v>
      </c>
      <c r="AY45" s="43">
        <v>0</v>
      </c>
      <c r="AZ45" s="43">
        <v>0</v>
      </c>
      <c r="BA45" s="19"/>
      <c r="BB45" s="275">
        <f t="shared" si="11"/>
        <v>0</v>
      </c>
      <c r="BC45" s="275">
        <f t="shared" si="3"/>
        <v>3916960.5</v>
      </c>
      <c r="BD45" s="14">
        <f>COUNTIF(СписМінфін!$B$2:$B$101,M45)</f>
        <v>0</v>
      </c>
    </row>
    <row r="46" spans="1:56" s="14" customFormat="1" hidden="1" x14ac:dyDescent="0.2">
      <c r="A46" s="14">
        <v>1</v>
      </c>
      <c r="B46" s="14">
        <f t="shared" si="12"/>
        <v>1</v>
      </c>
      <c r="C46" s="14">
        <f t="shared" si="5"/>
        <v>0</v>
      </c>
      <c r="D46" s="14" t="str">
        <f t="shared" si="6"/>
        <v>2ТОВАРИСТВО З ОБМЕЖЕНОЮ ВIДПОВIДАЛЬНIСТЮ "ДУНАЙСЬКА СУДНОПЛАВНО-СТІВІДОРНА КОМПАНІЯ"</v>
      </c>
      <c r="E46" s="261">
        <f t="shared" si="7"/>
        <v>13692.273972602739</v>
      </c>
      <c r="F46" s="261">
        <f t="shared" si="8"/>
        <v>0</v>
      </c>
      <c r="G46" s="128">
        <f t="shared" si="0"/>
        <v>14320</v>
      </c>
      <c r="H46" s="126">
        <f t="shared" si="9"/>
        <v>0</v>
      </c>
      <c r="I46" s="113">
        <v>42422</v>
      </c>
      <c r="J46" s="23">
        <v>42419</v>
      </c>
      <c r="K46" s="274">
        <f t="shared" si="10"/>
        <v>42485</v>
      </c>
      <c r="L46" s="22">
        <v>9020455360</v>
      </c>
      <c r="M46" s="14" t="s">
        <v>68</v>
      </c>
      <c r="N46" s="41">
        <v>310126915029</v>
      </c>
      <c r="O46" s="40">
        <v>42419</v>
      </c>
      <c r="P46" s="40">
        <v>42419</v>
      </c>
      <c r="Q46" s="40" t="s">
        <v>108</v>
      </c>
      <c r="R46" s="22">
        <v>59277566</v>
      </c>
      <c r="S46" s="40">
        <v>42485</v>
      </c>
      <c r="T46" s="55">
        <f t="shared" si="1"/>
        <v>59263246</v>
      </c>
      <c r="U46" s="90">
        <v>42485</v>
      </c>
      <c r="V46" s="19">
        <v>59263246</v>
      </c>
      <c r="W46" s="43">
        <v>0</v>
      </c>
      <c r="X46" s="43">
        <v>0</v>
      </c>
      <c r="Y46" s="43">
        <v>0</v>
      </c>
      <c r="Z46" s="43">
        <v>0</v>
      </c>
      <c r="AA46" s="43">
        <v>0</v>
      </c>
      <c r="AB46" s="43">
        <v>0</v>
      </c>
      <c r="AC46" s="43">
        <v>0</v>
      </c>
      <c r="AD46" s="43">
        <v>0</v>
      </c>
      <c r="AE46" s="43">
        <v>0</v>
      </c>
      <c r="AF46" s="43">
        <v>0</v>
      </c>
      <c r="AG46" s="43">
        <v>0</v>
      </c>
      <c r="AH46" s="43">
        <v>0</v>
      </c>
      <c r="AI46" s="88">
        <v>0</v>
      </c>
      <c r="AJ46" s="43">
        <v>0</v>
      </c>
      <c r="AK46" s="43">
        <v>0</v>
      </c>
      <c r="AL46" s="43">
        <v>0</v>
      </c>
      <c r="AM46" s="43">
        <v>0</v>
      </c>
      <c r="AN46" s="72">
        <f t="shared" si="2"/>
        <v>59263246</v>
      </c>
      <c r="AO46" s="40">
        <v>42516</v>
      </c>
      <c r="AP46" s="56">
        <v>59263246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>
        <v>0</v>
      </c>
      <c r="AW46" s="43">
        <v>0</v>
      </c>
      <c r="AX46" s="43">
        <v>0</v>
      </c>
      <c r="AY46" s="43">
        <v>0</v>
      </c>
      <c r="AZ46" s="43">
        <v>0</v>
      </c>
      <c r="BA46" s="19"/>
      <c r="BB46" s="275">
        <f t="shared" si="11"/>
        <v>0</v>
      </c>
      <c r="BC46" s="275">
        <f t="shared" si="3"/>
        <v>14320</v>
      </c>
      <c r="BD46" s="14">
        <f>COUNTIF(СписМінфін!$B$2:$B$101,M46)</f>
        <v>1</v>
      </c>
    </row>
    <row r="47" spans="1:56" s="14" customFormat="1" hidden="1" x14ac:dyDescent="0.2">
      <c r="A47" s="14">
        <v>1</v>
      </c>
      <c r="B47" s="14">
        <f t="shared" si="12"/>
        <v>1</v>
      </c>
      <c r="C47" s="14">
        <f t="shared" si="5"/>
        <v>1</v>
      </c>
      <c r="D47" s="14" t="str">
        <f t="shared" si="6"/>
        <v>2ТОВАРИСТВО З ОБМЕЖЕНОЮ ВIДПОВIДАЛЬНIСТЮ "УКРГАЗПРОМБУД"</v>
      </c>
      <c r="E47" s="261">
        <f t="shared" si="7"/>
        <v>97948.071232876711</v>
      </c>
      <c r="F47" s="261">
        <f t="shared" si="8"/>
        <v>34785.764383561647</v>
      </c>
      <c r="G47" s="128">
        <f t="shared" si="0"/>
        <v>66058</v>
      </c>
      <c r="H47" s="126">
        <f t="shared" si="9"/>
        <v>54</v>
      </c>
      <c r="I47" s="113">
        <v>42422</v>
      </c>
      <c r="J47" s="23">
        <v>42419</v>
      </c>
      <c r="K47" s="274">
        <f t="shared" si="10"/>
        <v>42543</v>
      </c>
      <c r="L47" s="22">
        <v>9021085254</v>
      </c>
      <c r="M47" s="14" t="s">
        <v>26</v>
      </c>
      <c r="N47" s="41">
        <v>315671226552</v>
      </c>
      <c r="O47" s="40">
        <v>42419</v>
      </c>
      <c r="P47" s="40">
        <v>42419</v>
      </c>
      <c r="Q47" s="40" t="s">
        <v>108</v>
      </c>
      <c r="R47" s="22">
        <v>302111</v>
      </c>
      <c r="S47" s="40">
        <v>42543</v>
      </c>
      <c r="T47" s="55">
        <f t="shared" si="1"/>
        <v>235126</v>
      </c>
      <c r="U47" s="90">
        <v>42543</v>
      </c>
      <c r="V47" s="19">
        <v>235126</v>
      </c>
      <c r="W47" s="43">
        <v>0</v>
      </c>
      <c r="X47" s="43">
        <v>0</v>
      </c>
      <c r="Y47" s="43">
        <v>0</v>
      </c>
      <c r="Z47" s="43">
        <v>0</v>
      </c>
      <c r="AA47" s="43">
        <v>0</v>
      </c>
      <c r="AB47" s="43">
        <v>0</v>
      </c>
      <c r="AC47" s="43">
        <v>0</v>
      </c>
      <c r="AD47" s="43">
        <v>0</v>
      </c>
      <c r="AE47" s="43">
        <v>0</v>
      </c>
      <c r="AF47" s="43">
        <v>0</v>
      </c>
      <c r="AG47" s="40">
        <v>42552</v>
      </c>
      <c r="AH47" s="22">
        <v>11041404</v>
      </c>
      <c r="AI47" s="64">
        <v>927</v>
      </c>
      <c r="AJ47" s="40" t="s">
        <v>108</v>
      </c>
      <c r="AK47" s="22" t="s">
        <v>108</v>
      </c>
      <c r="AL47" s="40" t="s">
        <v>108</v>
      </c>
      <c r="AM47" s="43">
        <v>0</v>
      </c>
      <c r="AN47" s="72">
        <f t="shared" si="2"/>
        <v>235126</v>
      </c>
      <c r="AO47" s="40">
        <v>42562</v>
      </c>
      <c r="AP47" s="56">
        <v>235126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  <c r="AW47" s="43">
        <v>0</v>
      </c>
      <c r="AX47" s="43">
        <v>0</v>
      </c>
      <c r="AY47" s="43">
        <v>0</v>
      </c>
      <c r="AZ47" s="43">
        <v>0</v>
      </c>
      <c r="BA47" s="19"/>
      <c r="BB47" s="275">
        <f t="shared" si="11"/>
        <v>0</v>
      </c>
      <c r="BC47" s="275">
        <f t="shared" si="3"/>
        <v>66985</v>
      </c>
      <c r="BD47" s="14">
        <f>COUNTIF(СписМінфін!$B$2:$B$101,M47)</f>
        <v>1</v>
      </c>
    </row>
    <row r="48" spans="1:56" s="14" customFormat="1" hidden="1" x14ac:dyDescent="0.2">
      <c r="A48" s="14">
        <v>1</v>
      </c>
      <c r="B48" s="14">
        <f t="shared" si="12"/>
        <v>1</v>
      </c>
      <c r="C48" s="14">
        <f t="shared" si="5"/>
        <v>1</v>
      </c>
      <c r="D48" s="14" t="str">
        <f t="shared" si="6"/>
        <v>2ТОВАРИСТВО З ОБМЕЖЕНОЮ ВIДПОВIДАЛЬНIСТЮ "БУРАТ"</v>
      </c>
      <c r="E48" s="261">
        <f t="shared" si="7"/>
        <v>4698155.194520548</v>
      </c>
      <c r="F48" s="261">
        <f t="shared" si="8"/>
        <v>4698155.194520548</v>
      </c>
      <c r="G48" s="128">
        <f t="shared" si="0"/>
        <v>0</v>
      </c>
      <c r="H48" s="126">
        <f t="shared" si="9"/>
        <v>83</v>
      </c>
      <c r="I48" s="113">
        <v>42422</v>
      </c>
      <c r="J48" s="23">
        <v>42419</v>
      </c>
      <c r="K48" s="274">
        <f t="shared" si="10"/>
        <v>42572</v>
      </c>
      <c r="L48" s="22">
        <v>9020796867</v>
      </c>
      <c r="M48" s="14" t="s">
        <v>61</v>
      </c>
      <c r="N48" s="41">
        <v>139486816325</v>
      </c>
      <c r="O48" s="40">
        <v>42419</v>
      </c>
      <c r="P48" s="40">
        <v>42419</v>
      </c>
      <c r="Q48" s="40" t="s">
        <v>108</v>
      </c>
      <c r="R48" s="22">
        <v>20660562</v>
      </c>
      <c r="S48" s="40">
        <v>42572</v>
      </c>
      <c r="T48" s="55">
        <f t="shared" si="1"/>
        <v>20660562</v>
      </c>
      <c r="U48" s="90">
        <v>42572</v>
      </c>
      <c r="V48" s="19">
        <v>20660562</v>
      </c>
      <c r="W48" s="43">
        <v>0</v>
      </c>
      <c r="X48" s="43">
        <v>0</v>
      </c>
      <c r="Y48" s="43">
        <v>0</v>
      </c>
      <c r="Z48" s="43">
        <v>0</v>
      </c>
      <c r="AA48" s="43">
        <v>0</v>
      </c>
      <c r="AB48" s="43">
        <v>0</v>
      </c>
      <c r="AC48" s="43">
        <v>0</v>
      </c>
      <c r="AD48" s="43">
        <v>0</v>
      </c>
      <c r="AE48" s="43">
        <v>0</v>
      </c>
      <c r="AF48" s="43">
        <v>0</v>
      </c>
      <c r="AG48" s="43">
        <v>0</v>
      </c>
      <c r="AH48" s="43">
        <v>0</v>
      </c>
      <c r="AI48" s="88">
        <v>0</v>
      </c>
      <c r="AJ48" s="43">
        <v>0</v>
      </c>
      <c r="AK48" s="43">
        <v>0</v>
      </c>
      <c r="AL48" s="43">
        <v>0</v>
      </c>
      <c r="AM48" s="43">
        <v>0</v>
      </c>
      <c r="AN48" s="72">
        <f t="shared" si="2"/>
        <v>20660562</v>
      </c>
      <c r="AO48" s="40">
        <v>42576</v>
      </c>
      <c r="AP48" s="56">
        <v>20660562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  <c r="AW48" s="43">
        <v>0</v>
      </c>
      <c r="AX48" s="43">
        <v>0</v>
      </c>
      <c r="AY48" s="43">
        <v>0</v>
      </c>
      <c r="AZ48" s="43">
        <v>0</v>
      </c>
      <c r="BA48" s="19"/>
      <c r="BB48" s="275">
        <f t="shared" si="11"/>
        <v>0</v>
      </c>
      <c r="BC48" s="275">
        <f t="shared" si="3"/>
        <v>0</v>
      </c>
      <c r="BD48" s="14">
        <f>COUNTIF(СписМінфін!$B$2:$B$101,M48)</f>
        <v>1</v>
      </c>
    </row>
    <row r="49" spans="1:56" s="14" customFormat="1" hidden="1" x14ac:dyDescent="0.2">
      <c r="A49" s="14">
        <v>1</v>
      </c>
      <c r="B49" s="14">
        <f t="shared" si="12"/>
        <v>0</v>
      </c>
      <c r="C49" s="14">
        <f t="shared" si="5"/>
        <v>0</v>
      </c>
      <c r="D49" s="14" t="str">
        <f t="shared" si="6"/>
        <v>2ПРИВАТНЕ АКЦIОНЕРНЕ ТОВАРИСТВО "ПОЛТАВСЬКИЙ ГІРНИЧО-ЗБАГАЧУВАЛЬНИЙ КОМБІНАТ"</v>
      </c>
      <c r="E49" s="261">
        <f t="shared" si="7"/>
        <v>0</v>
      </c>
      <c r="F49" s="261">
        <f t="shared" si="8"/>
        <v>0</v>
      </c>
      <c r="G49" s="128">
        <f t="shared" si="0"/>
        <v>0</v>
      </c>
      <c r="H49" s="126">
        <f t="shared" si="9"/>
        <v>0</v>
      </c>
      <c r="I49" s="113">
        <v>42422</v>
      </c>
      <c r="J49" s="23">
        <v>42420</v>
      </c>
      <c r="K49" s="274">
        <f t="shared" si="10"/>
        <v>42451</v>
      </c>
      <c r="L49" s="22">
        <v>9021259644</v>
      </c>
      <c r="M49" s="14" t="s">
        <v>52</v>
      </c>
      <c r="N49" s="41">
        <v>1912816023</v>
      </c>
      <c r="O49" s="40">
        <v>42420</v>
      </c>
      <c r="P49" s="40">
        <v>42420</v>
      </c>
      <c r="Q49" s="40" t="s">
        <v>108</v>
      </c>
      <c r="R49" s="43">
        <v>140395364</v>
      </c>
      <c r="S49" s="40">
        <v>42450</v>
      </c>
      <c r="T49" s="55">
        <f t="shared" si="1"/>
        <v>140395364</v>
      </c>
      <c r="U49" s="90">
        <v>42451</v>
      </c>
      <c r="V49" s="19">
        <v>140395364</v>
      </c>
      <c r="W49" s="43">
        <v>0</v>
      </c>
      <c r="X49" s="43">
        <v>0</v>
      </c>
      <c r="Y49" s="43">
        <v>0</v>
      </c>
      <c r="Z49" s="43">
        <v>0</v>
      </c>
      <c r="AA49" s="43">
        <v>0</v>
      </c>
      <c r="AB49" s="43">
        <v>0</v>
      </c>
      <c r="AC49" s="43">
        <v>0</v>
      </c>
      <c r="AD49" s="43">
        <v>0</v>
      </c>
      <c r="AE49" s="43">
        <v>0</v>
      </c>
      <c r="AF49" s="43">
        <v>0</v>
      </c>
      <c r="AG49" s="43">
        <v>0</v>
      </c>
      <c r="AH49" s="43">
        <v>0</v>
      </c>
      <c r="AI49" s="88">
        <v>0</v>
      </c>
      <c r="AJ49" s="43">
        <v>0</v>
      </c>
      <c r="AK49" s="43">
        <v>0</v>
      </c>
      <c r="AL49" s="43">
        <v>0</v>
      </c>
      <c r="AM49" s="43">
        <v>0</v>
      </c>
      <c r="AN49" s="72">
        <f t="shared" si="2"/>
        <v>140395364</v>
      </c>
      <c r="AO49" s="40">
        <v>42458</v>
      </c>
      <c r="AP49" s="56">
        <v>140395364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>
        <v>0</v>
      </c>
      <c r="AW49" s="43">
        <v>0</v>
      </c>
      <c r="AX49" s="43">
        <v>0</v>
      </c>
      <c r="AY49" s="43">
        <v>0</v>
      </c>
      <c r="AZ49" s="43">
        <v>0</v>
      </c>
      <c r="BA49" s="19"/>
      <c r="BB49" s="275">
        <f t="shared" si="11"/>
        <v>0</v>
      </c>
      <c r="BC49" s="275">
        <f t="shared" si="3"/>
        <v>0</v>
      </c>
      <c r="BD49" s="14">
        <f>COUNTIF(СписМінфін!$B$2:$B$101,M49)</f>
        <v>1</v>
      </c>
    </row>
    <row r="50" spans="1:56" s="14" customFormat="1" hidden="1" x14ac:dyDescent="0.2">
      <c r="A50" s="14">
        <v>1</v>
      </c>
      <c r="B50" s="14">
        <f t="shared" si="12"/>
        <v>0</v>
      </c>
      <c r="C50" s="14">
        <f t="shared" si="5"/>
        <v>0</v>
      </c>
      <c r="D50" s="14" t="str">
        <f t="shared" si="6"/>
        <v>2ПУБЛІЧНЕ АКЦIОНЕРНЕ ТОВАРИСТВО "МИРОНІВСЬКИЙ ЗАВОД ПО ВИГОТОВЛЕННЮ КРУП І КОМБІКОРМІВ "</v>
      </c>
      <c r="E50" s="261">
        <f t="shared" si="7"/>
        <v>0</v>
      </c>
      <c r="F50" s="261">
        <f t="shared" si="8"/>
        <v>0</v>
      </c>
      <c r="G50" s="128">
        <f t="shared" si="0"/>
        <v>0</v>
      </c>
      <c r="H50" s="126">
        <f t="shared" si="9"/>
        <v>0</v>
      </c>
      <c r="I50" s="113">
        <v>42422</v>
      </c>
      <c r="J50" s="23">
        <v>42420</v>
      </c>
      <c r="K50" s="274">
        <f t="shared" si="10"/>
        <v>42453</v>
      </c>
      <c r="L50" s="22">
        <v>9021271766</v>
      </c>
      <c r="M50" s="14" t="s">
        <v>47</v>
      </c>
      <c r="N50" s="41">
        <v>9517710155</v>
      </c>
      <c r="O50" s="40">
        <v>42420</v>
      </c>
      <c r="P50" s="40">
        <v>42420</v>
      </c>
      <c r="Q50" s="40" t="s">
        <v>108</v>
      </c>
      <c r="R50" s="43">
        <v>200000000</v>
      </c>
      <c r="S50" s="40">
        <v>42450</v>
      </c>
      <c r="T50" s="55">
        <f t="shared" si="1"/>
        <v>200000000</v>
      </c>
      <c r="U50" s="90">
        <v>42453</v>
      </c>
      <c r="V50" s="19">
        <v>200000000</v>
      </c>
      <c r="W50" s="43">
        <v>0</v>
      </c>
      <c r="X50" s="43">
        <v>0</v>
      </c>
      <c r="Y50" s="43">
        <v>0</v>
      </c>
      <c r="Z50" s="43">
        <v>0</v>
      </c>
      <c r="AA50" s="43">
        <v>0</v>
      </c>
      <c r="AB50" s="43">
        <v>0</v>
      </c>
      <c r="AC50" s="43">
        <v>0</v>
      </c>
      <c r="AD50" s="43">
        <v>0</v>
      </c>
      <c r="AE50" s="43">
        <v>0</v>
      </c>
      <c r="AF50" s="43">
        <v>0</v>
      </c>
      <c r="AG50" s="43">
        <v>0</v>
      </c>
      <c r="AH50" s="43">
        <v>0</v>
      </c>
      <c r="AI50" s="88">
        <v>0</v>
      </c>
      <c r="AJ50" s="43">
        <v>0</v>
      </c>
      <c r="AK50" s="43">
        <v>0</v>
      </c>
      <c r="AL50" s="43">
        <v>0</v>
      </c>
      <c r="AM50" s="43">
        <v>0</v>
      </c>
      <c r="AN50" s="72">
        <f t="shared" si="2"/>
        <v>200000000</v>
      </c>
      <c r="AO50" s="40">
        <v>42460</v>
      </c>
      <c r="AP50" s="56">
        <v>200000000</v>
      </c>
      <c r="AQ50" s="43">
        <v>0</v>
      </c>
      <c r="AR50" s="43">
        <v>0</v>
      </c>
      <c r="AS50" s="43">
        <v>0</v>
      </c>
      <c r="AT50" s="43">
        <v>0</v>
      </c>
      <c r="AU50" s="43">
        <v>0</v>
      </c>
      <c r="AV50" s="43">
        <v>0</v>
      </c>
      <c r="AW50" s="43">
        <v>0</v>
      </c>
      <c r="AX50" s="43">
        <v>0</v>
      </c>
      <c r="AY50" s="43">
        <v>0</v>
      </c>
      <c r="AZ50" s="43">
        <v>0</v>
      </c>
      <c r="BA50" s="19"/>
      <c r="BB50" s="275">
        <f t="shared" si="11"/>
        <v>0</v>
      </c>
      <c r="BC50" s="275">
        <f t="shared" si="3"/>
        <v>0</v>
      </c>
      <c r="BD50" s="14">
        <f>COUNTIF(СписМінфін!$B$2:$B$101,M50)</f>
        <v>1</v>
      </c>
    </row>
    <row r="51" spans="1:56" s="14" customFormat="1" hidden="1" x14ac:dyDescent="0.2">
      <c r="A51" s="14">
        <v>1</v>
      </c>
      <c r="B51" s="14">
        <f t="shared" si="12"/>
        <v>1</v>
      </c>
      <c r="C51" s="14">
        <f t="shared" si="5"/>
        <v>1</v>
      </c>
      <c r="D51" s="14" t="str">
        <f t="shared" si="6"/>
        <v>2ТОВАРИСТВО З ОБМЕЖЕНОЮ ВIДПОВIДАЛЬНIСТЮ "УКРАЇНСЬКА ХОЛДИНГОВА ЛІСОПИЛЬНА КОМПАНІЯ"</v>
      </c>
      <c r="E51" s="261">
        <f t="shared" si="7"/>
        <v>1620185.6164383562</v>
      </c>
      <c r="F51" s="261">
        <f t="shared" si="8"/>
        <v>1620185.6164383562</v>
      </c>
      <c r="G51" s="128">
        <f t="shared" si="0"/>
        <v>0</v>
      </c>
      <c r="H51" s="126">
        <f t="shared" si="9"/>
        <v>25</v>
      </c>
      <c r="I51" s="113">
        <v>42422</v>
      </c>
      <c r="J51" s="23">
        <v>42421</v>
      </c>
      <c r="K51" s="274">
        <f t="shared" si="10"/>
        <v>42514</v>
      </c>
      <c r="L51" s="22">
        <v>9021345001</v>
      </c>
      <c r="M51" s="14" t="s">
        <v>46</v>
      </c>
      <c r="N51" s="41">
        <v>393253726599</v>
      </c>
      <c r="O51" s="40">
        <v>42421</v>
      </c>
      <c r="P51" s="40">
        <v>42421</v>
      </c>
      <c r="Q51" s="40" t="s">
        <v>108</v>
      </c>
      <c r="R51" s="22">
        <v>23654710</v>
      </c>
      <c r="S51" s="40">
        <v>42514</v>
      </c>
      <c r="T51" s="55">
        <f t="shared" si="1"/>
        <v>23654710</v>
      </c>
      <c r="U51" s="90">
        <v>42514</v>
      </c>
      <c r="V51" s="19">
        <v>23654710</v>
      </c>
      <c r="W51" s="43">
        <v>0</v>
      </c>
      <c r="X51" s="43">
        <v>0</v>
      </c>
      <c r="Y51" s="43">
        <v>0</v>
      </c>
      <c r="Z51" s="43">
        <v>0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88">
        <v>0</v>
      </c>
      <c r="AJ51" s="43">
        <v>0</v>
      </c>
      <c r="AK51" s="43">
        <v>0</v>
      </c>
      <c r="AL51" s="43">
        <v>0</v>
      </c>
      <c r="AM51" s="43">
        <v>0</v>
      </c>
      <c r="AN51" s="72">
        <f t="shared" si="2"/>
        <v>23654710</v>
      </c>
      <c r="AO51" s="40">
        <v>42520</v>
      </c>
      <c r="AP51" s="56">
        <v>23654710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>
        <v>0</v>
      </c>
      <c r="AW51" s="43">
        <v>0</v>
      </c>
      <c r="AX51" s="43">
        <v>0</v>
      </c>
      <c r="AY51" s="43">
        <v>0</v>
      </c>
      <c r="AZ51" s="43">
        <v>0</v>
      </c>
      <c r="BA51" s="19"/>
      <c r="BB51" s="275">
        <f t="shared" si="11"/>
        <v>0</v>
      </c>
      <c r="BC51" s="275">
        <f t="shared" si="3"/>
        <v>0</v>
      </c>
      <c r="BD51" s="14">
        <f>COUNTIF(СписМінфін!$B$2:$B$101,M51)</f>
        <v>1</v>
      </c>
    </row>
    <row r="52" spans="1:56" s="14" customFormat="1" x14ac:dyDescent="0.2">
      <c r="A52" s="14">
        <v>1</v>
      </c>
      <c r="B52" s="14">
        <f t="shared" si="12"/>
        <v>1</v>
      </c>
      <c r="C52" s="14">
        <f t="shared" si="5"/>
        <v>0</v>
      </c>
      <c r="D52" s="14" t="str">
        <f t="shared" si="6"/>
        <v>2ТОВАРИСТВО З ОБМЕЖЕНОЮ ВIДПОВIДАЛЬНIСТЮ "ЄВРОМІНЕРАЛ"</v>
      </c>
      <c r="E52" s="261">
        <f t="shared" si="7"/>
        <v>3806066.8301369864</v>
      </c>
      <c r="F52" s="261">
        <f t="shared" si="8"/>
        <v>0</v>
      </c>
      <c r="G52" s="128">
        <f t="shared" si="0"/>
        <v>3980557</v>
      </c>
      <c r="H52" s="126">
        <f t="shared" si="9"/>
        <v>349</v>
      </c>
      <c r="I52" s="113">
        <v>42422</v>
      </c>
      <c r="J52" s="23">
        <v>42422</v>
      </c>
      <c r="K52" s="274">
        <f t="shared" si="10"/>
        <v>42838</v>
      </c>
      <c r="L52" s="22">
        <v>9022247197</v>
      </c>
      <c r="M52" s="14" t="s">
        <v>28</v>
      </c>
      <c r="N52" s="41">
        <v>348500305644</v>
      </c>
      <c r="O52" s="40">
        <v>42422</v>
      </c>
      <c r="P52" s="40">
        <v>42422</v>
      </c>
      <c r="Q52" s="40" t="s">
        <v>108</v>
      </c>
      <c r="R52" s="42">
        <v>3980557</v>
      </c>
      <c r="S52" s="43">
        <v>0</v>
      </c>
      <c r="T52" s="55">
        <f t="shared" si="1"/>
        <v>0</v>
      </c>
      <c r="U52" s="111"/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88">
        <v>0</v>
      </c>
      <c r="AJ52" s="43">
        <v>0</v>
      </c>
      <c r="AK52" s="43">
        <v>0</v>
      </c>
      <c r="AL52" s="43">
        <v>0</v>
      </c>
      <c r="AM52" s="43">
        <v>0</v>
      </c>
      <c r="AN52" s="72">
        <f t="shared" si="2"/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  <c r="AW52" s="43">
        <v>0</v>
      </c>
      <c r="AX52" s="43">
        <v>0</v>
      </c>
      <c r="AY52" s="43">
        <v>0</v>
      </c>
      <c r="AZ52" s="43">
        <v>0</v>
      </c>
      <c r="BA52" s="19"/>
      <c r="BB52" s="275">
        <f t="shared" si="11"/>
        <v>0</v>
      </c>
      <c r="BC52" s="275">
        <f t="shared" si="3"/>
        <v>3980557</v>
      </c>
      <c r="BD52" s="14">
        <f>COUNTIF(СписМінфін!$B$2:$B$101,M52)</f>
        <v>1</v>
      </c>
    </row>
    <row r="53" spans="1:56" s="14" customFormat="1" x14ac:dyDescent="0.2">
      <c r="A53" s="14">
        <v>1</v>
      </c>
      <c r="B53" s="14">
        <f t="shared" si="12"/>
        <v>1</v>
      </c>
      <c r="C53" s="14">
        <f t="shared" si="5"/>
        <v>0</v>
      </c>
      <c r="D53" s="14" t="str">
        <f t="shared" si="6"/>
        <v>2ТОВАРИСТВО З ОБМЕЖЕНОЮ ВIДПОВIДАЛЬНIСТЮ "КЕМІАГРОТРЕЙД"</v>
      </c>
      <c r="E53" s="261">
        <f t="shared" si="7"/>
        <v>67173164.967123285</v>
      </c>
      <c r="F53" s="261">
        <f t="shared" si="8"/>
        <v>0</v>
      </c>
      <c r="G53" s="128">
        <f t="shared" si="0"/>
        <v>70252737</v>
      </c>
      <c r="H53" s="126">
        <f t="shared" si="9"/>
        <v>349</v>
      </c>
      <c r="I53" s="113">
        <v>42422</v>
      </c>
      <c r="J53" s="23">
        <v>42422</v>
      </c>
      <c r="K53" s="274">
        <f t="shared" si="10"/>
        <v>42838</v>
      </c>
      <c r="L53" s="22">
        <v>9021523315</v>
      </c>
      <c r="M53" s="14" t="s">
        <v>6</v>
      </c>
      <c r="N53" s="41">
        <v>255953326550</v>
      </c>
      <c r="O53" s="40">
        <v>42422</v>
      </c>
      <c r="P53" s="40">
        <v>42422</v>
      </c>
      <c r="Q53" s="40" t="s">
        <v>108</v>
      </c>
      <c r="R53" s="42">
        <v>70252737</v>
      </c>
      <c r="S53" s="43">
        <v>0</v>
      </c>
      <c r="T53" s="55">
        <f t="shared" si="1"/>
        <v>0</v>
      </c>
      <c r="U53" s="111"/>
      <c r="V53" s="43">
        <v>0</v>
      </c>
      <c r="W53" s="43">
        <v>0</v>
      </c>
      <c r="X53" s="43">
        <v>0</v>
      </c>
      <c r="Y53" s="4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88">
        <v>0</v>
      </c>
      <c r="AJ53" s="43">
        <v>0</v>
      </c>
      <c r="AK53" s="43">
        <v>0</v>
      </c>
      <c r="AL53" s="43">
        <v>0</v>
      </c>
      <c r="AM53" s="43">
        <v>0</v>
      </c>
      <c r="AN53" s="72">
        <f t="shared" si="2"/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>
        <v>0</v>
      </c>
      <c r="AW53" s="43">
        <v>0</v>
      </c>
      <c r="AX53" s="43">
        <v>0</v>
      </c>
      <c r="AY53" s="43">
        <v>0</v>
      </c>
      <c r="AZ53" s="43">
        <v>0</v>
      </c>
      <c r="BA53" s="19"/>
      <c r="BB53" s="275">
        <f t="shared" si="11"/>
        <v>0</v>
      </c>
      <c r="BC53" s="275">
        <f t="shared" si="3"/>
        <v>70252737</v>
      </c>
      <c r="BD53" s="14">
        <f>COUNTIF(СписМінфін!$B$2:$B$101,M53)</f>
        <v>1</v>
      </c>
    </row>
    <row r="54" spans="1:56" s="14" customFormat="1" x14ac:dyDescent="0.2">
      <c r="A54" s="14">
        <v>1</v>
      </c>
      <c r="B54" s="14">
        <f t="shared" si="12"/>
        <v>1</v>
      </c>
      <c r="C54" s="14">
        <f t="shared" si="5"/>
        <v>0</v>
      </c>
      <c r="D54" s="14" t="str">
        <f t="shared" si="6"/>
        <v>2ТОВАРИСТВО З ОБМЕЖЕНОЮ ВIДПОВIДАЛЬНIСТЮ "ЛІСПРОМ УКРАЇНА"</v>
      </c>
      <c r="E54" s="261">
        <f t="shared" si="7"/>
        <v>379171.76712328766</v>
      </c>
      <c r="F54" s="261">
        <f t="shared" si="8"/>
        <v>0</v>
      </c>
      <c r="G54" s="128">
        <f t="shared" si="0"/>
        <v>396555</v>
      </c>
      <c r="H54" s="126">
        <f t="shared" si="9"/>
        <v>349</v>
      </c>
      <c r="I54" s="113">
        <v>42422</v>
      </c>
      <c r="J54" s="23">
        <v>42422</v>
      </c>
      <c r="K54" s="274">
        <f t="shared" si="10"/>
        <v>42838</v>
      </c>
      <c r="L54" s="22">
        <v>9021432913</v>
      </c>
      <c r="M54" s="14" t="s">
        <v>11</v>
      </c>
      <c r="N54" s="41">
        <v>372602406162</v>
      </c>
      <c r="O54" s="40">
        <v>42422</v>
      </c>
      <c r="P54" s="40">
        <v>42422</v>
      </c>
      <c r="Q54" s="40" t="s">
        <v>108</v>
      </c>
      <c r="R54" s="56">
        <v>396555</v>
      </c>
      <c r="S54" s="43">
        <v>0</v>
      </c>
      <c r="T54" s="55">
        <f t="shared" si="1"/>
        <v>0</v>
      </c>
      <c r="U54" s="111"/>
      <c r="V54" s="43">
        <v>0</v>
      </c>
      <c r="W54" s="43">
        <v>0</v>
      </c>
      <c r="X54" s="43">
        <v>0</v>
      </c>
      <c r="Y54" s="43">
        <v>0</v>
      </c>
      <c r="Z54" s="43">
        <v>0</v>
      </c>
      <c r="AA54" s="43">
        <v>0</v>
      </c>
      <c r="AB54" s="43">
        <v>0</v>
      </c>
      <c r="AC54" s="43">
        <v>0</v>
      </c>
      <c r="AD54" s="43">
        <v>0</v>
      </c>
      <c r="AE54" s="43">
        <v>0</v>
      </c>
      <c r="AF54" s="43">
        <v>0</v>
      </c>
      <c r="AG54" s="43">
        <v>0</v>
      </c>
      <c r="AH54" s="43">
        <v>0</v>
      </c>
      <c r="AI54" s="88">
        <v>0</v>
      </c>
      <c r="AJ54" s="43">
        <v>0</v>
      </c>
      <c r="AK54" s="43">
        <v>0</v>
      </c>
      <c r="AL54" s="43">
        <v>0</v>
      </c>
      <c r="AM54" s="43">
        <v>0</v>
      </c>
      <c r="AN54" s="72">
        <f t="shared" si="2"/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  <c r="AU54" s="43">
        <v>0</v>
      </c>
      <c r="AV54" s="43">
        <v>0</v>
      </c>
      <c r="AW54" s="43">
        <v>0</v>
      </c>
      <c r="AX54" s="43">
        <v>0</v>
      </c>
      <c r="AY54" s="43">
        <v>0</v>
      </c>
      <c r="AZ54" s="43">
        <v>0</v>
      </c>
      <c r="BA54" s="19"/>
      <c r="BB54" s="275">
        <f t="shared" si="11"/>
        <v>0</v>
      </c>
      <c r="BC54" s="275">
        <f t="shared" si="3"/>
        <v>396555</v>
      </c>
      <c r="BD54" s="14">
        <f>COUNTIF(СписМінфін!$B$2:$B$101,M54)</f>
        <v>1</v>
      </c>
    </row>
    <row r="55" spans="1:56" s="14" customFormat="1" x14ac:dyDescent="0.2">
      <c r="A55" s="14">
        <v>1</v>
      </c>
      <c r="B55" s="14">
        <f t="shared" si="12"/>
        <v>1</v>
      </c>
      <c r="C55" s="14">
        <f t="shared" si="5"/>
        <v>0</v>
      </c>
      <c r="D55" s="14" t="str">
        <f t="shared" si="6"/>
        <v>2ТОВАРИСТВО З ОБМЕЖЕНОЮ ВIДПОВIДАЛЬНIСТЮ "ПЕРШЕ ТРАВНЯ КОМБІКОРМОВИЙ ЗАВОД"</v>
      </c>
      <c r="E55" s="261">
        <f t="shared" si="7"/>
        <v>26772602.739726026</v>
      </c>
      <c r="F55" s="261">
        <f t="shared" si="8"/>
        <v>0</v>
      </c>
      <c r="G55" s="128">
        <f t="shared" si="0"/>
        <v>28000000</v>
      </c>
      <c r="H55" s="126">
        <f t="shared" si="9"/>
        <v>349</v>
      </c>
      <c r="I55" s="113">
        <v>42422</v>
      </c>
      <c r="J55" s="23">
        <v>42422</v>
      </c>
      <c r="K55" s="274">
        <f t="shared" si="10"/>
        <v>42838</v>
      </c>
      <c r="L55" s="22">
        <v>9021887697</v>
      </c>
      <c r="M55" s="14" t="s">
        <v>14</v>
      </c>
      <c r="N55" s="41">
        <v>363302223255</v>
      </c>
      <c r="O55" s="40">
        <v>42422</v>
      </c>
      <c r="P55" s="40">
        <v>42422</v>
      </c>
      <c r="Q55" s="40" t="s">
        <v>108</v>
      </c>
      <c r="R55" s="42">
        <v>28000000</v>
      </c>
      <c r="S55" s="43">
        <v>0</v>
      </c>
      <c r="T55" s="55">
        <f t="shared" si="1"/>
        <v>0</v>
      </c>
      <c r="U55" s="111"/>
      <c r="V55" s="43">
        <v>0</v>
      </c>
      <c r="W55" s="43">
        <v>0</v>
      </c>
      <c r="X55" s="43">
        <v>0</v>
      </c>
      <c r="Y55" s="43">
        <v>0</v>
      </c>
      <c r="Z55" s="43">
        <v>0</v>
      </c>
      <c r="AA55" s="43">
        <v>0</v>
      </c>
      <c r="AB55" s="43">
        <v>0</v>
      </c>
      <c r="AC55" s="43">
        <v>0</v>
      </c>
      <c r="AD55" s="43">
        <v>0</v>
      </c>
      <c r="AE55" s="43">
        <v>0</v>
      </c>
      <c r="AF55" s="43">
        <v>0</v>
      </c>
      <c r="AG55" s="43">
        <v>0</v>
      </c>
      <c r="AH55" s="43">
        <v>0</v>
      </c>
      <c r="AI55" s="88">
        <v>0</v>
      </c>
      <c r="AJ55" s="43">
        <v>0</v>
      </c>
      <c r="AK55" s="43">
        <v>0</v>
      </c>
      <c r="AL55" s="43">
        <v>0</v>
      </c>
      <c r="AM55" s="43">
        <v>0</v>
      </c>
      <c r="AN55" s="72">
        <f t="shared" si="2"/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>
        <v>0</v>
      </c>
      <c r="AW55" s="43">
        <v>0</v>
      </c>
      <c r="AX55" s="43">
        <v>0</v>
      </c>
      <c r="AY55" s="43">
        <v>0</v>
      </c>
      <c r="AZ55" s="43">
        <v>0</v>
      </c>
      <c r="BA55" s="19"/>
      <c r="BB55" s="275">
        <f t="shared" si="11"/>
        <v>0</v>
      </c>
      <c r="BC55" s="275">
        <f t="shared" si="3"/>
        <v>28000000</v>
      </c>
      <c r="BD55" s="14">
        <f>COUNTIF(СписМінфін!$B$2:$B$101,M55)</f>
        <v>1</v>
      </c>
    </row>
    <row r="56" spans="1:56" s="14" customFormat="1" hidden="1" x14ac:dyDescent="0.2">
      <c r="A56" s="14">
        <v>1</v>
      </c>
      <c r="B56" s="14">
        <f t="shared" si="12"/>
        <v>0</v>
      </c>
      <c r="C56" s="14">
        <f t="shared" si="5"/>
        <v>0</v>
      </c>
      <c r="D56" s="14" t="str">
        <f t="shared" si="6"/>
        <v>2ДОЧIРНЄ ПIДПРИЄМСТВО ВІДКРИТОГО АКЦІОНЕРНОГО ТОВАРИСТВА "ІВАНО-ФРАНКІВСЬКИЙ М'ЯСОКОМБІНАТ" "ІВАНО-ФРАНКІВСЬКІ КОВБАСИ"</v>
      </c>
      <c r="E56" s="261">
        <f t="shared" si="7"/>
        <v>0</v>
      </c>
      <c r="F56" s="261">
        <f t="shared" si="8"/>
        <v>0</v>
      </c>
      <c r="G56" s="128">
        <f t="shared" si="0"/>
        <v>0</v>
      </c>
      <c r="H56" s="126">
        <f t="shared" si="9"/>
        <v>0</v>
      </c>
      <c r="I56" s="113">
        <v>42422</v>
      </c>
      <c r="J56" s="23">
        <v>42422</v>
      </c>
      <c r="K56" s="274">
        <f t="shared" si="10"/>
        <v>42450</v>
      </c>
      <c r="L56" s="22">
        <v>9022190416</v>
      </c>
      <c r="M56" s="14" t="s">
        <v>71</v>
      </c>
      <c r="N56" s="41">
        <v>326057109152</v>
      </c>
      <c r="O56" s="40">
        <v>42422</v>
      </c>
      <c r="P56" s="40">
        <v>42422</v>
      </c>
      <c r="Q56" s="40" t="s">
        <v>108</v>
      </c>
      <c r="R56" s="22">
        <v>43325201</v>
      </c>
      <c r="S56" s="40">
        <v>42450</v>
      </c>
      <c r="T56" s="55">
        <f t="shared" si="1"/>
        <v>43325201</v>
      </c>
      <c r="U56" s="90">
        <v>42450</v>
      </c>
      <c r="V56" s="19">
        <v>43325201</v>
      </c>
      <c r="W56" s="43">
        <v>0</v>
      </c>
      <c r="X56" s="43">
        <v>0</v>
      </c>
      <c r="Y56" s="4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88">
        <v>0</v>
      </c>
      <c r="AJ56" s="43">
        <v>0</v>
      </c>
      <c r="AK56" s="43">
        <v>0</v>
      </c>
      <c r="AL56" s="43">
        <v>0</v>
      </c>
      <c r="AM56" s="43">
        <v>0</v>
      </c>
      <c r="AN56" s="72">
        <f t="shared" si="2"/>
        <v>43325201</v>
      </c>
      <c r="AO56" s="40">
        <v>42457</v>
      </c>
      <c r="AP56" s="56">
        <v>43325201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  <c r="AW56" s="43">
        <v>0</v>
      </c>
      <c r="AX56" s="43">
        <v>0</v>
      </c>
      <c r="AY56" s="43">
        <v>0</v>
      </c>
      <c r="AZ56" s="43">
        <v>0</v>
      </c>
      <c r="BA56" s="19"/>
      <c r="BB56" s="275">
        <f t="shared" si="11"/>
        <v>0</v>
      </c>
      <c r="BC56" s="275">
        <f t="shared" si="3"/>
        <v>0</v>
      </c>
      <c r="BD56" s="14">
        <f>COUNTIF(СписМінфін!$B$2:$B$101,M56)</f>
        <v>1</v>
      </c>
    </row>
    <row r="57" spans="1:56" s="14" customFormat="1" hidden="1" x14ac:dyDescent="0.2">
      <c r="A57" s="14">
        <v>1</v>
      </c>
      <c r="B57" s="14">
        <f t="shared" si="12"/>
        <v>0</v>
      </c>
      <c r="C57" s="14">
        <f t="shared" si="5"/>
        <v>0</v>
      </c>
      <c r="D57" s="14" t="str">
        <f t="shared" si="6"/>
        <v>2ПУБЛІЧНЕ АКЦIОНЕРНЕ ТОВАРИСТВО "ІВАНО-ФРАНКІВСЬКИЙ М'ЯСОКОМБІНАТ"</v>
      </c>
      <c r="E57" s="261">
        <f t="shared" si="7"/>
        <v>0</v>
      </c>
      <c r="F57" s="261">
        <f t="shared" si="8"/>
        <v>0</v>
      </c>
      <c r="G57" s="128">
        <f t="shared" si="0"/>
        <v>0</v>
      </c>
      <c r="H57" s="126">
        <f t="shared" si="9"/>
        <v>0</v>
      </c>
      <c r="I57" s="113">
        <v>42422</v>
      </c>
      <c r="J57" s="23">
        <v>42422</v>
      </c>
      <c r="K57" s="274">
        <f t="shared" si="10"/>
        <v>42450</v>
      </c>
      <c r="L57" s="22">
        <v>9022198076</v>
      </c>
      <c r="M57" s="14" t="s">
        <v>98</v>
      </c>
      <c r="N57" s="41">
        <v>4516309150</v>
      </c>
      <c r="O57" s="40">
        <v>42422</v>
      </c>
      <c r="P57" s="40">
        <v>42422</v>
      </c>
      <c r="Q57" s="40" t="s">
        <v>108</v>
      </c>
      <c r="R57" s="22">
        <v>93166667</v>
      </c>
      <c r="S57" s="40">
        <v>42450</v>
      </c>
      <c r="T57" s="55">
        <f t="shared" si="1"/>
        <v>93166667</v>
      </c>
      <c r="U57" s="90">
        <v>42450</v>
      </c>
      <c r="V57" s="19">
        <v>93166667</v>
      </c>
      <c r="W57" s="43">
        <v>0</v>
      </c>
      <c r="X57" s="43">
        <v>0</v>
      </c>
      <c r="Y57" s="4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88">
        <v>0</v>
      </c>
      <c r="AJ57" s="43">
        <v>0</v>
      </c>
      <c r="AK57" s="43">
        <v>0</v>
      </c>
      <c r="AL57" s="43">
        <v>0</v>
      </c>
      <c r="AM57" s="43">
        <v>0</v>
      </c>
      <c r="AN57" s="72">
        <f t="shared" si="2"/>
        <v>93166667</v>
      </c>
      <c r="AO57" s="40">
        <v>42457</v>
      </c>
      <c r="AP57" s="56">
        <v>93166667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  <c r="AW57" s="43">
        <v>0</v>
      </c>
      <c r="AX57" s="43">
        <v>0</v>
      </c>
      <c r="AY57" s="43">
        <v>0</v>
      </c>
      <c r="AZ57" s="43">
        <v>0</v>
      </c>
      <c r="BA57" s="19"/>
      <c r="BB57" s="275">
        <f t="shared" si="11"/>
        <v>0</v>
      </c>
      <c r="BC57" s="275">
        <f t="shared" si="3"/>
        <v>0</v>
      </c>
      <c r="BD57" s="14">
        <f>COUNTIF(СписМінфін!$B$2:$B$101,M57)</f>
        <v>1</v>
      </c>
    </row>
    <row r="58" spans="1:56" s="14" customFormat="1" hidden="1" x14ac:dyDescent="0.2">
      <c r="A58" s="14">
        <v>1</v>
      </c>
      <c r="B58" s="14">
        <f t="shared" si="12"/>
        <v>0</v>
      </c>
      <c r="C58" s="14">
        <f t="shared" si="5"/>
        <v>0</v>
      </c>
      <c r="D58" s="14" t="str">
        <f t="shared" si="6"/>
        <v>2ТОВАРИСТВО З ОБМЕЖЕНОЮ ВIДПОВIДАЛЬНIСТЮ "АГРОПРОІНВЕСТ 08"</v>
      </c>
      <c r="E58" s="261">
        <f t="shared" si="7"/>
        <v>0</v>
      </c>
      <c r="F58" s="261">
        <f t="shared" si="8"/>
        <v>0</v>
      </c>
      <c r="G58" s="128">
        <f t="shared" si="0"/>
        <v>0</v>
      </c>
      <c r="H58" s="126">
        <f t="shared" si="9"/>
        <v>0</v>
      </c>
      <c r="I58" s="113">
        <v>42422</v>
      </c>
      <c r="J58" s="23">
        <v>42422</v>
      </c>
      <c r="K58" s="274">
        <f t="shared" si="10"/>
        <v>42450</v>
      </c>
      <c r="L58" s="22">
        <v>9021774069</v>
      </c>
      <c r="M58" s="14" t="s">
        <v>92</v>
      </c>
      <c r="N58" s="41">
        <v>358343308067</v>
      </c>
      <c r="O58" s="40">
        <v>42422</v>
      </c>
      <c r="P58" s="40">
        <v>42422</v>
      </c>
      <c r="Q58" s="40" t="s">
        <v>108</v>
      </c>
      <c r="R58" s="43">
        <v>17487159</v>
      </c>
      <c r="S58" s="40">
        <v>42450</v>
      </c>
      <c r="T58" s="55">
        <f t="shared" si="1"/>
        <v>17487159</v>
      </c>
      <c r="U58" s="90">
        <v>42450</v>
      </c>
      <c r="V58" s="19">
        <v>17487159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0</v>
      </c>
      <c r="AF58" s="43">
        <v>0</v>
      </c>
      <c r="AG58" s="43">
        <v>0</v>
      </c>
      <c r="AH58" s="43">
        <v>0</v>
      </c>
      <c r="AI58" s="88">
        <v>0</v>
      </c>
      <c r="AJ58" s="43">
        <v>0</v>
      </c>
      <c r="AK58" s="43">
        <v>0</v>
      </c>
      <c r="AL58" s="43">
        <v>0</v>
      </c>
      <c r="AM58" s="43">
        <v>0</v>
      </c>
      <c r="AN58" s="72">
        <f t="shared" si="2"/>
        <v>17487159</v>
      </c>
      <c r="AO58" s="40">
        <v>42454</v>
      </c>
      <c r="AP58" s="56">
        <v>17487159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19"/>
      <c r="BB58" s="275">
        <f t="shared" si="11"/>
        <v>0</v>
      </c>
      <c r="BC58" s="275">
        <f t="shared" si="3"/>
        <v>0</v>
      </c>
      <c r="BD58" s="14">
        <f>COUNTIF(СписМінфін!$B$2:$B$101,M58)</f>
        <v>1</v>
      </c>
    </row>
    <row r="59" spans="1:56" s="14" customFormat="1" hidden="1" x14ac:dyDescent="0.2">
      <c r="A59" s="14">
        <v>1</v>
      </c>
      <c r="B59" s="14">
        <f t="shared" si="12"/>
        <v>0</v>
      </c>
      <c r="C59" s="14">
        <f t="shared" si="5"/>
        <v>0</v>
      </c>
      <c r="D59" s="14" t="str">
        <f t="shared" si="6"/>
        <v>2ТОВАРИСТВО З ОБМЕЖЕНОЮ ВIДПОВIДАЛЬНIСТЮ "БЕССАРАБІЯ-АГРО"</v>
      </c>
      <c r="E59" s="261">
        <f t="shared" si="7"/>
        <v>0</v>
      </c>
      <c r="F59" s="261">
        <f t="shared" si="8"/>
        <v>0</v>
      </c>
      <c r="G59" s="127">
        <f t="shared" si="0"/>
        <v>-1558334</v>
      </c>
      <c r="H59" s="126">
        <f t="shared" si="9"/>
        <v>0</v>
      </c>
      <c r="I59" s="113">
        <v>42422</v>
      </c>
      <c r="J59" s="23">
        <v>42422</v>
      </c>
      <c r="K59" s="274">
        <f t="shared" si="10"/>
        <v>42450</v>
      </c>
      <c r="L59" s="22">
        <v>9022179633</v>
      </c>
      <c r="M59" s="14" t="s">
        <v>25</v>
      </c>
      <c r="N59" s="41">
        <v>390762615020</v>
      </c>
      <c r="O59" s="40">
        <v>42422</v>
      </c>
      <c r="P59" s="40">
        <v>42422</v>
      </c>
      <c r="Q59" s="40" t="s">
        <v>108</v>
      </c>
      <c r="R59" s="43">
        <v>22000000</v>
      </c>
      <c r="S59" s="40">
        <v>42450</v>
      </c>
      <c r="T59" s="55">
        <f t="shared" si="1"/>
        <v>22000000</v>
      </c>
      <c r="U59" s="90">
        <v>42450</v>
      </c>
      <c r="V59" s="19">
        <v>22000000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0</v>
      </c>
      <c r="AF59" s="43">
        <v>0</v>
      </c>
      <c r="AG59" s="40">
        <v>42636</v>
      </c>
      <c r="AH59" s="22">
        <v>211400</v>
      </c>
      <c r="AI59" s="65">
        <v>1558334</v>
      </c>
      <c r="AJ59" s="40">
        <v>42661</v>
      </c>
      <c r="AK59" s="43">
        <v>4783333</v>
      </c>
      <c r="AL59" s="40" t="s">
        <v>108</v>
      </c>
      <c r="AM59" s="43">
        <v>0</v>
      </c>
      <c r="AN59" s="72">
        <f t="shared" si="2"/>
        <v>22000000</v>
      </c>
      <c r="AO59" s="23">
        <v>42454</v>
      </c>
      <c r="AP59" s="56">
        <v>22000000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19"/>
      <c r="BB59" s="275">
        <f t="shared" si="11"/>
        <v>0</v>
      </c>
      <c r="BC59" s="275">
        <f t="shared" si="3"/>
        <v>0</v>
      </c>
      <c r="BD59" s="14">
        <f>COUNTIF(СписМінфін!$B$2:$B$101,M59)</f>
        <v>1</v>
      </c>
    </row>
    <row r="60" spans="1:56" s="14" customFormat="1" ht="15" hidden="1" customHeight="1" x14ac:dyDescent="0.2">
      <c r="A60" s="14">
        <v>1</v>
      </c>
      <c r="B60" s="14">
        <f t="shared" si="12"/>
        <v>0</v>
      </c>
      <c r="C60" s="14">
        <f t="shared" si="5"/>
        <v>0</v>
      </c>
      <c r="D60" s="14" t="str">
        <f t="shared" si="6"/>
        <v>2ТОВАРИСТВО З ОБМЕЖЕНОЮ ВIДПОВIДАЛЬНIСТЮ "ВІННИЦЬКИЙ КОМБІНАТ ХЛІБОПРОДУКТІВ № 2"</v>
      </c>
      <c r="E60" s="261">
        <f t="shared" si="7"/>
        <v>0</v>
      </c>
      <c r="F60" s="261">
        <f t="shared" si="8"/>
        <v>0</v>
      </c>
      <c r="G60" s="128">
        <f t="shared" si="0"/>
        <v>0</v>
      </c>
      <c r="H60" s="126">
        <f t="shared" si="9"/>
        <v>0</v>
      </c>
      <c r="I60" s="113">
        <v>42422</v>
      </c>
      <c r="J60" s="23">
        <v>42422</v>
      </c>
      <c r="K60" s="274">
        <f t="shared" si="10"/>
        <v>42450</v>
      </c>
      <c r="L60" s="22">
        <v>9021742622</v>
      </c>
      <c r="M60" s="14" t="s">
        <v>74</v>
      </c>
      <c r="N60" s="41">
        <v>343250302030</v>
      </c>
      <c r="O60" s="40">
        <v>42422</v>
      </c>
      <c r="P60" s="40">
        <v>42422</v>
      </c>
      <c r="Q60" s="40" t="s">
        <v>108</v>
      </c>
      <c r="R60" s="43">
        <v>12000000</v>
      </c>
      <c r="S60" s="40">
        <v>42450</v>
      </c>
      <c r="T60" s="55">
        <f t="shared" si="1"/>
        <v>12000000</v>
      </c>
      <c r="U60" s="90">
        <v>42450</v>
      </c>
      <c r="V60" s="19">
        <v>12000000</v>
      </c>
      <c r="W60" s="43">
        <v>0</v>
      </c>
      <c r="X60" s="43">
        <v>0</v>
      </c>
      <c r="Y60" s="43">
        <v>0</v>
      </c>
      <c r="Z60" s="43">
        <v>0</v>
      </c>
      <c r="AA60" s="43">
        <v>0</v>
      </c>
      <c r="AB60" s="43">
        <v>0</v>
      </c>
      <c r="AC60" s="43">
        <v>0</v>
      </c>
      <c r="AD60" s="43">
        <v>0</v>
      </c>
      <c r="AE60" s="43">
        <v>0</v>
      </c>
      <c r="AF60" s="43">
        <v>0</v>
      </c>
      <c r="AG60" s="43">
        <v>0</v>
      </c>
      <c r="AH60" s="43">
        <v>0</v>
      </c>
      <c r="AI60" s="88">
        <v>0</v>
      </c>
      <c r="AJ60" s="43">
        <v>0</v>
      </c>
      <c r="AK60" s="43">
        <v>0</v>
      </c>
      <c r="AL60" s="43">
        <v>0</v>
      </c>
      <c r="AM60" s="43">
        <v>0</v>
      </c>
      <c r="AN60" s="72">
        <f t="shared" si="2"/>
        <v>12000000</v>
      </c>
      <c r="AO60" s="40">
        <v>42454</v>
      </c>
      <c r="AP60" s="56">
        <v>12000000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>
        <v>0</v>
      </c>
      <c r="AW60" s="43">
        <v>0</v>
      </c>
      <c r="AX60" s="43">
        <v>0</v>
      </c>
      <c r="AY60" s="43">
        <v>0</v>
      </c>
      <c r="AZ60" s="43">
        <v>0</v>
      </c>
      <c r="BA60" s="19"/>
      <c r="BB60" s="275">
        <f t="shared" si="11"/>
        <v>0</v>
      </c>
      <c r="BC60" s="275">
        <f t="shared" si="3"/>
        <v>0</v>
      </c>
      <c r="BD60" s="14">
        <f>COUNTIF(СписМінфін!$B$2:$B$101,M60)</f>
        <v>1</v>
      </c>
    </row>
    <row r="61" spans="1:56" s="14" customFormat="1" ht="12.75" hidden="1" customHeight="1" x14ac:dyDescent="0.2">
      <c r="A61" s="14">
        <v>1</v>
      </c>
      <c r="B61" s="14">
        <f t="shared" si="12"/>
        <v>0</v>
      </c>
      <c r="C61" s="14">
        <f t="shared" si="5"/>
        <v>0</v>
      </c>
      <c r="D61" s="14" t="str">
        <f t="shared" si="6"/>
        <v>2ТОВАРИСТВО З ОБМЕЖЕНОЮ ВIДПОВIДАЛЬНIСТЮ "ОЛСІДЗ БЛЕК СІ"</v>
      </c>
      <c r="E61" s="261">
        <f t="shared" si="7"/>
        <v>0</v>
      </c>
      <c r="F61" s="261">
        <f t="shared" si="8"/>
        <v>0</v>
      </c>
      <c r="G61" s="128">
        <f t="shared" si="0"/>
        <v>0</v>
      </c>
      <c r="H61" s="126">
        <f t="shared" si="9"/>
        <v>0</v>
      </c>
      <c r="I61" s="113">
        <v>42422</v>
      </c>
      <c r="J61" s="62">
        <v>42422</v>
      </c>
      <c r="K61" s="274">
        <f t="shared" si="10"/>
        <v>42452</v>
      </c>
      <c r="L61" s="52">
        <v>9022214001</v>
      </c>
      <c r="M61" s="14" t="s">
        <v>39</v>
      </c>
      <c r="N61" s="58">
        <v>373924926569</v>
      </c>
      <c r="O61" s="51">
        <v>42422</v>
      </c>
      <c r="P61" s="51">
        <v>42422</v>
      </c>
      <c r="Q61" s="40" t="s">
        <v>108</v>
      </c>
      <c r="R61" s="59">
        <v>17185509</v>
      </c>
      <c r="S61" s="51">
        <v>42450</v>
      </c>
      <c r="T61" s="55">
        <f t="shared" si="1"/>
        <v>17185509</v>
      </c>
      <c r="U61" s="93">
        <v>42450</v>
      </c>
      <c r="V61" s="20">
        <v>17180582.640000001</v>
      </c>
      <c r="W61" s="33">
        <v>42452</v>
      </c>
      <c r="X61" s="25">
        <v>4926.3599999999997</v>
      </c>
      <c r="Y61" s="43">
        <v>0</v>
      </c>
      <c r="Z61" s="43">
        <v>0</v>
      </c>
      <c r="AA61" s="43">
        <v>0</v>
      </c>
      <c r="AB61" s="43">
        <v>0</v>
      </c>
      <c r="AC61" s="43">
        <v>0</v>
      </c>
      <c r="AD61" s="43">
        <v>0</v>
      </c>
      <c r="AE61" s="43">
        <v>0</v>
      </c>
      <c r="AF61" s="43">
        <v>0</v>
      </c>
      <c r="AG61" s="43">
        <v>0</v>
      </c>
      <c r="AH61" s="43">
        <v>0</v>
      </c>
      <c r="AI61" s="88">
        <v>0</v>
      </c>
      <c r="AJ61" s="43">
        <v>0</v>
      </c>
      <c r="AK61" s="43">
        <v>0</v>
      </c>
      <c r="AL61" s="43">
        <v>0</v>
      </c>
      <c r="AM61" s="43">
        <v>0</v>
      </c>
      <c r="AN61" s="72">
        <f t="shared" si="2"/>
        <v>17185509</v>
      </c>
      <c r="AO61" s="40">
        <v>42460</v>
      </c>
      <c r="AP61" s="57">
        <v>17185509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  <c r="AW61" s="43">
        <v>0</v>
      </c>
      <c r="AX61" s="43">
        <v>0</v>
      </c>
      <c r="AY61" s="43">
        <v>0</v>
      </c>
      <c r="AZ61" s="43">
        <v>0</v>
      </c>
      <c r="BA61" s="19"/>
      <c r="BB61" s="275">
        <f t="shared" si="11"/>
        <v>0</v>
      </c>
      <c r="BC61" s="275">
        <f t="shared" si="3"/>
        <v>0</v>
      </c>
      <c r="BD61" s="14">
        <f>COUNTIF(СписМінфін!$B$2:$B$101,M61)</f>
        <v>1</v>
      </c>
    </row>
    <row r="62" spans="1:56" s="14" customFormat="1" hidden="1" x14ac:dyDescent="0.2">
      <c r="A62" s="14">
        <v>1</v>
      </c>
      <c r="B62" s="14">
        <f t="shared" si="12"/>
        <v>0</v>
      </c>
      <c r="C62" s="14">
        <f t="shared" si="5"/>
        <v>0</v>
      </c>
      <c r="D62" s="14" t="str">
        <f t="shared" si="6"/>
        <v>2ТОВАРИСТВО З ОБМЕЖЕНОЮ ВІДПОВІДАЛЬНІСТЮ "ВІВАД 09"</v>
      </c>
      <c r="E62" s="261">
        <f t="shared" si="7"/>
        <v>0</v>
      </c>
      <c r="F62" s="261">
        <f t="shared" si="8"/>
        <v>0</v>
      </c>
      <c r="G62" s="128">
        <f t="shared" si="0"/>
        <v>0</v>
      </c>
      <c r="H62" s="126">
        <f t="shared" si="9"/>
        <v>0</v>
      </c>
      <c r="I62" s="113">
        <v>42422</v>
      </c>
      <c r="J62" s="23">
        <v>42422</v>
      </c>
      <c r="K62" s="274">
        <f t="shared" si="10"/>
        <v>42450</v>
      </c>
      <c r="L62" s="22">
        <v>9021390549</v>
      </c>
      <c r="M62" s="14" t="s">
        <v>63</v>
      </c>
      <c r="N62" s="41">
        <v>363110006066</v>
      </c>
      <c r="O62" s="40">
        <v>42422</v>
      </c>
      <c r="P62" s="40">
        <v>42422</v>
      </c>
      <c r="Q62" s="40" t="s">
        <v>108</v>
      </c>
      <c r="R62" s="43">
        <v>1316294</v>
      </c>
      <c r="S62" s="40">
        <v>42450</v>
      </c>
      <c r="T62" s="55">
        <f t="shared" si="1"/>
        <v>1316294</v>
      </c>
      <c r="U62" s="90">
        <v>42450</v>
      </c>
      <c r="V62" s="19">
        <v>1316294</v>
      </c>
      <c r="W62" s="43">
        <v>0</v>
      </c>
      <c r="X62" s="43">
        <v>0</v>
      </c>
      <c r="Y62" s="43">
        <v>0</v>
      </c>
      <c r="Z62" s="43">
        <v>0</v>
      </c>
      <c r="AA62" s="43">
        <v>0</v>
      </c>
      <c r="AB62" s="43">
        <v>0</v>
      </c>
      <c r="AC62" s="43">
        <v>0</v>
      </c>
      <c r="AD62" s="43">
        <v>0</v>
      </c>
      <c r="AE62" s="43">
        <v>0</v>
      </c>
      <c r="AF62" s="43">
        <v>0</v>
      </c>
      <c r="AG62" s="43">
        <v>0</v>
      </c>
      <c r="AH62" s="43">
        <v>0</v>
      </c>
      <c r="AI62" s="88">
        <v>0</v>
      </c>
      <c r="AJ62" s="43">
        <v>0</v>
      </c>
      <c r="AK62" s="43">
        <v>0</v>
      </c>
      <c r="AL62" s="43">
        <v>0</v>
      </c>
      <c r="AM62" s="43">
        <v>0</v>
      </c>
      <c r="AN62" s="72">
        <f t="shared" si="2"/>
        <v>1316294</v>
      </c>
      <c r="AO62" s="40">
        <v>42457</v>
      </c>
      <c r="AP62" s="56">
        <v>1316294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>
        <v>0</v>
      </c>
      <c r="AW62" s="43">
        <v>0</v>
      </c>
      <c r="AX62" s="43">
        <v>0</v>
      </c>
      <c r="AY62" s="43">
        <v>0</v>
      </c>
      <c r="AZ62" s="43">
        <v>0</v>
      </c>
      <c r="BA62" s="19"/>
      <c r="BB62" s="275">
        <f t="shared" si="11"/>
        <v>0</v>
      </c>
      <c r="BC62" s="275">
        <f t="shared" si="3"/>
        <v>0</v>
      </c>
      <c r="BD62" s="14">
        <f>COUNTIF(СписМінфін!$B$2:$B$101,M62)</f>
        <v>1</v>
      </c>
    </row>
    <row r="63" spans="1:56" s="14" customFormat="1" hidden="1" x14ac:dyDescent="0.2">
      <c r="A63" s="14">
        <v>1</v>
      </c>
      <c r="B63" s="14">
        <f t="shared" si="12"/>
        <v>0</v>
      </c>
      <c r="C63" s="14">
        <f t="shared" si="5"/>
        <v>0</v>
      </c>
      <c r="D63" s="14" t="str">
        <f t="shared" si="6"/>
        <v>2ДЕРЖАВНЕ ПIДПРИЄМСТВО "ЗАВОД "ЕЛЕКТРОВАЖМАШ"</v>
      </c>
      <c r="E63" s="261">
        <f t="shared" si="7"/>
        <v>0</v>
      </c>
      <c r="F63" s="261">
        <f t="shared" si="8"/>
        <v>0</v>
      </c>
      <c r="G63" s="128">
        <f t="shared" si="0"/>
        <v>0</v>
      </c>
      <c r="H63" s="126">
        <f t="shared" si="9"/>
        <v>0</v>
      </c>
      <c r="I63" s="113">
        <v>42422</v>
      </c>
      <c r="J63" s="23">
        <v>42422</v>
      </c>
      <c r="K63" s="274">
        <f t="shared" si="10"/>
        <v>42451</v>
      </c>
      <c r="L63" s="22">
        <v>9021830163</v>
      </c>
      <c r="M63" s="14" t="s">
        <v>136</v>
      </c>
      <c r="N63" s="41">
        <v>2131220393</v>
      </c>
      <c r="O63" s="40">
        <v>42422</v>
      </c>
      <c r="P63" s="40">
        <v>42422</v>
      </c>
      <c r="Q63" s="40" t="s">
        <v>108</v>
      </c>
      <c r="R63" s="22">
        <v>11271008</v>
      </c>
      <c r="S63" s="40">
        <v>42450</v>
      </c>
      <c r="T63" s="55">
        <f t="shared" si="1"/>
        <v>11271008</v>
      </c>
      <c r="U63" s="90">
        <v>42451</v>
      </c>
      <c r="V63" s="19">
        <v>11271008</v>
      </c>
      <c r="W63" s="43">
        <v>0</v>
      </c>
      <c r="X63" s="43">
        <v>0</v>
      </c>
      <c r="Y63" s="43">
        <v>0</v>
      </c>
      <c r="Z63" s="43">
        <v>0</v>
      </c>
      <c r="AA63" s="43">
        <v>0</v>
      </c>
      <c r="AB63" s="43">
        <v>0</v>
      </c>
      <c r="AC63" s="43">
        <v>0</v>
      </c>
      <c r="AD63" s="43">
        <v>0</v>
      </c>
      <c r="AE63" s="43">
        <v>0</v>
      </c>
      <c r="AF63" s="43">
        <v>0</v>
      </c>
      <c r="AG63" s="43">
        <v>0</v>
      </c>
      <c r="AH63" s="43">
        <v>0</v>
      </c>
      <c r="AI63" s="88">
        <v>0</v>
      </c>
      <c r="AJ63" s="43">
        <v>0</v>
      </c>
      <c r="AK63" s="43">
        <v>0</v>
      </c>
      <c r="AL63" s="43">
        <v>0</v>
      </c>
      <c r="AM63" s="43">
        <v>0</v>
      </c>
      <c r="AN63" s="72">
        <f t="shared" si="2"/>
        <v>11271008</v>
      </c>
      <c r="AO63" s="40">
        <v>42454</v>
      </c>
      <c r="AP63" s="56">
        <v>11271008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>
        <v>0</v>
      </c>
      <c r="AW63" s="43">
        <v>0</v>
      </c>
      <c r="AX63" s="43">
        <v>0</v>
      </c>
      <c r="AY63" s="43">
        <v>0</v>
      </c>
      <c r="AZ63" s="43">
        <v>0</v>
      </c>
      <c r="BA63" s="19"/>
      <c r="BB63" s="275">
        <f t="shared" si="11"/>
        <v>0</v>
      </c>
      <c r="BC63" s="275">
        <f t="shared" si="3"/>
        <v>0</v>
      </c>
      <c r="BD63" s="14">
        <f>COUNTIF(СписМінфін!$B$2:$B$101,M63)</f>
        <v>0</v>
      </c>
    </row>
    <row r="64" spans="1:56" s="14" customFormat="1" hidden="1" x14ac:dyDescent="0.2">
      <c r="A64" s="14">
        <v>1</v>
      </c>
      <c r="B64" s="14">
        <f t="shared" si="12"/>
        <v>0</v>
      </c>
      <c r="C64" s="14">
        <f t="shared" si="5"/>
        <v>0</v>
      </c>
      <c r="D64" s="14" t="str">
        <f t="shared" si="6"/>
        <v>2ДЕРЖАВНЕ ПIДПРИЄМСТВО "НАУКОВО-ВИРОБНИЧИЙ КОМПЛЕКС ГАЗОТУРБОБУДУВАННЯ "ЗОРЯ" - "МАШПРОЕКТ"</v>
      </c>
      <c r="E64" s="261">
        <f t="shared" si="7"/>
        <v>0</v>
      </c>
      <c r="F64" s="261">
        <f t="shared" si="8"/>
        <v>0</v>
      </c>
      <c r="G64" s="128">
        <f t="shared" si="0"/>
        <v>0</v>
      </c>
      <c r="H64" s="126">
        <f t="shared" si="9"/>
        <v>0</v>
      </c>
      <c r="I64" s="113">
        <v>42422</v>
      </c>
      <c r="J64" s="23">
        <v>42422</v>
      </c>
      <c r="K64" s="274">
        <f t="shared" si="10"/>
        <v>42451</v>
      </c>
      <c r="L64" s="22">
        <v>9021949607</v>
      </c>
      <c r="M64" s="14" t="s">
        <v>43</v>
      </c>
      <c r="N64" s="41">
        <v>318213814011</v>
      </c>
      <c r="O64" s="40">
        <v>42422</v>
      </c>
      <c r="P64" s="40">
        <v>42422</v>
      </c>
      <c r="Q64" s="40" t="s">
        <v>108</v>
      </c>
      <c r="R64" s="22">
        <v>23098723</v>
      </c>
      <c r="S64" s="40">
        <v>42450</v>
      </c>
      <c r="T64" s="55">
        <f t="shared" si="1"/>
        <v>23098723</v>
      </c>
      <c r="U64" s="90">
        <v>42451</v>
      </c>
      <c r="V64" s="19">
        <v>23098723</v>
      </c>
      <c r="W64" s="43">
        <v>0</v>
      </c>
      <c r="X64" s="43">
        <v>0</v>
      </c>
      <c r="Y64" s="43">
        <v>0</v>
      </c>
      <c r="Z64" s="43">
        <v>0</v>
      </c>
      <c r="AA64" s="43">
        <v>0</v>
      </c>
      <c r="AB64" s="43">
        <v>0</v>
      </c>
      <c r="AC64" s="43">
        <v>0</v>
      </c>
      <c r="AD64" s="43">
        <v>0</v>
      </c>
      <c r="AE64" s="43">
        <v>0</v>
      </c>
      <c r="AF64" s="43">
        <v>0</v>
      </c>
      <c r="AG64" s="43">
        <v>0</v>
      </c>
      <c r="AH64" s="43">
        <v>0</v>
      </c>
      <c r="AI64" s="88">
        <v>0</v>
      </c>
      <c r="AJ64" s="43">
        <v>0</v>
      </c>
      <c r="AK64" s="43">
        <v>0</v>
      </c>
      <c r="AL64" s="43">
        <v>0</v>
      </c>
      <c r="AM64" s="43">
        <v>0</v>
      </c>
      <c r="AN64" s="72">
        <f t="shared" si="2"/>
        <v>23098723</v>
      </c>
      <c r="AO64" s="40">
        <v>42458</v>
      </c>
      <c r="AP64" s="56">
        <v>23098723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>
        <v>0</v>
      </c>
      <c r="AW64" s="43">
        <v>0</v>
      </c>
      <c r="AX64" s="43">
        <v>0</v>
      </c>
      <c r="AY64" s="43">
        <v>0</v>
      </c>
      <c r="AZ64" s="43">
        <v>0</v>
      </c>
      <c r="BA64" s="19"/>
      <c r="BB64" s="275">
        <f t="shared" si="11"/>
        <v>0</v>
      </c>
      <c r="BC64" s="275">
        <f t="shared" si="3"/>
        <v>0</v>
      </c>
      <c r="BD64" s="14">
        <f>COUNTIF(СписМінфін!$B$2:$B$101,M64)</f>
        <v>1</v>
      </c>
    </row>
    <row r="65" spans="1:56" s="14" customFormat="1" hidden="1" x14ac:dyDescent="0.2">
      <c r="A65" s="14">
        <v>1</v>
      </c>
      <c r="B65" s="14">
        <f t="shared" si="12"/>
        <v>0</v>
      </c>
      <c r="C65" s="14">
        <f t="shared" si="5"/>
        <v>0</v>
      </c>
      <c r="D65" s="14" t="str">
        <f t="shared" si="6"/>
        <v>2ДОЧІРНЄ ПІДПРИЄМСТВО З ІНОЗЕМНОЮ ІНВЕСТИЦІЄЮ "САНГРАНТ ПЛЮС"</v>
      </c>
      <c r="E65" s="261">
        <f t="shared" si="7"/>
        <v>0</v>
      </c>
      <c r="F65" s="261">
        <f t="shared" si="8"/>
        <v>0</v>
      </c>
      <c r="G65" s="128">
        <f t="shared" si="0"/>
        <v>0</v>
      </c>
      <c r="H65" s="126">
        <f t="shared" si="9"/>
        <v>0</v>
      </c>
      <c r="I65" s="113">
        <v>42422</v>
      </c>
      <c r="J65" s="23">
        <v>42422</v>
      </c>
      <c r="K65" s="274">
        <f t="shared" si="10"/>
        <v>42451</v>
      </c>
      <c r="L65" s="22">
        <v>9022230640</v>
      </c>
      <c r="M65" s="14" t="s">
        <v>88</v>
      </c>
      <c r="N65" s="41">
        <v>312436726100</v>
      </c>
      <c r="O65" s="40">
        <v>42422</v>
      </c>
      <c r="P65" s="40">
        <v>42422</v>
      </c>
      <c r="Q65" s="40" t="s">
        <v>108</v>
      </c>
      <c r="R65" s="43">
        <v>3947993</v>
      </c>
      <c r="S65" s="40">
        <v>42450</v>
      </c>
      <c r="T65" s="55">
        <f t="shared" si="1"/>
        <v>3947993</v>
      </c>
      <c r="U65" s="90">
        <v>42451</v>
      </c>
      <c r="V65" s="19">
        <v>3947993</v>
      </c>
      <c r="W65" s="43">
        <v>0</v>
      </c>
      <c r="X65" s="43">
        <v>0</v>
      </c>
      <c r="Y65" s="43">
        <v>0</v>
      </c>
      <c r="Z65" s="43">
        <v>0</v>
      </c>
      <c r="AA65" s="43">
        <v>0</v>
      </c>
      <c r="AB65" s="43">
        <v>0</v>
      </c>
      <c r="AC65" s="43">
        <v>0</v>
      </c>
      <c r="AD65" s="43">
        <v>0</v>
      </c>
      <c r="AE65" s="43">
        <v>0</v>
      </c>
      <c r="AF65" s="43">
        <v>0</v>
      </c>
      <c r="AG65" s="43">
        <v>0</v>
      </c>
      <c r="AH65" s="43">
        <v>0</v>
      </c>
      <c r="AI65" s="88">
        <v>0</v>
      </c>
      <c r="AJ65" s="43">
        <v>0</v>
      </c>
      <c r="AK65" s="43">
        <v>0</v>
      </c>
      <c r="AL65" s="43">
        <v>0</v>
      </c>
      <c r="AM65" s="43">
        <v>0</v>
      </c>
      <c r="AN65" s="72">
        <f t="shared" si="2"/>
        <v>3947993</v>
      </c>
      <c r="AO65" s="40">
        <v>42454</v>
      </c>
      <c r="AP65" s="56">
        <v>3947993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>
        <v>0</v>
      </c>
      <c r="AW65" s="43">
        <v>0</v>
      </c>
      <c r="AX65" s="43">
        <v>0</v>
      </c>
      <c r="AY65" s="43">
        <v>0</v>
      </c>
      <c r="AZ65" s="43">
        <v>0</v>
      </c>
      <c r="BA65" s="19"/>
      <c r="BB65" s="275">
        <f t="shared" si="11"/>
        <v>0</v>
      </c>
      <c r="BC65" s="275">
        <f t="shared" si="3"/>
        <v>0</v>
      </c>
      <c r="BD65" s="14">
        <f>COUNTIF(СписМінфін!$B$2:$B$101,M65)</f>
        <v>1</v>
      </c>
    </row>
    <row r="66" spans="1:56" s="14" customFormat="1" hidden="1" x14ac:dyDescent="0.2">
      <c r="A66" s="14">
        <v>1</v>
      </c>
      <c r="B66" s="14">
        <f t="shared" si="12"/>
        <v>1</v>
      </c>
      <c r="C66" s="14">
        <f t="shared" si="5"/>
        <v>0</v>
      </c>
      <c r="D66" s="14" t="str">
        <f t="shared" si="6"/>
        <v>2ПРИВАТНЕ АКЦIОНЕРНЕ ТОВАРИСТВО "АВІАКОМПАНІЯ "МІЖНАРОДНІ АВІАЛІНІЇ УКРАЇНИ"</v>
      </c>
      <c r="E66" s="261">
        <f t="shared" si="7"/>
        <v>19158.665753424659</v>
      </c>
      <c r="F66" s="261">
        <f t="shared" si="8"/>
        <v>0</v>
      </c>
      <c r="G66" s="128">
        <f t="shared" si="0"/>
        <v>20037</v>
      </c>
      <c r="H66" s="126">
        <f t="shared" si="9"/>
        <v>0</v>
      </c>
      <c r="I66" s="113">
        <v>42422</v>
      </c>
      <c r="J66" s="23">
        <v>42422</v>
      </c>
      <c r="K66" s="274">
        <f t="shared" si="10"/>
        <v>42451</v>
      </c>
      <c r="L66" s="22">
        <v>9022119506</v>
      </c>
      <c r="M66" s="14" t="s">
        <v>57</v>
      </c>
      <c r="N66" s="41">
        <v>143486826595</v>
      </c>
      <c r="O66" s="40">
        <v>42422</v>
      </c>
      <c r="P66" s="40">
        <v>42422</v>
      </c>
      <c r="Q66" s="40" t="s">
        <v>108</v>
      </c>
      <c r="R66" s="22">
        <v>13445355</v>
      </c>
      <c r="S66" s="40">
        <v>42450</v>
      </c>
      <c r="T66" s="55">
        <f t="shared" si="1"/>
        <v>13425318</v>
      </c>
      <c r="U66" s="90">
        <v>42451</v>
      </c>
      <c r="V66" s="19">
        <v>13425318</v>
      </c>
      <c r="W66" s="43">
        <v>0</v>
      </c>
      <c r="X66" s="43">
        <v>0</v>
      </c>
      <c r="Y66" s="43">
        <v>0</v>
      </c>
      <c r="Z66" s="43">
        <v>0</v>
      </c>
      <c r="AA66" s="43">
        <v>0</v>
      </c>
      <c r="AB66" s="43">
        <v>0</v>
      </c>
      <c r="AC66" s="43">
        <v>0</v>
      </c>
      <c r="AD66" s="43">
        <v>0</v>
      </c>
      <c r="AE66" s="43">
        <v>0</v>
      </c>
      <c r="AF66" s="43">
        <v>0</v>
      </c>
      <c r="AG66" s="43">
        <v>0</v>
      </c>
      <c r="AH66" s="43">
        <v>0</v>
      </c>
      <c r="AI66" s="88">
        <v>0</v>
      </c>
      <c r="AJ66" s="43">
        <v>0</v>
      </c>
      <c r="AK66" s="43">
        <v>0</v>
      </c>
      <c r="AL66" s="43">
        <v>0</v>
      </c>
      <c r="AM66" s="43">
        <v>0</v>
      </c>
      <c r="AN66" s="72">
        <f t="shared" si="2"/>
        <v>13425318</v>
      </c>
      <c r="AO66" s="40">
        <v>42458</v>
      </c>
      <c r="AP66" s="56">
        <v>13425318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  <c r="AW66" s="43">
        <v>0</v>
      </c>
      <c r="AX66" s="43">
        <v>0</v>
      </c>
      <c r="AY66" s="43">
        <v>0</v>
      </c>
      <c r="AZ66" s="43">
        <v>0</v>
      </c>
      <c r="BA66" s="19"/>
      <c r="BB66" s="275">
        <f t="shared" si="11"/>
        <v>0</v>
      </c>
      <c r="BC66" s="275">
        <f t="shared" si="3"/>
        <v>20037</v>
      </c>
      <c r="BD66" s="14">
        <f>COUNTIF(СписМінфін!$B$2:$B$101,M66)</f>
        <v>1</v>
      </c>
    </row>
    <row r="67" spans="1:56" s="14" customFormat="1" hidden="1" x14ac:dyDescent="0.2">
      <c r="A67" s="14">
        <v>1</v>
      </c>
      <c r="B67" s="14">
        <f t="shared" si="12"/>
        <v>0</v>
      </c>
      <c r="C67" s="14">
        <f t="shared" si="5"/>
        <v>0</v>
      </c>
      <c r="D67" s="14" t="str">
        <f t="shared" si="6"/>
        <v>2ПРИВАТНЕ АКЦIОНЕРНЕ ТОВАРИСТВО "ЄВРАЗ ДНІПРОВСЬКИЙ МЕТАЛУРГІЙНИЙ ЗАВОД"</v>
      </c>
      <c r="E67" s="261">
        <f t="shared" si="7"/>
        <v>0</v>
      </c>
      <c r="F67" s="261">
        <f t="shared" si="8"/>
        <v>0</v>
      </c>
      <c r="G67" s="128">
        <f t="shared" si="0"/>
        <v>0</v>
      </c>
      <c r="H67" s="126">
        <f t="shared" si="9"/>
        <v>0</v>
      </c>
      <c r="I67" s="113">
        <v>42422</v>
      </c>
      <c r="J67" s="23">
        <v>42422</v>
      </c>
      <c r="K67" s="274">
        <f t="shared" si="10"/>
        <v>42451</v>
      </c>
      <c r="L67" s="22">
        <v>9021903089</v>
      </c>
      <c r="M67" s="14" t="s">
        <v>36</v>
      </c>
      <c r="N67" s="41">
        <v>53930504026</v>
      </c>
      <c r="O67" s="40">
        <v>42422</v>
      </c>
      <c r="P67" s="40">
        <v>42422</v>
      </c>
      <c r="Q67" s="40" t="s">
        <v>108</v>
      </c>
      <c r="R67" s="43">
        <v>46719040</v>
      </c>
      <c r="S67" s="40">
        <v>42450</v>
      </c>
      <c r="T67" s="55">
        <f t="shared" si="1"/>
        <v>46719040</v>
      </c>
      <c r="U67" s="90">
        <v>42451</v>
      </c>
      <c r="V67" s="19">
        <v>46719040</v>
      </c>
      <c r="W67" s="43">
        <v>0</v>
      </c>
      <c r="X67" s="43">
        <v>0</v>
      </c>
      <c r="Y67" s="43">
        <v>0</v>
      </c>
      <c r="Z67" s="43">
        <v>0</v>
      </c>
      <c r="AA67" s="43">
        <v>0</v>
      </c>
      <c r="AB67" s="43">
        <v>0</v>
      </c>
      <c r="AC67" s="43">
        <v>0</v>
      </c>
      <c r="AD67" s="43">
        <v>0</v>
      </c>
      <c r="AE67" s="43">
        <v>0</v>
      </c>
      <c r="AF67" s="43">
        <v>0</v>
      </c>
      <c r="AG67" s="43">
        <v>0</v>
      </c>
      <c r="AH67" s="43">
        <v>0</v>
      </c>
      <c r="AI67" s="88">
        <v>0</v>
      </c>
      <c r="AJ67" s="43">
        <v>0</v>
      </c>
      <c r="AK67" s="43">
        <v>0</v>
      </c>
      <c r="AL67" s="43">
        <v>0</v>
      </c>
      <c r="AM67" s="43">
        <v>0</v>
      </c>
      <c r="AN67" s="72">
        <f t="shared" si="2"/>
        <v>46719040</v>
      </c>
      <c r="AO67" s="40">
        <v>42457</v>
      </c>
      <c r="AP67" s="56">
        <v>46719040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>
        <v>0</v>
      </c>
      <c r="AW67" s="43">
        <v>0</v>
      </c>
      <c r="AX67" s="43">
        <v>0</v>
      </c>
      <c r="AY67" s="43">
        <v>0</v>
      </c>
      <c r="AZ67" s="43">
        <v>0</v>
      </c>
      <c r="BA67" s="19"/>
      <c r="BB67" s="275">
        <f t="shared" si="11"/>
        <v>0</v>
      </c>
      <c r="BC67" s="275">
        <f t="shared" si="3"/>
        <v>0</v>
      </c>
      <c r="BD67" s="14">
        <f>COUNTIF(СписМінфін!$B$2:$B$101,M67)</f>
        <v>1</v>
      </c>
    </row>
    <row r="68" spans="1:56" s="14" customFormat="1" hidden="1" x14ac:dyDescent="0.2">
      <c r="A68" s="14">
        <v>1</v>
      </c>
      <c r="B68" s="14">
        <f t="shared" si="12"/>
        <v>0</v>
      </c>
      <c r="C68" s="14">
        <f t="shared" si="5"/>
        <v>0</v>
      </c>
      <c r="D68" s="14" t="str">
        <f t="shared" si="6"/>
        <v>2ПРИВАТНЕ АКЦIОНЕРНЕ ТОВАРИСТВО "ЄВРАЗ СУХА БАЛКА"</v>
      </c>
      <c r="E68" s="261">
        <f t="shared" si="7"/>
        <v>0</v>
      </c>
      <c r="F68" s="261">
        <f t="shared" si="8"/>
        <v>0</v>
      </c>
      <c r="G68" s="128">
        <f t="shared" si="0"/>
        <v>0</v>
      </c>
      <c r="H68" s="126">
        <f t="shared" si="9"/>
        <v>0</v>
      </c>
      <c r="I68" s="113">
        <v>42422</v>
      </c>
      <c r="J68" s="23">
        <v>42422</v>
      </c>
      <c r="K68" s="274">
        <f t="shared" si="10"/>
        <v>42451</v>
      </c>
      <c r="L68" s="22">
        <v>9022011220</v>
      </c>
      <c r="M68" s="14" t="s">
        <v>44</v>
      </c>
      <c r="N68" s="41">
        <v>1913204050</v>
      </c>
      <c r="O68" s="40">
        <v>42422</v>
      </c>
      <c r="P68" s="40">
        <v>42422</v>
      </c>
      <c r="Q68" s="40" t="s">
        <v>108</v>
      </c>
      <c r="R68" s="43">
        <v>57670744</v>
      </c>
      <c r="S68" s="40">
        <v>42450</v>
      </c>
      <c r="T68" s="55">
        <f t="shared" si="1"/>
        <v>57670744</v>
      </c>
      <c r="U68" s="90">
        <v>42451</v>
      </c>
      <c r="V68" s="19">
        <v>57670744</v>
      </c>
      <c r="W68" s="43">
        <v>0</v>
      </c>
      <c r="X68" s="43">
        <v>0</v>
      </c>
      <c r="Y68" s="43">
        <v>0</v>
      </c>
      <c r="Z68" s="43">
        <v>0</v>
      </c>
      <c r="AA68" s="43">
        <v>0</v>
      </c>
      <c r="AB68" s="43">
        <v>0</v>
      </c>
      <c r="AC68" s="43">
        <v>0</v>
      </c>
      <c r="AD68" s="43">
        <v>0</v>
      </c>
      <c r="AE68" s="43">
        <v>0</v>
      </c>
      <c r="AF68" s="43">
        <v>0</v>
      </c>
      <c r="AG68" s="43">
        <v>0</v>
      </c>
      <c r="AH68" s="43">
        <v>0</v>
      </c>
      <c r="AI68" s="88">
        <v>0</v>
      </c>
      <c r="AJ68" s="43">
        <v>0</v>
      </c>
      <c r="AK68" s="43">
        <v>0</v>
      </c>
      <c r="AL68" s="43">
        <v>0</v>
      </c>
      <c r="AM68" s="43">
        <v>0</v>
      </c>
      <c r="AN68" s="72">
        <f t="shared" si="2"/>
        <v>57670744</v>
      </c>
      <c r="AO68" s="40">
        <v>42457</v>
      </c>
      <c r="AP68" s="56">
        <v>57670744</v>
      </c>
      <c r="AQ68" s="43">
        <v>0</v>
      </c>
      <c r="AR68" s="43">
        <v>0</v>
      </c>
      <c r="AS68" s="43">
        <v>0</v>
      </c>
      <c r="AT68" s="43">
        <v>0</v>
      </c>
      <c r="AU68" s="43">
        <v>0</v>
      </c>
      <c r="AV68" s="43">
        <v>0</v>
      </c>
      <c r="AW68" s="43">
        <v>0</v>
      </c>
      <c r="AX68" s="43">
        <v>0</v>
      </c>
      <c r="AY68" s="43">
        <v>0</v>
      </c>
      <c r="AZ68" s="43">
        <v>0</v>
      </c>
      <c r="BA68" s="19"/>
      <c r="BB68" s="275">
        <f t="shared" si="11"/>
        <v>0</v>
      </c>
      <c r="BC68" s="275">
        <f t="shared" si="3"/>
        <v>0</v>
      </c>
      <c r="BD68" s="14">
        <f>COUNTIF(СписМінфін!$B$2:$B$101,M68)</f>
        <v>1</v>
      </c>
    </row>
    <row r="69" spans="1:56" s="14" customFormat="1" hidden="1" x14ac:dyDescent="0.2">
      <c r="A69" s="14">
        <v>1</v>
      </c>
      <c r="B69" s="14">
        <f t="shared" si="12"/>
        <v>0</v>
      </c>
      <c r="C69" s="14">
        <f t="shared" si="5"/>
        <v>0</v>
      </c>
      <c r="D69" s="14" t="str">
        <f t="shared" si="6"/>
        <v>2ПРИВАТНЕ АКЦIОНЕРНЕ ТОВАРИСТВО "ЦЕНТРАЛЬНИЙ ГІРНИЧО-ЗБАГАЧУВАЛЬНИЙ КОМБІНАТ"</v>
      </c>
      <c r="E69" s="261">
        <f t="shared" si="7"/>
        <v>0</v>
      </c>
      <c r="F69" s="261">
        <f t="shared" si="8"/>
        <v>0</v>
      </c>
      <c r="G69" s="127">
        <f t="shared" ref="G69:G131" si="13">R69-T69-AI69</f>
        <v>-3796621</v>
      </c>
      <c r="H69" s="126">
        <f t="shared" si="9"/>
        <v>0</v>
      </c>
      <c r="I69" s="113">
        <v>42422</v>
      </c>
      <c r="J69" s="23">
        <v>42422</v>
      </c>
      <c r="K69" s="274">
        <f t="shared" si="10"/>
        <v>42451</v>
      </c>
      <c r="L69" s="22">
        <v>9022129829</v>
      </c>
      <c r="M69" s="14" t="s">
        <v>133</v>
      </c>
      <c r="N69" s="41">
        <v>1909704059</v>
      </c>
      <c r="O69" s="40">
        <v>42422</v>
      </c>
      <c r="P69" s="40">
        <v>42422</v>
      </c>
      <c r="Q69" s="40" t="s">
        <v>108</v>
      </c>
      <c r="R69" s="43">
        <v>68490532</v>
      </c>
      <c r="S69" s="40">
        <v>42451</v>
      </c>
      <c r="T69" s="55">
        <f t="shared" ref="T69:T131" si="14">V69+X69+Z69+AB69+AD69+AF69</f>
        <v>68490532</v>
      </c>
      <c r="U69" s="90">
        <v>42451</v>
      </c>
      <c r="V69" s="19">
        <v>68490532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0">
        <v>42471</v>
      </c>
      <c r="AH69" s="22">
        <v>285104</v>
      </c>
      <c r="AI69" s="64">
        <v>3796621</v>
      </c>
      <c r="AJ69" s="40">
        <v>42570</v>
      </c>
      <c r="AK69" s="22">
        <v>3087888</v>
      </c>
      <c r="AL69" s="40" t="s">
        <v>108</v>
      </c>
      <c r="AM69" s="43">
        <v>0</v>
      </c>
      <c r="AN69" s="72">
        <f t="shared" ref="AN69:AN131" si="15">AP69+AR69+AT69+AV69+AX69+AZ69</f>
        <v>68490532</v>
      </c>
      <c r="AO69" s="40">
        <v>42457</v>
      </c>
      <c r="AP69" s="56">
        <v>68490532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43">
        <v>0</v>
      </c>
      <c r="AX69" s="43">
        <v>0</v>
      </c>
      <c r="AY69" s="43">
        <v>0</v>
      </c>
      <c r="AZ69" s="43">
        <v>0</v>
      </c>
      <c r="BA69" s="19"/>
      <c r="BB69" s="275">
        <f t="shared" ref="BB69:BB131" si="16">T69-AN69</f>
        <v>0</v>
      </c>
      <c r="BC69" s="275">
        <f t="shared" ref="BC69:BC131" si="17">R69-AN69</f>
        <v>0</v>
      </c>
      <c r="BD69" s="14">
        <f>COUNTIF(СписМінфін!$B$2:$B$101,M69)</f>
        <v>0</v>
      </c>
    </row>
    <row r="70" spans="1:56" s="14" customFormat="1" hidden="1" x14ac:dyDescent="0.2">
      <c r="A70" s="14">
        <v>1</v>
      </c>
      <c r="B70" s="14">
        <f t="shared" si="12"/>
        <v>0</v>
      </c>
      <c r="C70" s="14">
        <f t="shared" si="5"/>
        <v>0</v>
      </c>
      <c r="D70" s="14" t="str">
        <f t="shared" si="6"/>
        <v>2ПРИВАТНЕ ПIДПРИЄМСТВО "ТОРГОВИЙ ДІМ "МАЙОЛА"</v>
      </c>
      <c r="E70" s="261">
        <f t="shared" si="7"/>
        <v>0</v>
      </c>
      <c r="F70" s="261">
        <f t="shared" si="8"/>
        <v>0</v>
      </c>
      <c r="G70" s="128">
        <f t="shared" si="13"/>
        <v>0</v>
      </c>
      <c r="H70" s="126">
        <f t="shared" si="9"/>
        <v>0</v>
      </c>
      <c r="I70" s="113">
        <v>42422</v>
      </c>
      <c r="J70" s="23">
        <v>42422</v>
      </c>
      <c r="K70" s="274">
        <f t="shared" si="10"/>
        <v>42451</v>
      </c>
      <c r="L70" s="22">
        <v>9022140491</v>
      </c>
      <c r="M70" s="14" t="s">
        <v>80</v>
      </c>
      <c r="N70" s="41">
        <v>327120313055</v>
      </c>
      <c r="O70" s="40">
        <v>42422</v>
      </c>
      <c r="P70" s="40">
        <v>42422</v>
      </c>
      <c r="Q70" s="40" t="s">
        <v>108</v>
      </c>
      <c r="R70" s="43">
        <v>12599379</v>
      </c>
      <c r="S70" s="40">
        <v>42450</v>
      </c>
      <c r="T70" s="55">
        <f t="shared" si="14"/>
        <v>12599379</v>
      </c>
      <c r="U70" s="90">
        <v>42451</v>
      </c>
      <c r="V70" s="19">
        <v>12599379</v>
      </c>
      <c r="W70" s="43">
        <v>0</v>
      </c>
      <c r="X70" s="43">
        <v>0</v>
      </c>
      <c r="Y70" s="43">
        <v>0</v>
      </c>
      <c r="Z70" s="43">
        <v>0</v>
      </c>
      <c r="AA70" s="43">
        <v>0</v>
      </c>
      <c r="AB70" s="43">
        <v>0</v>
      </c>
      <c r="AC70" s="43">
        <v>0</v>
      </c>
      <c r="AD70" s="43">
        <v>0</v>
      </c>
      <c r="AE70" s="43">
        <v>0</v>
      </c>
      <c r="AF70" s="43">
        <v>0</v>
      </c>
      <c r="AG70" s="43">
        <v>0</v>
      </c>
      <c r="AH70" s="43">
        <v>0</v>
      </c>
      <c r="AI70" s="88">
        <v>0</v>
      </c>
      <c r="AJ70" s="43">
        <v>0</v>
      </c>
      <c r="AK70" s="43">
        <v>0</v>
      </c>
      <c r="AL70" s="43">
        <v>0</v>
      </c>
      <c r="AM70" s="43">
        <v>0</v>
      </c>
      <c r="AN70" s="72">
        <f t="shared" si="15"/>
        <v>12599379</v>
      </c>
      <c r="AO70" s="40">
        <v>42454</v>
      </c>
      <c r="AP70" s="56">
        <v>12599379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>
        <v>0</v>
      </c>
      <c r="AW70" s="43">
        <v>0</v>
      </c>
      <c r="AX70" s="43">
        <v>0</v>
      </c>
      <c r="AY70" s="43">
        <v>0</v>
      </c>
      <c r="AZ70" s="43">
        <v>0</v>
      </c>
      <c r="BA70" s="19"/>
      <c r="BB70" s="275">
        <f t="shared" si="16"/>
        <v>0</v>
      </c>
      <c r="BC70" s="275">
        <f t="shared" si="17"/>
        <v>0</v>
      </c>
      <c r="BD70" s="14">
        <f>COUNTIF(СписМінфін!$B$2:$B$101,M70)</f>
        <v>1</v>
      </c>
    </row>
    <row r="71" spans="1:56" s="14" customFormat="1" hidden="1" x14ac:dyDescent="0.2">
      <c r="A71" s="14">
        <v>1</v>
      </c>
      <c r="B71" s="14">
        <f t="shared" ref="B71:B134" si="18">IF(E71&gt;0,1,0)</f>
        <v>0</v>
      </c>
      <c r="C71" s="14">
        <f t="shared" ref="C71:C134" si="19">IF(F71&gt;0,1,0)</f>
        <v>0</v>
      </c>
      <c r="D71" s="14" t="str">
        <f t="shared" ref="D71:D134" si="20">MONTH(J71)&amp;M71</f>
        <v>2ПУБЛІЧНЕ АКЦIОНЕРНЕ ТОВАРИСТВО "ІНТЕРПАЙП НОВОМОСКОВСЬКИЙ ТРУБНИЙ ЗАВОД"</v>
      </c>
      <c r="E71" s="261">
        <f t="shared" ref="E71:E134" si="21">(IF(G71&lt;=0,0,G71)*IF(($N$2-I71-67)&lt;0,0,$N$2-I71-67)+IF((U71-I71-67)&lt;0,0,U71-I71-67)*V71+IF((W71-I71-67)&lt;0,0,W71-I71-67)*X71+IF((Y71-I71-67)&lt;0,0,Y71-I71-67)*Z71+IF((AA71-I71-67)&lt;0,0,AA71-I71-67)*AB71+IF((AC71-I71-67)&lt;0,0,AC71-I71-67)*AD71+IF((AE71-I71-67)&lt;0,0,AE71-I71-67)*AF71)/365</f>
        <v>0</v>
      </c>
      <c r="F71" s="261">
        <f t="shared" ref="F71:F134" si="22">(IF((U71-I71-67)&lt;0,0,U71-I71-67)*V71+IF((W71-I71-67)&lt;0,0,W71-I71-67)*X71+IF((Y71-I71-67)&lt;0,0,Y71-I71-67)*Z71+IF((AA71-I71-67)&lt;0,0,AA71-I71-67)*AB71+IF((AC71-I71-67)&lt;0,0,AC71-I71-67)*AD71+IF((AE71-I71-67)&lt;0,0,AE71-I71-67)*AF71)/365</f>
        <v>0</v>
      </c>
      <c r="G71" s="128">
        <f t="shared" si="13"/>
        <v>0</v>
      </c>
      <c r="H71" s="126">
        <f t="shared" ref="H71:H134" si="23">IF(K71-I71-67&gt;0,K71-I71-67,0)</f>
        <v>0</v>
      </c>
      <c r="I71" s="113">
        <v>42422</v>
      </c>
      <c r="J71" s="23">
        <v>42422</v>
      </c>
      <c r="K71" s="274">
        <f t="shared" ref="K71:K134" si="24">IF(AE71&gt;0,AE71,IF(AC71&gt;0,AC71,IF(AA71&gt;0,AA71,IF(Y71&gt;0,Y71,IF(W71&gt;0,W71,IF(U71&gt;0,U71,$N$2))))))</f>
        <v>42451</v>
      </c>
      <c r="L71" s="22">
        <v>9022138886</v>
      </c>
      <c r="M71" s="14" t="s">
        <v>132</v>
      </c>
      <c r="N71" s="41">
        <v>53931304086</v>
      </c>
      <c r="O71" s="40">
        <v>42422</v>
      </c>
      <c r="P71" s="40">
        <v>42422</v>
      </c>
      <c r="Q71" s="40" t="s">
        <v>108</v>
      </c>
      <c r="R71" s="43">
        <v>8285972</v>
      </c>
      <c r="S71" s="40">
        <v>42450</v>
      </c>
      <c r="T71" s="55">
        <f t="shared" si="14"/>
        <v>7918599</v>
      </c>
      <c r="U71" s="90">
        <v>42451</v>
      </c>
      <c r="V71" s="19">
        <v>7918599</v>
      </c>
      <c r="W71" s="43">
        <v>0</v>
      </c>
      <c r="X71" s="43">
        <v>0</v>
      </c>
      <c r="Y71" s="43">
        <v>0</v>
      </c>
      <c r="Z71" s="43">
        <v>0</v>
      </c>
      <c r="AA71" s="43">
        <v>0</v>
      </c>
      <c r="AB71" s="43">
        <v>0</v>
      </c>
      <c r="AC71" s="43">
        <v>0</v>
      </c>
      <c r="AD71" s="43">
        <v>0</v>
      </c>
      <c r="AE71" s="43">
        <v>0</v>
      </c>
      <c r="AF71" s="43">
        <v>0</v>
      </c>
      <c r="AG71" s="40">
        <v>42460</v>
      </c>
      <c r="AH71" s="22">
        <v>194600</v>
      </c>
      <c r="AI71" s="64">
        <v>367373</v>
      </c>
      <c r="AJ71" s="40">
        <v>42553</v>
      </c>
      <c r="AK71" s="22">
        <v>367373</v>
      </c>
      <c r="AL71" s="40" t="s">
        <v>108</v>
      </c>
      <c r="AM71" s="43">
        <v>0</v>
      </c>
      <c r="AN71" s="72">
        <f t="shared" si="15"/>
        <v>7918599</v>
      </c>
      <c r="AO71" s="40">
        <v>42457</v>
      </c>
      <c r="AP71" s="56">
        <v>7918599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>
        <v>0</v>
      </c>
      <c r="AW71" s="43">
        <v>0</v>
      </c>
      <c r="AX71" s="43">
        <v>0</v>
      </c>
      <c r="AY71" s="43">
        <v>0</v>
      </c>
      <c r="AZ71" s="43">
        <v>0</v>
      </c>
      <c r="BA71" s="19"/>
      <c r="BB71" s="275">
        <f t="shared" si="16"/>
        <v>0</v>
      </c>
      <c r="BC71" s="275">
        <f t="shared" si="17"/>
        <v>367373</v>
      </c>
      <c r="BD71" s="14">
        <f>COUNTIF(СписМінфін!$B$2:$B$101,M71)</f>
        <v>0</v>
      </c>
    </row>
    <row r="72" spans="1:56" s="14" customFormat="1" hidden="1" x14ac:dyDescent="0.2">
      <c r="A72" s="14">
        <v>1</v>
      </c>
      <c r="B72" s="14">
        <f t="shared" si="18"/>
        <v>0</v>
      </c>
      <c r="C72" s="14">
        <f t="shared" si="19"/>
        <v>0</v>
      </c>
      <c r="D72" s="14" t="str">
        <f t="shared" si="20"/>
        <v>2ПУБЛІЧНЕ АКЦIОНЕРНЕ ТОВАРИСТВО "КРЕМЕНЧУЦЬКИЙ КОЛІСНИЙ ЗАВОД"</v>
      </c>
      <c r="E72" s="261">
        <f t="shared" si="21"/>
        <v>0</v>
      </c>
      <c r="F72" s="261">
        <f t="shared" si="22"/>
        <v>0</v>
      </c>
      <c r="G72" s="128">
        <f t="shared" si="13"/>
        <v>0</v>
      </c>
      <c r="H72" s="126">
        <f t="shared" si="23"/>
        <v>0</v>
      </c>
      <c r="I72" s="113">
        <v>42422</v>
      </c>
      <c r="J72" s="23">
        <v>42422</v>
      </c>
      <c r="K72" s="274">
        <f t="shared" si="24"/>
        <v>42451</v>
      </c>
      <c r="L72" s="22">
        <v>9021939078</v>
      </c>
      <c r="M72" s="14" t="s">
        <v>38</v>
      </c>
      <c r="N72" s="41">
        <v>2316116036</v>
      </c>
      <c r="O72" s="40">
        <v>42422</v>
      </c>
      <c r="P72" s="40">
        <v>42422</v>
      </c>
      <c r="Q72" s="40" t="s">
        <v>108</v>
      </c>
      <c r="R72" s="22">
        <v>2441843</v>
      </c>
      <c r="S72" s="40">
        <v>42450</v>
      </c>
      <c r="T72" s="55">
        <f t="shared" si="14"/>
        <v>2441843</v>
      </c>
      <c r="U72" s="90">
        <v>42451</v>
      </c>
      <c r="V72" s="19">
        <v>2441843</v>
      </c>
      <c r="W72" s="43">
        <v>0</v>
      </c>
      <c r="X72" s="43">
        <v>0</v>
      </c>
      <c r="Y72" s="43">
        <v>0</v>
      </c>
      <c r="Z72" s="43">
        <v>0</v>
      </c>
      <c r="AA72" s="43">
        <v>0</v>
      </c>
      <c r="AB72" s="43">
        <v>0</v>
      </c>
      <c r="AC72" s="43">
        <v>0</v>
      </c>
      <c r="AD72" s="43">
        <v>0</v>
      </c>
      <c r="AE72" s="43">
        <v>0</v>
      </c>
      <c r="AF72" s="43">
        <v>0</v>
      </c>
      <c r="AG72" s="43">
        <v>0</v>
      </c>
      <c r="AH72" s="43">
        <v>0</v>
      </c>
      <c r="AI72" s="88">
        <v>0</v>
      </c>
      <c r="AJ72" s="43">
        <v>0</v>
      </c>
      <c r="AK72" s="43">
        <v>0</v>
      </c>
      <c r="AL72" s="43">
        <v>0</v>
      </c>
      <c r="AM72" s="43">
        <v>0</v>
      </c>
      <c r="AN72" s="72">
        <f t="shared" si="15"/>
        <v>2441843</v>
      </c>
      <c r="AO72" s="40">
        <v>42458</v>
      </c>
      <c r="AP72" s="56">
        <v>2441843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>
        <v>0</v>
      </c>
      <c r="AW72" s="43">
        <v>0</v>
      </c>
      <c r="AX72" s="43">
        <v>0</v>
      </c>
      <c r="AY72" s="43">
        <v>0</v>
      </c>
      <c r="AZ72" s="43">
        <v>0</v>
      </c>
      <c r="BA72" s="19"/>
      <c r="BB72" s="275">
        <f t="shared" si="16"/>
        <v>0</v>
      </c>
      <c r="BC72" s="275">
        <f t="shared" si="17"/>
        <v>0</v>
      </c>
      <c r="BD72" s="14">
        <f>COUNTIF(СписМінфін!$B$2:$B$101,M72)</f>
        <v>1</v>
      </c>
    </row>
    <row r="73" spans="1:56" s="14" customFormat="1" hidden="1" x14ac:dyDescent="0.2">
      <c r="A73" s="14">
        <v>1</v>
      </c>
      <c r="B73" s="14">
        <f t="shared" si="18"/>
        <v>0</v>
      </c>
      <c r="C73" s="14">
        <f t="shared" si="19"/>
        <v>0</v>
      </c>
      <c r="D73" s="14" t="str">
        <f t="shared" si="20"/>
        <v>2ПУБЛІЧНЕ АКЦIОНЕРНЕ ТОВАРИСТВО "ОДЕСЬКИЙ ПРИПОРТОВИЙ ЗАВОД"</v>
      </c>
      <c r="E73" s="261">
        <f t="shared" si="21"/>
        <v>0</v>
      </c>
      <c r="F73" s="261">
        <f t="shared" si="22"/>
        <v>0</v>
      </c>
      <c r="G73" s="128">
        <f t="shared" si="13"/>
        <v>0</v>
      </c>
      <c r="H73" s="126">
        <f t="shared" si="23"/>
        <v>0</v>
      </c>
      <c r="I73" s="113">
        <v>42422</v>
      </c>
      <c r="J73" s="23">
        <v>42422</v>
      </c>
      <c r="K73" s="274">
        <f t="shared" si="24"/>
        <v>42451</v>
      </c>
      <c r="L73" s="22">
        <v>9021569310</v>
      </c>
      <c r="M73" s="14" t="s">
        <v>41</v>
      </c>
      <c r="N73" s="41">
        <v>2065315339</v>
      </c>
      <c r="O73" s="40">
        <v>42422</v>
      </c>
      <c r="P73" s="40">
        <v>42422</v>
      </c>
      <c r="Q73" s="40" t="s">
        <v>108</v>
      </c>
      <c r="R73" s="43">
        <v>102912561</v>
      </c>
      <c r="S73" s="40">
        <v>42451</v>
      </c>
      <c r="T73" s="55">
        <f t="shared" si="14"/>
        <v>102912561</v>
      </c>
      <c r="U73" s="90">
        <v>42451</v>
      </c>
      <c r="V73" s="19">
        <v>102912561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88">
        <v>0</v>
      </c>
      <c r="AJ73" s="43">
        <v>0</v>
      </c>
      <c r="AK73" s="43">
        <v>0</v>
      </c>
      <c r="AL73" s="43">
        <v>0</v>
      </c>
      <c r="AM73" s="43">
        <v>0</v>
      </c>
      <c r="AN73" s="72">
        <f t="shared" si="15"/>
        <v>102912561</v>
      </c>
      <c r="AO73" s="40">
        <v>42460</v>
      </c>
      <c r="AP73" s="56">
        <v>102912561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43">
        <v>0</v>
      </c>
      <c r="AX73" s="43">
        <v>0</v>
      </c>
      <c r="AY73" s="43">
        <v>0</v>
      </c>
      <c r="AZ73" s="43">
        <v>0</v>
      </c>
      <c r="BA73" s="19"/>
      <c r="BB73" s="275">
        <f t="shared" si="16"/>
        <v>0</v>
      </c>
      <c r="BC73" s="275">
        <f t="shared" si="17"/>
        <v>0</v>
      </c>
      <c r="BD73" s="14">
        <f>COUNTIF(СписМінфін!$B$2:$B$101,M73)</f>
        <v>1</v>
      </c>
    </row>
    <row r="74" spans="1:56" s="14" customFormat="1" hidden="1" x14ac:dyDescent="0.2">
      <c r="A74" s="14">
        <v>1</v>
      </c>
      <c r="B74" s="14">
        <f t="shared" si="18"/>
        <v>0</v>
      </c>
      <c r="C74" s="14">
        <f t="shared" si="19"/>
        <v>0</v>
      </c>
      <c r="D74" s="14" t="str">
        <f t="shared" si="20"/>
        <v>2ПУБЛІЧНЕ АКЦIОНЕРНЕ ТОВАРИСТВО "СКФ УКРАЇНА"</v>
      </c>
      <c r="E74" s="261">
        <f t="shared" si="21"/>
        <v>0</v>
      </c>
      <c r="F74" s="261">
        <f t="shared" si="22"/>
        <v>0</v>
      </c>
      <c r="G74" s="128">
        <f t="shared" si="13"/>
        <v>0</v>
      </c>
      <c r="H74" s="126">
        <f t="shared" si="23"/>
        <v>0</v>
      </c>
      <c r="I74" s="113">
        <v>42422</v>
      </c>
      <c r="J74" s="23">
        <v>42422</v>
      </c>
      <c r="K74" s="274">
        <f t="shared" si="24"/>
        <v>42451</v>
      </c>
      <c r="L74" s="22">
        <v>9021642182</v>
      </c>
      <c r="M74" s="14" t="s">
        <v>84</v>
      </c>
      <c r="N74" s="41">
        <v>57451603177</v>
      </c>
      <c r="O74" s="40">
        <v>42422</v>
      </c>
      <c r="P74" s="40">
        <v>42422</v>
      </c>
      <c r="Q74" s="40" t="s">
        <v>108</v>
      </c>
      <c r="R74" s="43">
        <v>13151321</v>
      </c>
      <c r="S74" s="40">
        <v>42450</v>
      </c>
      <c r="T74" s="55">
        <f t="shared" si="14"/>
        <v>13151321</v>
      </c>
      <c r="U74" s="90">
        <v>42451</v>
      </c>
      <c r="V74" s="19">
        <v>13151321</v>
      </c>
      <c r="W74" s="43">
        <v>0</v>
      </c>
      <c r="X74" s="43">
        <v>0</v>
      </c>
      <c r="Y74" s="43">
        <v>0</v>
      </c>
      <c r="Z74" s="43">
        <v>0</v>
      </c>
      <c r="AA74" s="43">
        <v>0</v>
      </c>
      <c r="AB74" s="43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88">
        <v>0</v>
      </c>
      <c r="AJ74" s="43">
        <v>0</v>
      </c>
      <c r="AK74" s="43">
        <v>0</v>
      </c>
      <c r="AL74" s="43">
        <v>0</v>
      </c>
      <c r="AM74" s="43">
        <v>0</v>
      </c>
      <c r="AN74" s="72">
        <f t="shared" si="15"/>
        <v>13151321</v>
      </c>
      <c r="AO74" s="40">
        <v>42454</v>
      </c>
      <c r="AP74" s="56">
        <v>13151321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  <c r="AW74" s="43">
        <v>0</v>
      </c>
      <c r="AX74" s="43">
        <v>0</v>
      </c>
      <c r="AY74" s="43">
        <v>0</v>
      </c>
      <c r="AZ74" s="43">
        <v>0</v>
      </c>
      <c r="BA74" s="19"/>
      <c r="BB74" s="275">
        <f t="shared" si="16"/>
        <v>0</v>
      </c>
      <c r="BC74" s="275">
        <f t="shared" si="17"/>
        <v>0</v>
      </c>
      <c r="BD74" s="14">
        <f>COUNTIF(СписМінфін!$B$2:$B$101,M74)</f>
        <v>1</v>
      </c>
    </row>
    <row r="75" spans="1:56" s="14" customFormat="1" hidden="1" x14ac:dyDescent="0.2">
      <c r="A75" s="14">
        <v>1</v>
      </c>
      <c r="B75" s="14">
        <f t="shared" si="18"/>
        <v>0</v>
      </c>
      <c r="C75" s="14">
        <f t="shared" si="19"/>
        <v>0</v>
      </c>
      <c r="D75" s="14" t="str">
        <f t="shared" si="20"/>
        <v>2ПУБЛІЧНЕ АКЦIОНЕРНЕ ТОВАРИСТВО "СУМСЬКЕ МАШИНОБУДІВНЕ НАУКОВО-ВИРОБНИЧЕ ОБ'ЄДНАННЯ"</v>
      </c>
      <c r="E75" s="261">
        <f t="shared" si="21"/>
        <v>0</v>
      </c>
      <c r="F75" s="261">
        <f t="shared" si="22"/>
        <v>0</v>
      </c>
      <c r="G75" s="128">
        <f t="shared" si="13"/>
        <v>0</v>
      </c>
      <c r="H75" s="126">
        <f t="shared" si="23"/>
        <v>0</v>
      </c>
      <c r="I75" s="113">
        <v>42422</v>
      </c>
      <c r="J75" s="23">
        <v>42422</v>
      </c>
      <c r="K75" s="274">
        <f t="shared" si="24"/>
        <v>42451</v>
      </c>
      <c r="L75" s="22">
        <v>9021589096</v>
      </c>
      <c r="M75" s="14" t="s">
        <v>48</v>
      </c>
      <c r="N75" s="41">
        <v>57479918286</v>
      </c>
      <c r="O75" s="40">
        <v>42422</v>
      </c>
      <c r="P75" s="40">
        <v>42422</v>
      </c>
      <c r="Q75" s="40" t="s">
        <v>108</v>
      </c>
      <c r="R75" s="43">
        <v>11822296</v>
      </c>
      <c r="S75" s="40">
        <v>42450</v>
      </c>
      <c r="T75" s="55">
        <f t="shared" si="14"/>
        <v>11822296</v>
      </c>
      <c r="U75" s="90">
        <v>42451</v>
      </c>
      <c r="V75" s="19">
        <v>11822296</v>
      </c>
      <c r="W75" s="43">
        <v>0</v>
      </c>
      <c r="X75" s="43">
        <v>0</v>
      </c>
      <c r="Y75" s="43">
        <v>0</v>
      </c>
      <c r="Z75" s="43">
        <v>0</v>
      </c>
      <c r="AA75" s="43">
        <v>0</v>
      </c>
      <c r="AB75" s="43">
        <v>0</v>
      </c>
      <c r="AC75" s="43">
        <v>0</v>
      </c>
      <c r="AD75" s="43">
        <v>0</v>
      </c>
      <c r="AE75" s="43">
        <v>0</v>
      </c>
      <c r="AF75" s="43">
        <v>0</v>
      </c>
      <c r="AG75" s="43">
        <v>0</v>
      </c>
      <c r="AH75" s="43">
        <v>0</v>
      </c>
      <c r="AI75" s="88">
        <v>0</v>
      </c>
      <c r="AJ75" s="43">
        <v>0</v>
      </c>
      <c r="AK75" s="43">
        <v>0</v>
      </c>
      <c r="AL75" s="43">
        <v>0</v>
      </c>
      <c r="AM75" s="43">
        <v>0</v>
      </c>
      <c r="AN75" s="72">
        <f t="shared" si="15"/>
        <v>11822296</v>
      </c>
      <c r="AO75" s="40">
        <v>42454</v>
      </c>
      <c r="AP75" s="56">
        <v>11822296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>
        <v>0</v>
      </c>
      <c r="AW75" s="43">
        <v>0</v>
      </c>
      <c r="AX75" s="43">
        <v>0</v>
      </c>
      <c r="AY75" s="43">
        <v>0</v>
      </c>
      <c r="AZ75" s="43">
        <v>0</v>
      </c>
      <c r="BA75" s="19"/>
      <c r="BB75" s="275">
        <f t="shared" si="16"/>
        <v>0</v>
      </c>
      <c r="BC75" s="275">
        <f t="shared" si="17"/>
        <v>0</v>
      </c>
      <c r="BD75" s="14">
        <f>COUNTIF(СписМінфін!$B$2:$B$101,M75)</f>
        <v>1</v>
      </c>
    </row>
    <row r="76" spans="1:56" s="14" customFormat="1" hidden="1" x14ac:dyDescent="0.2">
      <c r="A76" s="14">
        <v>1</v>
      </c>
      <c r="B76" s="14">
        <f t="shared" si="18"/>
        <v>1</v>
      </c>
      <c r="C76" s="14">
        <f t="shared" si="19"/>
        <v>0</v>
      </c>
      <c r="D76" s="14" t="str">
        <f t="shared" si="20"/>
        <v>2СПІЛЬНЕ УКРАЇНСЬКО-ПОЛЬСЬКЕ ПІДПРИЄМСТВО В ФОРМІ ТОВАРИСТВА З ОБМЕЖЕНОЮ ВІДПОВІДАЛЬНІСТЮ "МОДЕРН-ЕКСПО"</v>
      </c>
      <c r="E76" s="261">
        <f t="shared" si="21"/>
        <v>16014.797260273972</v>
      </c>
      <c r="F76" s="261">
        <f t="shared" si="22"/>
        <v>0</v>
      </c>
      <c r="G76" s="128">
        <f t="shared" si="13"/>
        <v>16749</v>
      </c>
      <c r="H76" s="126">
        <f t="shared" si="23"/>
        <v>0</v>
      </c>
      <c r="I76" s="113">
        <v>42422</v>
      </c>
      <c r="J76" s="23">
        <v>42422</v>
      </c>
      <c r="K76" s="274">
        <f t="shared" si="24"/>
        <v>42451</v>
      </c>
      <c r="L76" s="22">
        <v>9021842160</v>
      </c>
      <c r="M76" s="14" t="s">
        <v>93</v>
      </c>
      <c r="N76" s="41">
        <v>217515703177</v>
      </c>
      <c r="O76" s="40">
        <v>42422</v>
      </c>
      <c r="P76" s="40">
        <v>42422</v>
      </c>
      <c r="Q76" s="40" t="s">
        <v>108</v>
      </c>
      <c r="R76" s="43">
        <v>2596659</v>
      </c>
      <c r="S76" s="40">
        <v>42450</v>
      </c>
      <c r="T76" s="55">
        <f t="shared" si="14"/>
        <v>2579910</v>
      </c>
      <c r="U76" s="90">
        <v>42451</v>
      </c>
      <c r="V76" s="19">
        <v>2579910</v>
      </c>
      <c r="W76" s="43">
        <v>0</v>
      </c>
      <c r="X76" s="43">
        <v>0</v>
      </c>
      <c r="Y76" s="43">
        <v>0</v>
      </c>
      <c r="Z76" s="43">
        <v>0</v>
      </c>
      <c r="AA76" s="43">
        <v>0</v>
      </c>
      <c r="AB76" s="43">
        <v>0</v>
      </c>
      <c r="AC76" s="43">
        <v>0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88">
        <v>0</v>
      </c>
      <c r="AJ76" s="43">
        <v>0</v>
      </c>
      <c r="AK76" s="43">
        <v>0</v>
      </c>
      <c r="AL76" s="43">
        <v>0</v>
      </c>
      <c r="AM76" s="43">
        <v>0</v>
      </c>
      <c r="AN76" s="72">
        <f t="shared" si="15"/>
        <v>2579910</v>
      </c>
      <c r="AO76" s="40">
        <v>42454</v>
      </c>
      <c r="AP76" s="56">
        <v>2579910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19"/>
      <c r="BB76" s="275">
        <f t="shared" si="16"/>
        <v>0</v>
      </c>
      <c r="BC76" s="275">
        <f t="shared" si="17"/>
        <v>16749</v>
      </c>
      <c r="BD76" s="14">
        <f>COUNTIF(СписМінфін!$B$2:$B$101,M76)</f>
        <v>1</v>
      </c>
    </row>
    <row r="77" spans="1:56" s="14" customFormat="1" hidden="1" x14ac:dyDescent="0.2">
      <c r="A77" s="14">
        <v>1</v>
      </c>
      <c r="B77" s="14">
        <f t="shared" si="18"/>
        <v>0</v>
      </c>
      <c r="C77" s="14">
        <f t="shared" si="19"/>
        <v>0</v>
      </c>
      <c r="D77" s="14" t="str">
        <f t="shared" si="20"/>
        <v>2ТОВАРИСТВО З ОБМЕЖЕНОЮ ВIДПОВIДАЛЬНIСТЮ "ЄВРОПА-ТРАНС ЛТД"</v>
      </c>
      <c r="E77" s="261">
        <f t="shared" si="21"/>
        <v>0</v>
      </c>
      <c r="F77" s="261">
        <f t="shared" si="22"/>
        <v>0</v>
      </c>
      <c r="G77" s="128">
        <f t="shared" si="13"/>
        <v>0</v>
      </c>
      <c r="H77" s="126">
        <f t="shared" si="23"/>
        <v>0</v>
      </c>
      <c r="I77" s="113">
        <v>42422</v>
      </c>
      <c r="J77" s="23">
        <v>42422</v>
      </c>
      <c r="K77" s="274">
        <f t="shared" si="24"/>
        <v>42451</v>
      </c>
      <c r="L77" s="22">
        <v>9022211345</v>
      </c>
      <c r="M77" s="14" t="s">
        <v>51</v>
      </c>
      <c r="N77" s="41">
        <v>326051509157</v>
      </c>
      <c r="O77" s="40">
        <v>42422</v>
      </c>
      <c r="P77" s="40">
        <v>42422</v>
      </c>
      <c r="Q77" s="40" t="s">
        <v>108</v>
      </c>
      <c r="R77" s="22">
        <v>96874255</v>
      </c>
      <c r="S77" s="40">
        <v>42450</v>
      </c>
      <c r="T77" s="55">
        <f t="shared" si="14"/>
        <v>96874255</v>
      </c>
      <c r="U77" s="90">
        <v>42451</v>
      </c>
      <c r="V77" s="19">
        <v>96874255</v>
      </c>
      <c r="W77" s="43">
        <v>0</v>
      </c>
      <c r="X77" s="43">
        <v>0</v>
      </c>
      <c r="Y77" s="43">
        <v>0</v>
      </c>
      <c r="Z77" s="43">
        <v>0</v>
      </c>
      <c r="AA77" s="43">
        <v>0</v>
      </c>
      <c r="AB77" s="43">
        <v>0</v>
      </c>
      <c r="AC77" s="43">
        <v>0</v>
      </c>
      <c r="AD77" s="43">
        <v>0</v>
      </c>
      <c r="AE77" s="43">
        <v>0</v>
      </c>
      <c r="AF77" s="43">
        <v>0</v>
      </c>
      <c r="AG77" s="43">
        <v>0</v>
      </c>
      <c r="AH77" s="43">
        <v>0</v>
      </c>
      <c r="AI77" s="88">
        <v>0</v>
      </c>
      <c r="AJ77" s="43">
        <v>0</v>
      </c>
      <c r="AK77" s="43">
        <v>0</v>
      </c>
      <c r="AL77" s="43">
        <v>0</v>
      </c>
      <c r="AM77" s="43">
        <v>0</v>
      </c>
      <c r="AN77" s="72">
        <f t="shared" si="15"/>
        <v>96874255</v>
      </c>
      <c r="AO77" s="40">
        <v>42458</v>
      </c>
      <c r="AP77" s="56">
        <v>96874255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19"/>
      <c r="BB77" s="275">
        <f t="shared" si="16"/>
        <v>0</v>
      </c>
      <c r="BC77" s="275">
        <f t="shared" si="17"/>
        <v>0</v>
      </c>
      <c r="BD77" s="14">
        <f>COUNTIF(СписМінфін!$B$2:$B$101,M77)</f>
        <v>1</v>
      </c>
    </row>
    <row r="78" spans="1:56" s="14" customFormat="1" hidden="1" x14ac:dyDescent="0.2">
      <c r="A78" s="14">
        <v>1</v>
      </c>
      <c r="B78" s="14">
        <f t="shared" si="18"/>
        <v>0</v>
      </c>
      <c r="C78" s="14">
        <f t="shared" si="19"/>
        <v>0</v>
      </c>
      <c r="D78" s="14" t="str">
        <f t="shared" si="20"/>
        <v>2ТОВАРИСТВО З ОБМЕЖЕНОЮ ВIДПОВIДАЛЬНIСТЮ "КРАМАТОРСЬКИЙ ФЕРОСПЛАВНИЙ ЗАВОД"</v>
      </c>
      <c r="E78" s="261">
        <f t="shared" si="21"/>
        <v>0</v>
      </c>
      <c r="F78" s="261">
        <f t="shared" si="22"/>
        <v>0</v>
      </c>
      <c r="G78" s="128">
        <f t="shared" si="13"/>
        <v>0</v>
      </c>
      <c r="H78" s="126">
        <f t="shared" si="23"/>
        <v>0</v>
      </c>
      <c r="I78" s="113">
        <v>42422</v>
      </c>
      <c r="J78" s="23">
        <v>42422</v>
      </c>
      <c r="K78" s="274">
        <f t="shared" si="24"/>
        <v>42451</v>
      </c>
      <c r="L78" s="22">
        <v>9021519520</v>
      </c>
      <c r="M78" s="14" t="s">
        <v>86</v>
      </c>
      <c r="N78" s="41">
        <v>371334105156</v>
      </c>
      <c r="O78" s="40">
        <v>42422</v>
      </c>
      <c r="P78" s="40">
        <v>42422</v>
      </c>
      <c r="Q78" s="40" t="s">
        <v>108</v>
      </c>
      <c r="R78" s="43">
        <v>24028645</v>
      </c>
      <c r="S78" s="40">
        <v>42450</v>
      </c>
      <c r="T78" s="55">
        <f t="shared" si="14"/>
        <v>24028645</v>
      </c>
      <c r="U78" s="90">
        <v>42451</v>
      </c>
      <c r="V78" s="19">
        <v>24028645</v>
      </c>
      <c r="W78" s="43">
        <v>0</v>
      </c>
      <c r="X78" s="43">
        <v>0</v>
      </c>
      <c r="Y78" s="43">
        <v>0</v>
      </c>
      <c r="Z78" s="43">
        <v>0</v>
      </c>
      <c r="AA78" s="43">
        <v>0</v>
      </c>
      <c r="AB78" s="43">
        <v>0</v>
      </c>
      <c r="AC78" s="43">
        <v>0</v>
      </c>
      <c r="AD78" s="43">
        <v>0</v>
      </c>
      <c r="AE78" s="43">
        <v>0</v>
      </c>
      <c r="AF78" s="43">
        <v>0</v>
      </c>
      <c r="AG78" s="43">
        <v>0</v>
      </c>
      <c r="AH78" s="43">
        <v>0</v>
      </c>
      <c r="AI78" s="88">
        <v>0</v>
      </c>
      <c r="AJ78" s="43">
        <v>0</v>
      </c>
      <c r="AK78" s="43">
        <v>0</v>
      </c>
      <c r="AL78" s="43">
        <v>0</v>
      </c>
      <c r="AM78" s="43">
        <v>0</v>
      </c>
      <c r="AN78" s="72">
        <f t="shared" si="15"/>
        <v>24028645</v>
      </c>
      <c r="AO78" s="40">
        <v>42460</v>
      </c>
      <c r="AP78" s="56">
        <v>24028645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>
        <v>0</v>
      </c>
      <c r="AW78" s="43">
        <v>0</v>
      </c>
      <c r="AX78" s="43">
        <v>0</v>
      </c>
      <c r="AY78" s="43">
        <v>0</v>
      </c>
      <c r="AZ78" s="43">
        <v>0</v>
      </c>
      <c r="BA78" s="19"/>
      <c r="BB78" s="275">
        <f t="shared" si="16"/>
        <v>0</v>
      </c>
      <c r="BC78" s="275">
        <f t="shared" si="17"/>
        <v>0</v>
      </c>
      <c r="BD78" s="14">
        <f>COUNTIF(СписМінфін!$B$2:$B$101,M78)</f>
        <v>1</v>
      </c>
    </row>
    <row r="79" spans="1:56" s="14" customFormat="1" hidden="1" x14ac:dyDescent="0.2">
      <c r="A79" s="14">
        <v>1</v>
      </c>
      <c r="B79" s="14">
        <f t="shared" si="18"/>
        <v>0</v>
      </c>
      <c r="C79" s="14">
        <f t="shared" si="19"/>
        <v>0</v>
      </c>
      <c r="D79" s="14" t="str">
        <f t="shared" si="20"/>
        <v>2ТОВАРИСТВО З ОБМЕЖЕНОЮ ВIДПОВIДАЛЬНIСТЮ "ПОБУЖСЬКИЙ ФЕРОНІКЕЛЕВИЙ КОМБІНАТ"</v>
      </c>
      <c r="E79" s="261">
        <f t="shared" si="21"/>
        <v>0</v>
      </c>
      <c r="F79" s="261">
        <f t="shared" si="22"/>
        <v>0</v>
      </c>
      <c r="G79" s="128">
        <f t="shared" si="13"/>
        <v>0</v>
      </c>
      <c r="H79" s="126">
        <f t="shared" si="23"/>
        <v>0</v>
      </c>
      <c r="I79" s="113">
        <v>42422</v>
      </c>
      <c r="J79" s="23">
        <v>42422</v>
      </c>
      <c r="K79" s="274">
        <f t="shared" si="24"/>
        <v>42451</v>
      </c>
      <c r="L79" s="22">
        <v>9022249478</v>
      </c>
      <c r="M79" s="14" t="s">
        <v>50</v>
      </c>
      <c r="N79" s="41">
        <v>310769526557</v>
      </c>
      <c r="O79" s="40">
        <v>42422</v>
      </c>
      <c r="P79" s="40">
        <v>42422</v>
      </c>
      <c r="Q79" s="40" t="s">
        <v>108</v>
      </c>
      <c r="R79" s="22">
        <v>28564040</v>
      </c>
      <c r="S79" s="40">
        <v>42450</v>
      </c>
      <c r="T79" s="55">
        <f t="shared" si="14"/>
        <v>28564040</v>
      </c>
      <c r="U79" s="90">
        <v>42451</v>
      </c>
      <c r="V79" s="19">
        <v>28564040</v>
      </c>
      <c r="W79" s="43">
        <v>0</v>
      </c>
      <c r="X79" s="43">
        <v>0</v>
      </c>
      <c r="Y79" s="43">
        <v>0</v>
      </c>
      <c r="Z79" s="43">
        <v>0</v>
      </c>
      <c r="AA79" s="43">
        <v>0</v>
      </c>
      <c r="AB79" s="43">
        <v>0</v>
      </c>
      <c r="AC79" s="43">
        <v>0</v>
      </c>
      <c r="AD79" s="43">
        <v>0</v>
      </c>
      <c r="AE79" s="43">
        <v>0</v>
      </c>
      <c r="AF79" s="43">
        <v>0</v>
      </c>
      <c r="AG79" s="43">
        <v>0</v>
      </c>
      <c r="AH79" s="43">
        <v>0</v>
      </c>
      <c r="AI79" s="88">
        <v>0</v>
      </c>
      <c r="AJ79" s="43">
        <v>0</v>
      </c>
      <c r="AK79" s="43">
        <v>0</v>
      </c>
      <c r="AL79" s="43">
        <v>0</v>
      </c>
      <c r="AM79" s="43">
        <v>0</v>
      </c>
      <c r="AN79" s="72">
        <f t="shared" si="15"/>
        <v>28564040</v>
      </c>
      <c r="AO79" s="40">
        <v>42458</v>
      </c>
      <c r="AP79" s="56">
        <v>28564040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>
        <v>0</v>
      </c>
      <c r="AW79" s="43">
        <v>0</v>
      </c>
      <c r="AX79" s="43">
        <v>0</v>
      </c>
      <c r="AY79" s="43">
        <v>0</v>
      </c>
      <c r="AZ79" s="43">
        <v>0</v>
      </c>
      <c r="BA79" s="19"/>
      <c r="BB79" s="275">
        <f t="shared" si="16"/>
        <v>0</v>
      </c>
      <c r="BC79" s="275">
        <f t="shared" si="17"/>
        <v>0</v>
      </c>
      <c r="BD79" s="14">
        <f>COUNTIF(СписМінфін!$B$2:$B$101,M79)</f>
        <v>1</v>
      </c>
    </row>
    <row r="80" spans="1:56" s="14" customFormat="1" hidden="1" x14ac:dyDescent="0.2">
      <c r="A80" s="14">
        <v>1</v>
      </c>
      <c r="B80" s="14">
        <f t="shared" si="18"/>
        <v>0</v>
      </c>
      <c r="C80" s="14">
        <f t="shared" si="19"/>
        <v>0</v>
      </c>
      <c r="D80" s="14" t="str">
        <f t="shared" si="20"/>
        <v>2ТОВАРИСТВО З ОБМЕЖЕНОЮ ВIДПОВIДАЛЬНIСТЮ "ІМПЕРОВО ФУДЗ"</v>
      </c>
      <c r="E80" s="261">
        <f t="shared" si="21"/>
        <v>0</v>
      </c>
      <c r="F80" s="261">
        <f t="shared" si="22"/>
        <v>0</v>
      </c>
      <c r="G80" s="128">
        <f t="shared" si="13"/>
        <v>0</v>
      </c>
      <c r="H80" s="126">
        <f t="shared" si="23"/>
        <v>0</v>
      </c>
      <c r="I80" s="113">
        <v>42422</v>
      </c>
      <c r="J80" s="23">
        <v>42422</v>
      </c>
      <c r="K80" s="274">
        <f t="shared" si="24"/>
        <v>42452</v>
      </c>
      <c r="L80" s="22">
        <v>9021828365</v>
      </c>
      <c r="M80" s="14" t="s">
        <v>69</v>
      </c>
      <c r="N80" s="41">
        <v>348450709150</v>
      </c>
      <c r="O80" s="40">
        <v>42422</v>
      </c>
      <c r="P80" s="40">
        <v>42422</v>
      </c>
      <c r="Q80" s="40" t="s">
        <v>108</v>
      </c>
      <c r="R80" s="22">
        <v>112672491</v>
      </c>
      <c r="S80" s="40">
        <v>42451</v>
      </c>
      <c r="T80" s="55">
        <f t="shared" si="14"/>
        <v>112672491</v>
      </c>
      <c r="U80" s="90">
        <v>42452</v>
      </c>
      <c r="V80" s="19">
        <v>112672491</v>
      </c>
      <c r="W80" s="43">
        <v>0</v>
      </c>
      <c r="X80" s="43">
        <v>0</v>
      </c>
      <c r="Y80" s="43">
        <v>0</v>
      </c>
      <c r="Z80" s="43">
        <v>0</v>
      </c>
      <c r="AA80" s="43">
        <v>0</v>
      </c>
      <c r="AB80" s="43">
        <v>0</v>
      </c>
      <c r="AC80" s="43">
        <v>0</v>
      </c>
      <c r="AD80" s="43">
        <v>0</v>
      </c>
      <c r="AE80" s="43">
        <v>0</v>
      </c>
      <c r="AF80" s="43">
        <v>0</v>
      </c>
      <c r="AG80" s="43">
        <v>0</v>
      </c>
      <c r="AH80" s="43">
        <v>0</v>
      </c>
      <c r="AI80" s="88">
        <v>0</v>
      </c>
      <c r="AJ80" s="43">
        <v>0</v>
      </c>
      <c r="AK80" s="43">
        <v>0</v>
      </c>
      <c r="AL80" s="43">
        <v>0</v>
      </c>
      <c r="AM80" s="43">
        <v>0</v>
      </c>
      <c r="AN80" s="72">
        <f t="shared" si="15"/>
        <v>112672491</v>
      </c>
      <c r="AO80" s="40">
        <v>42460</v>
      </c>
      <c r="AP80" s="56">
        <v>112672491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>
        <v>0</v>
      </c>
      <c r="AW80" s="43">
        <v>0</v>
      </c>
      <c r="AX80" s="43">
        <v>0</v>
      </c>
      <c r="AY80" s="43">
        <v>0</v>
      </c>
      <c r="AZ80" s="43">
        <v>0</v>
      </c>
      <c r="BA80" s="19"/>
      <c r="BB80" s="275">
        <f t="shared" si="16"/>
        <v>0</v>
      </c>
      <c r="BC80" s="275">
        <f t="shared" si="17"/>
        <v>0</v>
      </c>
      <c r="BD80" s="14">
        <f>COUNTIF(СписМінфін!$B$2:$B$101,M80)</f>
        <v>1</v>
      </c>
    </row>
    <row r="81" spans="1:67" s="14" customFormat="1" hidden="1" x14ac:dyDescent="0.2">
      <c r="A81" s="14">
        <v>1</v>
      </c>
      <c r="B81" s="14">
        <f>IF(OR(E81&gt;0,E81=0)=TRUE,0)</f>
        <v>0</v>
      </c>
      <c r="C81" s="14">
        <f t="shared" si="19"/>
        <v>0</v>
      </c>
      <c r="D81" s="14" t="str">
        <f t="shared" si="20"/>
        <v>2ДЕРЖАВНЕ ПIДПРИЄМСТВО "АНТОНОВ"</v>
      </c>
      <c r="E81" s="261">
        <f t="shared" si="21"/>
        <v>4.9873076384083354E-10</v>
      </c>
      <c r="F81" s="261">
        <f t="shared" si="22"/>
        <v>0</v>
      </c>
      <c r="G81" s="127">
        <f t="shared" si="13"/>
        <v>5.2159521146677434E-10</v>
      </c>
      <c r="H81" s="126">
        <f t="shared" si="23"/>
        <v>0</v>
      </c>
      <c r="I81" s="113">
        <v>42422</v>
      </c>
      <c r="J81" s="23">
        <v>42422</v>
      </c>
      <c r="K81" s="274">
        <f t="shared" si="24"/>
        <v>42453</v>
      </c>
      <c r="L81" s="22">
        <v>9021764970</v>
      </c>
      <c r="M81" s="14" t="s">
        <v>56</v>
      </c>
      <c r="N81" s="41">
        <v>143075226658</v>
      </c>
      <c r="O81" s="40">
        <v>42422</v>
      </c>
      <c r="P81" s="40">
        <v>42422</v>
      </c>
      <c r="Q81" s="40" t="s">
        <v>108</v>
      </c>
      <c r="R81" s="22">
        <v>12705759</v>
      </c>
      <c r="S81" s="40">
        <v>42452</v>
      </c>
      <c r="T81" s="55">
        <f t="shared" si="14"/>
        <v>12705134.939999999</v>
      </c>
      <c r="U81" s="90">
        <v>42453</v>
      </c>
      <c r="V81" s="19">
        <v>12705134.939999999</v>
      </c>
      <c r="W81" s="43">
        <v>0</v>
      </c>
      <c r="X81" s="43">
        <v>0</v>
      </c>
      <c r="Y81" s="43">
        <v>0</v>
      </c>
      <c r="Z81" s="43">
        <v>0</v>
      </c>
      <c r="AA81" s="43">
        <v>0</v>
      </c>
      <c r="AB81" s="43">
        <v>0</v>
      </c>
      <c r="AC81" s="43">
        <v>0</v>
      </c>
      <c r="AD81" s="43">
        <v>0</v>
      </c>
      <c r="AE81" s="43">
        <v>0</v>
      </c>
      <c r="AF81" s="43">
        <v>0</v>
      </c>
      <c r="AG81" s="40">
        <v>42467</v>
      </c>
      <c r="AH81" s="22">
        <v>224101</v>
      </c>
      <c r="AI81" s="65">
        <v>624.05999999999995</v>
      </c>
      <c r="AJ81" s="40" t="s">
        <v>108</v>
      </c>
      <c r="AK81" s="22" t="s">
        <v>108</v>
      </c>
      <c r="AL81" s="40" t="s">
        <v>108</v>
      </c>
      <c r="AM81" s="43">
        <v>0</v>
      </c>
      <c r="AN81" s="72">
        <f t="shared" si="15"/>
        <v>12705134.939999999</v>
      </c>
      <c r="AO81" s="40">
        <v>42460</v>
      </c>
      <c r="AP81" s="56">
        <v>12705134.939999999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>
        <v>0</v>
      </c>
      <c r="AW81" s="43">
        <v>0</v>
      </c>
      <c r="AX81" s="43">
        <v>0</v>
      </c>
      <c r="AY81" s="43">
        <v>0</v>
      </c>
      <c r="AZ81" s="43">
        <v>0</v>
      </c>
      <c r="BA81" s="19"/>
      <c r="BB81" s="275">
        <f t="shared" si="16"/>
        <v>0</v>
      </c>
      <c r="BC81" s="275">
        <f t="shared" si="17"/>
        <v>624.06000000052154</v>
      </c>
      <c r="BD81" s="14">
        <f>COUNTIF(СписМінфін!$B$2:$B$101,M81)</f>
        <v>1</v>
      </c>
    </row>
    <row r="82" spans="1:67" s="14" customFormat="1" hidden="1" x14ac:dyDescent="0.2">
      <c r="A82" s="14">
        <v>1</v>
      </c>
      <c r="B82" s="14">
        <f t="shared" si="18"/>
        <v>0</v>
      </c>
      <c r="C82" s="14">
        <f t="shared" si="19"/>
        <v>0</v>
      </c>
      <c r="D82" s="14" t="str">
        <f t="shared" si="20"/>
        <v>2ПРИВАТНЕ АКЦIОНЕРНЕ ТОВАРИСТВО "ЛЕБЕДИНСЬКИЙ НАСІННЄВИЙ ЗАВОД"</v>
      </c>
      <c r="E82" s="261">
        <f t="shared" si="21"/>
        <v>0</v>
      </c>
      <c r="F82" s="261">
        <f t="shared" si="22"/>
        <v>0</v>
      </c>
      <c r="G82" s="128">
        <f t="shared" si="13"/>
        <v>0</v>
      </c>
      <c r="H82" s="126">
        <f t="shared" si="23"/>
        <v>0</v>
      </c>
      <c r="I82" s="113">
        <v>42422</v>
      </c>
      <c r="J82" s="23">
        <v>42422</v>
      </c>
      <c r="K82" s="274">
        <f t="shared" si="24"/>
        <v>42453</v>
      </c>
      <c r="L82" s="22">
        <v>9022146835</v>
      </c>
      <c r="M82" s="14" t="s">
        <v>15</v>
      </c>
      <c r="N82" s="41">
        <v>3889323283</v>
      </c>
      <c r="O82" s="40">
        <v>42422</v>
      </c>
      <c r="P82" s="40">
        <v>42422</v>
      </c>
      <c r="Q82" s="40" t="s">
        <v>108</v>
      </c>
      <c r="R82" s="22">
        <v>1223507</v>
      </c>
      <c r="S82" s="40">
        <v>42452</v>
      </c>
      <c r="T82" s="55">
        <f t="shared" si="14"/>
        <v>1223507</v>
      </c>
      <c r="U82" s="90">
        <v>42453</v>
      </c>
      <c r="V82" s="19">
        <v>1223507</v>
      </c>
      <c r="W82" s="43">
        <v>0</v>
      </c>
      <c r="X82" s="43">
        <v>0</v>
      </c>
      <c r="Y82" s="43">
        <v>0</v>
      </c>
      <c r="Z82" s="43">
        <v>0</v>
      </c>
      <c r="AA82" s="43">
        <v>0</v>
      </c>
      <c r="AB82" s="43">
        <v>0</v>
      </c>
      <c r="AC82" s="43">
        <v>0</v>
      </c>
      <c r="AD82" s="43">
        <v>0</v>
      </c>
      <c r="AE82" s="43">
        <v>0</v>
      </c>
      <c r="AF82" s="43">
        <v>0</v>
      </c>
      <c r="AG82" s="43">
        <v>0</v>
      </c>
      <c r="AH82" s="43">
        <v>0</v>
      </c>
      <c r="AI82" s="88">
        <v>0</v>
      </c>
      <c r="AJ82" s="43">
        <v>0</v>
      </c>
      <c r="AK82" s="43">
        <v>0</v>
      </c>
      <c r="AL82" s="43">
        <v>0</v>
      </c>
      <c r="AM82" s="43">
        <v>0</v>
      </c>
      <c r="AN82" s="72">
        <f t="shared" si="15"/>
        <v>1223507</v>
      </c>
      <c r="AO82" s="40">
        <v>42489</v>
      </c>
      <c r="AP82" s="56">
        <v>1223507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>
        <v>0</v>
      </c>
      <c r="AW82" s="43">
        <v>0</v>
      </c>
      <c r="AX82" s="43">
        <v>0</v>
      </c>
      <c r="AY82" s="43">
        <v>0</v>
      </c>
      <c r="AZ82" s="43">
        <v>0</v>
      </c>
      <c r="BA82" s="19"/>
      <c r="BB82" s="275">
        <f t="shared" si="16"/>
        <v>0</v>
      </c>
      <c r="BC82" s="275">
        <f t="shared" si="17"/>
        <v>0</v>
      </c>
      <c r="BD82" s="14">
        <f>COUNTIF(СписМінфін!$B$2:$B$101,M82)</f>
        <v>1</v>
      </c>
    </row>
    <row r="83" spans="1:67" s="14" customFormat="1" hidden="1" x14ac:dyDescent="0.2">
      <c r="A83" s="14">
        <v>1</v>
      </c>
      <c r="B83" s="14">
        <f t="shared" si="18"/>
        <v>0</v>
      </c>
      <c r="C83" s="14">
        <f t="shared" si="19"/>
        <v>0</v>
      </c>
      <c r="D83" s="14" t="str">
        <f t="shared" si="20"/>
        <v>2ПУБЛІЧНЕ АКЦIОНЕРНЕ ТОВАРИСТВО "ДЕРЖАВНА ПРОДОВОЛЬЧО-ЗЕРНОВА КОРПОРАЦІЯ УКРАЇНИ"</v>
      </c>
      <c r="E83" s="261">
        <f t="shared" si="21"/>
        <v>0</v>
      </c>
      <c r="F83" s="261">
        <f t="shared" si="22"/>
        <v>0</v>
      </c>
      <c r="G83" s="128">
        <f t="shared" si="13"/>
        <v>0</v>
      </c>
      <c r="H83" s="126">
        <f t="shared" si="23"/>
        <v>0</v>
      </c>
      <c r="I83" s="113">
        <v>42422</v>
      </c>
      <c r="J83" s="23">
        <v>42422</v>
      </c>
      <c r="K83" s="274">
        <f t="shared" si="24"/>
        <v>42453</v>
      </c>
      <c r="L83" s="22">
        <v>9022114501</v>
      </c>
      <c r="M83" s="14" t="s">
        <v>21</v>
      </c>
      <c r="N83" s="41">
        <v>372432726556</v>
      </c>
      <c r="O83" s="40">
        <v>42422</v>
      </c>
      <c r="P83" s="40">
        <v>42422</v>
      </c>
      <c r="Q83" s="40" t="s">
        <v>108</v>
      </c>
      <c r="R83" s="43">
        <v>60164855</v>
      </c>
      <c r="S83" s="40">
        <v>42452</v>
      </c>
      <c r="T83" s="55">
        <f t="shared" si="14"/>
        <v>60164855</v>
      </c>
      <c r="U83" s="90">
        <v>42453</v>
      </c>
      <c r="V83" s="19">
        <v>60164855</v>
      </c>
      <c r="W83" s="43">
        <v>0</v>
      </c>
      <c r="X83" s="43">
        <v>0</v>
      </c>
      <c r="Y83" s="43">
        <v>0</v>
      </c>
      <c r="Z83" s="43">
        <v>0</v>
      </c>
      <c r="AA83" s="43">
        <v>0</v>
      </c>
      <c r="AB83" s="43">
        <v>0</v>
      </c>
      <c r="AC83" s="43">
        <v>0</v>
      </c>
      <c r="AD83" s="43">
        <v>0</v>
      </c>
      <c r="AE83" s="43">
        <v>0</v>
      </c>
      <c r="AF83" s="43">
        <v>0</v>
      </c>
      <c r="AG83" s="43">
        <v>0</v>
      </c>
      <c r="AH83" s="43">
        <v>0</v>
      </c>
      <c r="AI83" s="88">
        <v>0</v>
      </c>
      <c r="AJ83" s="43">
        <v>0</v>
      </c>
      <c r="AK83" s="43">
        <v>0</v>
      </c>
      <c r="AL83" s="43">
        <v>0</v>
      </c>
      <c r="AM83" s="43">
        <v>0</v>
      </c>
      <c r="AN83" s="72">
        <f t="shared" si="15"/>
        <v>60164855</v>
      </c>
      <c r="AO83" s="40">
        <v>42661</v>
      </c>
      <c r="AP83" s="56">
        <v>60164855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>
        <v>0</v>
      </c>
      <c r="AW83" s="43">
        <v>0</v>
      </c>
      <c r="AX83" s="43">
        <v>0</v>
      </c>
      <c r="AY83" s="43">
        <v>0</v>
      </c>
      <c r="AZ83" s="43">
        <v>0</v>
      </c>
      <c r="BA83" s="19"/>
      <c r="BB83" s="275">
        <f t="shared" si="16"/>
        <v>0</v>
      </c>
      <c r="BC83" s="275">
        <f t="shared" si="17"/>
        <v>0</v>
      </c>
      <c r="BD83" s="14">
        <f>COUNTIF(СписМінфін!$B$2:$B$101,M83)</f>
        <v>1</v>
      </c>
    </row>
    <row r="84" spans="1:67" s="14" customFormat="1" hidden="1" x14ac:dyDescent="0.2">
      <c r="A84" s="14">
        <v>1</v>
      </c>
      <c r="B84" s="14">
        <f t="shared" si="18"/>
        <v>0</v>
      </c>
      <c r="C84" s="14">
        <f t="shared" si="19"/>
        <v>0</v>
      </c>
      <c r="D84" s="14" t="str">
        <f t="shared" si="20"/>
        <v>2ПРИВАТНЕ АКЦIОНЕРНЕ ТОВАРИСТВО "РАЙЗ-МАКСИМКО"</v>
      </c>
      <c r="E84" s="261">
        <f t="shared" si="21"/>
        <v>0</v>
      </c>
      <c r="F84" s="261">
        <f t="shared" si="22"/>
        <v>0</v>
      </c>
      <c r="G84" s="128">
        <f t="shared" si="13"/>
        <v>0</v>
      </c>
      <c r="H84" s="126">
        <f t="shared" si="23"/>
        <v>0</v>
      </c>
      <c r="I84" s="113">
        <v>42422</v>
      </c>
      <c r="J84" s="23">
        <v>42422</v>
      </c>
      <c r="K84" s="274">
        <f t="shared" si="24"/>
        <v>42468</v>
      </c>
      <c r="L84" s="22">
        <v>9022259851</v>
      </c>
      <c r="M84" s="14" t="s">
        <v>72</v>
      </c>
      <c r="N84" s="41">
        <v>303825326502</v>
      </c>
      <c r="O84" s="40">
        <v>42422</v>
      </c>
      <c r="P84" s="40">
        <v>42422</v>
      </c>
      <c r="Q84" s="40" t="s">
        <v>108</v>
      </c>
      <c r="R84" s="22">
        <v>44201793</v>
      </c>
      <c r="S84" s="40">
        <v>42468</v>
      </c>
      <c r="T84" s="55">
        <f t="shared" si="14"/>
        <v>44201793</v>
      </c>
      <c r="U84" s="90">
        <v>42468</v>
      </c>
      <c r="V84" s="19">
        <v>44201793</v>
      </c>
      <c r="W84" s="43">
        <v>0</v>
      </c>
      <c r="X84" s="43">
        <v>0</v>
      </c>
      <c r="Y84" s="4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88">
        <v>0</v>
      </c>
      <c r="AJ84" s="43">
        <v>0</v>
      </c>
      <c r="AK84" s="43">
        <v>0</v>
      </c>
      <c r="AL84" s="43">
        <v>0</v>
      </c>
      <c r="AM84" s="43">
        <v>0</v>
      </c>
      <c r="AN84" s="72">
        <f t="shared" si="15"/>
        <v>44201793</v>
      </c>
      <c r="AO84" s="40">
        <v>42474</v>
      </c>
      <c r="AP84" s="56">
        <v>44201793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19"/>
      <c r="BB84" s="275">
        <f t="shared" si="16"/>
        <v>0</v>
      </c>
      <c r="BC84" s="275">
        <f t="shared" si="17"/>
        <v>0</v>
      </c>
      <c r="BD84" s="14">
        <f>COUNTIF(СписМінфін!$B$2:$B$101,M84)</f>
        <v>1</v>
      </c>
      <c r="BE84" s="16"/>
      <c r="BF84" s="15"/>
      <c r="BG84" s="15"/>
      <c r="BH84" s="15"/>
      <c r="BI84" s="15"/>
      <c r="BJ84" s="15"/>
      <c r="BK84" s="15"/>
      <c r="BL84" s="15"/>
      <c r="BM84" s="15"/>
      <c r="BN84" s="15"/>
      <c r="BO84" s="15"/>
    </row>
    <row r="85" spans="1:67" s="14" customFormat="1" hidden="1" x14ac:dyDescent="0.2">
      <c r="A85" s="14">
        <v>1</v>
      </c>
      <c r="B85" s="14">
        <f t="shared" si="18"/>
        <v>0</v>
      </c>
      <c r="C85" s="14">
        <f t="shared" si="19"/>
        <v>0</v>
      </c>
      <c r="D85" s="14" t="str">
        <f t="shared" si="20"/>
        <v>2ТОВАРИСТВО З ОБМЕЖЕНОЮ ВIДПОВIДАЛЬНIСТЮ "ЕЛЕВАТОР-АГРО"</v>
      </c>
      <c r="E85" s="261">
        <f t="shared" si="21"/>
        <v>0</v>
      </c>
      <c r="F85" s="261">
        <f t="shared" si="22"/>
        <v>0</v>
      </c>
      <c r="G85" s="128">
        <f t="shared" si="13"/>
        <v>0</v>
      </c>
      <c r="H85" s="126">
        <f t="shared" si="23"/>
        <v>0</v>
      </c>
      <c r="I85" s="113">
        <v>42422</v>
      </c>
      <c r="J85" s="23">
        <v>42422</v>
      </c>
      <c r="K85" s="274">
        <f t="shared" si="24"/>
        <v>42468</v>
      </c>
      <c r="L85" s="22">
        <v>9022018819</v>
      </c>
      <c r="M85" s="14" t="s">
        <v>85</v>
      </c>
      <c r="N85" s="41">
        <v>369138816073</v>
      </c>
      <c r="O85" s="40">
        <v>42422</v>
      </c>
      <c r="P85" s="40">
        <v>42422</v>
      </c>
      <c r="Q85" s="40" t="s">
        <v>108</v>
      </c>
      <c r="R85" s="22">
        <v>56247283</v>
      </c>
      <c r="S85" s="40">
        <v>42468</v>
      </c>
      <c r="T85" s="55">
        <f t="shared" si="14"/>
        <v>56247283</v>
      </c>
      <c r="U85" s="90">
        <v>42468</v>
      </c>
      <c r="V85" s="19">
        <v>56247283</v>
      </c>
      <c r="W85" s="43">
        <v>0</v>
      </c>
      <c r="X85" s="43">
        <v>0</v>
      </c>
      <c r="Y85" s="4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88">
        <v>0</v>
      </c>
      <c r="AJ85" s="43">
        <v>0</v>
      </c>
      <c r="AK85" s="43">
        <v>0</v>
      </c>
      <c r="AL85" s="43">
        <v>0</v>
      </c>
      <c r="AM85" s="43">
        <v>0</v>
      </c>
      <c r="AN85" s="72">
        <f t="shared" si="15"/>
        <v>56247283</v>
      </c>
      <c r="AO85" s="40">
        <v>42474</v>
      </c>
      <c r="AP85" s="56">
        <v>56247283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19"/>
      <c r="BB85" s="275">
        <f t="shared" si="16"/>
        <v>0</v>
      </c>
      <c r="BC85" s="275">
        <f t="shared" si="17"/>
        <v>0</v>
      </c>
      <c r="BD85" s="14">
        <f>COUNTIF(СписМінфін!$B$2:$B$101,M85)</f>
        <v>1</v>
      </c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</row>
    <row r="86" spans="1:67" s="14" customFormat="1" hidden="1" x14ac:dyDescent="0.2">
      <c r="A86" s="14">
        <v>1</v>
      </c>
      <c r="B86" s="14">
        <f t="shared" si="18"/>
        <v>1</v>
      </c>
      <c r="C86" s="14">
        <f t="shared" si="19"/>
        <v>1</v>
      </c>
      <c r="D86" s="14" t="str">
        <f t="shared" si="20"/>
        <v>2ТОВАРИСТВО З ОБМЕЖЕНОЮ ВIДПОВIДАЛЬНIСТЮ "ТОРГОВИЙ ДІМ "СЛАВИЧ"</v>
      </c>
      <c r="E86" s="261">
        <f t="shared" si="21"/>
        <v>329506.06027397263</v>
      </c>
      <c r="F86" s="261">
        <f t="shared" si="22"/>
        <v>329506.06027397263</v>
      </c>
      <c r="G86" s="128">
        <f t="shared" si="13"/>
        <v>0</v>
      </c>
      <c r="H86" s="126">
        <f t="shared" si="23"/>
        <v>24</v>
      </c>
      <c r="I86" s="113">
        <v>42422</v>
      </c>
      <c r="J86" s="23">
        <v>42422</v>
      </c>
      <c r="K86" s="274">
        <f t="shared" si="24"/>
        <v>42513</v>
      </c>
      <c r="L86" s="22">
        <v>9022075657</v>
      </c>
      <c r="M86" s="14" t="s">
        <v>90</v>
      </c>
      <c r="N86" s="41">
        <v>213943025265</v>
      </c>
      <c r="O86" s="40">
        <v>42422</v>
      </c>
      <c r="P86" s="40">
        <v>42422</v>
      </c>
      <c r="Q86" s="40" t="s">
        <v>108</v>
      </c>
      <c r="R86" s="22">
        <v>5011238</v>
      </c>
      <c r="S86" s="40">
        <v>42513</v>
      </c>
      <c r="T86" s="55">
        <f t="shared" si="14"/>
        <v>5011238</v>
      </c>
      <c r="U86" s="90">
        <v>42513</v>
      </c>
      <c r="V86" s="19">
        <v>5011238</v>
      </c>
      <c r="W86" s="43">
        <v>0</v>
      </c>
      <c r="X86" s="43">
        <v>0</v>
      </c>
      <c r="Y86" s="43">
        <v>0</v>
      </c>
      <c r="Z86" s="43">
        <v>0</v>
      </c>
      <c r="AA86" s="43">
        <v>0</v>
      </c>
      <c r="AB86" s="43">
        <v>0</v>
      </c>
      <c r="AC86" s="43">
        <v>0</v>
      </c>
      <c r="AD86" s="43">
        <v>0</v>
      </c>
      <c r="AE86" s="43">
        <v>0</v>
      </c>
      <c r="AF86" s="43">
        <v>0</v>
      </c>
      <c r="AG86" s="43">
        <v>0</v>
      </c>
      <c r="AH86" s="43">
        <v>0</v>
      </c>
      <c r="AI86" s="88">
        <v>0</v>
      </c>
      <c r="AJ86" s="43">
        <v>0</v>
      </c>
      <c r="AK86" s="43">
        <v>0</v>
      </c>
      <c r="AL86" s="43">
        <v>0</v>
      </c>
      <c r="AM86" s="43">
        <v>0</v>
      </c>
      <c r="AN86" s="72">
        <f t="shared" si="15"/>
        <v>5011238</v>
      </c>
      <c r="AO86" s="40">
        <v>42517</v>
      </c>
      <c r="AP86" s="56">
        <v>5011238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>
        <v>0</v>
      </c>
      <c r="AW86" s="43">
        <v>0</v>
      </c>
      <c r="AX86" s="43">
        <v>0</v>
      </c>
      <c r="AY86" s="43">
        <v>0</v>
      </c>
      <c r="AZ86" s="43">
        <v>0</v>
      </c>
      <c r="BA86" s="19"/>
      <c r="BB86" s="275">
        <f t="shared" si="16"/>
        <v>0</v>
      </c>
      <c r="BC86" s="275">
        <f t="shared" si="17"/>
        <v>0</v>
      </c>
      <c r="BD86" s="14">
        <f>COUNTIF(СписМінфін!$B$2:$B$101,M86)</f>
        <v>1</v>
      </c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</row>
    <row r="87" spans="1:67" s="14" customFormat="1" hidden="1" x14ac:dyDescent="0.2">
      <c r="A87" s="14">
        <v>1</v>
      </c>
      <c r="B87" s="14">
        <f t="shared" si="18"/>
        <v>1</v>
      </c>
      <c r="C87" s="14">
        <f t="shared" si="19"/>
        <v>1</v>
      </c>
      <c r="D87" s="14" t="str">
        <f t="shared" si="20"/>
        <v>2ТОВАРИСТВО З ОБМЕЖЕНОЮ ВIДПОВIДАЛЬНIСТЮ "АГРО-МВ"</v>
      </c>
      <c r="E87" s="261">
        <f t="shared" si="21"/>
        <v>2412189.7945205481</v>
      </c>
      <c r="F87" s="261">
        <f t="shared" si="22"/>
        <v>2412189.7945205481</v>
      </c>
      <c r="G87" s="128">
        <f t="shared" si="13"/>
        <v>0</v>
      </c>
      <c r="H87" s="126">
        <f t="shared" si="23"/>
        <v>25</v>
      </c>
      <c r="I87" s="113">
        <v>42422</v>
      </c>
      <c r="J87" s="23">
        <v>42422</v>
      </c>
      <c r="K87" s="274">
        <f t="shared" si="24"/>
        <v>42514</v>
      </c>
      <c r="L87" s="22">
        <v>9022199601</v>
      </c>
      <c r="M87" s="14" t="s">
        <v>67</v>
      </c>
      <c r="N87" s="41">
        <v>326412010169</v>
      </c>
      <c r="O87" s="40">
        <v>42422</v>
      </c>
      <c r="P87" s="40">
        <v>42422</v>
      </c>
      <c r="Q87" s="40" t="s">
        <v>108</v>
      </c>
      <c r="R87" s="22">
        <v>35217971</v>
      </c>
      <c r="S87" s="40">
        <v>42514</v>
      </c>
      <c r="T87" s="55">
        <f t="shared" si="14"/>
        <v>35217971</v>
      </c>
      <c r="U87" s="90">
        <v>42514</v>
      </c>
      <c r="V87" s="19">
        <v>35217971</v>
      </c>
      <c r="W87" s="43">
        <v>0</v>
      </c>
      <c r="X87" s="43">
        <v>0</v>
      </c>
      <c r="Y87" s="43">
        <v>0</v>
      </c>
      <c r="Z87" s="43">
        <v>0</v>
      </c>
      <c r="AA87" s="43">
        <v>0</v>
      </c>
      <c r="AB87" s="43">
        <v>0</v>
      </c>
      <c r="AC87" s="43">
        <v>0</v>
      </c>
      <c r="AD87" s="43">
        <v>0</v>
      </c>
      <c r="AE87" s="43">
        <v>0</v>
      </c>
      <c r="AF87" s="43">
        <v>0</v>
      </c>
      <c r="AG87" s="43">
        <v>0</v>
      </c>
      <c r="AH87" s="43">
        <v>0</v>
      </c>
      <c r="AI87" s="88">
        <v>0</v>
      </c>
      <c r="AJ87" s="43">
        <v>0</v>
      </c>
      <c r="AK87" s="43">
        <v>0</v>
      </c>
      <c r="AL87" s="43">
        <v>0</v>
      </c>
      <c r="AM87" s="43">
        <v>0</v>
      </c>
      <c r="AN87" s="72">
        <f t="shared" si="15"/>
        <v>35217971</v>
      </c>
      <c r="AO87" s="40">
        <v>42517</v>
      </c>
      <c r="AP87" s="56">
        <v>35217971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>
        <v>0</v>
      </c>
      <c r="AW87" s="43">
        <v>0</v>
      </c>
      <c r="AX87" s="43">
        <v>0</v>
      </c>
      <c r="AY87" s="43">
        <v>0</v>
      </c>
      <c r="AZ87" s="43">
        <v>0</v>
      </c>
      <c r="BA87" s="19"/>
      <c r="BB87" s="275">
        <f t="shared" si="16"/>
        <v>0</v>
      </c>
      <c r="BC87" s="275">
        <f t="shared" si="17"/>
        <v>0</v>
      </c>
      <c r="BD87" s="14">
        <f>COUNTIF(СписМінфін!$B$2:$B$101,M87)</f>
        <v>1</v>
      </c>
      <c r="BE87" s="16"/>
      <c r="BF87" s="15"/>
      <c r="BG87" s="15"/>
      <c r="BH87" s="15"/>
      <c r="BI87" s="16"/>
      <c r="BJ87" s="15"/>
      <c r="BK87" s="15"/>
      <c r="BL87" s="15"/>
      <c r="BM87" s="16"/>
      <c r="BN87" s="15"/>
      <c r="BO87" s="15"/>
    </row>
    <row r="88" spans="1:67" s="14" customFormat="1" hidden="1" x14ac:dyDescent="0.2">
      <c r="A88" s="14">
        <v>1</v>
      </c>
      <c r="B88" s="14">
        <f t="shared" si="18"/>
        <v>1</v>
      </c>
      <c r="C88" s="14">
        <f t="shared" si="19"/>
        <v>1</v>
      </c>
      <c r="D88" s="14" t="str">
        <f t="shared" si="20"/>
        <v>2ТОВАРИСТВО З ОБМЕЖЕНОЮ ВIДПОВIДАЛЬНIСТЮ "АГРОТЕРМІНАЛ КОНСТРАКШИН"</v>
      </c>
      <c r="E88" s="261">
        <f t="shared" si="21"/>
        <v>3382085.8370410926</v>
      </c>
      <c r="F88" s="261">
        <f t="shared" si="22"/>
        <v>3382079.4020547946</v>
      </c>
      <c r="G88" s="128">
        <f t="shared" si="13"/>
        <v>6.7299999967217445</v>
      </c>
      <c r="H88" s="126">
        <f t="shared" si="23"/>
        <v>25</v>
      </c>
      <c r="I88" s="113">
        <v>42422</v>
      </c>
      <c r="J88" s="23">
        <v>42422</v>
      </c>
      <c r="K88" s="274">
        <f t="shared" si="24"/>
        <v>42514</v>
      </c>
      <c r="L88" s="22">
        <v>9022154565</v>
      </c>
      <c r="M88" s="14" t="s">
        <v>66</v>
      </c>
      <c r="N88" s="41">
        <v>398381226578</v>
      </c>
      <c r="O88" s="40">
        <v>42422</v>
      </c>
      <c r="P88" s="40">
        <v>42422</v>
      </c>
      <c r="Q88" s="40" t="s">
        <v>108</v>
      </c>
      <c r="R88" s="22">
        <v>49378366</v>
      </c>
      <c r="S88" s="40">
        <v>42514</v>
      </c>
      <c r="T88" s="55">
        <f t="shared" si="14"/>
        <v>49378359.270000003</v>
      </c>
      <c r="U88" s="90">
        <v>42514</v>
      </c>
      <c r="V88" s="19">
        <v>49378359.270000003</v>
      </c>
      <c r="W88" s="43">
        <v>0</v>
      </c>
      <c r="X88" s="43">
        <v>0</v>
      </c>
      <c r="Y88" s="43">
        <v>0</v>
      </c>
      <c r="Z88" s="43">
        <v>0</v>
      </c>
      <c r="AA88" s="43">
        <v>0</v>
      </c>
      <c r="AB88" s="43">
        <v>0</v>
      </c>
      <c r="AC88" s="43">
        <v>0</v>
      </c>
      <c r="AD88" s="43">
        <v>0</v>
      </c>
      <c r="AE88" s="43">
        <v>0</v>
      </c>
      <c r="AF88" s="43">
        <v>0</v>
      </c>
      <c r="AG88" s="43">
        <v>0</v>
      </c>
      <c r="AH88" s="43">
        <v>0</v>
      </c>
      <c r="AI88" s="88">
        <v>0</v>
      </c>
      <c r="AJ88" s="43">
        <v>0</v>
      </c>
      <c r="AK88" s="43">
        <v>0</v>
      </c>
      <c r="AL88" s="43">
        <v>0</v>
      </c>
      <c r="AM88" s="43">
        <v>0</v>
      </c>
      <c r="AN88" s="72">
        <f t="shared" si="15"/>
        <v>49378359.270000003</v>
      </c>
      <c r="AO88" s="40">
        <v>42517</v>
      </c>
      <c r="AP88" s="56">
        <v>49378359.270000003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  <c r="AW88" s="43">
        <v>0</v>
      </c>
      <c r="AX88" s="43">
        <v>0</v>
      </c>
      <c r="AY88" s="43">
        <v>0</v>
      </c>
      <c r="AZ88" s="43">
        <v>0</v>
      </c>
      <c r="BA88" s="19"/>
      <c r="BB88" s="275">
        <f t="shared" si="16"/>
        <v>0</v>
      </c>
      <c r="BC88" s="275">
        <f t="shared" si="17"/>
        <v>6.7299999967217445</v>
      </c>
      <c r="BD88" s="14">
        <f>COUNTIF(СписМінфін!$B$2:$B$101,M88)</f>
        <v>1</v>
      </c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</row>
    <row r="89" spans="1:67" s="14" customFormat="1" hidden="1" x14ac:dyDescent="0.2">
      <c r="A89" s="14">
        <v>1</v>
      </c>
      <c r="B89" s="14">
        <f t="shared" si="18"/>
        <v>1</v>
      </c>
      <c r="C89" s="14">
        <f t="shared" si="19"/>
        <v>1</v>
      </c>
      <c r="D89" s="14" t="str">
        <f t="shared" si="20"/>
        <v>2ПУБЛІЧНЕ АКЦIОНЕРНЕ ТОВАРИСТВО "ДНІПРОВСЬКИЙ МЕТАЛУРГІЙНИЙ КОМБІНАТ ІМ. Ф.Е. ДЗЕРЖИНСЬКОГО"</v>
      </c>
      <c r="E89" s="261">
        <f t="shared" si="21"/>
        <v>19490652.317808218</v>
      </c>
      <c r="F89" s="261">
        <f>(IF((U89-I89-67)&lt;0,0,U89-I89-67)*V89+IF((W89-I89-67)&lt;0,0,W89-I89-67)*X89+IF((Y89-I89-67)&lt;0,0,Y89-I89-67)*Z89+IF((AA89-I89-67)&lt;0,0,AA89-I89-67)*AB89+IF((AC89-I89-67)&lt;0,0,AC89-I89-67)*AD89+IF((AE89-I89-67)&lt;0,0,AE89-I89-67)*AF89)/365</f>
        <v>18507231.512328766</v>
      </c>
      <c r="G89" s="129">
        <f t="shared" si="13"/>
        <v>1028506</v>
      </c>
      <c r="H89" s="126">
        <f t="shared" si="23"/>
        <v>38</v>
      </c>
      <c r="I89" s="113">
        <v>42422</v>
      </c>
      <c r="J89" s="23">
        <v>42422</v>
      </c>
      <c r="K89" s="274">
        <f t="shared" si="24"/>
        <v>42527</v>
      </c>
      <c r="L89" s="22">
        <v>9021862202</v>
      </c>
      <c r="M89" s="14" t="s">
        <v>27</v>
      </c>
      <c r="N89" s="41">
        <v>53930404034</v>
      </c>
      <c r="O89" s="40">
        <v>42422</v>
      </c>
      <c r="P89" s="40">
        <v>42422</v>
      </c>
      <c r="Q89" s="40" t="s">
        <v>108</v>
      </c>
      <c r="R89" s="43">
        <v>178887002</v>
      </c>
      <c r="S89" s="40">
        <v>42450</v>
      </c>
      <c r="T89" s="55">
        <f t="shared" si="14"/>
        <v>177766829</v>
      </c>
      <c r="U89" s="90">
        <v>42527</v>
      </c>
      <c r="V89" s="19">
        <v>177766829</v>
      </c>
      <c r="W89" s="43">
        <v>0</v>
      </c>
      <c r="X89" s="43">
        <v>0</v>
      </c>
      <c r="Y89" s="43">
        <v>0</v>
      </c>
      <c r="Z89" s="43">
        <v>0</v>
      </c>
      <c r="AA89" s="43">
        <v>0</v>
      </c>
      <c r="AB89" s="43">
        <v>0</v>
      </c>
      <c r="AC89" s="43">
        <v>0</v>
      </c>
      <c r="AD89" s="43">
        <v>0</v>
      </c>
      <c r="AE89" s="43">
        <v>0</v>
      </c>
      <c r="AF89" s="43">
        <v>0</v>
      </c>
      <c r="AG89" s="40">
        <v>42559</v>
      </c>
      <c r="AH89" s="22">
        <v>584602</v>
      </c>
      <c r="AI89" s="64">
        <v>91667</v>
      </c>
      <c r="AJ89" s="40">
        <v>42656</v>
      </c>
      <c r="AK89" s="43">
        <v>6987946</v>
      </c>
      <c r="AL89" s="40" t="s">
        <v>108</v>
      </c>
      <c r="AM89" s="43">
        <v>0</v>
      </c>
      <c r="AN89" s="72">
        <f t="shared" si="15"/>
        <v>177766829</v>
      </c>
      <c r="AO89" s="40">
        <v>42559</v>
      </c>
      <c r="AP89" s="57">
        <v>177766829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>
        <v>0</v>
      </c>
      <c r="AW89" s="43">
        <v>0</v>
      </c>
      <c r="AX89" s="43">
        <v>0</v>
      </c>
      <c r="AY89" s="43">
        <v>0</v>
      </c>
      <c r="AZ89" s="43">
        <v>0</v>
      </c>
      <c r="BA89" s="22"/>
      <c r="BB89" s="276">
        <f t="shared" si="16"/>
        <v>0</v>
      </c>
      <c r="BC89" s="276">
        <f t="shared" si="17"/>
        <v>1120173</v>
      </c>
      <c r="BD89" s="14">
        <f>COUNTIF(СписМінфін!$B$2:$B$101,M89)</f>
        <v>1</v>
      </c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</row>
    <row r="90" spans="1:67" s="14" customFormat="1" hidden="1" x14ac:dyDescent="0.2">
      <c r="A90" s="14">
        <v>1</v>
      </c>
      <c r="B90" s="14">
        <f t="shared" si="18"/>
        <v>1</v>
      </c>
      <c r="C90" s="14">
        <f t="shared" si="19"/>
        <v>1</v>
      </c>
      <c r="D90" s="14" t="str">
        <f t="shared" si="20"/>
        <v>2ТОВАРИСТВО З ОБМЕЖЕНОЮ ВIДПОВIДАЛЬНIСТЮ "-АГРО СЕРВІС-"</v>
      </c>
      <c r="E90" s="261">
        <f t="shared" si="21"/>
        <v>10263574.652054794</v>
      </c>
      <c r="F90" s="261">
        <f t="shared" si="22"/>
        <v>10263574.652054794</v>
      </c>
      <c r="G90" s="128">
        <f t="shared" si="13"/>
        <v>0</v>
      </c>
      <c r="H90" s="126">
        <f t="shared" si="23"/>
        <v>54</v>
      </c>
      <c r="I90" s="113">
        <v>42422</v>
      </c>
      <c r="J90" s="23">
        <v>42422</v>
      </c>
      <c r="K90" s="274">
        <f t="shared" si="24"/>
        <v>42543</v>
      </c>
      <c r="L90" s="22">
        <v>9021466284</v>
      </c>
      <c r="M90" s="14" t="s">
        <v>65</v>
      </c>
      <c r="N90" s="41">
        <v>399949426570</v>
      </c>
      <c r="O90" s="40">
        <v>42422</v>
      </c>
      <c r="P90" s="40">
        <v>42422</v>
      </c>
      <c r="Q90" s="40" t="s">
        <v>108</v>
      </c>
      <c r="R90" s="22">
        <v>69374162</v>
      </c>
      <c r="S90" s="40">
        <v>42543</v>
      </c>
      <c r="T90" s="55">
        <f t="shared" si="14"/>
        <v>69374162</v>
      </c>
      <c r="U90" s="90">
        <v>42543</v>
      </c>
      <c r="V90" s="19">
        <v>69374162</v>
      </c>
      <c r="W90" s="43">
        <v>0</v>
      </c>
      <c r="X90" s="43">
        <v>0</v>
      </c>
      <c r="Y90" s="43">
        <v>0</v>
      </c>
      <c r="Z90" s="43">
        <v>0</v>
      </c>
      <c r="AA90" s="43">
        <v>0</v>
      </c>
      <c r="AB90" s="43">
        <v>0</v>
      </c>
      <c r="AC90" s="43">
        <v>0</v>
      </c>
      <c r="AD90" s="43">
        <v>0</v>
      </c>
      <c r="AE90" s="43">
        <v>0</v>
      </c>
      <c r="AF90" s="43">
        <v>0</v>
      </c>
      <c r="AG90" s="43">
        <v>0</v>
      </c>
      <c r="AH90" s="43">
        <v>0</v>
      </c>
      <c r="AI90" s="88">
        <v>0</v>
      </c>
      <c r="AJ90" s="43">
        <v>0</v>
      </c>
      <c r="AK90" s="43">
        <v>0</v>
      </c>
      <c r="AL90" s="43">
        <v>0</v>
      </c>
      <c r="AM90" s="43">
        <v>0</v>
      </c>
      <c r="AN90" s="72">
        <f t="shared" si="15"/>
        <v>69374162</v>
      </c>
      <c r="AO90" s="40">
        <v>42566</v>
      </c>
      <c r="AP90" s="56">
        <v>69374162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19"/>
      <c r="BB90" s="275">
        <f t="shared" si="16"/>
        <v>0</v>
      </c>
      <c r="BC90" s="275">
        <f t="shared" si="17"/>
        <v>0</v>
      </c>
      <c r="BD90" s="14">
        <f>COUNTIF(СписМінфін!$B$2:$B$101,M90)</f>
        <v>1</v>
      </c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</row>
    <row r="91" spans="1:67" s="14" customFormat="1" hidden="1" x14ac:dyDescent="0.2">
      <c r="A91" s="14">
        <v>1</v>
      </c>
      <c r="B91" s="14">
        <f t="shared" si="18"/>
        <v>1</v>
      </c>
      <c r="C91" s="14">
        <f t="shared" si="19"/>
        <v>1</v>
      </c>
      <c r="D91" s="14" t="str">
        <f t="shared" si="20"/>
        <v>2ПРИВАТНЕ АКЦIОНЕРНЕ ТОВАРИСТВО "АДМ ІЛЛІЧІВСЬК"</v>
      </c>
      <c r="E91" s="261">
        <f t="shared" si="21"/>
        <v>722465.1616438356</v>
      </c>
      <c r="F91" s="261">
        <f t="shared" si="22"/>
        <v>722465.1616438356</v>
      </c>
      <c r="G91" s="128">
        <f t="shared" si="13"/>
        <v>0</v>
      </c>
      <c r="H91" s="126">
        <f t="shared" si="23"/>
        <v>76</v>
      </c>
      <c r="I91" s="113">
        <v>42422</v>
      </c>
      <c r="J91" s="23">
        <v>42422</v>
      </c>
      <c r="K91" s="274">
        <f t="shared" si="24"/>
        <v>42565</v>
      </c>
      <c r="L91" s="22">
        <v>9021992246</v>
      </c>
      <c r="M91" s="14" t="s">
        <v>77</v>
      </c>
      <c r="N91" s="41">
        <v>327902315033</v>
      </c>
      <c r="O91" s="40">
        <v>42422</v>
      </c>
      <c r="P91" s="40">
        <v>42422</v>
      </c>
      <c r="Q91" s="40" t="s">
        <v>108</v>
      </c>
      <c r="R91" s="43">
        <v>3469734</v>
      </c>
      <c r="S91" s="40">
        <v>42565</v>
      </c>
      <c r="T91" s="55">
        <f t="shared" si="14"/>
        <v>3469734</v>
      </c>
      <c r="U91" s="90">
        <v>42565</v>
      </c>
      <c r="V91" s="19">
        <v>3469734</v>
      </c>
      <c r="W91" s="43">
        <v>0</v>
      </c>
      <c r="X91" s="43">
        <v>0</v>
      </c>
      <c r="Y91" s="43">
        <v>0</v>
      </c>
      <c r="Z91" s="43">
        <v>0</v>
      </c>
      <c r="AA91" s="43">
        <v>0</v>
      </c>
      <c r="AB91" s="43">
        <v>0</v>
      </c>
      <c r="AC91" s="43">
        <v>0</v>
      </c>
      <c r="AD91" s="43">
        <v>0</v>
      </c>
      <c r="AE91" s="43">
        <v>0</v>
      </c>
      <c r="AF91" s="43">
        <v>0</v>
      </c>
      <c r="AG91" s="43">
        <v>0</v>
      </c>
      <c r="AH91" s="43">
        <v>0</v>
      </c>
      <c r="AI91" s="88">
        <v>0</v>
      </c>
      <c r="AJ91" s="43">
        <v>0</v>
      </c>
      <c r="AK91" s="43">
        <v>0</v>
      </c>
      <c r="AL91" s="43">
        <v>0</v>
      </c>
      <c r="AM91" s="43">
        <v>0</v>
      </c>
      <c r="AN91" s="72">
        <f t="shared" si="15"/>
        <v>3469734</v>
      </c>
      <c r="AO91" s="40">
        <v>42576</v>
      </c>
      <c r="AP91" s="56">
        <v>3469734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19"/>
      <c r="BB91" s="275">
        <f t="shared" si="16"/>
        <v>0</v>
      </c>
      <c r="BC91" s="275">
        <f t="shared" si="17"/>
        <v>0</v>
      </c>
      <c r="BD91" s="14">
        <f>COUNTIF(СписМінфін!$B$2:$B$101,M91)</f>
        <v>1</v>
      </c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</row>
    <row r="92" spans="1:67" s="14" customFormat="1" hidden="1" x14ac:dyDescent="0.2">
      <c r="A92" s="14">
        <v>1</v>
      </c>
      <c r="B92" s="14">
        <f t="shared" si="18"/>
        <v>0</v>
      </c>
      <c r="C92" s="14">
        <f t="shared" si="19"/>
        <v>0</v>
      </c>
      <c r="D92" s="14" t="str">
        <f t="shared" si="20"/>
        <v>2ПРИВАТНЕ АКЦIОНЕРНЕ ТОВАРИСТВО "МОНДЕЛІС УКРАЇНА"</v>
      </c>
      <c r="E92" s="261">
        <f t="shared" si="21"/>
        <v>0</v>
      </c>
      <c r="F92" s="261">
        <f t="shared" si="22"/>
        <v>0</v>
      </c>
      <c r="G92" s="128">
        <f t="shared" si="13"/>
        <v>0</v>
      </c>
      <c r="H92" s="126">
        <f t="shared" si="23"/>
        <v>0</v>
      </c>
      <c r="I92" s="263">
        <f>J92</f>
        <v>42423</v>
      </c>
      <c r="J92" s="23">
        <v>42423</v>
      </c>
      <c r="K92" s="274">
        <f t="shared" si="24"/>
        <v>42451</v>
      </c>
      <c r="L92" s="22">
        <v>9022915218</v>
      </c>
      <c r="M92" s="14" t="s">
        <v>54</v>
      </c>
      <c r="N92" s="41">
        <v>3822218163</v>
      </c>
      <c r="O92" s="40">
        <v>42423</v>
      </c>
      <c r="P92" s="40">
        <v>42423</v>
      </c>
      <c r="Q92" s="40" t="s">
        <v>108</v>
      </c>
      <c r="R92" s="22">
        <v>23016756</v>
      </c>
      <c r="S92" s="40">
        <v>42450</v>
      </c>
      <c r="T92" s="55">
        <f t="shared" si="14"/>
        <v>23016756</v>
      </c>
      <c r="U92" s="90">
        <v>42451</v>
      </c>
      <c r="V92" s="19">
        <v>23016756</v>
      </c>
      <c r="W92" s="43">
        <v>0</v>
      </c>
      <c r="X92" s="43">
        <v>0</v>
      </c>
      <c r="Y92" s="4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88">
        <v>0</v>
      </c>
      <c r="AJ92" s="43">
        <v>0</v>
      </c>
      <c r="AK92" s="43">
        <v>0</v>
      </c>
      <c r="AL92" s="43">
        <v>0</v>
      </c>
      <c r="AM92" s="43">
        <v>0</v>
      </c>
      <c r="AN92" s="72">
        <f t="shared" si="15"/>
        <v>23016756</v>
      </c>
      <c r="AO92" s="40">
        <v>42458</v>
      </c>
      <c r="AP92" s="56">
        <v>23016756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  <c r="AW92" s="43">
        <v>0</v>
      </c>
      <c r="AX92" s="43">
        <v>0</v>
      </c>
      <c r="AY92" s="43">
        <v>0</v>
      </c>
      <c r="AZ92" s="43">
        <v>0</v>
      </c>
      <c r="BA92" s="19"/>
      <c r="BB92" s="275">
        <f t="shared" si="16"/>
        <v>0</v>
      </c>
      <c r="BC92" s="275">
        <f t="shared" si="17"/>
        <v>0</v>
      </c>
      <c r="BD92" s="14">
        <f>COUNTIF(СписМінфін!$B$2:$B$101,M92)</f>
        <v>1</v>
      </c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</row>
    <row r="93" spans="1:67" s="14" customFormat="1" hidden="1" x14ac:dyDescent="0.2">
      <c r="A93" s="14">
        <v>1</v>
      </c>
      <c r="B93" s="14">
        <f t="shared" si="18"/>
        <v>1</v>
      </c>
      <c r="C93" s="14">
        <f t="shared" si="19"/>
        <v>1</v>
      </c>
      <c r="D93" s="14" t="str">
        <f t="shared" si="20"/>
        <v>2ПРИВАТНЕ АКЦIОНЕРНЕ ТОВАРИСТВО "АДМ ІЛЛІЧІВСЬК"</v>
      </c>
      <c r="E93" s="261">
        <f t="shared" si="21"/>
        <v>2461</v>
      </c>
      <c r="F93" s="261">
        <f t="shared" si="22"/>
        <v>2461</v>
      </c>
      <c r="G93" s="128">
        <f t="shared" si="13"/>
        <v>0</v>
      </c>
      <c r="H93" s="126">
        <f t="shared" si="23"/>
        <v>73</v>
      </c>
      <c r="I93" s="263">
        <f>J93</f>
        <v>42425</v>
      </c>
      <c r="J93" s="23">
        <v>42425</v>
      </c>
      <c r="K93" s="274">
        <f t="shared" si="24"/>
        <v>42565</v>
      </c>
      <c r="L93" s="22">
        <v>9024067189</v>
      </c>
      <c r="M93" s="14" t="s">
        <v>77</v>
      </c>
      <c r="N93" s="41">
        <v>327902315033</v>
      </c>
      <c r="O93" s="40">
        <v>42425</v>
      </c>
      <c r="P93" s="40">
        <v>42425</v>
      </c>
      <c r="Q93" s="40" t="s">
        <v>108</v>
      </c>
      <c r="R93" s="22">
        <v>12305</v>
      </c>
      <c r="S93" s="40">
        <v>42565</v>
      </c>
      <c r="T93" s="55">
        <f t="shared" si="14"/>
        <v>12305</v>
      </c>
      <c r="U93" s="90">
        <v>42565</v>
      </c>
      <c r="V93" s="19">
        <v>12305</v>
      </c>
      <c r="W93" s="43">
        <v>0</v>
      </c>
      <c r="X93" s="43">
        <v>0</v>
      </c>
      <c r="Y93" s="4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88">
        <v>0</v>
      </c>
      <c r="AJ93" s="43">
        <v>0</v>
      </c>
      <c r="AK93" s="43">
        <v>0</v>
      </c>
      <c r="AL93" s="43">
        <v>0</v>
      </c>
      <c r="AM93" s="43">
        <v>0</v>
      </c>
      <c r="AN93" s="72">
        <f t="shared" si="15"/>
        <v>12305</v>
      </c>
      <c r="AO93" s="40">
        <v>42576</v>
      </c>
      <c r="AP93" s="56">
        <v>12305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  <c r="AW93" s="43">
        <v>0</v>
      </c>
      <c r="AX93" s="43">
        <v>0</v>
      </c>
      <c r="AY93" s="43">
        <v>0</v>
      </c>
      <c r="AZ93" s="43">
        <v>0</v>
      </c>
      <c r="BA93" s="19"/>
      <c r="BB93" s="275">
        <f t="shared" si="16"/>
        <v>0</v>
      </c>
      <c r="BC93" s="275">
        <f t="shared" si="17"/>
        <v>0</v>
      </c>
      <c r="BD93" s="14">
        <f>COUNTIF(СписМінфін!$B$2:$B$101,M93)</f>
        <v>1</v>
      </c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</row>
    <row r="94" spans="1:67" s="14" customFormat="1" hidden="1" x14ac:dyDescent="0.2">
      <c r="A94" s="14">
        <v>1</v>
      </c>
      <c r="B94" s="14">
        <f t="shared" si="18"/>
        <v>0</v>
      </c>
      <c r="C94" s="14">
        <f t="shared" si="19"/>
        <v>0</v>
      </c>
      <c r="D94" s="14" t="str">
        <f t="shared" si="20"/>
        <v>2ПРИВАТНЕ АКЦIОНЕРНЕ ТОВАРИСТВО "РАЙЗ-МАКСИМКО"</v>
      </c>
      <c r="E94" s="261">
        <f t="shared" si="21"/>
        <v>0</v>
      </c>
      <c r="F94" s="261">
        <f t="shared" si="22"/>
        <v>0</v>
      </c>
      <c r="G94" s="128">
        <f t="shared" si="13"/>
        <v>0</v>
      </c>
      <c r="H94" s="126">
        <f t="shared" si="23"/>
        <v>0</v>
      </c>
      <c r="I94" s="263">
        <f>J94</f>
        <v>42429</v>
      </c>
      <c r="J94" s="23">
        <v>42429</v>
      </c>
      <c r="K94" s="274">
        <f t="shared" si="24"/>
        <v>42468</v>
      </c>
      <c r="L94" s="22">
        <v>9025867519</v>
      </c>
      <c r="M94" s="14" t="s">
        <v>72</v>
      </c>
      <c r="N94" s="41">
        <v>303825326502</v>
      </c>
      <c r="O94" s="40">
        <v>42429</v>
      </c>
      <c r="P94" s="40">
        <v>42429</v>
      </c>
      <c r="Q94" s="40" t="s">
        <v>108</v>
      </c>
      <c r="R94" s="22">
        <v>590940</v>
      </c>
      <c r="S94" s="40">
        <v>42468</v>
      </c>
      <c r="T94" s="55">
        <f t="shared" si="14"/>
        <v>590940</v>
      </c>
      <c r="U94" s="90">
        <v>42468</v>
      </c>
      <c r="V94" s="19">
        <v>590940</v>
      </c>
      <c r="W94" s="43">
        <v>0</v>
      </c>
      <c r="X94" s="43">
        <v>0</v>
      </c>
      <c r="Y94" s="43">
        <v>0</v>
      </c>
      <c r="Z94" s="43">
        <v>0</v>
      </c>
      <c r="AA94" s="43">
        <v>0</v>
      </c>
      <c r="AB94" s="43">
        <v>0</v>
      </c>
      <c r="AC94" s="43">
        <v>0</v>
      </c>
      <c r="AD94" s="43">
        <v>0</v>
      </c>
      <c r="AE94" s="43">
        <v>0</v>
      </c>
      <c r="AF94" s="43">
        <v>0</v>
      </c>
      <c r="AG94" s="43">
        <v>0</v>
      </c>
      <c r="AH94" s="43">
        <v>0</v>
      </c>
      <c r="AI94" s="88">
        <v>0</v>
      </c>
      <c r="AJ94" s="43">
        <v>0</v>
      </c>
      <c r="AK94" s="43">
        <v>0</v>
      </c>
      <c r="AL94" s="43">
        <v>0</v>
      </c>
      <c r="AM94" s="43">
        <v>0</v>
      </c>
      <c r="AN94" s="72">
        <f t="shared" si="15"/>
        <v>590940</v>
      </c>
      <c r="AO94" s="40">
        <v>42474</v>
      </c>
      <c r="AP94" s="56">
        <v>590940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19"/>
      <c r="BB94" s="275">
        <f t="shared" si="16"/>
        <v>0</v>
      </c>
      <c r="BC94" s="275">
        <f t="shared" si="17"/>
        <v>0</v>
      </c>
      <c r="BD94" s="14">
        <f>COUNTIF(СписМінфін!$B$2:$B$101,M94)</f>
        <v>1</v>
      </c>
    </row>
    <row r="95" spans="1:67" s="14" customFormat="1" hidden="1" x14ac:dyDescent="0.2">
      <c r="A95" s="14">
        <v>1</v>
      </c>
      <c r="B95" s="14">
        <f t="shared" si="18"/>
        <v>1</v>
      </c>
      <c r="C95" s="14">
        <f t="shared" si="19"/>
        <v>1</v>
      </c>
      <c r="D95" s="14" t="str">
        <f t="shared" si="20"/>
        <v>2ТОВАРИСТВО З ОБМЕЖЕНОЮ ВIДПОВIДАЛЬНIСТЮ "КЛОВ"</v>
      </c>
      <c r="E95" s="261">
        <f t="shared" si="21"/>
        <v>1627397.2602739725</v>
      </c>
      <c r="F95" s="261">
        <f t="shared" si="22"/>
        <v>1627397.2602739725</v>
      </c>
      <c r="G95" s="128">
        <f t="shared" si="13"/>
        <v>0</v>
      </c>
      <c r="H95" s="126">
        <f t="shared" si="23"/>
        <v>18</v>
      </c>
      <c r="I95" s="263">
        <f>J95</f>
        <v>42429</v>
      </c>
      <c r="J95" s="23">
        <v>42429</v>
      </c>
      <c r="K95" s="274">
        <f t="shared" si="24"/>
        <v>42514</v>
      </c>
      <c r="L95" s="22">
        <v>9025925957</v>
      </c>
      <c r="M95" s="14" t="s">
        <v>33</v>
      </c>
      <c r="N95" s="41">
        <v>311115626107</v>
      </c>
      <c r="O95" s="40">
        <v>42429</v>
      </c>
      <c r="P95" s="40">
        <v>42429</v>
      </c>
      <c r="Q95" s="40" t="s">
        <v>108</v>
      </c>
      <c r="R95" s="22">
        <v>33000000</v>
      </c>
      <c r="S95" s="40">
        <v>42514</v>
      </c>
      <c r="T95" s="55">
        <f t="shared" si="14"/>
        <v>33000000</v>
      </c>
      <c r="U95" s="90">
        <v>42514</v>
      </c>
      <c r="V95" s="19">
        <v>33000000</v>
      </c>
      <c r="W95" s="43">
        <v>0</v>
      </c>
      <c r="X95" s="43">
        <v>0</v>
      </c>
      <c r="Y95" s="43">
        <v>0</v>
      </c>
      <c r="Z95" s="43">
        <v>0</v>
      </c>
      <c r="AA95" s="43">
        <v>0</v>
      </c>
      <c r="AB95" s="43">
        <v>0</v>
      </c>
      <c r="AC95" s="43">
        <v>0</v>
      </c>
      <c r="AD95" s="43">
        <v>0</v>
      </c>
      <c r="AE95" s="43">
        <v>0</v>
      </c>
      <c r="AF95" s="43">
        <v>0</v>
      </c>
      <c r="AG95" s="43">
        <v>0</v>
      </c>
      <c r="AH95" s="43">
        <v>0</v>
      </c>
      <c r="AI95" s="88">
        <v>0</v>
      </c>
      <c r="AJ95" s="43">
        <v>0</v>
      </c>
      <c r="AK95" s="43">
        <v>0</v>
      </c>
      <c r="AL95" s="43">
        <v>0</v>
      </c>
      <c r="AM95" s="43">
        <v>0</v>
      </c>
      <c r="AN95" s="72">
        <f t="shared" si="15"/>
        <v>33000000</v>
      </c>
      <c r="AO95" s="40">
        <v>42517</v>
      </c>
      <c r="AP95" s="56">
        <v>33000000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19"/>
      <c r="BB95" s="275">
        <f t="shared" si="16"/>
        <v>0</v>
      </c>
      <c r="BC95" s="275">
        <f t="shared" si="17"/>
        <v>0</v>
      </c>
      <c r="BD95" s="14">
        <f>COUNTIF(СписМінфін!$B$2:$B$101,M95)</f>
        <v>1</v>
      </c>
    </row>
    <row r="96" spans="1:67" s="14" customFormat="1" hidden="1" x14ac:dyDescent="0.2">
      <c r="A96" s="14">
        <v>1</v>
      </c>
      <c r="B96" s="14">
        <f t="shared" si="18"/>
        <v>1</v>
      </c>
      <c r="C96" s="14">
        <f t="shared" si="19"/>
        <v>0</v>
      </c>
      <c r="D96" s="14" t="str">
        <f t="shared" si="20"/>
        <v>3ТОВАРИСТВО З ОБМЕЖЕНОЮ ВIДПОВIДАЛЬНIСТЮ "КЕРНЕЛ-ТРЕЙД"</v>
      </c>
      <c r="E96" s="261">
        <f t="shared" si="21"/>
        <v>18902294.30958904</v>
      </c>
      <c r="F96" s="261">
        <f t="shared" si="22"/>
        <v>0</v>
      </c>
      <c r="G96" s="128">
        <f t="shared" si="13"/>
        <v>21493263</v>
      </c>
      <c r="H96" s="126">
        <f t="shared" si="23"/>
        <v>0</v>
      </c>
      <c r="I96" s="23">
        <v>42450</v>
      </c>
      <c r="J96" s="23">
        <v>42438</v>
      </c>
      <c r="K96" s="274">
        <f t="shared" si="24"/>
        <v>42481</v>
      </c>
      <c r="L96" s="22">
        <v>9031100462</v>
      </c>
      <c r="M96" s="14" t="s">
        <v>45</v>
      </c>
      <c r="N96" s="41">
        <v>314543826559</v>
      </c>
      <c r="O96" s="40">
        <v>42438</v>
      </c>
      <c r="P96" s="40">
        <v>42438</v>
      </c>
      <c r="Q96" s="40" t="s">
        <v>108</v>
      </c>
      <c r="R96" s="22">
        <v>1643650000</v>
      </c>
      <c r="S96" s="40">
        <v>42480</v>
      </c>
      <c r="T96" s="55">
        <f t="shared" si="14"/>
        <v>1622156737</v>
      </c>
      <c r="U96" s="90">
        <v>42481</v>
      </c>
      <c r="V96" s="19">
        <v>1622156737</v>
      </c>
      <c r="W96" s="43">
        <v>0</v>
      </c>
      <c r="X96" s="43">
        <v>0</v>
      </c>
      <c r="Y96" s="43">
        <v>0</v>
      </c>
      <c r="Z96" s="43">
        <v>0</v>
      </c>
      <c r="AA96" s="43">
        <v>0</v>
      </c>
      <c r="AB96" s="43">
        <v>0</v>
      </c>
      <c r="AC96" s="43">
        <v>0</v>
      </c>
      <c r="AD96" s="43">
        <v>0</v>
      </c>
      <c r="AE96" s="43">
        <v>0</v>
      </c>
      <c r="AF96" s="43">
        <v>0</v>
      </c>
      <c r="AG96" s="43">
        <v>0</v>
      </c>
      <c r="AH96" s="43">
        <v>0</v>
      </c>
      <c r="AI96" s="88">
        <v>0</v>
      </c>
      <c r="AJ96" s="43">
        <v>0</v>
      </c>
      <c r="AK96" s="43">
        <v>0</v>
      </c>
      <c r="AL96" s="43">
        <v>0</v>
      </c>
      <c r="AM96" s="43">
        <v>0</v>
      </c>
      <c r="AN96" s="72">
        <f t="shared" si="15"/>
        <v>1622156737</v>
      </c>
      <c r="AO96" s="40">
        <v>42488</v>
      </c>
      <c r="AP96" s="56">
        <v>1622156737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  <c r="AW96" s="43">
        <v>0</v>
      </c>
      <c r="AX96" s="43">
        <v>0</v>
      </c>
      <c r="AY96" s="43">
        <v>0</v>
      </c>
      <c r="AZ96" s="43">
        <v>0</v>
      </c>
      <c r="BA96" s="19"/>
      <c r="BB96" s="275">
        <f t="shared" si="16"/>
        <v>0</v>
      </c>
      <c r="BC96" s="275">
        <f t="shared" si="17"/>
        <v>21493263</v>
      </c>
      <c r="BD96" s="14">
        <f>COUNTIF(СписМінфін!$B$2:$B$101,M96)</f>
        <v>1</v>
      </c>
    </row>
    <row r="97" spans="1:56" s="14" customFormat="1" hidden="1" x14ac:dyDescent="0.2">
      <c r="A97" s="14">
        <v>1</v>
      </c>
      <c r="B97" s="14">
        <f t="shared" si="18"/>
        <v>0</v>
      </c>
      <c r="C97" s="14">
        <f t="shared" si="19"/>
        <v>0</v>
      </c>
      <c r="D97" s="14" t="str">
        <f t="shared" si="20"/>
        <v>3ДОЧIРНЄ ПIДПРИЄМСТВО З ІНОЗЕМНОЮ ІНВЕСТИЦІЄЮ "САНТРЕЙД"</v>
      </c>
      <c r="E97" s="261">
        <f t="shared" si="21"/>
        <v>0</v>
      </c>
      <c r="F97" s="261">
        <f t="shared" si="22"/>
        <v>0</v>
      </c>
      <c r="G97" s="128">
        <f t="shared" si="13"/>
        <v>0</v>
      </c>
      <c r="H97" s="126">
        <f t="shared" si="23"/>
        <v>0</v>
      </c>
      <c r="I97" s="23">
        <v>42450</v>
      </c>
      <c r="J97" s="23">
        <v>42440</v>
      </c>
      <c r="K97" s="274">
        <f t="shared" si="24"/>
        <v>42481</v>
      </c>
      <c r="L97" s="22">
        <v>9032911265</v>
      </c>
      <c r="M97" s="14" t="s">
        <v>32</v>
      </c>
      <c r="N97" s="41">
        <v>253945626106</v>
      </c>
      <c r="O97" s="40">
        <v>42440</v>
      </c>
      <c r="P97" s="40">
        <v>42440</v>
      </c>
      <c r="Q97" s="40" t="s">
        <v>108</v>
      </c>
      <c r="R97" s="22">
        <v>117768358</v>
      </c>
      <c r="S97" s="40">
        <v>42480</v>
      </c>
      <c r="T97" s="55">
        <f t="shared" si="14"/>
        <v>117768358</v>
      </c>
      <c r="U97" s="90">
        <v>42481</v>
      </c>
      <c r="V97" s="19">
        <v>117768358</v>
      </c>
      <c r="W97" s="43">
        <v>0</v>
      </c>
      <c r="X97" s="43">
        <v>0</v>
      </c>
      <c r="Y97" s="43">
        <v>0</v>
      </c>
      <c r="Z97" s="43">
        <v>0</v>
      </c>
      <c r="AA97" s="43">
        <v>0</v>
      </c>
      <c r="AB97" s="43">
        <v>0</v>
      </c>
      <c r="AC97" s="43">
        <v>0</v>
      </c>
      <c r="AD97" s="43">
        <v>0</v>
      </c>
      <c r="AE97" s="43">
        <v>0</v>
      </c>
      <c r="AF97" s="43">
        <v>0</v>
      </c>
      <c r="AG97" s="43">
        <v>0</v>
      </c>
      <c r="AH97" s="43">
        <v>0</v>
      </c>
      <c r="AI97" s="88">
        <v>0</v>
      </c>
      <c r="AJ97" s="43">
        <v>0</v>
      </c>
      <c r="AK97" s="43">
        <v>0</v>
      </c>
      <c r="AL97" s="43">
        <v>0</v>
      </c>
      <c r="AM97" s="43">
        <v>0</v>
      </c>
      <c r="AN97" s="72">
        <f t="shared" si="15"/>
        <v>117768358</v>
      </c>
      <c r="AO97" s="40">
        <v>42488</v>
      </c>
      <c r="AP97" s="56">
        <v>117768358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>
        <v>0</v>
      </c>
      <c r="AW97" s="43">
        <v>0</v>
      </c>
      <c r="AX97" s="43">
        <v>0</v>
      </c>
      <c r="AY97" s="43">
        <v>0</v>
      </c>
      <c r="AZ97" s="43">
        <v>0</v>
      </c>
      <c r="BA97" s="19"/>
      <c r="BB97" s="275">
        <f t="shared" si="16"/>
        <v>0</v>
      </c>
      <c r="BC97" s="275">
        <f t="shared" si="17"/>
        <v>0</v>
      </c>
      <c r="BD97" s="14">
        <f>COUNTIF(СписМінфін!$B$2:$B$101,M97)</f>
        <v>1</v>
      </c>
    </row>
    <row r="98" spans="1:56" s="14" customFormat="1" hidden="1" x14ac:dyDescent="0.2">
      <c r="A98" s="14">
        <v>1</v>
      </c>
      <c r="B98" s="14">
        <f t="shared" si="18"/>
        <v>0</v>
      </c>
      <c r="C98" s="14">
        <f t="shared" si="19"/>
        <v>0</v>
      </c>
      <c r="D98" s="14" t="str">
        <f t="shared" si="20"/>
        <v>3ТОВАРИСТВО З ОБМЕЖЕНОЮ ВIДПОВIДАЛЬНIСТЮ "ГЛОБИНСЬКИЙ ПЕРЕРОБНИЙ ЗАВОД"</v>
      </c>
      <c r="E98" s="261">
        <f t="shared" si="21"/>
        <v>0</v>
      </c>
      <c r="F98" s="261">
        <f t="shared" si="22"/>
        <v>0</v>
      </c>
      <c r="G98" s="128">
        <f t="shared" si="13"/>
        <v>0</v>
      </c>
      <c r="H98" s="126">
        <f t="shared" si="23"/>
        <v>0</v>
      </c>
      <c r="I98" s="23">
        <v>42450</v>
      </c>
      <c r="J98" s="23">
        <v>42440</v>
      </c>
      <c r="K98" s="274">
        <f t="shared" si="24"/>
        <v>42481</v>
      </c>
      <c r="L98" s="22">
        <v>9032467771</v>
      </c>
      <c r="M98" s="14" t="s">
        <v>62</v>
      </c>
      <c r="N98" s="41">
        <v>305474016088</v>
      </c>
      <c r="O98" s="40">
        <v>42440</v>
      </c>
      <c r="P98" s="40">
        <v>42440</v>
      </c>
      <c r="Q98" s="40" t="s">
        <v>108</v>
      </c>
      <c r="R98" s="22">
        <v>4983628</v>
      </c>
      <c r="S98" s="40">
        <v>42480</v>
      </c>
      <c r="T98" s="55">
        <f t="shared" si="14"/>
        <v>4983628</v>
      </c>
      <c r="U98" s="90">
        <v>42481</v>
      </c>
      <c r="V98" s="19">
        <v>4983628</v>
      </c>
      <c r="W98" s="43">
        <v>0</v>
      </c>
      <c r="X98" s="43">
        <v>0</v>
      </c>
      <c r="Y98" s="43">
        <v>0</v>
      </c>
      <c r="Z98" s="43">
        <v>0</v>
      </c>
      <c r="AA98" s="43">
        <v>0</v>
      </c>
      <c r="AB98" s="43">
        <v>0</v>
      </c>
      <c r="AC98" s="43">
        <v>0</v>
      </c>
      <c r="AD98" s="43">
        <v>0</v>
      </c>
      <c r="AE98" s="43">
        <v>0</v>
      </c>
      <c r="AF98" s="43">
        <v>0</v>
      </c>
      <c r="AG98" s="43">
        <v>0</v>
      </c>
      <c r="AH98" s="43">
        <v>0</v>
      </c>
      <c r="AI98" s="88">
        <v>0</v>
      </c>
      <c r="AJ98" s="43">
        <v>0</v>
      </c>
      <c r="AK98" s="43">
        <v>0</v>
      </c>
      <c r="AL98" s="43">
        <v>0</v>
      </c>
      <c r="AM98" s="43">
        <v>0</v>
      </c>
      <c r="AN98" s="72">
        <f t="shared" si="15"/>
        <v>4983628</v>
      </c>
      <c r="AO98" s="40">
        <v>42520</v>
      </c>
      <c r="AP98" s="56">
        <v>4983628</v>
      </c>
      <c r="AQ98" s="43">
        <v>0</v>
      </c>
      <c r="AR98" s="43">
        <v>0</v>
      </c>
      <c r="AS98" s="43">
        <v>0</v>
      </c>
      <c r="AT98" s="43">
        <v>0</v>
      </c>
      <c r="AU98" s="43">
        <v>0</v>
      </c>
      <c r="AV98" s="43">
        <v>0</v>
      </c>
      <c r="AW98" s="43">
        <v>0</v>
      </c>
      <c r="AX98" s="43">
        <v>0</v>
      </c>
      <c r="AY98" s="43">
        <v>0</v>
      </c>
      <c r="AZ98" s="43">
        <v>0</v>
      </c>
      <c r="BA98" s="19"/>
      <c r="BB98" s="275">
        <f t="shared" si="16"/>
        <v>0</v>
      </c>
      <c r="BC98" s="275">
        <f t="shared" si="17"/>
        <v>0</v>
      </c>
      <c r="BD98" s="14">
        <f>COUNTIF(СписМінфін!$B$2:$B$101,M98)</f>
        <v>1</v>
      </c>
    </row>
    <row r="99" spans="1:56" s="14" customFormat="1" hidden="1" x14ac:dyDescent="0.2">
      <c r="A99" s="14">
        <v>1</v>
      </c>
      <c r="B99" s="14">
        <f t="shared" si="18"/>
        <v>0</v>
      </c>
      <c r="C99" s="14">
        <f t="shared" si="19"/>
        <v>0</v>
      </c>
      <c r="D99" s="14" t="str">
        <f t="shared" si="20"/>
        <v>3ПРИВАТНЕ АКЦIОНЕРНЕ ТОВАРИСТВО "СЕНТРАВІС ПРОДАКШН ЮКРЕЙН"</v>
      </c>
      <c r="E99" s="261">
        <f t="shared" si="21"/>
        <v>0</v>
      </c>
      <c r="F99" s="261">
        <f t="shared" si="22"/>
        <v>0</v>
      </c>
      <c r="G99" s="128">
        <f t="shared" si="13"/>
        <v>0</v>
      </c>
      <c r="H99" s="126">
        <f t="shared" si="23"/>
        <v>0</v>
      </c>
      <c r="I99" s="23">
        <v>42450</v>
      </c>
      <c r="J99" s="23">
        <v>42443</v>
      </c>
      <c r="K99" s="274">
        <f t="shared" si="24"/>
        <v>42481</v>
      </c>
      <c r="L99" s="22">
        <v>9035090158</v>
      </c>
      <c r="M99" s="14" t="s">
        <v>73</v>
      </c>
      <c r="N99" s="41">
        <v>309269404078</v>
      </c>
      <c r="O99" s="40">
        <v>42443</v>
      </c>
      <c r="P99" s="40">
        <v>42443</v>
      </c>
      <c r="Q99" s="40" t="s">
        <v>108</v>
      </c>
      <c r="R99" s="43">
        <v>54904071</v>
      </c>
      <c r="S99" s="40">
        <v>42480</v>
      </c>
      <c r="T99" s="55">
        <f t="shared" si="14"/>
        <v>54904071</v>
      </c>
      <c r="U99" s="90">
        <v>42481</v>
      </c>
      <c r="V99" s="19">
        <v>54904071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88">
        <v>0</v>
      </c>
      <c r="AJ99" s="43">
        <v>0</v>
      </c>
      <c r="AK99" s="43">
        <v>0</v>
      </c>
      <c r="AL99" s="43">
        <v>0</v>
      </c>
      <c r="AM99" s="43">
        <v>0</v>
      </c>
      <c r="AN99" s="72">
        <f t="shared" si="15"/>
        <v>54904071</v>
      </c>
      <c r="AO99" s="40">
        <v>42629</v>
      </c>
      <c r="AP99" s="56">
        <v>54904071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>
        <v>0</v>
      </c>
      <c r="AW99" s="43">
        <v>0</v>
      </c>
      <c r="AX99" s="43">
        <v>0</v>
      </c>
      <c r="AY99" s="43">
        <v>0</v>
      </c>
      <c r="AZ99" s="43">
        <v>0</v>
      </c>
      <c r="BA99" s="19"/>
      <c r="BB99" s="275">
        <f t="shared" si="16"/>
        <v>0</v>
      </c>
      <c r="BC99" s="275">
        <f t="shared" si="17"/>
        <v>0</v>
      </c>
      <c r="BD99" s="14">
        <f>COUNTIF(СписМінфін!$B$2:$B$101,M99)</f>
        <v>1</v>
      </c>
    </row>
    <row r="100" spans="1:56" s="14" customFormat="1" hidden="1" x14ac:dyDescent="0.2">
      <c r="A100" s="14">
        <v>1</v>
      </c>
      <c r="B100" s="14">
        <f t="shared" si="18"/>
        <v>0</v>
      </c>
      <c r="C100" s="14">
        <f t="shared" si="19"/>
        <v>0</v>
      </c>
      <c r="D100" s="14" t="str">
        <f t="shared" si="20"/>
        <v>3ТОВАРИСТВО З ОБМЕЖЕНОЮ ВIДПОВIДАЛЬНIСТЮ "ТОТЛЕНД"</v>
      </c>
      <c r="E100" s="261">
        <f t="shared" si="21"/>
        <v>0</v>
      </c>
      <c r="F100" s="261">
        <f t="shared" si="22"/>
        <v>0</v>
      </c>
      <c r="G100" s="128">
        <f t="shared" si="13"/>
        <v>0</v>
      </c>
      <c r="H100" s="126">
        <f t="shared" si="23"/>
        <v>0</v>
      </c>
      <c r="I100" s="23">
        <v>42450</v>
      </c>
      <c r="J100" s="74">
        <v>42444</v>
      </c>
      <c r="K100" s="274">
        <f t="shared" si="24"/>
        <v>42485</v>
      </c>
      <c r="L100" s="75">
        <v>9035475643</v>
      </c>
      <c r="M100" s="14" t="s">
        <v>101</v>
      </c>
      <c r="N100" s="76">
        <v>387438523146</v>
      </c>
      <c r="O100" s="28">
        <v>42444</v>
      </c>
      <c r="P100" s="28">
        <v>42444</v>
      </c>
      <c r="Q100" s="31"/>
      <c r="R100" s="60">
        <v>4825446</v>
      </c>
      <c r="S100" s="66">
        <v>42485</v>
      </c>
      <c r="T100" s="55">
        <f t="shared" si="14"/>
        <v>4825446</v>
      </c>
      <c r="U100" s="91">
        <v>42485</v>
      </c>
      <c r="V100" s="44">
        <v>4825446</v>
      </c>
      <c r="W100" s="43">
        <v>0</v>
      </c>
      <c r="X100" s="43">
        <v>0</v>
      </c>
      <c r="Y100" s="43">
        <v>0</v>
      </c>
      <c r="Z100" s="43">
        <v>0</v>
      </c>
      <c r="AA100" s="43">
        <v>0</v>
      </c>
      <c r="AB100" s="43">
        <v>0</v>
      </c>
      <c r="AC100" s="43">
        <v>0</v>
      </c>
      <c r="AD100" s="43">
        <v>0</v>
      </c>
      <c r="AE100" s="43">
        <v>0</v>
      </c>
      <c r="AF100" s="43">
        <v>0</v>
      </c>
      <c r="AG100" s="43">
        <v>0</v>
      </c>
      <c r="AH100" s="43">
        <v>0</v>
      </c>
      <c r="AI100" s="69"/>
      <c r="AJ100" s="60"/>
      <c r="AK100" s="69"/>
      <c r="AL100" s="60"/>
      <c r="AM100" s="43">
        <v>0</v>
      </c>
      <c r="AN100" s="72">
        <f t="shared" si="15"/>
        <v>4825446</v>
      </c>
      <c r="AO100" s="28">
        <v>42488</v>
      </c>
      <c r="AP100" s="27">
        <v>4825446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>
        <v>0</v>
      </c>
      <c r="AW100" s="43">
        <v>0</v>
      </c>
      <c r="AX100" s="43">
        <v>0</v>
      </c>
      <c r="AY100" s="43">
        <v>0</v>
      </c>
      <c r="AZ100" s="43">
        <v>0</v>
      </c>
      <c r="BA100" s="60"/>
      <c r="BB100" s="275">
        <f t="shared" si="16"/>
        <v>0</v>
      </c>
      <c r="BC100" s="275">
        <f t="shared" si="17"/>
        <v>0</v>
      </c>
      <c r="BD100" s="14">
        <f>COUNTIF(СписМінфін!$B$2:$B$101,M100)</f>
        <v>1</v>
      </c>
    </row>
    <row r="101" spans="1:56" s="14" customFormat="1" hidden="1" x14ac:dyDescent="0.2">
      <c r="A101" s="14">
        <v>1</v>
      </c>
      <c r="B101" s="14">
        <f t="shared" si="18"/>
        <v>1</v>
      </c>
      <c r="C101" s="14">
        <f t="shared" si="19"/>
        <v>1</v>
      </c>
      <c r="D101" s="14" t="str">
        <f t="shared" si="20"/>
        <v>3ТОВАРИСТВО З ОБМЕЖЕНОЮ ВIДПОВIДАЛЬНIСТЮ "ПРОФІТ-ЕКСПОРТ"</v>
      </c>
      <c r="E101" s="261">
        <f t="shared" si="21"/>
        <v>1295689.4904109589</v>
      </c>
      <c r="F101" s="261">
        <f t="shared" si="22"/>
        <v>1295689.4904109589</v>
      </c>
      <c r="G101" s="128">
        <f t="shared" si="13"/>
        <v>-17813</v>
      </c>
      <c r="H101" s="126">
        <f t="shared" si="23"/>
        <v>28</v>
      </c>
      <c r="I101" s="23">
        <v>42450</v>
      </c>
      <c r="J101" s="23">
        <v>42444</v>
      </c>
      <c r="K101" s="274">
        <f t="shared" si="24"/>
        <v>42545</v>
      </c>
      <c r="L101" s="22">
        <v>9035691122</v>
      </c>
      <c r="M101" s="14" t="s">
        <v>138</v>
      </c>
      <c r="N101" s="41">
        <v>397419508281</v>
      </c>
      <c r="O101" s="40">
        <v>42444</v>
      </c>
      <c r="P101" s="40">
        <v>42444</v>
      </c>
      <c r="Q101" s="40" t="s">
        <v>108</v>
      </c>
      <c r="R101" s="22">
        <v>16890238</v>
      </c>
      <c r="S101" s="40">
        <v>42545</v>
      </c>
      <c r="T101" s="55">
        <f t="shared" si="14"/>
        <v>16890238</v>
      </c>
      <c r="U101" s="90">
        <v>42545</v>
      </c>
      <c r="V101" s="19">
        <v>16890238</v>
      </c>
      <c r="W101" s="43">
        <v>0</v>
      </c>
      <c r="X101" s="43">
        <v>0</v>
      </c>
      <c r="Y101" s="43">
        <v>0</v>
      </c>
      <c r="Z101" s="43">
        <v>0</v>
      </c>
      <c r="AA101" s="43">
        <v>0</v>
      </c>
      <c r="AB101" s="43">
        <v>0</v>
      </c>
      <c r="AC101" s="43">
        <v>0</v>
      </c>
      <c r="AD101" s="43">
        <v>0</v>
      </c>
      <c r="AE101" s="43">
        <v>0</v>
      </c>
      <c r="AF101" s="43">
        <v>0</v>
      </c>
      <c r="AG101" s="40">
        <v>42671</v>
      </c>
      <c r="AH101" s="22">
        <v>2251401</v>
      </c>
      <c r="AI101" s="65">
        <v>17813</v>
      </c>
      <c r="AJ101" s="40">
        <v>42683</v>
      </c>
      <c r="AK101" s="22">
        <v>30864</v>
      </c>
      <c r="AL101" s="40" t="s">
        <v>108</v>
      </c>
      <c r="AM101" s="43">
        <v>0</v>
      </c>
      <c r="AN101" s="72">
        <f t="shared" si="15"/>
        <v>16890238</v>
      </c>
      <c r="AO101" s="40">
        <v>42566</v>
      </c>
      <c r="AP101" s="56">
        <v>16890238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>
        <v>0</v>
      </c>
      <c r="AW101" s="43">
        <v>0</v>
      </c>
      <c r="AX101" s="43">
        <v>0</v>
      </c>
      <c r="AY101" s="43">
        <v>0</v>
      </c>
      <c r="AZ101" s="43">
        <v>0</v>
      </c>
      <c r="BA101" s="19"/>
      <c r="BB101" s="275">
        <f t="shared" si="16"/>
        <v>0</v>
      </c>
      <c r="BC101" s="275">
        <f t="shared" si="17"/>
        <v>0</v>
      </c>
      <c r="BD101" s="14">
        <f>COUNTIF(СписМінфін!$B$2:$B$101,M101)</f>
        <v>0</v>
      </c>
    </row>
    <row r="102" spans="1:56" s="14" customFormat="1" hidden="1" x14ac:dyDescent="0.2">
      <c r="A102" s="14">
        <v>1</v>
      </c>
      <c r="B102" s="14">
        <f t="shared" si="18"/>
        <v>0</v>
      </c>
      <c r="C102" s="14">
        <f t="shared" si="19"/>
        <v>0</v>
      </c>
      <c r="D102" s="14" t="str">
        <f t="shared" si="20"/>
        <v>3ТОВАРИСТВО З ОБМЕЖЕНОЮ ВIДПОВIДАЛЬНIСТЮ ФІРМА "ПРОМІНВЕСТ ПЛАСТИК"</v>
      </c>
      <c r="E102" s="261">
        <f t="shared" si="21"/>
        <v>0</v>
      </c>
      <c r="F102" s="261">
        <f t="shared" si="22"/>
        <v>0</v>
      </c>
      <c r="G102" s="128">
        <f t="shared" si="13"/>
        <v>0</v>
      </c>
      <c r="H102" s="126">
        <f t="shared" si="23"/>
        <v>0</v>
      </c>
      <c r="I102" s="23">
        <v>42450</v>
      </c>
      <c r="J102" s="23">
        <v>42445</v>
      </c>
      <c r="K102" s="274">
        <f t="shared" si="24"/>
        <v>42480</v>
      </c>
      <c r="L102" s="22">
        <v>9036635415</v>
      </c>
      <c r="M102" s="14" t="s">
        <v>99</v>
      </c>
      <c r="N102" s="58">
        <v>309898212126</v>
      </c>
      <c r="O102" s="40">
        <v>42445</v>
      </c>
      <c r="P102" s="40">
        <v>42445</v>
      </c>
      <c r="Q102" s="40" t="s">
        <v>108</v>
      </c>
      <c r="R102" s="22">
        <v>1500000</v>
      </c>
      <c r="S102" s="40">
        <v>42479</v>
      </c>
      <c r="T102" s="55">
        <f t="shared" si="14"/>
        <v>1500000</v>
      </c>
      <c r="U102" s="90">
        <v>42480</v>
      </c>
      <c r="V102" s="19">
        <v>1500000</v>
      </c>
      <c r="W102" s="43">
        <v>0</v>
      </c>
      <c r="X102" s="43">
        <v>0</v>
      </c>
      <c r="Y102" s="4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88">
        <v>0</v>
      </c>
      <c r="AJ102" s="43">
        <v>0</v>
      </c>
      <c r="AK102" s="43">
        <v>0</v>
      </c>
      <c r="AL102" s="43">
        <v>0</v>
      </c>
      <c r="AM102" s="43">
        <v>0</v>
      </c>
      <c r="AN102" s="72">
        <f t="shared" si="15"/>
        <v>1500000</v>
      </c>
      <c r="AO102" s="40">
        <v>42488</v>
      </c>
      <c r="AP102" s="56">
        <v>1500000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>
        <v>0</v>
      </c>
      <c r="AW102" s="43">
        <v>0</v>
      </c>
      <c r="AX102" s="43">
        <v>0</v>
      </c>
      <c r="AY102" s="43">
        <v>0</v>
      </c>
      <c r="AZ102" s="43">
        <v>0</v>
      </c>
      <c r="BA102" s="19"/>
      <c r="BB102" s="275">
        <f t="shared" si="16"/>
        <v>0</v>
      </c>
      <c r="BC102" s="275">
        <f t="shared" si="17"/>
        <v>0</v>
      </c>
      <c r="BD102" s="14">
        <f>COUNTIF(СписМінфін!$B$2:$B$101,M102)</f>
        <v>1</v>
      </c>
    </row>
    <row r="103" spans="1:56" s="14" customFormat="1" hidden="1" x14ac:dyDescent="0.2">
      <c r="A103" s="14">
        <v>1</v>
      </c>
      <c r="B103" s="14">
        <f t="shared" si="18"/>
        <v>0</v>
      </c>
      <c r="C103" s="14">
        <f t="shared" si="19"/>
        <v>0</v>
      </c>
      <c r="D103" s="14" t="str">
        <f t="shared" si="20"/>
        <v>3ПРИВАТНЕ АКЦIОНЕРНЕ ТОВАРИСТВО "ШВЕЙНА ФАБРИКА "ЗОРЯНКА"</v>
      </c>
      <c r="E103" s="261">
        <f t="shared" si="21"/>
        <v>0</v>
      </c>
      <c r="F103" s="261">
        <f t="shared" si="22"/>
        <v>0</v>
      </c>
      <c r="G103" s="128">
        <f t="shared" si="13"/>
        <v>0</v>
      </c>
      <c r="H103" s="126">
        <f t="shared" si="23"/>
        <v>0</v>
      </c>
      <c r="I103" s="23">
        <v>42450</v>
      </c>
      <c r="J103" s="74">
        <v>42445</v>
      </c>
      <c r="K103" s="274">
        <f t="shared" si="24"/>
        <v>42481</v>
      </c>
      <c r="L103" s="75">
        <v>9036734344</v>
      </c>
      <c r="M103" s="14" t="s">
        <v>148</v>
      </c>
      <c r="N103" s="76">
        <v>55027011230</v>
      </c>
      <c r="O103" s="28">
        <v>42445</v>
      </c>
      <c r="P103" s="28">
        <v>42445</v>
      </c>
      <c r="Q103" s="35"/>
      <c r="R103" s="60">
        <v>149626</v>
      </c>
      <c r="S103" s="66">
        <v>42481</v>
      </c>
      <c r="T103" s="55">
        <f t="shared" si="14"/>
        <v>149626</v>
      </c>
      <c r="U103" s="91">
        <v>42481</v>
      </c>
      <c r="V103" s="44">
        <v>149626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69"/>
      <c r="AJ103" s="60"/>
      <c r="AK103" s="69"/>
      <c r="AL103" s="60"/>
      <c r="AM103" s="43">
        <v>0</v>
      </c>
      <c r="AN103" s="72">
        <f t="shared" si="15"/>
        <v>149626</v>
      </c>
      <c r="AO103" s="28">
        <v>42488</v>
      </c>
      <c r="AP103" s="27">
        <v>149626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>
        <v>0</v>
      </c>
      <c r="AW103" s="43">
        <v>0</v>
      </c>
      <c r="AX103" s="43">
        <v>0</v>
      </c>
      <c r="AY103" s="43">
        <v>0</v>
      </c>
      <c r="AZ103" s="43">
        <v>0</v>
      </c>
      <c r="BA103" s="60"/>
      <c r="BB103" s="275">
        <f t="shared" si="16"/>
        <v>0</v>
      </c>
      <c r="BC103" s="275">
        <f t="shared" si="17"/>
        <v>0</v>
      </c>
      <c r="BD103" s="14">
        <f>COUNTIF(СписМінфін!$B$2:$B$101,M103)</f>
        <v>1</v>
      </c>
    </row>
    <row r="104" spans="1:56" s="14" customFormat="1" hidden="1" x14ac:dyDescent="0.2">
      <c r="A104" s="14">
        <v>1</v>
      </c>
      <c r="B104" s="14">
        <f t="shared" si="18"/>
        <v>0</v>
      </c>
      <c r="C104" s="14">
        <f t="shared" si="19"/>
        <v>0</v>
      </c>
      <c r="D104" s="14" t="str">
        <f t="shared" si="20"/>
        <v>3ПРИВАТНЕ ПIДПРИЄМСТВО "ВЕКТОР-М"</v>
      </c>
      <c r="E104" s="261">
        <f t="shared" si="21"/>
        <v>0</v>
      </c>
      <c r="F104" s="261">
        <f t="shared" si="22"/>
        <v>0</v>
      </c>
      <c r="G104" s="128">
        <f t="shared" si="13"/>
        <v>0</v>
      </c>
      <c r="H104" s="126">
        <f t="shared" si="23"/>
        <v>0</v>
      </c>
      <c r="I104" s="23">
        <v>42450</v>
      </c>
      <c r="J104" s="23">
        <v>42445</v>
      </c>
      <c r="K104" s="274">
        <f t="shared" si="24"/>
        <v>42481</v>
      </c>
      <c r="L104" s="22">
        <v>9037113809</v>
      </c>
      <c r="M104" s="14" t="s">
        <v>55</v>
      </c>
      <c r="N104" s="41">
        <v>324928226550</v>
      </c>
      <c r="O104" s="40">
        <v>42445</v>
      </c>
      <c r="P104" s="40">
        <v>42445</v>
      </c>
      <c r="Q104" s="40" t="s">
        <v>108</v>
      </c>
      <c r="R104" s="22">
        <v>23684468</v>
      </c>
      <c r="S104" s="40">
        <v>42480</v>
      </c>
      <c r="T104" s="55">
        <f t="shared" si="14"/>
        <v>23684468</v>
      </c>
      <c r="U104" s="90">
        <v>42481</v>
      </c>
      <c r="V104" s="19">
        <v>23684468</v>
      </c>
      <c r="W104" s="43">
        <v>0</v>
      </c>
      <c r="X104" s="43">
        <v>0</v>
      </c>
      <c r="Y104" s="43">
        <v>0</v>
      </c>
      <c r="Z104" s="43">
        <v>0</v>
      </c>
      <c r="AA104" s="43">
        <v>0</v>
      </c>
      <c r="AB104" s="43">
        <v>0</v>
      </c>
      <c r="AC104" s="43">
        <v>0</v>
      </c>
      <c r="AD104" s="43">
        <v>0</v>
      </c>
      <c r="AE104" s="43">
        <v>0</v>
      </c>
      <c r="AF104" s="43">
        <v>0</v>
      </c>
      <c r="AG104" s="43">
        <v>0</v>
      </c>
      <c r="AH104" s="43">
        <v>0</v>
      </c>
      <c r="AI104" s="88">
        <v>0</v>
      </c>
      <c r="AJ104" s="43">
        <v>0</v>
      </c>
      <c r="AK104" s="43">
        <v>0</v>
      </c>
      <c r="AL104" s="43">
        <v>0</v>
      </c>
      <c r="AM104" s="43">
        <v>0</v>
      </c>
      <c r="AN104" s="72">
        <f t="shared" si="15"/>
        <v>23684468</v>
      </c>
      <c r="AO104" s="40">
        <v>42488</v>
      </c>
      <c r="AP104" s="56">
        <v>23684468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>
        <v>0</v>
      </c>
      <c r="AW104" s="43">
        <v>0</v>
      </c>
      <c r="AX104" s="43">
        <v>0</v>
      </c>
      <c r="AY104" s="43">
        <v>0</v>
      </c>
      <c r="AZ104" s="43">
        <v>0</v>
      </c>
      <c r="BA104" s="19"/>
      <c r="BB104" s="275">
        <f t="shared" si="16"/>
        <v>0</v>
      </c>
      <c r="BC104" s="275">
        <f t="shared" si="17"/>
        <v>0</v>
      </c>
      <c r="BD104" s="14">
        <f>COUNTIF(СписМінфін!$B$2:$B$101,M104)</f>
        <v>1</v>
      </c>
    </row>
    <row r="105" spans="1:56" s="14" customFormat="1" hidden="1" x14ac:dyDescent="0.2">
      <c r="A105" s="14">
        <v>1</v>
      </c>
      <c r="B105" s="14">
        <f t="shared" si="18"/>
        <v>0</v>
      </c>
      <c r="C105" s="14">
        <f t="shared" si="19"/>
        <v>0</v>
      </c>
      <c r="D105" s="14" t="str">
        <f t="shared" si="20"/>
        <v>3ПУБЛІЧНЕ АКЦIОНЕРНЕ ТОВАРИСТВО "ЕНЕРГОМАШСПЕЦСТАЛЬ"</v>
      </c>
      <c r="E105" s="261">
        <f t="shared" si="21"/>
        <v>0</v>
      </c>
      <c r="F105" s="261">
        <f t="shared" si="22"/>
        <v>0</v>
      </c>
      <c r="G105" s="128">
        <f t="shared" si="13"/>
        <v>0</v>
      </c>
      <c r="H105" s="126">
        <f t="shared" si="23"/>
        <v>0</v>
      </c>
      <c r="I105" s="62">
        <v>42450</v>
      </c>
      <c r="J105" s="62">
        <v>42445</v>
      </c>
      <c r="K105" s="274">
        <f t="shared" si="24"/>
        <v>42507</v>
      </c>
      <c r="L105" s="52">
        <v>9036648741</v>
      </c>
      <c r="M105" s="14" t="s">
        <v>60</v>
      </c>
      <c r="N105" s="58">
        <v>2106005156</v>
      </c>
      <c r="O105" s="51">
        <v>42445</v>
      </c>
      <c r="P105" s="51">
        <v>42445</v>
      </c>
      <c r="Q105" s="40" t="s">
        <v>108</v>
      </c>
      <c r="R105" s="59">
        <v>12321873</v>
      </c>
      <c r="S105" s="51">
        <v>42480</v>
      </c>
      <c r="T105" s="55">
        <f t="shared" si="14"/>
        <v>12321873</v>
      </c>
      <c r="U105" s="110">
        <v>42481</v>
      </c>
      <c r="V105" s="25">
        <v>12263163</v>
      </c>
      <c r="W105" s="33">
        <v>42507</v>
      </c>
      <c r="X105" s="25">
        <v>58710</v>
      </c>
      <c r="Y105" s="43">
        <v>0</v>
      </c>
      <c r="Z105" s="43">
        <v>0</v>
      </c>
      <c r="AA105" s="43">
        <v>0</v>
      </c>
      <c r="AB105" s="43">
        <v>0</v>
      </c>
      <c r="AC105" s="43">
        <v>0</v>
      </c>
      <c r="AD105" s="43">
        <v>0</v>
      </c>
      <c r="AE105" s="43">
        <v>0</v>
      </c>
      <c r="AF105" s="43">
        <v>0</v>
      </c>
      <c r="AG105" s="43">
        <v>0</v>
      </c>
      <c r="AH105" s="43">
        <v>0</v>
      </c>
      <c r="AI105" s="88">
        <v>0</v>
      </c>
      <c r="AJ105" s="43">
        <v>0</v>
      </c>
      <c r="AK105" s="43">
        <v>0</v>
      </c>
      <c r="AL105" s="43">
        <v>0</v>
      </c>
      <c r="AM105" s="43">
        <v>0</v>
      </c>
      <c r="AN105" s="72">
        <f t="shared" si="15"/>
        <v>12321873</v>
      </c>
      <c r="AO105" s="28">
        <v>42488</v>
      </c>
      <c r="AP105" s="27">
        <v>12263163</v>
      </c>
      <c r="AQ105" s="28">
        <v>42576</v>
      </c>
      <c r="AR105" s="44">
        <v>58710</v>
      </c>
      <c r="AS105" s="43">
        <v>0</v>
      </c>
      <c r="AT105" s="43">
        <v>0</v>
      </c>
      <c r="AU105" s="43">
        <v>0</v>
      </c>
      <c r="AV105" s="43">
        <v>0</v>
      </c>
      <c r="AW105" s="43">
        <v>0</v>
      </c>
      <c r="AX105" s="43">
        <v>0</v>
      </c>
      <c r="AY105" s="43">
        <v>0</v>
      </c>
      <c r="AZ105" s="43">
        <v>0</v>
      </c>
      <c r="BA105" s="19"/>
      <c r="BB105" s="275">
        <f t="shared" si="16"/>
        <v>0</v>
      </c>
      <c r="BC105" s="275">
        <f t="shared" si="17"/>
        <v>0</v>
      </c>
      <c r="BD105" s="14">
        <f>COUNTIF(СписМінфін!$B$2:$B$101,M105)</f>
        <v>1</v>
      </c>
    </row>
    <row r="106" spans="1:56" s="14" customFormat="1" hidden="1" x14ac:dyDescent="0.2">
      <c r="A106" s="14">
        <v>1</v>
      </c>
      <c r="B106" s="14">
        <f t="shared" si="18"/>
        <v>0</v>
      </c>
      <c r="C106" s="14">
        <f t="shared" si="19"/>
        <v>0</v>
      </c>
      <c r="D106" s="14" t="str">
        <f t="shared" si="20"/>
        <v>3ПУБЛІЧНЕ АКЦIОНЕРНЕ ТОВАРИСТВО "ІНТЕРПАЙП НОВОМОСКОВСЬКИЙ ТРУБНИЙ ЗАВОД"</v>
      </c>
      <c r="E106" s="261">
        <f t="shared" si="21"/>
        <v>0</v>
      </c>
      <c r="F106" s="261">
        <f t="shared" si="22"/>
        <v>0</v>
      </c>
      <c r="G106" s="128">
        <f t="shared" si="13"/>
        <v>0</v>
      </c>
      <c r="H106" s="126">
        <f t="shared" si="23"/>
        <v>0</v>
      </c>
      <c r="I106" s="23">
        <v>42450</v>
      </c>
      <c r="J106" s="23">
        <v>42445</v>
      </c>
      <c r="K106" s="274">
        <f t="shared" si="24"/>
        <v>42481</v>
      </c>
      <c r="L106" s="22">
        <v>9036880706</v>
      </c>
      <c r="M106" s="14" t="s">
        <v>132</v>
      </c>
      <c r="N106" s="41">
        <v>53931304086</v>
      </c>
      <c r="O106" s="40">
        <v>42445</v>
      </c>
      <c r="P106" s="40">
        <v>42445</v>
      </c>
      <c r="Q106" s="40" t="s">
        <v>108</v>
      </c>
      <c r="R106" s="22">
        <v>5582401</v>
      </c>
      <c r="S106" s="40">
        <v>42480</v>
      </c>
      <c r="T106" s="55">
        <f t="shared" si="14"/>
        <v>5582401</v>
      </c>
      <c r="U106" s="92">
        <v>42481</v>
      </c>
      <c r="V106" s="30">
        <v>5582401</v>
      </c>
      <c r="W106" s="43">
        <v>0</v>
      </c>
      <c r="X106" s="43">
        <v>0</v>
      </c>
      <c r="Y106" s="43">
        <v>0</v>
      </c>
      <c r="Z106" s="43">
        <v>0</v>
      </c>
      <c r="AA106" s="43">
        <v>0</v>
      </c>
      <c r="AB106" s="43">
        <v>0</v>
      </c>
      <c r="AC106" s="43">
        <v>0</v>
      </c>
      <c r="AD106" s="43">
        <v>0</v>
      </c>
      <c r="AE106" s="43">
        <v>0</v>
      </c>
      <c r="AF106" s="43">
        <v>0</v>
      </c>
      <c r="AG106" s="43">
        <v>0</v>
      </c>
      <c r="AH106" s="43">
        <v>0</v>
      </c>
      <c r="AI106" s="88">
        <v>0</v>
      </c>
      <c r="AJ106" s="43">
        <v>0</v>
      </c>
      <c r="AK106" s="43">
        <v>0</v>
      </c>
      <c r="AL106" s="43">
        <v>0</v>
      </c>
      <c r="AM106" s="43">
        <v>0</v>
      </c>
      <c r="AN106" s="72">
        <f t="shared" si="15"/>
        <v>5582401</v>
      </c>
      <c r="AO106" s="31">
        <v>42488</v>
      </c>
      <c r="AP106" s="30">
        <v>183516.5</v>
      </c>
      <c r="AQ106" s="31">
        <v>42488</v>
      </c>
      <c r="AR106" s="32">
        <v>5398884.5</v>
      </c>
      <c r="AS106" s="43">
        <v>0</v>
      </c>
      <c r="AT106" s="43">
        <v>0</v>
      </c>
      <c r="AU106" s="43">
        <v>0</v>
      </c>
      <c r="AV106" s="43">
        <v>0</v>
      </c>
      <c r="AW106" s="43">
        <v>0</v>
      </c>
      <c r="AX106" s="43">
        <v>0</v>
      </c>
      <c r="AY106" s="43">
        <v>0</v>
      </c>
      <c r="AZ106" s="43">
        <v>0</v>
      </c>
      <c r="BA106" s="19"/>
      <c r="BB106" s="275">
        <f t="shared" si="16"/>
        <v>0</v>
      </c>
      <c r="BC106" s="275">
        <f t="shared" si="17"/>
        <v>0</v>
      </c>
      <c r="BD106" s="14">
        <f>COUNTIF(СписМінфін!$B$2:$B$101,M106)</f>
        <v>0</v>
      </c>
    </row>
    <row r="107" spans="1:56" s="14" customFormat="1" hidden="1" x14ac:dyDescent="0.2">
      <c r="A107" s="14">
        <v>1</v>
      </c>
      <c r="B107" s="14">
        <f t="shared" si="18"/>
        <v>0</v>
      </c>
      <c r="C107" s="14">
        <f t="shared" si="19"/>
        <v>0</v>
      </c>
      <c r="D107" s="14" t="str">
        <f t="shared" si="20"/>
        <v>3ПУБЛІЧНЕ АКЦIОНЕРНЕ ТОВАРИСТВО "НОВОКРАМАТОРСЬКИЙ МАШИНОБУДІВНИЙ ЗАВОД"</v>
      </c>
      <c r="E107" s="261">
        <f t="shared" si="21"/>
        <v>0</v>
      </c>
      <c r="F107" s="261">
        <f t="shared" si="22"/>
        <v>0</v>
      </c>
      <c r="G107" s="128">
        <f t="shared" si="13"/>
        <v>0</v>
      </c>
      <c r="H107" s="126">
        <f t="shared" si="23"/>
        <v>0</v>
      </c>
      <c r="I107" s="23">
        <v>42450</v>
      </c>
      <c r="J107" s="23">
        <v>42445</v>
      </c>
      <c r="K107" s="274">
        <f t="shared" si="24"/>
        <v>42481</v>
      </c>
      <c r="L107" s="22">
        <v>9036936438</v>
      </c>
      <c r="M107" s="14" t="s">
        <v>131</v>
      </c>
      <c r="N107" s="41">
        <v>57635905159</v>
      </c>
      <c r="O107" s="40">
        <v>42445</v>
      </c>
      <c r="P107" s="40">
        <v>42445</v>
      </c>
      <c r="Q107" s="40" t="s">
        <v>108</v>
      </c>
      <c r="R107" s="43">
        <v>13049005</v>
      </c>
      <c r="S107" s="40">
        <v>42480</v>
      </c>
      <c r="T107" s="55">
        <f t="shared" si="14"/>
        <v>13049005</v>
      </c>
      <c r="U107" s="90">
        <v>42481</v>
      </c>
      <c r="V107" s="19">
        <v>13049005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88">
        <v>0</v>
      </c>
      <c r="AJ107" s="43">
        <v>0</v>
      </c>
      <c r="AK107" s="43">
        <v>0</v>
      </c>
      <c r="AL107" s="43">
        <v>0</v>
      </c>
      <c r="AM107" s="43">
        <v>0</v>
      </c>
      <c r="AN107" s="72">
        <f t="shared" si="15"/>
        <v>13049005</v>
      </c>
      <c r="AO107" s="40">
        <v>42488</v>
      </c>
      <c r="AP107" s="56">
        <v>13049005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19"/>
      <c r="BB107" s="275">
        <f t="shared" si="16"/>
        <v>0</v>
      </c>
      <c r="BC107" s="275">
        <f t="shared" si="17"/>
        <v>0</v>
      </c>
      <c r="BD107" s="14">
        <f>COUNTIF(СписМінфін!$B$2:$B$101,M107)</f>
        <v>0</v>
      </c>
    </row>
    <row r="108" spans="1:56" s="14" customFormat="1" hidden="1" x14ac:dyDescent="0.2">
      <c r="A108" s="14">
        <v>1</v>
      </c>
      <c r="B108" s="14">
        <f t="shared" si="18"/>
        <v>0</v>
      </c>
      <c r="C108" s="14">
        <f t="shared" si="19"/>
        <v>0</v>
      </c>
      <c r="D108" s="14" t="str">
        <f t="shared" si="20"/>
        <v>3ТОВАРИСТВО З ОБМЕЖЕНОЮ ВIДПОВIДАЛЬНIСТЮ "ТАРКЕТТ ВІНІСІН"</v>
      </c>
      <c r="E108" s="261">
        <f t="shared" si="21"/>
        <v>0</v>
      </c>
      <c r="F108" s="261">
        <f t="shared" si="22"/>
        <v>0</v>
      </c>
      <c r="G108" s="128">
        <f t="shared" si="13"/>
        <v>0</v>
      </c>
      <c r="H108" s="126">
        <f t="shared" si="23"/>
        <v>0</v>
      </c>
      <c r="I108" s="23">
        <v>42450</v>
      </c>
      <c r="J108" s="23">
        <v>42445</v>
      </c>
      <c r="K108" s="274">
        <f t="shared" si="24"/>
        <v>42481</v>
      </c>
      <c r="L108" s="22">
        <v>9037046688</v>
      </c>
      <c r="M108" s="14" t="s">
        <v>97</v>
      </c>
      <c r="N108" s="41">
        <v>143615809167</v>
      </c>
      <c r="O108" s="40">
        <v>42445</v>
      </c>
      <c r="P108" s="40">
        <v>42445</v>
      </c>
      <c r="Q108" s="40" t="s">
        <v>108</v>
      </c>
      <c r="R108" s="43">
        <v>8498678</v>
      </c>
      <c r="S108" s="40">
        <v>42480</v>
      </c>
      <c r="T108" s="55">
        <f t="shared" si="14"/>
        <v>8498678</v>
      </c>
      <c r="U108" s="90">
        <v>42481</v>
      </c>
      <c r="V108" s="19">
        <v>8498678</v>
      </c>
      <c r="W108" s="43">
        <v>0</v>
      </c>
      <c r="X108" s="43">
        <v>0</v>
      </c>
      <c r="Y108" s="4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88">
        <v>0</v>
      </c>
      <c r="AJ108" s="43">
        <v>0</v>
      </c>
      <c r="AK108" s="43">
        <v>0</v>
      </c>
      <c r="AL108" s="43">
        <v>0</v>
      </c>
      <c r="AM108" s="43">
        <v>0</v>
      </c>
      <c r="AN108" s="72">
        <f t="shared" si="15"/>
        <v>8498678</v>
      </c>
      <c r="AO108" s="40">
        <v>42488</v>
      </c>
      <c r="AP108" s="56">
        <v>8498678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>
        <v>0</v>
      </c>
      <c r="AW108" s="43">
        <v>0</v>
      </c>
      <c r="AX108" s="43">
        <v>0</v>
      </c>
      <c r="AY108" s="43">
        <v>0</v>
      </c>
      <c r="AZ108" s="43">
        <v>0</v>
      </c>
      <c r="BA108" s="19"/>
      <c r="BB108" s="275">
        <f t="shared" si="16"/>
        <v>0</v>
      </c>
      <c r="BC108" s="275">
        <f t="shared" si="17"/>
        <v>0</v>
      </c>
      <c r="BD108" s="14">
        <f>COUNTIF(СписМінфін!$B$2:$B$101,M108)</f>
        <v>1</v>
      </c>
    </row>
    <row r="109" spans="1:56" s="14" customFormat="1" hidden="1" x14ac:dyDescent="0.2">
      <c r="A109" s="14">
        <v>1</v>
      </c>
      <c r="B109" s="14">
        <f t="shared" si="18"/>
        <v>0</v>
      </c>
      <c r="C109" s="14">
        <f t="shared" si="19"/>
        <v>0</v>
      </c>
      <c r="D109" s="14" t="str">
        <f t="shared" si="20"/>
        <v>3ДЕРЖАВНЕ ПIДПРИЄМСТВО "НАУКОВО-ВИРОБНИЧИЙ КОМПЛЕКС ГАЗОТУРБОБУДУВАННЯ "ЗОРЯ" - "МАШПРОЕКТ"</v>
      </c>
      <c r="E109" s="261">
        <f t="shared" si="21"/>
        <v>0</v>
      </c>
      <c r="F109" s="261">
        <f t="shared" si="22"/>
        <v>0</v>
      </c>
      <c r="G109" s="128">
        <f t="shared" si="13"/>
        <v>0</v>
      </c>
      <c r="H109" s="126">
        <f t="shared" si="23"/>
        <v>0</v>
      </c>
      <c r="I109" s="23">
        <v>42450</v>
      </c>
      <c r="J109" s="23">
        <v>42446</v>
      </c>
      <c r="K109" s="274">
        <f t="shared" si="24"/>
        <v>42478</v>
      </c>
      <c r="L109" s="22">
        <v>9037750471</v>
      </c>
      <c r="M109" s="14" t="s">
        <v>43</v>
      </c>
      <c r="N109" s="41">
        <v>318213814011</v>
      </c>
      <c r="O109" s="40">
        <v>42446</v>
      </c>
      <c r="P109" s="40">
        <v>42446</v>
      </c>
      <c r="Q109" s="40" t="s">
        <v>108</v>
      </c>
      <c r="R109" s="22">
        <v>45850</v>
      </c>
      <c r="S109" s="40">
        <v>42475</v>
      </c>
      <c r="T109" s="55">
        <f t="shared" si="14"/>
        <v>45850</v>
      </c>
      <c r="U109" s="90">
        <v>42478</v>
      </c>
      <c r="V109" s="19">
        <v>45850</v>
      </c>
      <c r="W109" s="43">
        <v>0</v>
      </c>
      <c r="X109" s="43">
        <v>0</v>
      </c>
      <c r="Y109" s="43">
        <v>0</v>
      </c>
      <c r="Z109" s="43">
        <v>0</v>
      </c>
      <c r="AA109" s="43">
        <v>0</v>
      </c>
      <c r="AB109" s="43">
        <v>0</v>
      </c>
      <c r="AC109" s="43">
        <v>0</v>
      </c>
      <c r="AD109" s="43">
        <v>0</v>
      </c>
      <c r="AE109" s="43">
        <v>0</v>
      </c>
      <c r="AF109" s="43">
        <v>0</v>
      </c>
      <c r="AG109" s="43">
        <v>0</v>
      </c>
      <c r="AH109" s="43">
        <v>0</v>
      </c>
      <c r="AI109" s="88">
        <v>0</v>
      </c>
      <c r="AJ109" s="43">
        <v>0</v>
      </c>
      <c r="AK109" s="43">
        <v>0</v>
      </c>
      <c r="AL109" s="43">
        <v>0</v>
      </c>
      <c r="AM109" s="43">
        <v>0</v>
      </c>
      <c r="AN109" s="72">
        <f t="shared" si="15"/>
        <v>45850</v>
      </c>
      <c r="AO109" s="40">
        <v>42489</v>
      </c>
      <c r="AP109" s="56">
        <v>45850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>
        <v>0</v>
      </c>
      <c r="AW109" s="43">
        <v>0</v>
      </c>
      <c r="AX109" s="43">
        <v>0</v>
      </c>
      <c r="AY109" s="43">
        <v>0</v>
      </c>
      <c r="AZ109" s="43">
        <v>0</v>
      </c>
      <c r="BA109" s="19"/>
      <c r="BB109" s="275">
        <f t="shared" si="16"/>
        <v>0</v>
      </c>
      <c r="BC109" s="275">
        <f t="shared" si="17"/>
        <v>0</v>
      </c>
      <c r="BD109" s="14">
        <f>COUNTIF(СписМінфін!$B$2:$B$101,M109)</f>
        <v>1</v>
      </c>
    </row>
    <row r="110" spans="1:56" s="14" customFormat="1" hidden="1" x14ac:dyDescent="0.2">
      <c r="A110" s="14">
        <v>1</v>
      </c>
      <c r="B110" s="14">
        <f t="shared" si="18"/>
        <v>0</v>
      </c>
      <c r="C110" s="14">
        <f t="shared" si="19"/>
        <v>0</v>
      </c>
      <c r="D110" s="14" t="str">
        <f t="shared" si="20"/>
        <v>3ДЕРЖАВНЕ ПIДПРИЄМСТВО "ЗАВОД "ЕЛЕКТРОВАЖМАШ"</v>
      </c>
      <c r="E110" s="261">
        <f t="shared" si="21"/>
        <v>0</v>
      </c>
      <c r="F110" s="261">
        <f t="shared" si="22"/>
        <v>0</v>
      </c>
      <c r="G110" s="128">
        <f t="shared" si="13"/>
        <v>0</v>
      </c>
      <c r="H110" s="126">
        <f t="shared" si="23"/>
        <v>0</v>
      </c>
      <c r="I110" s="23">
        <v>42450</v>
      </c>
      <c r="J110" s="23">
        <v>42446</v>
      </c>
      <c r="K110" s="274">
        <f t="shared" si="24"/>
        <v>42481</v>
      </c>
      <c r="L110" s="22">
        <v>9037728316</v>
      </c>
      <c r="M110" s="14" t="s">
        <v>136</v>
      </c>
      <c r="N110" s="41">
        <v>2131220393</v>
      </c>
      <c r="O110" s="40">
        <v>42446</v>
      </c>
      <c r="P110" s="40">
        <v>42446</v>
      </c>
      <c r="Q110" s="40" t="s">
        <v>108</v>
      </c>
      <c r="R110" s="22">
        <v>13369928</v>
      </c>
      <c r="S110" s="40">
        <v>42480</v>
      </c>
      <c r="T110" s="55">
        <f t="shared" si="14"/>
        <v>13369928</v>
      </c>
      <c r="U110" s="90">
        <v>42481</v>
      </c>
      <c r="V110" s="19">
        <v>13369928</v>
      </c>
      <c r="W110" s="43">
        <v>0</v>
      </c>
      <c r="X110" s="43">
        <v>0</v>
      </c>
      <c r="Y110" s="43">
        <v>0</v>
      </c>
      <c r="Z110" s="43">
        <v>0</v>
      </c>
      <c r="AA110" s="43">
        <v>0</v>
      </c>
      <c r="AB110" s="43">
        <v>0</v>
      </c>
      <c r="AC110" s="43">
        <v>0</v>
      </c>
      <c r="AD110" s="43">
        <v>0</v>
      </c>
      <c r="AE110" s="43">
        <v>0</v>
      </c>
      <c r="AF110" s="43">
        <v>0</v>
      </c>
      <c r="AG110" s="43">
        <v>0</v>
      </c>
      <c r="AH110" s="43">
        <v>0</v>
      </c>
      <c r="AI110" s="88">
        <v>0</v>
      </c>
      <c r="AJ110" s="43">
        <v>0</v>
      </c>
      <c r="AK110" s="43">
        <v>0</v>
      </c>
      <c r="AL110" s="43">
        <v>0</v>
      </c>
      <c r="AM110" s="43">
        <v>0</v>
      </c>
      <c r="AN110" s="72">
        <f t="shared" si="15"/>
        <v>13369928</v>
      </c>
      <c r="AO110" s="40">
        <v>42488</v>
      </c>
      <c r="AP110" s="56">
        <v>13369928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>
        <v>0</v>
      </c>
      <c r="AW110" s="43">
        <v>0</v>
      </c>
      <c r="AX110" s="43">
        <v>0</v>
      </c>
      <c r="AY110" s="43">
        <v>0</v>
      </c>
      <c r="AZ110" s="43">
        <v>0</v>
      </c>
      <c r="BA110" s="19"/>
      <c r="BB110" s="275">
        <f t="shared" si="16"/>
        <v>0</v>
      </c>
      <c r="BC110" s="275">
        <f t="shared" si="17"/>
        <v>0</v>
      </c>
      <c r="BD110" s="14">
        <f>COUNTIF(СписМінфін!$B$2:$B$101,M110)</f>
        <v>0</v>
      </c>
    </row>
    <row r="111" spans="1:56" s="14" customFormat="1" hidden="1" x14ac:dyDescent="0.2">
      <c r="A111" s="14">
        <v>1</v>
      </c>
      <c r="B111" s="14">
        <f t="shared" si="18"/>
        <v>0</v>
      </c>
      <c r="C111" s="14">
        <f t="shared" si="19"/>
        <v>0</v>
      </c>
      <c r="D111" s="14" t="str">
        <f t="shared" si="20"/>
        <v>3ПРИВАТНЕ ПIДПРИЄМСТВО "ТОРГОВИЙ ДІМ "МАЙОЛА"</v>
      </c>
      <c r="E111" s="261">
        <f t="shared" si="21"/>
        <v>0</v>
      </c>
      <c r="F111" s="261">
        <f t="shared" si="22"/>
        <v>0</v>
      </c>
      <c r="G111" s="128">
        <f t="shared" si="13"/>
        <v>0</v>
      </c>
      <c r="H111" s="126">
        <f t="shared" si="23"/>
        <v>0</v>
      </c>
      <c r="I111" s="23">
        <v>42450</v>
      </c>
      <c r="J111" s="23">
        <v>42446</v>
      </c>
      <c r="K111" s="274">
        <f t="shared" si="24"/>
        <v>42481</v>
      </c>
      <c r="L111" s="22">
        <v>9037678332</v>
      </c>
      <c r="M111" s="14" t="s">
        <v>80</v>
      </c>
      <c r="N111" s="41">
        <v>327120313055</v>
      </c>
      <c r="O111" s="40">
        <v>42446</v>
      </c>
      <c r="P111" s="40">
        <v>42446</v>
      </c>
      <c r="Q111" s="40" t="s">
        <v>108</v>
      </c>
      <c r="R111" s="43">
        <v>17681706</v>
      </c>
      <c r="S111" s="40">
        <v>42480</v>
      </c>
      <c r="T111" s="55">
        <f t="shared" si="14"/>
        <v>17681706</v>
      </c>
      <c r="U111" s="90">
        <v>42481</v>
      </c>
      <c r="V111" s="19">
        <v>17681706</v>
      </c>
      <c r="W111" s="43">
        <v>0</v>
      </c>
      <c r="X111" s="43">
        <v>0</v>
      </c>
      <c r="Y111" s="43">
        <v>0</v>
      </c>
      <c r="Z111" s="43">
        <v>0</v>
      </c>
      <c r="AA111" s="43">
        <v>0</v>
      </c>
      <c r="AB111" s="43">
        <v>0</v>
      </c>
      <c r="AC111" s="43">
        <v>0</v>
      </c>
      <c r="AD111" s="43">
        <v>0</v>
      </c>
      <c r="AE111" s="43">
        <v>0</v>
      </c>
      <c r="AF111" s="43">
        <v>0</v>
      </c>
      <c r="AG111" s="43">
        <v>0</v>
      </c>
      <c r="AH111" s="43">
        <v>0</v>
      </c>
      <c r="AI111" s="88">
        <v>0</v>
      </c>
      <c r="AJ111" s="43">
        <v>0</v>
      </c>
      <c r="AK111" s="43">
        <v>0</v>
      </c>
      <c r="AL111" s="43">
        <v>0</v>
      </c>
      <c r="AM111" s="43">
        <v>0</v>
      </c>
      <c r="AN111" s="72">
        <f t="shared" si="15"/>
        <v>17681706</v>
      </c>
      <c r="AO111" s="40">
        <v>42488</v>
      </c>
      <c r="AP111" s="56">
        <v>17681706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>
        <v>0</v>
      </c>
      <c r="AW111" s="43">
        <v>0</v>
      </c>
      <c r="AX111" s="43">
        <v>0</v>
      </c>
      <c r="AY111" s="43">
        <v>0</v>
      </c>
      <c r="AZ111" s="43">
        <v>0</v>
      </c>
      <c r="BA111" s="19"/>
      <c r="BB111" s="275">
        <f t="shared" si="16"/>
        <v>0</v>
      </c>
      <c r="BC111" s="275">
        <f t="shared" si="17"/>
        <v>0</v>
      </c>
      <c r="BD111" s="14">
        <f>COUNTIF(СписМінфін!$B$2:$B$101,M111)</f>
        <v>1</v>
      </c>
    </row>
    <row r="112" spans="1:56" s="14" customFormat="1" hidden="1" x14ac:dyDescent="0.2">
      <c r="A112" s="14">
        <v>1</v>
      </c>
      <c r="B112" s="14">
        <f t="shared" si="18"/>
        <v>0</v>
      </c>
      <c r="C112" s="14">
        <f t="shared" si="19"/>
        <v>0</v>
      </c>
      <c r="D112" s="14" t="str">
        <f t="shared" si="20"/>
        <v>3ПУБЛІЧНЕ АКЦIОНЕРНЕ ТОВАРИСТВО "ЗАПОРІЗЬКИЙ МЕТАЛУРГІЙНИЙ КОМБІНАТ "ЗАПОРІЖСТАЛЬ"</v>
      </c>
      <c r="E112" s="261">
        <f t="shared" si="21"/>
        <v>0</v>
      </c>
      <c r="F112" s="261">
        <f t="shared" si="22"/>
        <v>0</v>
      </c>
      <c r="G112" s="128">
        <f t="shared" si="13"/>
        <v>0</v>
      </c>
      <c r="H112" s="126">
        <f t="shared" si="23"/>
        <v>0</v>
      </c>
      <c r="I112" s="23">
        <v>42450</v>
      </c>
      <c r="J112" s="23">
        <v>42446</v>
      </c>
      <c r="K112" s="274">
        <f t="shared" si="24"/>
        <v>42481</v>
      </c>
      <c r="L112" s="22">
        <v>9038083523</v>
      </c>
      <c r="M112" s="14" t="s">
        <v>23</v>
      </c>
      <c r="N112" s="41">
        <v>1912308247</v>
      </c>
      <c r="O112" s="40">
        <v>42446</v>
      </c>
      <c r="P112" s="40">
        <v>42446</v>
      </c>
      <c r="Q112" s="40" t="s">
        <v>108</v>
      </c>
      <c r="R112" s="43">
        <v>189656308</v>
      </c>
      <c r="S112" s="40">
        <v>42480</v>
      </c>
      <c r="T112" s="55">
        <f t="shared" si="14"/>
        <v>189656308</v>
      </c>
      <c r="U112" s="90">
        <v>42481</v>
      </c>
      <c r="V112" s="19">
        <v>189656308</v>
      </c>
      <c r="W112" s="43">
        <v>0</v>
      </c>
      <c r="X112" s="43">
        <v>0</v>
      </c>
      <c r="Y112" s="43">
        <v>0</v>
      </c>
      <c r="Z112" s="43">
        <v>0</v>
      </c>
      <c r="AA112" s="43">
        <v>0</v>
      </c>
      <c r="AB112" s="43">
        <v>0</v>
      </c>
      <c r="AC112" s="43">
        <v>0</v>
      </c>
      <c r="AD112" s="43">
        <v>0</v>
      </c>
      <c r="AE112" s="43">
        <v>0</v>
      </c>
      <c r="AF112" s="43">
        <v>0</v>
      </c>
      <c r="AG112" s="43">
        <v>0</v>
      </c>
      <c r="AH112" s="43">
        <v>0</v>
      </c>
      <c r="AI112" s="88">
        <v>0</v>
      </c>
      <c r="AJ112" s="43">
        <v>0</v>
      </c>
      <c r="AK112" s="43">
        <v>0</v>
      </c>
      <c r="AL112" s="43">
        <v>0</v>
      </c>
      <c r="AM112" s="43">
        <v>0</v>
      </c>
      <c r="AN112" s="72">
        <f t="shared" si="15"/>
        <v>189656308</v>
      </c>
      <c r="AO112" s="40">
        <v>42488</v>
      </c>
      <c r="AP112" s="57">
        <v>189656308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>
        <v>0</v>
      </c>
      <c r="AW112" s="43">
        <v>0</v>
      </c>
      <c r="AX112" s="43">
        <v>0</v>
      </c>
      <c r="AY112" s="43">
        <v>0</v>
      </c>
      <c r="AZ112" s="43">
        <v>0</v>
      </c>
      <c r="BA112" s="19"/>
      <c r="BB112" s="275">
        <f t="shared" si="16"/>
        <v>0</v>
      </c>
      <c r="BC112" s="275">
        <f t="shared" si="17"/>
        <v>0</v>
      </c>
      <c r="BD112" s="14">
        <f>COUNTIF(СписМінфін!$B$2:$B$101,M112)</f>
        <v>1</v>
      </c>
    </row>
    <row r="113" spans="1:56" s="14" customFormat="1" hidden="1" x14ac:dyDescent="0.2">
      <c r="A113" s="14">
        <v>1</v>
      </c>
      <c r="B113" s="14">
        <f t="shared" si="18"/>
        <v>0</v>
      </c>
      <c r="C113" s="14">
        <f t="shared" si="19"/>
        <v>0</v>
      </c>
      <c r="D113" s="14" t="str">
        <f t="shared" si="20"/>
        <v>3ПУБЛІЧНЕ АКЦIОНЕРНЕ ТОВАРИСТВО "ПІВДЕННИЙ ГІРНИЧО-ЗБАГАЧУВАЛЬНИЙ КОМБІНАТ"</v>
      </c>
      <c r="E113" s="261">
        <f t="shared" si="21"/>
        <v>0</v>
      </c>
      <c r="F113" s="261">
        <f t="shared" si="22"/>
        <v>0</v>
      </c>
      <c r="G113" s="128">
        <f t="shared" si="13"/>
        <v>0</v>
      </c>
      <c r="H113" s="126">
        <f t="shared" si="23"/>
        <v>0</v>
      </c>
      <c r="I113" s="23">
        <v>42450</v>
      </c>
      <c r="J113" s="23">
        <v>42446</v>
      </c>
      <c r="K113" s="274">
        <f t="shared" si="24"/>
        <v>42481</v>
      </c>
      <c r="L113" s="22">
        <v>9037581752</v>
      </c>
      <c r="M113" s="14" t="s">
        <v>134</v>
      </c>
      <c r="N113" s="41">
        <v>1910004055</v>
      </c>
      <c r="O113" s="40">
        <v>42446</v>
      </c>
      <c r="P113" s="40">
        <v>42446</v>
      </c>
      <c r="Q113" s="40" t="s">
        <v>108</v>
      </c>
      <c r="R113" s="43">
        <v>85602629</v>
      </c>
      <c r="S113" s="40">
        <v>42480</v>
      </c>
      <c r="T113" s="55">
        <f t="shared" si="14"/>
        <v>85602629</v>
      </c>
      <c r="U113" s="90">
        <v>42481</v>
      </c>
      <c r="V113" s="19">
        <v>85602629</v>
      </c>
      <c r="W113" s="43">
        <v>0</v>
      </c>
      <c r="X113" s="43">
        <v>0</v>
      </c>
      <c r="Y113" s="43">
        <v>0</v>
      </c>
      <c r="Z113" s="43">
        <v>0</v>
      </c>
      <c r="AA113" s="43">
        <v>0</v>
      </c>
      <c r="AB113" s="43">
        <v>0</v>
      </c>
      <c r="AC113" s="43">
        <v>0</v>
      </c>
      <c r="AD113" s="43">
        <v>0</v>
      </c>
      <c r="AE113" s="43">
        <v>0</v>
      </c>
      <c r="AF113" s="43">
        <v>0</v>
      </c>
      <c r="AG113" s="43">
        <v>0</v>
      </c>
      <c r="AH113" s="43">
        <v>0</v>
      </c>
      <c r="AI113" s="88">
        <v>0</v>
      </c>
      <c r="AJ113" s="43">
        <v>0</v>
      </c>
      <c r="AK113" s="43">
        <v>0</v>
      </c>
      <c r="AL113" s="43">
        <v>0</v>
      </c>
      <c r="AM113" s="43">
        <v>0</v>
      </c>
      <c r="AN113" s="72">
        <f t="shared" si="15"/>
        <v>85602629</v>
      </c>
      <c r="AO113" s="40">
        <v>42488</v>
      </c>
      <c r="AP113" s="56">
        <v>85602629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>
        <v>0</v>
      </c>
      <c r="AW113" s="43">
        <v>0</v>
      </c>
      <c r="AX113" s="43">
        <v>0</v>
      </c>
      <c r="AY113" s="43">
        <v>0</v>
      </c>
      <c r="AZ113" s="43">
        <v>0</v>
      </c>
      <c r="BA113" s="19"/>
      <c r="BB113" s="275">
        <f t="shared" si="16"/>
        <v>0</v>
      </c>
      <c r="BC113" s="275">
        <f t="shared" si="17"/>
        <v>0</v>
      </c>
      <c r="BD113" s="14">
        <f>COUNTIF(СписМінфін!$B$2:$B$101,M113)</f>
        <v>0</v>
      </c>
    </row>
    <row r="114" spans="1:56" s="14" customFormat="1" hidden="1" x14ac:dyDescent="0.2">
      <c r="A114" s="14">
        <v>1</v>
      </c>
      <c r="B114" s="14">
        <f t="shared" si="18"/>
        <v>0</v>
      </c>
      <c r="C114" s="14">
        <f t="shared" si="19"/>
        <v>0</v>
      </c>
      <c r="D114" s="14" t="str">
        <f t="shared" si="20"/>
        <v>3ПУБЛІЧНЕ АКЦIОНЕРНЕ ТОВАРИСТВО "СКФ УКРАЇНА"</v>
      </c>
      <c r="E114" s="261">
        <f t="shared" si="21"/>
        <v>0</v>
      </c>
      <c r="F114" s="261">
        <f t="shared" si="22"/>
        <v>0</v>
      </c>
      <c r="G114" s="128">
        <f t="shared" si="13"/>
        <v>0</v>
      </c>
      <c r="H114" s="126">
        <f t="shared" si="23"/>
        <v>0</v>
      </c>
      <c r="I114" s="23">
        <v>42450</v>
      </c>
      <c r="J114" s="23">
        <v>42446</v>
      </c>
      <c r="K114" s="274">
        <f t="shared" si="24"/>
        <v>42481</v>
      </c>
      <c r="L114" s="22">
        <v>9037785030</v>
      </c>
      <c r="M114" s="14" t="s">
        <v>84</v>
      </c>
      <c r="N114" s="41">
        <v>57451603177</v>
      </c>
      <c r="O114" s="40">
        <v>42446</v>
      </c>
      <c r="P114" s="40">
        <v>42446</v>
      </c>
      <c r="Q114" s="40" t="s">
        <v>108</v>
      </c>
      <c r="R114" s="43">
        <v>18688972</v>
      </c>
      <c r="S114" s="40">
        <v>42480</v>
      </c>
      <c r="T114" s="55">
        <f t="shared" si="14"/>
        <v>18688972</v>
      </c>
      <c r="U114" s="90">
        <v>42481</v>
      </c>
      <c r="V114" s="19">
        <v>18688972</v>
      </c>
      <c r="W114" s="43">
        <v>0</v>
      </c>
      <c r="X114" s="43">
        <v>0</v>
      </c>
      <c r="Y114" s="43">
        <v>0</v>
      </c>
      <c r="Z114" s="43">
        <v>0</v>
      </c>
      <c r="AA114" s="43">
        <v>0</v>
      </c>
      <c r="AB114" s="43">
        <v>0</v>
      </c>
      <c r="AC114" s="43">
        <v>0</v>
      </c>
      <c r="AD114" s="43">
        <v>0</v>
      </c>
      <c r="AE114" s="43">
        <v>0</v>
      </c>
      <c r="AF114" s="43">
        <v>0</v>
      </c>
      <c r="AG114" s="43">
        <v>0</v>
      </c>
      <c r="AH114" s="43">
        <v>0</v>
      </c>
      <c r="AI114" s="88">
        <v>0</v>
      </c>
      <c r="AJ114" s="43">
        <v>0</v>
      </c>
      <c r="AK114" s="43">
        <v>0</v>
      </c>
      <c r="AL114" s="43">
        <v>0</v>
      </c>
      <c r="AM114" s="43">
        <v>0</v>
      </c>
      <c r="AN114" s="72">
        <f t="shared" si="15"/>
        <v>18688972</v>
      </c>
      <c r="AO114" s="40">
        <v>42488</v>
      </c>
      <c r="AP114" s="56">
        <v>18688972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>
        <v>0</v>
      </c>
      <c r="AW114" s="43">
        <v>0</v>
      </c>
      <c r="AX114" s="43">
        <v>0</v>
      </c>
      <c r="AY114" s="43">
        <v>0</v>
      </c>
      <c r="AZ114" s="43">
        <v>0</v>
      </c>
      <c r="BA114" s="19"/>
      <c r="BB114" s="275">
        <f t="shared" si="16"/>
        <v>0</v>
      </c>
      <c r="BC114" s="275">
        <f t="shared" si="17"/>
        <v>0</v>
      </c>
      <c r="BD114" s="14">
        <f>COUNTIF(СписМінфін!$B$2:$B$101,M114)</f>
        <v>1</v>
      </c>
    </row>
    <row r="115" spans="1:56" s="14" customFormat="1" hidden="1" x14ac:dyDescent="0.2">
      <c r="A115" s="14">
        <v>1</v>
      </c>
      <c r="B115" s="14">
        <f t="shared" si="18"/>
        <v>0</v>
      </c>
      <c r="C115" s="14">
        <f t="shared" si="19"/>
        <v>0</v>
      </c>
      <c r="D115" s="14" t="str">
        <f t="shared" si="20"/>
        <v>3ПУБЛІЧНЕ АКЦІОНЕРНЕ ТОВАРИСТВО ''ЕЛЕКТРОМЕТАЛУРГІЙНИЙ ЗАВОД ''ДНІПРОСПЕЦСТАЛЬ'' ІМ. А.М. КУЗЬМІНА''</v>
      </c>
      <c r="E115" s="261">
        <f t="shared" si="21"/>
        <v>0</v>
      </c>
      <c r="F115" s="261">
        <f t="shared" si="22"/>
        <v>0</v>
      </c>
      <c r="G115" s="128">
        <f t="shared" si="13"/>
        <v>0</v>
      </c>
      <c r="H115" s="126">
        <f t="shared" si="23"/>
        <v>0</v>
      </c>
      <c r="I115" s="62">
        <v>42450</v>
      </c>
      <c r="J115" s="62">
        <v>42446</v>
      </c>
      <c r="K115" s="274">
        <f t="shared" si="24"/>
        <v>42481</v>
      </c>
      <c r="L115" s="52">
        <v>9037441905</v>
      </c>
      <c r="M115" s="14" t="s">
        <v>129</v>
      </c>
      <c r="N115" s="58">
        <v>1865308243</v>
      </c>
      <c r="O115" s="51">
        <v>42446</v>
      </c>
      <c r="P115" s="51">
        <v>42446</v>
      </c>
      <c r="Q115" s="40" t="s">
        <v>108</v>
      </c>
      <c r="R115" s="59">
        <v>15040323</v>
      </c>
      <c r="S115" s="51">
        <v>42480</v>
      </c>
      <c r="T115" s="55">
        <f t="shared" si="14"/>
        <v>15040323</v>
      </c>
      <c r="U115" s="110">
        <v>42481</v>
      </c>
      <c r="V115" s="114">
        <v>14893402.5</v>
      </c>
      <c r="W115" s="33">
        <v>42481</v>
      </c>
      <c r="X115" s="25">
        <v>146920.5</v>
      </c>
      <c r="Y115" s="43">
        <v>0</v>
      </c>
      <c r="Z115" s="43">
        <v>0</v>
      </c>
      <c r="AA115" s="43">
        <v>0</v>
      </c>
      <c r="AB115" s="43">
        <v>0</v>
      </c>
      <c r="AC115" s="43">
        <v>0</v>
      </c>
      <c r="AD115" s="43">
        <v>0</v>
      </c>
      <c r="AE115" s="43">
        <v>0</v>
      </c>
      <c r="AF115" s="43">
        <v>0</v>
      </c>
      <c r="AG115" s="43">
        <v>0</v>
      </c>
      <c r="AH115" s="43">
        <v>0</v>
      </c>
      <c r="AI115" s="64"/>
      <c r="AJ115" s="40" t="s">
        <v>108</v>
      </c>
      <c r="AK115" s="54" t="s">
        <v>108</v>
      </c>
      <c r="AL115" s="51" t="s">
        <v>108</v>
      </c>
      <c r="AM115" s="43">
        <v>0</v>
      </c>
      <c r="AN115" s="72">
        <f t="shared" si="15"/>
        <v>15040323</v>
      </c>
      <c r="AO115" s="31">
        <v>42517</v>
      </c>
      <c r="AP115" s="30">
        <v>14893402.5</v>
      </c>
      <c r="AQ115" s="31">
        <v>42517</v>
      </c>
      <c r="AR115" s="32">
        <v>146920.5</v>
      </c>
      <c r="AS115" s="43">
        <v>0</v>
      </c>
      <c r="AT115" s="43">
        <v>0</v>
      </c>
      <c r="AU115" s="43">
        <v>0</v>
      </c>
      <c r="AV115" s="43">
        <v>0</v>
      </c>
      <c r="AW115" s="43">
        <v>0</v>
      </c>
      <c r="AX115" s="43">
        <v>0</v>
      </c>
      <c r="AY115" s="43">
        <v>0</v>
      </c>
      <c r="AZ115" s="43">
        <v>0</v>
      </c>
      <c r="BA115" s="19"/>
      <c r="BB115" s="275">
        <f t="shared" si="16"/>
        <v>0</v>
      </c>
      <c r="BC115" s="275">
        <f t="shared" si="17"/>
        <v>0</v>
      </c>
      <c r="BD115" s="14">
        <f>COUNTIF(СписМінфін!$B$2:$B$101,M115)</f>
        <v>0</v>
      </c>
    </row>
    <row r="116" spans="1:56" s="14" customFormat="1" hidden="1" x14ac:dyDescent="0.2">
      <c r="A116" s="14">
        <v>1</v>
      </c>
      <c r="B116" s="14">
        <f t="shared" si="18"/>
        <v>0</v>
      </c>
      <c r="C116" s="14">
        <f t="shared" si="19"/>
        <v>0</v>
      </c>
      <c r="D116" s="14" t="str">
        <f t="shared" si="20"/>
        <v>3ТОВАРИСТВО З ОБМЕЖЕНОЮ ВIДПОВIДАЛЬНIСТЮ "АДМ ТРЕЙДІНГ УКРАЇНА"</v>
      </c>
      <c r="E116" s="261">
        <f t="shared" si="21"/>
        <v>0</v>
      </c>
      <c r="F116" s="261">
        <f t="shared" si="22"/>
        <v>0</v>
      </c>
      <c r="G116" s="128">
        <f t="shared" si="13"/>
        <v>0</v>
      </c>
      <c r="H116" s="126">
        <f t="shared" si="23"/>
        <v>0</v>
      </c>
      <c r="I116" s="23">
        <v>42450</v>
      </c>
      <c r="J116" s="23">
        <v>42446</v>
      </c>
      <c r="K116" s="274">
        <f t="shared" si="24"/>
        <v>42481</v>
      </c>
      <c r="L116" s="22">
        <v>9037951001</v>
      </c>
      <c r="M116" s="14" t="s">
        <v>127</v>
      </c>
      <c r="N116" s="41">
        <v>200274426590</v>
      </c>
      <c r="O116" s="40">
        <v>42446</v>
      </c>
      <c r="P116" s="40">
        <v>42446</v>
      </c>
      <c r="Q116" s="40" t="s">
        <v>108</v>
      </c>
      <c r="R116" s="22">
        <v>98410244</v>
      </c>
      <c r="S116" s="40">
        <v>42480</v>
      </c>
      <c r="T116" s="55">
        <f t="shared" si="14"/>
        <v>98410244</v>
      </c>
      <c r="U116" s="90">
        <v>42481</v>
      </c>
      <c r="V116" s="19">
        <v>98410244</v>
      </c>
      <c r="W116" s="43">
        <v>0</v>
      </c>
      <c r="X116" s="43">
        <v>0</v>
      </c>
      <c r="Y116" s="43">
        <v>0</v>
      </c>
      <c r="Z116" s="43">
        <v>0</v>
      </c>
      <c r="AA116" s="43">
        <v>0</v>
      </c>
      <c r="AB116" s="43">
        <v>0</v>
      </c>
      <c r="AC116" s="43">
        <v>0</v>
      </c>
      <c r="AD116" s="43">
        <v>0</v>
      </c>
      <c r="AE116" s="43">
        <v>0</v>
      </c>
      <c r="AF116" s="43">
        <v>0</v>
      </c>
      <c r="AG116" s="43">
        <v>0</v>
      </c>
      <c r="AH116" s="43">
        <v>0</v>
      </c>
      <c r="AI116" s="88">
        <v>0</v>
      </c>
      <c r="AJ116" s="43">
        <v>0</v>
      </c>
      <c r="AK116" s="43">
        <v>0</v>
      </c>
      <c r="AL116" s="43">
        <v>0</v>
      </c>
      <c r="AM116" s="43">
        <v>0</v>
      </c>
      <c r="AN116" s="72">
        <f t="shared" si="15"/>
        <v>98410244</v>
      </c>
      <c r="AO116" s="40">
        <v>42488</v>
      </c>
      <c r="AP116" s="56">
        <v>98410244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>
        <v>0</v>
      </c>
      <c r="AW116" s="43">
        <v>0</v>
      </c>
      <c r="AX116" s="43">
        <v>0</v>
      </c>
      <c r="AY116" s="43">
        <v>0</v>
      </c>
      <c r="AZ116" s="43">
        <v>0</v>
      </c>
      <c r="BA116" s="19"/>
      <c r="BB116" s="275">
        <f t="shared" si="16"/>
        <v>0</v>
      </c>
      <c r="BC116" s="275">
        <f t="shared" si="17"/>
        <v>0</v>
      </c>
      <c r="BD116" s="14">
        <f>COUNTIF(СписМінфін!$B$2:$B$101,M116)</f>
        <v>0</v>
      </c>
    </row>
    <row r="117" spans="1:56" s="14" customFormat="1" hidden="1" x14ac:dyDescent="0.2">
      <c r="A117" s="14">
        <v>1</v>
      </c>
      <c r="B117" s="14">
        <f t="shared" si="18"/>
        <v>0</v>
      </c>
      <c r="C117" s="14">
        <f t="shared" si="19"/>
        <v>0</v>
      </c>
      <c r="D117" s="14" t="str">
        <f t="shared" si="20"/>
        <v>3ТОВАРИСТВО З ОБМЕЖЕНОЮ ВIДПОВIДАЛЬНIСТЮ "КРАМАТОРСЬКИЙ ФЕРОСПЛАВНИЙ ЗАВОД"</v>
      </c>
      <c r="E117" s="261">
        <f t="shared" si="21"/>
        <v>0</v>
      </c>
      <c r="F117" s="261">
        <f t="shared" si="22"/>
        <v>0</v>
      </c>
      <c r="G117" s="128">
        <f t="shared" si="13"/>
        <v>0</v>
      </c>
      <c r="H117" s="126">
        <f t="shared" si="23"/>
        <v>0</v>
      </c>
      <c r="I117" s="23">
        <v>42450</v>
      </c>
      <c r="J117" s="23">
        <v>42446</v>
      </c>
      <c r="K117" s="274">
        <f t="shared" si="24"/>
        <v>42481</v>
      </c>
      <c r="L117" s="22">
        <v>9037771910</v>
      </c>
      <c r="M117" s="14" t="s">
        <v>86</v>
      </c>
      <c r="N117" s="41">
        <v>371334105156</v>
      </c>
      <c r="O117" s="40">
        <v>42446</v>
      </c>
      <c r="P117" s="40">
        <v>42446</v>
      </c>
      <c r="Q117" s="40" t="s">
        <v>108</v>
      </c>
      <c r="R117" s="43">
        <v>30001455</v>
      </c>
      <c r="S117" s="40">
        <v>42480</v>
      </c>
      <c r="T117" s="55">
        <f t="shared" si="14"/>
        <v>30001455</v>
      </c>
      <c r="U117" s="90">
        <v>42481</v>
      </c>
      <c r="V117" s="19">
        <v>30001455</v>
      </c>
      <c r="W117" s="43">
        <v>0</v>
      </c>
      <c r="X117" s="43">
        <v>0</v>
      </c>
      <c r="Y117" s="43">
        <v>0</v>
      </c>
      <c r="Z117" s="43">
        <v>0</v>
      </c>
      <c r="AA117" s="43">
        <v>0</v>
      </c>
      <c r="AB117" s="43">
        <v>0</v>
      </c>
      <c r="AC117" s="43">
        <v>0</v>
      </c>
      <c r="AD117" s="43">
        <v>0</v>
      </c>
      <c r="AE117" s="43">
        <v>0</v>
      </c>
      <c r="AF117" s="43">
        <v>0</v>
      </c>
      <c r="AG117" s="43">
        <v>0</v>
      </c>
      <c r="AH117" s="43">
        <v>0</v>
      </c>
      <c r="AI117" s="88">
        <v>0</v>
      </c>
      <c r="AJ117" s="43">
        <v>0</v>
      </c>
      <c r="AK117" s="43">
        <v>0</v>
      </c>
      <c r="AL117" s="43">
        <v>0</v>
      </c>
      <c r="AM117" s="43">
        <v>0</v>
      </c>
      <c r="AN117" s="72">
        <f t="shared" si="15"/>
        <v>30001455</v>
      </c>
      <c r="AO117" s="40">
        <v>42488</v>
      </c>
      <c r="AP117" s="56">
        <v>30001455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>
        <v>0</v>
      </c>
      <c r="AW117" s="43">
        <v>0</v>
      </c>
      <c r="AX117" s="43">
        <v>0</v>
      </c>
      <c r="AY117" s="43">
        <v>0</v>
      </c>
      <c r="AZ117" s="43">
        <v>0</v>
      </c>
      <c r="BA117" s="19"/>
      <c r="BB117" s="275">
        <f t="shared" si="16"/>
        <v>0</v>
      </c>
      <c r="BC117" s="275">
        <f t="shared" si="17"/>
        <v>0</v>
      </c>
      <c r="BD117" s="14">
        <f>COUNTIF(СписМінфін!$B$2:$B$101,M117)</f>
        <v>1</v>
      </c>
    </row>
    <row r="118" spans="1:56" s="14" customFormat="1" hidden="1" x14ac:dyDescent="0.2">
      <c r="A118" s="14">
        <v>1</v>
      </c>
      <c r="B118" s="14">
        <f t="shared" si="18"/>
        <v>0</v>
      </c>
      <c r="C118" s="14">
        <f t="shared" si="19"/>
        <v>0</v>
      </c>
      <c r="D118" s="14" t="str">
        <f t="shared" si="20"/>
        <v>3ТОВАРИСТВО З ОБМЕЖЕНОЮ ВIДПОВIДАЛЬНIСТЮ СІЛЬСЬКОГОСПОДАРСЬКЕ ПІДПРИЄМСТВО "НІБУЛОН"</v>
      </c>
      <c r="E118" s="261">
        <f t="shared" si="21"/>
        <v>0</v>
      </c>
      <c r="F118" s="261">
        <f t="shared" si="22"/>
        <v>0</v>
      </c>
      <c r="G118" s="128">
        <f t="shared" si="13"/>
        <v>0</v>
      </c>
      <c r="H118" s="126">
        <f t="shared" si="23"/>
        <v>0</v>
      </c>
      <c r="I118" s="23">
        <v>42450</v>
      </c>
      <c r="J118" s="23">
        <v>42446</v>
      </c>
      <c r="K118" s="274">
        <f t="shared" si="24"/>
        <v>42481</v>
      </c>
      <c r="L118" s="22">
        <v>9037768897</v>
      </c>
      <c r="M118" s="14" t="s">
        <v>40</v>
      </c>
      <c r="N118" s="41">
        <v>142911114015</v>
      </c>
      <c r="O118" s="40">
        <v>42446</v>
      </c>
      <c r="P118" s="40">
        <v>42446</v>
      </c>
      <c r="Q118" s="40" t="s">
        <v>108</v>
      </c>
      <c r="R118" s="22">
        <v>88235011</v>
      </c>
      <c r="S118" s="40">
        <v>42480</v>
      </c>
      <c r="T118" s="55">
        <f t="shared" si="14"/>
        <v>88235011</v>
      </c>
      <c r="U118" s="90">
        <v>42481</v>
      </c>
      <c r="V118" s="19">
        <v>88235011</v>
      </c>
      <c r="W118" s="43">
        <v>0</v>
      </c>
      <c r="X118" s="43">
        <v>0</v>
      </c>
      <c r="Y118" s="4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88">
        <v>0</v>
      </c>
      <c r="AJ118" s="43">
        <v>0</v>
      </c>
      <c r="AK118" s="43">
        <v>0</v>
      </c>
      <c r="AL118" s="43">
        <v>0</v>
      </c>
      <c r="AM118" s="43">
        <v>0</v>
      </c>
      <c r="AN118" s="72">
        <f t="shared" si="15"/>
        <v>88235011</v>
      </c>
      <c r="AO118" s="40">
        <v>42489</v>
      </c>
      <c r="AP118" s="56">
        <v>88235011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>
        <v>0</v>
      </c>
      <c r="AW118" s="43">
        <v>0</v>
      </c>
      <c r="AX118" s="43">
        <v>0</v>
      </c>
      <c r="AY118" s="43">
        <v>0</v>
      </c>
      <c r="AZ118" s="43">
        <v>0</v>
      </c>
      <c r="BA118" s="19"/>
      <c r="BB118" s="275">
        <f t="shared" si="16"/>
        <v>0</v>
      </c>
      <c r="BC118" s="275">
        <f t="shared" si="17"/>
        <v>0</v>
      </c>
      <c r="BD118" s="14">
        <f>COUNTIF(СписМінфін!$B$2:$B$101,M118)</f>
        <v>1</v>
      </c>
    </row>
    <row r="119" spans="1:56" s="14" customFormat="1" hidden="1" x14ac:dyDescent="0.2">
      <c r="A119" s="14">
        <v>1</v>
      </c>
      <c r="B119" s="14">
        <f t="shared" si="18"/>
        <v>0</v>
      </c>
      <c r="C119" s="14">
        <f t="shared" si="19"/>
        <v>0</v>
      </c>
      <c r="D119" s="14" t="str">
        <f t="shared" si="20"/>
        <v>3ПУБЛІЧНЕ АКЦIОНЕРНЕ ТОВАРИСТВО "ВІННИЦЬКИЙ ОЛІЙНОЖИРОВИЙ КОМБІНАТ"</v>
      </c>
      <c r="E119" s="261">
        <f t="shared" si="21"/>
        <v>0</v>
      </c>
      <c r="F119" s="261">
        <f t="shared" si="22"/>
        <v>0</v>
      </c>
      <c r="G119" s="128">
        <f t="shared" si="13"/>
        <v>0</v>
      </c>
      <c r="H119" s="126">
        <f t="shared" si="23"/>
        <v>0</v>
      </c>
      <c r="I119" s="23">
        <v>42450</v>
      </c>
      <c r="J119" s="23">
        <v>42446</v>
      </c>
      <c r="K119" s="274">
        <f t="shared" si="24"/>
        <v>42485</v>
      </c>
      <c r="L119" s="22">
        <v>9038052797</v>
      </c>
      <c r="M119" s="14" t="s">
        <v>76</v>
      </c>
      <c r="N119" s="41">
        <v>3737502280</v>
      </c>
      <c r="O119" s="40">
        <v>42446</v>
      </c>
      <c r="P119" s="40">
        <v>42446</v>
      </c>
      <c r="Q119" s="40" t="s">
        <v>108</v>
      </c>
      <c r="R119" s="43">
        <v>30971647</v>
      </c>
      <c r="S119" s="40">
        <v>42485</v>
      </c>
      <c r="T119" s="55">
        <f t="shared" si="14"/>
        <v>30971647</v>
      </c>
      <c r="U119" s="90">
        <v>42485</v>
      </c>
      <c r="V119" s="19">
        <v>30971647</v>
      </c>
      <c r="W119" s="43">
        <v>0</v>
      </c>
      <c r="X119" s="43">
        <v>0</v>
      </c>
      <c r="Y119" s="4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88">
        <v>0</v>
      </c>
      <c r="AJ119" s="43">
        <v>0</v>
      </c>
      <c r="AK119" s="43">
        <v>0</v>
      </c>
      <c r="AL119" s="43">
        <v>0</v>
      </c>
      <c r="AM119" s="43">
        <v>0</v>
      </c>
      <c r="AN119" s="72">
        <f t="shared" si="15"/>
        <v>30971647</v>
      </c>
      <c r="AO119" s="40">
        <v>42488</v>
      </c>
      <c r="AP119" s="56">
        <v>30971647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>
        <v>0</v>
      </c>
      <c r="AW119" s="43">
        <v>0</v>
      </c>
      <c r="AX119" s="43">
        <v>0</v>
      </c>
      <c r="AY119" s="43">
        <v>0</v>
      </c>
      <c r="AZ119" s="43">
        <v>0</v>
      </c>
      <c r="BA119" s="19"/>
      <c r="BB119" s="275">
        <f t="shared" si="16"/>
        <v>0</v>
      </c>
      <c r="BC119" s="275">
        <f t="shared" si="17"/>
        <v>0</v>
      </c>
      <c r="BD119" s="14">
        <f>COUNTIF(СписМінфін!$B$2:$B$101,M119)</f>
        <v>1</v>
      </c>
    </row>
    <row r="120" spans="1:56" s="14" customFormat="1" hidden="1" x14ac:dyDescent="0.2">
      <c r="A120" s="14">
        <v>1</v>
      </c>
      <c r="B120" s="14">
        <f t="shared" si="18"/>
        <v>0</v>
      </c>
      <c r="C120" s="14">
        <f t="shared" si="19"/>
        <v>0</v>
      </c>
      <c r="D120" s="14" t="str">
        <f t="shared" si="20"/>
        <v>3ТОВАРИСТВО З ОБМЕЖЕНОЮ ВIДПОВIДАЛЬНIСТЮ "ДЖУССО УКРАЇНА"</v>
      </c>
      <c r="E120" s="261">
        <f t="shared" si="21"/>
        <v>0</v>
      </c>
      <c r="F120" s="261">
        <f t="shared" si="22"/>
        <v>0</v>
      </c>
      <c r="G120" s="128">
        <f t="shared" si="13"/>
        <v>0</v>
      </c>
      <c r="H120" s="126">
        <f t="shared" si="23"/>
        <v>0</v>
      </c>
      <c r="I120" s="23">
        <v>42450</v>
      </c>
      <c r="J120" s="74">
        <v>42446</v>
      </c>
      <c r="K120" s="274">
        <f t="shared" si="24"/>
        <v>42488</v>
      </c>
      <c r="L120" s="75">
        <v>9037706551</v>
      </c>
      <c r="M120" s="14" t="s">
        <v>100</v>
      </c>
      <c r="N120" s="76">
        <v>388911426582</v>
      </c>
      <c r="O120" s="28">
        <v>42446</v>
      </c>
      <c r="P120" s="28">
        <v>42446</v>
      </c>
      <c r="Q120" s="35"/>
      <c r="R120" s="60">
        <v>41817</v>
      </c>
      <c r="S120" s="66">
        <v>42488</v>
      </c>
      <c r="T120" s="55">
        <f t="shared" si="14"/>
        <v>41817</v>
      </c>
      <c r="U120" s="91">
        <v>42488</v>
      </c>
      <c r="V120" s="44">
        <v>41817</v>
      </c>
      <c r="W120" s="43">
        <v>0</v>
      </c>
      <c r="X120" s="43">
        <v>0</v>
      </c>
      <c r="Y120" s="4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69"/>
      <c r="AJ120" s="60"/>
      <c r="AK120" s="69"/>
      <c r="AL120" s="60"/>
      <c r="AM120" s="43">
        <v>0</v>
      </c>
      <c r="AN120" s="72">
        <f t="shared" si="15"/>
        <v>41817</v>
      </c>
      <c r="AO120" s="28">
        <v>42496</v>
      </c>
      <c r="AP120" s="27">
        <v>41817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0</v>
      </c>
      <c r="AY120" s="43">
        <v>0</v>
      </c>
      <c r="AZ120" s="43">
        <v>0</v>
      </c>
      <c r="BA120" s="60"/>
      <c r="BB120" s="275">
        <f t="shared" si="16"/>
        <v>0</v>
      </c>
      <c r="BC120" s="275">
        <f t="shared" si="17"/>
        <v>0</v>
      </c>
      <c r="BD120" s="14">
        <f>COUNTIF(СписМінфін!$B$2:$B$101,M120)</f>
        <v>1</v>
      </c>
    </row>
    <row r="121" spans="1:56" s="14" customFormat="1" hidden="1" x14ac:dyDescent="0.2">
      <c r="A121" s="14">
        <v>1</v>
      </c>
      <c r="B121" s="14">
        <f t="shared" si="18"/>
        <v>1</v>
      </c>
      <c r="C121" s="14">
        <f t="shared" si="19"/>
        <v>1</v>
      </c>
      <c r="D121" s="14" t="str">
        <f t="shared" si="20"/>
        <v>3ТОВАРИСТВО З ОБМЕЖЕНОЮ ВIДПОВIДАЛЬНIСТЮ "ВІРТУС КОММОДІТІЗ"</v>
      </c>
      <c r="E121" s="261">
        <f t="shared" si="21"/>
        <v>494819.53698630136</v>
      </c>
      <c r="F121" s="261">
        <f t="shared" si="22"/>
        <v>421532.15890410962</v>
      </c>
      <c r="G121" s="128">
        <f t="shared" si="13"/>
        <v>83333</v>
      </c>
      <c r="H121" s="126">
        <f t="shared" si="23"/>
        <v>26</v>
      </c>
      <c r="I121" s="23">
        <v>42450</v>
      </c>
      <c r="J121" s="23">
        <v>42446</v>
      </c>
      <c r="K121" s="274">
        <f t="shared" si="24"/>
        <v>42543</v>
      </c>
      <c r="L121" s="22">
        <v>9038057918</v>
      </c>
      <c r="M121" s="14" t="s">
        <v>24</v>
      </c>
      <c r="N121" s="41">
        <v>393642426597</v>
      </c>
      <c r="O121" s="40">
        <v>42446</v>
      </c>
      <c r="P121" s="40">
        <v>42446</v>
      </c>
      <c r="Q121" s="40" t="s">
        <v>108</v>
      </c>
      <c r="R121" s="22">
        <v>6000996</v>
      </c>
      <c r="S121" s="40">
        <v>42543</v>
      </c>
      <c r="T121" s="55">
        <f t="shared" si="14"/>
        <v>5917663</v>
      </c>
      <c r="U121" s="90">
        <v>42543</v>
      </c>
      <c r="V121" s="19">
        <v>5917663</v>
      </c>
      <c r="W121" s="43">
        <v>0</v>
      </c>
      <c r="X121" s="43">
        <v>0</v>
      </c>
      <c r="Y121" s="43">
        <v>0</v>
      </c>
      <c r="Z121" s="43">
        <v>0</v>
      </c>
      <c r="AA121" s="43">
        <v>0</v>
      </c>
      <c r="AB121" s="43">
        <v>0</v>
      </c>
      <c r="AC121" s="43">
        <v>0</v>
      </c>
      <c r="AD121" s="43">
        <v>0</v>
      </c>
      <c r="AE121" s="43">
        <v>0</v>
      </c>
      <c r="AF121" s="43">
        <v>0</v>
      </c>
      <c r="AG121" s="43">
        <v>0</v>
      </c>
      <c r="AH121" s="43">
        <v>0</v>
      </c>
      <c r="AI121" s="88">
        <v>0</v>
      </c>
      <c r="AJ121" s="43">
        <v>0</v>
      </c>
      <c r="AK121" s="43">
        <v>0</v>
      </c>
      <c r="AL121" s="43">
        <v>0</v>
      </c>
      <c r="AM121" s="43">
        <v>0</v>
      </c>
      <c r="AN121" s="72">
        <f t="shared" si="15"/>
        <v>5917663</v>
      </c>
      <c r="AO121" s="40">
        <v>42566</v>
      </c>
      <c r="AP121" s="56">
        <v>5917663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>
        <v>0</v>
      </c>
      <c r="AW121" s="43">
        <v>0</v>
      </c>
      <c r="AX121" s="43">
        <v>0</v>
      </c>
      <c r="AY121" s="43">
        <v>0</v>
      </c>
      <c r="AZ121" s="43">
        <v>0</v>
      </c>
      <c r="BA121" s="19"/>
      <c r="BB121" s="275">
        <f t="shared" si="16"/>
        <v>0</v>
      </c>
      <c r="BC121" s="275">
        <f t="shared" si="17"/>
        <v>83333</v>
      </c>
      <c r="BD121" s="14">
        <f>COUNTIF(СписМінфін!$B$2:$B$101,M121)</f>
        <v>1</v>
      </c>
    </row>
    <row r="122" spans="1:56" s="14" customFormat="1" hidden="1" x14ac:dyDescent="0.2">
      <c r="A122" s="14">
        <v>1</v>
      </c>
      <c r="B122" s="14">
        <f t="shared" si="18"/>
        <v>1</v>
      </c>
      <c r="C122" s="14">
        <f t="shared" si="19"/>
        <v>1</v>
      </c>
      <c r="D122" s="14" t="str">
        <f t="shared" si="20"/>
        <v>3ТОВАРИСТВО З ОБМЕЖЕНОЮ ВIДПОВIДАЛЬНIСТЮ "БУРАТ"</v>
      </c>
      <c r="E122" s="261">
        <f t="shared" si="21"/>
        <v>7940524.8904109588</v>
      </c>
      <c r="F122" s="261">
        <f t="shared" si="22"/>
        <v>7939227.6986301374</v>
      </c>
      <c r="G122" s="128">
        <f t="shared" si="13"/>
        <v>1475</v>
      </c>
      <c r="H122" s="126">
        <f t="shared" si="23"/>
        <v>90</v>
      </c>
      <c r="I122" s="23">
        <v>42450</v>
      </c>
      <c r="J122" s="23">
        <v>42446</v>
      </c>
      <c r="K122" s="274">
        <f t="shared" si="24"/>
        <v>42607</v>
      </c>
      <c r="L122" s="22">
        <v>9037774833</v>
      </c>
      <c r="M122" s="14" t="s">
        <v>61</v>
      </c>
      <c r="N122" s="41">
        <v>139486816325</v>
      </c>
      <c r="O122" s="40">
        <v>42446</v>
      </c>
      <c r="P122" s="40">
        <v>42446</v>
      </c>
      <c r="Q122" s="40" t="s">
        <v>108</v>
      </c>
      <c r="R122" s="22">
        <v>32228863</v>
      </c>
      <c r="S122" s="40">
        <v>42607</v>
      </c>
      <c r="T122" s="55">
        <f t="shared" si="14"/>
        <v>32197979</v>
      </c>
      <c r="U122" s="90">
        <v>42607</v>
      </c>
      <c r="V122" s="19">
        <v>32197979</v>
      </c>
      <c r="W122" s="43">
        <v>0</v>
      </c>
      <c r="X122" s="43">
        <v>0</v>
      </c>
      <c r="Y122" s="4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0">
        <v>42514</v>
      </c>
      <c r="AH122" s="22">
        <v>10331202</v>
      </c>
      <c r="AI122" s="64">
        <v>29409</v>
      </c>
      <c r="AJ122" s="40" t="s">
        <v>108</v>
      </c>
      <c r="AK122" s="22" t="s">
        <v>108</v>
      </c>
      <c r="AL122" s="40" t="s">
        <v>108</v>
      </c>
      <c r="AM122" s="43">
        <v>0</v>
      </c>
      <c r="AN122" s="72">
        <f t="shared" si="15"/>
        <v>32197979</v>
      </c>
      <c r="AO122" s="40">
        <v>42613</v>
      </c>
      <c r="AP122" s="56">
        <v>32197979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>
        <v>0</v>
      </c>
      <c r="AW122" s="43">
        <v>0</v>
      </c>
      <c r="AX122" s="43">
        <v>0</v>
      </c>
      <c r="AY122" s="43">
        <v>0</v>
      </c>
      <c r="AZ122" s="43">
        <v>0</v>
      </c>
      <c r="BA122" s="19"/>
      <c r="BB122" s="275">
        <f t="shared" si="16"/>
        <v>0</v>
      </c>
      <c r="BC122" s="275">
        <f t="shared" si="17"/>
        <v>30884</v>
      </c>
      <c r="BD122" s="14">
        <f>COUNTIF(СписМінфін!$B$2:$B$101,M122)</f>
        <v>1</v>
      </c>
    </row>
    <row r="123" spans="1:56" s="14" customFormat="1" hidden="1" x14ac:dyDescent="0.2">
      <c r="A123" s="14">
        <v>1</v>
      </c>
      <c r="B123" s="14">
        <f t="shared" si="18"/>
        <v>0</v>
      </c>
      <c r="C123" s="14">
        <f t="shared" si="19"/>
        <v>0</v>
      </c>
      <c r="D123" s="14" t="str">
        <f t="shared" si="20"/>
        <v>3ДОЧIРНЄ ПIДПРИЄМСТВО "КОНДИТЕРСЬКА КОРПОРАЦІЯ "РОШЕН"</v>
      </c>
      <c r="E123" s="261">
        <f t="shared" si="21"/>
        <v>0</v>
      </c>
      <c r="F123" s="261">
        <f t="shared" si="22"/>
        <v>0</v>
      </c>
      <c r="G123" s="128">
        <f t="shared" si="13"/>
        <v>0</v>
      </c>
      <c r="H123" s="126">
        <f t="shared" si="23"/>
        <v>0</v>
      </c>
      <c r="I123" s="23">
        <v>42450</v>
      </c>
      <c r="J123" s="23">
        <v>42447</v>
      </c>
      <c r="K123" s="274">
        <f t="shared" si="24"/>
        <v>42481</v>
      </c>
      <c r="L123" s="22">
        <v>9038572591</v>
      </c>
      <c r="M123" s="14" t="s">
        <v>81</v>
      </c>
      <c r="N123" s="41">
        <v>253921826532</v>
      </c>
      <c r="O123" s="40">
        <v>42447</v>
      </c>
      <c r="P123" s="40">
        <v>42447</v>
      </c>
      <c r="Q123" s="40" t="s">
        <v>108</v>
      </c>
      <c r="R123" s="22">
        <v>21446148</v>
      </c>
      <c r="S123" s="40">
        <v>42480</v>
      </c>
      <c r="T123" s="55">
        <f t="shared" si="14"/>
        <v>21446148</v>
      </c>
      <c r="U123" s="90">
        <v>42481</v>
      </c>
      <c r="V123" s="19">
        <v>21446148</v>
      </c>
      <c r="W123" s="43">
        <v>0</v>
      </c>
      <c r="X123" s="43">
        <v>0</v>
      </c>
      <c r="Y123" s="43">
        <v>0</v>
      </c>
      <c r="Z123" s="43">
        <v>0</v>
      </c>
      <c r="AA123" s="43">
        <v>0</v>
      </c>
      <c r="AB123" s="43">
        <v>0</v>
      </c>
      <c r="AC123" s="43">
        <v>0</v>
      </c>
      <c r="AD123" s="43">
        <v>0</v>
      </c>
      <c r="AE123" s="43">
        <v>0</v>
      </c>
      <c r="AF123" s="43">
        <v>0</v>
      </c>
      <c r="AG123" s="43">
        <v>0</v>
      </c>
      <c r="AH123" s="43">
        <v>0</v>
      </c>
      <c r="AI123" s="88">
        <v>0</v>
      </c>
      <c r="AJ123" s="43">
        <v>0</v>
      </c>
      <c r="AK123" s="43">
        <v>0</v>
      </c>
      <c r="AL123" s="43">
        <v>0</v>
      </c>
      <c r="AM123" s="43">
        <v>0</v>
      </c>
      <c r="AN123" s="72">
        <f t="shared" si="15"/>
        <v>21446148</v>
      </c>
      <c r="AO123" s="40">
        <v>42488</v>
      </c>
      <c r="AP123" s="56">
        <v>21446148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>
        <v>0</v>
      </c>
      <c r="AW123" s="43">
        <v>0</v>
      </c>
      <c r="AX123" s="43">
        <v>0</v>
      </c>
      <c r="AY123" s="43">
        <v>0</v>
      </c>
      <c r="AZ123" s="43">
        <v>0</v>
      </c>
      <c r="BA123" s="19"/>
      <c r="BB123" s="275">
        <f t="shared" si="16"/>
        <v>0</v>
      </c>
      <c r="BC123" s="275">
        <f t="shared" si="17"/>
        <v>0</v>
      </c>
      <c r="BD123" s="14">
        <f>COUNTIF(СписМінфін!$B$2:$B$101,M123)</f>
        <v>1</v>
      </c>
    </row>
    <row r="124" spans="1:56" s="14" customFormat="1" hidden="1" x14ac:dyDescent="0.2">
      <c r="A124" s="14">
        <v>1</v>
      </c>
      <c r="B124" s="14">
        <f t="shared" si="18"/>
        <v>0</v>
      </c>
      <c r="C124" s="14">
        <f t="shared" si="19"/>
        <v>0</v>
      </c>
      <c r="D124" s="14" t="str">
        <f t="shared" si="20"/>
        <v>3ПРИВАТНЕ АКЦIОНЕРНЕ ТОВАРИСТВО "ЄВРАЗ ДНІПРОВСЬКИЙ МЕТАЛУРГІЙНИЙ ЗАВОД"</v>
      </c>
      <c r="E124" s="261">
        <f t="shared" si="21"/>
        <v>0</v>
      </c>
      <c r="F124" s="261">
        <f t="shared" si="22"/>
        <v>0</v>
      </c>
      <c r="G124" s="128">
        <f t="shared" si="13"/>
        <v>0</v>
      </c>
      <c r="H124" s="126">
        <f t="shared" si="23"/>
        <v>0</v>
      </c>
      <c r="I124" s="23">
        <v>42450</v>
      </c>
      <c r="J124" s="23">
        <v>42447</v>
      </c>
      <c r="K124" s="274">
        <f t="shared" si="24"/>
        <v>42481</v>
      </c>
      <c r="L124" s="22">
        <v>9038820591</v>
      </c>
      <c r="M124" s="14" t="s">
        <v>36</v>
      </c>
      <c r="N124" s="41">
        <v>53930504026</v>
      </c>
      <c r="O124" s="40">
        <v>42447</v>
      </c>
      <c r="P124" s="40">
        <v>42447</v>
      </c>
      <c r="Q124" s="40" t="s">
        <v>108</v>
      </c>
      <c r="R124" s="43">
        <v>20823034</v>
      </c>
      <c r="S124" s="40">
        <v>42480</v>
      </c>
      <c r="T124" s="55">
        <f t="shared" si="14"/>
        <v>20823034</v>
      </c>
      <c r="U124" s="90">
        <v>42481</v>
      </c>
      <c r="V124" s="19">
        <v>20823034</v>
      </c>
      <c r="W124" s="43">
        <v>0</v>
      </c>
      <c r="X124" s="43">
        <v>0</v>
      </c>
      <c r="Y124" s="43">
        <v>0</v>
      </c>
      <c r="Z124" s="43">
        <v>0</v>
      </c>
      <c r="AA124" s="43">
        <v>0</v>
      </c>
      <c r="AB124" s="43">
        <v>0</v>
      </c>
      <c r="AC124" s="43">
        <v>0</v>
      </c>
      <c r="AD124" s="43">
        <v>0</v>
      </c>
      <c r="AE124" s="43">
        <v>0</v>
      </c>
      <c r="AF124" s="43">
        <v>0</v>
      </c>
      <c r="AG124" s="43">
        <v>0</v>
      </c>
      <c r="AH124" s="43">
        <v>0</v>
      </c>
      <c r="AI124" s="88">
        <v>0</v>
      </c>
      <c r="AJ124" s="43">
        <v>0</v>
      </c>
      <c r="AK124" s="43">
        <v>0</v>
      </c>
      <c r="AL124" s="43">
        <v>0</v>
      </c>
      <c r="AM124" s="43">
        <v>0</v>
      </c>
      <c r="AN124" s="72">
        <f t="shared" si="15"/>
        <v>20823034</v>
      </c>
      <c r="AO124" s="40">
        <v>42488</v>
      </c>
      <c r="AP124" s="56">
        <v>20823034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>
        <v>0</v>
      </c>
      <c r="AW124" s="43">
        <v>0</v>
      </c>
      <c r="AX124" s="43">
        <v>0</v>
      </c>
      <c r="AY124" s="43">
        <v>0</v>
      </c>
      <c r="AZ124" s="43">
        <v>0</v>
      </c>
      <c r="BA124" s="19"/>
      <c r="BB124" s="275">
        <f t="shared" si="16"/>
        <v>0</v>
      </c>
      <c r="BC124" s="275">
        <f t="shared" si="17"/>
        <v>0</v>
      </c>
      <c r="BD124" s="14">
        <f>COUNTIF(СписМінфін!$B$2:$B$101,M124)</f>
        <v>1</v>
      </c>
    </row>
    <row r="125" spans="1:56" s="14" customFormat="1" hidden="1" x14ac:dyDescent="0.2">
      <c r="A125" s="14">
        <v>1</v>
      </c>
      <c r="B125" s="14">
        <f t="shared" si="18"/>
        <v>0</v>
      </c>
      <c r="C125" s="14">
        <f t="shared" si="19"/>
        <v>0</v>
      </c>
      <c r="D125" s="14" t="str">
        <f t="shared" si="20"/>
        <v>3ПРИВАТНЕ АКЦIОНЕРНЕ ТОВАРИСТВО "ЄВРАЗ СУХА БАЛКА"</v>
      </c>
      <c r="E125" s="261">
        <f t="shared" si="21"/>
        <v>0</v>
      </c>
      <c r="F125" s="261">
        <f t="shared" si="22"/>
        <v>0</v>
      </c>
      <c r="G125" s="128">
        <f t="shared" si="13"/>
        <v>0</v>
      </c>
      <c r="H125" s="126">
        <f t="shared" si="23"/>
        <v>0</v>
      </c>
      <c r="I125" s="23">
        <v>42450</v>
      </c>
      <c r="J125" s="23">
        <v>42447</v>
      </c>
      <c r="K125" s="274">
        <f t="shared" si="24"/>
        <v>42481</v>
      </c>
      <c r="L125" s="22">
        <v>9038775444</v>
      </c>
      <c r="M125" s="14" t="s">
        <v>44</v>
      </c>
      <c r="N125" s="41">
        <v>1913204050</v>
      </c>
      <c r="O125" s="40">
        <v>42447</v>
      </c>
      <c r="P125" s="40">
        <v>42447</v>
      </c>
      <c r="Q125" s="40" t="s">
        <v>108</v>
      </c>
      <c r="R125" s="43">
        <v>86882056</v>
      </c>
      <c r="S125" s="40">
        <v>42480</v>
      </c>
      <c r="T125" s="55">
        <f t="shared" si="14"/>
        <v>86882056</v>
      </c>
      <c r="U125" s="90">
        <v>42481</v>
      </c>
      <c r="V125" s="19">
        <v>86882056</v>
      </c>
      <c r="W125" s="43">
        <v>0</v>
      </c>
      <c r="X125" s="43">
        <v>0</v>
      </c>
      <c r="Y125" s="43">
        <v>0</v>
      </c>
      <c r="Z125" s="43">
        <v>0</v>
      </c>
      <c r="AA125" s="43">
        <v>0</v>
      </c>
      <c r="AB125" s="43">
        <v>0</v>
      </c>
      <c r="AC125" s="43">
        <v>0</v>
      </c>
      <c r="AD125" s="43">
        <v>0</v>
      </c>
      <c r="AE125" s="43">
        <v>0</v>
      </c>
      <c r="AF125" s="43">
        <v>0</v>
      </c>
      <c r="AG125" s="43">
        <v>0</v>
      </c>
      <c r="AH125" s="43">
        <v>0</v>
      </c>
      <c r="AI125" s="88">
        <v>0</v>
      </c>
      <c r="AJ125" s="43">
        <v>0</v>
      </c>
      <c r="AK125" s="43">
        <v>0</v>
      </c>
      <c r="AL125" s="43">
        <v>0</v>
      </c>
      <c r="AM125" s="43">
        <v>0</v>
      </c>
      <c r="AN125" s="72">
        <f t="shared" si="15"/>
        <v>86882056</v>
      </c>
      <c r="AO125" s="40">
        <v>42488</v>
      </c>
      <c r="AP125" s="56">
        <v>86882056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>
        <v>0</v>
      </c>
      <c r="AW125" s="43">
        <v>0</v>
      </c>
      <c r="AX125" s="43">
        <v>0</v>
      </c>
      <c r="AY125" s="43">
        <v>0</v>
      </c>
      <c r="AZ125" s="43">
        <v>0</v>
      </c>
      <c r="BA125" s="19"/>
      <c r="BB125" s="275">
        <f t="shared" si="16"/>
        <v>0</v>
      </c>
      <c r="BC125" s="275">
        <f t="shared" si="17"/>
        <v>0</v>
      </c>
      <c r="BD125" s="14">
        <f>COUNTIF(СписМінфін!$B$2:$B$101,M125)</f>
        <v>1</v>
      </c>
    </row>
    <row r="126" spans="1:56" s="14" customFormat="1" hidden="1" x14ac:dyDescent="0.2">
      <c r="A126" s="14">
        <v>1</v>
      </c>
      <c r="B126" s="14">
        <f t="shared" si="18"/>
        <v>0</v>
      </c>
      <c r="C126" s="14">
        <f t="shared" si="19"/>
        <v>0</v>
      </c>
      <c r="D126" s="14" t="str">
        <f t="shared" si="20"/>
        <v>3ПРИВАТНЕ АКЦIОНЕРНЕ ТОВАРИСТВО "КОНСЮМЕРС - СКЛО - ЗОРЯ"</v>
      </c>
      <c r="E126" s="261">
        <f t="shared" si="21"/>
        <v>0</v>
      </c>
      <c r="F126" s="261">
        <f t="shared" si="22"/>
        <v>0</v>
      </c>
      <c r="G126" s="128">
        <f t="shared" si="13"/>
        <v>0</v>
      </c>
      <c r="H126" s="126">
        <f t="shared" si="23"/>
        <v>0</v>
      </c>
      <c r="I126" s="23">
        <v>42450</v>
      </c>
      <c r="J126" s="23">
        <v>42447</v>
      </c>
      <c r="K126" s="274">
        <f t="shared" si="24"/>
        <v>42481</v>
      </c>
      <c r="L126" s="22">
        <v>9038180162</v>
      </c>
      <c r="M126" s="14" t="s">
        <v>94</v>
      </c>
      <c r="N126" s="41">
        <v>225551317122</v>
      </c>
      <c r="O126" s="40">
        <v>42447</v>
      </c>
      <c r="P126" s="40">
        <v>42447</v>
      </c>
      <c r="Q126" s="40" t="s">
        <v>108</v>
      </c>
      <c r="R126" s="22">
        <v>12573686</v>
      </c>
      <c r="S126" s="40">
        <v>42480</v>
      </c>
      <c r="T126" s="55">
        <f t="shared" si="14"/>
        <v>12573686</v>
      </c>
      <c r="U126" s="90">
        <v>42481</v>
      </c>
      <c r="V126" s="19">
        <v>12573686</v>
      </c>
      <c r="W126" s="43">
        <v>0</v>
      </c>
      <c r="X126" s="43">
        <v>0</v>
      </c>
      <c r="Y126" s="43">
        <v>0</v>
      </c>
      <c r="Z126" s="43">
        <v>0</v>
      </c>
      <c r="AA126" s="43">
        <v>0</v>
      </c>
      <c r="AB126" s="43">
        <v>0</v>
      </c>
      <c r="AC126" s="43">
        <v>0</v>
      </c>
      <c r="AD126" s="43">
        <v>0</v>
      </c>
      <c r="AE126" s="43">
        <v>0</v>
      </c>
      <c r="AF126" s="43">
        <v>0</v>
      </c>
      <c r="AG126" s="43">
        <v>0</v>
      </c>
      <c r="AH126" s="43">
        <v>0</v>
      </c>
      <c r="AI126" s="88">
        <v>0</v>
      </c>
      <c r="AJ126" s="43">
        <v>0</v>
      </c>
      <c r="AK126" s="43">
        <v>0</v>
      </c>
      <c r="AL126" s="43">
        <v>0</v>
      </c>
      <c r="AM126" s="43">
        <v>0</v>
      </c>
      <c r="AN126" s="72">
        <f t="shared" si="15"/>
        <v>12573686</v>
      </c>
      <c r="AO126" s="40">
        <v>42489</v>
      </c>
      <c r="AP126" s="56">
        <v>12573686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>
        <v>0</v>
      </c>
      <c r="AW126" s="43">
        <v>0</v>
      </c>
      <c r="AX126" s="43">
        <v>0</v>
      </c>
      <c r="AY126" s="43">
        <v>0</v>
      </c>
      <c r="AZ126" s="43">
        <v>0</v>
      </c>
      <c r="BA126" s="19"/>
      <c r="BB126" s="275">
        <f t="shared" si="16"/>
        <v>0</v>
      </c>
      <c r="BC126" s="275">
        <f t="shared" si="17"/>
        <v>0</v>
      </c>
      <c r="BD126" s="14">
        <f>COUNTIF(СписМінфін!$B$2:$B$101,M126)</f>
        <v>1</v>
      </c>
    </row>
    <row r="127" spans="1:56" s="14" customFormat="1" hidden="1" x14ac:dyDescent="0.2">
      <c r="A127" s="14">
        <v>1</v>
      </c>
      <c r="B127" s="14">
        <f t="shared" si="18"/>
        <v>0</v>
      </c>
      <c r="C127" s="14">
        <f t="shared" si="19"/>
        <v>0</v>
      </c>
      <c r="D127" s="14" t="str">
        <f t="shared" si="20"/>
        <v>3ПРИВАТНЕ АКЦIОНЕРНЕ ТОВАРИСТВО "МОНДЕЛІС УКРАЇНА"</v>
      </c>
      <c r="E127" s="261">
        <f t="shared" si="21"/>
        <v>0</v>
      </c>
      <c r="F127" s="261">
        <f t="shared" si="22"/>
        <v>0</v>
      </c>
      <c r="G127" s="128">
        <f t="shared" si="13"/>
        <v>0</v>
      </c>
      <c r="H127" s="126">
        <f t="shared" si="23"/>
        <v>0</v>
      </c>
      <c r="I127" s="23">
        <v>42450</v>
      </c>
      <c r="J127" s="23">
        <v>42447</v>
      </c>
      <c r="K127" s="274">
        <f t="shared" si="24"/>
        <v>42481</v>
      </c>
      <c r="L127" s="22">
        <v>9038847921</v>
      </c>
      <c r="M127" s="14" t="s">
        <v>54</v>
      </c>
      <c r="N127" s="41">
        <v>3822218163</v>
      </c>
      <c r="O127" s="40">
        <v>42447</v>
      </c>
      <c r="P127" s="40">
        <v>42447</v>
      </c>
      <c r="Q127" s="40" t="s">
        <v>108</v>
      </c>
      <c r="R127" s="22">
        <v>20244991</v>
      </c>
      <c r="S127" s="40">
        <v>42480</v>
      </c>
      <c r="T127" s="55">
        <f t="shared" si="14"/>
        <v>20244991</v>
      </c>
      <c r="U127" s="90">
        <v>42481</v>
      </c>
      <c r="V127" s="19">
        <v>20244991</v>
      </c>
      <c r="W127" s="43">
        <v>0</v>
      </c>
      <c r="X127" s="43">
        <v>0</v>
      </c>
      <c r="Y127" s="43">
        <v>0</v>
      </c>
      <c r="Z127" s="43">
        <v>0</v>
      </c>
      <c r="AA127" s="43">
        <v>0</v>
      </c>
      <c r="AB127" s="43">
        <v>0</v>
      </c>
      <c r="AC127" s="43">
        <v>0</v>
      </c>
      <c r="AD127" s="43">
        <v>0</v>
      </c>
      <c r="AE127" s="43">
        <v>0</v>
      </c>
      <c r="AF127" s="43">
        <v>0</v>
      </c>
      <c r="AG127" s="43">
        <v>0</v>
      </c>
      <c r="AH127" s="43">
        <v>0</v>
      </c>
      <c r="AI127" s="88">
        <v>0</v>
      </c>
      <c r="AJ127" s="43">
        <v>0</v>
      </c>
      <c r="AK127" s="43">
        <v>0</v>
      </c>
      <c r="AL127" s="43">
        <v>0</v>
      </c>
      <c r="AM127" s="43">
        <v>0</v>
      </c>
      <c r="AN127" s="72">
        <f t="shared" si="15"/>
        <v>20244991</v>
      </c>
      <c r="AO127" s="40">
        <v>42488</v>
      </c>
      <c r="AP127" s="56">
        <v>20244991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>
        <v>0</v>
      </c>
      <c r="AW127" s="43">
        <v>0</v>
      </c>
      <c r="AX127" s="43">
        <v>0</v>
      </c>
      <c r="AY127" s="43">
        <v>0</v>
      </c>
      <c r="AZ127" s="43">
        <v>0</v>
      </c>
      <c r="BA127" s="19"/>
      <c r="BB127" s="275">
        <f t="shared" si="16"/>
        <v>0</v>
      </c>
      <c r="BC127" s="275">
        <f t="shared" si="17"/>
        <v>0</v>
      </c>
      <c r="BD127" s="14">
        <f>COUNTIF(СписМінфін!$B$2:$B$101,M127)</f>
        <v>1</v>
      </c>
    </row>
    <row r="128" spans="1:56" s="14" customFormat="1" hidden="1" x14ac:dyDescent="0.2">
      <c r="A128" s="14">
        <v>1</v>
      </c>
      <c r="B128" s="14">
        <f t="shared" si="18"/>
        <v>0</v>
      </c>
      <c r="C128" s="14">
        <f t="shared" si="19"/>
        <v>0</v>
      </c>
      <c r="D128" s="14" t="str">
        <f t="shared" si="20"/>
        <v>3ПРИВАТНЕ АКЦIОНЕРНЕ ТОВАРИСТВО "ПОЛТАВСЬКИЙ ГІРНИЧО-ЗБАГАЧУВАЛЬНИЙ КОМБІНАТ"</v>
      </c>
      <c r="E128" s="261">
        <f t="shared" si="21"/>
        <v>0</v>
      </c>
      <c r="F128" s="261">
        <f t="shared" si="22"/>
        <v>0</v>
      </c>
      <c r="G128" s="128">
        <f t="shared" si="13"/>
        <v>0</v>
      </c>
      <c r="H128" s="126">
        <f t="shared" si="23"/>
        <v>0</v>
      </c>
      <c r="I128" s="23">
        <v>42450</v>
      </c>
      <c r="J128" s="23">
        <v>42447</v>
      </c>
      <c r="K128" s="274">
        <f t="shared" si="24"/>
        <v>42481</v>
      </c>
      <c r="L128" s="22">
        <v>9038643004</v>
      </c>
      <c r="M128" s="14" t="s">
        <v>52</v>
      </c>
      <c r="N128" s="41">
        <v>1912816023</v>
      </c>
      <c r="O128" s="40">
        <v>42447</v>
      </c>
      <c r="P128" s="40">
        <v>42447</v>
      </c>
      <c r="Q128" s="40" t="s">
        <v>108</v>
      </c>
      <c r="R128" s="43">
        <v>242022578</v>
      </c>
      <c r="S128" s="40">
        <v>42480</v>
      </c>
      <c r="T128" s="55">
        <f t="shared" si="14"/>
        <v>242022578</v>
      </c>
      <c r="U128" s="90">
        <v>42481</v>
      </c>
      <c r="V128" s="19">
        <v>242022578</v>
      </c>
      <c r="W128" s="43">
        <v>0</v>
      </c>
      <c r="X128" s="43">
        <v>0</v>
      </c>
      <c r="Y128" s="43">
        <v>0</v>
      </c>
      <c r="Z128" s="43">
        <v>0</v>
      </c>
      <c r="AA128" s="43">
        <v>0</v>
      </c>
      <c r="AB128" s="43">
        <v>0</v>
      </c>
      <c r="AC128" s="43">
        <v>0</v>
      </c>
      <c r="AD128" s="43">
        <v>0</v>
      </c>
      <c r="AE128" s="43">
        <v>0</v>
      </c>
      <c r="AF128" s="43">
        <v>0</v>
      </c>
      <c r="AG128" s="43">
        <v>0</v>
      </c>
      <c r="AH128" s="43">
        <v>0</v>
      </c>
      <c r="AI128" s="88">
        <v>0</v>
      </c>
      <c r="AJ128" s="43">
        <v>0</v>
      </c>
      <c r="AK128" s="43">
        <v>0</v>
      </c>
      <c r="AL128" s="43">
        <v>0</v>
      </c>
      <c r="AM128" s="43">
        <v>0</v>
      </c>
      <c r="AN128" s="72">
        <f t="shared" si="15"/>
        <v>242022578</v>
      </c>
      <c r="AO128" s="40">
        <v>42520</v>
      </c>
      <c r="AP128" s="56">
        <v>242022578</v>
      </c>
      <c r="AQ128" s="43">
        <v>0</v>
      </c>
      <c r="AR128" s="43">
        <v>0</v>
      </c>
      <c r="AS128" s="43">
        <v>0</v>
      </c>
      <c r="AT128" s="43">
        <v>0</v>
      </c>
      <c r="AU128" s="43">
        <v>0</v>
      </c>
      <c r="AV128" s="43">
        <v>0</v>
      </c>
      <c r="AW128" s="43">
        <v>0</v>
      </c>
      <c r="AX128" s="43">
        <v>0</v>
      </c>
      <c r="AY128" s="43">
        <v>0</v>
      </c>
      <c r="AZ128" s="43">
        <v>0</v>
      </c>
      <c r="BA128" s="19"/>
      <c r="BB128" s="275">
        <f t="shared" si="16"/>
        <v>0</v>
      </c>
      <c r="BC128" s="275">
        <f t="shared" si="17"/>
        <v>0</v>
      </c>
      <c r="BD128" s="14">
        <f>COUNTIF(СписМінфін!$B$2:$B$101,M128)</f>
        <v>1</v>
      </c>
    </row>
    <row r="129" spans="1:56" s="14" customFormat="1" hidden="1" x14ac:dyDescent="0.2">
      <c r="A129" s="14">
        <v>1</v>
      </c>
      <c r="B129" s="14">
        <f t="shared" si="18"/>
        <v>0</v>
      </c>
      <c r="C129" s="14">
        <f t="shared" si="19"/>
        <v>0</v>
      </c>
      <c r="D129" s="14" t="str">
        <f t="shared" si="20"/>
        <v>3ПУБЛІЧНЕ АКЦIОНЕРНЕ ТОВАРИСТВО "ВЕСКО"</v>
      </c>
      <c r="E129" s="261">
        <f t="shared" si="21"/>
        <v>0</v>
      </c>
      <c r="F129" s="261">
        <f t="shared" si="22"/>
        <v>0</v>
      </c>
      <c r="G129" s="128">
        <f t="shared" si="13"/>
        <v>0</v>
      </c>
      <c r="H129" s="126">
        <f t="shared" si="23"/>
        <v>0</v>
      </c>
      <c r="I129" s="23">
        <v>42450</v>
      </c>
      <c r="J129" s="23">
        <v>42447</v>
      </c>
      <c r="K129" s="274">
        <f t="shared" si="24"/>
        <v>42481</v>
      </c>
      <c r="L129" s="22">
        <v>9038683580</v>
      </c>
      <c r="M129" s="14" t="s">
        <v>91</v>
      </c>
      <c r="N129" s="41">
        <v>2820405100</v>
      </c>
      <c r="O129" s="40">
        <v>42447</v>
      </c>
      <c r="P129" s="40">
        <v>42447</v>
      </c>
      <c r="Q129" s="40" t="s">
        <v>108</v>
      </c>
      <c r="R129" s="43">
        <v>4191173</v>
      </c>
      <c r="S129" s="40">
        <v>42480</v>
      </c>
      <c r="T129" s="55">
        <f t="shared" si="14"/>
        <v>4191173</v>
      </c>
      <c r="U129" s="90">
        <v>42481</v>
      </c>
      <c r="V129" s="19">
        <v>4191173</v>
      </c>
      <c r="W129" s="43">
        <v>0</v>
      </c>
      <c r="X129" s="43">
        <v>0</v>
      </c>
      <c r="Y129" s="43">
        <v>0</v>
      </c>
      <c r="Z129" s="43">
        <v>0</v>
      </c>
      <c r="AA129" s="43">
        <v>0</v>
      </c>
      <c r="AB129" s="43">
        <v>0</v>
      </c>
      <c r="AC129" s="43">
        <v>0</v>
      </c>
      <c r="AD129" s="43">
        <v>0</v>
      </c>
      <c r="AE129" s="43">
        <v>0</v>
      </c>
      <c r="AF129" s="43">
        <v>0</v>
      </c>
      <c r="AG129" s="43">
        <v>0</v>
      </c>
      <c r="AH129" s="43">
        <v>0</v>
      </c>
      <c r="AI129" s="88">
        <v>0</v>
      </c>
      <c r="AJ129" s="43">
        <v>0</v>
      </c>
      <c r="AK129" s="43">
        <v>0</v>
      </c>
      <c r="AL129" s="43">
        <v>0</v>
      </c>
      <c r="AM129" s="43">
        <v>0</v>
      </c>
      <c r="AN129" s="72">
        <f t="shared" si="15"/>
        <v>4191173</v>
      </c>
      <c r="AO129" s="40">
        <v>42516</v>
      </c>
      <c r="AP129" s="56">
        <v>4191173</v>
      </c>
      <c r="AQ129" s="43">
        <v>0</v>
      </c>
      <c r="AR129" s="43">
        <v>0</v>
      </c>
      <c r="AS129" s="43">
        <v>0</v>
      </c>
      <c r="AT129" s="43">
        <v>0</v>
      </c>
      <c r="AU129" s="43">
        <v>0</v>
      </c>
      <c r="AV129" s="43">
        <v>0</v>
      </c>
      <c r="AW129" s="43">
        <v>0</v>
      </c>
      <c r="AX129" s="43">
        <v>0</v>
      </c>
      <c r="AY129" s="43">
        <v>0</v>
      </c>
      <c r="AZ129" s="43">
        <v>0</v>
      </c>
      <c r="BA129" s="19"/>
      <c r="BB129" s="275">
        <f t="shared" si="16"/>
        <v>0</v>
      </c>
      <c r="BC129" s="275">
        <f t="shared" si="17"/>
        <v>0</v>
      </c>
      <c r="BD129" s="14">
        <f>COUNTIF(СписМінфін!$B$2:$B$101,M129)</f>
        <v>1</v>
      </c>
    </row>
    <row r="130" spans="1:56" s="14" customFormat="1" hidden="1" x14ac:dyDescent="0.2">
      <c r="A130" s="14">
        <v>1</v>
      </c>
      <c r="B130" s="14">
        <f t="shared" si="18"/>
        <v>0</v>
      </c>
      <c r="C130" s="14">
        <f t="shared" si="19"/>
        <v>0</v>
      </c>
      <c r="D130" s="14" t="str">
        <f t="shared" si="20"/>
        <v>3ПУБЛІЧНЕ АКЦIОНЕРНЕ ТОВАРИСТВО "ІНТЕРПАЙП НИЖНЬОДНІПРОВСЬКИЙ ТРУБОПРОКАТНИЙ ЗАВОД"</v>
      </c>
      <c r="E130" s="261">
        <f t="shared" si="21"/>
        <v>0</v>
      </c>
      <c r="F130" s="261">
        <f t="shared" si="22"/>
        <v>0</v>
      </c>
      <c r="G130" s="128">
        <f t="shared" si="13"/>
        <v>0</v>
      </c>
      <c r="H130" s="126">
        <f t="shared" si="23"/>
        <v>0</v>
      </c>
      <c r="I130" s="23">
        <v>42450</v>
      </c>
      <c r="J130" s="23">
        <v>42447</v>
      </c>
      <c r="K130" s="274">
        <f t="shared" si="24"/>
        <v>42481</v>
      </c>
      <c r="L130" s="22">
        <v>9038589298</v>
      </c>
      <c r="M130" s="14" t="s">
        <v>130</v>
      </c>
      <c r="N130" s="41">
        <v>53931104023</v>
      </c>
      <c r="O130" s="40">
        <v>42447</v>
      </c>
      <c r="P130" s="40">
        <v>42447</v>
      </c>
      <c r="Q130" s="40" t="s">
        <v>108</v>
      </c>
      <c r="R130" s="43">
        <v>58958195</v>
      </c>
      <c r="S130" s="40">
        <v>42480</v>
      </c>
      <c r="T130" s="55">
        <f t="shared" si="14"/>
        <v>58958195</v>
      </c>
      <c r="U130" s="90">
        <v>42481</v>
      </c>
      <c r="V130" s="19">
        <v>58958195</v>
      </c>
      <c r="W130" s="43">
        <v>0</v>
      </c>
      <c r="X130" s="43">
        <v>0</v>
      </c>
      <c r="Y130" s="43">
        <v>0</v>
      </c>
      <c r="Z130" s="43">
        <v>0</v>
      </c>
      <c r="AA130" s="43">
        <v>0</v>
      </c>
      <c r="AB130" s="43">
        <v>0</v>
      </c>
      <c r="AC130" s="43">
        <v>0</v>
      </c>
      <c r="AD130" s="43">
        <v>0</v>
      </c>
      <c r="AE130" s="43">
        <v>0</v>
      </c>
      <c r="AF130" s="43">
        <v>0</v>
      </c>
      <c r="AG130" s="43">
        <v>0</v>
      </c>
      <c r="AH130" s="43">
        <v>0</v>
      </c>
      <c r="AI130" s="88">
        <v>0</v>
      </c>
      <c r="AJ130" s="43">
        <v>0</v>
      </c>
      <c r="AK130" s="43">
        <v>0</v>
      </c>
      <c r="AL130" s="43">
        <v>0</v>
      </c>
      <c r="AM130" s="43">
        <v>0</v>
      </c>
      <c r="AN130" s="72">
        <f t="shared" si="15"/>
        <v>58958195</v>
      </c>
      <c r="AO130" s="40">
        <v>42488</v>
      </c>
      <c r="AP130" s="56">
        <v>58958195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0</v>
      </c>
      <c r="AY130" s="43">
        <v>0</v>
      </c>
      <c r="AZ130" s="43">
        <v>0</v>
      </c>
      <c r="BA130" s="19"/>
      <c r="BB130" s="275">
        <f t="shared" si="16"/>
        <v>0</v>
      </c>
      <c r="BC130" s="275">
        <f t="shared" si="17"/>
        <v>0</v>
      </c>
      <c r="BD130" s="14">
        <f>COUNTIF(СписМінфін!$B$2:$B$101,M130)</f>
        <v>0</v>
      </c>
    </row>
    <row r="131" spans="1:56" s="14" customFormat="1" hidden="1" x14ac:dyDescent="0.2">
      <c r="A131" s="14">
        <v>1</v>
      </c>
      <c r="B131" s="14">
        <f t="shared" si="18"/>
        <v>1</v>
      </c>
      <c r="C131" s="14">
        <f t="shared" si="19"/>
        <v>0</v>
      </c>
      <c r="D131" s="14" t="str">
        <f t="shared" si="20"/>
        <v>3ПУБЛІЧНЕ АКЦIОНЕРНЕ ТОВАРИСТВО "КРЕМЕНЧУЦЬКИЙ КОЛІСНИЙ ЗАВОД"</v>
      </c>
      <c r="E131" s="261">
        <f t="shared" si="21"/>
        <v>354779.75342465751</v>
      </c>
      <c r="F131" s="261">
        <f t="shared" si="22"/>
        <v>0</v>
      </c>
      <c r="G131" s="128">
        <f t="shared" si="13"/>
        <v>403410</v>
      </c>
      <c r="H131" s="126">
        <f t="shared" si="23"/>
        <v>0</v>
      </c>
      <c r="I131" s="23">
        <v>42450</v>
      </c>
      <c r="J131" s="23">
        <v>42447</v>
      </c>
      <c r="K131" s="274">
        <f t="shared" si="24"/>
        <v>42481</v>
      </c>
      <c r="L131" s="22">
        <v>9038461168</v>
      </c>
      <c r="M131" s="14" t="s">
        <v>38</v>
      </c>
      <c r="N131" s="41">
        <v>2316116036</v>
      </c>
      <c r="O131" s="40">
        <v>42447</v>
      </c>
      <c r="P131" s="40">
        <v>42447</v>
      </c>
      <c r="Q131" s="40" t="s">
        <v>108</v>
      </c>
      <c r="R131" s="22">
        <v>5702841</v>
      </c>
      <c r="S131" s="40">
        <v>42480</v>
      </c>
      <c r="T131" s="55">
        <f t="shared" si="14"/>
        <v>5299431</v>
      </c>
      <c r="U131" s="90">
        <v>42481</v>
      </c>
      <c r="V131" s="19">
        <v>5299431</v>
      </c>
      <c r="W131" s="43">
        <v>0</v>
      </c>
      <c r="X131" s="43">
        <v>0</v>
      </c>
      <c r="Y131" s="4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88">
        <v>0</v>
      </c>
      <c r="AJ131" s="43">
        <v>0</v>
      </c>
      <c r="AK131" s="43">
        <v>0</v>
      </c>
      <c r="AL131" s="43">
        <v>0</v>
      </c>
      <c r="AM131" s="43">
        <v>0</v>
      </c>
      <c r="AN131" s="72">
        <f t="shared" si="15"/>
        <v>5299431</v>
      </c>
      <c r="AO131" s="40">
        <v>42563</v>
      </c>
      <c r="AP131" s="56">
        <v>5299431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>
        <v>0</v>
      </c>
      <c r="AW131" s="43">
        <v>0</v>
      </c>
      <c r="AX131" s="43">
        <v>0</v>
      </c>
      <c r="AY131" s="43">
        <v>0</v>
      </c>
      <c r="AZ131" s="43">
        <v>0</v>
      </c>
      <c r="BA131" s="19"/>
      <c r="BB131" s="275">
        <f t="shared" si="16"/>
        <v>0</v>
      </c>
      <c r="BC131" s="275">
        <f t="shared" si="17"/>
        <v>403410</v>
      </c>
      <c r="BD131" s="14">
        <f>COUNTIF(СписМінфін!$B$2:$B$101,M131)</f>
        <v>1</v>
      </c>
    </row>
    <row r="132" spans="1:56" s="14" customFormat="1" hidden="1" x14ac:dyDescent="0.2">
      <c r="A132" s="14">
        <v>1</v>
      </c>
      <c r="B132" s="14">
        <f t="shared" si="18"/>
        <v>0</v>
      </c>
      <c r="C132" s="14">
        <f t="shared" si="19"/>
        <v>0</v>
      </c>
      <c r="D132" s="14" t="str">
        <f t="shared" si="20"/>
        <v>3ПУБЛІЧНЕ АКЦIОНЕРНЕ ТОВАРИСТВО "МИРОНІВСЬКИЙ ЗАВОД ПО ВИГОТОВЛЕННЮ КРУП І КОМБІКОРМІВ "</v>
      </c>
      <c r="E132" s="261">
        <f t="shared" si="21"/>
        <v>0</v>
      </c>
      <c r="F132" s="261">
        <f t="shared" si="22"/>
        <v>0</v>
      </c>
      <c r="G132" s="128">
        <f t="shared" ref="G132:G193" si="25">R132-T132-AI132</f>
        <v>0</v>
      </c>
      <c r="H132" s="126">
        <f t="shared" si="23"/>
        <v>0</v>
      </c>
      <c r="I132" s="23">
        <v>42450</v>
      </c>
      <c r="J132" s="23">
        <v>42447</v>
      </c>
      <c r="K132" s="274">
        <f t="shared" si="24"/>
        <v>42481</v>
      </c>
      <c r="L132" s="22">
        <v>9038979482</v>
      </c>
      <c r="M132" s="14" t="s">
        <v>47</v>
      </c>
      <c r="N132" s="41">
        <v>9517710155</v>
      </c>
      <c r="O132" s="40">
        <v>42447</v>
      </c>
      <c r="P132" s="40">
        <v>42447</v>
      </c>
      <c r="Q132" s="40" t="s">
        <v>108</v>
      </c>
      <c r="R132" s="43">
        <v>75000000</v>
      </c>
      <c r="S132" s="40">
        <v>42480</v>
      </c>
      <c r="T132" s="55">
        <f t="shared" ref="T132:T193" si="26">V132+X132+Z132+AB132+AD132+AF132</f>
        <v>75000000</v>
      </c>
      <c r="U132" s="90">
        <v>42481</v>
      </c>
      <c r="V132" s="19">
        <v>75000000</v>
      </c>
      <c r="W132" s="43">
        <v>0</v>
      </c>
      <c r="X132" s="43">
        <v>0</v>
      </c>
      <c r="Y132" s="43">
        <v>0</v>
      </c>
      <c r="Z132" s="43">
        <v>0</v>
      </c>
      <c r="AA132" s="43">
        <v>0</v>
      </c>
      <c r="AB132" s="43">
        <v>0</v>
      </c>
      <c r="AC132" s="43">
        <v>0</v>
      </c>
      <c r="AD132" s="43">
        <v>0</v>
      </c>
      <c r="AE132" s="43">
        <v>0</v>
      </c>
      <c r="AF132" s="43">
        <v>0</v>
      </c>
      <c r="AG132" s="43">
        <v>0</v>
      </c>
      <c r="AH132" s="43">
        <v>0</v>
      </c>
      <c r="AI132" s="88">
        <v>0</v>
      </c>
      <c r="AJ132" s="43">
        <v>0</v>
      </c>
      <c r="AK132" s="43">
        <v>0</v>
      </c>
      <c r="AL132" s="43">
        <v>0</v>
      </c>
      <c r="AM132" s="43">
        <v>0</v>
      </c>
      <c r="AN132" s="72">
        <f t="shared" ref="AN132:AN193" si="27">AP132+AR132+AT132+AV132+AX132+AZ132</f>
        <v>75000000</v>
      </c>
      <c r="AO132" s="40">
        <v>42488</v>
      </c>
      <c r="AP132" s="56">
        <v>75000000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19"/>
      <c r="BB132" s="275">
        <f t="shared" ref="BB132:BB193" si="28">T132-AN132</f>
        <v>0</v>
      </c>
      <c r="BC132" s="275">
        <f t="shared" ref="BC132:BC193" si="29">R132-AN132</f>
        <v>0</v>
      </c>
      <c r="BD132" s="14">
        <f>COUNTIF(СписМінфін!$B$2:$B$101,M132)</f>
        <v>1</v>
      </c>
    </row>
    <row r="133" spans="1:56" s="14" customFormat="1" hidden="1" x14ac:dyDescent="0.2">
      <c r="A133" s="14">
        <v>1</v>
      </c>
      <c r="B133" s="14">
        <f t="shared" si="18"/>
        <v>0</v>
      </c>
      <c r="C133" s="14">
        <f t="shared" si="19"/>
        <v>0</v>
      </c>
      <c r="D133" s="14" t="str">
        <f t="shared" si="20"/>
        <v>3ПУБЛІЧНЕ АКЦIОНЕРНЕ ТОВАРИСТВО "НІКОПОЛЬСЬКИЙ ЗАВОД ФЕРОСПЛАВІВ"</v>
      </c>
      <c r="E133" s="261">
        <f t="shared" si="21"/>
        <v>0</v>
      </c>
      <c r="F133" s="261">
        <f t="shared" si="22"/>
        <v>0</v>
      </c>
      <c r="G133" s="128">
        <f t="shared" si="25"/>
        <v>0</v>
      </c>
      <c r="H133" s="126">
        <f t="shared" si="23"/>
        <v>0</v>
      </c>
      <c r="I133" s="23">
        <v>42450</v>
      </c>
      <c r="J133" s="23">
        <v>42447</v>
      </c>
      <c r="K133" s="274">
        <f t="shared" si="24"/>
        <v>42481</v>
      </c>
      <c r="L133" s="22">
        <v>9038695169</v>
      </c>
      <c r="M133" s="14" t="s">
        <v>70</v>
      </c>
      <c r="N133" s="41">
        <v>1865204076</v>
      </c>
      <c r="O133" s="40">
        <v>42447</v>
      </c>
      <c r="P133" s="40">
        <v>42447</v>
      </c>
      <c r="Q133" s="40" t="s">
        <v>108</v>
      </c>
      <c r="R133" s="22">
        <v>54186600</v>
      </c>
      <c r="S133" s="40">
        <v>42480</v>
      </c>
      <c r="T133" s="55">
        <f t="shared" si="26"/>
        <v>54186600</v>
      </c>
      <c r="U133" s="90">
        <v>42481</v>
      </c>
      <c r="V133" s="19">
        <v>54186600</v>
      </c>
      <c r="W133" s="43">
        <v>0</v>
      </c>
      <c r="X133" s="43">
        <v>0</v>
      </c>
      <c r="Y133" s="43">
        <v>0</v>
      </c>
      <c r="Z133" s="43">
        <v>0</v>
      </c>
      <c r="AA133" s="43">
        <v>0</v>
      </c>
      <c r="AB133" s="43">
        <v>0</v>
      </c>
      <c r="AC133" s="43">
        <v>0</v>
      </c>
      <c r="AD133" s="43">
        <v>0</v>
      </c>
      <c r="AE133" s="43">
        <v>0</v>
      </c>
      <c r="AF133" s="43">
        <v>0</v>
      </c>
      <c r="AG133" s="43">
        <v>0</v>
      </c>
      <c r="AH133" s="43">
        <v>0</v>
      </c>
      <c r="AI133" s="88">
        <v>0</v>
      </c>
      <c r="AJ133" s="43">
        <v>0</v>
      </c>
      <c r="AK133" s="43">
        <v>0</v>
      </c>
      <c r="AL133" s="43">
        <v>0</v>
      </c>
      <c r="AM133" s="43">
        <v>0</v>
      </c>
      <c r="AN133" s="72">
        <f t="shared" si="27"/>
        <v>54186600</v>
      </c>
      <c r="AO133" s="40">
        <v>42517</v>
      </c>
      <c r="AP133" s="56">
        <v>54186600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>
        <v>0</v>
      </c>
      <c r="AW133" s="43">
        <v>0</v>
      </c>
      <c r="AX133" s="43">
        <v>0</v>
      </c>
      <c r="AY133" s="43">
        <v>0</v>
      </c>
      <c r="AZ133" s="43">
        <v>0</v>
      </c>
      <c r="BA133" s="19"/>
      <c r="BB133" s="275">
        <f t="shared" si="28"/>
        <v>0</v>
      </c>
      <c r="BC133" s="275">
        <f t="shared" si="29"/>
        <v>0</v>
      </c>
      <c r="BD133" s="14">
        <f>COUNTIF(СписМінфін!$B$2:$B$101,M133)</f>
        <v>1</v>
      </c>
    </row>
    <row r="134" spans="1:56" s="14" customFormat="1" hidden="1" x14ac:dyDescent="0.2">
      <c r="A134" s="14">
        <v>1</v>
      </c>
      <c r="B134" s="14">
        <f t="shared" si="18"/>
        <v>1</v>
      </c>
      <c r="C134" s="14">
        <f t="shared" si="19"/>
        <v>0</v>
      </c>
      <c r="D134" s="14" t="str">
        <f t="shared" si="20"/>
        <v>3ПУБЛІЧНЕ АКЦIОНЕРНЕ ТОВАРИСТВО "ФАРМАК"</v>
      </c>
      <c r="E134" s="261">
        <f t="shared" si="21"/>
        <v>2064.9534246575345</v>
      </c>
      <c r="F134" s="261">
        <f t="shared" si="22"/>
        <v>0</v>
      </c>
      <c r="G134" s="128">
        <f t="shared" si="25"/>
        <v>2348</v>
      </c>
      <c r="H134" s="126">
        <f t="shared" si="23"/>
        <v>0</v>
      </c>
      <c r="I134" s="23">
        <v>42450</v>
      </c>
      <c r="J134" s="23">
        <v>42447</v>
      </c>
      <c r="K134" s="274">
        <f t="shared" si="24"/>
        <v>42481</v>
      </c>
      <c r="L134" s="22">
        <v>9038119505</v>
      </c>
      <c r="M134" s="14" t="s">
        <v>49</v>
      </c>
      <c r="N134" s="41">
        <v>4811926650</v>
      </c>
      <c r="O134" s="40">
        <v>42447</v>
      </c>
      <c r="P134" s="40">
        <v>42447</v>
      </c>
      <c r="Q134" s="40" t="s">
        <v>108</v>
      </c>
      <c r="R134" s="22">
        <v>6703055</v>
      </c>
      <c r="S134" s="40">
        <v>42480</v>
      </c>
      <c r="T134" s="55">
        <f t="shared" si="26"/>
        <v>6700707</v>
      </c>
      <c r="U134" s="90">
        <v>42481</v>
      </c>
      <c r="V134" s="19">
        <v>6700707</v>
      </c>
      <c r="W134" s="43">
        <v>0</v>
      </c>
      <c r="X134" s="43">
        <v>0</v>
      </c>
      <c r="Y134" s="43">
        <v>0</v>
      </c>
      <c r="Z134" s="43">
        <v>0</v>
      </c>
      <c r="AA134" s="43">
        <v>0</v>
      </c>
      <c r="AB134" s="43">
        <v>0</v>
      </c>
      <c r="AC134" s="43">
        <v>0</v>
      </c>
      <c r="AD134" s="43">
        <v>0</v>
      </c>
      <c r="AE134" s="43">
        <v>0</v>
      </c>
      <c r="AF134" s="43">
        <v>0</v>
      </c>
      <c r="AG134" s="43">
        <v>0</v>
      </c>
      <c r="AH134" s="43">
        <v>0</v>
      </c>
      <c r="AI134" s="88">
        <v>0</v>
      </c>
      <c r="AJ134" s="43">
        <v>0</v>
      </c>
      <c r="AK134" s="43">
        <v>0</v>
      </c>
      <c r="AL134" s="43">
        <v>0</v>
      </c>
      <c r="AM134" s="43">
        <v>0</v>
      </c>
      <c r="AN134" s="72">
        <f t="shared" si="27"/>
        <v>6700707</v>
      </c>
      <c r="AO134" s="40">
        <v>42488</v>
      </c>
      <c r="AP134" s="56">
        <v>6700707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>
        <v>0</v>
      </c>
      <c r="AW134" s="43">
        <v>0</v>
      </c>
      <c r="AX134" s="43">
        <v>0</v>
      </c>
      <c r="AY134" s="43">
        <v>0</v>
      </c>
      <c r="AZ134" s="43">
        <v>0</v>
      </c>
      <c r="BA134" s="19"/>
      <c r="BB134" s="275">
        <f t="shared" si="28"/>
        <v>0</v>
      </c>
      <c r="BC134" s="275">
        <f t="shared" si="29"/>
        <v>2348</v>
      </c>
      <c r="BD134" s="14">
        <f>COUNTIF(СписМінфін!$B$2:$B$101,M134)</f>
        <v>1</v>
      </c>
    </row>
    <row r="135" spans="1:56" s="14" customFormat="1" hidden="1" x14ac:dyDescent="0.2">
      <c r="A135" s="14">
        <v>1</v>
      </c>
      <c r="B135" s="14">
        <f t="shared" ref="B135:B198" si="30">IF(E135&gt;0,1,0)</f>
        <v>0</v>
      </c>
      <c r="C135" s="14">
        <f t="shared" ref="C135:C198" si="31">IF(F135&gt;0,1,0)</f>
        <v>0</v>
      </c>
      <c r="D135" s="14" t="str">
        <f t="shared" ref="D135:D198" si="32">MONTH(J135)&amp;M135</f>
        <v>3ТОВАРИСТВО З ОБМЕЖЕНОЮ ВIДПОВIДАЛЬНIСТЮ "АТ КАРГІЛЛ"</v>
      </c>
      <c r="E135" s="261">
        <f t="shared" ref="E135:E198" si="33">(IF(G135&lt;=0,0,G135)*IF(($N$2-I135-67)&lt;0,0,$N$2-I135-67)+IF((U135-I135-67)&lt;0,0,U135-I135-67)*V135+IF((W135-I135-67)&lt;0,0,W135-I135-67)*X135+IF((Y135-I135-67)&lt;0,0,Y135-I135-67)*Z135+IF((AA135-I135-67)&lt;0,0,AA135-I135-67)*AB135+IF((AC135-I135-67)&lt;0,0,AC135-I135-67)*AD135+IF((AE135-I135-67)&lt;0,0,AE135-I135-67)*AF135)/365</f>
        <v>0</v>
      </c>
      <c r="F135" s="261">
        <f t="shared" ref="F135:F198" si="34">(IF((U135-I135-67)&lt;0,0,U135-I135-67)*V135+IF((W135-I135-67)&lt;0,0,W135-I135-67)*X135+IF((Y135-I135-67)&lt;0,0,Y135-I135-67)*Z135+IF((AA135-I135-67)&lt;0,0,AA135-I135-67)*AB135+IF((AC135-I135-67)&lt;0,0,AC135-I135-67)*AD135+IF((AE135-I135-67)&lt;0,0,AE135-I135-67)*AF135)/365</f>
        <v>0</v>
      </c>
      <c r="G135" s="128">
        <f t="shared" si="25"/>
        <v>-524959</v>
      </c>
      <c r="H135" s="126">
        <f t="shared" ref="H135:H198" si="35">IF(K135-I135-67&gt;0,K135-I135-67,0)</f>
        <v>0</v>
      </c>
      <c r="I135" s="23">
        <v>42450</v>
      </c>
      <c r="J135" s="23">
        <v>42447</v>
      </c>
      <c r="K135" s="274">
        <f t="shared" ref="K135:K198" si="36">IF(AE135&gt;0,AE135,IF(AC135&gt;0,AC135,IF(AA135&gt;0,AA135,IF(Y135&gt;0,Y135,IF(W135&gt;0,W135,IF(U135&gt;0,U135,$N$2))))))</f>
        <v>42481</v>
      </c>
      <c r="L135" s="22">
        <v>9038122654</v>
      </c>
      <c r="M135" s="14" t="s">
        <v>42</v>
      </c>
      <c r="N135" s="41">
        <v>200103926100</v>
      </c>
      <c r="O135" s="40">
        <v>42447</v>
      </c>
      <c r="P135" s="40">
        <v>42447</v>
      </c>
      <c r="Q135" s="40" t="s">
        <v>108</v>
      </c>
      <c r="R135" s="43">
        <v>150622863</v>
      </c>
      <c r="S135" s="40">
        <v>42480</v>
      </c>
      <c r="T135" s="55">
        <f t="shared" si="26"/>
        <v>150622863</v>
      </c>
      <c r="U135" s="90">
        <v>42481</v>
      </c>
      <c r="V135" s="19">
        <v>150622863</v>
      </c>
      <c r="W135" s="43">
        <v>0</v>
      </c>
      <c r="X135" s="43">
        <v>0</v>
      </c>
      <c r="Y135" s="43">
        <v>0</v>
      </c>
      <c r="Z135" s="43">
        <v>0</v>
      </c>
      <c r="AA135" s="43">
        <v>0</v>
      </c>
      <c r="AB135" s="43">
        <v>0</v>
      </c>
      <c r="AC135" s="43">
        <v>0</v>
      </c>
      <c r="AD135" s="43">
        <v>0</v>
      </c>
      <c r="AE135" s="43">
        <v>0</v>
      </c>
      <c r="AF135" s="43">
        <v>0</v>
      </c>
      <c r="AG135" s="40">
        <v>42724</v>
      </c>
      <c r="AH135" s="22">
        <v>8751401</v>
      </c>
      <c r="AI135" s="64">
        <v>524959</v>
      </c>
      <c r="AJ135" s="40">
        <v>42738</v>
      </c>
      <c r="AK135" s="22">
        <v>1099344</v>
      </c>
      <c r="AL135" s="40" t="s">
        <v>108</v>
      </c>
      <c r="AM135" s="43">
        <v>0</v>
      </c>
      <c r="AN135" s="72">
        <f t="shared" si="27"/>
        <v>150622863</v>
      </c>
      <c r="AO135" s="40">
        <v>42488</v>
      </c>
      <c r="AP135" s="56">
        <v>150622863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>
        <v>0</v>
      </c>
      <c r="AW135" s="43">
        <v>0</v>
      </c>
      <c r="AX135" s="43">
        <v>0</v>
      </c>
      <c r="AY135" s="43">
        <v>0</v>
      </c>
      <c r="AZ135" s="43">
        <v>0</v>
      </c>
      <c r="BA135" s="19"/>
      <c r="BB135" s="275">
        <f t="shared" si="28"/>
        <v>0</v>
      </c>
      <c r="BC135" s="275">
        <f t="shared" si="29"/>
        <v>0</v>
      </c>
      <c r="BD135" s="14">
        <f>COUNTIF(СписМінфін!$B$2:$B$101,M135)</f>
        <v>1</v>
      </c>
    </row>
    <row r="136" spans="1:56" s="14" customFormat="1" hidden="1" x14ac:dyDescent="0.2">
      <c r="A136" s="14">
        <v>1</v>
      </c>
      <c r="B136" s="14">
        <f t="shared" si="30"/>
        <v>0</v>
      </c>
      <c r="C136" s="14">
        <f t="shared" si="31"/>
        <v>0</v>
      </c>
      <c r="D136" s="14" t="str">
        <f t="shared" si="32"/>
        <v>3ТОВАРИСТВО З ОБМЕЖЕНОЮ ВIДПОВIДАЛЬНIСТЮ "БАРЛІНЕК ІНВЕСТ"</v>
      </c>
      <c r="E136" s="261">
        <f t="shared" si="33"/>
        <v>0</v>
      </c>
      <c r="F136" s="261">
        <f t="shared" si="34"/>
        <v>0</v>
      </c>
      <c r="G136" s="128">
        <f t="shared" si="25"/>
        <v>0</v>
      </c>
      <c r="H136" s="126">
        <f t="shared" si="35"/>
        <v>0</v>
      </c>
      <c r="I136" s="23">
        <v>42450</v>
      </c>
      <c r="J136" s="23">
        <v>42447</v>
      </c>
      <c r="K136" s="274">
        <f t="shared" si="36"/>
        <v>42481</v>
      </c>
      <c r="L136" s="22">
        <v>9038227472</v>
      </c>
      <c r="M136" s="14" t="s">
        <v>83</v>
      </c>
      <c r="N136" s="41">
        <v>340045702285</v>
      </c>
      <c r="O136" s="40">
        <v>42447</v>
      </c>
      <c r="P136" s="40">
        <v>42447</v>
      </c>
      <c r="Q136" s="40" t="s">
        <v>108</v>
      </c>
      <c r="R136" s="43">
        <v>19937226</v>
      </c>
      <c r="S136" s="40">
        <v>42480</v>
      </c>
      <c r="T136" s="55">
        <f t="shared" si="26"/>
        <v>19937226</v>
      </c>
      <c r="U136" s="90">
        <v>42481</v>
      </c>
      <c r="V136" s="19">
        <v>19937226</v>
      </c>
      <c r="W136" s="43">
        <v>0</v>
      </c>
      <c r="X136" s="43">
        <v>0</v>
      </c>
      <c r="Y136" s="43">
        <v>0</v>
      </c>
      <c r="Z136" s="43">
        <v>0</v>
      </c>
      <c r="AA136" s="43">
        <v>0</v>
      </c>
      <c r="AB136" s="43">
        <v>0</v>
      </c>
      <c r="AC136" s="43">
        <v>0</v>
      </c>
      <c r="AD136" s="43">
        <v>0</v>
      </c>
      <c r="AE136" s="43">
        <v>0</v>
      </c>
      <c r="AF136" s="43">
        <v>0</v>
      </c>
      <c r="AG136" s="43">
        <v>0</v>
      </c>
      <c r="AH136" s="43">
        <v>0</v>
      </c>
      <c r="AI136" s="88">
        <v>0</v>
      </c>
      <c r="AJ136" s="43">
        <v>0</v>
      </c>
      <c r="AK136" s="43">
        <v>0</v>
      </c>
      <c r="AL136" s="43">
        <v>0</v>
      </c>
      <c r="AM136" s="43">
        <v>0</v>
      </c>
      <c r="AN136" s="72">
        <f t="shared" si="27"/>
        <v>19937226</v>
      </c>
      <c r="AO136" s="40">
        <v>42488</v>
      </c>
      <c r="AP136" s="56">
        <v>19937226</v>
      </c>
      <c r="AQ136" s="43">
        <v>0</v>
      </c>
      <c r="AR136" s="43">
        <v>0</v>
      </c>
      <c r="AS136" s="43">
        <v>0</v>
      </c>
      <c r="AT136" s="43">
        <v>0</v>
      </c>
      <c r="AU136" s="43">
        <v>0</v>
      </c>
      <c r="AV136" s="43">
        <v>0</v>
      </c>
      <c r="AW136" s="43">
        <v>0</v>
      </c>
      <c r="AX136" s="43">
        <v>0</v>
      </c>
      <c r="AY136" s="43">
        <v>0</v>
      </c>
      <c r="AZ136" s="43">
        <v>0</v>
      </c>
      <c r="BA136" s="19"/>
      <c r="BB136" s="275">
        <f t="shared" si="28"/>
        <v>0</v>
      </c>
      <c r="BC136" s="275">
        <f t="shared" si="29"/>
        <v>0</v>
      </c>
      <c r="BD136" s="14">
        <f>COUNTIF(СписМінфін!$B$2:$B$101,M136)</f>
        <v>1</v>
      </c>
    </row>
    <row r="137" spans="1:56" s="14" customFormat="1" hidden="1" x14ac:dyDescent="0.2">
      <c r="A137" s="14">
        <v>1</v>
      </c>
      <c r="B137" s="14">
        <f t="shared" si="30"/>
        <v>0</v>
      </c>
      <c r="C137" s="14">
        <f t="shared" si="31"/>
        <v>0</v>
      </c>
      <c r="D137" s="14" t="str">
        <f t="shared" si="32"/>
        <v>3ТОВАРИСТВО З ОБМЕЖЕНОЮ ВIДПОВIДАЛЬНIСТЮ "ЕЛЕКТРОЛЮКС УКРАЇНА"</v>
      </c>
      <c r="E137" s="261">
        <f t="shared" si="33"/>
        <v>0</v>
      </c>
      <c r="F137" s="261">
        <f t="shared" si="34"/>
        <v>0</v>
      </c>
      <c r="G137" s="128">
        <f t="shared" si="25"/>
        <v>0</v>
      </c>
      <c r="H137" s="126">
        <f t="shared" si="35"/>
        <v>0</v>
      </c>
      <c r="I137" s="23">
        <v>42450</v>
      </c>
      <c r="J137" s="23">
        <v>42447</v>
      </c>
      <c r="K137" s="274">
        <f t="shared" si="36"/>
        <v>42481</v>
      </c>
      <c r="L137" s="22">
        <v>9038734017</v>
      </c>
      <c r="M137" s="14" t="s">
        <v>95</v>
      </c>
      <c r="N137" s="41">
        <v>371830009158</v>
      </c>
      <c r="O137" s="40">
        <v>42447</v>
      </c>
      <c r="P137" s="40">
        <v>42447</v>
      </c>
      <c r="Q137" s="40" t="s">
        <v>108</v>
      </c>
      <c r="R137" s="43">
        <v>13610782</v>
      </c>
      <c r="S137" s="40">
        <v>42480</v>
      </c>
      <c r="T137" s="55">
        <f t="shared" si="26"/>
        <v>13610782</v>
      </c>
      <c r="U137" s="90">
        <v>42481</v>
      </c>
      <c r="V137" s="19">
        <v>13610782</v>
      </c>
      <c r="W137" s="43">
        <v>0</v>
      </c>
      <c r="X137" s="43">
        <v>0</v>
      </c>
      <c r="Y137" s="43">
        <v>0</v>
      </c>
      <c r="Z137" s="43">
        <v>0</v>
      </c>
      <c r="AA137" s="43">
        <v>0</v>
      </c>
      <c r="AB137" s="43">
        <v>0</v>
      </c>
      <c r="AC137" s="43">
        <v>0</v>
      </c>
      <c r="AD137" s="43">
        <v>0</v>
      </c>
      <c r="AE137" s="43">
        <v>0</v>
      </c>
      <c r="AF137" s="43">
        <v>0</v>
      </c>
      <c r="AG137" s="43">
        <v>0</v>
      </c>
      <c r="AH137" s="43">
        <v>0</v>
      </c>
      <c r="AI137" s="88">
        <v>0</v>
      </c>
      <c r="AJ137" s="43">
        <v>0</v>
      </c>
      <c r="AK137" s="43">
        <v>0</v>
      </c>
      <c r="AL137" s="43">
        <v>0</v>
      </c>
      <c r="AM137" s="43">
        <v>0</v>
      </c>
      <c r="AN137" s="72">
        <f t="shared" si="27"/>
        <v>13610782</v>
      </c>
      <c r="AO137" s="40">
        <v>42489</v>
      </c>
      <c r="AP137" s="56">
        <v>13610782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>
        <v>0</v>
      </c>
      <c r="AW137" s="43">
        <v>0</v>
      </c>
      <c r="AX137" s="43">
        <v>0</v>
      </c>
      <c r="AY137" s="43">
        <v>0</v>
      </c>
      <c r="AZ137" s="43">
        <v>0</v>
      </c>
      <c r="BA137" s="19"/>
      <c r="BB137" s="275">
        <f t="shared" si="28"/>
        <v>0</v>
      </c>
      <c r="BC137" s="275">
        <f t="shared" si="29"/>
        <v>0</v>
      </c>
      <c r="BD137" s="14">
        <f>COUNTIF(СписМінфін!$B$2:$B$101,M137)</f>
        <v>1</v>
      </c>
    </row>
    <row r="138" spans="1:56" s="14" customFormat="1" hidden="1" x14ac:dyDescent="0.2">
      <c r="A138" s="14">
        <v>1</v>
      </c>
      <c r="B138" s="14">
        <f t="shared" si="30"/>
        <v>0</v>
      </c>
      <c r="C138" s="14">
        <f t="shared" si="31"/>
        <v>0</v>
      </c>
      <c r="D138" s="14" t="str">
        <f t="shared" si="32"/>
        <v>3ТОВАРИСТВО З ОБМЕЖЕНОЮ ВIДПОВIДАЛЬНIСТЮ "ЗАПОРІЗЬКИЙ ТИТАНО-МАГНІЄВИЙ КОМБІНАТ"</v>
      </c>
      <c r="E138" s="261">
        <f t="shared" si="33"/>
        <v>0</v>
      </c>
      <c r="F138" s="261">
        <f t="shared" si="34"/>
        <v>0</v>
      </c>
      <c r="G138" s="128">
        <f t="shared" si="25"/>
        <v>0</v>
      </c>
      <c r="H138" s="126">
        <f t="shared" si="35"/>
        <v>0</v>
      </c>
      <c r="I138" s="23">
        <v>42450</v>
      </c>
      <c r="J138" s="23">
        <v>42447</v>
      </c>
      <c r="K138" s="274">
        <f t="shared" si="36"/>
        <v>42481</v>
      </c>
      <c r="L138" s="22">
        <v>9038889397</v>
      </c>
      <c r="M138" s="14" t="s">
        <v>30</v>
      </c>
      <c r="N138" s="41">
        <v>389830008255</v>
      </c>
      <c r="O138" s="40">
        <v>42447</v>
      </c>
      <c r="P138" s="40">
        <v>42447</v>
      </c>
      <c r="Q138" s="40" t="s">
        <v>108</v>
      </c>
      <c r="R138" s="43">
        <v>4114289</v>
      </c>
      <c r="S138" s="40">
        <v>42480</v>
      </c>
      <c r="T138" s="55">
        <f t="shared" si="26"/>
        <v>4114289</v>
      </c>
      <c r="U138" s="90">
        <v>42481</v>
      </c>
      <c r="V138" s="19">
        <v>4114289</v>
      </c>
      <c r="W138" s="43">
        <v>0</v>
      </c>
      <c r="X138" s="43">
        <v>0</v>
      </c>
      <c r="Y138" s="4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88">
        <v>0</v>
      </c>
      <c r="AJ138" s="43">
        <v>0</v>
      </c>
      <c r="AK138" s="43">
        <v>0</v>
      </c>
      <c r="AL138" s="43">
        <v>0</v>
      </c>
      <c r="AM138" s="43">
        <v>0</v>
      </c>
      <c r="AN138" s="72">
        <f t="shared" si="27"/>
        <v>4114289</v>
      </c>
      <c r="AO138" s="40">
        <v>42613</v>
      </c>
      <c r="AP138" s="56">
        <v>4114289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>
        <v>0</v>
      </c>
      <c r="AW138" s="43">
        <v>0</v>
      </c>
      <c r="AX138" s="43">
        <v>0</v>
      </c>
      <c r="AY138" s="43">
        <v>0</v>
      </c>
      <c r="AZ138" s="43">
        <v>0</v>
      </c>
      <c r="BA138" s="19"/>
      <c r="BB138" s="275">
        <f t="shared" si="28"/>
        <v>0</v>
      </c>
      <c r="BC138" s="275">
        <f t="shared" si="29"/>
        <v>0</v>
      </c>
      <c r="BD138" s="14">
        <f>COUNTIF(СписМінфін!$B$2:$B$101,M138)</f>
        <v>1</v>
      </c>
    </row>
    <row r="139" spans="1:56" s="14" customFormat="1" hidden="1" x14ac:dyDescent="0.2">
      <c r="A139" s="14">
        <v>1</v>
      </c>
      <c r="B139" s="14">
        <f t="shared" si="30"/>
        <v>1</v>
      </c>
      <c r="C139" s="14">
        <f t="shared" si="31"/>
        <v>0</v>
      </c>
      <c r="D139" s="14" t="str">
        <f t="shared" si="32"/>
        <v>3ТОВАРИСТВО З ОБМЕЖЕНОЮ ВIДПОВIДАЛЬНIСТЮ "ІНТЕРПАЙП НІКО ТЬЮБ"</v>
      </c>
      <c r="E139" s="261">
        <f t="shared" si="33"/>
        <v>73841.432876712322</v>
      </c>
      <c r="F139" s="261">
        <f t="shared" si="34"/>
        <v>0</v>
      </c>
      <c r="G139" s="128">
        <f t="shared" si="25"/>
        <v>83963</v>
      </c>
      <c r="H139" s="126">
        <f t="shared" si="35"/>
        <v>0</v>
      </c>
      <c r="I139" s="23">
        <v>42450</v>
      </c>
      <c r="J139" s="23">
        <v>42447</v>
      </c>
      <c r="K139" s="274">
        <f t="shared" si="36"/>
        <v>42481</v>
      </c>
      <c r="L139" s="22">
        <v>9038328122</v>
      </c>
      <c r="M139" s="14" t="s">
        <v>128</v>
      </c>
      <c r="N139" s="41">
        <v>355373604071</v>
      </c>
      <c r="O139" s="40">
        <v>42447</v>
      </c>
      <c r="P139" s="40">
        <v>42447</v>
      </c>
      <c r="Q139" s="40" t="s">
        <v>108</v>
      </c>
      <c r="R139" s="43">
        <v>37191778</v>
      </c>
      <c r="S139" s="40">
        <v>42480</v>
      </c>
      <c r="T139" s="55">
        <f t="shared" si="26"/>
        <v>37107815</v>
      </c>
      <c r="U139" s="90">
        <v>42481</v>
      </c>
      <c r="V139" s="19">
        <v>37107815</v>
      </c>
      <c r="W139" s="43">
        <v>0</v>
      </c>
      <c r="X139" s="43">
        <v>0</v>
      </c>
      <c r="Y139" s="4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88">
        <v>0</v>
      </c>
      <c r="AJ139" s="43">
        <v>0</v>
      </c>
      <c r="AK139" s="43">
        <v>0</v>
      </c>
      <c r="AL139" s="43">
        <v>0</v>
      </c>
      <c r="AM139" s="43">
        <v>0</v>
      </c>
      <c r="AN139" s="72">
        <f t="shared" si="27"/>
        <v>37107815</v>
      </c>
      <c r="AO139" s="40">
        <v>42488</v>
      </c>
      <c r="AP139" s="56">
        <v>37107815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>
        <v>0</v>
      </c>
      <c r="AW139" s="43">
        <v>0</v>
      </c>
      <c r="AX139" s="43">
        <v>0</v>
      </c>
      <c r="AY139" s="43">
        <v>0</v>
      </c>
      <c r="AZ139" s="43">
        <v>0</v>
      </c>
      <c r="BA139" s="19"/>
      <c r="BB139" s="275">
        <f t="shared" si="28"/>
        <v>0</v>
      </c>
      <c r="BC139" s="275">
        <f t="shared" si="29"/>
        <v>83963</v>
      </c>
      <c r="BD139" s="14">
        <f>COUNTIF(СписМінфін!$B$2:$B$101,M139)</f>
        <v>0</v>
      </c>
    </row>
    <row r="140" spans="1:56" s="14" customFormat="1" hidden="1" x14ac:dyDescent="0.2">
      <c r="A140" s="14">
        <v>1</v>
      </c>
      <c r="B140" s="14">
        <f t="shared" si="30"/>
        <v>0</v>
      </c>
      <c r="C140" s="14">
        <f t="shared" si="31"/>
        <v>0</v>
      </c>
      <c r="D140" s="14" t="str">
        <f t="shared" si="32"/>
        <v>3ТОВАРИСТВО З ОБМЕЖЕНОЮ ВIДПОВIДАЛЬНIСТЮ "МИКОЛАЇВСЬКИЙ ГЛИНОЗЕМНИЙ ЗАВОД"</v>
      </c>
      <c r="E140" s="261">
        <f t="shared" si="33"/>
        <v>0</v>
      </c>
      <c r="F140" s="261">
        <f t="shared" si="34"/>
        <v>0</v>
      </c>
      <c r="G140" s="128">
        <f t="shared" si="25"/>
        <v>0</v>
      </c>
      <c r="H140" s="126">
        <f t="shared" si="35"/>
        <v>0</v>
      </c>
      <c r="I140" s="23">
        <v>42450</v>
      </c>
      <c r="J140" s="23">
        <v>42447</v>
      </c>
      <c r="K140" s="274">
        <f t="shared" si="36"/>
        <v>42481</v>
      </c>
      <c r="L140" s="22">
        <v>9038599444</v>
      </c>
      <c r="M140" s="14" t="s">
        <v>53</v>
      </c>
      <c r="N140" s="41">
        <v>331330014011</v>
      </c>
      <c r="O140" s="40">
        <v>42447</v>
      </c>
      <c r="P140" s="40">
        <v>42447</v>
      </c>
      <c r="Q140" s="40" t="s">
        <v>108</v>
      </c>
      <c r="R140" s="22">
        <v>46966295</v>
      </c>
      <c r="S140" s="40">
        <v>42480</v>
      </c>
      <c r="T140" s="55">
        <f t="shared" si="26"/>
        <v>46966295</v>
      </c>
      <c r="U140" s="90">
        <v>42481</v>
      </c>
      <c r="V140" s="19">
        <v>46966295</v>
      </c>
      <c r="W140" s="43">
        <v>0</v>
      </c>
      <c r="X140" s="43">
        <v>0</v>
      </c>
      <c r="Y140" s="43">
        <v>0</v>
      </c>
      <c r="Z140" s="43">
        <v>0</v>
      </c>
      <c r="AA140" s="43">
        <v>0</v>
      </c>
      <c r="AB140" s="43">
        <v>0</v>
      </c>
      <c r="AC140" s="43">
        <v>0</v>
      </c>
      <c r="AD140" s="43">
        <v>0</v>
      </c>
      <c r="AE140" s="43">
        <v>0</v>
      </c>
      <c r="AF140" s="43">
        <v>0</v>
      </c>
      <c r="AG140" s="43">
        <v>0</v>
      </c>
      <c r="AH140" s="43">
        <v>0</v>
      </c>
      <c r="AI140" s="88">
        <v>0</v>
      </c>
      <c r="AJ140" s="43">
        <v>0</v>
      </c>
      <c r="AK140" s="43">
        <v>0</v>
      </c>
      <c r="AL140" s="43">
        <v>0</v>
      </c>
      <c r="AM140" s="43">
        <v>0</v>
      </c>
      <c r="AN140" s="72">
        <f t="shared" si="27"/>
        <v>46966295</v>
      </c>
      <c r="AO140" s="40">
        <v>42488</v>
      </c>
      <c r="AP140" s="56">
        <v>46966295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>
        <v>0</v>
      </c>
      <c r="AW140" s="43">
        <v>0</v>
      </c>
      <c r="AX140" s="43">
        <v>0</v>
      </c>
      <c r="AY140" s="43">
        <v>0</v>
      </c>
      <c r="AZ140" s="43">
        <v>0</v>
      </c>
      <c r="BA140" s="19"/>
      <c r="BB140" s="275">
        <f t="shared" si="28"/>
        <v>0</v>
      </c>
      <c r="BC140" s="275">
        <f t="shared" si="29"/>
        <v>0</v>
      </c>
      <c r="BD140" s="14">
        <f>COUNTIF(СписМінфін!$B$2:$B$101,M140)</f>
        <v>1</v>
      </c>
    </row>
    <row r="141" spans="1:56" s="14" customFormat="1" hidden="1" x14ac:dyDescent="0.2">
      <c r="A141" s="14">
        <v>1</v>
      </c>
      <c r="B141" s="14">
        <f t="shared" si="30"/>
        <v>0</v>
      </c>
      <c r="C141" s="14">
        <f t="shared" si="31"/>
        <v>0</v>
      </c>
      <c r="D141" s="14" t="str">
        <f t="shared" si="32"/>
        <v>3ТОВАРИСТВО З ОБМЕЖЕНОЮ ВIДПОВIДАЛЬНIСТЮ "ЕЛЕВАТОР-АГРО"</v>
      </c>
      <c r="E141" s="261">
        <f t="shared" si="33"/>
        <v>0</v>
      </c>
      <c r="F141" s="261">
        <f t="shared" si="34"/>
        <v>0</v>
      </c>
      <c r="G141" s="128">
        <f t="shared" si="25"/>
        <v>0</v>
      </c>
      <c r="H141" s="126">
        <f t="shared" si="35"/>
        <v>0</v>
      </c>
      <c r="I141" s="23">
        <v>42450</v>
      </c>
      <c r="J141" s="23">
        <v>42447</v>
      </c>
      <c r="K141" s="274">
        <f t="shared" si="36"/>
        <v>42485</v>
      </c>
      <c r="L141" s="22">
        <v>9038886229</v>
      </c>
      <c r="M141" s="14" t="s">
        <v>85</v>
      </c>
      <c r="N141" s="41">
        <v>369138816073</v>
      </c>
      <c r="O141" s="40">
        <v>42447</v>
      </c>
      <c r="P141" s="40">
        <v>42447</v>
      </c>
      <c r="Q141" s="40" t="s">
        <v>108</v>
      </c>
      <c r="R141" s="22">
        <v>119028980</v>
      </c>
      <c r="S141" s="40">
        <v>42485</v>
      </c>
      <c r="T141" s="55">
        <f t="shared" si="26"/>
        <v>119028980</v>
      </c>
      <c r="U141" s="90">
        <v>42485</v>
      </c>
      <c r="V141" s="19">
        <v>119028980</v>
      </c>
      <c r="W141" s="43">
        <v>0</v>
      </c>
      <c r="X141" s="43">
        <v>0</v>
      </c>
      <c r="Y141" s="43">
        <v>0</v>
      </c>
      <c r="Z141" s="43">
        <v>0</v>
      </c>
      <c r="AA141" s="43">
        <v>0</v>
      </c>
      <c r="AB141" s="43">
        <v>0</v>
      </c>
      <c r="AC141" s="43">
        <v>0</v>
      </c>
      <c r="AD141" s="43">
        <v>0</v>
      </c>
      <c r="AE141" s="43">
        <v>0</v>
      </c>
      <c r="AF141" s="43">
        <v>0</v>
      </c>
      <c r="AG141" s="43">
        <v>0</v>
      </c>
      <c r="AH141" s="43">
        <v>0</v>
      </c>
      <c r="AI141" s="88">
        <v>0</v>
      </c>
      <c r="AJ141" s="43">
        <v>0</v>
      </c>
      <c r="AK141" s="43">
        <v>0</v>
      </c>
      <c r="AL141" s="43">
        <v>0</v>
      </c>
      <c r="AM141" s="43">
        <v>0</v>
      </c>
      <c r="AN141" s="72">
        <f t="shared" si="27"/>
        <v>119028980</v>
      </c>
      <c r="AO141" s="40">
        <v>42488</v>
      </c>
      <c r="AP141" s="56">
        <v>119028980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>
        <v>0</v>
      </c>
      <c r="AW141" s="43">
        <v>0</v>
      </c>
      <c r="AX141" s="43">
        <v>0</v>
      </c>
      <c r="AY141" s="43">
        <v>0</v>
      </c>
      <c r="AZ141" s="43">
        <v>0</v>
      </c>
      <c r="BA141" s="19"/>
      <c r="BB141" s="275">
        <f t="shared" si="28"/>
        <v>0</v>
      </c>
      <c r="BC141" s="275">
        <f t="shared" si="29"/>
        <v>0</v>
      </c>
      <c r="BD141" s="14">
        <f>COUNTIF(СписМінфін!$B$2:$B$101,M141)</f>
        <v>1</v>
      </c>
    </row>
    <row r="142" spans="1:56" s="14" customFormat="1" hidden="1" x14ac:dyDescent="0.2">
      <c r="A142" s="14">
        <v>1</v>
      </c>
      <c r="B142" s="14">
        <f t="shared" si="30"/>
        <v>0</v>
      </c>
      <c r="C142" s="14">
        <f t="shared" si="31"/>
        <v>0</v>
      </c>
      <c r="D142" s="14" t="str">
        <f t="shared" si="32"/>
        <v>3ТОВАРИСТВО З ОБМЕЖЕНОЮ ВІДПОВІДАЛЬНІСТЮ "ВІВАД 09"</v>
      </c>
      <c r="E142" s="261">
        <f t="shared" si="33"/>
        <v>0</v>
      </c>
      <c r="F142" s="261">
        <f t="shared" si="34"/>
        <v>0</v>
      </c>
      <c r="G142" s="128">
        <f t="shared" si="25"/>
        <v>0</v>
      </c>
      <c r="H142" s="126">
        <f t="shared" si="35"/>
        <v>0</v>
      </c>
      <c r="I142" s="23">
        <v>42450</v>
      </c>
      <c r="J142" s="23">
        <v>42447</v>
      </c>
      <c r="K142" s="274">
        <f t="shared" si="36"/>
        <v>42514</v>
      </c>
      <c r="L142" s="22">
        <v>9038128454</v>
      </c>
      <c r="M142" s="14" t="s">
        <v>63</v>
      </c>
      <c r="N142" s="41">
        <v>363110006066</v>
      </c>
      <c r="O142" s="40">
        <v>42447</v>
      </c>
      <c r="P142" s="40">
        <v>42447</v>
      </c>
      <c r="Q142" s="40" t="s">
        <v>108</v>
      </c>
      <c r="R142" s="22">
        <v>496191</v>
      </c>
      <c r="S142" s="40">
        <v>42514</v>
      </c>
      <c r="T142" s="55">
        <f t="shared" si="26"/>
        <v>496191</v>
      </c>
      <c r="U142" s="90">
        <v>42514</v>
      </c>
      <c r="V142" s="19">
        <v>496191</v>
      </c>
      <c r="W142" s="43">
        <v>0</v>
      </c>
      <c r="X142" s="43">
        <v>0</v>
      </c>
      <c r="Y142" s="43">
        <v>0</v>
      </c>
      <c r="Z142" s="43">
        <v>0</v>
      </c>
      <c r="AA142" s="43">
        <v>0</v>
      </c>
      <c r="AB142" s="43">
        <v>0</v>
      </c>
      <c r="AC142" s="43">
        <v>0</v>
      </c>
      <c r="AD142" s="43">
        <v>0</v>
      </c>
      <c r="AE142" s="43">
        <v>0</v>
      </c>
      <c r="AF142" s="43">
        <v>0</v>
      </c>
      <c r="AG142" s="43">
        <v>0</v>
      </c>
      <c r="AH142" s="43">
        <v>0</v>
      </c>
      <c r="AI142" s="88">
        <v>0</v>
      </c>
      <c r="AJ142" s="43">
        <v>0</v>
      </c>
      <c r="AK142" s="43">
        <v>0</v>
      </c>
      <c r="AL142" s="43">
        <v>0</v>
      </c>
      <c r="AM142" s="43">
        <v>0</v>
      </c>
      <c r="AN142" s="72">
        <f t="shared" si="27"/>
        <v>496191</v>
      </c>
      <c r="AO142" s="40">
        <v>42517</v>
      </c>
      <c r="AP142" s="56">
        <v>496191</v>
      </c>
      <c r="AQ142" s="43">
        <v>0</v>
      </c>
      <c r="AR142" s="43">
        <v>0</v>
      </c>
      <c r="AS142" s="43">
        <v>0</v>
      </c>
      <c r="AT142" s="43">
        <v>0</v>
      </c>
      <c r="AU142" s="43">
        <v>0</v>
      </c>
      <c r="AV142" s="43">
        <v>0</v>
      </c>
      <c r="AW142" s="43">
        <v>0</v>
      </c>
      <c r="AX142" s="43">
        <v>0</v>
      </c>
      <c r="AY142" s="43">
        <v>0</v>
      </c>
      <c r="AZ142" s="43">
        <v>0</v>
      </c>
      <c r="BA142" s="19"/>
      <c r="BB142" s="275">
        <f t="shared" si="28"/>
        <v>0</v>
      </c>
      <c r="BC142" s="275">
        <f t="shared" si="29"/>
        <v>0</v>
      </c>
      <c r="BD142" s="14">
        <f>COUNTIF(СписМінфін!$B$2:$B$101,M142)</f>
        <v>1</v>
      </c>
    </row>
    <row r="143" spans="1:56" s="14" customFormat="1" hidden="1" x14ac:dyDescent="0.2">
      <c r="A143" s="14">
        <v>1</v>
      </c>
      <c r="B143" s="14">
        <f t="shared" si="30"/>
        <v>0</v>
      </c>
      <c r="C143" s="14">
        <f t="shared" si="31"/>
        <v>0</v>
      </c>
      <c r="D143" s="14" t="str">
        <f t="shared" si="32"/>
        <v>3ФЕРМЕРСЬКЕ ГОСПОДАРСТВО "ОРГАНІК СІСТЕМС"</v>
      </c>
      <c r="E143" s="261">
        <f t="shared" si="33"/>
        <v>0</v>
      </c>
      <c r="F143" s="261">
        <f t="shared" si="34"/>
        <v>0</v>
      </c>
      <c r="G143" s="128">
        <f t="shared" si="25"/>
        <v>0</v>
      </c>
      <c r="H143" s="126">
        <f t="shared" si="35"/>
        <v>0</v>
      </c>
      <c r="I143" s="23">
        <v>42450</v>
      </c>
      <c r="J143" s="23">
        <v>42447</v>
      </c>
      <c r="K143" s="274">
        <f t="shared" si="36"/>
        <v>42515</v>
      </c>
      <c r="L143" s="22">
        <v>9038891911</v>
      </c>
      <c r="M143" s="14" t="s">
        <v>37</v>
      </c>
      <c r="N143" s="41">
        <v>355210914207</v>
      </c>
      <c r="O143" s="40">
        <v>42447</v>
      </c>
      <c r="P143" s="40">
        <v>42447</v>
      </c>
      <c r="Q143" s="40" t="s">
        <v>108</v>
      </c>
      <c r="R143" s="43">
        <v>3200845</v>
      </c>
      <c r="S143" s="40">
        <v>42515</v>
      </c>
      <c r="T143" s="55">
        <f t="shared" si="26"/>
        <v>3200845</v>
      </c>
      <c r="U143" s="90">
        <v>42515</v>
      </c>
      <c r="V143" s="19">
        <v>3200845</v>
      </c>
      <c r="W143" s="43">
        <v>0</v>
      </c>
      <c r="X143" s="43">
        <v>0</v>
      </c>
      <c r="Y143" s="43">
        <v>0</v>
      </c>
      <c r="Z143" s="43">
        <v>0</v>
      </c>
      <c r="AA143" s="43">
        <v>0</v>
      </c>
      <c r="AB143" s="43">
        <v>0</v>
      </c>
      <c r="AC143" s="43">
        <v>0</v>
      </c>
      <c r="AD143" s="43">
        <v>0</v>
      </c>
      <c r="AE143" s="43">
        <v>0</v>
      </c>
      <c r="AF143" s="43">
        <v>0</v>
      </c>
      <c r="AG143" s="43">
        <v>0</v>
      </c>
      <c r="AH143" s="43">
        <v>0</v>
      </c>
      <c r="AI143" s="88">
        <v>0</v>
      </c>
      <c r="AJ143" s="43">
        <v>0</v>
      </c>
      <c r="AK143" s="43">
        <v>0</v>
      </c>
      <c r="AL143" s="43">
        <v>0</v>
      </c>
      <c r="AM143" s="43">
        <v>0</v>
      </c>
      <c r="AN143" s="72">
        <f t="shared" si="27"/>
        <v>3200845</v>
      </c>
      <c r="AO143" s="23">
        <v>42516</v>
      </c>
      <c r="AP143" s="56">
        <v>3200845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>
        <v>0</v>
      </c>
      <c r="AW143" s="43">
        <v>0</v>
      </c>
      <c r="AX143" s="43">
        <v>0</v>
      </c>
      <c r="AY143" s="43">
        <v>0</v>
      </c>
      <c r="AZ143" s="43">
        <v>0</v>
      </c>
      <c r="BA143" s="19"/>
      <c r="BB143" s="275">
        <f t="shared" si="28"/>
        <v>0</v>
      </c>
      <c r="BC143" s="275">
        <f t="shared" si="29"/>
        <v>0</v>
      </c>
      <c r="BD143" s="14">
        <f>COUNTIF(СписМінфін!$B$2:$B$101,M143)</f>
        <v>1</v>
      </c>
    </row>
    <row r="144" spans="1:56" s="14" customFormat="1" hidden="1" x14ac:dyDescent="0.2">
      <c r="A144" s="14">
        <v>1</v>
      </c>
      <c r="B144" s="14">
        <f t="shared" si="30"/>
        <v>1</v>
      </c>
      <c r="C144" s="14">
        <f t="shared" si="31"/>
        <v>1</v>
      </c>
      <c r="D144" s="14" t="str">
        <f t="shared" si="32"/>
        <v>3ПУБЛІЧНЕ АКЦIОНЕРНЕ ТОВАРИСТВО "ОДЕСЬКИЙ КАБЕЛЬНИЙ ЗАВОД "ОДЕСКАБЕЛЬ"</v>
      </c>
      <c r="E144" s="261">
        <f t="shared" si="33"/>
        <v>1912536.9452054794</v>
      </c>
      <c r="F144" s="261">
        <f t="shared" si="34"/>
        <v>1912536.9452054794</v>
      </c>
      <c r="G144" s="128">
        <f t="shared" si="25"/>
        <v>0</v>
      </c>
      <c r="H144" s="126">
        <f t="shared" si="35"/>
        <v>265</v>
      </c>
      <c r="I144" s="23">
        <v>42450</v>
      </c>
      <c r="J144" s="23">
        <v>42447</v>
      </c>
      <c r="K144" s="274">
        <f t="shared" si="36"/>
        <v>42782</v>
      </c>
      <c r="L144" s="22">
        <v>9038426872</v>
      </c>
      <c r="M144" s="14" t="s">
        <v>19</v>
      </c>
      <c r="N144" s="41">
        <v>57587315013</v>
      </c>
      <c r="O144" s="40">
        <v>42447</v>
      </c>
      <c r="P144" s="40">
        <v>42447</v>
      </c>
      <c r="Q144" s="40" t="s">
        <v>108</v>
      </c>
      <c r="R144" s="22">
        <v>2634249</v>
      </c>
      <c r="S144" s="40">
        <v>42782</v>
      </c>
      <c r="T144" s="55">
        <f t="shared" si="26"/>
        <v>2634249</v>
      </c>
      <c r="U144" s="90">
        <v>42782</v>
      </c>
      <c r="V144" s="19">
        <v>2634249</v>
      </c>
      <c r="W144" s="43">
        <v>0</v>
      </c>
      <c r="X144" s="43">
        <v>0</v>
      </c>
      <c r="Y144" s="43">
        <v>0</v>
      </c>
      <c r="Z144" s="43">
        <v>0</v>
      </c>
      <c r="AA144" s="43">
        <v>0</v>
      </c>
      <c r="AB144" s="43">
        <v>0</v>
      </c>
      <c r="AC144" s="43">
        <v>0</v>
      </c>
      <c r="AD144" s="43">
        <v>0</v>
      </c>
      <c r="AE144" s="43">
        <v>0</v>
      </c>
      <c r="AF144" s="43">
        <v>0</v>
      </c>
      <c r="AG144" s="43">
        <v>0</v>
      </c>
      <c r="AH144" s="43">
        <v>0</v>
      </c>
      <c r="AI144" s="88">
        <v>0</v>
      </c>
      <c r="AJ144" s="43">
        <v>0</v>
      </c>
      <c r="AK144" s="43">
        <v>0</v>
      </c>
      <c r="AL144" s="43">
        <v>0</v>
      </c>
      <c r="AM144" s="43">
        <v>0</v>
      </c>
      <c r="AN144" s="72">
        <f t="shared" si="27"/>
        <v>2634249</v>
      </c>
      <c r="AO144" s="40">
        <v>42786</v>
      </c>
      <c r="AP144" s="56">
        <v>2634249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>
        <v>0</v>
      </c>
      <c r="AW144" s="43">
        <v>0</v>
      </c>
      <c r="AX144" s="43">
        <v>0</v>
      </c>
      <c r="AY144" s="43">
        <v>0</v>
      </c>
      <c r="AZ144" s="43">
        <v>0</v>
      </c>
      <c r="BA144" s="19"/>
      <c r="BB144" s="275">
        <f t="shared" si="28"/>
        <v>0</v>
      </c>
      <c r="BC144" s="275">
        <f t="shared" si="29"/>
        <v>0</v>
      </c>
      <c r="BD144" s="14">
        <f>COUNTIF(СписМінфін!$B$2:$B$101,M144)</f>
        <v>1</v>
      </c>
    </row>
    <row r="145" spans="1:56" s="14" customFormat="1" hidden="1" x14ac:dyDescent="0.2">
      <c r="A145" s="14">
        <v>1</v>
      </c>
      <c r="B145" s="14">
        <f t="shared" si="30"/>
        <v>0</v>
      </c>
      <c r="C145" s="14">
        <f t="shared" si="31"/>
        <v>0</v>
      </c>
      <c r="D145" s="14" t="str">
        <f t="shared" si="32"/>
        <v>3ДЕРЖАВНЕ ПIДПРИЄМСТВО "АНТОНОВ"</v>
      </c>
      <c r="E145" s="261">
        <f t="shared" si="33"/>
        <v>0</v>
      </c>
      <c r="F145" s="261">
        <f t="shared" si="34"/>
        <v>0</v>
      </c>
      <c r="G145" s="127">
        <f t="shared" si="25"/>
        <v>0</v>
      </c>
      <c r="H145" s="126">
        <f t="shared" si="35"/>
        <v>0</v>
      </c>
      <c r="I145" s="23">
        <v>42450</v>
      </c>
      <c r="J145" s="23">
        <v>42449</v>
      </c>
      <c r="K145" s="274">
        <f t="shared" si="36"/>
        <v>42481</v>
      </c>
      <c r="L145" s="22">
        <v>9039157996</v>
      </c>
      <c r="M145" s="14" t="s">
        <v>56</v>
      </c>
      <c r="N145" s="41">
        <v>143075226658</v>
      </c>
      <c r="O145" s="40">
        <v>42449</v>
      </c>
      <c r="P145" s="40">
        <v>42449</v>
      </c>
      <c r="Q145" s="40" t="s">
        <v>108</v>
      </c>
      <c r="R145" s="22">
        <v>17200488</v>
      </c>
      <c r="S145" s="40">
        <v>42480</v>
      </c>
      <c r="T145" s="55">
        <f t="shared" si="26"/>
        <v>17200488</v>
      </c>
      <c r="U145" s="90">
        <v>42481</v>
      </c>
      <c r="V145" s="19">
        <v>17200488</v>
      </c>
      <c r="W145" s="43">
        <v>0</v>
      </c>
      <c r="X145" s="43">
        <v>0</v>
      </c>
      <c r="Y145" s="43">
        <v>0</v>
      </c>
      <c r="Z145" s="43">
        <v>0</v>
      </c>
      <c r="AA145" s="43">
        <v>0</v>
      </c>
      <c r="AB145" s="43">
        <v>0</v>
      </c>
      <c r="AC145" s="43">
        <v>0</v>
      </c>
      <c r="AD145" s="43">
        <v>0</v>
      </c>
      <c r="AE145" s="43">
        <v>0</v>
      </c>
      <c r="AF145" s="43">
        <v>0</v>
      </c>
      <c r="AG145" s="43">
        <v>0</v>
      </c>
      <c r="AH145" s="43">
        <v>0</v>
      </c>
      <c r="AI145" s="88">
        <v>0</v>
      </c>
      <c r="AJ145" s="43">
        <v>0</v>
      </c>
      <c r="AK145" s="43">
        <v>0</v>
      </c>
      <c r="AL145" s="43">
        <v>0</v>
      </c>
      <c r="AM145" s="43">
        <v>0</v>
      </c>
      <c r="AN145" s="72">
        <f t="shared" si="27"/>
        <v>17200488</v>
      </c>
      <c r="AO145" s="40">
        <v>42488</v>
      </c>
      <c r="AP145" s="56">
        <v>17200488</v>
      </c>
      <c r="AQ145" s="43">
        <v>0</v>
      </c>
      <c r="AR145" s="43">
        <v>0</v>
      </c>
      <c r="AS145" s="43">
        <v>0</v>
      </c>
      <c r="AT145" s="43">
        <v>0</v>
      </c>
      <c r="AU145" s="43">
        <v>0</v>
      </c>
      <c r="AV145" s="43">
        <v>0</v>
      </c>
      <c r="AW145" s="43">
        <v>0</v>
      </c>
      <c r="AX145" s="43">
        <v>0</v>
      </c>
      <c r="AY145" s="43">
        <v>0</v>
      </c>
      <c r="AZ145" s="43">
        <v>0</v>
      </c>
      <c r="BA145" s="19"/>
      <c r="BB145" s="275">
        <f t="shared" si="28"/>
        <v>0</v>
      </c>
      <c r="BC145" s="275">
        <f t="shared" si="29"/>
        <v>0</v>
      </c>
      <c r="BD145" s="14">
        <f>COUNTIF(СписМінфін!$B$2:$B$101,M145)</f>
        <v>1</v>
      </c>
    </row>
    <row r="146" spans="1:56" s="14" customFormat="1" hidden="1" x14ac:dyDescent="0.2">
      <c r="A146" s="14">
        <v>1</v>
      </c>
      <c r="B146" s="14">
        <f t="shared" si="30"/>
        <v>1</v>
      </c>
      <c r="C146" s="14">
        <f t="shared" si="31"/>
        <v>1</v>
      </c>
      <c r="D146" s="14" t="str">
        <f t="shared" si="32"/>
        <v>3ТОВАРИСТВО З ОБМЕЖЕНОЮ ВIДПОВIДАЛЬНIСТЮ "УКРАЇНСЬКА ХОЛДИНГОВА ЛІСОПИЛЬНА КОМПАНІЯ"</v>
      </c>
      <c r="E146" s="261">
        <f t="shared" si="33"/>
        <v>5498792.7123287674</v>
      </c>
      <c r="F146" s="261">
        <f t="shared" si="34"/>
        <v>5498792.7123287674</v>
      </c>
      <c r="G146" s="128">
        <f t="shared" si="25"/>
        <v>0</v>
      </c>
      <c r="H146" s="126">
        <f t="shared" si="35"/>
        <v>26</v>
      </c>
      <c r="I146" s="23">
        <v>42450</v>
      </c>
      <c r="J146" s="23">
        <v>42449</v>
      </c>
      <c r="K146" s="274">
        <f t="shared" si="36"/>
        <v>42543</v>
      </c>
      <c r="L146" s="22">
        <v>9039171642</v>
      </c>
      <c r="M146" s="14" t="s">
        <v>46</v>
      </c>
      <c r="N146" s="41">
        <v>393253726599</v>
      </c>
      <c r="O146" s="40">
        <v>42449</v>
      </c>
      <c r="P146" s="40">
        <v>42449</v>
      </c>
      <c r="Q146" s="40" t="s">
        <v>108</v>
      </c>
      <c r="R146" s="22">
        <v>77194590</v>
      </c>
      <c r="S146" s="40">
        <v>42543</v>
      </c>
      <c r="T146" s="55">
        <f t="shared" si="26"/>
        <v>77194590</v>
      </c>
      <c r="U146" s="90">
        <v>42543</v>
      </c>
      <c r="V146" s="19">
        <v>77194590</v>
      </c>
      <c r="W146" s="43">
        <v>0</v>
      </c>
      <c r="X146" s="43">
        <v>0</v>
      </c>
      <c r="Y146" s="43">
        <v>0</v>
      </c>
      <c r="Z146" s="43">
        <v>0</v>
      </c>
      <c r="AA146" s="43">
        <v>0</v>
      </c>
      <c r="AB146" s="43">
        <v>0</v>
      </c>
      <c r="AC146" s="43">
        <v>0</v>
      </c>
      <c r="AD146" s="43">
        <v>0</v>
      </c>
      <c r="AE146" s="43">
        <v>0</v>
      </c>
      <c r="AF146" s="43">
        <v>0</v>
      </c>
      <c r="AG146" s="43">
        <v>0</v>
      </c>
      <c r="AH146" s="43">
        <v>0</v>
      </c>
      <c r="AI146" s="88">
        <v>0</v>
      </c>
      <c r="AJ146" s="43">
        <v>0</v>
      </c>
      <c r="AK146" s="43">
        <v>0</v>
      </c>
      <c r="AL146" s="43">
        <v>0</v>
      </c>
      <c r="AM146" s="43">
        <v>0</v>
      </c>
      <c r="AN146" s="72">
        <f t="shared" si="27"/>
        <v>77194590</v>
      </c>
      <c r="AO146" s="40">
        <v>42613</v>
      </c>
      <c r="AP146" s="56">
        <v>77194590</v>
      </c>
      <c r="AQ146" s="43">
        <v>0</v>
      </c>
      <c r="AR146" s="43">
        <v>0</v>
      </c>
      <c r="AS146" s="43">
        <v>0</v>
      </c>
      <c r="AT146" s="43">
        <v>0</v>
      </c>
      <c r="AU146" s="43">
        <v>0</v>
      </c>
      <c r="AV146" s="43">
        <v>0</v>
      </c>
      <c r="AW146" s="43">
        <v>0</v>
      </c>
      <c r="AX146" s="43">
        <v>0</v>
      </c>
      <c r="AY146" s="43">
        <v>0</v>
      </c>
      <c r="AZ146" s="43">
        <v>0</v>
      </c>
      <c r="BA146" s="19"/>
      <c r="BB146" s="275">
        <f t="shared" si="28"/>
        <v>0</v>
      </c>
      <c r="BC146" s="275">
        <f t="shared" si="29"/>
        <v>0</v>
      </c>
      <c r="BD146" s="14">
        <f>COUNTIF(СписМінфін!$B$2:$B$101,M146)</f>
        <v>1</v>
      </c>
    </row>
    <row r="147" spans="1:56" s="14" customFormat="1" x14ac:dyDescent="0.2">
      <c r="A147" s="14">
        <v>1</v>
      </c>
      <c r="B147" s="14">
        <f t="shared" si="30"/>
        <v>1</v>
      </c>
      <c r="C147" s="14">
        <f t="shared" si="31"/>
        <v>0</v>
      </c>
      <c r="D147" s="14" t="str">
        <f t="shared" si="32"/>
        <v>3ПУБЛІЧНЕ АКЦIОНЕРНЕ ТОВАРИСТВО "МАЛИНОВЕ"</v>
      </c>
      <c r="E147" s="261">
        <f t="shared" si="33"/>
        <v>284457.00821917807</v>
      </c>
      <c r="F147" s="261">
        <f t="shared" si="34"/>
        <v>0</v>
      </c>
      <c r="G147" s="128">
        <f t="shared" si="25"/>
        <v>323448</v>
      </c>
      <c r="H147" s="126">
        <f t="shared" si="35"/>
        <v>321</v>
      </c>
      <c r="I147" s="23">
        <v>42450</v>
      </c>
      <c r="J147" s="23">
        <v>42450</v>
      </c>
      <c r="K147" s="274">
        <f t="shared" si="36"/>
        <v>42838</v>
      </c>
      <c r="L147" s="22">
        <v>9039693956</v>
      </c>
      <c r="M147" s="14" t="s">
        <v>35</v>
      </c>
      <c r="N147" s="41">
        <v>302495210194</v>
      </c>
      <c r="O147" s="40">
        <v>42450</v>
      </c>
      <c r="P147" s="40">
        <v>42450</v>
      </c>
      <c r="Q147" s="40" t="s">
        <v>108</v>
      </c>
      <c r="R147" s="56">
        <v>323448</v>
      </c>
      <c r="S147" s="43">
        <v>0</v>
      </c>
      <c r="T147" s="55">
        <f t="shared" si="26"/>
        <v>0</v>
      </c>
      <c r="U147" s="111"/>
      <c r="V147" s="43">
        <v>0</v>
      </c>
      <c r="W147" s="43">
        <v>0</v>
      </c>
      <c r="X147" s="43">
        <v>0</v>
      </c>
      <c r="Y147" s="43">
        <v>0</v>
      </c>
      <c r="Z147" s="43">
        <v>0</v>
      </c>
      <c r="AA147" s="43">
        <v>0</v>
      </c>
      <c r="AB147" s="43">
        <v>0</v>
      </c>
      <c r="AC147" s="43">
        <v>0</v>
      </c>
      <c r="AD147" s="43">
        <v>0</v>
      </c>
      <c r="AE147" s="43">
        <v>0</v>
      </c>
      <c r="AF147" s="43">
        <v>0</v>
      </c>
      <c r="AG147" s="43">
        <v>0</v>
      </c>
      <c r="AH147" s="43">
        <v>0</v>
      </c>
      <c r="AI147" s="88">
        <v>0</v>
      </c>
      <c r="AJ147" s="43">
        <v>0</v>
      </c>
      <c r="AK147" s="43">
        <v>0</v>
      </c>
      <c r="AL147" s="43">
        <v>0</v>
      </c>
      <c r="AM147" s="43">
        <v>0</v>
      </c>
      <c r="AN147" s="72">
        <f t="shared" si="27"/>
        <v>0</v>
      </c>
      <c r="AO147" s="43">
        <v>0</v>
      </c>
      <c r="AP147" s="43">
        <v>0</v>
      </c>
      <c r="AQ147" s="43">
        <v>0</v>
      </c>
      <c r="AR147" s="43">
        <v>0</v>
      </c>
      <c r="AS147" s="43">
        <v>0</v>
      </c>
      <c r="AT147" s="43">
        <v>0</v>
      </c>
      <c r="AU147" s="43">
        <v>0</v>
      </c>
      <c r="AV147" s="43">
        <v>0</v>
      </c>
      <c r="AW147" s="43">
        <v>0</v>
      </c>
      <c r="AX147" s="43">
        <v>0</v>
      </c>
      <c r="AY147" s="43">
        <v>0</v>
      </c>
      <c r="AZ147" s="43">
        <v>0</v>
      </c>
      <c r="BA147" s="19"/>
      <c r="BB147" s="275">
        <f t="shared" si="28"/>
        <v>0</v>
      </c>
      <c r="BC147" s="275">
        <f t="shared" si="29"/>
        <v>323448</v>
      </c>
      <c r="BD147" s="14">
        <f>COUNTIF(СписМінфін!$B$2:$B$101,M147)</f>
        <v>1</v>
      </c>
    </row>
    <row r="148" spans="1:56" s="14" customFormat="1" x14ac:dyDescent="0.2">
      <c r="A148" s="14">
        <v>1</v>
      </c>
      <c r="B148" s="14">
        <f t="shared" si="30"/>
        <v>1</v>
      </c>
      <c r="C148" s="14">
        <f t="shared" si="31"/>
        <v>0</v>
      </c>
      <c r="D148" s="14" t="str">
        <f t="shared" si="32"/>
        <v>3ТОВАРИСТВО З ОБМЕЖЕНОЮ ВIДПОВIДАЛЬНIСТЮ "БОН-ЕКСІМ"</v>
      </c>
      <c r="E148" s="261">
        <f t="shared" si="33"/>
        <v>65968200.797260277</v>
      </c>
      <c r="F148" s="261">
        <f t="shared" si="34"/>
        <v>0</v>
      </c>
      <c r="G148" s="128">
        <f t="shared" si="25"/>
        <v>75010571</v>
      </c>
      <c r="H148" s="126">
        <f t="shared" si="35"/>
        <v>321</v>
      </c>
      <c r="I148" s="23">
        <v>42450</v>
      </c>
      <c r="J148" s="23">
        <v>42450</v>
      </c>
      <c r="K148" s="274">
        <f t="shared" si="36"/>
        <v>42838</v>
      </c>
      <c r="L148" s="22">
        <v>9039622719</v>
      </c>
      <c r="M148" s="14" t="s">
        <v>4</v>
      </c>
      <c r="N148" s="41">
        <v>245784126544</v>
      </c>
      <c r="O148" s="40">
        <v>42450</v>
      </c>
      <c r="P148" s="40">
        <v>42450</v>
      </c>
      <c r="Q148" s="40" t="s">
        <v>108</v>
      </c>
      <c r="R148" s="42">
        <v>75010571</v>
      </c>
      <c r="S148" s="43">
        <v>0</v>
      </c>
      <c r="T148" s="55">
        <f t="shared" si="26"/>
        <v>0</v>
      </c>
      <c r="U148" s="111"/>
      <c r="V148" s="43">
        <v>0</v>
      </c>
      <c r="W148" s="43">
        <v>0</v>
      </c>
      <c r="X148" s="43">
        <v>0</v>
      </c>
      <c r="Y148" s="43">
        <v>0</v>
      </c>
      <c r="Z148" s="43">
        <v>0</v>
      </c>
      <c r="AA148" s="43">
        <v>0</v>
      </c>
      <c r="AB148" s="43">
        <v>0</v>
      </c>
      <c r="AC148" s="43">
        <v>0</v>
      </c>
      <c r="AD148" s="43">
        <v>0</v>
      </c>
      <c r="AE148" s="43">
        <v>0</v>
      </c>
      <c r="AF148" s="43">
        <v>0</v>
      </c>
      <c r="AG148" s="43">
        <v>0</v>
      </c>
      <c r="AH148" s="43">
        <v>0</v>
      </c>
      <c r="AI148" s="88">
        <v>0</v>
      </c>
      <c r="AJ148" s="43">
        <v>0</v>
      </c>
      <c r="AK148" s="43">
        <v>0</v>
      </c>
      <c r="AL148" s="43">
        <v>0</v>
      </c>
      <c r="AM148" s="43">
        <v>0</v>
      </c>
      <c r="AN148" s="72">
        <f t="shared" si="27"/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19"/>
      <c r="BB148" s="275">
        <f t="shared" si="28"/>
        <v>0</v>
      </c>
      <c r="BC148" s="275">
        <f t="shared" si="29"/>
        <v>75010571</v>
      </c>
      <c r="BD148" s="14">
        <f>COUNTIF(СписМінфін!$B$2:$B$101,M148)</f>
        <v>1</v>
      </c>
    </row>
    <row r="149" spans="1:56" s="14" customFormat="1" x14ac:dyDescent="0.2">
      <c r="A149" s="14">
        <v>1</v>
      </c>
      <c r="B149" s="14">
        <f t="shared" si="30"/>
        <v>1</v>
      </c>
      <c r="C149" s="14">
        <f t="shared" si="31"/>
        <v>0</v>
      </c>
      <c r="D149" s="14" t="str">
        <f t="shared" si="32"/>
        <v>3ТОВАРИСТВО З ОБМЕЖЕНОЮ ВIДПОВIДАЛЬНIСТЮ "ЄВРОМІНЕРАЛ"</v>
      </c>
      <c r="E149" s="261">
        <f t="shared" si="33"/>
        <v>1439881.1178082193</v>
      </c>
      <c r="F149" s="261">
        <f t="shared" si="34"/>
        <v>0</v>
      </c>
      <c r="G149" s="128">
        <f t="shared" si="25"/>
        <v>1637248</v>
      </c>
      <c r="H149" s="126">
        <f t="shared" si="35"/>
        <v>321</v>
      </c>
      <c r="I149" s="23">
        <v>42450</v>
      </c>
      <c r="J149" s="23">
        <v>42450</v>
      </c>
      <c r="K149" s="274">
        <f t="shared" si="36"/>
        <v>42838</v>
      </c>
      <c r="L149" s="22">
        <v>9040051695</v>
      </c>
      <c r="M149" s="14" t="s">
        <v>28</v>
      </c>
      <c r="N149" s="41">
        <v>348500305644</v>
      </c>
      <c r="O149" s="40">
        <v>42450</v>
      </c>
      <c r="P149" s="40">
        <v>42450</v>
      </c>
      <c r="Q149" s="40" t="s">
        <v>108</v>
      </c>
      <c r="R149" s="56">
        <v>1637248</v>
      </c>
      <c r="S149" s="43">
        <v>0</v>
      </c>
      <c r="T149" s="55">
        <f t="shared" si="26"/>
        <v>0</v>
      </c>
      <c r="U149" s="111"/>
      <c r="V149" s="43">
        <v>0</v>
      </c>
      <c r="W149" s="43">
        <v>0</v>
      </c>
      <c r="X149" s="43">
        <v>0</v>
      </c>
      <c r="Y149" s="43">
        <v>0</v>
      </c>
      <c r="Z149" s="43">
        <v>0</v>
      </c>
      <c r="AA149" s="43">
        <v>0</v>
      </c>
      <c r="AB149" s="43">
        <v>0</v>
      </c>
      <c r="AC149" s="43">
        <v>0</v>
      </c>
      <c r="AD149" s="43">
        <v>0</v>
      </c>
      <c r="AE149" s="43">
        <v>0</v>
      </c>
      <c r="AF149" s="43">
        <v>0</v>
      </c>
      <c r="AG149" s="43">
        <v>0</v>
      </c>
      <c r="AH149" s="43">
        <v>0</v>
      </c>
      <c r="AI149" s="88">
        <v>0</v>
      </c>
      <c r="AJ149" s="43">
        <v>0</v>
      </c>
      <c r="AK149" s="43">
        <v>0</v>
      </c>
      <c r="AL149" s="43">
        <v>0</v>
      </c>
      <c r="AM149" s="43">
        <v>0</v>
      </c>
      <c r="AN149" s="72">
        <f t="shared" si="27"/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>
        <v>0</v>
      </c>
      <c r="AW149" s="43">
        <v>0</v>
      </c>
      <c r="AX149" s="43">
        <v>0</v>
      </c>
      <c r="AY149" s="43">
        <v>0</v>
      </c>
      <c r="AZ149" s="43">
        <v>0</v>
      </c>
      <c r="BA149" s="19"/>
      <c r="BB149" s="275">
        <f t="shared" si="28"/>
        <v>0</v>
      </c>
      <c r="BC149" s="275">
        <f t="shared" si="29"/>
        <v>1637248</v>
      </c>
      <c r="BD149" s="14">
        <f>COUNTIF(СписМінфін!$B$2:$B$101,M149)</f>
        <v>1</v>
      </c>
    </row>
    <row r="150" spans="1:56" s="14" customFormat="1" x14ac:dyDescent="0.2">
      <c r="A150" s="14">
        <v>1</v>
      </c>
      <c r="B150" s="14">
        <f t="shared" si="30"/>
        <v>1</v>
      </c>
      <c r="C150" s="14">
        <f t="shared" si="31"/>
        <v>0</v>
      </c>
      <c r="D150" s="14" t="str">
        <f t="shared" si="32"/>
        <v>3ТОВАРИСТВО З ОБМЕЖЕНОЮ ВIДПОВIДАЛЬНIСТЮ "КОМПАНІЯ НОВИЙ РЕГІОН"</v>
      </c>
      <c r="E150" s="261">
        <f t="shared" si="33"/>
        <v>48036984.254794523</v>
      </c>
      <c r="F150" s="261">
        <f t="shared" si="34"/>
        <v>0</v>
      </c>
      <c r="G150" s="128">
        <f t="shared" si="25"/>
        <v>54621493</v>
      </c>
      <c r="H150" s="126">
        <f t="shared" si="35"/>
        <v>321</v>
      </c>
      <c r="I150" s="23">
        <v>42450</v>
      </c>
      <c r="J150" s="23">
        <v>42450</v>
      </c>
      <c r="K150" s="274">
        <f t="shared" si="36"/>
        <v>42838</v>
      </c>
      <c r="L150" s="22">
        <v>9039817377</v>
      </c>
      <c r="M150" s="14" t="s">
        <v>10</v>
      </c>
      <c r="N150" s="41">
        <v>400026926500</v>
      </c>
      <c r="O150" s="40">
        <v>42450</v>
      </c>
      <c r="P150" s="40">
        <v>42450</v>
      </c>
      <c r="Q150" s="40" t="s">
        <v>108</v>
      </c>
      <c r="R150" s="42">
        <v>54621493</v>
      </c>
      <c r="S150" s="40">
        <v>42514</v>
      </c>
      <c r="T150" s="55">
        <f t="shared" si="26"/>
        <v>0</v>
      </c>
      <c r="U150" s="111"/>
      <c r="V150" s="43">
        <v>0</v>
      </c>
      <c r="W150" s="43">
        <v>0</v>
      </c>
      <c r="X150" s="43">
        <v>0</v>
      </c>
      <c r="Y150" s="43">
        <v>0</v>
      </c>
      <c r="Z150" s="43">
        <v>0</v>
      </c>
      <c r="AA150" s="43">
        <v>0</v>
      </c>
      <c r="AB150" s="43">
        <v>0</v>
      </c>
      <c r="AC150" s="43">
        <v>0</v>
      </c>
      <c r="AD150" s="43">
        <v>0</v>
      </c>
      <c r="AE150" s="43">
        <v>0</v>
      </c>
      <c r="AF150" s="43">
        <v>0</v>
      </c>
      <c r="AG150" s="43">
        <v>0</v>
      </c>
      <c r="AH150" s="43">
        <v>0</v>
      </c>
      <c r="AI150" s="88">
        <v>0</v>
      </c>
      <c r="AJ150" s="43">
        <v>0</v>
      </c>
      <c r="AK150" s="43">
        <v>0</v>
      </c>
      <c r="AL150" s="43">
        <v>0</v>
      </c>
      <c r="AM150" s="43">
        <v>0</v>
      </c>
      <c r="AN150" s="72">
        <f t="shared" si="27"/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  <c r="AT150" s="43">
        <v>0</v>
      </c>
      <c r="AU150" s="43">
        <v>0</v>
      </c>
      <c r="AV150" s="43">
        <v>0</v>
      </c>
      <c r="AW150" s="43">
        <v>0</v>
      </c>
      <c r="AX150" s="43">
        <v>0</v>
      </c>
      <c r="AY150" s="43">
        <v>0</v>
      </c>
      <c r="AZ150" s="43">
        <v>0</v>
      </c>
      <c r="BA150" s="19"/>
      <c r="BB150" s="275">
        <f t="shared" si="28"/>
        <v>0</v>
      </c>
      <c r="BC150" s="275">
        <f t="shared" si="29"/>
        <v>54621493</v>
      </c>
      <c r="BD150" s="14">
        <f>COUNTIF(СписМінфін!$B$2:$B$101,M150)</f>
        <v>1</v>
      </c>
    </row>
    <row r="151" spans="1:56" s="14" customFormat="1" x14ac:dyDescent="0.2">
      <c r="A151" s="14">
        <v>1</v>
      </c>
      <c r="B151" s="14">
        <f t="shared" si="30"/>
        <v>1</v>
      </c>
      <c r="C151" s="14">
        <f t="shared" si="31"/>
        <v>0</v>
      </c>
      <c r="D151" s="14" t="str">
        <f t="shared" si="32"/>
        <v>3ТОВАРИСТВО З ОБМЕЖЕНОЮ ВIДПОВIДАЛЬНIСТЮ "ЛІСПРОМ УКРАЇНА"</v>
      </c>
      <c r="E151" s="261">
        <f t="shared" si="33"/>
        <v>738071.34246575343</v>
      </c>
      <c r="F151" s="261">
        <f t="shared" si="34"/>
        <v>0</v>
      </c>
      <c r="G151" s="128">
        <f t="shared" si="25"/>
        <v>839240</v>
      </c>
      <c r="H151" s="126">
        <f t="shared" si="35"/>
        <v>321</v>
      </c>
      <c r="I151" s="23">
        <v>42450</v>
      </c>
      <c r="J151" s="23">
        <v>42450</v>
      </c>
      <c r="K151" s="274">
        <f t="shared" si="36"/>
        <v>42838</v>
      </c>
      <c r="L151" s="22">
        <v>9039912065</v>
      </c>
      <c r="M151" s="14" t="s">
        <v>11</v>
      </c>
      <c r="N151" s="41">
        <v>372602406162</v>
      </c>
      <c r="O151" s="40">
        <v>42450</v>
      </c>
      <c r="P151" s="40">
        <v>42450</v>
      </c>
      <c r="Q151" s="40" t="s">
        <v>108</v>
      </c>
      <c r="R151" s="56">
        <v>839240</v>
      </c>
      <c r="S151" s="43">
        <v>0</v>
      </c>
      <c r="T151" s="55">
        <f t="shared" si="26"/>
        <v>0</v>
      </c>
      <c r="U151" s="111"/>
      <c r="V151" s="43">
        <v>0</v>
      </c>
      <c r="W151" s="43">
        <v>0</v>
      </c>
      <c r="X151" s="43">
        <v>0</v>
      </c>
      <c r="Y151" s="43">
        <v>0</v>
      </c>
      <c r="Z151" s="43">
        <v>0</v>
      </c>
      <c r="AA151" s="43">
        <v>0</v>
      </c>
      <c r="AB151" s="43">
        <v>0</v>
      </c>
      <c r="AC151" s="43">
        <v>0</v>
      </c>
      <c r="AD151" s="43">
        <v>0</v>
      </c>
      <c r="AE151" s="43">
        <v>0</v>
      </c>
      <c r="AF151" s="43">
        <v>0</v>
      </c>
      <c r="AG151" s="43">
        <v>0</v>
      </c>
      <c r="AH151" s="43">
        <v>0</v>
      </c>
      <c r="AI151" s="88">
        <v>0</v>
      </c>
      <c r="AJ151" s="43">
        <v>0</v>
      </c>
      <c r="AK151" s="43">
        <v>0</v>
      </c>
      <c r="AL151" s="43">
        <v>0</v>
      </c>
      <c r="AM151" s="43">
        <v>0</v>
      </c>
      <c r="AN151" s="72">
        <f t="shared" si="27"/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>
        <v>0</v>
      </c>
      <c r="AW151" s="43">
        <v>0</v>
      </c>
      <c r="AX151" s="43">
        <v>0</v>
      </c>
      <c r="AY151" s="43">
        <v>0</v>
      </c>
      <c r="AZ151" s="43">
        <v>0</v>
      </c>
      <c r="BA151" s="19"/>
      <c r="BB151" s="275">
        <f t="shared" si="28"/>
        <v>0</v>
      </c>
      <c r="BC151" s="275">
        <f t="shared" si="29"/>
        <v>839240</v>
      </c>
      <c r="BD151" s="14">
        <f>COUNTIF(СписМінфін!$B$2:$B$101,M151)</f>
        <v>1</v>
      </c>
    </row>
    <row r="152" spans="1:56" s="14" customFormat="1" x14ac:dyDescent="0.2">
      <c r="A152" s="14">
        <v>1</v>
      </c>
      <c r="B152" s="14">
        <f t="shared" si="30"/>
        <v>1</v>
      </c>
      <c r="C152" s="14">
        <f t="shared" si="31"/>
        <v>0</v>
      </c>
      <c r="D152" s="14" t="str">
        <f t="shared" si="32"/>
        <v>3ТОВАРИСТВО З ОБМЕЖЕНОЮ ВIДПОВIДАЛЬНIСТЮ "МРІЯ ТРЕЙДИНГ"</v>
      </c>
      <c r="E152" s="261">
        <f t="shared" si="33"/>
        <v>2822044.6767123286</v>
      </c>
      <c r="F152" s="261">
        <f t="shared" si="34"/>
        <v>0</v>
      </c>
      <c r="G152" s="128">
        <f t="shared" si="25"/>
        <v>3208867</v>
      </c>
      <c r="H152" s="126">
        <f t="shared" si="35"/>
        <v>321</v>
      </c>
      <c r="I152" s="23">
        <v>42450</v>
      </c>
      <c r="J152" s="23">
        <v>42450</v>
      </c>
      <c r="K152" s="274">
        <f t="shared" si="36"/>
        <v>42838</v>
      </c>
      <c r="L152" s="22">
        <v>9040038840</v>
      </c>
      <c r="M152" s="14" t="s">
        <v>31</v>
      </c>
      <c r="N152" s="41">
        <v>396754719188</v>
      </c>
      <c r="O152" s="40">
        <v>42450</v>
      </c>
      <c r="P152" s="40">
        <v>42450</v>
      </c>
      <c r="Q152" s="40" t="s">
        <v>108</v>
      </c>
      <c r="R152" s="42">
        <v>3208867</v>
      </c>
      <c r="S152" s="40">
        <v>42627</v>
      </c>
      <c r="T152" s="55">
        <f t="shared" si="26"/>
        <v>0</v>
      </c>
      <c r="U152" s="111"/>
      <c r="V152" s="43">
        <v>0</v>
      </c>
      <c r="W152" s="43">
        <v>0</v>
      </c>
      <c r="X152" s="43">
        <v>0</v>
      </c>
      <c r="Y152" s="43">
        <v>0</v>
      </c>
      <c r="Z152" s="43">
        <v>0</v>
      </c>
      <c r="AA152" s="43">
        <v>0</v>
      </c>
      <c r="AB152" s="43">
        <v>0</v>
      </c>
      <c r="AC152" s="43">
        <v>0</v>
      </c>
      <c r="AD152" s="43">
        <v>0</v>
      </c>
      <c r="AE152" s="43">
        <v>0</v>
      </c>
      <c r="AF152" s="43">
        <v>0</v>
      </c>
      <c r="AG152" s="43">
        <v>0</v>
      </c>
      <c r="AH152" s="43">
        <v>0</v>
      </c>
      <c r="AI152" s="88">
        <v>0</v>
      </c>
      <c r="AJ152" s="43">
        <v>0</v>
      </c>
      <c r="AK152" s="43">
        <v>0</v>
      </c>
      <c r="AL152" s="43">
        <v>0</v>
      </c>
      <c r="AM152" s="43">
        <v>0</v>
      </c>
      <c r="AN152" s="72">
        <f t="shared" si="27"/>
        <v>0</v>
      </c>
      <c r="AO152" s="43">
        <v>0</v>
      </c>
      <c r="AP152" s="43">
        <v>0</v>
      </c>
      <c r="AQ152" s="43">
        <v>0</v>
      </c>
      <c r="AR152" s="43">
        <v>0</v>
      </c>
      <c r="AS152" s="43">
        <v>0</v>
      </c>
      <c r="AT152" s="43">
        <v>0</v>
      </c>
      <c r="AU152" s="43">
        <v>0</v>
      </c>
      <c r="AV152" s="43">
        <v>0</v>
      </c>
      <c r="AW152" s="43">
        <v>0</v>
      </c>
      <c r="AX152" s="43">
        <v>0</v>
      </c>
      <c r="AY152" s="43">
        <v>0</v>
      </c>
      <c r="AZ152" s="43">
        <v>0</v>
      </c>
      <c r="BA152" s="19"/>
      <c r="BB152" s="275">
        <f t="shared" si="28"/>
        <v>0</v>
      </c>
      <c r="BC152" s="275">
        <f t="shared" si="29"/>
        <v>3208867</v>
      </c>
      <c r="BD152" s="14">
        <f>COUNTIF(СписМінфін!$B$2:$B$101,M152)</f>
        <v>1</v>
      </c>
    </row>
    <row r="153" spans="1:56" s="14" customFormat="1" x14ac:dyDescent="0.2">
      <c r="A153" s="14">
        <v>1</v>
      </c>
      <c r="B153" s="14">
        <f t="shared" si="30"/>
        <v>1</v>
      </c>
      <c r="C153" s="14">
        <f t="shared" si="31"/>
        <v>0</v>
      </c>
      <c r="D153" s="14" t="str">
        <f t="shared" si="32"/>
        <v>3ТОВАРИСТВО З ОБМЕЖЕНОЮ ВIДПОВIДАЛЬНIСТЮ "ПРАЙМ ЛІДЕР"</v>
      </c>
      <c r="E153" s="261">
        <f t="shared" si="33"/>
        <v>50516010.090410955</v>
      </c>
      <c r="F153" s="261">
        <f t="shared" si="34"/>
        <v>0</v>
      </c>
      <c r="G153" s="128">
        <f t="shared" si="25"/>
        <v>57440323</v>
      </c>
      <c r="H153" s="126">
        <f t="shared" si="35"/>
        <v>321</v>
      </c>
      <c r="I153" s="23">
        <v>42450</v>
      </c>
      <c r="J153" s="23">
        <v>42450</v>
      </c>
      <c r="K153" s="274">
        <f t="shared" si="36"/>
        <v>42838</v>
      </c>
      <c r="L153" s="22">
        <v>9040054386</v>
      </c>
      <c r="M153" s="14" t="s">
        <v>9</v>
      </c>
      <c r="N153" s="41">
        <v>400033826573</v>
      </c>
      <c r="O153" s="40">
        <v>42450</v>
      </c>
      <c r="P153" s="40">
        <v>42450</v>
      </c>
      <c r="Q153" s="40" t="s">
        <v>108</v>
      </c>
      <c r="R153" s="42">
        <v>57440323</v>
      </c>
      <c r="S153" s="40">
        <v>42514</v>
      </c>
      <c r="T153" s="55">
        <f t="shared" si="26"/>
        <v>0</v>
      </c>
      <c r="U153" s="111"/>
      <c r="V153" s="43">
        <v>0</v>
      </c>
      <c r="W153" s="43">
        <v>0</v>
      </c>
      <c r="X153" s="43">
        <v>0</v>
      </c>
      <c r="Y153" s="43">
        <v>0</v>
      </c>
      <c r="Z153" s="43">
        <v>0</v>
      </c>
      <c r="AA153" s="43">
        <v>0</v>
      </c>
      <c r="AB153" s="43">
        <v>0</v>
      </c>
      <c r="AC153" s="43">
        <v>0</v>
      </c>
      <c r="AD153" s="43">
        <v>0</v>
      </c>
      <c r="AE153" s="43">
        <v>0</v>
      </c>
      <c r="AF153" s="43">
        <v>0</v>
      </c>
      <c r="AG153" s="43">
        <v>0</v>
      </c>
      <c r="AH153" s="43">
        <v>0</v>
      </c>
      <c r="AI153" s="88">
        <v>0</v>
      </c>
      <c r="AJ153" s="43">
        <v>0</v>
      </c>
      <c r="AK153" s="43">
        <v>0</v>
      </c>
      <c r="AL153" s="43">
        <v>0</v>
      </c>
      <c r="AM153" s="43">
        <v>0</v>
      </c>
      <c r="AN153" s="72">
        <f t="shared" si="27"/>
        <v>0</v>
      </c>
      <c r="AO153" s="43">
        <v>0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0</v>
      </c>
      <c r="AV153" s="43">
        <v>0</v>
      </c>
      <c r="AW153" s="43">
        <v>0</v>
      </c>
      <c r="AX153" s="43">
        <v>0</v>
      </c>
      <c r="AY153" s="43">
        <v>0</v>
      </c>
      <c r="AZ153" s="43">
        <v>0</v>
      </c>
      <c r="BA153" s="19"/>
      <c r="BB153" s="275">
        <f t="shared" si="28"/>
        <v>0</v>
      </c>
      <c r="BC153" s="275">
        <f t="shared" si="29"/>
        <v>57440323</v>
      </c>
      <c r="BD153" s="14">
        <f>COUNTIF(СписМінфін!$B$2:$B$101,M153)</f>
        <v>1</v>
      </c>
    </row>
    <row r="154" spans="1:56" s="14" customFormat="1" x14ac:dyDescent="0.2">
      <c r="A154" s="14">
        <v>1</v>
      </c>
      <c r="B154" s="14">
        <f t="shared" si="30"/>
        <v>1</v>
      </c>
      <c r="C154" s="14">
        <f t="shared" si="31"/>
        <v>0</v>
      </c>
      <c r="D154" s="14" t="str">
        <f t="shared" si="32"/>
        <v>3ТОВАРИСТВО З ОБМЕЖЕНОЮ ВIДПОВIДАЛЬНIСТЮ "ЮНАЙТЕД ЛОГІСТИК"</v>
      </c>
      <c r="E154" s="261">
        <f t="shared" si="33"/>
        <v>58611733.865753427</v>
      </c>
      <c r="F154" s="261">
        <f t="shared" si="34"/>
        <v>0</v>
      </c>
      <c r="G154" s="128">
        <f t="shared" si="25"/>
        <v>66645741</v>
      </c>
      <c r="H154" s="126">
        <f t="shared" si="35"/>
        <v>321</v>
      </c>
      <c r="I154" s="23">
        <v>42450</v>
      </c>
      <c r="J154" s="23">
        <v>42450</v>
      </c>
      <c r="K154" s="274">
        <f t="shared" si="36"/>
        <v>42838</v>
      </c>
      <c r="L154" s="22">
        <v>9039887140</v>
      </c>
      <c r="M154" s="14" t="s">
        <v>7</v>
      </c>
      <c r="N154" s="41">
        <v>400027826509</v>
      </c>
      <c r="O154" s="40">
        <v>42450</v>
      </c>
      <c r="P154" s="40">
        <v>42450</v>
      </c>
      <c r="Q154" s="40" t="s">
        <v>108</v>
      </c>
      <c r="R154" s="42">
        <v>66645741</v>
      </c>
      <c r="S154" s="40">
        <v>42514</v>
      </c>
      <c r="T154" s="55">
        <f t="shared" si="26"/>
        <v>0</v>
      </c>
      <c r="U154" s="111"/>
      <c r="V154" s="43">
        <v>0</v>
      </c>
      <c r="W154" s="43">
        <v>0</v>
      </c>
      <c r="X154" s="43">
        <v>0</v>
      </c>
      <c r="Y154" s="43">
        <v>0</v>
      </c>
      <c r="Z154" s="43">
        <v>0</v>
      </c>
      <c r="AA154" s="43">
        <v>0</v>
      </c>
      <c r="AB154" s="43">
        <v>0</v>
      </c>
      <c r="AC154" s="43">
        <v>0</v>
      </c>
      <c r="AD154" s="43">
        <v>0</v>
      </c>
      <c r="AE154" s="43">
        <v>0</v>
      </c>
      <c r="AF154" s="43">
        <v>0</v>
      </c>
      <c r="AG154" s="43">
        <v>0</v>
      </c>
      <c r="AH154" s="43">
        <v>0</v>
      </c>
      <c r="AI154" s="88">
        <v>0</v>
      </c>
      <c r="AJ154" s="43">
        <v>0</v>
      </c>
      <c r="AK154" s="43">
        <v>0</v>
      </c>
      <c r="AL154" s="43">
        <v>0</v>
      </c>
      <c r="AM154" s="43">
        <v>0</v>
      </c>
      <c r="AN154" s="72">
        <f t="shared" si="27"/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>
        <v>0</v>
      </c>
      <c r="AW154" s="43">
        <v>0</v>
      </c>
      <c r="AX154" s="43">
        <v>0</v>
      </c>
      <c r="AY154" s="43">
        <v>0</v>
      </c>
      <c r="AZ154" s="43">
        <v>0</v>
      </c>
      <c r="BA154" s="19"/>
      <c r="BB154" s="275">
        <f t="shared" si="28"/>
        <v>0</v>
      </c>
      <c r="BC154" s="275">
        <f t="shared" si="29"/>
        <v>66645741</v>
      </c>
      <c r="BD154" s="14">
        <f>COUNTIF(СписМінфін!$B$2:$B$101,M154)</f>
        <v>1</v>
      </c>
    </row>
    <row r="155" spans="1:56" s="14" customFormat="1" hidden="1" x14ac:dyDescent="0.2">
      <c r="A155" s="14">
        <v>1</v>
      </c>
      <c r="B155" s="14">
        <f t="shared" si="30"/>
        <v>0</v>
      </c>
      <c r="C155" s="14">
        <f t="shared" si="31"/>
        <v>0</v>
      </c>
      <c r="D155" s="14" t="str">
        <f t="shared" si="32"/>
        <v>3ДЕРЖАВНЕ ПIДПРИЄМСТВО "НАУКОВО-ВИРОБНИЧИЙ КОМПЛЕКС ГАЗОТУРБОБУДУВАННЯ "ЗОРЯ" - "МАШПРОЕКТ"</v>
      </c>
      <c r="E155" s="261">
        <f t="shared" si="33"/>
        <v>0</v>
      </c>
      <c r="F155" s="261">
        <f t="shared" si="34"/>
        <v>0</v>
      </c>
      <c r="G155" s="128">
        <f t="shared" si="25"/>
        <v>0</v>
      </c>
      <c r="H155" s="126">
        <f t="shared" si="35"/>
        <v>0</v>
      </c>
      <c r="I155" s="23">
        <v>42450</v>
      </c>
      <c r="J155" s="23">
        <v>42450</v>
      </c>
      <c r="K155" s="274">
        <f t="shared" si="36"/>
        <v>42481</v>
      </c>
      <c r="L155" s="22">
        <v>9039954198</v>
      </c>
      <c r="M155" s="14" t="s">
        <v>43</v>
      </c>
      <c r="N155" s="41">
        <v>318213814011</v>
      </c>
      <c r="O155" s="40">
        <v>42450</v>
      </c>
      <c r="P155" s="40">
        <v>42450</v>
      </c>
      <c r="Q155" s="40" t="s">
        <v>108</v>
      </c>
      <c r="R155" s="22">
        <v>20601424</v>
      </c>
      <c r="S155" s="40">
        <v>42480</v>
      </c>
      <c r="T155" s="55">
        <f t="shared" si="26"/>
        <v>20601424</v>
      </c>
      <c r="U155" s="90">
        <v>42481</v>
      </c>
      <c r="V155" s="19">
        <v>20601424</v>
      </c>
      <c r="W155" s="43">
        <v>0</v>
      </c>
      <c r="X155" s="43">
        <v>0</v>
      </c>
      <c r="Y155" s="43">
        <v>0</v>
      </c>
      <c r="Z155" s="43">
        <v>0</v>
      </c>
      <c r="AA155" s="43">
        <v>0</v>
      </c>
      <c r="AB155" s="43">
        <v>0</v>
      </c>
      <c r="AC155" s="43">
        <v>0</v>
      </c>
      <c r="AD155" s="43">
        <v>0</v>
      </c>
      <c r="AE155" s="43">
        <v>0</v>
      </c>
      <c r="AF155" s="43">
        <v>0</v>
      </c>
      <c r="AG155" s="43">
        <v>0</v>
      </c>
      <c r="AH155" s="43">
        <v>0</v>
      </c>
      <c r="AI155" s="88">
        <v>0</v>
      </c>
      <c r="AJ155" s="43">
        <v>0</v>
      </c>
      <c r="AK155" s="43">
        <v>0</v>
      </c>
      <c r="AL155" s="43">
        <v>0</v>
      </c>
      <c r="AM155" s="43">
        <v>0</v>
      </c>
      <c r="AN155" s="72">
        <f t="shared" si="27"/>
        <v>20601424</v>
      </c>
      <c r="AO155" s="40">
        <v>42488</v>
      </c>
      <c r="AP155" s="56">
        <v>20601424</v>
      </c>
      <c r="AQ155" s="43">
        <v>0</v>
      </c>
      <c r="AR155" s="43">
        <v>0</v>
      </c>
      <c r="AS155" s="43">
        <v>0</v>
      </c>
      <c r="AT155" s="43">
        <v>0</v>
      </c>
      <c r="AU155" s="43">
        <v>0</v>
      </c>
      <c r="AV155" s="43">
        <v>0</v>
      </c>
      <c r="AW155" s="43">
        <v>0</v>
      </c>
      <c r="AX155" s="43">
        <v>0</v>
      </c>
      <c r="AY155" s="43">
        <v>0</v>
      </c>
      <c r="AZ155" s="43">
        <v>0</v>
      </c>
      <c r="BA155" s="19"/>
      <c r="BB155" s="275">
        <f t="shared" si="28"/>
        <v>0</v>
      </c>
      <c r="BC155" s="275">
        <f t="shared" si="29"/>
        <v>0</v>
      </c>
      <c r="BD155" s="14">
        <f>COUNTIF(СписМінфін!$B$2:$B$101,M155)</f>
        <v>1</v>
      </c>
    </row>
    <row r="156" spans="1:56" s="14" customFormat="1" hidden="1" x14ac:dyDescent="0.2">
      <c r="A156" s="14">
        <v>1</v>
      </c>
      <c r="B156" s="14">
        <f t="shared" si="30"/>
        <v>0</v>
      </c>
      <c r="C156" s="14">
        <f t="shared" si="31"/>
        <v>0</v>
      </c>
      <c r="D156" s="14" t="str">
        <f t="shared" si="32"/>
        <v>3ДОЧІРНЄ ПІДПРИЄМСТВО З ІНОЗЕМНОЮ ІНВЕСТИЦІЄЮ "САНГРАНТ ПЛЮС"</v>
      </c>
      <c r="E156" s="261">
        <f t="shared" si="33"/>
        <v>0</v>
      </c>
      <c r="F156" s="261">
        <f t="shared" si="34"/>
        <v>0</v>
      </c>
      <c r="G156" s="128">
        <f t="shared" si="25"/>
        <v>0</v>
      </c>
      <c r="H156" s="126">
        <f t="shared" si="35"/>
        <v>0</v>
      </c>
      <c r="I156" s="23">
        <v>42450</v>
      </c>
      <c r="J156" s="23">
        <v>42450</v>
      </c>
      <c r="K156" s="274">
        <f t="shared" si="36"/>
        <v>42481</v>
      </c>
      <c r="L156" s="22">
        <v>9039954109</v>
      </c>
      <c r="M156" s="14" t="s">
        <v>88</v>
      </c>
      <c r="N156" s="41">
        <v>312436726100</v>
      </c>
      <c r="O156" s="40">
        <v>42450</v>
      </c>
      <c r="P156" s="40">
        <v>42450</v>
      </c>
      <c r="Q156" s="40" t="s">
        <v>108</v>
      </c>
      <c r="R156" s="43">
        <v>11808261</v>
      </c>
      <c r="S156" s="40">
        <v>42480</v>
      </c>
      <c r="T156" s="55">
        <f t="shared" si="26"/>
        <v>11808261</v>
      </c>
      <c r="U156" s="90">
        <v>42481</v>
      </c>
      <c r="V156" s="19">
        <v>11808261</v>
      </c>
      <c r="W156" s="43">
        <v>0</v>
      </c>
      <c r="X156" s="43">
        <v>0</v>
      </c>
      <c r="Y156" s="43">
        <v>0</v>
      </c>
      <c r="Z156" s="43">
        <v>0</v>
      </c>
      <c r="AA156" s="43">
        <v>0</v>
      </c>
      <c r="AB156" s="43">
        <v>0</v>
      </c>
      <c r="AC156" s="43">
        <v>0</v>
      </c>
      <c r="AD156" s="43">
        <v>0</v>
      </c>
      <c r="AE156" s="43">
        <v>0</v>
      </c>
      <c r="AF156" s="43">
        <v>0</v>
      </c>
      <c r="AG156" s="43">
        <v>0</v>
      </c>
      <c r="AH156" s="43">
        <v>0</v>
      </c>
      <c r="AI156" s="88">
        <v>0</v>
      </c>
      <c r="AJ156" s="43">
        <v>0</v>
      </c>
      <c r="AK156" s="43">
        <v>0</v>
      </c>
      <c r="AL156" s="43">
        <v>0</v>
      </c>
      <c r="AM156" s="43">
        <v>0</v>
      </c>
      <c r="AN156" s="72">
        <f t="shared" si="27"/>
        <v>11808261</v>
      </c>
      <c r="AO156" s="40">
        <v>42488</v>
      </c>
      <c r="AP156" s="98">
        <v>11808261</v>
      </c>
      <c r="AQ156" s="43">
        <v>0</v>
      </c>
      <c r="AR156" s="43">
        <v>0</v>
      </c>
      <c r="AS156" s="43">
        <v>0</v>
      </c>
      <c r="AT156" s="43">
        <v>0</v>
      </c>
      <c r="AU156" s="43">
        <v>0</v>
      </c>
      <c r="AV156" s="43">
        <v>0</v>
      </c>
      <c r="AW156" s="43">
        <v>0</v>
      </c>
      <c r="AX156" s="43">
        <v>0</v>
      </c>
      <c r="AY156" s="43">
        <v>0</v>
      </c>
      <c r="AZ156" s="43">
        <v>0</v>
      </c>
      <c r="BA156" s="19"/>
      <c r="BB156" s="275">
        <f t="shared" si="28"/>
        <v>0</v>
      </c>
      <c r="BC156" s="275">
        <f t="shared" si="29"/>
        <v>0</v>
      </c>
      <c r="BD156" s="14">
        <f>COUNTIF(СписМінфін!$B$2:$B$101,M156)</f>
        <v>1</v>
      </c>
    </row>
    <row r="157" spans="1:56" s="14" customFormat="1" hidden="1" x14ac:dyDescent="0.2">
      <c r="A157" s="14">
        <v>1</v>
      </c>
      <c r="B157" s="14">
        <f t="shared" si="30"/>
        <v>0</v>
      </c>
      <c r="C157" s="14">
        <f t="shared" si="31"/>
        <v>0</v>
      </c>
      <c r="D157" s="14" t="str">
        <f t="shared" si="32"/>
        <v>3ПРИВАТНЕ АКЦIОНЕРНЕ ТОВАРИСТВО "АВІАКОМПАНІЯ "МІЖНАРОДНІ АВІАЛІНІЇ УКРАЇНИ"</v>
      </c>
      <c r="E157" s="261">
        <f t="shared" si="33"/>
        <v>0</v>
      </c>
      <c r="F157" s="261">
        <f t="shared" si="34"/>
        <v>0</v>
      </c>
      <c r="G157" s="128">
        <f t="shared" si="25"/>
        <v>0</v>
      </c>
      <c r="H157" s="126">
        <f t="shared" si="35"/>
        <v>0</v>
      </c>
      <c r="I157" s="23">
        <v>42450</v>
      </c>
      <c r="J157" s="23">
        <v>42450</v>
      </c>
      <c r="K157" s="274">
        <f t="shared" si="36"/>
        <v>42481</v>
      </c>
      <c r="L157" s="22">
        <v>9039705486</v>
      </c>
      <c r="M157" s="14" t="s">
        <v>57</v>
      </c>
      <c r="N157" s="41">
        <v>143486826595</v>
      </c>
      <c r="O157" s="40">
        <v>42450</v>
      </c>
      <c r="P157" s="40">
        <v>42450</v>
      </c>
      <c r="Q157" s="40" t="s">
        <v>108</v>
      </c>
      <c r="R157" s="22">
        <v>15589180</v>
      </c>
      <c r="S157" s="40">
        <v>42480</v>
      </c>
      <c r="T157" s="55">
        <f t="shared" si="26"/>
        <v>15589180</v>
      </c>
      <c r="U157" s="90">
        <v>42481</v>
      </c>
      <c r="V157" s="19">
        <v>15589180</v>
      </c>
      <c r="W157" s="43">
        <v>0</v>
      </c>
      <c r="X157" s="43">
        <v>0</v>
      </c>
      <c r="Y157" s="43">
        <v>0</v>
      </c>
      <c r="Z157" s="43">
        <v>0</v>
      </c>
      <c r="AA157" s="43">
        <v>0</v>
      </c>
      <c r="AB157" s="43">
        <v>0</v>
      </c>
      <c r="AC157" s="43">
        <v>0</v>
      </c>
      <c r="AD157" s="43">
        <v>0</v>
      </c>
      <c r="AE157" s="43">
        <v>0</v>
      </c>
      <c r="AF157" s="43">
        <v>0</v>
      </c>
      <c r="AG157" s="43">
        <v>0</v>
      </c>
      <c r="AH157" s="43">
        <v>0</v>
      </c>
      <c r="AI157" s="88">
        <v>0</v>
      </c>
      <c r="AJ157" s="43">
        <v>0</v>
      </c>
      <c r="AK157" s="43">
        <v>0</v>
      </c>
      <c r="AL157" s="43">
        <v>0</v>
      </c>
      <c r="AM157" s="43">
        <v>0</v>
      </c>
      <c r="AN157" s="72">
        <f t="shared" si="27"/>
        <v>15589180</v>
      </c>
      <c r="AO157" s="40">
        <v>42488</v>
      </c>
      <c r="AP157" s="56">
        <v>15589180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>
        <v>0</v>
      </c>
      <c r="AW157" s="43">
        <v>0</v>
      </c>
      <c r="AX157" s="43">
        <v>0</v>
      </c>
      <c r="AY157" s="43">
        <v>0</v>
      </c>
      <c r="AZ157" s="43">
        <v>0</v>
      </c>
      <c r="BA157" s="19"/>
      <c r="BB157" s="275">
        <f t="shared" si="28"/>
        <v>0</v>
      </c>
      <c r="BC157" s="275">
        <f t="shared" si="29"/>
        <v>0</v>
      </c>
      <c r="BD157" s="14">
        <f>COUNTIF(СписМінфін!$B$2:$B$101,M157)</f>
        <v>1</v>
      </c>
    </row>
    <row r="158" spans="1:56" s="14" customFormat="1" hidden="1" x14ac:dyDescent="0.2">
      <c r="A158" s="14">
        <v>1</v>
      </c>
      <c r="B158" s="14">
        <f t="shared" si="30"/>
        <v>0</v>
      </c>
      <c r="C158" s="14">
        <f t="shared" si="31"/>
        <v>0</v>
      </c>
      <c r="D158" s="14" t="str">
        <f t="shared" si="32"/>
        <v>3ПРИВАТНЕ АКЦIОНЕРНЕ ТОВАРИСТВО "ЦЕНТРАЛЬНИЙ ГІРНИЧО-ЗБАГАЧУВАЛЬНИЙ КОМБІНАТ"</v>
      </c>
      <c r="E158" s="261">
        <f t="shared" si="33"/>
        <v>0</v>
      </c>
      <c r="F158" s="261">
        <f t="shared" si="34"/>
        <v>0</v>
      </c>
      <c r="G158" s="128">
        <f t="shared" si="25"/>
        <v>0</v>
      </c>
      <c r="H158" s="126">
        <f t="shared" si="35"/>
        <v>0</v>
      </c>
      <c r="I158" s="23">
        <v>42450</v>
      </c>
      <c r="J158" s="23">
        <v>42450</v>
      </c>
      <c r="K158" s="274">
        <f t="shared" si="36"/>
        <v>42481</v>
      </c>
      <c r="L158" s="22">
        <v>9039990328</v>
      </c>
      <c r="M158" s="14" t="s">
        <v>133</v>
      </c>
      <c r="N158" s="41">
        <v>1909704059</v>
      </c>
      <c r="O158" s="40">
        <v>42450</v>
      </c>
      <c r="P158" s="40">
        <v>42450</v>
      </c>
      <c r="Q158" s="40" t="s">
        <v>108</v>
      </c>
      <c r="R158" s="43">
        <v>29234008</v>
      </c>
      <c r="S158" s="40">
        <v>42480</v>
      </c>
      <c r="T158" s="55">
        <f t="shared" si="26"/>
        <v>27455310</v>
      </c>
      <c r="U158" s="90">
        <v>42481</v>
      </c>
      <c r="V158" s="19">
        <v>27455310</v>
      </c>
      <c r="W158" s="43">
        <v>0</v>
      </c>
      <c r="X158" s="43">
        <v>0</v>
      </c>
      <c r="Y158" s="43">
        <v>0</v>
      </c>
      <c r="Z158" s="43">
        <v>0</v>
      </c>
      <c r="AA158" s="43">
        <v>0</v>
      </c>
      <c r="AB158" s="43">
        <v>0</v>
      </c>
      <c r="AC158" s="43">
        <v>0</v>
      </c>
      <c r="AD158" s="43">
        <v>0</v>
      </c>
      <c r="AE158" s="43">
        <v>0</v>
      </c>
      <c r="AF158" s="43">
        <v>0</v>
      </c>
      <c r="AG158" s="40">
        <v>42471</v>
      </c>
      <c r="AH158" s="22">
        <v>285104</v>
      </c>
      <c r="AI158" s="64">
        <v>1778698</v>
      </c>
      <c r="AJ158" s="40">
        <v>42570</v>
      </c>
      <c r="AK158" s="22">
        <v>3087888</v>
      </c>
      <c r="AL158" s="40" t="s">
        <v>108</v>
      </c>
      <c r="AM158" s="43">
        <v>0</v>
      </c>
      <c r="AN158" s="72">
        <f t="shared" si="27"/>
        <v>27455310</v>
      </c>
      <c r="AO158" s="40">
        <v>42488</v>
      </c>
      <c r="AP158" s="56">
        <v>27455310</v>
      </c>
      <c r="AQ158" s="43">
        <v>0</v>
      </c>
      <c r="AR158" s="43">
        <v>0</v>
      </c>
      <c r="AS158" s="43">
        <v>0</v>
      </c>
      <c r="AT158" s="43">
        <v>0</v>
      </c>
      <c r="AU158" s="43">
        <v>0</v>
      </c>
      <c r="AV158" s="43">
        <v>0</v>
      </c>
      <c r="AW158" s="43">
        <v>0</v>
      </c>
      <c r="AX158" s="43">
        <v>0</v>
      </c>
      <c r="AY158" s="43">
        <v>0</v>
      </c>
      <c r="AZ158" s="43">
        <v>0</v>
      </c>
      <c r="BA158" s="19"/>
      <c r="BB158" s="275">
        <f t="shared" si="28"/>
        <v>0</v>
      </c>
      <c r="BC158" s="275">
        <f t="shared" si="29"/>
        <v>1778698</v>
      </c>
      <c r="BD158" s="14">
        <f>COUNTIF(СписМінфін!$B$2:$B$101,M158)</f>
        <v>0</v>
      </c>
    </row>
    <row r="159" spans="1:56" s="14" customFormat="1" hidden="1" x14ac:dyDescent="0.2">
      <c r="A159" s="14">
        <v>1</v>
      </c>
      <c r="B159" s="14">
        <f t="shared" si="30"/>
        <v>0</v>
      </c>
      <c r="C159" s="14">
        <f t="shared" si="31"/>
        <v>0</v>
      </c>
      <c r="D159" s="14" t="str">
        <f t="shared" si="32"/>
        <v>3ПРИВАТНЕ АКЦІОНЕРНЕ ТОВАРИСТВО "ПОЛОГІВСЬКИЙ ОЛІЙНОЕКСТРАКЦІЙНИЙ ЗАВОД"</v>
      </c>
      <c r="E159" s="261">
        <f t="shared" si="33"/>
        <v>0</v>
      </c>
      <c r="F159" s="261">
        <f t="shared" si="34"/>
        <v>0</v>
      </c>
      <c r="G159" s="128">
        <f t="shared" si="25"/>
        <v>0</v>
      </c>
      <c r="H159" s="126">
        <f t="shared" si="35"/>
        <v>0</v>
      </c>
      <c r="I159" s="23">
        <v>42450</v>
      </c>
      <c r="J159" s="23">
        <v>42450</v>
      </c>
      <c r="K159" s="274">
        <f t="shared" si="36"/>
        <v>42481</v>
      </c>
      <c r="L159" s="22">
        <v>9039477831</v>
      </c>
      <c r="M159" s="14" t="s">
        <v>75</v>
      </c>
      <c r="N159" s="41">
        <v>3841408159</v>
      </c>
      <c r="O159" s="40">
        <v>42450</v>
      </c>
      <c r="P159" s="40">
        <v>42450</v>
      </c>
      <c r="Q159" s="40" t="s">
        <v>108</v>
      </c>
      <c r="R159" s="43">
        <v>46088899</v>
      </c>
      <c r="S159" s="40">
        <v>42480</v>
      </c>
      <c r="T159" s="55">
        <f t="shared" si="26"/>
        <v>46088899</v>
      </c>
      <c r="U159" s="90">
        <v>42481</v>
      </c>
      <c r="V159" s="19">
        <v>46088899</v>
      </c>
      <c r="W159" s="43">
        <v>0</v>
      </c>
      <c r="X159" s="43">
        <v>0</v>
      </c>
      <c r="Y159" s="43">
        <v>0</v>
      </c>
      <c r="Z159" s="43">
        <v>0</v>
      </c>
      <c r="AA159" s="43">
        <v>0</v>
      </c>
      <c r="AB159" s="43">
        <v>0</v>
      </c>
      <c r="AC159" s="43">
        <v>0</v>
      </c>
      <c r="AD159" s="43">
        <v>0</v>
      </c>
      <c r="AE159" s="43">
        <v>0</v>
      </c>
      <c r="AF159" s="43">
        <v>0</v>
      </c>
      <c r="AG159" s="43">
        <v>0</v>
      </c>
      <c r="AH159" s="43">
        <v>0</v>
      </c>
      <c r="AI159" s="88">
        <v>0</v>
      </c>
      <c r="AJ159" s="43">
        <v>0</v>
      </c>
      <c r="AK159" s="43">
        <v>0</v>
      </c>
      <c r="AL159" s="43">
        <v>0</v>
      </c>
      <c r="AM159" s="43">
        <v>0</v>
      </c>
      <c r="AN159" s="72">
        <f t="shared" si="27"/>
        <v>46088899</v>
      </c>
      <c r="AO159" s="40">
        <v>42488</v>
      </c>
      <c r="AP159" s="56">
        <v>46088899</v>
      </c>
      <c r="AQ159" s="43">
        <v>0</v>
      </c>
      <c r="AR159" s="43">
        <v>0</v>
      </c>
      <c r="AS159" s="43">
        <v>0</v>
      </c>
      <c r="AT159" s="43">
        <v>0</v>
      </c>
      <c r="AU159" s="43">
        <v>0</v>
      </c>
      <c r="AV159" s="43">
        <v>0</v>
      </c>
      <c r="AW159" s="43">
        <v>0</v>
      </c>
      <c r="AX159" s="43">
        <v>0</v>
      </c>
      <c r="AY159" s="43">
        <v>0</v>
      </c>
      <c r="AZ159" s="43">
        <v>0</v>
      </c>
      <c r="BA159" s="19"/>
      <c r="BB159" s="275">
        <f t="shared" si="28"/>
        <v>0</v>
      </c>
      <c r="BC159" s="275">
        <f t="shared" si="29"/>
        <v>0</v>
      </c>
      <c r="BD159" s="14">
        <f>COUNTIF(СписМінфін!$B$2:$B$101,M159)</f>
        <v>1</v>
      </c>
    </row>
    <row r="160" spans="1:56" s="14" customFormat="1" hidden="1" x14ac:dyDescent="0.2">
      <c r="A160" s="14">
        <v>1</v>
      </c>
      <c r="B160" s="14">
        <f t="shared" si="30"/>
        <v>0</v>
      </c>
      <c r="C160" s="14">
        <f t="shared" si="31"/>
        <v>0</v>
      </c>
      <c r="D160" s="14" t="str">
        <f t="shared" si="32"/>
        <v>3ПУБЛІЧНЕ АКЦIОНЕРНЕ ТОВАРИСТВО "ОДЕСЬКИЙ ПРИПОРТОВИЙ ЗАВОД"</v>
      </c>
      <c r="E160" s="261">
        <f t="shared" si="33"/>
        <v>0</v>
      </c>
      <c r="F160" s="261">
        <f t="shared" si="34"/>
        <v>0</v>
      </c>
      <c r="G160" s="128">
        <f t="shared" si="25"/>
        <v>0</v>
      </c>
      <c r="H160" s="126">
        <f t="shared" si="35"/>
        <v>0</v>
      </c>
      <c r="I160" s="23">
        <v>42450</v>
      </c>
      <c r="J160" s="23">
        <v>42450</v>
      </c>
      <c r="K160" s="274">
        <f t="shared" si="36"/>
        <v>42481</v>
      </c>
      <c r="L160" s="22">
        <v>9039319426</v>
      </c>
      <c r="M160" s="14" t="s">
        <v>41</v>
      </c>
      <c r="N160" s="41">
        <v>2065315339</v>
      </c>
      <c r="O160" s="40">
        <v>42450</v>
      </c>
      <c r="P160" s="40">
        <v>42450</v>
      </c>
      <c r="Q160" s="40" t="s">
        <v>108</v>
      </c>
      <c r="R160" s="43">
        <v>64716823</v>
      </c>
      <c r="S160" s="40">
        <v>42480</v>
      </c>
      <c r="T160" s="55">
        <f t="shared" si="26"/>
        <v>64716823</v>
      </c>
      <c r="U160" s="90">
        <v>42481</v>
      </c>
      <c r="V160" s="19">
        <v>64716823</v>
      </c>
      <c r="W160" s="43">
        <v>0</v>
      </c>
      <c r="X160" s="43">
        <v>0</v>
      </c>
      <c r="Y160" s="4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88">
        <v>0</v>
      </c>
      <c r="AJ160" s="43">
        <v>0</v>
      </c>
      <c r="AK160" s="43">
        <v>0</v>
      </c>
      <c r="AL160" s="43">
        <v>0</v>
      </c>
      <c r="AM160" s="43">
        <v>0</v>
      </c>
      <c r="AN160" s="72">
        <f t="shared" si="27"/>
        <v>64716823</v>
      </c>
      <c r="AO160" s="40">
        <v>42488</v>
      </c>
      <c r="AP160" s="56">
        <v>64716823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  <c r="AW160" s="43">
        <v>0</v>
      </c>
      <c r="AX160" s="43">
        <v>0</v>
      </c>
      <c r="AY160" s="43">
        <v>0</v>
      </c>
      <c r="AZ160" s="43">
        <v>0</v>
      </c>
      <c r="BA160" s="19"/>
      <c r="BB160" s="275">
        <f t="shared" si="28"/>
        <v>0</v>
      </c>
      <c r="BC160" s="275">
        <f t="shared" si="29"/>
        <v>0</v>
      </c>
      <c r="BD160" s="14">
        <f>COUNTIF(СписМінфін!$B$2:$B$101,M160)</f>
        <v>1</v>
      </c>
    </row>
    <row r="161" spans="1:56" s="14" customFormat="1" hidden="1" x14ac:dyDescent="0.2">
      <c r="A161" s="14">
        <v>1</v>
      </c>
      <c r="B161" s="14">
        <f t="shared" si="30"/>
        <v>0</v>
      </c>
      <c r="C161" s="14">
        <f t="shared" si="31"/>
        <v>0</v>
      </c>
      <c r="D161" s="14" t="str">
        <f t="shared" si="32"/>
        <v>3ПУБЛІЧНЕ АКЦIОНЕРНЕ ТОВАРИСТВО "СУМСЬКЕ МАШИНОБУДІВНЕ НАУКОВО-ВИРОБНИЧЕ ОБ'ЄДНАННЯ"</v>
      </c>
      <c r="E161" s="261">
        <f t="shared" si="33"/>
        <v>0</v>
      </c>
      <c r="F161" s="261">
        <f t="shared" si="34"/>
        <v>0</v>
      </c>
      <c r="G161" s="128">
        <f t="shared" si="25"/>
        <v>0</v>
      </c>
      <c r="H161" s="126">
        <f t="shared" si="35"/>
        <v>0</v>
      </c>
      <c r="I161" s="23">
        <v>42450</v>
      </c>
      <c r="J161" s="23">
        <v>42450</v>
      </c>
      <c r="K161" s="274">
        <f t="shared" si="36"/>
        <v>42481</v>
      </c>
      <c r="L161" s="22">
        <v>9039246748</v>
      </c>
      <c r="M161" s="14" t="s">
        <v>48</v>
      </c>
      <c r="N161" s="41">
        <v>57479918286</v>
      </c>
      <c r="O161" s="40">
        <v>42450</v>
      </c>
      <c r="P161" s="40">
        <v>42450</v>
      </c>
      <c r="Q161" s="40" t="s">
        <v>108</v>
      </c>
      <c r="R161" s="43">
        <v>10759698</v>
      </c>
      <c r="S161" s="40">
        <v>42480</v>
      </c>
      <c r="T161" s="55">
        <f t="shared" si="26"/>
        <v>10759698</v>
      </c>
      <c r="U161" s="90">
        <v>42481</v>
      </c>
      <c r="V161" s="19">
        <v>10759698</v>
      </c>
      <c r="W161" s="43">
        <v>0</v>
      </c>
      <c r="X161" s="43">
        <v>0</v>
      </c>
      <c r="Y161" s="43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88">
        <v>0</v>
      </c>
      <c r="AJ161" s="43">
        <v>0</v>
      </c>
      <c r="AK161" s="43">
        <v>0</v>
      </c>
      <c r="AL161" s="43">
        <v>0</v>
      </c>
      <c r="AM161" s="43">
        <v>0</v>
      </c>
      <c r="AN161" s="72">
        <f t="shared" si="27"/>
        <v>10759698</v>
      </c>
      <c r="AO161" s="40">
        <v>42488</v>
      </c>
      <c r="AP161" s="56">
        <v>10759698</v>
      </c>
      <c r="AQ161" s="43">
        <v>0</v>
      </c>
      <c r="AR161" s="43">
        <v>0</v>
      </c>
      <c r="AS161" s="43">
        <v>0</v>
      </c>
      <c r="AT161" s="43">
        <v>0</v>
      </c>
      <c r="AU161" s="43">
        <v>0</v>
      </c>
      <c r="AV161" s="43">
        <v>0</v>
      </c>
      <c r="AW161" s="43">
        <v>0</v>
      </c>
      <c r="AX161" s="43">
        <v>0</v>
      </c>
      <c r="AY161" s="43">
        <v>0</v>
      </c>
      <c r="AZ161" s="43">
        <v>0</v>
      </c>
      <c r="BA161" s="19"/>
      <c r="BB161" s="275">
        <f t="shared" si="28"/>
        <v>0</v>
      </c>
      <c r="BC161" s="275">
        <f t="shared" si="29"/>
        <v>0</v>
      </c>
      <c r="BD161" s="14">
        <f>COUNTIF(СписМінфін!$B$2:$B$101,M161)</f>
        <v>1</v>
      </c>
    </row>
    <row r="162" spans="1:56" s="14" customFormat="1" hidden="1" x14ac:dyDescent="0.2">
      <c r="A162" s="14">
        <v>1</v>
      </c>
      <c r="B162" s="14">
        <f t="shared" si="30"/>
        <v>0</v>
      </c>
      <c r="C162" s="14">
        <f t="shared" si="31"/>
        <v>0</v>
      </c>
      <c r="D162" s="14" t="str">
        <f t="shared" si="32"/>
        <v>3ПУБЛІЧНЕ АКЦІОНЕРНЕ ТОВАРИСТВО ''ЗАПОРІЗЬКИЙ ЗАВОД ФЕРОСПЛАВІВ''</v>
      </c>
      <c r="E162" s="261">
        <f t="shared" si="33"/>
        <v>0</v>
      </c>
      <c r="F162" s="261">
        <f t="shared" si="34"/>
        <v>0</v>
      </c>
      <c r="G162" s="128">
        <f t="shared" si="25"/>
        <v>0</v>
      </c>
      <c r="H162" s="126">
        <f t="shared" si="35"/>
        <v>0</v>
      </c>
      <c r="I162" s="23">
        <v>42450</v>
      </c>
      <c r="J162" s="23">
        <v>42450</v>
      </c>
      <c r="K162" s="274">
        <f t="shared" si="36"/>
        <v>42481</v>
      </c>
      <c r="L162" s="22">
        <v>9039285744</v>
      </c>
      <c r="M162" s="14" t="s">
        <v>137</v>
      </c>
      <c r="N162" s="41">
        <v>1865408241</v>
      </c>
      <c r="O162" s="40">
        <v>42450</v>
      </c>
      <c r="P162" s="40">
        <v>42450</v>
      </c>
      <c r="Q162" s="40" t="s">
        <v>108</v>
      </c>
      <c r="R162" s="22">
        <v>7677003</v>
      </c>
      <c r="S162" s="40">
        <v>42480</v>
      </c>
      <c r="T162" s="55">
        <f t="shared" si="26"/>
        <v>7677003</v>
      </c>
      <c r="U162" s="90">
        <v>42481</v>
      </c>
      <c r="V162" s="19">
        <v>7677003</v>
      </c>
      <c r="W162" s="43">
        <v>0</v>
      </c>
      <c r="X162" s="43">
        <v>0</v>
      </c>
      <c r="Y162" s="43">
        <v>0</v>
      </c>
      <c r="Z162" s="43">
        <v>0</v>
      </c>
      <c r="AA162" s="43">
        <v>0</v>
      </c>
      <c r="AB162" s="43">
        <v>0</v>
      </c>
      <c r="AC162" s="43">
        <v>0</v>
      </c>
      <c r="AD162" s="43">
        <v>0</v>
      </c>
      <c r="AE162" s="43">
        <v>0</v>
      </c>
      <c r="AF162" s="43">
        <v>0</v>
      </c>
      <c r="AG162" s="43">
        <v>0</v>
      </c>
      <c r="AH162" s="43">
        <v>0</v>
      </c>
      <c r="AI162" s="88">
        <v>0</v>
      </c>
      <c r="AJ162" s="43">
        <v>0</v>
      </c>
      <c r="AK162" s="43">
        <v>0</v>
      </c>
      <c r="AL162" s="43">
        <v>0</v>
      </c>
      <c r="AM162" s="43">
        <v>0</v>
      </c>
      <c r="AN162" s="72">
        <f t="shared" si="27"/>
        <v>7677003</v>
      </c>
      <c r="AO162" s="40">
        <v>42517</v>
      </c>
      <c r="AP162" s="56">
        <v>7677003</v>
      </c>
      <c r="AQ162" s="43">
        <v>0</v>
      </c>
      <c r="AR162" s="43">
        <v>0</v>
      </c>
      <c r="AS162" s="43">
        <v>0</v>
      </c>
      <c r="AT162" s="43">
        <v>0</v>
      </c>
      <c r="AU162" s="43">
        <v>0</v>
      </c>
      <c r="AV162" s="43">
        <v>0</v>
      </c>
      <c r="AW162" s="43">
        <v>0</v>
      </c>
      <c r="AX162" s="43">
        <v>0</v>
      </c>
      <c r="AY162" s="43">
        <v>0</v>
      </c>
      <c r="AZ162" s="43">
        <v>0</v>
      </c>
      <c r="BA162" s="19"/>
      <c r="BB162" s="275">
        <f t="shared" si="28"/>
        <v>0</v>
      </c>
      <c r="BC162" s="275">
        <f t="shared" si="29"/>
        <v>0</v>
      </c>
      <c r="BD162" s="14">
        <f>COUNTIF(СписМінфін!$B$2:$B$101,M162)</f>
        <v>0</v>
      </c>
    </row>
    <row r="163" spans="1:56" s="14" customFormat="1" hidden="1" x14ac:dyDescent="0.2">
      <c r="A163" s="14">
        <v>1</v>
      </c>
      <c r="B163" s="14">
        <f t="shared" si="30"/>
        <v>1</v>
      </c>
      <c r="C163" s="14">
        <f t="shared" si="31"/>
        <v>0</v>
      </c>
      <c r="D163" s="14" t="str">
        <f t="shared" si="32"/>
        <v>3СПІЛЬНЕ УКРАЇНСЬКО-ПОЛЬСЬКЕ ПІДПРИЄМСТВО В ФОРМІ ТОВАРИСТВА З ОБМЕЖЕНОЮ ВІДПОВІДАЛЬНІСТЮ "МОДЕРН-ЕКСПО"</v>
      </c>
      <c r="E163" s="261">
        <f t="shared" si="33"/>
        <v>764.24383561643833</v>
      </c>
      <c r="F163" s="261">
        <f t="shared" si="34"/>
        <v>0</v>
      </c>
      <c r="G163" s="128">
        <f t="shared" si="25"/>
        <v>869</v>
      </c>
      <c r="H163" s="126">
        <f t="shared" si="35"/>
        <v>0</v>
      </c>
      <c r="I163" s="23">
        <v>42450</v>
      </c>
      <c r="J163" s="23">
        <v>42450</v>
      </c>
      <c r="K163" s="274">
        <f t="shared" si="36"/>
        <v>42481</v>
      </c>
      <c r="L163" s="22">
        <v>9040022347</v>
      </c>
      <c r="M163" s="14" t="s">
        <v>93</v>
      </c>
      <c r="N163" s="41">
        <v>217515703177</v>
      </c>
      <c r="O163" s="40">
        <v>42450</v>
      </c>
      <c r="P163" s="40">
        <v>42450</v>
      </c>
      <c r="Q163" s="40" t="s">
        <v>108</v>
      </c>
      <c r="R163" s="43">
        <v>10635062</v>
      </c>
      <c r="S163" s="40">
        <v>42480</v>
      </c>
      <c r="T163" s="55">
        <f t="shared" si="26"/>
        <v>10634193</v>
      </c>
      <c r="U163" s="90">
        <v>42481</v>
      </c>
      <c r="V163" s="19">
        <v>10634193</v>
      </c>
      <c r="W163" s="43">
        <v>0</v>
      </c>
      <c r="X163" s="43">
        <v>0</v>
      </c>
      <c r="Y163" s="43">
        <v>0</v>
      </c>
      <c r="Z163" s="43">
        <v>0</v>
      </c>
      <c r="AA163" s="43">
        <v>0</v>
      </c>
      <c r="AB163" s="43">
        <v>0</v>
      </c>
      <c r="AC163" s="43">
        <v>0</v>
      </c>
      <c r="AD163" s="43">
        <v>0</v>
      </c>
      <c r="AE163" s="43">
        <v>0</v>
      </c>
      <c r="AF163" s="43">
        <v>0</v>
      </c>
      <c r="AG163" s="43">
        <v>0</v>
      </c>
      <c r="AH163" s="43">
        <v>0</v>
      </c>
      <c r="AI163" s="88">
        <v>0</v>
      </c>
      <c r="AJ163" s="43">
        <v>0</v>
      </c>
      <c r="AK163" s="43">
        <v>0</v>
      </c>
      <c r="AL163" s="43">
        <v>0</v>
      </c>
      <c r="AM163" s="43">
        <v>0</v>
      </c>
      <c r="AN163" s="72">
        <f t="shared" si="27"/>
        <v>10634193</v>
      </c>
      <c r="AO163" s="40">
        <v>42488</v>
      </c>
      <c r="AP163" s="56">
        <v>10634193</v>
      </c>
      <c r="AQ163" s="43">
        <v>0</v>
      </c>
      <c r="AR163" s="43">
        <v>0</v>
      </c>
      <c r="AS163" s="43">
        <v>0</v>
      </c>
      <c r="AT163" s="43">
        <v>0</v>
      </c>
      <c r="AU163" s="43">
        <v>0</v>
      </c>
      <c r="AV163" s="43">
        <v>0</v>
      </c>
      <c r="AW163" s="43">
        <v>0</v>
      </c>
      <c r="AX163" s="43">
        <v>0</v>
      </c>
      <c r="AY163" s="43">
        <v>0</v>
      </c>
      <c r="AZ163" s="43">
        <v>0</v>
      </c>
      <c r="BA163" s="19"/>
      <c r="BB163" s="275">
        <f t="shared" si="28"/>
        <v>0</v>
      </c>
      <c r="BC163" s="275">
        <f t="shared" si="29"/>
        <v>869</v>
      </c>
      <c r="BD163" s="14">
        <f>COUNTIF(СписМінфін!$B$2:$B$101,M163)</f>
        <v>1</v>
      </c>
    </row>
    <row r="164" spans="1:56" s="14" customFormat="1" hidden="1" x14ac:dyDescent="0.2">
      <c r="A164" s="14">
        <v>1</v>
      </c>
      <c r="B164" s="14">
        <f t="shared" si="30"/>
        <v>0</v>
      </c>
      <c r="C164" s="14">
        <f t="shared" si="31"/>
        <v>0</v>
      </c>
      <c r="D164" s="14" t="str">
        <f t="shared" si="32"/>
        <v>3ТОВАРИСТВО З ОБМЕЖЕНОЮ ВIДПОВIДАЛЬНIСТЮ "АГРЕКС"</v>
      </c>
      <c r="E164" s="261">
        <f t="shared" si="33"/>
        <v>0</v>
      </c>
      <c r="F164" s="261">
        <f t="shared" si="34"/>
        <v>0</v>
      </c>
      <c r="G164" s="128">
        <f t="shared" si="25"/>
        <v>0</v>
      </c>
      <c r="H164" s="126">
        <f t="shared" si="35"/>
        <v>0</v>
      </c>
      <c r="I164" s="23">
        <v>42450</v>
      </c>
      <c r="J164" s="23">
        <v>42450</v>
      </c>
      <c r="K164" s="274">
        <f t="shared" si="36"/>
        <v>42481</v>
      </c>
      <c r="L164" s="22">
        <v>9039513043</v>
      </c>
      <c r="M164" s="14" t="s">
        <v>82</v>
      </c>
      <c r="N164" s="41">
        <v>256029005630</v>
      </c>
      <c r="O164" s="40">
        <v>42450</v>
      </c>
      <c r="P164" s="40">
        <v>42450</v>
      </c>
      <c r="Q164" s="40" t="s">
        <v>108</v>
      </c>
      <c r="R164" s="43">
        <v>16182731</v>
      </c>
      <c r="S164" s="40">
        <v>42480</v>
      </c>
      <c r="T164" s="55">
        <f t="shared" si="26"/>
        <v>16182731</v>
      </c>
      <c r="U164" s="90">
        <v>42481</v>
      </c>
      <c r="V164" s="19">
        <v>16182731</v>
      </c>
      <c r="W164" s="43">
        <v>0</v>
      </c>
      <c r="X164" s="43">
        <v>0</v>
      </c>
      <c r="Y164" s="43">
        <v>0</v>
      </c>
      <c r="Z164" s="43">
        <v>0</v>
      </c>
      <c r="AA164" s="43">
        <v>0</v>
      </c>
      <c r="AB164" s="43">
        <v>0</v>
      </c>
      <c r="AC164" s="43">
        <v>0</v>
      </c>
      <c r="AD164" s="43">
        <v>0</v>
      </c>
      <c r="AE164" s="43">
        <v>0</v>
      </c>
      <c r="AF164" s="43">
        <v>0</v>
      </c>
      <c r="AG164" s="43">
        <v>0</v>
      </c>
      <c r="AH164" s="43">
        <v>0</v>
      </c>
      <c r="AI164" s="88">
        <v>0</v>
      </c>
      <c r="AJ164" s="43">
        <v>0</v>
      </c>
      <c r="AK164" s="43">
        <v>0</v>
      </c>
      <c r="AL164" s="43">
        <v>0</v>
      </c>
      <c r="AM164" s="43">
        <v>0</v>
      </c>
      <c r="AN164" s="72">
        <f t="shared" si="27"/>
        <v>16182731</v>
      </c>
      <c r="AO164" s="40">
        <v>42488</v>
      </c>
      <c r="AP164" s="56">
        <v>16182731</v>
      </c>
      <c r="AQ164" s="43">
        <v>0</v>
      </c>
      <c r="AR164" s="43">
        <v>0</v>
      </c>
      <c r="AS164" s="43">
        <v>0</v>
      </c>
      <c r="AT164" s="43">
        <v>0</v>
      </c>
      <c r="AU164" s="43">
        <v>0</v>
      </c>
      <c r="AV164" s="43">
        <v>0</v>
      </c>
      <c r="AW164" s="43">
        <v>0</v>
      </c>
      <c r="AX164" s="43">
        <v>0</v>
      </c>
      <c r="AY164" s="43">
        <v>0</v>
      </c>
      <c r="AZ164" s="43">
        <v>0</v>
      </c>
      <c r="BA164" s="19"/>
      <c r="BB164" s="275">
        <f t="shared" si="28"/>
        <v>0</v>
      </c>
      <c r="BC164" s="275">
        <f t="shared" si="29"/>
        <v>0</v>
      </c>
      <c r="BD164" s="14">
        <f>COUNTIF(СписМінфін!$B$2:$B$101,M164)</f>
        <v>1</v>
      </c>
    </row>
    <row r="165" spans="1:56" s="14" customFormat="1" hidden="1" x14ac:dyDescent="0.2">
      <c r="A165" s="14">
        <v>1</v>
      </c>
      <c r="B165" s="14">
        <f t="shared" si="30"/>
        <v>0</v>
      </c>
      <c r="C165" s="14">
        <f t="shared" si="31"/>
        <v>0</v>
      </c>
      <c r="D165" s="14" t="str">
        <f t="shared" si="32"/>
        <v>3ТОВАРИСТВО З ОБМЕЖЕНОЮ ВIДПОВIДАЛЬНIСТЮ "АМБАР ЕКСПОРТ"</v>
      </c>
      <c r="E165" s="261">
        <f t="shared" si="33"/>
        <v>0</v>
      </c>
      <c r="F165" s="261">
        <f t="shared" si="34"/>
        <v>0</v>
      </c>
      <c r="G165" s="128">
        <f t="shared" si="25"/>
        <v>0</v>
      </c>
      <c r="H165" s="126">
        <f t="shared" si="35"/>
        <v>0</v>
      </c>
      <c r="I165" s="23">
        <v>42450</v>
      </c>
      <c r="J165" s="23">
        <v>42450</v>
      </c>
      <c r="K165" s="274">
        <f t="shared" si="36"/>
        <v>42481</v>
      </c>
      <c r="L165" s="22">
        <v>9039959130</v>
      </c>
      <c r="M165" s="14" t="s">
        <v>59</v>
      </c>
      <c r="N165" s="41">
        <v>384069008150</v>
      </c>
      <c r="O165" s="40">
        <v>42450</v>
      </c>
      <c r="P165" s="40">
        <v>42450</v>
      </c>
      <c r="Q165" s="40" t="s">
        <v>108</v>
      </c>
      <c r="R165" s="22">
        <v>3248627</v>
      </c>
      <c r="S165" s="40">
        <v>42480</v>
      </c>
      <c r="T165" s="55">
        <f t="shared" si="26"/>
        <v>3248627</v>
      </c>
      <c r="U165" s="90">
        <v>42481</v>
      </c>
      <c r="V165" s="19">
        <v>3248627</v>
      </c>
      <c r="W165" s="43">
        <v>0</v>
      </c>
      <c r="X165" s="43">
        <v>0</v>
      </c>
      <c r="Y165" s="43">
        <v>0</v>
      </c>
      <c r="Z165" s="43">
        <v>0</v>
      </c>
      <c r="AA165" s="43">
        <v>0</v>
      </c>
      <c r="AB165" s="43">
        <v>0</v>
      </c>
      <c r="AC165" s="43">
        <v>0</v>
      </c>
      <c r="AD165" s="43">
        <v>0</v>
      </c>
      <c r="AE165" s="43">
        <v>0</v>
      </c>
      <c r="AF165" s="43">
        <v>0</v>
      </c>
      <c r="AG165" s="43">
        <v>0</v>
      </c>
      <c r="AH165" s="43">
        <v>0</v>
      </c>
      <c r="AI165" s="88">
        <v>0</v>
      </c>
      <c r="AJ165" s="43">
        <v>0</v>
      </c>
      <c r="AK165" s="43">
        <v>0</v>
      </c>
      <c r="AL165" s="43">
        <v>0</v>
      </c>
      <c r="AM165" s="43">
        <v>0</v>
      </c>
      <c r="AN165" s="72">
        <f t="shared" si="27"/>
        <v>3248627</v>
      </c>
      <c r="AO165" s="40">
        <v>42517</v>
      </c>
      <c r="AP165" s="56">
        <v>3248627</v>
      </c>
      <c r="AQ165" s="43">
        <v>0</v>
      </c>
      <c r="AR165" s="43">
        <v>0</v>
      </c>
      <c r="AS165" s="43">
        <v>0</v>
      </c>
      <c r="AT165" s="43">
        <v>0</v>
      </c>
      <c r="AU165" s="43">
        <v>0</v>
      </c>
      <c r="AV165" s="43">
        <v>0</v>
      </c>
      <c r="AW165" s="43">
        <v>0</v>
      </c>
      <c r="AX165" s="43">
        <v>0</v>
      </c>
      <c r="AY165" s="43">
        <v>0</v>
      </c>
      <c r="AZ165" s="43">
        <v>0</v>
      </c>
      <c r="BA165" s="19"/>
      <c r="BB165" s="275">
        <f t="shared" si="28"/>
        <v>0</v>
      </c>
      <c r="BC165" s="275">
        <f t="shared" si="29"/>
        <v>0</v>
      </c>
      <c r="BD165" s="14">
        <f>COUNTIF(СписМінфін!$B$2:$B$101,M165)</f>
        <v>1</v>
      </c>
    </row>
    <row r="166" spans="1:56" s="14" customFormat="1" hidden="1" x14ac:dyDescent="0.2">
      <c r="A166" s="14">
        <v>1</v>
      </c>
      <c r="B166" s="14">
        <f t="shared" si="30"/>
        <v>0</v>
      </c>
      <c r="C166" s="14">
        <f t="shared" si="31"/>
        <v>0</v>
      </c>
      <c r="D166" s="14" t="str">
        <f t="shared" si="32"/>
        <v>3ТОВАРИСТВО З ОБМЕЖЕНОЮ ВIДПОВIДАЛЬНIСТЮ "ЄВРОПА-ТРАНС ЛТД"</v>
      </c>
      <c r="E166" s="261">
        <f t="shared" si="33"/>
        <v>0</v>
      </c>
      <c r="F166" s="261">
        <f t="shared" si="34"/>
        <v>0</v>
      </c>
      <c r="G166" s="128">
        <f t="shared" si="25"/>
        <v>0</v>
      </c>
      <c r="H166" s="126">
        <f t="shared" si="35"/>
        <v>0</v>
      </c>
      <c r="I166" s="23">
        <v>42450</v>
      </c>
      <c r="J166" s="23">
        <v>42450</v>
      </c>
      <c r="K166" s="274">
        <f t="shared" si="36"/>
        <v>42481</v>
      </c>
      <c r="L166" s="22">
        <v>9040021335</v>
      </c>
      <c r="M166" s="14" t="s">
        <v>51</v>
      </c>
      <c r="N166" s="41">
        <v>326051509157</v>
      </c>
      <c r="O166" s="40">
        <v>42450</v>
      </c>
      <c r="P166" s="40">
        <v>42450</v>
      </c>
      <c r="Q166" s="40" t="s">
        <v>108</v>
      </c>
      <c r="R166" s="22">
        <v>45708017</v>
      </c>
      <c r="S166" s="40">
        <v>42480</v>
      </c>
      <c r="T166" s="55">
        <f t="shared" si="26"/>
        <v>45708017</v>
      </c>
      <c r="U166" s="90">
        <v>42481</v>
      </c>
      <c r="V166" s="19">
        <v>45708017</v>
      </c>
      <c r="W166" s="43">
        <v>0</v>
      </c>
      <c r="X166" s="43">
        <v>0</v>
      </c>
      <c r="Y166" s="43">
        <v>0</v>
      </c>
      <c r="Z166" s="43">
        <v>0</v>
      </c>
      <c r="AA166" s="43">
        <v>0</v>
      </c>
      <c r="AB166" s="43">
        <v>0</v>
      </c>
      <c r="AC166" s="43">
        <v>0</v>
      </c>
      <c r="AD166" s="43">
        <v>0</v>
      </c>
      <c r="AE166" s="43">
        <v>0</v>
      </c>
      <c r="AF166" s="43">
        <v>0</v>
      </c>
      <c r="AG166" s="43">
        <v>0</v>
      </c>
      <c r="AH166" s="43">
        <v>0</v>
      </c>
      <c r="AI166" s="88">
        <v>0</v>
      </c>
      <c r="AJ166" s="43">
        <v>0</v>
      </c>
      <c r="AK166" s="43">
        <v>0</v>
      </c>
      <c r="AL166" s="43">
        <v>0</v>
      </c>
      <c r="AM166" s="43">
        <v>0</v>
      </c>
      <c r="AN166" s="72">
        <f t="shared" si="27"/>
        <v>45708017</v>
      </c>
      <c r="AO166" s="40">
        <v>42489</v>
      </c>
      <c r="AP166" s="56">
        <v>45708017</v>
      </c>
      <c r="AQ166" s="43">
        <v>0</v>
      </c>
      <c r="AR166" s="43">
        <v>0</v>
      </c>
      <c r="AS166" s="43">
        <v>0</v>
      </c>
      <c r="AT166" s="43">
        <v>0</v>
      </c>
      <c r="AU166" s="43">
        <v>0</v>
      </c>
      <c r="AV166" s="43">
        <v>0</v>
      </c>
      <c r="AW166" s="43">
        <v>0</v>
      </c>
      <c r="AX166" s="43">
        <v>0</v>
      </c>
      <c r="AY166" s="43">
        <v>0</v>
      </c>
      <c r="AZ166" s="43">
        <v>0</v>
      </c>
      <c r="BA166" s="19"/>
      <c r="BB166" s="275">
        <f t="shared" si="28"/>
        <v>0</v>
      </c>
      <c r="BC166" s="275">
        <f t="shared" si="29"/>
        <v>0</v>
      </c>
      <c r="BD166" s="14">
        <f>COUNTIF(СписМінфін!$B$2:$B$101,M166)</f>
        <v>1</v>
      </c>
    </row>
    <row r="167" spans="1:56" s="14" customFormat="1" hidden="1" x14ac:dyDescent="0.2">
      <c r="A167" s="14">
        <v>1</v>
      </c>
      <c r="B167" s="14">
        <f t="shared" si="30"/>
        <v>0</v>
      </c>
      <c r="C167" s="14">
        <f t="shared" si="31"/>
        <v>0</v>
      </c>
      <c r="D167" s="14" t="str">
        <f t="shared" si="32"/>
        <v>3ТОВАРИСТВО З ОБМЕЖЕНОЮ ВIДПОВIДАЛЬНIСТЮ "ІМПЕРОВО ФУДЗ"</v>
      </c>
      <c r="E167" s="261">
        <f t="shared" si="33"/>
        <v>0</v>
      </c>
      <c r="F167" s="261">
        <f t="shared" si="34"/>
        <v>0</v>
      </c>
      <c r="G167" s="128">
        <f t="shared" si="25"/>
        <v>0</v>
      </c>
      <c r="H167" s="126">
        <f t="shared" si="35"/>
        <v>0</v>
      </c>
      <c r="I167" s="23">
        <v>42450</v>
      </c>
      <c r="J167" s="23">
        <v>42450</v>
      </c>
      <c r="K167" s="274">
        <f t="shared" si="36"/>
        <v>42481</v>
      </c>
      <c r="L167" s="22">
        <v>9039814820</v>
      </c>
      <c r="M167" s="14" t="s">
        <v>69</v>
      </c>
      <c r="N167" s="41">
        <v>348450709150</v>
      </c>
      <c r="O167" s="40">
        <v>42450</v>
      </c>
      <c r="P167" s="40">
        <v>42450</v>
      </c>
      <c r="Q167" s="40" t="s">
        <v>108</v>
      </c>
      <c r="R167" s="22">
        <v>89572798</v>
      </c>
      <c r="S167" s="40">
        <v>42480</v>
      </c>
      <c r="T167" s="55">
        <f t="shared" si="26"/>
        <v>89572798</v>
      </c>
      <c r="U167" s="90">
        <v>42481</v>
      </c>
      <c r="V167" s="19">
        <v>89572798</v>
      </c>
      <c r="W167" s="43">
        <v>0</v>
      </c>
      <c r="X167" s="43">
        <v>0</v>
      </c>
      <c r="Y167" s="43">
        <v>0</v>
      </c>
      <c r="Z167" s="43">
        <v>0</v>
      </c>
      <c r="AA167" s="43">
        <v>0</v>
      </c>
      <c r="AB167" s="43">
        <v>0</v>
      </c>
      <c r="AC167" s="43">
        <v>0</v>
      </c>
      <c r="AD167" s="43">
        <v>0</v>
      </c>
      <c r="AE167" s="43">
        <v>0</v>
      </c>
      <c r="AF167" s="43">
        <v>0</v>
      </c>
      <c r="AG167" s="43">
        <v>0</v>
      </c>
      <c r="AH167" s="43">
        <v>0</v>
      </c>
      <c r="AI167" s="88">
        <v>0</v>
      </c>
      <c r="AJ167" s="43">
        <v>0</v>
      </c>
      <c r="AK167" s="43">
        <v>0</v>
      </c>
      <c r="AL167" s="43">
        <v>0</v>
      </c>
      <c r="AM167" s="43">
        <v>0</v>
      </c>
      <c r="AN167" s="72">
        <f t="shared" si="27"/>
        <v>89572798</v>
      </c>
      <c r="AO167" s="40">
        <v>42488</v>
      </c>
      <c r="AP167" s="56">
        <v>89572798</v>
      </c>
      <c r="AQ167" s="43">
        <v>0</v>
      </c>
      <c r="AR167" s="43">
        <v>0</v>
      </c>
      <c r="AS167" s="43">
        <v>0</v>
      </c>
      <c r="AT167" s="43">
        <v>0</v>
      </c>
      <c r="AU167" s="43">
        <v>0</v>
      </c>
      <c r="AV167" s="43">
        <v>0</v>
      </c>
      <c r="AW167" s="43">
        <v>0</v>
      </c>
      <c r="AX167" s="43">
        <v>0</v>
      </c>
      <c r="AY167" s="43">
        <v>0</v>
      </c>
      <c r="AZ167" s="43">
        <v>0</v>
      </c>
      <c r="BA167" s="19"/>
      <c r="BB167" s="275">
        <f t="shared" si="28"/>
        <v>0</v>
      </c>
      <c r="BC167" s="275">
        <f t="shared" si="29"/>
        <v>0</v>
      </c>
      <c r="BD167" s="14">
        <f>COUNTIF(СписМінфін!$B$2:$B$101,M167)</f>
        <v>1</v>
      </c>
    </row>
    <row r="168" spans="1:56" s="14" customFormat="1" hidden="1" x14ac:dyDescent="0.2">
      <c r="A168" s="14">
        <v>1</v>
      </c>
      <c r="B168" s="14">
        <f t="shared" si="30"/>
        <v>0</v>
      </c>
      <c r="C168" s="14">
        <f t="shared" si="31"/>
        <v>0</v>
      </c>
      <c r="D168" s="14" t="str">
        <f t="shared" si="32"/>
        <v>3ТОВАРИСТВО З ОБМЕЖЕНОЮ ВIДПОВIДАЛЬНIСТЮ "ПАККО ХОЛДИНГ"</v>
      </c>
      <c r="E168" s="261">
        <f t="shared" si="33"/>
        <v>0</v>
      </c>
      <c r="F168" s="261">
        <f t="shared" si="34"/>
        <v>0</v>
      </c>
      <c r="G168" s="128">
        <f t="shared" si="25"/>
        <v>0</v>
      </c>
      <c r="H168" s="126">
        <f t="shared" si="35"/>
        <v>0</v>
      </c>
      <c r="I168" s="23">
        <v>42450</v>
      </c>
      <c r="J168" s="23">
        <v>42450</v>
      </c>
      <c r="K168" s="274">
        <f t="shared" si="36"/>
        <v>42481</v>
      </c>
      <c r="L168" s="22">
        <v>9040012390</v>
      </c>
      <c r="M168" s="14" t="s">
        <v>96</v>
      </c>
      <c r="N168" s="41">
        <v>349284703184</v>
      </c>
      <c r="O168" s="40">
        <v>42450</v>
      </c>
      <c r="P168" s="40">
        <v>42450</v>
      </c>
      <c r="Q168" s="40" t="s">
        <v>108</v>
      </c>
      <c r="R168" s="22">
        <v>27969103</v>
      </c>
      <c r="S168" s="40">
        <v>42480</v>
      </c>
      <c r="T168" s="55">
        <f t="shared" si="26"/>
        <v>27969103</v>
      </c>
      <c r="U168" s="90">
        <v>42481</v>
      </c>
      <c r="V168" s="19">
        <v>27969103</v>
      </c>
      <c r="W168" s="43">
        <v>0</v>
      </c>
      <c r="X168" s="43">
        <v>0</v>
      </c>
      <c r="Y168" s="43">
        <v>0</v>
      </c>
      <c r="Z168" s="43">
        <v>0</v>
      </c>
      <c r="AA168" s="43">
        <v>0</v>
      </c>
      <c r="AB168" s="43">
        <v>0</v>
      </c>
      <c r="AC168" s="43">
        <v>0</v>
      </c>
      <c r="AD168" s="43">
        <v>0</v>
      </c>
      <c r="AE168" s="43">
        <v>0</v>
      </c>
      <c r="AF168" s="43">
        <v>0</v>
      </c>
      <c r="AG168" s="43">
        <v>0</v>
      </c>
      <c r="AH168" s="43">
        <v>0</v>
      </c>
      <c r="AI168" s="88">
        <v>0</v>
      </c>
      <c r="AJ168" s="43">
        <v>0</v>
      </c>
      <c r="AK168" s="43">
        <v>0</v>
      </c>
      <c r="AL168" s="43">
        <v>0</v>
      </c>
      <c r="AM168" s="43">
        <v>0</v>
      </c>
      <c r="AN168" s="72">
        <f t="shared" si="27"/>
        <v>27969103</v>
      </c>
      <c r="AO168" s="40">
        <v>42520</v>
      </c>
      <c r="AP168" s="56">
        <v>27969103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  <c r="AW168" s="43">
        <v>0</v>
      </c>
      <c r="AX168" s="43">
        <v>0</v>
      </c>
      <c r="AY168" s="43">
        <v>0</v>
      </c>
      <c r="AZ168" s="43">
        <v>0</v>
      </c>
      <c r="BA168" s="19"/>
      <c r="BB168" s="275">
        <f t="shared" si="28"/>
        <v>0</v>
      </c>
      <c r="BC168" s="275">
        <f t="shared" si="29"/>
        <v>0</v>
      </c>
      <c r="BD168" s="14">
        <f>COUNTIF(СписМінфін!$B$2:$B$101,M168)</f>
        <v>1</v>
      </c>
    </row>
    <row r="169" spans="1:56" s="14" customFormat="1" hidden="1" x14ac:dyDescent="0.2">
      <c r="A169" s="14">
        <v>1</v>
      </c>
      <c r="B169" s="14">
        <f t="shared" si="30"/>
        <v>0</v>
      </c>
      <c r="C169" s="14">
        <f t="shared" si="31"/>
        <v>0</v>
      </c>
      <c r="D169" s="14" t="str">
        <f t="shared" si="32"/>
        <v>3ТОВАРИСТВО З ОБМЕЖЕНОЮ ВIДПОВIДАЛЬНIСТЮ "ПОБУЖСЬКИЙ ФЕРОНІКЕЛЕВИЙ КОМБІНАТ"</v>
      </c>
      <c r="E169" s="261">
        <f t="shared" si="33"/>
        <v>0</v>
      </c>
      <c r="F169" s="261">
        <f t="shared" si="34"/>
        <v>0</v>
      </c>
      <c r="G169" s="128">
        <f t="shared" si="25"/>
        <v>0</v>
      </c>
      <c r="H169" s="126">
        <f t="shared" si="35"/>
        <v>0</v>
      </c>
      <c r="I169" s="23">
        <v>42450</v>
      </c>
      <c r="J169" s="23">
        <v>42450</v>
      </c>
      <c r="K169" s="274">
        <f t="shared" si="36"/>
        <v>42481</v>
      </c>
      <c r="L169" s="22">
        <v>9039966320</v>
      </c>
      <c r="M169" s="14" t="s">
        <v>50</v>
      </c>
      <c r="N169" s="41">
        <v>310769526557</v>
      </c>
      <c r="O169" s="40">
        <v>42450</v>
      </c>
      <c r="P169" s="40">
        <v>42450</v>
      </c>
      <c r="Q169" s="40" t="s">
        <v>108</v>
      </c>
      <c r="R169" s="22">
        <v>24017852</v>
      </c>
      <c r="S169" s="40">
        <v>42480</v>
      </c>
      <c r="T169" s="55">
        <f t="shared" si="26"/>
        <v>24017852</v>
      </c>
      <c r="U169" s="90">
        <v>42481</v>
      </c>
      <c r="V169" s="19">
        <v>24017852</v>
      </c>
      <c r="W169" s="43">
        <v>0</v>
      </c>
      <c r="X169" s="43">
        <v>0</v>
      </c>
      <c r="Y169" s="43">
        <v>0</v>
      </c>
      <c r="Z169" s="43">
        <v>0</v>
      </c>
      <c r="AA169" s="43">
        <v>0</v>
      </c>
      <c r="AB169" s="43">
        <v>0</v>
      </c>
      <c r="AC169" s="43">
        <v>0</v>
      </c>
      <c r="AD169" s="43">
        <v>0</v>
      </c>
      <c r="AE169" s="43">
        <v>0</v>
      </c>
      <c r="AF169" s="43">
        <v>0</v>
      </c>
      <c r="AG169" s="43">
        <v>0</v>
      </c>
      <c r="AH169" s="43">
        <v>0</v>
      </c>
      <c r="AI169" s="88">
        <v>0</v>
      </c>
      <c r="AJ169" s="43">
        <v>0</v>
      </c>
      <c r="AK169" s="43">
        <v>0</v>
      </c>
      <c r="AL169" s="43">
        <v>0</v>
      </c>
      <c r="AM169" s="43">
        <v>0</v>
      </c>
      <c r="AN169" s="72">
        <f t="shared" si="27"/>
        <v>24017852</v>
      </c>
      <c r="AO169" s="40">
        <v>42488</v>
      </c>
      <c r="AP169" s="56">
        <v>24017852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  <c r="AW169" s="43">
        <v>0</v>
      </c>
      <c r="AX169" s="43">
        <v>0</v>
      </c>
      <c r="AY169" s="43">
        <v>0</v>
      </c>
      <c r="AZ169" s="43">
        <v>0</v>
      </c>
      <c r="BA169" s="19"/>
      <c r="BB169" s="275">
        <f t="shared" si="28"/>
        <v>0</v>
      </c>
      <c r="BC169" s="275">
        <f t="shared" si="29"/>
        <v>0</v>
      </c>
      <c r="BD169" s="14">
        <f>COUNTIF(СписМінфін!$B$2:$B$101,M169)</f>
        <v>1</v>
      </c>
    </row>
    <row r="170" spans="1:56" s="14" customFormat="1" hidden="1" x14ac:dyDescent="0.2">
      <c r="A170" s="14">
        <v>1</v>
      </c>
      <c r="B170" s="14">
        <f t="shared" si="30"/>
        <v>0</v>
      </c>
      <c r="C170" s="14">
        <f t="shared" si="31"/>
        <v>0</v>
      </c>
      <c r="D170" s="14" t="str">
        <f t="shared" si="32"/>
        <v>3ТОВАРИСТВО З ОБМЕЖЕНОЮ ВIДПОВIДАЛЬНIСТЮ "ТОРГОВИЙ ДІМ "СЛАВИЧ"</v>
      </c>
      <c r="E170" s="261">
        <f t="shared" si="33"/>
        <v>0</v>
      </c>
      <c r="F170" s="261">
        <f t="shared" si="34"/>
        <v>0</v>
      </c>
      <c r="G170" s="128">
        <f t="shared" si="25"/>
        <v>0</v>
      </c>
      <c r="H170" s="126">
        <f t="shared" si="35"/>
        <v>0</v>
      </c>
      <c r="I170" s="23">
        <v>42450</v>
      </c>
      <c r="J170" s="23">
        <v>42450</v>
      </c>
      <c r="K170" s="274">
        <f t="shared" si="36"/>
        <v>42481</v>
      </c>
      <c r="L170" s="22">
        <v>9039645127</v>
      </c>
      <c r="M170" s="14" t="s">
        <v>90</v>
      </c>
      <c r="N170" s="41">
        <v>213943025265</v>
      </c>
      <c r="O170" s="40">
        <v>42450</v>
      </c>
      <c r="P170" s="40">
        <v>42450</v>
      </c>
      <c r="Q170" s="40" t="s">
        <v>108</v>
      </c>
      <c r="R170" s="22">
        <v>4594041</v>
      </c>
      <c r="S170" s="40">
        <v>42481</v>
      </c>
      <c r="T170" s="55">
        <f t="shared" si="26"/>
        <v>4594041</v>
      </c>
      <c r="U170" s="90">
        <v>42481</v>
      </c>
      <c r="V170" s="19">
        <v>4594041</v>
      </c>
      <c r="W170" s="43">
        <v>0</v>
      </c>
      <c r="X170" s="43">
        <v>0</v>
      </c>
      <c r="Y170" s="43">
        <v>0</v>
      </c>
      <c r="Z170" s="43">
        <v>0</v>
      </c>
      <c r="AA170" s="43">
        <v>0</v>
      </c>
      <c r="AB170" s="43">
        <v>0</v>
      </c>
      <c r="AC170" s="43">
        <v>0</v>
      </c>
      <c r="AD170" s="43">
        <v>0</v>
      </c>
      <c r="AE170" s="43">
        <v>0</v>
      </c>
      <c r="AF170" s="43">
        <v>0</v>
      </c>
      <c r="AG170" s="43">
        <v>0</v>
      </c>
      <c r="AH170" s="43">
        <v>0</v>
      </c>
      <c r="AI170" s="88">
        <v>0</v>
      </c>
      <c r="AJ170" s="43">
        <v>0</v>
      </c>
      <c r="AK170" s="43">
        <v>0</v>
      </c>
      <c r="AL170" s="43">
        <v>0</v>
      </c>
      <c r="AM170" s="43">
        <v>0</v>
      </c>
      <c r="AN170" s="72">
        <f t="shared" si="27"/>
        <v>4594041</v>
      </c>
      <c r="AO170" s="40">
        <v>42517</v>
      </c>
      <c r="AP170" s="56">
        <v>4594041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  <c r="AW170" s="43">
        <v>0</v>
      </c>
      <c r="AX170" s="43">
        <v>0</v>
      </c>
      <c r="AY170" s="43">
        <v>0</v>
      </c>
      <c r="AZ170" s="43">
        <v>0</v>
      </c>
      <c r="BA170" s="19"/>
      <c r="BB170" s="275">
        <f t="shared" si="28"/>
        <v>0</v>
      </c>
      <c r="BC170" s="275">
        <f t="shared" si="29"/>
        <v>0</v>
      </c>
      <c r="BD170" s="14">
        <f>COUNTIF(СписМінфін!$B$2:$B$101,M170)</f>
        <v>1</v>
      </c>
    </row>
    <row r="171" spans="1:56" s="14" customFormat="1" hidden="1" x14ac:dyDescent="0.2">
      <c r="A171" s="14">
        <v>1</v>
      </c>
      <c r="B171" s="14">
        <f t="shared" si="30"/>
        <v>1</v>
      </c>
      <c r="C171" s="14">
        <f t="shared" si="31"/>
        <v>0</v>
      </c>
      <c r="D171" s="14" t="str">
        <f t="shared" si="32"/>
        <v>3ДОЧIРНЄ ПIДПРИЄМСТВО ВІДКРИТОГО АКЦІОНЕРНОГО ТОВАРИСТВА "ІВАНО-ФРАНКІВСЬКИЙ М'ЯСОКОМБІНАТ" "ІВАНО-ФРАНКІВСЬКІ КОВБАСИ"</v>
      </c>
      <c r="E171" s="261">
        <f t="shared" si="33"/>
        <v>2096631.2876712328</v>
      </c>
      <c r="F171" s="261">
        <f t="shared" si="34"/>
        <v>0</v>
      </c>
      <c r="G171" s="128">
        <f t="shared" si="25"/>
        <v>2384020</v>
      </c>
      <c r="H171" s="126">
        <f t="shared" si="35"/>
        <v>0</v>
      </c>
      <c r="I171" s="23">
        <v>42450</v>
      </c>
      <c r="J171" s="23">
        <v>42450</v>
      </c>
      <c r="K171" s="274">
        <f t="shared" si="36"/>
        <v>42485</v>
      </c>
      <c r="L171" s="22">
        <v>9039663138</v>
      </c>
      <c r="M171" s="14" t="s">
        <v>71</v>
      </c>
      <c r="N171" s="41">
        <v>326057109152</v>
      </c>
      <c r="O171" s="40">
        <v>42450</v>
      </c>
      <c r="P171" s="40">
        <v>42450</v>
      </c>
      <c r="Q171" s="40" t="s">
        <v>108</v>
      </c>
      <c r="R171" s="22">
        <v>74705562</v>
      </c>
      <c r="S171" s="40">
        <v>42485</v>
      </c>
      <c r="T171" s="55">
        <f t="shared" si="26"/>
        <v>72321542</v>
      </c>
      <c r="U171" s="90">
        <v>42485</v>
      </c>
      <c r="V171" s="19">
        <v>72321542</v>
      </c>
      <c r="W171" s="43">
        <v>0</v>
      </c>
      <c r="X171" s="43">
        <v>0</v>
      </c>
      <c r="Y171" s="43">
        <v>0</v>
      </c>
      <c r="Z171" s="43">
        <v>0</v>
      </c>
      <c r="AA171" s="43">
        <v>0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88">
        <v>0</v>
      </c>
      <c r="AJ171" s="43">
        <v>0</v>
      </c>
      <c r="AK171" s="43">
        <v>0</v>
      </c>
      <c r="AL171" s="43">
        <v>0</v>
      </c>
      <c r="AM171" s="43">
        <v>0</v>
      </c>
      <c r="AN171" s="72">
        <f t="shared" si="27"/>
        <v>72321542</v>
      </c>
      <c r="AO171" s="40">
        <v>42488</v>
      </c>
      <c r="AP171" s="56">
        <v>72321542</v>
      </c>
      <c r="AQ171" s="43">
        <v>0</v>
      </c>
      <c r="AR171" s="43">
        <v>0</v>
      </c>
      <c r="AS171" s="43">
        <v>0</v>
      </c>
      <c r="AT171" s="43">
        <v>0</v>
      </c>
      <c r="AU171" s="43">
        <v>0</v>
      </c>
      <c r="AV171" s="43">
        <v>0</v>
      </c>
      <c r="AW171" s="43">
        <v>0</v>
      </c>
      <c r="AX171" s="43">
        <v>0</v>
      </c>
      <c r="AY171" s="43">
        <v>0</v>
      </c>
      <c r="AZ171" s="43">
        <v>0</v>
      </c>
      <c r="BA171" s="19"/>
      <c r="BB171" s="275">
        <f t="shared" si="28"/>
        <v>0</v>
      </c>
      <c r="BC171" s="275">
        <f t="shared" si="29"/>
        <v>2384020</v>
      </c>
      <c r="BD171" s="14">
        <f>COUNTIF(СписМінфін!$B$2:$B$101,M171)</f>
        <v>1</v>
      </c>
    </row>
    <row r="172" spans="1:56" s="14" customFormat="1" hidden="1" x14ac:dyDescent="0.2">
      <c r="A172" s="14">
        <v>1</v>
      </c>
      <c r="B172" s="14">
        <f t="shared" si="30"/>
        <v>1</v>
      </c>
      <c r="C172" s="14">
        <f t="shared" si="31"/>
        <v>0</v>
      </c>
      <c r="D172" s="14" t="str">
        <f t="shared" si="32"/>
        <v>3ПРИВАТНЕ АКЦIОНЕРНЕ ТОВАРИСТВО "РАЙЗ-МАКСИМКО"</v>
      </c>
      <c r="E172" s="261">
        <f t="shared" si="33"/>
        <v>120090.05753424657</v>
      </c>
      <c r="F172" s="261">
        <f t="shared" si="34"/>
        <v>0</v>
      </c>
      <c r="G172" s="128">
        <f t="shared" si="25"/>
        <v>136551</v>
      </c>
      <c r="H172" s="126">
        <f t="shared" si="35"/>
        <v>0</v>
      </c>
      <c r="I172" s="23">
        <v>42450</v>
      </c>
      <c r="J172" s="23">
        <v>42450</v>
      </c>
      <c r="K172" s="274">
        <f t="shared" si="36"/>
        <v>42485</v>
      </c>
      <c r="L172" s="22">
        <v>9040020295</v>
      </c>
      <c r="M172" s="14" t="s">
        <v>72</v>
      </c>
      <c r="N172" s="41">
        <v>303825326502</v>
      </c>
      <c r="O172" s="40">
        <v>42450</v>
      </c>
      <c r="P172" s="40">
        <v>42450</v>
      </c>
      <c r="Q172" s="40" t="s">
        <v>108</v>
      </c>
      <c r="R172" s="22">
        <v>54362902</v>
      </c>
      <c r="S172" s="40">
        <v>42485</v>
      </c>
      <c r="T172" s="55">
        <f t="shared" si="26"/>
        <v>54226351</v>
      </c>
      <c r="U172" s="90">
        <v>42485</v>
      </c>
      <c r="V172" s="19">
        <v>54226351</v>
      </c>
      <c r="W172" s="43">
        <v>0</v>
      </c>
      <c r="X172" s="43">
        <v>0</v>
      </c>
      <c r="Y172" s="4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88">
        <v>0</v>
      </c>
      <c r="AJ172" s="43">
        <v>0</v>
      </c>
      <c r="AK172" s="43">
        <v>0</v>
      </c>
      <c r="AL172" s="43">
        <v>0</v>
      </c>
      <c r="AM172" s="43">
        <v>0</v>
      </c>
      <c r="AN172" s="72">
        <f t="shared" si="27"/>
        <v>54226351</v>
      </c>
      <c r="AO172" s="40">
        <v>42488</v>
      </c>
      <c r="AP172" s="56">
        <v>54226351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  <c r="AW172" s="43">
        <v>0</v>
      </c>
      <c r="AX172" s="43">
        <v>0</v>
      </c>
      <c r="AY172" s="43">
        <v>0</v>
      </c>
      <c r="AZ172" s="43">
        <v>0</v>
      </c>
      <c r="BA172" s="19"/>
      <c r="BB172" s="275">
        <f t="shared" si="28"/>
        <v>0</v>
      </c>
      <c r="BC172" s="275">
        <f t="shared" si="29"/>
        <v>136551</v>
      </c>
      <c r="BD172" s="14">
        <f>COUNTIF(СписМінфін!$B$2:$B$101,M172)</f>
        <v>1</v>
      </c>
    </row>
    <row r="173" spans="1:56" s="14" customFormat="1" hidden="1" x14ac:dyDescent="0.2">
      <c r="A173" s="14">
        <v>1</v>
      </c>
      <c r="B173" s="14">
        <f t="shared" si="30"/>
        <v>0</v>
      </c>
      <c r="C173" s="14">
        <f t="shared" si="31"/>
        <v>0</v>
      </c>
      <c r="D173" s="14" t="str">
        <f t="shared" si="32"/>
        <v>3ТОВАРИСТВО З ОБМЕЖЕНОЮ ВIДПОВIДАЛЬНIСТЮ "АВК КОНФЕКШІНЕРІ"</v>
      </c>
      <c r="E173" s="261">
        <f t="shared" si="33"/>
        <v>0</v>
      </c>
      <c r="F173" s="261">
        <f t="shared" si="34"/>
        <v>0</v>
      </c>
      <c r="G173" s="128">
        <f t="shared" si="25"/>
        <v>0</v>
      </c>
      <c r="H173" s="126">
        <f t="shared" si="35"/>
        <v>0</v>
      </c>
      <c r="I173" s="23">
        <v>42450</v>
      </c>
      <c r="J173" s="23">
        <v>42450</v>
      </c>
      <c r="K173" s="274">
        <f t="shared" si="36"/>
        <v>42485</v>
      </c>
      <c r="L173" s="22">
        <v>9040044668</v>
      </c>
      <c r="M173" s="14" t="s">
        <v>58</v>
      </c>
      <c r="N173" s="41">
        <v>394617926564</v>
      </c>
      <c r="O173" s="40">
        <v>42450</v>
      </c>
      <c r="P173" s="40">
        <v>42450</v>
      </c>
      <c r="Q173" s="40" t="s">
        <v>108</v>
      </c>
      <c r="R173" s="22">
        <v>10002818</v>
      </c>
      <c r="S173" s="40">
        <v>42485</v>
      </c>
      <c r="T173" s="55">
        <f t="shared" si="26"/>
        <v>10002818</v>
      </c>
      <c r="U173" s="90">
        <v>42485</v>
      </c>
      <c r="V173" s="19">
        <v>10002818</v>
      </c>
      <c r="W173" s="43">
        <v>0</v>
      </c>
      <c r="X173" s="43">
        <v>0</v>
      </c>
      <c r="Y173" s="43">
        <v>0</v>
      </c>
      <c r="Z173" s="43">
        <v>0</v>
      </c>
      <c r="AA173" s="43">
        <v>0</v>
      </c>
      <c r="AB173" s="43">
        <v>0</v>
      </c>
      <c r="AC173" s="43">
        <v>0</v>
      </c>
      <c r="AD173" s="43">
        <v>0</v>
      </c>
      <c r="AE173" s="43">
        <v>0</v>
      </c>
      <c r="AF173" s="43">
        <v>0</v>
      </c>
      <c r="AG173" s="43">
        <v>0</v>
      </c>
      <c r="AH173" s="43">
        <v>0</v>
      </c>
      <c r="AI173" s="88">
        <v>0</v>
      </c>
      <c r="AJ173" s="43">
        <v>0</v>
      </c>
      <c r="AK173" s="43">
        <v>0</v>
      </c>
      <c r="AL173" s="43">
        <v>0</v>
      </c>
      <c r="AM173" s="43">
        <v>0</v>
      </c>
      <c r="AN173" s="72">
        <f t="shared" si="27"/>
        <v>10002818</v>
      </c>
      <c r="AO173" s="40">
        <v>42489</v>
      </c>
      <c r="AP173" s="56">
        <v>10002818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  <c r="AW173" s="43">
        <v>0</v>
      </c>
      <c r="AX173" s="43">
        <v>0</v>
      </c>
      <c r="AY173" s="43">
        <v>0</v>
      </c>
      <c r="AZ173" s="43">
        <v>0</v>
      </c>
      <c r="BA173" s="19"/>
      <c r="BB173" s="275">
        <f t="shared" si="28"/>
        <v>0</v>
      </c>
      <c r="BC173" s="275">
        <f t="shared" si="29"/>
        <v>0</v>
      </c>
      <c r="BD173" s="14">
        <f>COUNTIF(СписМінфін!$B$2:$B$101,M173)</f>
        <v>1</v>
      </c>
    </row>
    <row r="174" spans="1:56" s="14" customFormat="1" hidden="1" x14ac:dyDescent="0.2">
      <c r="A174" s="14">
        <v>1</v>
      </c>
      <c r="B174" s="14">
        <f t="shared" si="30"/>
        <v>0</v>
      </c>
      <c r="C174" s="14">
        <f t="shared" si="31"/>
        <v>0</v>
      </c>
      <c r="D174" s="14" t="str">
        <f t="shared" si="32"/>
        <v>3ТОВАРИСТВО З ОБМЕЖЕНОЮ ВIДПОВIДАЛЬНIСТЮ "АГРОПРОІНВЕСТ 08"</v>
      </c>
      <c r="E174" s="261">
        <f t="shared" si="33"/>
        <v>0</v>
      </c>
      <c r="F174" s="261">
        <f t="shared" si="34"/>
        <v>0</v>
      </c>
      <c r="G174" s="128">
        <f t="shared" si="25"/>
        <v>0</v>
      </c>
      <c r="H174" s="126">
        <f t="shared" si="35"/>
        <v>0</v>
      </c>
      <c r="I174" s="23">
        <v>42450</v>
      </c>
      <c r="J174" s="23">
        <v>42450</v>
      </c>
      <c r="K174" s="274">
        <f t="shared" si="36"/>
        <v>42485</v>
      </c>
      <c r="L174" s="22">
        <v>9039669378</v>
      </c>
      <c r="M174" s="14" t="s">
        <v>92</v>
      </c>
      <c r="N174" s="41">
        <v>358343308067</v>
      </c>
      <c r="O174" s="40">
        <v>42450</v>
      </c>
      <c r="P174" s="40">
        <v>42450</v>
      </c>
      <c r="Q174" s="40" t="s">
        <v>108</v>
      </c>
      <c r="R174" s="43">
        <v>9003268</v>
      </c>
      <c r="S174" s="40">
        <v>42485</v>
      </c>
      <c r="T174" s="55">
        <f t="shared" si="26"/>
        <v>9003268</v>
      </c>
      <c r="U174" s="90">
        <v>42485</v>
      </c>
      <c r="V174" s="19">
        <v>9003268</v>
      </c>
      <c r="W174" s="43">
        <v>0</v>
      </c>
      <c r="X174" s="43">
        <v>0</v>
      </c>
      <c r="Y174" s="43">
        <v>0</v>
      </c>
      <c r="Z174" s="43">
        <v>0</v>
      </c>
      <c r="AA174" s="43">
        <v>0</v>
      </c>
      <c r="AB174" s="43">
        <v>0</v>
      </c>
      <c r="AC174" s="43">
        <v>0</v>
      </c>
      <c r="AD174" s="43">
        <v>0</v>
      </c>
      <c r="AE174" s="43">
        <v>0</v>
      </c>
      <c r="AF174" s="43">
        <v>0</v>
      </c>
      <c r="AG174" s="43">
        <v>0</v>
      </c>
      <c r="AH174" s="43">
        <v>0</v>
      </c>
      <c r="AI174" s="88">
        <v>0</v>
      </c>
      <c r="AJ174" s="43">
        <v>0</v>
      </c>
      <c r="AK174" s="43">
        <v>0</v>
      </c>
      <c r="AL174" s="43">
        <v>0</v>
      </c>
      <c r="AM174" s="43">
        <v>0</v>
      </c>
      <c r="AN174" s="72">
        <f t="shared" si="27"/>
        <v>9003268</v>
      </c>
      <c r="AO174" s="40">
        <v>42488</v>
      </c>
      <c r="AP174" s="56">
        <v>9003268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>
        <v>0</v>
      </c>
      <c r="AW174" s="43">
        <v>0</v>
      </c>
      <c r="AX174" s="43">
        <v>0</v>
      </c>
      <c r="AY174" s="43">
        <v>0</v>
      </c>
      <c r="AZ174" s="43">
        <v>0</v>
      </c>
      <c r="BA174" s="19"/>
      <c r="BB174" s="275">
        <f t="shared" si="28"/>
        <v>0</v>
      </c>
      <c r="BC174" s="275">
        <f t="shared" si="29"/>
        <v>0</v>
      </c>
      <c r="BD174" s="14">
        <f>COUNTIF(СписМінфін!$B$2:$B$101,M174)</f>
        <v>1</v>
      </c>
    </row>
    <row r="175" spans="1:56" s="14" customFormat="1" hidden="1" x14ac:dyDescent="0.2">
      <c r="A175" s="14">
        <v>1</v>
      </c>
      <c r="B175" s="14">
        <f t="shared" si="30"/>
        <v>0</v>
      </c>
      <c r="C175" s="14">
        <f t="shared" si="31"/>
        <v>0</v>
      </c>
      <c r="D175" s="14" t="str">
        <f t="shared" si="32"/>
        <v>3ТОВАРИСТВО З ОБМЕЖЕНОЮ ВIДПОВIДАЛЬНIСТЮ "ВІННИЦЬКИЙ КОМБІНАТ ХЛІБОПРОДУКТІВ № 2"</v>
      </c>
      <c r="E175" s="261">
        <f t="shared" si="33"/>
        <v>0</v>
      </c>
      <c r="F175" s="261">
        <f t="shared" si="34"/>
        <v>0</v>
      </c>
      <c r="G175" s="128">
        <f t="shared" si="25"/>
        <v>0</v>
      </c>
      <c r="H175" s="126">
        <f t="shared" si="35"/>
        <v>0</v>
      </c>
      <c r="I175" s="23">
        <v>42450</v>
      </c>
      <c r="J175" s="23">
        <v>42450</v>
      </c>
      <c r="K175" s="274">
        <f t="shared" si="36"/>
        <v>42485</v>
      </c>
      <c r="L175" s="22">
        <v>9040017242</v>
      </c>
      <c r="M175" s="14" t="s">
        <v>74</v>
      </c>
      <c r="N175" s="41">
        <v>343250302030</v>
      </c>
      <c r="O175" s="40">
        <v>42450</v>
      </c>
      <c r="P175" s="40">
        <v>42450</v>
      </c>
      <c r="Q175" s="40" t="s">
        <v>108</v>
      </c>
      <c r="R175" s="43">
        <v>13049915</v>
      </c>
      <c r="S175" s="40">
        <v>42485</v>
      </c>
      <c r="T175" s="55">
        <f t="shared" si="26"/>
        <v>13049915</v>
      </c>
      <c r="U175" s="90">
        <v>42485</v>
      </c>
      <c r="V175" s="19">
        <v>13049915</v>
      </c>
      <c r="W175" s="43">
        <v>0</v>
      </c>
      <c r="X175" s="43">
        <v>0</v>
      </c>
      <c r="Y175" s="43">
        <v>0</v>
      </c>
      <c r="Z175" s="43">
        <v>0</v>
      </c>
      <c r="AA175" s="43">
        <v>0</v>
      </c>
      <c r="AB175" s="43">
        <v>0</v>
      </c>
      <c r="AC175" s="43">
        <v>0</v>
      </c>
      <c r="AD175" s="43">
        <v>0</v>
      </c>
      <c r="AE175" s="43">
        <v>0</v>
      </c>
      <c r="AF175" s="43">
        <v>0</v>
      </c>
      <c r="AG175" s="43">
        <v>0</v>
      </c>
      <c r="AH175" s="43">
        <v>0</v>
      </c>
      <c r="AI175" s="88">
        <v>0</v>
      </c>
      <c r="AJ175" s="43">
        <v>0</v>
      </c>
      <c r="AK175" s="43">
        <v>0</v>
      </c>
      <c r="AL175" s="43">
        <v>0</v>
      </c>
      <c r="AM175" s="43">
        <v>0</v>
      </c>
      <c r="AN175" s="72">
        <f t="shared" si="27"/>
        <v>13049915</v>
      </c>
      <c r="AO175" s="40">
        <v>42488</v>
      </c>
      <c r="AP175" s="56">
        <v>13049915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  <c r="AW175" s="43">
        <v>0</v>
      </c>
      <c r="AX175" s="43">
        <v>0</v>
      </c>
      <c r="AY175" s="43">
        <v>0</v>
      </c>
      <c r="AZ175" s="43">
        <v>0</v>
      </c>
      <c r="BA175" s="19"/>
      <c r="BB175" s="275">
        <f t="shared" si="28"/>
        <v>0</v>
      </c>
      <c r="BC175" s="275">
        <f t="shared" si="29"/>
        <v>0</v>
      </c>
      <c r="BD175" s="14">
        <f>COUNTIF(СписМінфін!$B$2:$B$101,M175)</f>
        <v>1</v>
      </c>
    </row>
    <row r="176" spans="1:56" s="14" customFormat="1" ht="18.75" hidden="1" customHeight="1" x14ac:dyDescent="0.2">
      <c r="A176" s="14">
        <v>1</v>
      </c>
      <c r="B176" s="14">
        <f t="shared" si="30"/>
        <v>0</v>
      </c>
      <c r="C176" s="14">
        <f t="shared" si="31"/>
        <v>0</v>
      </c>
      <c r="D176" s="14" t="str">
        <f t="shared" si="32"/>
        <v>3ТОВАРИСТВО З ОБМЕЖЕНОЮ ВIДПОВIДАЛЬНIСТЮ "ОЛСІДЗ БЛЕК СІ"</v>
      </c>
      <c r="E176" s="261">
        <f t="shared" si="33"/>
        <v>0</v>
      </c>
      <c r="F176" s="261">
        <f t="shared" si="34"/>
        <v>0</v>
      </c>
      <c r="G176" s="128">
        <f t="shared" si="25"/>
        <v>0</v>
      </c>
      <c r="H176" s="126">
        <f t="shared" si="35"/>
        <v>0</v>
      </c>
      <c r="I176" s="23">
        <v>42450</v>
      </c>
      <c r="J176" s="23">
        <v>42450</v>
      </c>
      <c r="K176" s="274">
        <f t="shared" si="36"/>
        <v>42485</v>
      </c>
      <c r="L176" s="22">
        <v>9039967571</v>
      </c>
      <c r="M176" s="14" t="s">
        <v>39</v>
      </c>
      <c r="N176" s="41">
        <v>373924926569</v>
      </c>
      <c r="O176" s="40">
        <v>42450</v>
      </c>
      <c r="P176" s="40">
        <v>42450</v>
      </c>
      <c r="Q176" s="40" t="s">
        <v>108</v>
      </c>
      <c r="R176" s="43">
        <v>31644653</v>
      </c>
      <c r="S176" s="40">
        <v>42485</v>
      </c>
      <c r="T176" s="55">
        <f t="shared" si="26"/>
        <v>31644653</v>
      </c>
      <c r="U176" s="90">
        <v>42485</v>
      </c>
      <c r="V176" s="19">
        <v>31644653</v>
      </c>
      <c r="W176" s="43">
        <v>0</v>
      </c>
      <c r="X176" s="43">
        <v>0</v>
      </c>
      <c r="Y176" s="43">
        <v>0</v>
      </c>
      <c r="Z176" s="43">
        <v>0</v>
      </c>
      <c r="AA176" s="43">
        <v>0</v>
      </c>
      <c r="AB176" s="43">
        <v>0</v>
      </c>
      <c r="AC176" s="43">
        <v>0</v>
      </c>
      <c r="AD176" s="43">
        <v>0</v>
      </c>
      <c r="AE176" s="43">
        <v>0</v>
      </c>
      <c r="AF176" s="43">
        <v>0</v>
      </c>
      <c r="AG176" s="43">
        <v>0</v>
      </c>
      <c r="AH176" s="43">
        <v>0</v>
      </c>
      <c r="AI176" s="88">
        <v>0</v>
      </c>
      <c r="AJ176" s="43">
        <v>0</v>
      </c>
      <c r="AK176" s="43">
        <v>0</v>
      </c>
      <c r="AL176" s="43">
        <v>0</v>
      </c>
      <c r="AM176" s="43">
        <v>0</v>
      </c>
      <c r="AN176" s="72">
        <f t="shared" si="27"/>
        <v>31644653</v>
      </c>
      <c r="AO176" s="40">
        <v>42489</v>
      </c>
      <c r="AP176" s="56">
        <v>31644653</v>
      </c>
      <c r="AQ176" s="43">
        <v>0</v>
      </c>
      <c r="AR176" s="43">
        <v>0</v>
      </c>
      <c r="AS176" s="43">
        <v>0</v>
      </c>
      <c r="AT176" s="43">
        <v>0</v>
      </c>
      <c r="AU176" s="43">
        <v>0</v>
      </c>
      <c r="AV176" s="43">
        <v>0</v>
      </c>
      <c r="AW176" s="43">
        <v>0</v>
      </c>
      <c r="AX176" s="43">
        <v>0</v>
      </c>
      <c r="AY176" s="43">
        <v>0</v>
      </c>
      <c r="AZ176" s="43">
        <v>0</v>
      </c>
      <c r="BA176" s="19"/>
      <c r="BB176" s="275">
        <f t="shared" si="28"/>
        <v>0</v>
      </c>
      <c r="BC176" s="275">
        <f t="shared" si="29"/>
        <v>0</v>
      </c>
      <c r="BD176" s="14">
        <f>COUNTIF(СписМінфін!$B$2:$B$101,M176)</f>
        <v>1</v>
      </c>
    </row>
    <row r="177" spans="1:56" s="14" customFormat="1" hidden="1" x14ac:dyDescent="0.2">
      <c r="A177" s="14">
        <v>1</v>
      </c>
      <c r="B177" s="14">
        <f t="shared" si="30"/>
        <v>0</v>
      </c>
      <c r="C177" s="14">
        <f t="shared" si="31"/>
        <v>0</v>
      </c>
      <c r="D177" s="14" t="str">
        <f t="shared" si="32"/>
        <v>3ТОВАРИСТВО З ОБМЕЖЕНОЮ ВIДПОВIДАЛЬНIСТЮ ФІРМА "КОМПЛЕКТ"</v>
      </c>
      <c r="E177" s="261">
        <f t="shared" si="33"/>
        <v>0</v>
      </c>
      <c r="F177" s="261">
        <f t="shared" si="34"/>
        <v>0</v>
      </c>
      <c r="G177" s="128">
        <f t="shared" si="25"/>
        <v>0</v>
      </c>
      <c r="H177" s="126">
        <f t="shared" si="35"/>
        <v>0</v>
      </c>
      <c r="I177" s="23">
        <v>42450</v>
      </c>
      <c r="J177" s="23">
        <v>42450</v>
      </c>
      <c r="K177" s="274">
        <f t="shared" si="36"/>
        <v>42485</v>
      </c>
      <c r="L177" s="22">
        <v>9039399135</v>
      </c>
      <c r="M177" s="14" t="s">
        <v>89</v>
      </c>
      <c r="N177" s="41">
        <v>222199111274</v>
      </c>
      <c r="O177" s="40">
        <v>42450</v>
      </c>
      <c r="P177" s="40">
        <v>42450</v>
      </c>
      <c r="Q177" s="40" t="s">
        <v>108</v>
      </c>
      <c r="R177" s="22">
        <v>8533457</v>
      </c>
      <c r="S177" s="40">
        <v>42485</v>
      </c>
      <c r="T177" s="55">
        <f t="shared" si="26"/>
        <v>8533457</v>
      </c>
      <c r="U177" s="90">
        <v>42485</v>
      </c>
      <c r="V177" s="19">
        <v>8533457</v>
      </c>
      <c r="W177" s="43">
        <v>0</v>
      </c>
      <c r="X177" s="43">
        <v>0</v>
      </c>
      <c r="Y177" s="43">
        <v>0</v>
      </c>
      <c r="Z177" s="43">
        <v>0</v>
      </c>
      <c r="AA177" s="43">
        <v>0</v>
      </c>
      <c r="AB177" s="43">
        <v>0</v>
      </c>
      <c r="AC177" s="43">
        <v>0</v>
      </c>
      <c r="AD177" s="43">
        <v>0</v>
      </c>
      <c r="AE177" s="43">
        <v>0</v>
      </c>
      <c r="AF177" s="43">
        <v>0</v>
      </c>
      <c r="AG177" s="43">
        <v>0</v>
      </c>
      <c r="AH177" s="43">
        <v>0</v>
      </c>
      <c r="AI177" s="88">
        <v>0</v>
      </c>
      <c r="AJ177" s="43">
        <v>0</v>
      </c>
      <c r="AK177" s="43">
        <v>0</v>
      </c>
      <c r="AL177" s="43">
        <v>0</v>
      </c>
      <c r="AM177" s="43">
        <v>0</v>
      </c>
      <c r="AN177" s="72">
        <f t="shared" si="27"/>
        <v>8533457</v>
      </c>
      <c r="AO177" s="40">
        <v>42488</v>
      </c>
      <c r="AP177" s="56">
        <v>8533457</v>
      </c>
      <c r="AQ177" s="43">
        <v>0</v>
      </c>
      <c r="AR177" s="43">
        <v>0</v>
      </c>
      <c r="AS177" s="43">
        <v>0</v>
      </c>
      <c r="AT177" s="43">
        <v>0</v>
      </c>
      <c r="AU177" s="43">
        <v>0</v>
      </c>
      <c r="AV177" s="43">
        <v>0</v>
      </c>
      <c r="AW177" s="43">
        <v>0</v>
      </c>
      <c r="AX177" s="43">
        <v>0</v>
      </c>
      <c r="AY177" s="43">
        <v>0</v>
      </c>
      <c r="AZ177" s="43">
        <v>0</v>
      </c>
      <c r="BA177" s="19"/>
      <c r="BB177" s="275">
        <f t="shared" si="28"/>
        <v>0</v>
      </c>
      <c r="BC177" s="275">
        <f t="shared" si="29"/>
        <v>0</v>
      </c>
      <c r="BD177" s="14">
        <f>COUNTIF(СписМінфін!$B$2:$B$101,M177)</f>
        <v>1</v>
      </c>
    </row>
    <row r="178" spans="1:56" s="14" customFormat="1" hidden="1" x14ac:dyDescent="0.2">
      <c r="A178" s="14">
        <v>1</v>
      </c>
      <c r="B178" s="14">
        <f t="shared" si="30"/>
        <v>1</v>
      </c>
      <c r="C178" s="14">
        <f t="shared" si="31"/>
        <v>0</v>
      </c>
      <c r="D178" s="14" t="str">
        <f t="shared" si="32"/>
        <v>3ТОВАРИСТВО З ОБМЕЖЕНОЮ ВIДПОВIДАЛЬНIСТЮ "БЕССАРАБІЯ-АГРО"</v>
      </c>
      <c r="E178" s="261">
        <f t="shared" si="33"/>
        <v>28901682.641095892</v>
      </c>
      <c r="F178" s="261">
        <f t="shared" si="34"/>
        <v>0</v>
      </c>
      <c r="G178" s="128">
        <f t="shared" si="25"/>
        <v>32863284</v>
      </c>
      <c r="H178" s="126">
        <f t="shared" si="35"/>
        <v>0</v>
      </c>
      <c r="I178" s="23">
        <v>42450</v>
      </c>
      <c r="J178" s="23">
        <v>42450</v>
      </c>
      <c r="K178" s="274">
        <f t="shared" si="36"/>
        <v>42514</v>
      </c>
      <c r="L178" s="22">
        <v>9039950106</v>
      </c>
      <c r="M178" s="14" t="s">
        <v>25</v>
      </c>
      <c r="N178" s="41">
        <v>390762615020</v>
      </c>
      <c r="O178" s="40">
        <v>42450</v>
      </c>
      <c r="P178" s="40">
        <v>42450</v>
      </c>
      <c r="Q178" s="40" t="s">
        <v>108</v>
      </c>
      <c r="R178" s="43">
        <v>53000000</v>
      </c>
      <c r="S178" s="40">
        <v>42514</v>
      </c>
      <c r="T178" s="55">
        <f t="shared" si="26"/>
        <v>20136716</v>
      </c>
      <c r="U178" s="90">
        <v>42514</v>
      </c>
      <c r="V178" s="19">
        <v>20136716</v>
      </c>
      <c r="W178" s="43">
        <v>0</v>
      </c>
      <c r="X178" s="43">
        <v>0</v>
      </c>
      <c r="Y178" s="43">
        <v>0</v>
      </c>
      <c r="Z178" s="43">
        <v>0</v>
      </c>
      <c r="AA178" s="43">
        <v>0</v>
      </c>
      <c r="AB178" s="43">
        <v>0</v>
      </c>
      <c r="AC178" s="43">
        <v>0</v>
      </c>
      <c r="AD178" s="43">
        <v>0</v>
      </c>
      <c r="AE178" s="43">
        <v>0</v>
      </c>
      <c r="AF178" s="43">
        <v>0</v>
      </c>
      <c r="AG178" s="43">
        <v>0</v>
      </c>
      <c r="AH178" s="43">
        <v>0</v>
      </c>
      <c r="AI178" s="88">
        <v>0</v>
      </c>
      <c r="AJ178" s="43">
        <v>0</v>
      </c>
      <c r="AK178" s="43">
        <v>0</v>
      </c>
      <c r="AL178" s="43">
        <v>0</v>
      </c>
      <c r="AM178" s="43">
        <v>0</v>
      </c>
      <c r="AN178" s="72">
        <f t="shared" si="27"/>
        <v>20136716</v>
      </c>
      <c r="AO178" s="40">
        <v>42517</v>
      </c>
      <c r="AP178" s="56">
        <v>20136716</v>
      </c>
      <c r="AQ178" s="43">
        <v>0</v>
      </c>
      <c r="AR178" s="43">
        <v>0</v>
      </c>
      <c r="AS178" s="43">
        <v>0</v>
      </c>
      <c r="AT178" s="43">
        <v>0</v>
      </c>
      <c r="AU178" s="43">
        <v>0</v>
      </c>
      <c r="AV178" s="43">
        <v>0</v>
      </c>
      <c r="AW178" s="43">
        <v>0</v>
      </c>
      <c r="AX178" s="43">
        <v>0</v>
      </c>
      <c r="AY178" s="43">
        <v>0</v>
      </c>
      <c r="AZ178" s="43">
        <v>0</v>
      </c>
      <c r="BA178" s="19"/>
      <c r="BB178" s="275">
        <f t="shared" si="28"/>
        <v>0</v>
      </c>
      <c r="BC178" s="275">
        <f t="shared" si="29"/>
        <v>32863284</v>
      </c>
      <c r="BD178" s="14">
        <f>COUNTIF(СписМінфін!$B$2:$B$101,M178)</f>
        <v>1</v>
      </c>
    </row>
    <row r="179" spans="1:56" s="14" customFormat="1" hidden="1" x14ac:dyDescent="0.2">
      <c r="A179" s="14">
        <v>1</v>
      </c>
      <c r="B179" s="14">
        <f t="shared" si="30"/>
        <v>0</v>
      </c>
      <c r="C179" s="14">
        <f t="shared" si="31"/>
        <v>0</v>
      </c>
      <c r="D179" s="14" t="str">
        <f t="shared" si="32"/>
        <v>3ТОВАРИСТВО З ОБМЕЖЕНОЮ ВIДПОВIДАЛЬНIСТЮ "ЕНГЕЛЬХАРТ СТП (УКРАЇНА)"</v>
      </c>
      <c r="E179" s="261">
        <f t="shared" si="33"/>
        <v>0</v>
      </c>
      <c r="F179" s="261">
        <f t="shared" si="34"/>
        <v>0</v>
      </c>
      <c r="G179" s="128">
        <f t="shared" si="25"/>
        <v>0</v>
      </c>
      <c r="H179" s="126">
        <f t="shared" si="35"/>
        <v>0</v>
      </c>
      <c r="I179" s="23">
        <v>42450</v>
      </c>
      <c r="J179" s="23">
        <v>42450</v>
      </c>
      <c r="K179" s="274">
        <f t="shared" si="36"/>
        <v>42514</v>
      </c>
      <c r="L179" s="22">
        <v>9039635492</v>
      </c>
      <c r="M179" s="14" t="s">
        <v>29</v>
      </c>
      <c r="N179" s="41">
        <v>391123126559</v>
      </c>
      <c r="O179" s="40">
        <v>42450</v>
      </c>
      <c r="P179" s="40">
        <v>42450</v>
      </c>
      <c r="Q179" s="40" t="s">
        <v>108</v>
      </c>
      <c r="R179" s="22">
        <v>19331522</v>
      </c>
      <c r="S179" s="40">
        <v>42514</v>
      </c>
      <c r="T179" s="55">
        <f t="shared" si="26"/>
        <v>19331522</v>
      </c>
      <c r="U179" s="90">
        <v>42514</v>
      </c>
      <c r="V179" s="19">
        <v>19331522</v>
      </c>
      <c r="W179" s="43">
        <v>0</v>
      </c>
      <c r="X179" s="43">
        <v>0</v>
      </c>
      <c r="Y179" s="43">
        <v>0</v>
      </c>
      <c r="Z179" s="43">
        <v>0</v>
      </c>
      <c r="AA179" s="43">
        <v>0</v>
      </c>
      <c r="AB179" s="43">
        <v>0</v>
      </c>
      <c r="AC179" s="43">
        <v>0</v>
      </c>
      <c r="AD179" s="43">
        <v>0</v>
      </c>
      <c r="AE179" s="43">
        <v>0</v>
      </c>
      <c r="AF179" s="43">
        <v>0</v>
      </c>
      <c r="AG179" s="43">
        <v>0</v>
      </c>
      <c r="AH179" s="43">
        <v>0</v>
      </c>
      <c r="AI179" s="88">
        <v>0</v>
      </c>
      <c r="AJ179" s="43">
        <v>0</v>
      </c>
      <c r="AK179" s="43">
        <v>0</v>
      </c>
      <c r="AL179" s="43">
        <v>0</v>
      </c>
      <c r="AM179" s="43">
        <v>0</v>
      </c>
      <c r="AN179" s="72">
        <f t="shared" si="27"/>
        <v>19331522</v>
      </c>
      <c r="AO179" s="40">
        <v>42520</v>
      </c>
      <c r="AP179" s="56">
        <v>19331522</v>
      </c>
      <c r="AQ179" s="43">
        <v>0</v>
      </c>
      <c r="AR179" s="43">
        <v>0</v>
      </c>
      <c r="AS179" s="43">
        <v>0</v>
      </c>
      <c r="AT179" s="43">
        <v>0</v>
      </c>
      <c r="AU179" s="43">
        <v>0</v>
      </c>
      <c r="AV179" s="43">
        <v>0</v>
      </c>
      <c r="AW179" s="43">
        <v>0</v>
      </c>
      <c r="AX179" s="43">
        <v>0</v>
      </c>
      <c r="AY179" s="43">
        <v>0</v>
      </c>
      <c r="AZ179" s="43">
        <v>0</v>
      </c>
      <c r="BA179" s="19"/>
      <c r="BB179" s="275">
        <f t="shared" si="28"/>
        <v>0</v>
      </c>
      <c r="BC179" s="275">
        <f t="shared" si="29"/>
        <v>0</v>
      </c>
      <c r="BD179" s="14">
        <f>COUNTIF(СписМінфін!$B$2:$B$101,M179)</f>
        <v>1</v>
      </c>
    </row>
    <row r="180" spans="1:56" s="14" customFormat="1" hidden="1" x14ac:dyDescent="0.2">
      <c r="A180" s="14">
        <v>1</v>
      </c>
      <c r="B180" s="14">
        <f t="shared" si="30"/>
        <v>0</v>
      </c>
      <c r="C180" s="14">
        <f t="shared" si="31"/>
        <v>0</v>
      </c>
      <c r="D180" s="14" t="str">
        <f t="shared" si="32"/>
        <v>3ТОВАРИСТВО З ОБМЕЖЕНОЮ ВIДПОВIДАЛЬНIСТЮ "КЛОВ"</v>
      </c>
      <c r="E180" s="261">
        <f t="shared" si="33"/>
        <v>0</v>
      </c>
      <c r="F180" s="261">
        <f t="shared" si="34"/>
        <v>0</v>
      </c>
      <c r="G180" s="128">
        <f t="shared" si="25"/>
        <v>0</v>
      </c>
      <c r="H180" s="126">
        <f t="shared" si="35"/>
        <v>0</v>
      </c>
      <c r="I180" s="23">
        <v>42450</v>
      </c>
      <c r="J180" s="23">
        <v>42450</v>
      </c>
      <c r="K180" s="274">
        <f t="shared" si="36"/>
        <v>42514</v>
      </c>
      <c r="L180" s="22">
        <v>9039860506</v>
      </c>
      <c r="M180" s="14" t="s">
        <v>33</v>
      </c>
      <c r="N180" s="41">
        <v>311115626107</v>
      </c>
      <c r="O180" s="40">
        <v>42450</v>
      </c>
      <c r="P180" s="40">
        <v>42450</v>
      </c>
      <c r="Q180" s="40" t="s">
        <v>108</v>
      </c>
      <c r="R180" s="22">
        <v>17600000</v>
      </c>
      <c r="S180" s="40">
        <v>42514</v>
      </c>
      <c r="T180" s="55">
        <f t="shared" si="26"/>
        <v>17600000</v>
      </c>
      <c r="U180" s="90">
        <v>42514</v>
      </c>
      <c r="V180" s="19">
        <v>17600000</v>
      </c>
      <c r="W180" s="43">
        <v>0</v>
      </c>
      <c r="X180" s="43">
        <v>0</v>
      </c>
      <c r="Y180" s="43">
        <v>0</v>
      </c>
      <c r="Z180" s="43">
        <v>0</v>
      </c>
      <c r="AA180" s="43">
        <v>0</v>
      </c>
      <c r="AB180" s="43">
        <v>0</v>
      </c>
      <c r="AC180" s="43">
        <v>0</v>
      </c>
      <c r="AD180" s="43">
        <v>0</v>
      </c>
      <c r="AE180" s="43">
        <v>0</v>
      </c>
      <c r="AF180" s="43">
        <v>0</v>
      </c>
      <c r="AG180" s="43">
        <v>0</v>
      </c>
      <c r="AH180" s="43">
        <v>0</v>
      </c>
      <c r="AI180" s="88">
        <v>0</v>
      </c>
      <c r="AJ180" s="43">
        <v>0</v>
      </c>
      <c r="AK180" s="43">
        <v>0</v>
      </c>
      <c r="AL180" s="43">
        <v>0</v>
      </c>
      <c r="AM180" s="43">
        <v>0</v>
      </c>
      <c r="AN180" s="72">
        <f t="shared" si="27"/>
        <v>17600000</v>
      </c>
      <c r="AO180" s="40">
        <v>42517</v>
      </c>
      <c r="AP180" s="56">
        <v>17600000</v>
      </c>
      <c r="AQ180" s="43">
        <v>0</v>
      </c>
      <c r="AR180" s="43">
        <v>0</v>
      </c>
      <c r="AS180" s="43">
        <v>0</v>
      </c>
      <c r="AT180" s="43">
        <v>0</v>
      </c>
      <c r="AU180" s="43">
        <v>0</v>
      </c>
      <c r="AV180" s="43">
        <v>0</v>
      </c>
      <c r="AW180" s="43">
        <v>0</v>
      </c>
      <c r="AX180" s="43">
        <v>0</v>
      </c>
      <c r="AY180" s="43">
        <v>0</v>
      </c>
      <c r="AZ180" s="43">
        <v>0</v>
      </c>
      <c r="BA180" s="19"/>
      <c r="BB180" s="275">
        <f t="shared" si="28"/>
        <v>0</v>
      </c>
      <c r="BC180" s="275">
        <f t="shared" si="29"/>
        <v>0</v>
      </c>
      <c r="BD180" s="14">
        <f>COUNTIF(СписМінфін!$B$2:$B$101,M180)</f>
        <v>1</v>
      </c>
    </row>
    <row r="181" spans="1:56" s="14" customFormat="1" hidden="1" x14ac:dyDescent="0.2">
      <c r="A181" s="14">
        <v>1</v>
      </c>
      <c r="B181" s="14">
        <f t="shared" si="30"/>
        <v>1</v>
      </c>
      <c r="C181" s="14">
        <f t="shared" si="31"/>
        <v>1</v>
      </c>
      <c r="D181" s="14" t="str">
        <f t="shared" si="32"/>
        <v>3ПУБЛІЧНЕ АКЦIОНЕРНЕ ТОВАРИСТВО "ДНІПРОВСЬКИЙ МЕТАЛУРГІЙНИЙ КОМБІНАТ ІМ. Ф.Е. ДЗЕРЖИНСЬКОГО"</v>
      </c>
      <c r="E181" s="261">
        <f t="shared" si="33"/>
        <v>20344984.868493151</v>
      </c>
      <c r="F181" s="261">
        <f t="shared" si="34"/>
        <v>16873557.19178082</v>
      </c>
      <c r="G181" s="129">
        <f t="shared" si="25"/>
        <v>3947262</v>
      </c>
      <c r="H181" s="126">
        <f t="shared" si="35"/>
        <v>25</v>
      </c>
      <c r="I181" s="23">
        <v>42450</v>
      </c>
      <c r="J181" s="23">
        <v>42450</v>
      </c>
      <c r="K181" s="274">
        <f t="shared" si="36"/>
        <v>42542</v>
      </c>
      <c r="L181" s="22">
        <v>9039849229</v>
      </c>
      <c r="M181" s="14" t="s">
        <v>27</v>
      </c>
      <c r="N181" s="41">
        <v>53930404034</v>
      </c>
      <c r="O181" s="40">
        <v>42450</v>
      </c>
      <c r="P181" s="40">
        <v>42450</v>
      </c>
      <c r="Q181" s="40" t="s">
        <v>108</v>
      </c>
      <c r="R181" s="43">
        <v>251744397</v>
      </c>
      <c r="S181" s="40">
        <v>42538</v>
      </c>
      <c r="T181" s="55">
        <f t="shared" si="26"/>
        <v>246353935</v>
      </c>
      <c r="U181" s="90">
        <v>42542</v>
      </c>
      <c r="V181" s="19">
        <v>246353935</v>
      </c>
      <c r="W181" s="43">
        <v>0</v>
      </c>
      <c r="X181" s="43">
        <v>0</v>
      </c>
      <c r="Y181" s="43">
        <v>0</v>
      </c>
      <c r="Z181" s="43">
        <v>0</v>
      </c>
      <c r="AA181" s="43">
        <v>0</v>
      </c>
      <c r="AB181" s="43">
        <v>0</v>
      </c>
      <c r="AC181" s="43">
        <v>0</v>
      </c>
      <c r="AD181" s="43">
        <v>0</v>
      </c>
      <c r="AE181" s="43">
        <v>0</v>
      </c>
      <c r="AF181" s="43">
        <v>0</v>
      </c>
      <c r="AG181" s="40">
        <v>42559</v>
      </c>
      <c r="AH181" s="22">
        <v>584602</v>
      </c>
      <c r="AI181" s="64">
        <v>1443200</v>
      </c>
      <c r="AJ181" s="40">
        <v>42727</v>
      </c>
      <c r="AK181" s="22">
        <v>5118501</v>
      </c>
      <c r="AL181" s="40" t="s">
        <v>108</v>
      </c>
      <c r="AM181" s="43">
        <v>0</v>
      </c>
      <c r="AN181" s="72">
        <f t="shared" si="27"/>
        <v>246353935</v>
      </c>
      <c r="AO181" s="40">
        <v>42643</v>
      </c>
      <c r="AP181" s="56">
        <v>246353935</v>
      </c>
      <c r="AQ181" s="43">
        <v>0</v>
      </c>
      <c r="AR181" s="43">
        <v>0</v>
      </c>
      <c r="AS181" s="43">
        <v>0</v>
      </c>
      <c r="AT181" s="43">
        <v>0</v>
      </c>
      <c r="AU181" s="43">
        <v>0</v>
      </c>
      <c r="AV181" s="43">
        <v>0</v>
      </c>
      <c r="AW181" s="43">
        <v>0</v>
      </c>
      <c r="AX181" s="43">
        <v>0</v>
      </c>
      <c r="AY181" s="43">
        <v>0</v>
      </c>
      <c r="AZ181" s="43">
        <v>0</v>
      </c>
      <c r="BA181" s="23"/>
      <c r="BB181" s="276">
        <f t="shared" si="28"/>
        <v>0</v>
      </c>
      <c r="BC181" s="276">
        <f t="shared" si="29"/>
        <v>5390462</v>
      </c>
      <c r="BD181" s="14">
        <f>COUNTIF(СписМінфін!$B$2:$B$101,M181)</f>
        <v>1</v>
      </c>
    </row>
    <row r="182" spans="1:56" s="14" customFormat="1" hidden="1" x14ac:dyDescent="0.2">
      <c r="A182" s="14">
        <v>1</v>
      </c>
      <c r="B182" s="14">
        <f t="shared" si="30"/>
        <v>1</v>
      </c>
      <c r="C182" s="14">
        <f t="shared" si="31"/>
        <v>1</v>
      </c>
      <c r="D182" s="14" t="str">
        <f t="shared" si="32"/>
        <v>3ТОВАРИСТВО З ОБМЕЖЕНОЮ ВIДПОВIДАЛЬНIСТЮ "ДУНАЙСЬКА СУДНОПЛАВНО-СТІВІДОРНА КОМПАНІЯ"</v>
      </c>
      <c r="E182" s="261">
        <f t="shared" si="33"/>
        <v>4748734.2410958903</v>
      </c>
      <c r="F182" s="261">
        <f t="shared" si="34"/>
        <v>4748734.2410958903</v>
      </c>
      <c r="G182" s="128">
        <f t="shared" si="25"/>
        <v>0</v>
      </c>
      <c r="H182" s="126">
        <f t="shared" si="35"/>
        <v>26</v>
      </c>
      <c r="I182" s="23">
        <v>42450</v>
      </c>
      <c r="J182" s="23">
        <v>42450</v>
      </c>
      <c r="K182" s="274">
        <f t="shared" si="36"/>
        <v>42543</v>
      </c>
      <c r="L182" s="22">
        <v>9039642803</v>
      </c>
      <c r="M182" s="14" t="s">
        <v>68</v>
      </c>
      <c r="N182" s="41">
        <v>310126915029</v>
      </c>
      <c r="O182" s="40">
        <v>42450</v>
      </c>
      <c r="P182" s="40">
        <v>42450</v>
      </c>
      <c r="Q182" s="40" t="s">
        <v>108</v>
      </c>
      <c r="R182" s="22">
        <v>66664923</v>
      </c>
      <c r="S182" s="40">
        <v>42543</v>
      </c>
      <c r="T182" s="55">
        <f t="shared" si="26"/>
        <v>66664923</v>
      </c>
      <c r="U182" s="90">
        <v>42543</v>
      </c>
      <c r="V182" s="19">
        <v>66664923</v>
      </c>
      <c r="W182" s="43">
        <v>0</v>
      </c>
      <c r="X182" s="43">
        <v>0</v>
      </c>
      <c r="Y182" s="43">
        <v>0</v>
      </c>
      <c r="Z182" s="43">
        <v>0</v>
      </c>
      <c r="AA182" s="43">
        <v>0</v>
      </c>
      <c r="AB182" s="43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88">
        <v>0</v>
      </c>
      <c r="AJ182" s="43">
        <v>0</v>
      </c>
      <c r="AK182" s="43">
        <v>0</v>
      </c>
      <c r="AL182" s="43">
        <v>0</v>
      </c>
      <c r="AM182" s="43">
        <v>0</v>
      </c>
      <c r="AN182" s="72">
        <f t="shared" si="27"/>
        <v>66664923</v>
      </c>
      <c r="AO182" s="40">
        <v>42566</v>
      </c>
      <c r="AP182" s="56">
        <v>66664923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  <c r="AW182" s="43">
        <v>0</v>
      </c>
      <c r="AX182" s="43">
        <v>0</v>
      </c>
      <c r="AY182" s="43">
        <v>0</v>
      </c>
      <c r="AZ182" s="43">
        <v>0</v>
      </c>
      <c r="BA182" s="19"/>
      <c r="BB182" s="275">
        <f t="shared" si="28"/>
        <v>0</v>
      </c>
      <c r="BC182" s="275">
        <f t="shared" si="29"/>
        <v>0</v>
      </c>
      <c r="BD182" s="14">
        <f>COUNTIF(СписМінфін!$B$2:$B$101,M182)</f>
        <v>1</v>
      </c>
    </row>
    <row r="183" spans="1:56" s="14" customFormat="1" hidden="1" x14ac:dyDescent="0.2">
      <c r="A183" s="14">
        <v>1</v>
      </c>
      <c r="B183" s="14">
        <f t="shared" si="30"/>
        <v>1</v>
      </c>
      <c r="C183" s="14">
        <f t="shared" si="31"/>
        <v>1</v>
      </c>
      <c r="D183" s="14" t="str">
        <f t="shared" si="32"/>
        <v>3ТОВАРИСТВО З ОБМЕЖЕНОЮ ВIДПОВIДАЛЬНIСТЮ "УКРГАЗПРОМБУД"</v>
      </c>
      <c r="E183" s="261">
        <f t="shared" si="33"/>
        <v>32674.663013698631</v>
      </c>
      <c r="F183" s="261">
        <f t="shared" si="34"/>
        <v>32674.663013698631</v>
      </c>
      <c r="G183" s="128">
        <f t="shared" si="25"/>
        <v>0</v>
      </c>
      <c r="H183" s="126">
        <f t="shared" si="35"/>
        <v>26</v>
      </c>
      <c r="I183" s="23">
        <v>42450</v>
      </c>
      <c r="J183" s="23">
        <v>42450</v>
      </c>
      <c r="K183" s="274">
        <f t="shared" si="36"/>
        <v>42543</v>
      </c>
      <c r="L183" s="22">
        <v>9039514663</v>
      </c>
      <c r="M183" s="14" t="s">
        <v>26</v>
      </c>
      <c r="N183" s="41">
        <v>315671226552</v>
      </c>
      <c r="O183" s="40">
        <v>42450</v>
      </c>
      <c r="P183" s="40">
        <v>42450</v>
      </c>
      <c r="Q183" s="40" t="s">
        <v>108</v>
      </c>
      <c r="R183" s="22">
        <v>461559</v>
      </c>
      <c r="S183" s="40">
        <v>42543</v>
      </c>
      <c r="T183" s="55">
        <f t="shared" si="26"/>
        <v>458702</v>
      </c>
      <c r="U183" s="90">
        <v>42543</v>
      </c>
      <c r="V183" s="19">
        <v>458702</v>
      </c>
      <c r="W183" s="43">
        <v>0</v>
      </c>
      <c r="X183" s="43">
        <v>0</v>
      </c>
      <c r="Y183" s="43">
        <v>0</v>
      </c>
      <c r="Z183" s="43">
        <v>0</v>
      </c>
      <c r="AA183" s="43">
        <v>0</v>
      </c>
      <c r="AB183" s="43">
        <v>0</v>
      </c>
      <c r="AC183" s="43">
        <v>0</v>
      </c>
      <c r="AD183" s="43">
        <v>0</v>
      </c>
      <c r="AE183" s="43">
        <v>0</v>
      </c>
      <c r="AF183" s="43">
        <v>0</v>
      </c>
      <c r="AG183" s="40">
        <v>42552</v>
      </c>
      <c r="AH183" s="22">
        <v>11041404</v>
      </c>
      <c r="AI183" s="64">
        <v>2857</v>
      </c>
      <c r="AJ183" s="40" t="s">
        <v>108</v>
      </c>
      <c r="AK183" s="22" t="s">
        <v>108</v>
      </c>
      <c r="AL183" s="40" t="s">
        <v>108</v>
      </c>
      <c r="AM183" s="43">
        <v>0</v>
      </c>
      <c r="AN183" s="72">
        <f t="shared" si="27"/>
        <v>458702</v>
      </c>
      <c r="AO183" s="40">
        <v>42562</v>
      </c>
      <c r="AP183" s="56">
        <v>458702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  <c r="AW183" s="43">
        <v>0</v>
      </c>
      <c r="AX183" s="43">
        <v>0</v>
      </c>
      <c r="AY183" s="43">
        <v>0</v>
      </c>
      <c r="AZ183" s="43">
        <v>0</v>
      </c>
      <c r="BA183" s="19"/>
      <c r="BB183" s="275">
        <f t="shared" si="28"/>
        <v>0</v>
      </c>
      <c r="BC183" s="275">
        <f t="shared" si="29"/>
        <v>2857</v>
      </c>
      <c r="BD183" s="14">
        <f>COUNTIF(СписМінфін!$B$2:$B$101,M183)</f>
        <v>1</v>
      </c>
    </row>
    <row r="184" spans="1:56" s="14" customFormat="1" hidden="1" x14ac:dyDescent="0.2">
      <c r="A184" s="14">
        <v>1</v>
      </c>
      <c r="B184" s="14">
        <f t="shared" si="30"/>
        <v>1</v>
      </c>
      <c r="C184" s="14">
        <f t="shared" si="31"/>
        <v>1</v>
      </c>
      <c r="D184" s="14" t="str">
        <f t="shared" si="32"/>
        <v>3ПРИВАТНЕ АКЦIОНЕРНЕ ТОВАРИСТВО "АДМ ІЛЛІЧІВСЬК"</v>
      </c>
      <c r="E184" s="261">
        <f t="shared" si="33"/>
        <v>8845335.0684931502</v>
      </c>
      <c r="F184" s="261">
        <f t="shared" si="34"/>
        <v>8845335.0684931502</v>
      </c>
      <c r="G184" s="128">
        <f t="shared" si="25"/>
        <v>0</v>
      </c>
      <c r="H184" s="126">
        <f t="shared" si="35"/>
        <v>55</v>
      </c>
      <c r="I184" s="23">
        <v>42450</v>
      </c>
      <c r="J184" s="23">
        <v>42450</v>
      </c>
      <c r="K184" s="274">
        <f t="shared" si="36"/>
        <v>42572</v>
      </c>
      <c r="L184" s="22">
        <v>9039565569</v>
      </c>
      <c r="M184" s="14" t="s">
        <v>77</v>
      </c>
      <c r="N184" s="41">
        <v>327902315033</v>
      </c>
      <c r="O184" s="40">
        <v>42450</v>
      </c>
      <c r="P184" s="40">
        <v>42450</v>
      </c>
      <c r="Q184" s="40" t="s">
        <v>108</v>
      </c>
      <c r="R184" s="22">
        <v>58700860</v>
      </c>
      <c r="S184" s="40">
        <v>42572</v>
      </c>
      <c r="T184" s="55">
        <f t="shared" si="26"/>
        <v>58700860</v>
      </c>
      <c r="U184" s="90">
        <v>42572</v>
      </c>
      <c r="V184" s="19">
        <v>58700860</v>
      </c>
      <c r="W184" s="43">
        <v>0</v>
      </c>
      <c r="X184" s="43">
        <v>0</v>
      </c>
      <c r="Y184" s="43">
        <v>0</v>
      </c>
      <c r="Z184" s="43">
        <v>0</v>
      </c>
      <c r="AA184" s="43">
        <v>0</v>
      </c>
      <c r="AB184" s="43">
        <v>0</v>
      </c>
      <c r="AC184" s="43">
        <v>0</v>
      </c>
      <c r="AD184" s="43">
        <v>0</v>
      </c>
      <c r="AE184" s="43">
        <v>0</v>
      </c>
      <c r="AF184" s="43">
        <v>0</v>
      </c>
      <c r="AG184" s="43">
        <v>0</v>
      </c>
      <c r="AH184" s="43">
        <v>0</v>
      </c>
      <c r="AI184" s="88">
        <v>0</v>
      </c>
      <c r="AJ184" s="43">
        <v>0</v>
      </c>
      <c r="AK184" s="43">
        <v>0</v>
      </c>
      <c r="AL184" s="43">
        <v>0</v>
      </c>
      <c r="AM184" s="43">
        <v>0</v>
      </c>
      <c r="AN184" s="72">
        <f t="shared" si="27"/>
        <v>58700860</v>
      </c>
      <c r="AO184" s="40">
        <v>42576</v>
      </c>
      <c r="AP184" s="56">
        <v>58700860</v>
      </c>
      <c r="AQ184" s="43">
        <v>0</v>
      </c>
      <c r="AR184" s="43">
        <v>0</v>
      </c>
      <c r="AS184" s="43">
        <v>0</v>
      </c>
      <c r="AT184" s="43">
        <v>0</v>
      </c>
      <c r="AU184" s="43">
        <v>0</v>
      </c>
      <c r="AV184" s="43">
        <v>0</v>
      </c>
      <c r="AW184" s="43">
        <v>0</v>
      </c>
      <c r="AX184" s="43">
        <v>0</v>
      </c>
      <c r="AY184" s="43">
        <v>0</v>
      </c>
      <c r="AZ184" s="43">
        <v>0</v>
      </c>
      <c r="BA184" s="19"/>
      <c r="BB184" s="275">
        <f t="shared" si="28"/>
        <v>0</v>
      </c>
      <c r="BC184" s="275">
        <f t="shared" si="29"/>
        <v>0</v>
      </c>
      <c r="BD184" s="14">
        <f>COUNTIF(СписМінфін!$B$2:$B$101,M184)</f>
        <v>1</v>
      </c>
    </row>
    <row r="185" spans="1:56" s="14" customFormat="1" hidden="1" x14ac:dyDescent="0.2">
      <c r="A185" s="14">
        <v>1</v>
      </c>
      <c r="B185" s="14">
        <f t="shared" si="30"/>
        <v>1</v>
      </c>
      <c r="C185" s="14">
        <f t="shared" si="31"/>
        <v>1</v>
      </c>
      <c r="D185" s="14" t="str">
        <f t="shared" si="32"/>
        <v>3ТОВАРИСТВО З ОБМЕЖЕНОЮ ВIДПОВIДАЛЬНIСТЮ "АГРОТЕРМІНАЛ КОНСТРАКШИН"</v>
      </c>
      <c r="E185" s="261">
        <f t="shared" si="33"/>
        <v>28046396.712328766</v>
      </c>
      <c r="F185" s="261">
        <f t="shared" si="34"/>
        <v>28046396.712328766</v>
      </c>
      <c r="G185" s="128">
        <f t="shared" si="25"/>
        <v>0</v>
      </c>
      <c r="H185" s="126">
        <f t="shared" si="35"/>
        <v>90</v>
      </c>
      <c r="I185" s="23">
        <v>42450</v>
      </c>
      <c r="J185" s="23">
        <v>42450</v>
      </c>
      <c r="K185" s="274">
        <f t="shared" si="36"/>
        <v>42607</v>
      </c>
      <c r="L185" s="22">
        <v>9039571271</v>
      </c>
      <c r="M185" s="14" t="s">
        <v>66</v>
      </c>
      <c r="N185" s="41">
        <v>398381226578</v>
      </c>
      <c r="O185" s="40">
        <v>42450</v>
      </c>
      <c r="P185" s="40">
        <v>42450</v>
      </c>
      <c r="Q185" s="40" t="s">
        <v>108</v>
      </c>
      <c r="R185" s="22">
        <v>113743720</v>
      </c>
      <c r="S185" s="40">
        <v>42607</v>
      </c>
      <c r="T185" s="55">
        <f t="shared" si="26"/>
        <v>113743720</v>
      </c>
      <c r="U185" s="90">
        <v>42607</v>
      </c>
      <c r="V185" s="19">
        <v>113743720</v>
      </c>
      <c r="W185" s="43">
        <v>0</v>
      </c>
      <c r="X185" s="43">
        <v>0</v>
      </c>
      <c r="Y185" s="43">
        <v>0</v>
      </c>
      <c r="Z185" s="43">
        <v>0</v>
      </c>
      <c r="AA185" s="43">
        <v>0</v>
      </c>
      <c r="AB185" s="43">
        <v>0</v>
      </c>
      <c r="AC185" s="43">
        <v>0</v>
      </c>
      <c r="AD185" s="43">
        <v>0</v>
      </c>
      <c r="AE185" s="43">
        <v>0</v>
      </c>
      <c r="AF185" s="43">
        <v>0</v>
      </c>
      <c r="AG185" s="43">
        <v>0</v>
      </c>
      <c r="AH185" s="43">
        <v>0</v>
      </c>
      <c r="AI185" s="88">
        <v>0</v>
      </c>
      <c r="AJ185" s="43">
        <v>0</v>
      </c>
      <c r="AK185" s="43">
        <v>0</v>
      </c>
      <c r="AL185" s="43">
        <v>0</v>
      </c>
      <c r="AM185" s="43">
        <v>0</v>
      </c>
      <c r="AN185" s="72">
        <f t="shared" si="27"/>
        <v>113743720</v>
      </c>
      <c r="AO185" s="40">
        <v>42613</v>
      </c>
      <c r="AP185" s="56">
        <v>113743720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>
        <v>0</v>
      </c>
      <c r="AW185" s="43">
        <v>0</v>
      </c>
      <c r="AX185" s="43">
        <v>0</v>
      </c>
      <c r="AY185" s="43">
        <v>0</v>
      </c>
      <c r="AZ185" s="43">
        <v>0</v>
      </c>
      <c r="BA185" s="19"/>
      <c r="BB185" s="275">
        <f t="shared" si="28"/>
        <v>0</v>
      </c>
      <c r="BC185" s="275">
        <f t="shared" si="29"/>
        <v>0</v>
      </c>
      <c r="BD185" s="14">
        <f>COUNTIF(СписМінфін!$B$2:$B$101,M185)</f>
        <v>1</v>
      </c>
    </row>
    <row r="186" spans="1:56" s="14" customFormat="1" hidden="1" x14ac:dyDescent="0.2">
      <c r="A186" s="14">
        <v>1</v>
      </c>
      <c r="B186" s="14">
        <f t="shared" si="30"/>
        <v>1</v>
      </c>
      <c r="C186" s="14">
        <f t="shared" si="31"/>
        <v>1</v>
      </c>
      <c r="D186" s="14" t="str">
        <f t="shared" si="32"/>
        <v>3ПУБЛІЧНЕ АКЦIОНЕРНЕ ТОВАРИСТВО "ДЕРЖАВНА ПРОДОВОЛЬЧО-ЗЕРНОВА КОРПОРАЦІЯ УКРАЇНИ"</v>
      </c>
      <c r="E186" s="261">
        <f t="shared" si="33"/>
        <v>85478936.238356158</v>
      </c>
      <c r="F186" s="261">
        <f t="shared" si="34"/>
        <v>39154492.260273971</v>
      </c>
      <c r="G186" s="128">
        <f t="shared" si="25"/>
        <v>52674212</v>
      </c>
      <c r="H186" s="126">
        <f t="shared" si="35"/>
        <v>185</v>
      </c>
      <c r="I186" s="23">
        <v>42450</v>
      </c>
      <c r="J186" s="23">
        <v>42450</v>
      </c>
      <c r="K186" s="274">
        <f t="shared" si="36"/>
        <v>42702</v>
      </c>
      <c r="L186" s="22">
        <v>9039657469</v>
      </c>
      <c r="M186" s="14" t="s">
        <v>21</v>
      </c>
      <c r="N186" s="41">
        <v>372432726556</v>
      </c>
      <c r="O186" s="40">
        <v>42450</v>
      </c>
      <c r="P186" s="40">
        <v>42450</v>
      </c>
      <c r="Q186" s="40" t="s">
        <v>108</v>
      </c>
      <c r="R186" s="43">
        <v>136647434</v>
      </c>
      <c r="S186" s="40">
        <v>42699</v>
      </c>
      <c r="T186" s="55">
        <f t="shared" si="26"/>
        <v>77250755</v>
      </c>
      <c r="U186" s="90">
        <v>42702</v>
      </c>
      <c r="V186" s="19">
        <v>77250755</v>
      </c>
      <c r="W186" s="43">
        <v>0</v>
      </c>
      <c r="X186" s="43">
        <v>0</v>
      </c>
      <c r="Y186" s="43">
        <v>0</v>
      </c>
      <c r="Z186" s="43">
        <v>0</v>
      </c>
      <c r="AA186" s="43">
        <v>0</v>
      </c>
      <c r="AB186" s="43">
        <v>0</v>
      </c>
      <c r="AC186" s="43">
        <v>0</v>
      </c>
      <c r="AD186" s="43">
        <v>0</v>
      </c>
      <c r="AE186" s="43">
        <v>0</v>
      </c>
      <c r="AF186" s="43">
        <v>0</v>
      </c>
      <c r="AG186" s="40">
        <v>42698</v>
      </c>
      <c r="AH186" s="22">
        <v>7861406</v>
      </c>
      <c r="AI186" s="64">
        <v>6722467</v>
      </c>
      <c r="AJ186" s="40">
        <v>42712</v>
      </c>
      <c r="AK186" s="22">
        <v>31068310</v>
      </c>
      <c r="AL186" s="43">
        <v>0</v>
      </c>
      <c r="AM186" s="43">
        <v>0</v>
      </c>
      <c r="AN186" s="72">
        <f t="shared" si="27"/>
        <v>77250755</v>
      </c>
      <c r="AO186" s="40">
        <v>42730</v>
      </c>
      <c r="AP186" s="56">
        <v>77250755</v>
      </c>
      <c r="AQ186" s="43">
        <v>0</v>
      </c>
      <c r="AR186" s="43">
        <v>0</v>
      </c>
      <c r="AS186" s="43">
        <v>0</v>
      </c>
      <c r="AT186" s="43">
        <v>0</v>
      </c>
      <c r="AU186" s="43">
        <v>0</v>
      </c>
      <c r="AV186" s="43">
        <v>0</v>
      </c>
      <c r="AW186" s="43">
        <v>0</v>
      </c>
      <c r="AX186" s="43">
        <v>0</v>
      </c>
      <c r="AY186" s="43">
        <v>0</v>
      </c>
      <c r="AZ186" s="43">
        <v>0</v>
      </c>
      <c r="BA186" s="19"/>
      <c r="BB186" s="275">
        <f t="shared" si="28"/>
        <v>0</v>
      </c>
      <c r="BC186" s="275">
        <f t="shared" si="29"/>
        <v>59396679</v>
      </c>
      <c r="BD186" s="14">
        <f>COUNTIF(СписМінфін!$B$2:$B$101,M186)</f>
        <v>1</v>
      </c>
    </row>
    <row r="187" spans="1:56" s="14" customFormat="1" x14ac:dyDescent="0.2">
      <c r="A187" s="14">
        <v>1</v>
      </c>
      <c r="B187" s="14">
        <f t="shared" si="30"/>
        <v>1</v>
      </c>
      <c r="C187" s="14">
        <f t="shared" si="31"/>
        <v>0</v>
      </c>
      <c r="D187" s="14" t="str">
        <f t="shared" si="32"/>
        <v>3ТОВАРИСТВО З ОБМЕЖЕНОЮ ВIДПОВIДАЛЬНIСТЮ СІЛЬСЬКОГОСПОДАРСЬКЕ ПІДПРИЄМСТВО "НІБУЛОН"</v>
      </c>
      <c r="E187" s="261">
        <f t="shared" si="33"/>
        <v>25847132.810958903</v>
      </c>
      <c r="F187" s="261">
        <f t="shared" si="34"/>
        <v>0</v>
      </c>
      <c r="G187" s="128">
        <f t="shared" si="25"/>
        <v>30045234</v>
      </c>
      <c r="H187" s="126">
        <f t="shared" si="35"/>
        <v>314</v>
      </c>
      <c r="I187" s="263">
        <f>J187</f>
        <v>42457</v>
      </c>
      <c r="J187" s="23">
        <v>42457</v>
      </c>
      <c r="K187" s="274">
        <f t="shared" si="36"/>
        <v>42838</v>
      </c>
      <c r="L187" s="22">
        <v>9044084736</v>
      </c>
      <c r="M187" s="14" t="s">
        <v>40</v>
      </c>
      <c r="N187" s="41">
        <v>142911114015</v>
      </c>
      <c r="O187" s="40">
        <v>42457</v>
      </c>
      <c r="P187" s="40">
        <v>42457</v>
      </c>
      <c r="Q187" s="40" t="s">
        <v>108</v>
      </c>
      <c r="R187" s="42">
        <v>30045234</v>
      </c>
      <c r="S187" s="43">
        <v>0</v>
      </c>
      <c r="T187" s="55">
        <f t="shared" si="26"/>
        <v>0</v>
      </c>
      <c r="U187" s="111"/>
      <c r="V187" s="43">
        <v>0</v>
      </c>
      <c r="W187" s="43">
        <v>0</v>
      </c>
      <c r="X187" s="43">
        <v>0</v>
      </c>
      <c r="Y187" s="43">
        <v>0</v>
      </c>
      <c r="Z187" s="43">
        <v>0</v>
      </c>
      <c r="AA187" s="43">
        <v>0</v>
      </c>
      <c r="AB187" s="43">
        <v>0</v>
      </c>
      <c r="AC187" s="43">
        <v>0</v>
      </c>
      <c r="AD187" s="43">
        <v>0</v>
      </c>
      <c r="AE187" s="43">
        <v>0</v>
      </c>
      <c r="AF187" s="43">
        <v>0</v>
      </c>
      <c r="AG187" s="43">
        <v>0</v>
      </c>
      <c r="AH187" s="43">
        <v>0</v>
      </c>
      <c r="AI187" s="88">
        <v>0</v>
      </c>
      <c r="AJ187" s="43">
        <v>0</v>
      </c>
      <c r="AK187" s="43">
        <v>0</v>
      </c>
      <c r="AL187" s="43">
        <v>0</v>
      </c>
      <c r="AM187" s="43">
        <v>0</v>
      </c>
      <c r="AN187" s="72">
        <f t="shared" si="27"/>
        <v>0</v>
      </c>
      <c r="AO187" s="43">
        <v>0</v>
      </c>
      <c r="AP187" s="43">
        <v>0</v>
      </c>
      <c r="AQ187" s="43">
        <v>0</v>
      </c>
      <c r="AR187" s="43">
        <v>0</v>
      </c>
      <c r="AS187" s="43">
        <v>0</v>
      </c>
      <c r="AT187" s="43">
        <v>0</v>
      </c>
      <c r="AU187" s="43">
        <v>0</v>
      </c>
      <c r="AV187" s="43">
        <v>0</v>
      </c>
      <c r="AW187" s="43">
        <v>0</v>
      </c>
      <c r="AX187" s="43">
        <v>0</v>
      </c>
      <c r="AY187" s="43">
        <v>0</v>
      </c>
      <c r="AZ187" s="43">
        <v>0</v>
      </c>
      <c r="BA187" s="19"/>
      <c r="BB187" s="275">
        <f t="shared" si="28"/>
        <v>0</v>
      </c>
      <c r="BC187" s="275">
        <f t="shared" si="29"/>
        <v>30045234</v>
      </c>
      <c r="BD187" s="14">
        <f>COUNTIF(СписМінфін!$B$2:$B$101,M187)</f>
        <v>1</v>
      </c>
    </row>
    <row r="188" spans="1:56" s="14" customFormat="1" hidden="1" x14ac:dyDescent="0.2">
      <c r="A188" s="14">
        <v>1</v>
      </c>
      <c r="B188" s="14">
        <f t="shared" si="30"/>
        <v>0</v>
      </c>
      <c r="C188" s="14">
        <f t="shared" si="31"/>
        <v>0</v>
      </c>
      <c r="D188" s="14" t="str">
        <f t="shared" si="32"/>
        <v>3ТОВАРИСТВО З ОБМЕЖЕНОЮ ВIДПОВIДАЛЬНIСТЮ "МАГІСТРАЛЬ - ТРАНС"</v>
      </c>
      <c r="E188" s="261">
        <f t="shared" si="33"/>
        <v>0</v>
      </c>
      <c r="F188" s="261">
        <f t="shared" si="34"/>
        <v>0</v>
      </c>
      <c r="G188" s="128">
        <f t="shared" si="25"/>
        <v>0</v>
      </c>
      <c r="H188" s="126">
        <f t="shared" si="35"/>
        <v>0</v>
      </c>
      <c r="I188" s="263">
        <f>J188</f>
        <v>42459</v>
      </c>
      <c r="J188" s="74">
        <v>42459</v>
      </c>
      <c r="K188" s="274">
        <f t="shared" si="36"/>
        <v>42485</v>
      </c>
      <c r="L188" s="75">
        <v>9045851942</v>
      </c>
      <c r="M188" s="14" t="s">
        <v>147</v>
      </c>
      <c r="N188" s="76">
        <v>310554126585</v>
      </c>
      <c r="O188" s="28">
        <v>42459</v>
      </c>
      <c r="P188" s="28">
        <v>42459</v>
      </c>
      <c r="Q188" s="35"/>
      <c r="R188" s="60">
        <v>159975</v>
      </c>
      <c r="S188" s="66">
        <v>42485</v>
      </c>
      <c r="T188" s="55">
        <f t="shared" si="26"/>
        <v>159975</v>
      </c>
      <c r="U188" s="91">
        <v>42485</v>
      </c>
      <c r="V188" s="44">
        <v>159975</v>
      </c>
      <c r="W188" s="43">
        <v>0</v>
      </c>
      <c r="X188" s="43">
        <v>0</v>
      </c>
      <c r="Y188" s="43">
        <v>0</v>
      </c>
      <c r="Z188" s="43">
        <v>0</v>
      </c>
      <c r="AA188" s="43">
        <v>0</v>
      </c>
      <c r="AB188" s="43">
        <v>0</v>
      </c>
      <c r="AC188" s="43">
        <v>0</v>
      </c>
      <c r="AD188" s="43">
        <v>0</v>
      </c>
      <c r="AE188" s="43">
        <v>0</v>
      </c>
      <c r="AF188" s="43">
        <v>0</v>
      </c>
      <c r="AG188" s="43">
        <v>0</v>
      </c>
      <c r="AH188" s="43">
        <v>0</v>
      </c>
      <c r="AI188" s="69"/>
      <c r="AJ188" s="60"/>
      <c r="AK188" s="69"/>
      <c r="AL188" s="60"/>
      <c r="AM188" s="43">
        <v>0</v>
      </c>
      <c r="AN188" s="72">
        <f t="shared" si="27"/>
        <v>159975</v>
      </c>
      <c r="AO188" s="28">
        <v>42488</v>
      </c>
      <c r="AP188" s="27">
        <v>159975</v>
      </c>
      <c r="AQ188" s="43">
        <v>0</v>
      </c>
      <c r="AR188" s="43">
        <v>0</v>
      </c>
      <c r="AS188" s="43">
        <v>0</v>
      </c>
      <c r="AT188" s="43">
        <v>0</v>
      </c>
      <c r="AU188" s="43">
        <v>0</v>
      </c>
      <c r="AV188" s="43">
        <v>0</v>
      </c>
      <c r="AW188" s="43">
        <v>0</v>
      </c>
      <c r="AX188" s="43">
        <v>0</v>
      </c>
      <c r="AY188" s="43">
        <v>0</v>
      </c>
      <c r="AZ188" s="43">
        <v>0</v>
      </c>
      <c r="BA188" s="60"/>
      <c r="BB188" s="275">
        <f t="shared" si="28"/>
        <v>0</v>
      </c>
      <c r="BC188" s="275">
        <f t="shared" si="29"/>
        <v>0</v>
      </c>
      <c r="BD188" s="14">
        <f>COUNTIF(СписМінфін!$B$2:$B$101,M188)</f>
        <v>1</v>
      </c>
    </row>
    <row r="189" spans="1:56" s="14" customFormat="1" hidden="1" x14ac:dyDescent="0.2">
      <c r="A189" s="14">
        <v>1</v>
      </c>
      <c r="B189" s="14">
        <f t="shared" si="30"/>
        <v>1</v>
      </c>
      <c r="C189" s="14">
        <f t="shared" si="31"/>
        <v>0</v>
      </c>
      <c r="D189" s="14" t="str">
        <f t="shared" si="32"/>
        <v>4ТОВАРИСТВО З ОБМЕЖЕНОЮ ВIДПОВIДАЛЬНIСТЮ "КЕРНЕЛ-ТРЕЙД"</v>
      </c>
      <c r="E189" s="261">
        <f t="shared" si="33"/>
        <v>14488335.90410959</v>
      </c>
      <c r="F189" s="261">
        <f t="shared" si="34"/>
        <v>0</v>
      </c>
      <c r="G189" s="128">
        <f t="shared" si="25"/>
        <v>18172655</v>
      </c>
      <c r="H189" s="126">
        <f t="shared" si="35"/>
        <v>0</v>
      </c>
      <c r="I189" s="23">
        <v>42480</v>
      </c>
      <c r="J189" s="23">
        <v>42466</v>
      </c>
      <c r="K189" s="274">
        <f t="shared" si="36"/>
        <v>42514</v>
      </c>
      <c r="L189" s="22">
        <v>9050101111</v>
      </c>
      <c r="M189" s="14" t="s">
        <v>45</v>
      </c>
      <c r="N189" s="41">
        <v>314543826559</v>
      </c>
      <c r="O189" s="40">
        <v>42466</v>
      </c>
      <c r="P189" s="40">
        <v>42466</v>
      </c>
      <c r="Q189" s="40" t="s">
        <v>108</v>
      </c>
      <c r="R189" s="22">
        <v>643730000</v>
      </c>
      <c r="S189" s="40">
        <v>42513</v>
      </c>
      <c r="T189" s="55">
        <f t="shared" si="26"/>
        <v>625557345</v>
      </c>
      <c r="U189" s="90">
        <v>42514</v>
      </c>
      <c r="V189" s="19">
        <v>625557345</v>
      </c>
      <c r="W189" s="43">
        <v>0</v>
      </c>
      <c r="X189" s="43">
        <v>0</v>
      </c>
      <c r="Y189" s="43">
        <v>0</v>
      </c>
      <c r="Z189" s="43">
        <v>0</v>
      </c>
      <c r="AA189" s="43">
        <v>0</v>
      </c>
      <c r="AB189" s="43">
        <v>0</v>
      </c>
      <c r="AC189" s="43">
        <v>0</v>
      </c>
      <c r="AD189" s="43">
        <v>0</v>
      </c>
      <c r="AE189" s="43">
        <v>0</v>
      </c>
      <c r="AF189" s="43">
        <v>0</v>
      </c>
      <c r="AG189" s="43">
        <v>0</v>
      </c>
      <c r="AH189" s="43">
        <v>0</v>
      </c>
      <c r="AI189" s="88">
        <v>0</v>
      </c>
      <c r="AJ189" s="43">
        <v>0</v>
      </c>
      <c r="AK189" s="43">
        <v>0</v>
      </c>
      <c r="AL189" s="43">
        <v>0</v>
      </c>
      <c r="AM189" s="43">
        <v>0</v>
      </c>
      <c r="AN189" s="72">
        <f t="shared" si="27"/>
        <v>625557345</v>
      </c>
      <c r="AO189" s="40">
        <v>42520</v>
      </c>
      <c r="AP189" s="56">
        <v>625557345</v>
      </c>
      <c r="AQ189" s="43">
        <v>0</v>
      </c>
      <c r="AR189" s="43">
        <v>0</v>
      </c>
      <c r="AS189" s="43">
        <v>0</v>
      </c>
      <c r="AT189" s="43">
        <v>0</v>
      </c>
      <c r="AU189" s="43">
        <v>0</v>
      </c>
      <c r="AV189" s="43">
        <v>0</v>
      </c>
      <c r="AW189" s="43">
        <v>0</v>
      </c>
      <c r="AX189" s="43">
        <v>0</v>
      </c>
      <c r="AY189" s="43">
        <v>0</v>
      </c>
      <c r="AZ189" s="43">
        <v>0</v>
      </c>
      <c r="BA189" s="19"/>
      <c r="BB189" s="275">
        <f t="shared" si="28"/>
        <v>0</v>
      </c>
      <c r="BC189" s="275">
        <f t="shared" si="29"/>
        <v>18172655</v>
      </c>
      <c r="BD189" s="14">
        <f>COUNTIF(СписМінфін!$B$2:$B$101,M189)</f>
        <v>1</v>
      </c>
    </row>
    <row r="190" spans="1:56" s="14" customFormat="1" hidden="1" x14ac:dyDescent="0.2">
      <c r="A190" s="14">
        <v>1</v>
      </c>
      <c r="B190" s="14">
        <f t="shared" si="30"/>
        <v>0</v>
      </c>
      <c r="C190" s="14">
        <f t="shared" si="31"/>
        <v>0</v>
      </c>
      <c r="D190" s="14" t="str">
        <f t="shared" si="32"/>
        <v>4ДОЧIРНЄ ПIДПРИЄМСТВО З ІНОЗЕМНОЮ ІНВЕСТИЦІЄЮ "САНТРЕЙД"</v>
      </c>
      <c r="E190" s="261">
        <f t="shared" si="33"/>
        <v>0</v>
      </c>
      <c r="F190" s="261">
        <f t="shared" si="34"/>
        <v>0</v>
      </c>
      <c r="G190" s="128">
        <f t="shared" si="25"/>
        <v>0</v>
      </c>
      <c r="H190" s="126">
        <f t="shared" si="35"/>
        <v>0</v>
      </c>
      <c r="I190" s="23">
        <v>42480</v>
      </c>
      <c r="J190" s="23">
        <v>42471</v>
      </c>
      <c r="K190" s="274">
        <f t="shared" si="36"/>
        <v>42514</v>
      </c>
      <c r="L190" s="22">
        <v>9052589779</v>
      </c>
      <c r="M190" s="14" t="s">
        <v>32</v>
      </c>
      <c r="N190" s="41">
        <v>253945626106</v>
      </c>
      <c r="O190" s="40">
        <v>42471</v>
      </c>
      <c r="P190" s="40">
        <v>42471</v>
      </c>
      <c r="Q190" s="40" t="s">
        <v>108</v>
      </c>
      <c r="R190" s="22">
        <v>115301857</v>
      </c>
      <c r="S190" s="40">
        <v>42513</v>
      </c>
      <c r="T190" s="55">
        <f t="shared" si="26"/>
        <v>115301857</v>
      </c>
      <c r="U190" s="90">
        <v>42514</v>
      </c>
      <c r="V190" s="19">
        <v>115301857</v>
      </c>
      <c r="W190" s="43">
        <v>0</v>
      </c>
      <c r="X190" s="43">
        <v>0</v>
      </c>
      <c r="Y190" s="43">
        <v>0</v>
      </c>
      <c r="Z190" s="43">
        <v>0</v>
      </c>
      <c r="AA190" s="43">
        <v>0</v>
      </c>
      <c r="AB190" s="43">
        <v>0</v>
      </c>
      <c r="AC190" s="43">
        <v>0</v>
      </c>
      <c r="AD190" s="43">
        <v>0</v>
      </c>
      <c r="AE190" s="43">
        <v>0</v>
      </c>
      <c r="AF190" s="43">
        <v>0</v>
      </c>
      <c r="AG190" s="43">
        <v>0</v>
      </c>
      <c r="AH190" s="43">
        <v>0</v>
      </c>
      <c r="AI190" s="88">
        <v>0</v>
      </c>
      <c r="AJ190" s="43">
        <v>0</v>
      </c>
      <c r="AK190" s="43">
        <v>0</v>
      </c>
      <c r="AL190" s="43">
        <v>0</v>
      </c>
      <c r="AM190" s="43">
        <v>0</v>
      </c>
      <c r="AN190" s="72">
        <f t="shared" si="27"/>
        <v>115301857</v>
      </c>
      <c r="AO190" s="40">
        <v>42520</v>
      </c>
      <c r="AP190" s="56">
        <v>115301857</v>
      </c>
      <c r="AQ190" s="43">
        <v>0</v>
      </c>
      <c r="AR190" s="43">
        <v>0</v>
      </c>
      <c r="AS190" s="43">
        <v>0</v>
      </c>
      <c r="AT190" s="43">
        <v>0</v>
      </c>
      <c r="AU190" s="43">
        <v>0</v>
      </c>
      <c r="AV190" s="43">
        <v>0</v>
      </c>
      <c r="AW190" s="43">
        <v>0</v>
      </c>
      <c r="AX190" s="43">
        <v>0</v>
      </c>
      <c r="AY190" s="43">
        <v>0</v>
      </c>
      <c r="AZ190" s="43">
        <v>0</v>
      </c>
      <c r="BA190" s="19"/>
      <c r="BB190" s="275">
        <f t="shared" si="28"/>
        <v>0</v>
      </c>
      <c r="BC190" s="275">
        <f t="shared" si="29"/>
        <v>0</v>
      </c>
      <c r="BD190" s="14">
        <f>COUNTIF(СписМінфін!$B$2:$B$101,M190)</f>
        <v>1</v>
      </c>
    </row>
    <row r="191" spans="1:56" s="14" customFormat="1" hidden="1" x14ac:dyDescent="0.2">
      <c r="A191" s="14">
        <v>1</v>
      </c>
      <c r="B191" s="14">
        <f t="shared" si="30"/>
        <v>1</v>
      </c>
      <c r="C191" s="14">
        <f t="shared" si="31"/>
        <v>0</v>
      </c>
      <c r="D191" s="14" t="str">
        <f t="shared" si="32"/>
        <v>4ПРИВАТНЕ АКЦIОНЕРНЕ ТОВАРИСТВО "СЕНТРАВІС ПРОДАКШН ЮКРЕЙН"</v>
      </c>
      <c r="E191" s="261">
        <f t="shared" si="33"/>
        <v>419275.98904109589</v>
      </c>
      <c r="F191" s="261">
        <f t="shared" si="34"/>
        <v>0</v>
      </c>
      <c r="G191" s="128">
        <f t="shared" si="25"/>
        <v>525896</v>
      </c>
      <c r="H191" s="126">
        <f t="shared" si="35"/>
        <v>0</v>
      </c>
      <c r="I191" s="23">
        <v>42480</v>
      </c>
      <c r="J191" s="23">
        <v>42473</v>
      </c>
      <c r="K191" s="274">
        <f t="shared" si="36"/>
        <v>42514</v>
      </c>
      <c r="L191" s="22">
        <v>9055092841</v>
      </c>
      <c r="M191" s="14" t="s">
        <v>73</v>
      </c>
      <c r="N191" s="41">
        <v>309269404078</v>
      </c>
      <c r="O191" s="40">
        <v>42473</v>
      </c>
      <c r="P191" s="40">
        <v>42473</v>
      </c>
      <c r="Q191" s="40" t="s">
        <v>108</v>
      </c>
      <c r="R191" s="43">
        <v>37922036</v>
      </c>
      <c r="S191" s="40">
        <v>42513</v>
      </c>
      <c r="T191" s="55">
        <f t="shared" si="26"/>
        <v>37396140</v>
      </c>
      <c r="U191" s="90">
        <v>42514</v>
      </c>
      <c r="V191" s="19">
        <v>37396140</v>
      </c>
      <c r="W191" s="43">
        <v>0</v>
      </c>
      <c r="X191" s="43">
        <v>0</v>
      </c>
      <c r="Y191" s="43">
        <v>0</v>
      </c>
      <c r="Z191" s="43">
        <v>0</v>
      </c>
      <c r="AA191" s="43">
        <v>0</v>
      </c>
      <c r="AB191" s="43">
        <v>0</v>
      </c>
      <c r="AC191" s="43">
        <v>0</v>
      </c>
      <c r="AD191" s="43">
        <v>0</v>
      </c>
      <c r="AE191" s="43">
        <v>0</v>
      </c>
      <c r="AF191" s="43">
        <v>0</v>
      </c>
      <c r="AG191" s="43">
        <v>0</v>
      </c>
      <c r="AH191" s="43">
        <v>0</v>
      </c>
      <c r="AI191" s="88">
        <v>0</v>
      </c>
      <c r="AJ191" s="43">
        <v>0</v>
      </c>
      <c r="AK191" s="43">
        <v>0</v>
      </c>
      <c r="AL191" s="43">
        <v>0</v>
      </c>
      <c r="AM191" s="43">
        <v>0</v>
      </c>
      <c r="AN191" s="72">
        <f t="shared" si="27"/>
        <v>37396140</v>
      </c>
      <c r="AO191" s="40">
        <v>42580</v>
      </c>
      <c r="AP191" s="56">
        <v>37396140</v>
      </c>
      <c r="AQ191" s="43">
        <v>0</v>
      </c>
      <c r="AR191" s="43">
        <v>0</v>
      </c>
      <c r="AS191" s="43">
        <v>0</v>
      </c>
      <c r="AT191" s="43">
        <v>0</v>
      </c>
      <c r="AU191" s="43">
        <v>0</v>
      </c>
      <c r="AV191" s="43">
        <v>0</v>
      </c>
      <c r="AW191" s="43">
        <v>0</v>
      </c>
      <c r="AX191" s="43">
        <v>0</v>
      </c>
      <c r="AY191" s="43">
        <v>0</v>
      </c>
      <c r="AZ191" s="43">
        <v>0</v>
      </c>
      <c r="BA191" s="19"/>
      <c r="BB191" s="275">
        <f t="shared" si="28"/>
        <v>0</v>
      </c>
      <c r="BC191" s="275">
        <f t="shared" si="29"/>
        <v>525896</v>
      </c>
      <c r="BD191" s="14">
        <f>COUNTIF(СписМінфін!$B$2:$B$101,M191)</f>
        <v>1</v>
      </c>
    </row>
    <row r="192" spans="1:56" s="14" customFormat="1" hidden="1" x14ac:dyDescent="0.2">
      <c r="A192" s="14">
        <v>1</v>
      </c>
      <c r="B192" s="14">
        <f t="shared" si="30"/>
        <v>0</v>
      </c>
      <c r="C192" s="14">
        <f t="shared" si="31"/>
        <v>0</v>
      </c>
      <c r="D192" s="14" t="str">
        <f t="shared" si="32"/>
        <v>4ПУБЛІЧНЕ АКЦIОНЕРНЕ ТОВАРИСТВО "ЕНЕРГОМАШСПЕЦСТАЛЬ"</v>
      </c>
      <c r="E192" s="261">
        <f t="shared" si="33"/>
        <v>0</v>
      </c>
      <c r="F192" s="261">
        <f t="shared" si="34"/>
        <v>0</v>
      </c>
      <c r="G192" s="128">
        <f t="shared" si="25"/>
        <v>0</v>
      </c>
      <c r="H192" s="126">
        <f t="shared" si="35"/>
        <v>0</v>
      </c>
      <c r="I192" s="23">
        <v>42480</v>
      </c>
      <c r="J192" s="23">
        <v>42473</v>
      </c>
      <c r="K192" s="274">
        <f t="shared" si="36"/>
        <v>42514</v>
      </c>
      <c r="L192" s="22">
        <v>9054223571</v>
      </c>
      <c r="M192" s="14" t="s">
        <v>60</v>
      </c>
      <c r="N192" s="41">
        <v>2106005156</v>
      </c>
      <c r="O192" s="40">
        <v>42473</v>
      </c>
      <c r="P192" s="40">
        <v>42473</v>
      </c>
      <c r="Q192" s="40" t="s">
        <v>108</v>
      </c>
      <c r="R192" s="43">
        <v>4728532</v>
      </c>
      <c r="S192" s="40">
        <v>42513</v>
      </c>
      <c r="T192" s="55">
        <f t="shared" si="26"/>
        <v>4728532</v>
      </c>
      <c r="U192" s="90">
        <v>42514</v>
      </c>
      <c r="V192" s="19">
        <v>4728532</v>
      </c>
      <c r="W192" s="43">
        <v>0</v>
      </c>
      <c r="X192" s="43">
        <v>0</v>
      </c>
      <c r="Y192" s="43">
        <v>0</v>
      </c>
      <c r="Z192" s="43">
        <v>0</v>
      </c>
      <c r="AA192" s="43">
        <v>0</v>
      </c>
      <c r="AB192" s="43">
        <v>0</v>
      </c>
      <c r="AC192" s="43">
        <v>0</v>
      </c>
      <c r="AD192" s="43">
        <v>0</v>
      </c>
      <c r="AE192" s="43">
        <v>0</v>
      </c>
      <c r="AF192" s="43">
        <v>0</v>
      </c>
      <c r="AG192" s="43">
        <v>0</v>
      </c>
      <c r="AH192" s="43">
        <v>0</v>
      </c>
      <c r="AI192" s="88">
        <v>0</v>
      </c>
      <c r="AJ192" s="43">
        <v>0</v>
      </c>
      <c r="AK192" s="43">
        <v>0</v>
      </c>
      <c r="AL192" s="43">
        <v>0</v>
      </c>
      <c r="AM192" s="43">
        <v>0</v>
      </c>
      <c r="AN192" s="72">
        <f t="shared" si="27"/>
        <v>4728532</v>
      </c>
      <c r="AO192" s="40">
        <v>42516</v>
      </c>
      <c r="AP192" s="56">
        <v>4728532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  <c r="AW192" s="43">
        <v>0</v>
      </c>
      <c r="AX192" s="43">
        <v>0</v>
      </c>
      <c r="AY192" s="43">
        <v>0</v>
      </c>
      <c r="AZ192" s="43">
        <v>0</v>
      </c>
      <c r="BA192" s="19"/>
      <c r="BB192" s="275">
        <f t="shared" si="28"/>
        <v>0</v>
      </c>
      <c r="BC192" s="275">
        <f t="shared" si="29"/>
        <v>0</v>
      </c>
      <c r="BD192" s="14">
        <f>COUNTIF(СписМінфін!$B$2:$B$101,M192)</f>
        <v>1</v>
      </c>
    </row>
    <row r="193" spans="1:56" s="14" customFormat="1" hidden="1" x14ac:dyDescent="0.2">
      <c r="A193" s="14">
        <v>1</v>
      </c>
      <c r="B193" s="14">
        <f t="shared" si="30"/>
        <v>1</v>
      </c>
      <c r="C193" s="14">
        <f t="shared" si="31"/>
        <v>1</v>
      </c>
      <c r="D193" s="14" t="str">
        <f t="shared" si="32"/>
        <v>4ТОВАРИСТВО З ОБМЕЖЕНОЮ ВIДПОВIДАЛЬНIСТЮ "ГЛОБИНСЬКИЙ ПЕРЕРОБНИЙ ЗАВОД"</v>
      </c>
      <c r="E193" s="261">
        <f t="shared" si="33"/>
        <v>13857956.328767123</v>
      </c>
      <c r="F193" s="261">
        <f t="shared" si="34"/>
        <v>13857956.328767123</v>
      </c>
      <c r="G193" s="128">
        <f t="shared" si="25"/>
        <v>0</v>
      </c>
      <c r="H193" s="126">
        <f t="shared" si="35"/>
        <v>155</v>
      </c>
      <c r="I193" s="23">
        <v>42480</v>
      </c>
      <c r="J193" s="23">
        <v>42474</v>
      </c>
      <c r="K193" s="274">
        <f t="shared" si="36"/>
        <v>42702</v>
      </c>
      <c r="L193" s="22">
        <v>9056085927</v>
      </c>
      <c r="M193" s="14" t="s">
        <v>62</v>
      </c>
      <c r="N193" s="41">
        <v>305474016088</v>
      </c>
      <c r="O193" s="40">
        <v>42474</v>
      </c>
      <c r="P193" s="40">
        <v>42474</v>
      </c>
      <c r="Q193" s="40" t="s">
        <v>108</v>
      </c>
      <c r="R193" s="22">
        <v>32633252</v>
      </c>
      <c r="S193" s="40">
        <v>42702</v>
      </c>
      <c r="T193" s="55">
        <f t="shared" si="26"/>
        <v>32633252</v>
      </c>
      <c r="U193" s="90">
        <v>42702</v>
      </c>
      <c r="V193" s="19">
        <v>32633252</v>
      </c>
      <c r="W193" s="43">
        <v>0</v>
      </c>
      <c r="X193" s="43">
        <v>0</v>
      </c>
      <c r="Y193" s="43">
        <v>0</v>
      </c>
      <c r="Z193" s="43">
        <v>0</v>
      </c>
      <c r="AA193" s="43">
        <v>0</v>
      </c>
      <c r="AB193" s="43">
        <v>0</v>
      </c>
      <c r="AC193" s="43">
        <v>0</v>
      </c>
      <c r="AD193" s="43">
        <v>0</v>
      </c>
      <c r="AE193" s="43">
        <v>0</v>
      </c>
      <c r="AF193" s="43">
        <v>0</v>
      </c>
      <c r="AG193" s="43">
        <v>0</v>
      </c>
      <c r="AH193" s="43">
        <v>0</v>
      </c>
      <c r="AI193" s="88">
        <v>0</v>
      </c>
      <c r="AJ193" s="43">
        <v>0</v>
      </c>
      <c r="AK193" s="43">
        <v>0</v>
      </c>
      <c r="AL193" s="43">
        <v>0</v>
      </c>
      <c r="AM193" s="43">
        <v>0</v>
      </c>
      <c r="AN193" s="72">
        <f t="shared" si="27"/>
        <v>32633252</v>
      </c>
      <c r="AO193" s="40">
        <v>42704</v>
      </c>
      <c r="AP193" s="56">
        <v>32633252</v>
      </c>
      <c r="AQ193" s="43">
        <v>0</v>
      </c>
      <c r="AR193" s="43">
        <v>0</v>
      </c>
      <c r="AS193" s="43">
        <v>0</v>
      </c>
      <c r="AT193" s="43">
        <v>0</v>
      </c>
      <c r="AU193" s="43">
        <v>0</v>
      </c>
      <c r="AV193" s="43">
        <v>0</v>
      </c>
      <c r="AW193" s="43">
        <v>0</v>
      </c>
      <c r="AX193" s="43">
        <v>0</v>
      </c>
      <c r="AY193" s="43">
        <v>0</v>
      </c>
      <c r="AZ193" s="43">
        <v>0</v>
      </c>
      <c r="BA193" s="19"/>
      <c r="BB193" s="275">
        <f t="shared" si="28"/>
        <v>0</v>
      </c>
      <c r="BC193" s="275">
        <f t="shared" si="29"/>
        <v>0</v>
      </c>
      <c r="BD193" s="14">
        <f>COUNTIF(СписМінфін!$B$2:$B$101,M193)</f>
        <v>1</v>
      </c>
    </row>
    <row r="194" spans="1:56" s="14" customFormat="1" hidden="1" x14ac:dyDescent="0.2">
      <c r="A194" s="14">
        <v>1</v>
      </c>
      <c r="B194" s="14">
        <f t="shared" si="30"/>
        <v>0</v>
      </c>
      <c r="C194" s="14">
        <f t="shared" si="31"/>
        <v>0</v>
      </c>
      <c r="D194" s="14" t="str">
        <f t="shared" si="32"/>
        <v>4ПРИВАТНЕ АКЦIОНЕРНЕ ТОВАРИСТВО "МОНДЕЛІС УКРАЇНА"</v>
      </c>
      <c r="E194" s="261">
        <f t="shared" si="33"/>
        <v>0</v>
      </c>
      <c r="F194" s="261">
        <f t="shared" si="34"/>
        <v>0</v>
      </c>
      <c r="G194" s="128">
        <f t="shared" ref="G194:G257" si="37">R194-T194-AI194</f>
        <v>0</v>
      </c>
      <c r="H194" s="126">
        <f t="shared" si="35"/>
        <v>0</v>
      </c>
      <c r="I194" s="23">
        <v>42480</v>
      </c>
      <c r="J194" s="23">
        <v>42475</v>
      </c>
      <c r="K194" s="274">
        <f t="shared" si="36"/>
        <v>42514</v>
      </c>
      <c r="L194" s="22">
        <v>9056841086</v>
      </c>
      <c r="M194" s="14" t="s">
        <v>54</v>
      </c>
      <c r="N194" s="41">
        <v>3822218163</v>
      </c>
      <c r="O194" s="40">
        <v>42475</v>
      </c>
      <c r="P194" s="40">
        <v>42475</v>
      </c>
      <c r="Q194" s="40" t="s">
        <v>108</v>
      </c>
      <c r="R194" s="22">
        <v>5154711</v>
      </c>
      <c r="S194" s="40">
        <v>42513</v>
      </c>
      <c r="T194" s="55">
        <f t="shared" ref="T194:T257" si="38">V194+X194+Z194+AB194+AD194+AF194</f>
        <v>5154711</v>
      </c>
      <c r="U194" s="90">
        <v>42514</v>
      </c>
      <c r="V194" s="19">
        <v>5154711</v>
      </c>
      <c r="W194" s="43">
        <v>0</v>
      </c>
      <c r="X194" s="43">
        <v>0</v>
      </c>
      <c r="Y194" s="43">
        <v>0</v>
      </c>
      <c r="Z194" s="43">
        <v>0</v>
      </c>
      <c r="AA194" s="43">
        <v>0</v>
      </c>
      <c r="AB194" s="43">
        <v>0</v>
      </c>
      <c r="AC194" s="43">
        <v>0</v>
      </c>
      <c r="AD194" s="43">
        <v>0</v>
      </c>
      <c r="AE194" s="43">
        <v>0</v>
      </c>
      <c r="AF194" s="43">
        <v>0</v>
      </c>
      <c r="AG194" s="43">
        <v>0</v>
      </c>
      <c r="AH194" s="43">
        <v>0</v>
      </c>
      <c r="AI194" s="88">
        <v>0</v>
      </c>
      <c r="AJ194" s="43">
        <v>0</v>
      </c>
      <c r="AK194" s="43">
        <v>0</v>
      </c>
      <c r="AL194" s="43">
        <v>0</v>
      </c>
      <c r="AM194" s="43">
        <v>0</v>
      </c>
      <c r="AN194" s="72">
        <f t="shared" ref="AN194:AN257" si="39">AP194+AR194+AT194+AV194+AX194+AZ194</f>
        <v>5154711</v>
      </c>
      <c r="AO194" s="40">
        <v>42520</v>
      </c>
      <c r="AP194" s="56">
        <v>5154711</v>
      </c>
      <c r="AQ194" s="43">
        <v>0</v>
      </c>
      <c r="AR194" s="43">
        <v>0</v>
      </c>
      <c r="AS194" s="43">
        <v>0</v>
      </c>
      <c r="AT194" s="43">
        <v>0</v>
      </c>
      <c r="AU194" s="43">
        <v>0</v>
      </c>
      <c r="AV194" s="43">
        <v>0</v>
      </c>
      <c r="AW194" s="43">
        <v>0</v>
      </c>
      <c r="AX194" s="43">
        <v>0</v>
      </c>
      <c r="AY194" s="43">
        <v>0</v>
      </c>
      <c r="AZ194" s="43">
        <v>0</v>
      </c>
      <c r="BA194" s="19"/>
      <c r="BB194" s="275">
        <f t="shared" ref="BB194:BB257" si="40">T194-AN194</f>
        <v>0</v>
      </c>
      <c r="BC194" s="275">
        <f t="shared" ref="BC194:BC257" si="41">R194-AN194</f>
        <v>0</v>
      </c>
      <c r="BD194" s="14">
        <f>COUNTIF(СписМінфін!$B$2:$B$101,M194)</f>
        <v>1</v>
      </c>
    </row>
    <row r="195" spans="1:56" s="14" customFormat="1" hidden="1" x14ac:dyDescent="0.2">
      <c r="A195" s="14">
        <v>1</v>
      </c>
      <c r="B195" s="14">
        <f t="shared" si="30"/>
        <v>0</v>
      </c>
      <c r="C195" s="14">
        <f t="shared" si="31"/>
        <v>0</v>
      </c>
      <c r="D195" s="14" t="str">
        <f t="shared" si="32"/>
        <v>4ТОВАРИСТВО З ОБМЕЖЕНОЮ ВIДПОВIДАЛЬНIСТЮ "АТ КАРГІЛЛ"</v>
      </c>
      <c r="E195" s="261">
        <f t="shared" si="33"/>
        <v>0</v>
      </c>
      <c r="F195" s="261">
        <f t="shared" si="34"/>
        <v>0</v>
      </c>
      <c r="G195" s="128">
        <f t="shared" si="37"/>
        <v>-972450</v>
      </c>
      <c r="H195" s="126">
        <f t="shared" si="35"/>
        <v>0</v>
      </c>
      <c r="I195" s="23">
        <v>42480</v>
      </c>
      <c r="J195" s="23">
        <v>42475</v>
      </c>
      <c r="K195" s="274">
        <f t="shared" si="36"/>
        <v>42514</v>
      </c>
      <c r="L195" s="22">
        <v>9056792677</v>
      </c>
      <c r="M195" s="14" t="s">
        <v>42</v>
      </c>
      <c r="N195" s="41">
        <v>200103926100</v>
      </c>
      <c r="O195" s="40">
        <v>42475</v>
      </c>
      <c r="P195" s="40">
        <v>42475</v>
      </c>
      <c r="Q195" s="40" t="s">
        <v>108</v>
      </c>
      <c r="R195" s="43">
        <v>149219149</v>
      </c>
      <c r="S195" s="40">
        <v>42513</v>
      </c>
      <c r="T195" s="55">
        <f t="shared" si="38"/>
        <v>149219149</v>
      </c>
      <c r="U195" s="90">
        <v>42514</v>
      </c>
      <c r="V195" s="19">
        <v>149219149</v>
      </c>
      <c r="W195" s="43">
        <v>0</v>
      </c>
      <c r="X195" s="43">
        <v>0</v>
      </c>
      <c r="Y195" s="43">
        <v>0</v>
      </c>
      <c r="Z195" s="43">
        <v>0</v>
      </c>
      <c r="AA195" s="43">
        <v>0</v>
      </c>
      <c r="AB195" s="43">
        <v>0</v>
      </c>
      <c r="AC195" s="43">
        <v>0</v>
      </c>
      <c r="AD195" s="43">
        <v>0</v>
      </c>
      <c r="AE195" s="43">
        <v>0</v>
      </c>
      <c r="AF195" s="43">
        <v>0</v>
      </c>
      <c r="AG195" s="40">
        <v>42724</v>
      </c>
      <c r="AH195" s="22">
        <v>8751401</v>
      </c>
      <c r="AI195" s="64">
        <v>972450</v>
      </c>
      <c r="AJ195" s="40">
        <v>42738</v>
      </c>
      <c r="AK195" s="22">
        <v>1234260</v>
      </c>
      <c r="AL195" s="40" t="s">
        <v>108</v>
      </c>
      <c r="AM195" s="43">
        <v>0</v>
      </c>
      <c r="AN195" s="72">
        <f t="shared" si="39"/>
        <v>149219149</v>
      </c>
      <c r="AO195" s="40">
        <v>42520</v>
      </c>
      <c r="AP195" s="56">
        <v>149219149</v>
      </c>
      <c r="AQ195" s="43">
        <v>0</v>
      </c>
      <c r="AR195" s="43">
        <v>0</v>
      </c>
      <c r="AS195" s="43">
        <v>0</v>
      </c>
      <c r="AT195" s="43">
        <v>0</v>
      </c>
      <c r="AU195" s="43">
        <v>0</v>
      </c>
      <c r="AV195" s="43">
        <v>0</v>
      </c>
      <c r="AW195" s="43">
        <v>0</v>
      </c>
      <c r="AX195" s="43">
        <v>0</v>
      </c>
      <c r="AY195" s="43">
        <v>0</v>
      </c>
      <c r="AZ195" s="43">
        <v>0</v>
      </c>
      <c r="BA195" s="19"/>
      <c r="BB195" s="275">
        <f t="shared" si="40"/>
        <v>0</v>
      </c>
      <c r="BC195" s="275">
        <f t="shared" si="41"/>
        <v>0</v>
      </c>
      <c r="BD195" s="14">
        <f>COUNTIF(СписМінфін!$B$2:$B$101,M195)</f>
        <v>1</v>
      </c>
    </row>
    <row r="196" spans="1:56" s="14" customFormat="1" hidden="1" x14ac:dyDescent="0.2">
      <c r="A196" s="14">
        <v>1</v>
      </c>
      <c r="B196" s="14">
        <f t="shared" si="30"/>
        <v>0</v>
      </c>
      <c r="C196" s="14">
        <f t="shared" si="31"/>
        <v>0</v>
      </c>
      <c r="D196" s="14" t="str">
        <f t="shared" si="32"/>
        <v>4ТОВАРИСТВО З ОБМЕЖЕНОЮ ВIДПОВIДАЛЬНIСТЮ "КРАМАТОРСЬКИЙ ФЕРОСПЛАВНИЙ ЗАВОД"</v>
      </c>
      <c r="E196" s="261">
        <f t="shared" si="33"/>
        <v>0</v>
      </c>
      <c r="F196" s="261">
        <f t="shared" si="34"/>
        <v>0</v>
      </c>
      <c r="G196" s="128">
        <f t="shared" si="37"/>
        <v>0</v>
      </c>
      <c r="H196" s="126">
        <f t="shared" si="35"/>
        <v>0</v>
      </c>
      <c r="I196" s="23">
        <v>42480</v>
      </c>
      <c r="J196" s="23">
        <v>42475</v>
      </c>
      <c r="K196" s="274">
        <f t="shared" si="36"/>
        <v>42514</v>
      </c>
      <c r="L196" s="22">
        <v>9057469532</v>
      </c>
      <c r="M196" s="14" t="s">
        <v>86</v>
      </c>
      <c r="N196" s="41">
        <v>371334105156</v>
      </c>
      <c r="O196" s="40">
        <v>42475</v>
      </c>
      <c r="P196" s="40">
        <v>42475</v>
      </c>
      <c r="Q196" s="40" t="s">
        <v>108</v>
      </c>
      <c r="R196" s="43">
        <v>19974777</v>
      </c>
      <c r="S196" s="40">
        <v>42513</v>
      </c>
      <c r="T196" s="55">
        <f t="shared" si="38"/>
        <v>19974777</v>
      </c>
      <c r="U196" s="90">
        <v>42514</v>
      </c>
      <c r="V196" s="19">
        <v>19974777</v>
      </c>
      <c r="W196" s="43">
        <v>0</v>
      </c>
      <c r="X196" s="43">
        <v>0</v>
      </c>
      <c r="Y196" s="43">
        <v>0</v>
      </c>
      <c r="Z196" s="43">
        <v>0</v>
      </c>
      <c r="AA196" s="43">
        <v>0</v>
      </c>
      <c r="AB196" s="43">
        <v>0</v>
      </c>
      <c r="AC196" s="43">
        <v>0</v>
      </c>
      <c r="AD196" s="43">
        <v>0</v>
      </c>
      <c r="AE196" s="43">
        <v>0</v>
      </c>
      <c r="AF196" s="43">
        <v>0</v>
      </c>
      <c r="AG196" s="43">
        <v>0</v>
      </c>
      <c r="AH196" s="43">
        <v>0</v>
      </c>
      <c r="AI196" s="88">
        <v>0</v>
      </c>
      <c r="AJ196" s="43">
        <v>0</v>
      </c>
      <c r="AK196" s="43">
        <v>0</v>
      </c>
      <c r="AL196" s="43">
        <v>0</v>
      </c>
      <c r="AM196" s="43">
        <v>0</v>
      </c>
      <c r="AN196" s="72">
        <f t="shared" si="39"/>
        <v>19974777</v>
      </c>
      <c r="AO196" s="40">
        <v>42516</v>
      </c>
      <c r="AP196" s="56">
        <v>19974777</v>
      </c>
      <c r="AQ196" s="43">
        <v>0</v>
      </c>
      <c r="AR196" s="43">
        <v>0</v>
      </c>
      <c r="AS196" s="43">
        <v>0</v>
      </c>
      <c r="AT196" s="43">
        <v>0</v>
      </c>
      <c r="AU196" s="43">
        <v>0</v>
      </c>
      <c r="AV196" s="43">
        <v>0</v>
      </c>
      <c r="AW196" s="43">
        <v>0</v>
      </c>
      <c r="AX196" s="43">
        <v>0</v>
      </c>
      <c r="AY196" s="43">
        <v>0</v>
      </c>
      <c r="AZ196" s="43">
        <v>0</v>
      </c>
      <c r="BA196" s="19"/>
      <c r="BB196" s="275">
        <f t="shared" si="40"/>
        <v>0</v>
      </c>
      <c r="BC196" s="275">
        <f t="shared" si="41"/>
        <v>0</v>
      </c>
      <c r="BD196" s="14">
        <f>COUNTIF(СписМінфін!$B$2:$B$101,M196)</f>
        <v>1</v>
      </c>
    </row>
    <row r="197" spans="1:56" s="14" customFormat="1" hidden="1" x14ac:dyDescent="0.2">
      <c r="A197" s="14">
        <v>1</v>
      </c>
      <c r="B197" s="14">
        <f t="shared" si="30"/>
        <v>0</v>
      </c>
      <c r="C197" s="14">
        <f t="shared" si="31"/>
        <v>0</v>
      </c>
      <c r="D197" s="14" t="str">
        <f t="shared" si="32"/>
        <v>4ТОВАРИСТВО З ОБМЕЖЕНОЮ ВIДПОВIДАЛЬНIСТЮ "МАГІСТРАЛЬ - ТРАНС"</v>
      </c>
      <c r="E197" s="261">
        <f t="shared" si="33"/>
        <v>0</v>
      </c>
      <c r="F197" s="261">
        <f t="shared" si="34"/>
        <v>0</v>
      </c>
      <c r="G197" s="128">
        <f t="shared" si="37"/>
        <v>0</v>
      </c>
      <c r="H197" s="126">
        <f t="shared" si="35"/>
        <v>0</v>
      </c>
      <c r="I197" s="23">
        <v>42480</v>
      </c>
      <c r="J197" s="74">
        <v>42475</v>
      </c>
      <c r="K197" s="274">
        <f t="shared" si="36"/>
        <v>42514</v>
      </c>
      <c r="L197" s="75">
        <v>9057078394</v>
      </c>
      <c r="M197" s="14" t="s">
        <v>147</v>
      </c>
      <c r="N197" s="76">
        <v>310554126585</v>
      </c>
      <c r="O197" s="28">
        <v>42475</v>
      </c>
      <c r="P197" s="28">
        <v>42475</v>
      </c>
      <c r="Q197" s="35"/>
      <c r="R197" s="60">
        <v>149250</v>
      </c>
      <c r="S197" s="66">
        <v>42514</v>
      </c>
      <c r="T197" s="55">
        <f t="shared" si="38"/>
        <v>149250</v>
      </c>
      <c r="U197" s="91">
        <v>42514</v>
      </c>
      <c r="V197" s="44">
        <v>149250</v>
      </c>
      <c r="W197" s="43">
        <v>0</v>
      </c>
      <c r="X197" s="43">
        <v>0</v>
      </c>
      <c r="Y197" s="43">
        <v>0</v>
      </c>
      <c r="Z197" s="43">
        <v>0</v>
      </c>
      <c r="AA197" s="43">
        <v>0</v>
      </c>
      <c r="AB197" s="43">
        <v>0</v>
      </c>
      <c r="AC197" s="43">
        <v>0</v>
      </c>
      <c r="AD197" s="43">
        <v>0</v>
      </c>
      <c r="AE197" s="43">
        <v>0</v>
      </c>
      <c r="AF197" s="43">
        <v>0</v>
      </c>
      <c r="AG197" s="43">
        <v>0</v>
      </c>
      <c r="AH197" s="43">
        <v>0</v>
      </c>
      <c r="AI197" s="69"/>
      <c r="AJ197" s="60"/>
      <c r="AK197" s="69"/>
      <c r="AL197" s="60"/>
      <c r="AM197" s="43">
        <v>0</v>
      </c>
      <c r="AN197" s="72">
        <f t="shared" si="39"/>
        <v>149250</v>
      </c>
      <c r="AO197" s="28">
        <v>42517</v>
      </c>
      <c r="AP197" s="27">
        <v>149250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  <c r="AW197" s="43">
        <v>0</v>
      </c>
      <c r="AX197" s="43">
        <v>0</v>
      </c>
      <c r="AY197" s="43">
        <v>0</v>
      </c>
      <c r="AZ197" s="43">
        <v>0</v>
      </c>
      <c r="BA197" s="60"/>
      <c r="BB197" s="275">
        <f t="shared" si="40"/>
        <v>0</v>
      </c>
      <c r="BC197" s="275">
        <f t="shared" si="41"/>
        <v>0</v>
      </c>
      <c r="BD197" s="14">
        <f>COUNTIF(СписМінфін!$B$2:$B$101,M197)</f>
        <v>1</v>
      </c>
    </row>
    <row r="198" spans="1:56" s="14" customFormat="1" hidden="1" x14ac:dyDescent="0.2">
      <c r="A198" s="14">
        <v>1</v>
      </c>
      <c r="B198" s="14">
        <f t="shared" si="30"/>
        <v>0</v>
      </c>
      <c r="C198" s="14">
        <f t="shared" si="31"/>
        <v>0</v>
      </c>
      <c r="D198" s="14" t="str">
        <f t="shared" si="32"/>
        <v>4ТОВАРИСТВО З ОБМЕЖЕНОЮ ВIДПОВIДАЛЬНIСТЮ "ТАРКЕТТ ВІНІСІН"</v>
      </c>
      <c r="E198" s="261">
        <f t="shared" si="33"/>
        <v>0</v>
      </c>
      <c r="F198" s="261">
        <f t="shared" si="34"/>
        <v>0</v>
      </c>
      <c r="G198" s="128">
        <f t="shared" si="37"/>
        <v>0</v>
      </c>
      <c r="H198" s="126">
        <f t="shared" si="35"/>
        <v>0</v>
      </c>
      <c r="I198" s="23">
        <v>42480</v>
      </c>
      <c r="J198" s="23">
        <v>42475</v>
      </c>
      <c r="K198" s="274">
        <f t="shared" si="36"/>
        <v>42514</v>
      </c>
      <c r="L198" s="22">
        <v>9057118945</v>
      </c>
      <c r="M198" s="14" t="s">
        <v>97</v>
      </c>
      <c r="N198" s="41">
        <v>143615809167</v>
      </c>
      <c r="O198" s="40">
        <v>42475</v>
      </c>
      <c r="P198" s="40">
        <v>42475</v>
      </c>
      <c r="Q198" s="40" t="s">
        <v>108</v>
      </c>
      <c r="R198" s="43">
        <v>8192479</v>
      </c>
      <c r="S198" s="40">
        <v>42513</v>
      </c>
      <c r="T198" s="55">
        <f t="shared" si="38"/>
        <v>8192479</v>
      </c>
      <c r="U198" s="90">
        <v>42514</v>
      </c>
      <c r="V198" s="19">
        <v>8192479</v>
      </c>
      <c r="W198" s="43">
        <v>0</v>
      </c>
      <c r="X198" s="43">
        <v>0</v>
      </c>
      <c r="Y198" s="43">
        <v>0</v>
      </c>
      <c r="Z198" s="43">
        <v>0</v>
      </c>
      <c r="AA198" s="43">
        <v>0</v>
      </c>
      <c r="AB198" s="43">
        <v>0</v>
      </c>
      <c r="AC198" s="43">
        <v>0</v>
      </c>
      <c r="AD198" s="43">
        <v>0</v>
      </c>
      <c r="AE198" s="43">
        <v>0</v>
      </c>
      <c r="AF198" s="43">
        <v>0</v>
      </c>
      <c r="AG198" s="43">
        <v>0</v>
      </c>
      <c r="AH198" s="43">
        <v>0</v>
      </c>
      <c r="AI198" s="88">
        <v>0</v>
      </c>
      <c r="AJ198" s="43">
        <v>0</v>
      </c>
      <c r="AK198" s="43">
        <v>0</v>
      </c>
      <c r="AL198" s="43">
        <v>0</v>
      </c>
      <c r="AM198" s="43">
        <v>0</v>
      </c>
      <c r="AN198" s="72">
        <f t="shared" si="39"/>
        <v>8192479</v>
      </c>
      <c r="AO198" s="40">
        <v>42520</v>
      </c>
      <c r="AP198" s="56">
        <v>8192479</v>
      </c>
      <c r="AQ198" s="43">
        <v>0</v>
      </c>
      <c r="AR198" s="43">
        <v>0</v>
      </c>
      <c r="AS198" s="43">
        <v>0</v>
      </c>
      <c r="AT198" s="43">
        <v>0</v>
      </c>
      <c r="AU198" s="43">
        <v>0</v>
      </c>
      <c r="AV198" s="43">
        <v>0</v>
      </c>
      <c r="AW198" s="43">
        <v>0</v>
      </c>
      <c r="AX198" s="43">
        <v>0</v>
      </c>
      <c r="AY198" s="43">
        <v>0</v>
      </c>
      <c r="AZ198" s="43">
        <v>0</v>
      </c>
      <c r="BA198" s="19"/>
      <c r="BB198" s="275">
        <f t="shared" si="40"/>
        <v>0</v>
      </c>
      <c r="BC198" s="275">
        <f t="shared" si="41"/>
        <v>0</v>
      </c>
      <c r="BD198" s="14">
        <f>COUNTIF(СписМінфін!$B$2:$B$101,M198)</f>
        <v>1</v>
      </c>
    </row>
    <row r="199" spans="1:56" s="14" customFormat="1" hidden="1" x14ac:dyDescent="0.2">
      <c r="A199" s="14">
        <v>1</v>
      </c>
      <c r="B199" s="14">
        <f t="shared" ref="B199:B262" si="42">IF(E199&gt;0,1,0)</f>
        <v>0</v>
      </c>
      <c r="C199" s="14">
        <f t="shared" ref="C199:C262" si="43">IF(F199&gt;0,1,0)</f>
        <v>0</v>
      </c>
      <c r="D199" s="14" t="str">
        <f t="shared" ref="D199:D262" si="44">MONTH(J199)&amp;M199</f>
        <v>4ТОВАРИСТВО З ОБМЕЖЕНОЮ ВIДПОВIДАЛЬНIСТЮ "ТОТЛЕНД"</v>
      </c>
      <c r="E199" s="261">
        <f t="shared" ref="E199:E262" si="45">(IF(G199&lt;=0,0,G199)*IF(($N$2-I199-67)&lt;0,0,$N$2-I199-67)+IF((U199-I199-67)&lt;0,0,U199-I199-67)*V199+IF((W199-I199-67)&lt;0,0,W199-I199-67)*X199+IF((Y199-I199-67)&lt;0,0,Y199-I199-67)*Z199+IF((AA199-I199-67)&lt;0,0,AA199-I199-67)*AB199+IF((AC199-I199-67)&lt;0,0,AC199-I199-67)*AD199+IF((AE199-I199-67)&lt;0,0,AE199-I199-67)*AF199)/365</f>
        <v>0</v>
      </c>
      <c r="F199" s="261">
        <f t="shared" ref="F199:F262" si="46">(IF((U199-I199-67)&lt;0,0,U199-I199-67)*V199+IF((W199-I199-67)&lt;0,0,W199-I199-67)*X199+IF((Y199-I199-67)&lt;0,0,Y199-I199-67)*Z199+IF((AA199-I199-67)&lt;0,0,AA199-I199-67)*AB199+IF((AC199-I199-67)&lt;0,0,AC199-I199-67)*AD199+IF((AE199-I199-67)&lt;0,0,AE199-I199-67)*AF199)/365</f>
        <v>0</v>
      </c>
      <c r="G199" s="128">
        <f t="shared" si="37"/>
        <v>0</v>
      </c>
      <c r="H199" s="126">
        <f t="shared" ref="H199:H262" si="47">IF(K199-I199-67&gt;0,K199-I199-67,0)</f>
        <v>0</v>
      </c>
      <c r="I199" s="23">
        <v>42480</v>
      </c>
      <c r="J199" s="74">
        <v>42475</v>
      </c>
      <c r="K199" s="274">
        <f t="shared" ref="K199:K262" si="48">IF(AE199&gt;0,AE199,IF(AC199&gt;0,AC199,IF(AA199&gt;0,AA199,IF(Y199&gt;0,Y199,IF(W199&gt;0,W199,IF(U199&gt;0,U199,$N$2))))))</f>
        <v>42514</v>
      </c>
      <c r="L199" s="75">
        <v>9057202958</v>
      </c>
      <c r="M199" s="14" t="s">
        <v>101</v>
      </c>
      <c r="N199" s="76">
        <v>387438523146</v>
      </c>
      <c r="O199" s="28">
        <v>42475</v>
      </c>
      <c r="P199" s="28">
        <v>42475</v>
      </c>
      <c r="Q199" s="35"/>
      <c r="R199" s="60">
        <v>3042765</v>
      </c>
      <c r="S199" s="66">
        <v>42514</v>
      </c>
      <c r="T199" s="55">
        <f t="shared" si="38"/>
        <v>3042765</v>
      </c>
      <c r="U199" s="91">
        <v>42514</v>
      </c>
      <c r="V199" s="44">
        <v>3042765</v>
      </c>
      <c r="W199" s="43">
        <v>0</v>
      </c>
      <c r="X199" s="43">
        <v>0</v>
      </c>
      <c r="Y199" s="43">
        <v>0</v>
      </c>
      <c r="Z199" s="43">
        <v>0</v>
      </c>
      <c r="AA199" s="43">
        <v>0</v>
      </c>
      <c r="AB199" s="43">
        <v>0</v>
      </c>
      <c r="AC199" s="43">
        <v>0</v>
      </c>
      <c r="AD199" s="43">
        <v>0</v>
      </c>
      <c r="AE199" s="43">
        <v>0</v>
      </c>
      <c r="AF199" s="43">
        <v>0</v>
      </c>
      <c r="AG199" s="43">
        <v>0</v>
      </c>
      <c r="AH199" s="43">
        <v>0</v>
      </c>
      <c r="AI199" s="69"/>
      <c r="AJ199" s="60"/>
      <c r="AK199" s="69"/>
      <c r="AL199" s="60"/>
      <c r="AM199" s="43">
        <v>0</v>
      </c>
      <c r="AN199" s="72">
        <f t="shared" si="39"/>
        <v>3042765</v>
      </c>
      <c r="AO199" s="28">
        <v>42517</v>
      </c>
      <c r="AP199" s="27">
        <v>3042765</v>
      </c>
      <c r="AQ199" s="43">
        <v>0</v>
      </c>
      <c r="AR199" s="43">
        <v>0</v>
      </c>
      <c r="AS199" s="43">
        <v>0</v>
      </c>
      <c r="AT199" s="43">
        <v>0</v>
      </c>
      <c r="AU199" s="43">
        <v>0</v>
      </c>
      <c r="AV199" s="43">
        <v>0</v>
      </c>
      <c r="AW199" s="43">
        <v>0</v>
      </c>
      <c r="AX199" s="43">
        <v>0</v>
      </c>
      <c r="AY199" s="43">
        <v>0</v>
      </c>
      <c r="AZ199" s="43">
        <v>0</v>
      </c>
      <c r="BA199" s="60"/>
      <c r="BB199" s="275">
        <f t="shared" si="40"/>
        <v>0</v>
      </c>
      <c r="BC199" s="275">
        <f t="shared" si="41"/>
        <v>0</v>
      </c>
      <c r="BD199" s="14">
        <f>COUNTIF(СписМінфін!$B$2:$B$101,M199)</f>
        <v>1</v>
      </c>
    </row>
    <row r="200" spans="1:56" s="14" customFormat="1" hidden="1" x14ac:dyDescent="0.2">
      <c r="A200" s="14">
        <v>1</v>
      </c>
      <c r="B200" s="14">
        <f t="shared" si="42"/>
        <v>1</v>
      </c>
      <c r="C200" s="14">
        <f t="shared" si="43"/>
        <v>1</v>
      </c>
      <c r="D200" s="14" t="str">
        <f t="shared" si="44"/>
        <v>4ПУБЛІЧНЕ АКЦIОНЕРНЕ ТОВАРИСТВО "ФАРМАК"</v>
      </c>
      <c r="E200" s="261">
        <f t="shared" si="45"/>
        <v>341464.32876712328</v>
      </c>
      <c r="F200" s="261">
        <f t="shared" si="46"/>
        <v>341464.32876712328</v>
      </c>
      <c r="G200" s="128">
        <f t="shared" si="37"/>
        <v>0</v>
      </c>
      <c r="H200" s="126">
        <f t="shared" si="47"/>
        <v>8</v>
      </c>
      <c r="I200" s="23">
        <v>42480</v>
      </c>
      <c r="J200" s="23">
        <v>42475</v>
      </c>
      <c r="K200" s="274">
        <f t="shared" si="48"/>
        <v>42555</v>
      </c>
      <c r="L200" s="22">
        <v>9057204497</v>
      </c>
      <c r="M200" s="14" t="s">
        <v>49</v>
      </c>
      <c r="N200" s="41">
        <v>4811926650</v>
      </c>
      <c r="O200" s="40">
        <v>42475</v>
      </c>
      <c r="P200" s="40">
        <v>42475</v>
      </c>
      <c r="Q200" s="40" t="s">
        <v>108</v>
      </c>
      <c r="R200" s="22">
        <v>15579310</v>
      </c>
      <c r="S200" s="40">
        <v>42553</v>
      </c>
      <c r="T200" s="55">
        <f t="shared" si="38"/>
        <v>15579310</v>
      </c>
      <c r="U200" s="90">
        <v>42555</v>
      </c>
      <c r="V200" s="19">
        <v>15579310</v>
      </c>
      <c r="W200" s="43">
        <v>0</v>
      </c>
      <c r="X200" s="43">
        <v>0</v>
      </c>
      <c r="Y200" s="43">
        <v>0</v>
      </c>
      <c r="Z200" s="43">
        <v>0</v>
      </c>
      <c r="AA200" s="43">
        <v>0</v>
      </c>
      <c r="AB200" s="43">
        <v>0</v>
      </c>
      <c r="AC200" s="43">
        <v>0</v>
      </c>
      <c r="AD200" s="43">
        <v>0</v>
      </c>
      <c r="AE200" s="43">
        <v>0</v>
      </c>
      <c r="AF200" s="43">
        <v>0</v>
      </c>
      <c r="AG200" s="43">
        <v>0</v>
      </c>
      <c r="AH200" s="43">
        <v>0</v>
      </c>
      <c r="AI200" s="88">
        <v>0</v>
      </c>
      <c r="AJ200" s="43">
        <v>0</v>
      </c>
      <c r="AK200" s="43">
        <v>0</v>
      </c>
      <c r="AL200" s="43">
        <v>0</v>
      </c>
      <c r="AM200" s="43">
        <v>0</v>
      </c>
      <c r="AN200" s="72">
        <f t="shared" si="39"/>
        <v>15579310</v>
      </c>
      <c r="AO200" s="40">
        <v>42563</v>
      </c>
      <c r="AP200" s="56">
        <v>15579310</v>
      </c>
      <c r="AQ200" s="43">
        <v>0</v>
      </c>
      <c r="AR200" s="43">
        <v>0</v>
      </c>
      <c r="AS200" s="43">
        <v>0</v>
      </c>
      <c r="AT200" s="43">
        <v>0</v>
      </c>
      <c r="AU200" s="43">
        <v>0</v>
      </c>
      <c r="AV200" s="43">
        <v>0</v>
      </c>
      <c r="AW200" s="43">
        <v>0</v>
      </c>
      <c r="AX200" s="43">
        <v>0</v>
      </c>
      <c r="AY200" s="43">
        <v>0</v>
      </c>
      <c r="AZ200" s="43">
        <v>0</v>
      </c>
      <c r="BA200" s="19"/>
      <c r="BB200" s="275">
        <f t="shared" si="40"/>
        <v>0</v>
      </c>
      <c r="BC200" s="275">
        <f t="shared" si="41"/>
        <v>0</v>
      </c>
      <c r="BD200" s="14">
        <f>COUNTIF(СписМінфін!$B$2:$B$101,M200)</f>
        <v>1</v>
      </c>
    </row>
    <row r="201" spans="1:56" s="14" customFormat="1" hidden="1" x14ac:dyDescent="0.2">
      <c r="A201" s="14">
        <v>1</v>
      </c>
      <c r="B201" s="14">
        <f t="shared" si="42"/>
        <v>1</v>
      </c>
      <c r="C201" s="14">
        <f t="shared" si="43"/>
        <v>1</v>
      </c>
      <c r="D201" s="14" t="str">
        <f t="shared" si="44"/>
        <v>4ТОВАРИСТВО З ОБМЕЖЕНОЮ ВIДПОВIДАЛЬНIСТЮ СІЛЬСЬКОГОСПОДАРСЬКЕ ПІДПРИЄМСТВО "НІБУЛОН"</v>
      </c>
      <c r="E201" s="261">
        <f t="shared" si="45"/>
        <v>7295183.5172602758</v>
      </c>
      <c r="F201" s="261">
        <f t="shared" si="46"/>
        <v>6161377.1989041092</v>
      </c>
      <c r="G201" s="128">
        <f t="shared" si="37"/>
        <v>1422128.200000003</v>
      </c>
      <c r="H201" s="126">
        <f t="shared" si="47"/>
        <v>17</v>
      </c>
      <c r="I201" s="23">
        <v>42480</v>
      </c>
      <c r="J201" s="23">
        <v>42475</v>
      </c>
      <c r="K201" s="274">
        <f t="shared" si="48"/>
        <v>42564</v>
      </c>
      <c r="L201" s="22">
        <v>9057742461</v>
      </c>
      <c r="M201" s="14" t="s">
        <v>40</v>
      </c>
      <c r="N201" s="41">
        <v>142911114015</v>
      </c>
      <c r="O201" s="40">
        <v>42475</v>
      </c>
      <c r="P201" s="40">
        <v>42475</v>
      </c>
      <c r="Q201" s="40" t="s">
        <v>108</v>
      </c>
      <c r="R201" s="22">
        <v>133710521</v>
      </c>
      <c r="S201" s="40">
        <v>42564</v>
      </c>
      <c r="T201" s="55">
        <f t="shared" si="38"/>
        <v>132288392.8</v>
      </c>
      <c r="U201" s="90">
        <v>42564</v>
      </c>
      <c r="V201" s="19">
        <v>132288392.8</v>
      </c>
      <c r="W201" s="43">
        <v>0</v>
      </c>
      <c r="X201" s="43">
        <v>0</v>
      </c>
      <c r="Y201" s="43">
        <v>0</v>
      </c>
      <c r="Z201" s="43">
        <v>0</v>
      </c>
      <c r="AA201" s="43">
        <v>0</v>
      </c>
      <c r="AB201" s="43">
        <v>0</v>
      </c>
      <c r="AC201" s="43">
        <v>0</v>
      </c>
      <c r="AD201" s="43">
        <v>0</v>
      </c>
      <c r="AE201" s="43">
        <v>0</v>
      </c>
      <c r="AF201" s="43">
        <v>0</v>
      </c>
      <c r="AG201" s="43">
        <v>0</v>
      </c>
      <c r="AH201" s="43">
        <v>0</v>
      </c>
      <c r="AI201" s="88">
        <v>0</v>
      </c>
      <c r="AJ201" s="43">
        <v>0</v>
      </c>
      <c r="AK201" s="43">
        <v>0</v>
      </c>
      <c r="AL201" s="43">
        <v>0</v>
      </c>
      <c r="AM201" s="43">
        <v>0</v>
      </c>
      <c r="AN201" s="72">
        <f t="shared" si="39"/>
        <v>132288392.8</v>
      </c>
      <c r="AO201" s="40">
        <v>42566</v>
      </c>
      <c r="AP201" s="56">
        <v>132288392.8</v>
      </c>
      <c r="AQ201" s="43">
        <v>0</v>
      </c>
      <c r="AR201" s="43">
        <v>0</v>
      </c>
      <c r="AS201" s="43">
        <v>0</v>
      </c>
      <c r="AT201" s="43">
        <v>0</v>
      </c>
      <c r="AU201" s="43">
        <v>0</v>
      </c>
      <c r="AV201" s="43">
        <v>0</v>
      </c>
      <c r="AW201" s="43">
        <v>0</v>
      </c>
      <c r="AX201" s="43">
        <v>0</v>
      </c>
      <c r="AY201" s="43">
        <v>0</v>
      </c>
      <c r="AZ201" s="43">
        <v>0</v>
      </c>
      <c r="BA201" s="19"/>
      <c r="BB201" s="275">
        <f t="shared" si="40"/>
        <v>0</v>
      </c>
      <c r="BC201" s="275">
        <f t="shared" si="41"/>
        <v>1422128.200000003</v>
      </c>
      <c r="BD201" s="14">
        <f>COUNTIF(СписМінфін!$B$2:$B$101,M201)</f>
        <v>1</v>
      </c>
    </row>
    <row r="202" spans="1:56" s="14" customFormat="1" hidden="1" x14ac:dyDescent="0.2">
      <c r="A202" s="14">
        <v>1</v>
      </c>
      <c r="B202" s="14">
        <f t="shared" si="42"/>
        <v>1</v>
      </c>
      <c r="C202" s="14">
        <f t="shared" si="43"/>
        <v>1</v>
      </c>
      <c r="D202" s="14" t="str">
        <f t="shared" si="44"/>
        <v>4ТОВАРИСТВО З ОБМЕЖЕНОЮ ВIДПОВIДАЛЬНIСТЮ "БУРАТ"</v>
      </c>
      <c r="E202" s="261">
        <f t="shared" si="45"/>
        <v>26246159.780821919</v>
      </c>
      <c r="F202" s="261">
        <f t="shared" si="46"/>
        <v>26246159.780821919</v>
      </c>
      <c r="G202" s="128">
        <f t="shared" si="37"/>
        <v>0</v>
      </c>
      <c r="H202" s="126">
        <f t="shared" si="47"/>
        <v>235</v>
      </c>
      <c r="I202" s="23">
        <v>42480</v>
      </c>
      <c r="J202" s="23">
        <v>42475</v>
      </c>
      <c r="K202" s="274">
        <f t="shared" si="48"/>
        <v>42782</v>
      </c>
      <c r="L202" s="22">
        <v>9057606579</v>
      </c>
      <c r="M202" s="14" t="s">
        <v>61</v>
      </c>
      <c r="N202" s="41">
        <v>139486816325</v>
      </c>
      <c r="O202" s="40">
        <v>42475</v>
      </c>
      <c r="P202" s="40">
        <v>42475</v>
      </c>
      <c r="Q202" s="40" t="s">
        <v>108</v>
      </c>
      <c r="R202" s="22">
        <v>40783927</v>
      </c>
      <c r="S202" s="40">
        <v>42782</v>
      </c>
      <c r="T202" s="55">
        <f t="shared" si="38"/>
        <v>40765312</v>
      </c>
      <c r="U202" s="90">
        <v>42782</v>
      </c>
      <c r="V202" s="19">
        <v>40765312</v>
      </c>
      <c r="W202" s="43">
        <v>0</v>
      </c>
      <c r="X202" s="43">
        <v>0</v>
      </c>
      <c r="Y202" s="43">
        <v>0</v>
      </c>
      <c r="Z202" s="43">
        <v>0</v>
      </c>
      <c r="AA202" s="43">
        <v>0</v>
      </c>
      <c r="AB202" s="43">
        <v>0</v>
      </c>
      <c r="AC202" s="43">
        <v>0</v>
      </c>
      <c r="AD202" s="43">
        <v>0</v>
      </c>
      <c r="AE202" s="43">
        <v>0</v>
      </c>
      <c r="AF202" s="43">
        <v>0</v>
      </c>
      <c r="AG202" s="40">
        <v>42537</v>
      </c>
      <c r="AH202" s="22">
        <v>13351202</v>
      </c>
      <c r="AI202" s="64">
        <v>18615</v>
      </c>
      <c r="AJ202" s="40" t="s">
        <v>108</v>
      </c>
      <c r="AK202" s="22" t="s">
        <v>108</v>
      </c>
      <c r="AL202" s="40" t="s">
        <v>108</v>
      </c>
      <c r="AM202" s="43">
        <v>0</v>
      </c>
      <c r="AN202" s="72">
        <f t="shared" si="39"/>
        <v>40765312</v>
      </c>
      <c r="AO202" s="40">
        <v>42786</v>
      </c>
      <c r="AP202" s="56">
        <v>40765312</v>
      </c>
      <c r="AQ202" s="43">
        <v>0</v>
      </c>
      <c r="AR202" s="43">
        <v>0</v>
      </c>
      <c r="AS202" s="43">
        <v>0</v>
      </c>
      <c r="AT202" s="43">
        <v>0</v>
      </c>
      <c r="AU202" s="43">
        <v>0</v>
      </c>
      <c r="AV202" s="43">
        <v>0</v>
      </c>
      <c r="AW202" s="43">
        <v>0</v>
      </c>
      <c r="AX202" s="43">
        <v>0</v>
      </c>
      <c r="AY202" s="43">
        <v>0</v>
      </c>
      <c r="AZ202" s="43">
        <v>0</v>
      </c>
      <c r="BA202" s="19"/>
      <c r="BB202" s="275">
        <f t="shared" si="40"/>
        <v>0</v>
      </c>
      <c r="BC202" s="275">
        <f t="shared" si="41"/>
        <v>18615</v>
      </c>
      <c r="BD202" s="14">
        <f>COUNTIF(СписМінфін!$B$2:$B$101,M202)</f>
        <v>1</v>
      </c>
    </row>
    <row r="203" spans="1:56" s="14" customFormat="1" hidden="1" x14ac:dyDescent="0.2">
      <c r="A203" s="14">
        <v>1</v>
      </c>
      <c r="B203" s="14">
        <f t="shared" si="42"/>
        <v>0</v>
      </c>
      <c r="C203" s="14">
        <f t="shared" si="43"/>
        <v>0</v>
      </c>
      <c r="D203" s="14" t="str">
        <f t="shared" si="44"/>
        <v>4ПРИВАТНЕ АКЦIОНЕРНЕ ТОВАРИСТВО "ШВЕЙНА ФАБРИКА "ЗОРЯНКА"</v>
      </c>
      <c r="E203" s="261">
        <f t="shared" si="45"/>
        <v>0</v>
      </c>
      <c r="F203" s="261">
        <f t="shared" si="46"/>
        <v>0</v>
      </c>
      <c r="G203" s="128">
        <f t="shared" si="37"/>
        <v>0</v>
      </c>
      <c r="H203" s="126">
        <f t="shared" si="47"/>
        <v>0</v>
      </c>
      <c r="I203" s="23">
        <v>42480</v>
      </c>
      <c r="J203" s="74">
        <v>42478</v>
      </c>
      <c r="K203" s="274">
        <f t="shared" si="48"/>
        <v>42513</v>
      </c>
      <c r="L203" s="75">
        <v>9058422189</v>
      </c>
      <c r="M203" s="14" t="s">
        <v>148</v>
      </c>
      <c r="N203" s="76">
        <v>55027011230</v>
      </c>
      <c r="O203" s="28">
        <v>42478</v>
      </c>
      <c r="P203" s="28">
        <v>42478</v>
      </c>
      <c r="Q203" s="35"/>
      <c r="R203" s="60">
        <v>136635</v>
      </c>
      <c r="S203" s="66">
        <v>42513</v>
      </c>
      <c r="T203" s="55">
        <f t="shared" si="38"/>
        <v>136635</v>
      </c>
      <c r="U203" s="91">
        <v>42513</v>
      </c>
      <c r="V203" s="44">
        <v>136635</v>
      </c>
      <c r="W203" s="43">
        <v>0</v>
      </c>
      <c r="X203" s="43">
        <v>0</v>
      </c>
      <c r="Y203" s="43">
        <v>0</v>
      </c>
      <c r="Z203" s="43">
        <v>0</v>
      </c>
      <c r="AA203" s="43">
        <v>0</v>
      </c>
      <c r="AB203" s="43">
        <v>0</v>
      </c>
      <c r="AC203" s="43">
        <v>0</v>
      </c>
      <c r="AD203" s="43">
        <v>0</v>
      </c>
      <c r="AE203" s="43">
        <v>0</v>
      </c>
      <c r="AF203" s="43">
        <v>0</v>
      </c>
      <c r="AG203" s="43">
        <v>0</v>
      </c>
      <c r="AH203" s="43">
        <v>0</v>
      </c>
      <c r="AI203" s="69"/>
      <c r="AJ203" s="60"/>
      <c r="AK203" s="69"/>
      <c r="AL203" s="60"/>
      <c r="AM203" s="43">
        <v>0</v>
      </c>
      <c r="AN203" s="72">
        <f t="shared" si="39"/>
        <v>136635</v>
      </c>
      <c r="AO203" s="28">
        <v>42516</v>
      </c>
      <c r="AP203" s="27">
        <v>136635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  <c r="AW203" s="43">
        <v>0</v>
      </c>
      <c r="AX203" s="43">
        <v>0</v>
      </c>
      <c r="AY203" s="43">
        <v>0</v>
      </c>
      <c r="AZ203" s="43">
        <v>0</v>
      </c>
      <c r="BA203" s="60"/>
      <c r="BB203" s="275">
        <f t="shared" si="40"/>
        <v>0</v>
      </c>
      <c r="BC203" s="275">
        <f t="shared" si="41"/>
        <v>0</v>
      </c>
      <c r="BD203" s="14">
        <f>COUNTIF(СписМінфін!$B$2:$B$101,M203)</f>
        <v>1</v>
      </c>
    </row>
    <row r="204" spans="1:56" s="14" customFormat="1" hidden="1" x14ac:dyDescent="0.2">
      <c r="A204" s="14">
        <v>1</v>
      </c>
      <c r="B204" s="14">
        <f t="shared" si="42"/>
        <v>0</v>
      </c>
      <c r="C204" s="14">
        <f t="shared" si="43"/>
        <v>0</v>
      </c>
      <c r="D204" s="14" t="str">
        <f t="shared" si="44"/>
        <v>4ПІДПРИЄМСТВО З ІНОЗЕМНОЮ ІНВЕСТИЦІЄЮ У ФОРМІ ТОВАРИСТВА З ОБМЕЖЕНОЮ ВІДПОВІДАЛЬНІСТЮ "ТЕХАВТОТРАНС"</v>
      </c>
      <c r="E204" s="261">
        <f t="shared" si="45"/>
        <v>0</v>
      </c>
      <c r="F204" s="261">
        <f t="shared" si="46"/>
        <v>0</v>
      </c>
      <c r="G204" s="128">
        <f t="shared" si="37"/>
        <v>0</v>
      </c>
      <c r="H204" s="126">
        <f t="shared" si="47"/>
        <v>0</v>
      </c>
      <c r="I204" s="23">
        <v>42480</v>
      </c>
      <c r="J204" s="23">
        <v>42478</v>
      </c>
      <c r="K204" s="274">
        <f t="shared" si="48"/>
        <v>42514</v>
      </c>
      <c r="L204" s="22">
        <v>9058792571</v>
      </c>
      <c r="M204" s="14" t="s">
        <v>34</v>
      </c>
      <c r="N204" s="41">
        <v>247256826587</v>
      </c>
      <c r="O204" s="40">
        <v>42478</v>
      </c>
      <c r="P204" s="40">
        <v>42478</v>
      </c>
      <c r="Q204" s="40" t="s">
        <v>108</v>
      </c>
      <c r="R204" s="22">
        <v>108067</v>
      </c>
      <c r="S204" s="40">
        <v>42514</v>
      </c>
      <c r="T204" s="55">
        <f t="shared" si="38"/>
        <v>108067</v>
      </c>
      <c r="U204" s="90">
        <v>42514</v>
      </c>
      <c r="V204" s="19">
        <v>108067</v>
      </c>
      <c r="W204" s="43">
        <v>0</v>
      </c>
      <c r="X204" s="43">
        <v>0</v>
      </c>
      <c r="Y204" s="43">
        <v>0</v>
      </c>
      <c r="Z204" s="43">
        <v>0</v>
      </c>
      <c r="AA204" s="43">
        <v>0</v>
      </c>
      <c r="AB204" s="43">
        <v>0</v>
      </c>
      <c r="AC204" s="43">
        <v>0</v>
      </c>
      <c r="AD204" s="43">
        <v>0</v>
      </c>
      <c r="AE204" s="43">
        <v>0</v>
      </c>
      <c r="AF204" s="43">
        <v>0</v>
      </c>
      <c r="AG204" s="43">
        <v>0</v>
      </c>
      <c r="AH204" s="43">
        <v>0</v>
      </c>
      <c r="AI204" s="88">
        <v>0</v>
      </c>
      <c r="AJ204" s="43">
        <v>0</v>
      </c>
      <c r="AK204" s="43">
        <v>0</v>
      </c>
      <c r="AL204" s="43">
        <v>0</v>
      </c>
      <c r="AM204" s="43">
        <v>0</v>
      </c>
      <c r="AN204" s="72">
        <f t="shared" si="39"/>
        <v>108067</v>
      </c>
      <c r="AO204" s="40">
        <v>42517</v>
      </c>
      <c r="AP204" s="56">
        <v>108067</v>
      </c>
      <c r="AQ204" s="43">
        <v>0</v>
      </c>
      <c r="AR204" s="43">
        <v>0</v>
      </c>
      <c r="AS204" s="43">
        <v>0</v>
      </c>
      <c r="AT204" s="43">
        <v>0</v>
      </c>
      <c r="AU204" s="43">
        <v>0</v>
      </c>
      <c r="AV204" s="43">
        <v>0</v>
      </c>
      <c r="AW204" s="43">
        <v>0</v>
      </c>
      <c r="AX204" s="43">
        <v>0</v>
      </c>
      <c r="AY204" s="43">
        <v>0</v>
      </c>
      <c r="AZ204" s="43">
        <v>0</v>
      </c>
      <c r="BA204" s="19"/>
      <c r="BB204" s="275">
        <f t="shared" si="40"/>
        <v>0</v>
      </c>
      <c r="BC204" s="275">
        <f t="shared" si="41"/>
        <v>0</v>
      </c>
      <c r="BD204" s="14">
        <f>COUNTIF(СписМінфін!$B$2:$B$101,M204)</f>
        <v>1</v>
      </c>
    </row>
    <row r="205" spans="1:56" s="14" customFormat="1" hidden="1" x14ac:dyDescent="0.2">
      <c r="A205" s="14">
        <v>1</v>
      </c>
      <c r="B205" s="14">
        <f>IF(OR(E205&gt;0,E205=0)=TRUE,0)</f>
        <v>0</v>
      </c>
      <c r="C205" s="14">
        <f t="shared" si="43"/>
        <v>0</v>
      </c>
      <c r="D205" s="14" t="str">
        <f t="shared" si="44"/>
        <v>4ПРИВАТНЕ АКЦIОНЕРНЕ ТОВАРИСТВО "ЄВРАЗ ДНІПРОВСЬКИЙ МЕТАЛУРГІЙНИЙ ЗАВОД"</v>
      </c>
      <c r="E205" s="261">
        <f t="shared" si="45"/>
        <v>7.1350233119032159E-10</v>
      </c>
      <c r="F205" s="261">
        <f t="shared" si="46"/>
        <v>0</v>
      </c>
      <c r="G205" s="128">
        <f t="shared" si="37"/>
        <v>8.9494278654456139E-10</v>
      </c>
      <c r="H205" s="126">
        <f t="shared" si="47"/>
        <v>0</v>
      </c>
      <c r="I205" s="23">
        <v>42480</v>
      </c>
      <c r="J205" s="23">
        <v>42478</v>
      </c>
      <c r="K205" s="274">
        <f t="shared" si="48"/>
        <v>42514</v>
      </c>
      <c r="L205" s="22">
        <v>9058570061</v>
      </c>
      <c r="M205" s="14" t="s">
        <v>36</v>
      </c>
      <c r="N205" s="41">
        <v>53930504026</v>
      </c>
      <c r="O205" s="40">
        <v>42478</v>
      </c>
      <c r="P205" s="40">
        <v>42478</v>
      </c>
      <c r="Q205" s="40" t="s">
        <v>108</v>
      </c>
      <c r="R205" s="43">
        <v>13557883</v>
      </c>
      <c r="S205" s="40">
        <v>42513</v>
      </c>
      <c r="T205" s="55">
        <f t="shared" si="38"/>
        <v>13546890.539999999</v>
      </c>
      <c r="U205" s="90">
        <v>42514</v>
      </c>
      <c r="V205" s="19">
        <v>13546890.539999999</v>
      </c>
      <c r="W205" s="43">
        <v>0</v>
      </c>
      <c r="X205" s="43">
        <v>0</v>
      </c>
      <c r="Y205" s="43">
        <v>0</v>
      </c>
      <c r="Z205" s="43">
        <v>0</v>
      </c>
      <c r="AA205" s="43">
        <v>0</v>
      </c>
      <c r="AB205" s="43">
        <v>0</v>
      </c>
      <c r="AC205" s="43">
        <v>0</v>
      </c>
      <c r="AD205" s="43">
        <v>0</v>
      </c>
      <c r="AE205" s="43">
        <v>0</v>
      </c>
      <c r="AF205" s="43">
        <v>0</v>
      </c>
      <c r="AG205" s="40">
        <v>42531</v>
      </c>
      <c r="AH205" s="22">
        <v>534202</v>
      </c>
      <c r="AI205" s="64">
        <v>10992.46</v>
      </c>
      <c r="AJ205" s="40">
        <v>42692</v>
      </c>
      <c r="AK205" s="22">
        <v>5795.92</v>
      </c>
      <c r="AL205" s="22" t="s">
        <v>149</v>
      </c>
      <c r="AM205" s="43">
        <v>0</v>
      </c>
      <c r="AN205" s="72">
        <f t="shared" si="39"/>
        <v>13546890.539999999</v>
      </c>
      <c r="AO205" s="40">
        <v>42517</v>
      </c>
      <c r="AP205" s="56">
        <v>13546890.539999999</v>
      </c>
      <c r="AQ205" s="43">
        <v>0</v>
      </c>
      <c r="AR205" s="43">
        <v>0</v>
      </c>
      <c r="AS205" s="43">
        <v>0</v>
      </c>
      <c r="AT205" s="43">
        <v>0</v>
      </c>
      <c r="AU205" s="43">
        <v>0</v>
      </c>
      <c r="AV205" s="43">
        <v>0</v>
      </c>
      <c r="AW205" s="43">
        <v>0</v>
      </c>
      <c r="AX205" s="43">
        <v>0</v>
      </c>
      <c r="AY205" s="43">
        <v>0</v>
      </c>
      <c r="AZ205" s="43">
        <v>0</v>
      </c>
      <c r="BA205" s="19"/>
      <c r="BB205" s="275">
        <f t="shared" si="40"/>
        <v>0</v>
      </c>
      <c r="BC205" s="275">
        <f t="shared" si="41"/>
        <v>10992.460000000894</v>
      </c>
      <c r="BD205" s="14">
        <f>COUNTIF(СписМінфін!$B$2:$B$101,M205)</f>
        <v>1</v>
      </c>
    </row>
    <row r="206" spans="1:56" s="14" customFormat="1" hidden="1" x14ac:dyDescent="0.2">
      <c r="A206" s="14">
        <v>1</v>
      </c>
      <c r="B206" s="14">
        <f t="shared" si="42"/>
        <v>0</v>
      </c>
      <c r="C206" s="14">
        <f t="shared" si="43"/>
        <v>0</v>
      </c>
      <c r="D206" s="14" t="str">
        <f t="shared" si="44"/>
        <v>4ПРИВАТНЕ АКЦIОНЕРНЕ ТОВАРИСТВО "ЄВРАЗ СУХА БАЛКА"</v>
      </c>
      <c r="E206" s="261">
        <f t="shared" si="45"/>
        <v>0</v>
      </c>
      <c r="F206" s="261">
        <f t="shared" si="46"/>
        <v>0</v>
      </c>
      <c r="G206" s="128">
        <f t="shared" si="37"/>
        <v>0</v>
      </c>
      <c r="H206" s="126">
        <f t="shared" si="47"/>
        <v>0</v>
      </c>
      <c r="I206" s="23">
        <v>42480</v>
      </c>
      <c r="J206" s="23">
        <v>42478</v>
      </c>
      <c r="K206" s="274">
        <f t="shared" si="48"/>
        <v>42514</v>
      </c>
      <c r="L206" s="22">
        <v>9058535130</v>
      </c>
      <c r="M206" s="14" t="s">
        <v>44</v>
      </c>
      <c r="N206" s="41">
        <v>1913204050</v>
      </c>
      <c r="O206" s="40">
        <v>42478</v>
      </c>
      <c r="P206" s="40">
        <v>42478</v>
      </c>
      <c r="Q206" s="40" t="s">
        <v>108</v>
      </c>
      <c r="R206" s="43">
        <v>81469341</v>
      </c>
      <c r="S206" s="40">
        <v>42513</v>
      </c>
      <c r="T206" s="55">
        <f t="shared" si="38"/>
        <v>81469341</v>
      </c>
      <c r="U206" s="90">
        <v>42514</v>
      </c>
      <c r="V206" s="19">
        <v>81469341</v>
      </c>
      <c r="W206" s="43">
        <v>0</v>
      </c>
      <c r="X206" s="43">
        <v>0</v>
      </c>
      <c r="Y206" s="43">
        <v>0</v>
      </c>
      <c r="Z206" s="43">
        <v>0</v>
      </c>
      <c r="AA206" s="43">
        <v>0</v>
      </c>
      <c r="AB206" s="43">
        <v>0</v>
      </c>
      <c r="AC206" s="43">
        <v>0</v>
      </c>
      <c r="AD206" s="43">
        <v>0</v>
      </c>
      <c r="AE206" s="43">
        <v>0</v>
      </c>
      <c r="AF206" s="43">
        <v>0</v>
      </c>
      <c r="AG206" s="43">
        <v>0</v>
      </c>
      <c r="AH206" s="43">
        <v>0</v>
      </c>
      <c r="AI206" s="88">
        <v>0</v>
      </c>
      <c r="AJ206" s="43">
        <v>0</v>
      </c>
      <c r="AK206" s="43">
        <v>0</v>
      </c>
      <c r="AL206" s="43">
        <v>0</v>
      </c>
      <c r="AM206" s="43">
        <v>0</v>
      </c>
      <c r="AN206" s="72">
        <f t="shared" si="39"/>
        <v>81469341</v>
      </c>
      <c r="AO206" s="40">
        <v>42517</v>
      </c>
      <c r="AP206" s="56">
        <v>81469341</v>
      </c>
      <c r="AQ206" s="43">
        <v>0</v>
      </c>
      <c r="AR206" s="43">
        <v>0</v>
      </c>
      <c r="AS206" s="43">
        <v>0</v>
      </c>
      <c r="AT206" s="43">
        <v>0</v>
      </c>
      <c r="AU206" s="43">
        <v>0</v>
      </c>
      <c r="AV206" s="43">
        <v>0</v>
      </c>
      <c r="AW206" s="43">
        <v>0</v>
      </c>
      <c r="AX206" s="43">
        <v>0</v>
      </c>
      <c r="AY206" s="43">
        <v>0</v>
      </c>
      <c r="AZ206" s="43">
        <v>0</v>
      </c>
      <c r="BA206" s="19"/>
      <c r="BB206" s="275">
        <f t="shared" si="40"/>
        <v>0</v>
      </c>
      <c r="BC206" s="275">
        <f t="shared" si="41"/>
        <v>0</v>
      </c>
      <c r="BD206" s="14">
        <f>COUNTIF(СписМінфін!$B$2:$B$101,M206)</f>
        <v>1</v>
      </c>
    </row>
    <row r="207" spans="1:56" s="14" customFormat="1" hidden="1" x14ac:dyDescent="0.2">
      <c r="A207" s="14">
        <v>1</v>
      </c>
      <c r="B207" s="14">
        <f t="shared" si="42"/>
        <v>0</v>
      </c>
      <c r="C207" s="14">
        <f t="shared" si="43"/>
        <v>0</v>
      </c>
      <c r="D207" s="14" t="str">
        <f t="shared" si="44"/>
        <v>4ПРИВАТНЕ ПIДПРИЄМСТВО "ВЕКТОР-М"</v>
      </c>
      <c r="E207" s="261">
        <f t="shared" si="45"/>
        <v>0</v>
      </c>
      <c r="F207" s="261">
        <f t="shared" si="46"/>
        <v>0</v>
      </c>
      <c r="G207" s="128">
        <f t="shared" si="37"/>
        <v>0</v>
      </c>
      <c r="H207" s="126">
        <f t="shared" si="47"/>
        <v>0</v>
      </c>
      <c r="I207" s="23">
        <v>42480</v>
      </c>
      <c r="J207" s="23">
        <v>42478</v>
      </c>
      <c r="K207" s="274">
        <f t="shared" si="48"/>
        <v>42514</v>
      </c>
      <c r="L207" s="22">
        <v>9058994619</v>
      </c>
      <c r="M207" s="14" t="s">
        <v>55</v>
      </c>
      <c r="N207" s="41">
        <v>324928226550</v>
      </c>
      <c r="O207" s="40">
        <v>42478</v>
      </c>
      <c r="P207" s="40">
        <v>42478</v>
      </c>
      <c r="Q207" s="40" t="s">
        <v>108</v>
      </c>
      <c r="R207" s="22">
        <v>19323778</v>
      </c>
      <c r="S207" s="40">
        <v>42513</v>
      </c>
      <c r="T207" s="55">
        <f t="shared" si="38"/>
        <v>19323778</v>
      </c>
      <c r="U207" s="90">
        <v>42514</v>
      </c>
      <c r="V207" s="19">
        <v>19323778</v>
      </c>
      <c r="W207" s="43">
        <v>0</v>
      </c>
      <c r="X207" s="43">
        <v>0</v>
      </c>
      <c r="Y207" s="43">
        <v>0</v>
      </c>
      <c r="Z207" s="43">
        <v>0</v>
      </c>
      <c r="AA207" s="43">
        <v>0</v>
      </c>
      <c r="AB207" s="43">
        <v>0</v>
      </c>
      <c r="AC207" s="43">
        <v>0</v>
      </c>
      <c r="AD207" s="43">
        <v>0</v>
      </c>
      <c r="AE207" s="43">
        <v>0</v>
      </c>
      <c r="AF207" s="43">
        <v>0</v>
      </c>
      <c r="AG207" s="43">
        <v>0</v>
      </c>
      <c r="AH207" s="43">
        <v>0</v>
      </c>
      <c r="AI207" s="88">
        <v>0</v>
      </c>
      <c r="AJ207" s="43">
        <v>0</v>
      </c>
      <c r="AK207" s="43">
        <v>0</v>
      </c>
      <c r="AL207" s="43">
        <v>0</v>
      </c>
      <c r="AM207" s="43">
        <v>0</v>
      </c>
      <c r="AN207" s="72">
        <f t="shared" si="39"/>
        <v>19323778</v>
      </c>
      <c r="AO207" s="40">
        <v>42520</v>
      </c>
      <c r="AP207" s="56">
        <v>19323778</v>
      </c>
      <c r="AQ207" s="43">
        <v>0</v>
      </c>
      <c r="AR207" s="43">
        <v>0</v>
      </c>
      <c r="AS207" s="43">
        <v>0</v>
      </c>
      <c r="AT207" s="43">
        <v>0</v>
      </c>
      <c r="AU207" s="43">
        <v>0</v>
      </c>
      <c r="AV207" s="43">
        <v>0</v>
      </c>
      <c r="AW207" s="43">
        <v>0</v>
      </c>
      <c r="AX207" s="43">
        <v>0</v>
      </c>
      <c r="AY207" s="43">
        <v>0</v>
      </c>
      <c r="AZ207" s="43">
        <v>0</v>
      </c>
      <c r="BA207" s="19"/>
      <c r="BB207" s="275">
        <f t="shared" si="40"/>
        <v>0</v>
      </c>
      <c r="BC207" s="275">
        <f t="shared" si="41"/>
        <v>0</v>
      </c>
      <c r="BD207" s="14">
        <f>COUNTIF(СписМінфін!$B$2:$B$101,M207)</f>
        <v>1</v>
      </c>
    </row>
    <row r="208" spans="1:56" s="14" customFormat="1" hidden="1" x14ac:dyDescent="0.2">
      <c r="A208" s="14">
        <v>1</v>
      </c>
      <c r="B208" s="14">
        <f t="shared" si="42"/>
        <v>0</v>
      </c>
      <c r="C208" s="14">
        <f t="shared" si="43"/>
        <v>0</v>
      </c>
      <c r="D208" s="14" t="str">
        <f t="shared" si="44"/>
        <v>4ПРИВАТНЕ ПIДПРИЄМСТВО "ТОРГОВИЙ ДІМ "МАЙОЛА"</v>
      </c>
      <c r="E208" s="261">
        <f t="shared" si="45"/>
        <v>0</v>
      </c>
      <c r="F208" s="261">
        <f t="shared" si="46"/>
        <v>0</v>
      </c>
      <c r="G208" s="128">
        <f t="shared" si="37"/>
        <v>0</v>
      </c>
      <c r="H208" s="126">
        <f t="shared" si="47"/>
        <v>0</v>
      </c>
      <c r="I208" s="23">
        <v>42480</v>
      </c>
      <c r="J208" s="23">
        <v>42478</v>
      </c>
      <c r="K208" s="274">
        <f t="shared" si="48"/>
        <v>42514</v>
      </c>
      <c r="L208" s="22">
        <v>9058940717</v>
      </c>
      <c r="M208" s="14" t="s">
        <v>80</v>
      </c>
      <c r="N208" s="41">
        <v>327120313055</v>
      </c>
      <c r="O208" s="40">
        <v>42478</v>
      </c>
      <c r="P208" s="40">
        <v>42478</v>
      </c>
      <c r="Q208" s="40" t="s">
        <v>108</v>
      </c>
      <c r="R208" s="43">
        <v>21486758</v>
      </c>
      <c r="S208" s="40">
        <v>42513</v>
      </c>
      <c r="T208" s="55">
        <f t="shared" si="38"/>
        <v>21486758</v>
      </c>
      <c r="U208" s="90">
        <v>42514</v>
      </c>
      <c r="V208" s="19">
        <v>21486758</v>
      </c>
      <c r="W208" s="43">
        <v>0</v>
      </c>
      <c r="X208" s="43">
        <v>0</v>
      </c>
      <c r="Y208" s="43">
        <v>0</v>
      </c>
      <c r="Z208" s="43">
        <v>0</v>
      </c>
      <c r="AA208" s="43">
        <v>0</v>
      </c>
      <c r="AB208" s="43">
        <v>0</v>
      </c>
      <c r="AC208" s="43">
        <v>0</v>
      </c>
      <c r="AD208" s="43">
        <v>0</v>
      </c>
      <c r="AE208" s="43">
        <v>0</v>
      </c>
      <c r="AF208" s="43">
        <v>0</v>
      </c>
      <c r="AG208" s="43">
        <v>0</v>
      </c>
      <c r="AH208" s="43">
        <v>0</v>
      </c>
      <c r="AI208" s="88">
        <v>0</v>
      </c>
      <c r="AJ208" s="43">
        <v>0</v>
      </c>
      <c r="AK208" s="43">
        <v>0</v>
      </c>
      <c r="AL208" s="43">
        <v>0</v>
      </c>
      <c r="AM208" s="43">
        <v>0</v>
      </c>
      <c r="AN208" s="72">
        <f t="shared" si="39"/>
        <v>21486758</v>
      </c>
      <c r="AO208" s="40">
        <v>42517</v>
      </c>
      <c r="AP208" s="56">
        <v>21486758</v>
      </c>
      <c r="AQ208" s="43">
        <v>0</v>
      </c>
      <c r="AR208" s="43">
        <v>0</v>
      </c>
      <c r="AS208" s="43">
        <v>0</v>
      </c>
      <c r="AT208" s="43">
        <v>0</v>
      </c>
      <c r="AU208" s="43">
        <v>0</v>
      </c>
      <c r="AV208" s="43">
        <v>0</v>
      </c>
      <c r="AW208" s="43">
        <v>0</v>
      </c>
      <c r="AX208" s="43">
        <v>0</v>
      </c>
      <c r="AY208" s="43">
        <v>0</v>
      </c>
      <c r="AZ208" s="43">
        <v>0</v>
      </c>
      <c r="BA208" s="19"/>
      <c r="BB208" s="275">
        <f t="shared" si="40"/>
        <v>0</v>
      </c>
      <c r="BC208" s="275">
        <f t="shared" si="41"/>
        <v>0</v>
      </c>
      <c r="BD208" s="14">
        <f>COUNTIF(СписМінфін!$B$2:$B$101,M208)</f>
        <v>1</v>
      </c>
    </row>
    <row r="209" spans="1:56" s="14" customFormat="1" hidden="1" x14ac:dyDescent="0.2">
      <c r="A209" s="14">
        <v>1</v>
      </c>
      <c r="B209" s="14">
        <f t="shared" si="42"/>
        <v>0</v>
      </c>
      <c r="C209" s="14">
        <f t="shared" si="43"/>
        <v>0</v>
      </c>
      <c r="D209" s="14" t="str">
        <f t="shared" si="44"/>
        <v>4ПУБЛІЧНЕ АКЦIОНЕРНЕ ТОВАРИСТВО "ЗАПОРІЗЬКИЙ МЕТАЛУРГІЙНИЙ КОМБІНАТ "ЗАПОРІЖСТАЛЬ"</v>
      </c>
      <c r="E209" s="261">
        <f t="shared" si="45"/>
        <v>0</v>
      </c>
      <c r="F209" s="261">
        <f t="shared" si="46"/>
        <v>0</v>
      </c>
      <c r="G209" s="128">
        <f t="shared" si="37"/>
        <v>0</v>
      </c>
      <c r="H209" s="126">
        <f t="shared" si="47"/>
        <v>0</v>
      </c>
      <c r="I209" s="23">
        <v>42480</v>
      </c>
      <c r="J209" s="23">
        <v>42478</v>
      </c>
      <c r="K209" s="274">
        <f t="shared" si="48"/>
        <v>42514</v>
      </c>
      <c r="L209" s="22">
        <v>9058100558</v>
      </c>
      <c r="M209" s="14" t="s">
        <v>23</v>
      </c>
      <c r="N209" s="41">
        <v>1912308247</v>
      </c>
      <c r="O209" s="40">
        <v>42478</v>
      </c>
      <c r="P209" s="40">
        <v>42478</v>
      </c>
      <c r="Q209" s="40" t="s">
        <v>108</v>
      </c>
      <c r="R209" s="43">
        <v>113535599</v>
      </c>
      <c r="S209" s="40">
        <v>42513</v>
      </c>
      <c r="T209" s="55">
        <f t="shared" si="38"/>
        <v>113535599</v>
      </c>
      <c r="U209" s="90">
        <v>42514</v>
      </c>
      <c r="V209" s="19">
        <v>113535599</v>
      </c>
      <c r="W209" s="43">
        <v>0</v>
      </c>
      <c r="X209" s="43">
        <v>0</v>
      </c>
      <c r="Y209" s="43">
        <v>0</v>
      </c>
      <c r="Z209" s="43">
        <v>0</v>
      </c>
      <c r="AA209" s="43">
        <v>0</v>
      </c>
      <c r="AB209" s="43">
        <v>0</v>
      </c>
      <c r="AC209" s="43">
        <v>0</v>
      </c>
      <c r="AD209" s="43">
        <v>0</v>
      </c>
      <c r="AE209" s="43">
        <v>0</v>
      </c>
      <c r="AF209" s="43">
        <v>0</v>
      </c>
      <c r="AG209" s="43">
        <v>0</v>
      </c>
      <c r="AH209" s="43">
        <v>0</v>
      </c>
      <c r="AI209" s="88">
        <v>0</v>
      </c>
      <c r="AJ209" s="43">
        <v>0</v>
      </c>
      <c r="AK209" s="43">
        <v>0</v>
      </c>
      <c r="AL209" s="43">
        <v>0</v>
      </c>
      <c r="AM209" s="43">
        <v>0</v>
      </c>
      <c r="AN209" s="72">
        <f t="shared" si="39"/>
        <v>113535599</v>
      </c>
      <c r="AO209" s="40">
        <v>42517</v>
      </c>
      <c r="AP209" s="57">
        <v>113535599</v>
      </c>
      <c r="AQ209" s="43">
        <v>0</v>
      </c>
      <c r="AR209" s="43">
        <v>0</v>
      </c>
      <c r="AS209" s="43">
        <v>0</v>
      </c>
      <c r="AT209" s="43">
        <v>0</v>
      </c>
      <c r="AU209" s="43">
        <v>0</v>
      </c>
      <c r="AV209" s="43">
        <v>0</v>
      </c>
      <c r="AW209" s="43">
        <v>0</v>
      </c>
      <c r="AX209" s="43">
        <v>0</v>
      </c>
      <c r="AY209" s="43">
        <v>0</v>
      </c>
      <c r="AZ209" s="43">
        <v>0</v>
      </c>
      <c r="BA209" s="19"/>
      <c r="BB209" s="275">
        <f t="shared" si="40"/>
        <v>0</v>
      </c>
      <c r="BC209" s="275">
        <f t="shared" si="41"/>
        <v>0</v>
      </c>
      <c r="BD209" s="14">
        <f>COUNTIF(СписМінфін!$B$2:$B$101,M209)</f>
        <v>1</v>
      </c>
    </row>
    <row r="210" spans="1:56" s="14" customFormat="1" hidden="1" x14ac:dyDescent="0.2">
      <c r="A210" s="14">
        <v>1</v>
      </c>
      <c r="B210" s="14">
        <f t="shared" si="42"/>
        <v>0</v>
      </c>
      <c r="C210" s="14">
        <f t="shared" si="43"/>
        <v>0</v>
      </c>
      <c r="D210" s="14" t="str">
        <f t="shared" si="44"/>
        <v>4ПУБЛІЧНЕ АКЦIОНЕРНЕ ТОВАРИСТВО "ІНТЕРПАЙП НОВОМОСКОВСЬКИЙ ТРУБНИЙ ЗАВОД"</v>
      </c>
      <c r="E210" s="261">
        <f t="shared" si="45"/>
        <v>0</v>
      </c>
      <c r="F210" s="261">
        <f t="shared" si="46"/>
        <v>0</v>
      </c>
      <c r="G210" s="128">
        <f t="shared" si="37"/>
        <v>0</v>
      </c>
      <c r="H210" s="126">
        <f t="shared" si="47"/>
        <v>0</v>
      </c>
      <c r="I210" s="23">
        <v>42480</v>
      </c>
      <c r="J210" s="23">
        <v>42478</v>
      </c>
      <c r="K210" s="274">
        <f t="shared" si="48"/>
        <v>42514</v>
      </c>
      <c r="L210" s="22">
        <v>9058822505</v>
      </c>
      <c r="M210" s="14" t="s">
        <v>132</v>
      </c>
      <c r="N210" s="41">
        <v>53931304086</v>
      </c>
      <c r="O210" s="40">
        <v>42478</v>
      </c>
      <c r="P210" s="40">
        <v>42478</v>
      </c>
      <c r="Q210" s="40" t="s">
        <v>108</v>
      </c>
      <c r="R210" s="43">
        <v>19015602</v>
      </c>
      <c r="S210" s="40">
        <v>42513</v>
      </c>
      <c r="T210" s="55">
        <f t="shared" si="38"/>
        <v>19015602</v>
      </c>
      <c r="U210" s="90">
        <v>42514</v>
      </c>
      <c r="V210" s="19">
        <v>19015602</v>
      </c>
      <c r="W210" s="43">
        <v>0</v>
      </c>
      <c r="X210" s="43">
        <v>0</v>
      </c>
      <c r="Y210" s="43">
        <v>0</v>
      </c>
      <c r="Z210" s="43">
        <v>0</v>
      </c>
      <c r="AA210" s="43">
        <v>0</v>
      </c>
      <c r="AB210" s="43">
        <v>0</v>
      </c>
      <c r="AC210" s="43">
        <v>0</v>
      </c>
      <c r="AD210" s="43">
        <v>0</v>
      </c>
      <c r="AE210" s="43">
        <v>0</v>
      </c>
      <c r="AF210" s="43">
        <v>0</v>
      </c>
      <c r="AG210" s="43">
        <v>0</v>
      </c>
      <c r="AH210" s="43">
        <v>0</v>
      </c>
      <c r="AI210" s="88">
        <v>0</v>
      </c>
      <c r="AJ210" s="43">
        <v>0</v>
      </c>
      <c r="AK210" s="43">
        <v>0</v>
      </c>
      <c r="AL210" s="43">
        <v>0</v>
      </c>
      <c r="AM210" s="43">
        <v>0</v>
      </c>
      <c r="AN210" s="72">
        <f t="shared" si="39"/>
        <v>19015602</v>
      </c>
      <c r="AO210" s="40">
        <v>42517</v>
      </c>
      <c r="AP210" s="56">
        <v>19015602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  <c r="AW210" s="43">
        <v>0</v>
      </c>
      <c r="AX210" s="43">
        <v>0</v>
      </c>
      <c r="AY210" s="43">
        <v>0</v>
      </c>
      <c r="AZ210" s="43">
        <v>0</v>
      </c>
      <c r="BA210" s="19"/>
      <c r="BB210" s="275">
        <f t="shared" si="40"/>
        <v>0</v>
      </c>
      <c r="BC210" s="275">
        <f t="shared" si="41"/>
        <v>0</v>
      </c>
      <c r="BD210" s="14">
        <f>COUNTIF(СписМінфін!$B$2:$B$101,M210)</f>
        <v>0</v>
      </c>
    </row>
    <row r="211" spans="1:56" s="14" customFormat="1" hidden="1" x14ac:dyDescent="0.2">
      <c r="A211" s="14">
        <v>1</v>
      </c>
      <c r="B211" s="14">
        <f t="shared" si="42"/>
        <v>0</v>
      </c>
      <c r="C211" s="14">
        <f t="shared" si="43"/>
        <v>0</v>
      </c>
      <c r="D211" s="14" t="str">
        <f t="shared" si="44"/>
        <v>4ПУБЛІЧНЕ АКЦIОНЕРНЕ ТОВАРИСТВО "НОВОКРАМАТОРСЬКИЙ МАШИНОБУДІВНИЙ ЗАВОД"</v>
      </c>
      <c r="E211" s="261">
        <f t="shared" si="45"/>
        <v>0</v>
      </c>
      <c r="F211" s="261">
        <f t="shared" si="46"/>
        <v>0</v>
      </c>
      <c r="G211" s="128">
        <f t="shared" si="37"/>
        <v>0</v>
      </c>
      <c r="H211" s="126">
        <f t="shared" si="47"/>
        <v>0</v>
      </c>
      <c r="I211" s="23">
        <v>42480</v>
      </c>
      <c r="J211" s="23">
        <v>42478</v>
      </c>
      <c r="K211" s="274">
        <f t="shared" si="48"/>
        <v>42514</v>
      </c>
      <c r="L211" s="22">
        <v>9058040772</v>
      </c>
      <c r="M211" s="14" t="s">
        <v>131</v>
      </c>
      <c r="N211" s="41">
        <v>57635905159</v>
      </c>
      <c r="O211" s="40">
        <v>42478</v>
      </c>
      <c r="P211" s="40">
        <v>42478</v>
      </c>
      <c r="Q211" s="40" t="s">
        <v>108</v>
      </c>
      <c r="R211" s="43">
        <v>11866019</v>
      </c>
      <c r="S211" s="40">
        <v>42513</v>
      </c>
      <c r="T211" s="55">
        <f t="shared" si="38"/>
        <v>11866019</v>
      </c>
      <c r="U211" s="90">
        <v>42514</v>
      </c>
      <c r="V211" s="19">
        <v>11866019</v>
      </c>
      <c r="W211" s="43">
        <v>0</v>
      </c>
      <c r="X211" s="43">
        <v>0</v>
      </c>
      <c r="Y211" s="43">
        <v>0</v>
      </c>
      <c r="Z211" s="43">
        <v>0</v>
      </c>
      <c r="AA211" s="43">
        <v>0</v>
      </c>
      <c r="AB211" s="43">
        <v>0</v>
      </c>
      <c r="AC211" s="43">
        <v>0</v>
      </c>
      <c r="AD211" s="43">
        <v>0</v>
      </c>
      <c r="AE211" s="43">
        <v>0</v>
      </c>
      <c r="AF211" s="43">
        <v>0</v>
      </c>
      <c r="AG211" s="43">
        <v>0</v>
      </c>
      <c r="AH211" s="43">
        <v>0</v>
      </c>
      <c r="AI211" s="88">
        <v>0</v>
      </c>
      <c r="AJ211" s="43">
        <v>0</v>
      </c>
      <c r="AK211" s="43">
        <v>0</v>
      </c>
      <c r="AL211" s="43">
        <v>0</v>
      </c>
      <c r="AM211" s="43">
        <v>0</v>
      </c>
      <c r="AN211" s="72">
        <f t="shared" si="39"/>
        <v>11866019</v>
      </c>
      <c r="AO211" s="40">
        <v>42516</v>
      </c>
      <c r="AP211" s="56">
        <v>11866019</v>
      </c>
      <c r="AQ211" s="43">
        <v>0</v>
      </c>
      <c r="AR211" s="43">
        <v>0</v>
      </c>
      <c r="AS211" s="43">
        <v>0</v>
      </c>
      <c r="AT211" s="43">
        <v>0</v>
      </c>
      <c r="AU211" s="43">
        <v>0</v>
      </c>
      <c r="AV211" s="43">
        <v>0</v>
      </c>
      <c r="AW211" s="43">
        <v>0</v>
      </c>
      <c r="AX211" s="43">
        <v>0</v>
      </c>
      <c r="AY211" s="43">
        <v>0</v>
      </c>
      <c r="AZ211" s="43">
        <v>0</v>
      </c>
      <c r="BA211" s="19"/>
      <c r="BB211" s="275">
        <f t="shared" si="40"/>
        <v>0</v>
      </c>
      <c r="BC211" s="275">
        <f t="shared" si="41"/>
        <v>0</v>
      </c>
      <c r="BD211" s="14">
        <f>COUNTIF(СписМінфін!$B$2:$B$101,M211)</f>
        <v>0</v>
      </c>
    </row>
    <row r="212" spans="1:56" s="14" customFormat="1" hidden="1" x14ac:dyDescent="0.2">
      <c r="A212" s="14">
        <v>1</v>
      </c>
      <c r="B212" s="14">
        <f t="shared" si="42"/>
        <v>0</v>
      </c>
      <c r="C212" s="14">
        <f t="shared" si="43"/>
        <v>0</v>
      </c>
      <c r="D212" s="14" t="str">
        <f t="shared" si="44"/>
        <v>4ПУБЛІЧНЕ АКЦIОНЕРНЕ ТОВАРИСТВО "СУМСЬКЕ МАШИНОБУДІВНЕ НАУКОВО-ВИРОБНИЧЕ ОБ'ЄДНАННЯ"</v>
      </c>
      <c r="E212" s="261">
        <f t="shared" si="45"/>
        <v>0</v>
      </c>
      <c r="F212" s="261">
        <f t="shared" si="46"/>
        <v>0</v>
      </c>
      <c r="G212" s="128">
        <f t="shared" si="37"/>
        <v>0</v>
      </c>
      <c r="H212" s="126">
        <f t="shared" si="47"/>
        <v>0</v>
      </c>
      <c r="I212" s="23">
        <v>42480</v>
      </c>
      <c r="J212" s="23">
        <v>42478</v>
      </c>
      <c r="K212" s="274">
        <f t="shared" si="48"/>
        <v>42514</v>
      </c>
      <c r="L212" s="22">
        <v>9058805052</v>
      </c>
      <c r="M212" s="14" t="s">
        <v>48</v>
      </c>
      <c r="N212" s="41">
        <v>57479918286</v>
      </c>
      <c r="O212" s="40">
        <v>42478</v>
      </c>
      <c r="P212" s="40">
        <v>42478</v>
      </c>
      <c r="Q212" s="40" t="s">
        <v>108</v>
      </c>
      <c r="R212" s="22">
        <v>12750054</v>
      </c>
      <c r="S212" s="40">
        <v>42513</v>
      </c>
      <c r="T212" s="55">
        <f t="shared" si="38"/>
        <v>12750054</v>
      </c>
      <c r="U212" s="90">
        <v>42514</v>
      </c>
      <c r="V212" s="19">
        <v>12750054</v>
      </c>
      <c r="W212" s="43">
        <v>0</v>
      </c>
      <c r="X212" s="43">
        <v>0</v>
      </c>
      <c r="Y212" s="43">
        <v>0</v>
      </c>
      <c r="Z212" s="43">
        <v>0</v>
      </c>
      <c r="AA212" s="43">
        <v>0</v>
      </c>
      <c r="AB212" s="43">
        <v>0</v>
      </c>
      <c r="AC212" s="43">
        <v>0</v>
      </c>
      <c r="AD212" s="43">
        <v>0</v>
      </c>
      <c r="AE212" s="43">
        <v>0</v>
      </c>
      <c r="AF212" s="43">
        <v>0</v>
      </c>
      <c r="AG212" s="43">
        <v>0</v>
      </c>
      <c r="AH212" s="43">
        <v>0</v>
      </c>
      <c r="AI212" s="88">
        <v>0</v>
      </c>
      <c r="AJ212" s="43">
        <v>0</v>
      </c>
      <c r="AK212" s="43">
        <v>0</v>
      </c>
      <c r="AL212" s="43">
        <v>0</v>
      </c>
      <c r="AM212" s="43">
        <v>0</v>
      </c>
      <c r="AN212" s="72">
        <f t="shared" si="39"/>
        <v>12750054</v>
      </c>
      <c r="AO212" s="40">
        <v>42517</v>
      </c>
      <c r="AP212" s="56">
        <v>12750054</v>
      </c>
      <c r="AQ212" s="43">
        <v>0</v>
      </c>
      <c r="AR212" s="43">
        <v>0</v>
      </c>
      <c r="AS212" s="43">
        <v>0</v>
      </c>
      <c r="AT212" s="43">
        <v>0</v>
      </c>
      <c r="AU212" s="43">
        <v>0</v>
      </c>
      <c r="AV212" s="43">
        <v>0</v>
      </c>
      <c r="AW212" s="43">
        <v>0</v>
      </c>
      <c r="AX212" s="43">
        <v>0</v>
      </c>
      <c r="AY212" s="43">
        <v>0</v>
      </c>
      <c r="AZ212" s="43">
        <v>0</v>
      </c>
      <c r="BA212" s="19"/>
      <c r="BB212" s="275">
        <f t="shared" si="40"/>
        <v>0</v>
      </c>
      <c r="BC212" s="275">
        <f t="shared" si="41"/>
        <v>0</v>
      </c>
      <c r="BD212" s="14">
        <f>COUNTIF(СписМінфін!$B$2:$B$101,M212)</f>
        <v>1</v>
      </c>
    </row>
    <row r="213" spans="1:56" s="14" customFormat="1" hidden="1" x14ac:dyDescent="0.2">
      <c r="A213" s="14">
        <v>1</v>
      </c>
      <c r="B213" s="14">
        <f t="shared" si="42"/>
        <v>0</v>
      </c>
      <c r="C213" s="14">
        <f t="shared" si="43"/>
        <v>0</v>
      </c>
      <c r="D213" s="14" t="str">
        <f t="shared" si="44"/>
        <v>4ТОВАРИСТВО З ОБМЕЖЕНОЮ ВIДПОВIДАЛЬНIСТЮ ФІРМА "КОМПЛЕКТ"</v>
      </c>
      <c r="E213" s="261">
        <f t="shared" si="45"/>
        <v>0</v>
      </c>
      <c r="F213" s="261">
        <f t="shared" si="46"/>
        <v>0</v>
      </c>
      <c r="G213" s="128">
        <f t="shared" si="37"/>
        <v>0</v>
      </c>
      <c r="H213" s="126">
        <f t="shared" si="47"/>
        <v>0</v>
      </c>
      <c r="I213" s="23">
        <v>42480</v>
      </c>
      <c r="J213" s="23">
        <v>42478</v>
      </c>
      <c r="K213" s="274">
        <f t="shared" si="48"/>
        <v>42514</v>
      </c>
      <c r="L213" s="22">
        <v>9058531318</v>
      </c>
      <c r="M213" s="14" t="s">
        <v>89</v>
      </c>
      <c r="N213" s="41">
        <v>222199111274</v>
      </c>
      <c r="O213" s="40">
        <v>42478</v>
      </c>
      <c r="P213" s="40">
        <v>42478</v>
      </c>
      <c r="Q213" s="40" t="s">
        <v>108</v>
      </c>
      <c r="R213" s="22">
        <v>5350730</v>
      </c>
      <c r="S213" s="40">
        <v>42514</v>
      </c>
      <c r="T213" s="55">
        <f t="shared" si="38"/>
        <v>5350730</v>
      </c>
      <c r="U213" s="90">
        <v>42514</v>
      </c>
      <c r="V213" s="19">
        <v>5350730</v>
      </c>
      <c r="W213" s="43">
        <v>0</v>
      </c>
      <c r="X213" s="43">
        <v>0</v>
      </c>
      <c r="Y213" s="43">
        <v>0</v>
      </c>
      <c r="Z213" s="43">
        <v>0</v>
      </c>
      <c r="AA213" s="43">
        <v>0</v>
      </c>
      <c r="AB213" s="43">
        <v>0</v>
      </c>
      <c r="AC213" s="43">
        <v>0</v>
      </c>
      <c r="AD213" s="43">
        <v>0</v>
      </c>
      <c r="AE213" s="43">
        <v>0</v>
      </c>
      <c r="AF213" s="43">
        <v>0</v>
      </c>
      <c r="AG213" s="43">
        <v>0</v>
      </c>
      <c r="AH213" s="43">
        <v>0</v>
      </c>
      <c r="AI213" s="88">
        <v>0</v>
      </c>
      <c r="AJ213" s="43">
        <v>0</v>
      </c>
      <c r="AK213" s="43">
        <v>0</v>
      </c>
      <c r="AL213" s="43">
        <v>0</v>
      </c>
      <c r="AM213" s="43">
        <v>0</v>
      </c>
      <c r="AN213" s="72">
        <f t="shared" si="39"/>
        <v>5350730</v>
      </c>
      <c r="AO213" s="40">
        <v>42516</v>
      </c>
      <c r="AP213" s="56">
        <v>5350730</v>
      </c>
      <c r="AQ213" s="43">
        <v>0</v>
      </c>
      <c r="AR213" s="43">
        <v>0</v>
      </c>
      <c r="AS213" s="43">
        <v>0</v>
      </c>
      <c r="AT213" s="43">
        <v>0</v>
      </c>
      <c r="AU213" s="43">
        <v>0</v>
      </c>
      <c r="AV213" s="43">
        <v>0</v>
      </c>
      <c r="AW213" s="43">
        <v>0</v>
      </c>
      <c r="AX213" s="43">
        <v>0</v>
      </c>
      <c r="AY213" s="43">
        <v>0</v>
      </c>
      <c r="AZ213" s="43">
        <v>0</v>
      </c>
      <c r="BA213" s="19"/>
      <c r="BB213" s="275">
        <f t="shared" si="40"/>
        <v>0</v>
      </c>
      <c r="BC213" s="275">
        <f t="shared" si="41"/>
        <v>0</v>
      </c>
      <c r="BD213" s="14">
        <f>COUNTIF(СписМінфін!$B$2:$B$101,M213)</f>
        <v>1</v>
      </c>
    </row>
    <row r="214" spans="1:56" s="14" customFormat="1" hidden="1" x14ac:dyDescent="0.2">
      <c r="A214" s="14">
        <v>1</v>
      </c>
      <c r="B214" s="14">
        <f t="shared" si="42"/>
        <v>0</v>
      </c>
      <c r="C214" s="14">
        <f t="shared" si="43"/>
        <v>0</v>
      </c>
      <c r="D214" s="14" t="str">
        <f t="shared" si="44"/>
        <v>4ПУБЛІЧНЕ АКЦІОНЕРНЕ ТОВАРИСТВО ''ЕЛЕКТРОМЕТАЛУРГІЙНИЙ ЗАВОД ''ДНІПРОСПЕЦСТАЛЬ'' ІМ. А.М. КУЗЬМІНА''</v>
      </c>
      <c r="E214" s="261">
        <f t="shared" si="45"/>
        <v>0</v>
      </c>
      <c r="F214" s="261">
        <f t="shared" si="46"/>
        <v>0</v>
      </c>
      <c r="G214" s="128">
        <f t="shared" si="37"/>
        <v>0</v>
      </c>
      <c r="H214" s="126">
        <f t="shared" si="47"/>
        <v>0</v>
      </c>
      <c r="I214" s="23">
        <v>42480</v>
      </c>
      <c r="J214" s="23">
        <v>42478</v>
      </c>
      <c r="K214" s="274">
        <f t="shared" si="48"/>
        <v>42515</v>
      </c>
      <c r="L214" s="22">
        <v>9058922623</v>
      </c>
      <c r="M214" s="14" t="s">
        <v>129</v>
      </c>
      <c r="N214" s="41">
        <v>1865308243</v>
      </c>
      <c r="O214" s="40">
        <v>42478</v>
      </c>
      <c r="P214" s="40">
        <v>42478</v>
      </c>
      <c r="Q214" s="40" t="s">
        <v>108</v>
      </c>
      <c r="R214" s="43">
        <v>14086749</v>
      </c>
      <c r="S214" s="40">
        <v>42515</v>
      </c>
      <c r="T214" s="55">
        <f t="shared" si="38"/>
        <v>14086749</v>
      </c>
      <c r="U214" s="90">
        <v>42515</v>
      </c>
      <c r="V214" s="19">
        <v>14086749</v>
      </c>
      <c r="W214" s="43">
        <v>0</v>
      </c>
      <c r="X214" s="43">
        <v>0</v>
      </c>
      <c r="Y214" s="43">
        <v>0</v>
      </c>
      <c r="Z214" s="43">
        <v>0</v>
      </c>
      <c r="AA214" s="43">
        <v>0</v>
      </c>
      <c r="AB214" s="43">
        <v>0</v>
      </c>
      <c r="AC214" s="43">
        <v>0</v>
      </c>
      <c r="AD214" s="43">
        <v>0</v>
      </c>
      <c r="AE214" s="43">
        <v>0</v>
      </c>
      <c r="AF214" s="43">
        <v>0</v>
      </c>
      <c r="AG214" s="43">
        <v>0</v>
      </c>
      <c r="AH214" s="43">
        <v>0</v>
      </c>
      <c r="AI214" s="88">
        <v>0</v>
      </c>
      <c r="AJ214" s="43">
        <v>0</v>
      </c>
      <c r="AK214" s="43">
        <v>0</v>
      </c>
      <c r="AL214" s="43">
        <v>0</v>
      </c>
      <c r="AM214" s="43">
        <v>0</v>
      </c>
      <c r="AN214" s="72">
        <f t="shared" si="39"/>
        <v>14086749</v>
      </c>
      <c r="AO214" s="40">
        <v>42517</v>
      </c>
      <c r="AP214" s="56">
        <v>14086749</v>
      </c>
      <c r="AQ214" s="43">
        <v>0</v>
      </c>
      <c r="AR214" s="43">
        <v>0</v>
      </c>
      <c r="AS214" s="43">
        <v>0</v>
      </c>
      <c r="AT214" s="43">
        <v>0</v>
      </c>
      <c r="AU214" s="43">
        <v>0</v>
      </c>
      <c r="AV214" s="43">
        <v>0</v>
      </c>
      <c r="AW214" s="43">
        <v>0</v>
      </c>
      <c r="AX214" s="43">
        <v>0</v>
      </c>
      <c r="AY214" s="43">
        <v>0</v>
      </c>
      <c r="AZ214" s="43">
        <v>0</v>
      </c>
      <c r="BA214" s="19"/>
      <c r="BB214" s="275">
        <f t="shared" si="40"/>
        <v>0</v>
      </c>
      <c r="BC214" s="275">
        <f t="shared" si="41"/>
        <v>0</v>
      </c>
      <c r="BD214" s="14">
        <f>COUNTIF(СписМінфін!$B$2:$B$101,M214)</f>
        <v>0</v>
      </c>
    </row>
    <row r="215" spans="1:56" s="14" customFormat="1" hidden="1" x14ac:dyDescent="0.2">
      <c r="A215" s="14">
        <v>1</v>
      </c>
      <c r="B215" s="14">
        <f t="shared" si="42"/>
        <v>0</v>
      </c>
      <c r="C215" s="14">
        <f t="shared" si="43"/>
        <v>0</v>
      </c>
      <c r="D215" s="14" t="str">
        <f t="shared" si="44"/>
        <v>4ТОВАРИСТВО З ОБМЕЖЕНОЮ ВIДПОВIДАЛЬНIСТЮ "ДЖУССО УКРАЇНА"</v>
      </c>
      <c r="E215" s="261">
        <f t="shared" si="45"/>
        <v>0</v>
      </c>
      <c r="F215" s="261">
        <f t="shared" si="46"/>
        <v>0</v>
      </c>
      <c r="G215" s="128">
        <f t="shared" si="37"/>
        <v>0</v>
      </c>
      <c r="H215" s="126">
        <f t="shared" si="47"/>
        <v>0</v>
      </c>
      <c r="I215" s="23">
        <v>42480</v>
      </c>
      <c r="J215" s="74">
        <v>42478</v>
      </c>
      <c r="K215" s="274">
        <f t="shared" si="48"/>
        <v>42516</v>
      </c>
      <c r="L215" s="75">
        <v>9059010178</v>
      </c>
      <c r="M215" s="14" t="s">
        <v>100</v>
      </c>
      <c r="N215" s="76">
        <v>388911426582</v>
      </c>
      <c r="O215" s="28">
        <v>42478</v>
      </c>
      <c r="P215" s="28">
        <v>42478</v>
      </c>
      <c r="Q215" s="35"/>
      <c r="R215" s="60">
        <v>50805</v>
      </c>
      <c r="S215" s="66">
        <v>42516</v>
      </c>
      <c r="T215" s="55">
        <f t="shared" si="38"/>
        <v>50805</v>
      </c>
      <c r="U215" s="91">
        <v>42516</v>
      </c>
      <c r="V215" s="44">
        <v>50805</v>
      </c>
      <c r="W215" s="43">
        <v>0</v>
      </c>
      <c r="X215" s="43">
        <v>0</v>
      </c>
      <c r="Y215" s="43">
        <v>0</v>
      </c>
      <c r="Z215" s="43">
        <v>0</v>
      </c>
      <c r="AA215" s="43">
        <v>0</v>
      </c>
      <c r="AB215" s="43">
        <v>0</v>
      </c>
      <c r="AC215" s="43">
        <v>0</v>
      </c>
      <c r="AD215" s="43">
        <v>0</v>
      </c>
      <c r="AE215" s="43">
        <v>0</v>
      </c>
      <c r="AF215" s="43">
        <v>0</v>
      </c>
      <c r="AG215" s="43">
        <v>0</v>
      </c>
      <c r="AH215" s="43">
        <v>0</v>
      </c>
      <c r="AI215" s="69"/>
      <c r="AJ215" s="60"/>
      <c r="AK215" s="69"/>
      <c r="AL215" s="60"/>
      <c r="AM215" s="43">
        <v>0</v>
      </c>
      <c r="AN215" s="72">
        <f t="shared" si="39"/>
        <v>50805</v>
      </c>
      <c r="AO215" s="28">
        <v>42522</v>
      </c>
      <c r="AP215" s="27">
        <v>50805</v>
      </c>
      <c r="AQ215" s="43">
        <v>0</v>
      </c>
      <c r="AR215" s="43">
        <v>0</v>
      </c>
      <c r="AS215" s="43">
        <v>0</v>
      </c>
      <c r="AT215" s="43">
        <v>0</v>
      </c>
      <c r="AU215" s="43">
        <v>0</v>
      </c>
      <c r="AV215" s="43">
        <v>0</v>
      </c>
      <c r="AW215" s="43">
        <v>0</v>
      </c>
      <c r="AX215" s="43">
        <v>0</v>
      </c>
      <c r="AY215" s="43">
        <v>0</v>
      </c>
      <c r="AZ215" s="43">
        <v>0</v>
      </c>
      <c r="BA215" s="60"/>
      <c r="BB215" s="275">
        <f t="shared" si="40"/>
        <v>0</v>
      </c>
      <c r="BC215" s="275">
        <f t="shared" si="41"/>
        <v>0</v>
      </c>
      <c r="BD215" s="14">
        <f>COUNTIF(СписМінфін!$B$2:$B$101,M215)</f>
        <v>1</v>
      </c>
    </row>
    <row r="216" spans="1:56" s="14" customFormat="1" hidden="1" x14ac:dyDescent="0.2">
      <c r="A216" s="14">
        <v>1</v>
      </c>
      <c r="B216" s="14">
        <f t="shared" si="42"/>
        <v>0</v>
      </c>
      <c r="C216" s="14">
        <f t="shared" si="43"/>
        <v>0</v>
      </c>
      <c r="D216" s="14" t="str">
        <f t="shared" si="44"/>
        <v>4ТОВАРИСТВО З ОБМЕЖЕНОЮ ВIДПОВIДАЛЬНIСТЮ ФІРМА "ПРОМІНВЕСТ ПЛАСТИК"</v>
      </c>
      <c r="E216" s="261">
        <f t="shared" si="45"/>
        <v>0</v>
      </c>
      <c r="F216" s="261">
        <f t="shared" si="46"/>
        <v>0</v>
      </c>
      <c r="G216" s="128">
        <f t="shared" si="37"/>
        <v>0</v>
      </c>
      <c r="H216" s="126">
        <f t="shared" si="47"/>
        <v>0</v>
      </c>
      <c r="I216" s="23">
        <v>42480</v>
      </c>
      <c r="J216" s="23">
        <v>42478</v>
      </c>
      <c r="K216" s="274">
        <f t="shared" si="48"/>
        <v>42543</v>
      </c>
      <c r="L216" s="22">
        <v>9058478416</v>
      </c>
      <c r="M216" s="14" t="s">
        <v>99</v>
      </c>
      <c r="N216" s="58">
        <v>309898212126</v>
      </c>
      <c r="O216" s="40">
        <v>42478</v>
      </c>
      <c r="P216" s="40">
        <v>42478</v>
      </c>
      <c r="Q216" s="40" t="s">
        <v>108</v>
      </c>
      <c r="R216" s="22">
        <v>4000000</v>
      </c>
      <c r="S216" s="40">
        <v>42542</v>
      </c>
      <c r="T216" s="55">
        <f t="shared" si="38"/>
        <v>4000000</v>
      </c>
      <c r="U216" s="90">
        <v>42543</v>
      </c>
      <c r="V216" s="19">
        <v>4000000</v>
      </c>
      <c r="W216" s="43">
        <v>0</v>
      </c>
      <c r="X216" s="43">
        <v>0</v>
      </c>
      <c r="Y216" s="43">
        <v>0</v>
      </c>
      <c r="Z216" s="43">
        <v>0</v>
      </c>
      <c r="AA216" s="43">
        <v>0</v>
      </c>
      <c r="AB216" s="43">
        <v>0</v>
      </c>
      <c r="AC216" s="43">
        <v>0</v>
      </c>
      <c r="AD216" s="43">
        <v>0</v>
      </c>
      <c r="AE216" s="43">
        <v>0</v>
      </c>
      <c r="AF216" s="43">
        <v>0</v>
      </c>
      <c r="AG216" s="43">
        <v>0</v>
      </c>
      <c r="AH216" s="43">
        <v>0</v>
      </c>
      <c r="AI216" s="88">
        <v>0</v>
      </c>
      <c r="AJ216" s="43">
        <v>0</v>
      </c>
      <c r="AK216" s="43">
        <v>0</v>
      </c>
      <c r="AL216" s="43">
        <v>0</v>
      </c>
      <c r="AM216" s="43">
        <v>0</v>
      </c>
      <c r="AN216" s="72">
        <f t="shared" si="39"/>
        <v>4000000</v>
      </c>
      <c r="AO216" s="40">
        <v>42559</v>
      </c>
      <c r="AP216" s="56">
        <v>4000000</v>
      </c>
      <c r="AQ216" s="43">
        <v>0</v>
      </c>
      <c r="AR216" s="43">
        <v>0</v>
      </c>
      <c r="AS216" s="43">
        <v>0</v>
      </c>
      <c r="AT216" s="43">
        <v>0</v>
      </c>
      <c r="AU216" s="43">
        <v>0</v>
      </c>
      <c r="AV216" s="43">
        <v>0</v>
      </c>
      <c r="AW216" s="43">
        <v>0</v>
      </c>
      <c r="AX216" s="43">
        <v>0</v>
      </c>
      <c r="AY216" s="43">
        <v>0</v>
      </c>
      <c r="AZ216" s="43">
        <v>0</v>
      </c>
      <c r="BA216" s="19"/>
      <c r="BB216" s="275">
        <f t="shared" si="40"/>
        <v>0</v>
      </c>
      <c r="BC216" s="275">
        <f t="shared" si="41"/>
        <v>0</v>
      </c>
      <c r="BD216" s="14">
        <f>COUNTIF(СписМінфін!$B$2:$B$101,M216)</f>
        <v>1</v>
      </c>
    </row>
    <row r="217" spans="1:56" s="14" customFormat="1" hidden="1" x14ac:dyDescent="0.2">
      <c r="A217" s="14">
        <v>1</v>
      </c>
      <c r="B217" s="14">
        <f t="shared" si="42"/>
        <v>1</v>
      </c>
      <c r="C217" s="14">
        <f t="shared" si="43"/>
        <v>1</v>
      </c>
      <c r="D217" s="14" t="str">
        <f t="shared" si="44"/>
        <v>4ТОВАРИСТВО З ОБМЕЖЕНОЮ ВІДПОВІДАЛЬНІСТЮ "ВІВАД 09"</v>
      </c>
      <c r="E217" s="261">
        <f t="shared" si="45"/>
        <v>24810.542465753424</v>
      </c>
      <c r="F217" s="261">
        <f t="shared" si="46"/>
        <v>24810.542465753424</v>
      </c>
      <c r="G217" s="128">
        <f t="shared" si="37"/>
        <v>0</v>
      </c>
      <c r="H217" s="126">
        <f t="shared" si="47"/>
        <v>8</v>
      </c>
      <c r="I217" s="23">
        <v>42480</v>
      </c>
      <c r="J217" s="23">
        <v>42478</v>
      </c>
      <c r="K217" s="274">
        <f t="shared" si="48"/>
        <v>42555</v>
      </c>
      <c r="L217" s="22">
        <v>9058896928</v>
      </c>
      <c r="M217" s="14" t="s">
        <v>63</v>
      </c>
      <c r="N217" s="41">
        <v>363110006066</v>
      </c>
      <c r="O217" s="40">
        <v>42478</v>
      </c>
      <c r="P217" s="40">
        <v>42478</v>
      </c>
      <c r="Q217" s="40" t="s">
        <v>108</v>
      </c>
      <c r="R217" s="43">
        <v>1131981</v>
      </c>
      <c r="S217" s="40">
        <v>42555</v>
      </c>
      <c r="T217" s="55">
        <f t="shared" si="38"/>
        <v>1131981</v>
      </c>
      <c r="U217" s="90">
        <v>42555</v>
      </c>
      <c r="V217" s="19">
        <v>1131981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0</v>
      </c>
      <c r="AD217" s="43">
        <v>0</v>
      </c>
      <c r="AE217" s="43">
        <v>0</v>
      </c>
      <c r="AF217" s="43">
        <v>0</v>
      </c>
      <c r="AG217" s="43">
        <v>0</v>
      </c>
      <c r="AH217" s="43">
        <v>0</v>
      </c>
      <c r="AI217" s="88">
        <v>0</v>
      </c>
      <c r="AJ217" s="43">
        <v>0</v>
      </c>
      <c r="AK217" s="43">
        <v>0</v>
      </c>
      <c r="AL217" s="43">
        <v>0</v>
      </c>
      <c r="AM217" s="43">
        <v>0</v>
      </c>
      <c r="AN217" s="72">
        <f t="shared" si="39"/>
        <v>1131981</v>
      </c>
      <c r="AO217" s="40">
        <v>42559</v>
      </c>
      <c r="AP217" s="56">
        <v>1131981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19"/>
      <c r="BB217" s="275">
        <f t="shared" si="40"/>
        <v>0</v>
      </c>
      <c r="BC217" s="275">
        <f t="shared" si="41"/>
        <v>0</v>
      </c>
      <c r="BD217" s="14">
        <f>COUNTIF(СписМінфін!$B$2:$B$101,M217)</f>
        <v>1</v>
      </c>
    </row>
    <row r="218" spans="1:56" s="14" customFormat="1" x14ac:dyDescent="0.2">
      <c r="A218" s="14">
        <v>1</v>
      </c>
      <c r="B218" s="14">
        <f t="shared" si="42"/>
        <v>1</v>
      </c>
      <c r="C218" s="14">
        <f t="shared" si="43"/>
        <v>0</v>
      </c>
      <c r="D218" s="14" t="str">
        <f t="shared" si="44"/>
        <v>4ПУБЛІЧНЕ АКЦIОНЕРНЕ ТОВАРИСТВО "КРЕМЕНЧУЦЬКИЙ КОЛІСНИЙ ЗАВОД"</v>
      </c>
      <c r="E218" s="261">
        <f t="shared" si="45"/>
        <v>2343466.0520547945</v>
      </c>
      <c r="F218" s="261">
        <f t="shared" si="46"/>
        <v>0</v>
      </c>
      <c r="G218" s="128">
        <f t="shared" si="37"/>
        <v>2939399</v>
      </c>
      <c r="H218" s="126">
        <f t="shared" si="47"/>
        <v>291</v>
      </c>
      <c r="I218" s="23">
        <v>42480</v>
      </c>
      <c r="J218" s="23">
        <v>42479</v>
      </c>
      <c r="K218" s="274">
        <f t="shared" si="48"/>
        <v>42838</v>
      </c>
      <c r="L218" s="22">
        <v>9059523846</v>
      </c>
      <c r="M218" s="14" t="s">
        <v>38</v>
      </c>
      <c r="N218" s="41">
        <v>2316116036</v>
      </c>
      <c r="O218" s="40">
        <v>42479</v>
      </c>
      <c r="P218" s="40">
        <v>42479</v>
      </c>
      <c r="Q218" s="40" t="s">
        <v>108</v>
      </c>
      <c r="R218" s="56">
        <v>2939399</v>
      </c>
      <c r="S218" s="43">
        <v>0</v>
      </c>
      <c r="T218" s="55">
        <f t="shared" si="38"/>
        <v>0</v>
      </c>
      <c r="U218" s="111"/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0</v>
      </c>
      <c r="AB218" s="43">
        <v>0</v>
      </c>
      <c r="AC218" s="43">
        <v>0</v>
      </c>
      <c r="AD218" s="43">
        <v>0</v>
      </c>
      <c r="AE218" s="43">
        <v>0</v>
      </c>
      <c r="AF218" s="43">
        <v>0</v>
      </c>
      <c r="AG218" s="43">
        <v>0</v>
      </c>
      <c r="AH218" s="43">
        <v>0</v>
      </c>
      <c r="AI218" s="88">
        <v>0</v>
      </c>
      <c r="AJ218" s="43">
        <v>0</v>
      </c>
      <c r="AK218" s="43">
        <v>0</v>
      </c>
      <c r="AL218" s="43">
        <v>0</v>
      </c>
      <c r="AM218" s="43">
        <v>0</v>
      </c>
      <c r="AN218" s="72">
        <f t="shared" si="39"/>
        <v>0</v>
      </c>
      <c r="AO218" s="43">
        <v>0</v>
      </c>
      <c r="AP218" s="43">
        <v>0</v>
      </c>
      <c r="AQ218" s="43">
        <v>0</v>
      </c>
      <c r="AR218" s="43">
        <v>0</v>
      </c>
      <c r="AS218" s="43">
        <v>0</v>
      </c>
      <c r="AT218" s="43">
        <v>0</v>
      </c>
      <c r="AU218" s="43">
        <v>0</v>
      </c>
      <c r="AV218" s="43">
        <v>0</v>
      </c>
      <c r="AW218" s="43">
        <v>0</v>
      </c>
      <c r="AX218" s="43">
        <v>0</v>
      </c>
      <c r="AY218" s="43">
        <v>0</v>
      </c>
      <c r="AZ218" s="43">
        <v>0</v>
      </c>
      <c r="BA218" s="19"/>
      <c r="BB218" s="275">
        <f t="shared" si="40"/>
        <v>0</v>
      </c>
      <c r="BC218" s="275">
        <f t="shared" si="41"/>
        <v>2939399</v>
      </c>
      <c r="BD218" s="14">
        <f>COUNTIF(СписМінфін!$B$2:$B$101,M218)</f>
        <v>1</v>
      </c>
    </row>
    <row r="219" spans="1:56" s="14" customFormat="1" x14ac:dyDescent="0.2">
      <c r="A219" s="14">
        <v>1</v>
      </c>
      <c r="B219" s="14">
        <f t="shared" si="42"/>
        <v>1</v>
      </c>
      <c r="C219" s="14">
        <f t="shared" si="43"/>
        <v>0</v>
      </c>
      <c r="D219" s="14" t="str">
        <f t="shared" si="44"/>
        <v>4ТОВАРИСТВО З ОБМЕЖЕНОЮ ВIДПОВIДАЛЬНIСТЮ "ЛІСПРОМ УКРАЇНА"</v>
      </c>
      <c r="E219" s="261">
        <f t="shared" si="45"/>
        <v>175685.86849315069</v>
      </c>
      <c r="F219" s="261">
        <f t="shared" si="46"/>
        <v>0</v>
      </c>
      <c r="G219" s="128">
        <f t="shared" si="37"/>
        <v>220362</v>
      </c>
      <c r="H219" s="126">
        <f t="shared" si="47"/>
        <v>291</v>
      </c>
      <c r="I219" s="23">
        <v>42480</v>
      </c>
      <c r="J219" s="23">
        <v>42479</v>
      </c>
      <c r="K219" s="274">
        <f t="shared" si="48"/>
        <v>42838</v>
      </c>
      <c r="L219" s="22">
        <v>9060025377</v>
      </c>
      <c r="M219" s="14" t="s">
        <v>11</v>
      </c>
      <c r="N219" s="41">
        <v>372602406162</v>
      </c>
      <c r="O219" s="40">
        <v>42479</v>
      </c>
      <c r="P219" s="40">
        <v>42479</v>
      </c>
      <c r="Q219" s="40" t="s">
        <v>108</v>
      </c>
      <c r="R219" s="56">
        <v>220362</v>
      </c>
      <c r="S219" s="43">
        <v>0</v>
      </c>
      <c r="T219" s="55">
        <f t="shared" si="38"/>
        <v>0</v>
      </c>
      <c r="U219" s="111"/>
      <c r="V219" s="43">
        <v>0</v>
      </c>
      <c r="W219" s="43">
        <v>0</v>
      </c>
      <c r="X219" s="43">
        <v>0</v>
      </c>
      <c r="Y219" s="43">
        <v>0</v>
      </c>
      <c r="Z219" s="43">
        <v>0</v>
      </c>
      <c r="AA219" s="43">
        <v>0</v>
      </c>
      <c r="AB219" s="43">
        <v>0</v>
      </c>
      <c r="AC219" s="43">
        <v>0</v>
      </c>
      <c r="AD219" s="43">
        <v>0</v>
      </c>
      <c r="AE219" s="43">
        <v>0</v>
      </c>
      <c r="AF219" s="43">
        <v>0</v>
      </c>
      <c r="AG219" s="43">
        <v>0</v>
      </c>
      <c r="AH219" s="43">
        <v>0</v>
      </c>
      <c r="AI219" s="88">
        <v>0</v>
      </c>
      <c r="AJ219" s="43">
        <v>0</v>
      </c>
      <c r="AK219" s="43">
        <v>0</v>
      </c>
      <c r="AL219" s="43">
        <v>0</v>
      </c>
      <c r="AM219" s="43">
        <v>0</v>
      </c>
      <c r="AN219" s="72">
        <f t="shared" si="39"/>
        <v>0</v>
      </c>
      <c r="AO219" s="43">
        <v>0</v>
      </c>
      <c r="AP219" s="43">
        <v>0</v>
      </c>
      <c r="AQ219" s="43">
        <v>0</v>
      </c>
      <c r="AR219" s="43">
        <v>0</v>
      </c>
      <c r="AS219" s="43">
        <v>0</v>
      </c>
      <c r="AT219" s="43">
        <v>0</v>
      </c>
      <c r="AU219" s="43">
        <v>0</v>
      </c>
      <c r="AV219" s="43">
        <v>0</v>
      </c>
      <c r="AW219" s="43">
        <v>0</v>
      </c>
      <c r="AX219" s="43">
        <v>0</v>
      </c>
      <c r="AY219" s="43">
        <v>0</v>
      </c>
      <c r="AZ219" s="43">
        <v>0</v>
      </c>
      <c r="BA219" s="19"/>
      <c r="BB219" s="275">
        <f t="shared" si="40"/>
        <v>0</v>
      </c>
      <c r="BC219" s="275">
        <f t="shared" si="41"/>
        <v>220362</v>
      </c>
      <c r="BD219" s="14">
        <f>COUNTIF(СписМінфін!$B$2:$B$101,M219)</f>
        <v>1</v>
      </c>
    </row>
    <row r="220" spans="1:56" s="14" customFormat="1" hidden="1" x14ac:dyDescent="0.2">
      <c r="A220" s="14">
        <v>1</v>
      </c>
      <c r="B220" s="14">
        <f t="shared" si="42"/>
        <v>0</v>
      </c>
      <c r="C220" s="14">
        <f t="shared" si="43"/>
        <v>0</v>
      </c>
      <c r="D220" s="14" t="str">
        <f t="shared" si="44"/>
        <v>4ДЕРЖАВНЕ ПIДПРИЄМСТВО "ЗАВОД "ЕЛЕКТРОВАЖМАШ"</v>
      </c>
      <c r="E220" s="261">
        <f t="shared" si="45"/>
        <v>0</v>
      </c>
      <c r="F220" s="261">
        <f t="shared" si="46"/>
        <v>0</v>
      </c>
      <c r="G220" s="128">
        <f t="shared" si="37"/>
        <v>0</v>
      </c>
      <c r="H220" s="126">
        <f t="shared" si="47"/>
        <v>0</v>
      </c>
      <c r="I220" s="23">
        <v>42480</v>
      </c>
      <c r="J220" s="23">
        <v>42479</v>
      </c>
      <c r="K220" s="274">
        <f t="shared" si="48"/>
        <v>42514</v>
      </c>
      <c r="L220" s="22">
        <v>9059744003</v>
      </c>
      <c r="M220" s="14" t="s">
        <v>136</v>
      </c>
      <c r="N220" s="41">
        <v>2131220393</v>
      </c>
      <c r="O220" s="40">
        <v>42479</v>
      </c>
      <c r="P220" s="40">
        <v>42479</v>
      </c>
      <c r="Q220" s="40" t="s">
        <v>108</v>
      </c>
      <c r="R220" s="22">
        <v>12987194</v>
      </c>
      <c r="S220" s="40">
        <v>42513</v>
      </c>
      <c r="T220" s="55">
        <f t="shared" si="38"/>
        <v>12987194</v>
      </c>
      <c r="U220" s="90">
        <v>42514</v>
      </c>
      <c r="V220" s="19">
        <v>12987194</v>
      </c>
      <c r="W220" s="43">
        <v>0</v>
      </c>
      <c r="X220" s="43">
        <v>0</v>
      </c>
      <c r="Y220" s="43">
        <v>0</v>
      </c>
      <c r="Z220" s="43">
        <v>0</v>
      </c>
      <c r="AA220" s="43">
        <v>0</v>
      </c>
      <c r="AB220" s="43">
        <v>0</v>
      </c>
      <c r="AC220" s="43">
        <v>0</v>
      </c>
      <c r="AD220" s="43">
        <v>0</v>
      </c>
      <c r="AE220" s="43">
        <v>0</v>
      </c>
      <c r="AF220" s="43">
        <v>0</v>
      </c>
      <c r="AG220" s="43">
        <v>0</v>
      </c>
      <c r="AH220" s="43">
        <v>0</v>
      </c>
      <c r="AI220" s="88">
        <v>0</v>
      </c>
      <c r="AJ220" s="43">
        <v>0</v>
      </c>
      <c r="AK220" s="43">
        <v>0</v>
      </c>
      <c r="AL220" s="43">
        <v>0</v>
      </c>
      <c r="AM220" s="43">
        <v>0</v>
      </c>
      <c r="AN220" s="72">
        <f t="shared" si="39"/>
        <v>12987194</v>
      </c>
      <c r="AO220" s="40">
        <v>42517</v>
      </c>
      <c r="AP220" s="56">
        <v>12987194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>
        <v>0</v>
      </c>
      <c r="AW220" s="43">
        <v>0</v>
      </c>
      <c r="AX220" s="43">
        <v>0</v>
      </c>
      <c r="AY220" s="43">
        <v>0</v>
      </c>
      <c r="AZ220" s="43">
        <v>0</v>
      </c>
      <c r="BA220" s="19"/>
      <c r="BB220" s="275">
        <f t="shared" si="40"/>
        <v>0</v>
      </c>
      <c r="BC220" s="275">
        <f t="shared" si="41"/>
        <v>0</v>
      </c>
      <c r="BD220" s="14">
        <f>COUNTIF(СписМінфін!$B$2:$B$101,M220)</f>
        <v>0</v>
      </c>
    </row>
    <row r="221" spans="1:56" s="14" customFormat="1" hidden="1" x14ac:dyDescent="0.2">
      <c r="A221" s="14">
        <v>1</v>
      </c>
      <c r="B221" s="14">
        <f t="shared" si="42"/>
        <v>0</v>
      </c>
      <c r="C221" s="14">
        <f t="shared" si="43"/>
        <v>0</v>
      </c>
      <c r="D221" s="14" t="str">
        <f t="shared" si="44"/>
        <v>4ДЕРЖАВНЕ ПIДПРИЄМСТВО "НАУКОВО-ВИРОБНИЧИЙ КОМПЛЕКС ГАЗОТУРБОБУДУВАННЯ "ЗОРЯ" - "МАШПРОЕКТ"</v>
      </c>
      <c r="E221" s="261">
        <f t="shared" si="45"/>
        <v>0</v>
      </c>
      <c r="F221" s="261">
        <f t="shared" si="46"/>
        <v>0</v>
      </c>
      <c r="G221" s="128">
        <f t="shared" si="37"/>
        <v>0</v>
      </c>
      <c r="H221" s="126">
        <f t="shared" si="47"/>
        <v>0</v>
      </c>
      <c r="I221" s="23">
        <v>42480</v>
      </c>
      <c r="J221" s="23">
        <v>42479</v>
      </c>
      <c r="K221" s="274">
        <f t="shared" si="48"/>
        <v>42514</v>
      </c>
      <c r="L221" s="22">
        <v>9059908976</v>
      </c>
      <c r="M221" s="14" t="s">
        <v>43</v>
      </c>
      <c r="N221" s="41">
        <v>318213814011</v>
      </c>
      <c r="O221" s="40">
        <v>42479</v>
      </c>
      <c r="P221" s="40">
        <v>42479</v>
      </c>
      <c r="Q221" s="40" t="s">
        <v>108</v>
      </c>
      <c r="R221" s="22">
        <v>20248092</v>
      </c>
      <c r="S221" s="40">
        <v>42513</v>
      </c>
      <c r="T221" s="55">
        <f t="shared" si="38"/>
        <v>20248092</v>
      </c>
      <c r="U221" s="90">
        <v>42514</v>
      </c>
      <c r="V221" s="19">
        <v>20248092</v>
      </c>
      <c r="W221" s="43">
        <v>0</v>
      </c>
      <c r="X221" s="43">
        <v>0</v>
      </c>
      <c r="Y221" s="43">
        <v>0</v>
      </c>
      <c r="Z221" s="43">
        <v>0</v>
      </c>
      <c r="AA221" s="43">
        <v>0</v>
      </c>
      <c r="AB221" s="43">
        <v>0</v>
      </c>
      <c r="AC221" s="43">
        <v>0</v>
      </c>
      <c r="AD221" s="43">
        <v>0</v>
      </c>
      <c r="AE221" s="43">
        <v>0</v>
      </c>
      <c r="AF221" s="43">
        <v>0</v>
      </c>
      <c r="AG221" s="43">
        <v>0</v>
      </c>
      <c r="AH221" s="43">
        <v>0</v>
      </c>
      <c r="AI221" s="88">
        <v>0</v>
      </c>
      <c r="AJ221" s="43">
        <v>0</v>
      </c>
      <c r="AK221" s="43">
        <v>0</v>
      </c>
      <c r="AL221" s="43">
        <v>0</v>
      </c>
      <c r="AM221" s="43">
        <v>0</v>
      </c>
      <c r="AN221" s="72">
        <f t="shared" si="39"/>
        <v>20248092</v>
      </c>
      <c r="AO221" s="40">
        <v>42520</v>
      </c>
      <c r="AP221" s="56">
        <v>20248092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  <c r="AW221" s="43">
        <v>0</v>
      </c>
      <c r="AX221" s="43">
        <v>0</v>
      </c>
      <c r="AY221" s="43">
        <v>0</v>
      </c>
      <c r="AZ221" s="43">
        <v>0</v>
      </c>
      <c r="BA221" s="19"/>
      <c r="BB221" s="275">
        <f t="shared" si="40"/>
        <v>0</v>
      </c>
      <c r="BC221" s="275">
        <f t="shared" si="41"/>
        <v>0</v>
      </c>
      <c r="BD221" s="14">
        <f>COUNTIF(СписМінфін!$B$2:$B$101,M221)</f>
        <v>1</v>
      </c>
    </row>
    <row r="222" spans="1:56" s="14" customFormat="1" hidden="1" x14ac:dyDescent="0.2">
      <c r="A222" s="14">
        <v>1</v>
      </c>
      <c r="B222" s="14">
        <f t="shared" si="42"/>
        <v>0</v>
      </c>
      <c r="C222" s="14">
        <f t="shared" si="43"/>
        <v>0</v>
      </c>
      <c r="D222" s="14" t="str">
        <f t="shared" si="44"/>
        <v>4ПРИВАТНЕ АКЦІОНЕРНЕ ТОВАРИСТВО "ПОЛОГІВСЬКИЙ ОЛІЙНОЕКСТРАКЦІЙНИЙ ЗАВОД"</v>
      </c>
      <c r="E222" s="261">
        <f t="shared" si="45"/>
        <v>0</v>
      </c>
      <c r="F222" s="261">
        <f t="shared" si="46"/>
        <v>0</v>
      </c>
      <c r="G222" s="128">
        <f t="shared" si="37"/>
        <v>0</v>
      </c>
      <c r="H222" s="126">
        <f t="shared" si="47"/>
        <v>0</v>
      </c>
      <c r="I222" s="23">
        <v>42480</v>
      </c>
      <c r="J222" s="23">
        <v>42479</v>
      </c>
      <c r="K222" s="274">
        <f t="shared" si="48"/>
        <v>42514</v>
      </c>
      <c r="L222" s="22">
        <v>9059747516</v>
      </c>
      <c r="M222" s="14" t="s">
        <v>75</v>
      </c>
      <c r="N222" s="41">
        <v>3841408159</v>
      </c>
      <c r="O222" s="40">
        <v>42479</v>
      </c>
      <c r="P222" s="40">
        <v>42479</v>
      </c>
      <c r="Q222" s="40" t="s">
        <v>108</v>
      </c>
      <c r="R222" s="43">
        <v>13843927</v>
      </c>
      <c r="S222" s="40">
        <v>42513</v>
      </c>
      <c r="T222" s="55">
        <f t="shared" si="38"/>
        <v>13843927</v>
      </c>
      <c r="U222" s="90">
        <v>42514</v>
      </c>
      <c r="V222" s="19">
        <v>13843927</v>
      </c>
      <c r="W222" s="43">
        <v>0</v>
      </c>
      <c r="X222" s="43">
        <v>0</v>
      </c>
      <c r="Y222" s="43">
        <v>0</v>
      </c>
      <c r="Z222" s="43">
        <v>0</v>
      </c>
      <c r="AA222" s="43">
        <v>0</v>
      </c>
      <c r="AB222" s="43">
        <v>0</v>
      </c>
      <c r="AC222" s="43">
        <v>0</v>
      </c>
      <c r="AD222" s="43">
        <v>0</v>
      </c>
      <c r="AE222" s="43">
        <v>0</v>
      </c>
      <c r="AF222" s="43">
        <v>0</v>
      </c>
      <c r="AG222" s="43">
        <v>0</v>
      </c>
      <c r="AH222" s="43">
        <v>0</v>
      </c>
      <c r="AI222" s="88">
        <v>0</v>
      </c>
      <c r="AJ222" s="43">
        <v>0</v>
      </c>
      <c r="AK222" s="43">
        <v>0</v>
      </c>
      <c r="AL222" s="43">
        <v>0</v>
      </c>
      <c r="AM222" s="43">
        <v>0</v>
      </c>
      <c r="AN222" s="72">
        <f t="shared" si="39"/>
        <v>13843927</v>
      </c>
      <c r="AO222" s="40">
        <v>42517</v>
      </c>
      <c r="AP222" s="56">
        <v>13843927</v>
      </c>
      <c r="AQ222" s="43">
        <v>0</v>
      </c>
      <c r="AR222" s="43">
        <v>0</v>
      </c>
      <c r="AS222" s="43">
        <v>0</v>
      </c>
      <c r="AT222" s="43">
        <v>0</v>
      </c>
      <c r="AU222" s="43">
        <v>0</v>
      </c>
      <c r="AV222" s="43">
        <v>0</v>
      </c>
      <c r="AW222" s="43">
        <v>0</v>
      </c>
      <c r="AX222" s="43">
        <v>0</v>
      </c>
      <c r="AY222" s="43">
        <v>0</v>
      </c>
      <c r="AZ222" s="43">
        <v>0</v>
      </c>
      <c r="BA222" s="19"/>
      <c r="BB222" s="275">
        <f t="shared" si="40"/>
        <v>0</v>
      </c>
      <c r="BC222" s="275">
        <f t="shared" si="41"/>
        <v>0</v>
      </c>
      <c r="BD222" s="14">
        <f>COUNTIF(СписМінфін!$B$2:$B$101,M222)</f>
        <v>1</v>
      </c>
    </row>
    <row r="223" spans="1:56" s="14" customFormat="1" hidden="1" x14ac:dyDescent="0.2">
      <c r="A223" s="14">
        <v>1</v>
      </c>
      <c r="B223" s="14">
        <f t="shared" si="42"/>
        <v>0</v>
      </c>
      <c r="C223" s="14">
        <f t="shared" si="43"/>
        <v>0</v>
      </c>
      <c r="D223" s="14" t="str">
        <f t="shared" si="44"/>
        <v>4ПУБЛІЧНЕ АКЦIОНЕРНЕ ТОВАРИСТВО "ВІННИЦЬКИЙ ОЛІЙНОЖИРОВИЙ КОМБІНАТ"</v>
      </c>
      <c r="E223" s="261">
        <f t="shared" si="45"/>
        <v>0</v>
      </c>
      <c r="F223" s="261">
        <f t="shared" si="46"/>
        <v>0</v>
      </c>
      <c r="G223" s="128">
        <f t="shared" si="37"/>
        <v>0</v>
      </c>
      <c r="H223" s="126">
        <f t="shared" si="47"/>
        <v>0</v>
      </c>
      <c r="I223" s="23">
        <v>42480</v>
      </c>
      <c r="J223" s="23">
        <v>42479</v>
      </c>
      <c r="K223" s="274">
        <f t="shared" si="48"/>
        <v>42514</v>
      </c>
      <c r="L223" s="22">
        <v>9059841963</v>
      </c>
      <c r="M223" s="14" t="s">
        <v>76</v>
      </c>
      <c r="N223" s="41">
        <v>3737502280</v>
      </c>
      <c r="O223" s="40">
        <v>42479</v>
      </c>
      <c r="P223" s="40">
        <v>42479</v>
      </c>
      <c r="Q223" s="40" t="s">
        <v>108</v>
      </c>
      <c r="R223" s="43">
        <v>50388099</v>
      </c>
      <c r="S223" s="40">
        <v>42514</v>
      </c>
      <c r="T223" s="55">
        <f t="shared" si="38"/>
        <v>50388099</v>
      </c>
      <c r="U223" s="90">
        <v>42514</v>
      </c>
      <c r="V223" s="19">
        <v>50388099</v>
      </c>
      <c r="W223" s="43">
        <v>0</v>
      </c>
      <c r="X223" s="43">
        <v>0</v>
      </c>
      <c r="Y223" s="43">
        <v>0</v>
      </c>
      <c r="Z223" s="43">
        <v>0</v>
      </c>
      <c r="AA223" s="43">
        <v>0</v>
      </c>
      <c r="AB223" s="43">
        <v>0</v>
      </c>
      <c r="AC223" s="43">
        <v>0</v>
      </c>
      <c r="AD223" s="43">
        <v>0</v>
      </c>
      <c r="AE223" s="43">
        <v>0</v>
      </c>
      <c r="AF223" s="43">
        <v>0</v>
      </c>
      <c r="AG223" s="43">
        <v>0</v>
      </c>
      <c r="AH223" s="43">
        <v>0</v>
      </c>
      <c r="AI223" s="88">
        <v>0</v>
      </c>
      <c r="AJ223" s="43">
        <v>0</v>
      </c>
      <c r="AK223" s="43">
        <v>0</v>
      </c>
      <c r="AL223" s="43">
        <v>0</v>
      </c>
      <c r="AM223" s="43">
        <v>0</v>
      </c>
      <c r="AN223" s="72">
        <f t="shared" si="39"/>
        <v>50388099</v>
      </c>
      <c r="AO223" s="40">
        <v>42516</v>
      </c>
      <c r="AP223" s="56">
        <v>50388099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>
        <v>0</v>
      </c>
      <c r="AW223" s="43">
        <v>0</v>
      </c>
      <c r="AX223" s="43">
        <v>0</v>
      </c>
      <c r="AY223" s="43">
        <v>0</v>
      </c>
      <c r="AZ223" s="43">
        <v>0</v>
      </c>
      <c r="BA223" s="19"/>
      <c r="BB223" s="275">
        <f t="shared" si="40"/>
        <v>0</v>
      </c>
      <c r="BC223" s="275">
        <f t="shared" si="41"/>
        <v>0</v>
      </c>
      <c r="BD223" s="14">
        <f>COUNTIF(СписМінфін!$B$2:$B$101,M223)</f>
        <v>1</v>
      </c>
    </row>
    <row r="224" spans="1:56" s="14" customFormat="1" hidden="1" x14ac:dyDescent="0.2">
      <c r="A224" s="14">
        <v>1</v>
      </c>
      <c r="B224" s="14">
        <f t="shared" si="42"/>
        <v>0</v>
      </c>
      <c r="C224" s="14">
        <f t="shared" si="43"/>
        <v>0</v>
      </c>
      <c r="D224" s="14" t="str">
        <f t="shared" si="44"/>
        <v>4ПУБЛІЧНЕ АКЦIОНЕРНЕ ТОВАРИСТВО "ІНТЕРПАЙП НИЖНЬОДНІПРОВСЬКИЙ ТРУБОПРОКАТНИЙ ЗАВОД"</v>
      </c>
      <c r="E224" s="261">
        <f t="shared" si="45"/>
        <v>0</v>
      </c>
      <c r="F224" s="261">
        <f t="shared" si="46"/>
        <v>0</v>
      </c>
      <c r="G224" s="128">
        <f t="shared" si="37"/>
        <v>0</v>
      </c>
      <c r="H224" s="126">
        <f t="shared" si="47"/>
        <v>0</v>
      </c>
      <c r="I224" s="23">
        <v>42480</v>
      </c>
      <c r="J224" s="23">
        <v>42479</v>
      </c>
      <c r="K224" s="274">
        <f t="shared" si="48"/>
        <v>42514</v>
      </c>
      <c r="L224" s="22">
        <v>9059255225</v>
      </c>
      <c r="M224" s="14" t="s">
        <v>130</v>
      </c>
      <c r="N224" s="41">
        <v>53931104023</v>
      </c>
      <c r="O224" s="40">
        <v>42479</v>
      </c>
      <c r="P224" s="40">
        <v>42479</v>
      </c>
      <c r="Q224" s="40" t="s">
        <v>108</v>
      </c>
      <c r="R224" s="43">
        <v>36726350</v>
      </c>
      <c r="S224" s="40">
        <v>42513</v>
      </c>
      <c r="T224" s="55">
        <f t="shared" si="38"/>
        <v>36726350</v>
      </c>
      <c r="U224" s="90">
        <v>42514</v>
      </c>
      <c r="V224" s="19">
        <v>36726350</v>
      </c>
      <c r="W224" s="43">
        <v>0</v>
      </c>
      <c r="X224" s="43">
        <v>0</v>
      </c>
      <c r="Y224" s="43">
        <v>0</v>
      </c>
      <c r="Z224" s="43">
        <v>0</v>
      </c>
      <c r="AA224" s="43">
        <v>0</v>
      </c>
      <c r="AB224" s="43">
        <v>0</v>
      </c>
      <c r="AC224" s="43">
        <v>0</v>
      </c>
      <c r="AD224" s="43">
        <v>0</v>
      </c>
      <c r="AE224" s="43">
        <v>0</v>
      </c>
      <c r="AF224" s="43">
        <v>0</v>
      </c>
      <c r="AG224" s="43">
        <v>0</v>
      </c>
      <c r="AH224" s="43">
        <v>0</v>
      </c>
      <c r="AI224" s="88">
        <v>0</v>
      </c>
      <c r="AJ224" s="43">
        <v>0</v>
      </c>
      <c r="AK224" s="43">
        <v>0</v>
      </c>
      <c r="AL224" s="43">
        <v>0</v>
      </c>
      <c r="AM224" s="43">
        <v>0</v>
      </c>
      <c r="AN224" s="72">
        <f t="shared" si="39"/>
        <v>36726350</v>
      </c>
      <c r="AO224" s="40">
        <v>42517</v>
      </c>
      <c r="AP224" s="56">
        <v>36726350</v>
      </c>
      <c r="AQ224" s="43">
        <v>0</v>
      </c>
      <c r="AR224" s="43">
        <v>0</v>
      </c>
      <c r="AS224" s="43">
        <v>0</v>
      </c>
      <c r="AT224" s="43">
        <v>0</v>
      </c>
      <c r="AU224" s="43">
        <v>0</v>
      </c>
      <c r="AV224" s="43">
        <v>0</v>
      </c>
      <c r="AW224" s="43">
        <v>0</v>
      </c>
      <c r="AX224" s="43">
        <v>0</v>
      </c>
      <c r="AY224" s="43">
        <v>0</v>
      </c>
      <c r="AZ224" s="43">
        <v>0</v>
      </c>
      <c r="BA224" s="19"/>
      <c r="BB224" s="275">
        <f t="shared" si="40"/>
        <v>0</v>
      </c>
      <c r="BC224" s="275">
        <f t="shared" si="41"/>
        <v>0</v>
      </c>
      <c r="BD224" s="14">
        <f>COUNTIF(СписМінфін!$B$2:$B$101,M224)</f>
        <v>0</v>
      </c>
    </row>
    <row r="225" spans="1:56" s="14" customFormat="1" hidden="1" x14ac:dyDescent="0.2">
      <c r="A225" s="14">
        <v>1</v>
      </c>
      <c r="B225" s="14">
        <f t="shared" si="42"/>
        <v>0</v>
      </c>
      <c r="C225" s="14">
        <f t="shared" si="43"/>
        <v>0</v>
      </c>
      <c r="D225" s="14" t="str">
        <f t="shared" si="44"/>
        <v>4ПУБЛІЧНЕ АКЦIОНЕРНЕ ТОВАРИСТВО "НІКОПОЛЬСЬКИЙ ЗАВОД ФЕРОСПЛАВІВ"</v>
      </c>
      <c r="E225" s="261">
        <f t="shared" si="45"/>
        <v>0</v>
      </c>
      <c r="F225" s="261">
        <f t="shared" si="46"/>
        <v>0</v>
      </c>
      <c r="G225" s="128">
        <f t="shared" si="37"/>
        <v>0</v>
      </c>
      <c r="H225" s="126">
        <f t="shared" si="47"/>
        <v>0</v>
      </c>
      <c r="I225" s="23">
        <v>42480</v>
      </c>
      <c r="J225" s="23">
        <v>42479</v>
      </c>
      <c r="K225" s="274">
        <f t="shared" si="48"/>
        <v>42514</v>
      </c>
      <c r="L225" s="22">
        <v>9060064507</v>
      </c>
      <c r="M225" s="14" t="s">
        <v>70</v>
      </c>
      <c r="N225" s="41">
        <v>1865204076</v>
      </c>
      <c r="O225" s="40">
        <v>42479</v>
      </c>
      <c r="P225" s="40">
        <v>42479</v>
      </c>
      <c r="Q225" s="40" t="s">
        <v>108</v>
      </c>
      <c r="R225" s="22">
        <v>15061313</v>
      </c>
      <c r="S225" s="40">
        <v>42513</v>
      </c>
      <c r="T225" s="55">
        <f t="shared" si="38"/>
        <v>15061313</v>
      </c>
      <c r="U225" s="90">
        <v>42514</v>
      </c>
      <c r="V225" s="19">
        <v>15061313</v>
      </c>
      <c r="W225" s="43">
        <v>0</v>
      </c>
      <c r="X225" s="43">
        <v>0</v>
      </c>
      <c r="Y225" s="43">
        <v>0</v>
      </c>
      <c r="Z225" s="43">
        <v>0</v>
      </c>
      <c r="AA225" s="43">
        <v>0</v>
      </c>
      <c r="AB225" s="43">
        <v>0</v>
      </c>
      <c r="AC225" s="43">
        <v>0</v>
      </c>
      <c r="AD225" s="43">
        <v>0</v>
      </c>
      <c r="AE225" s="43">
        <v>0</v>
      </c>
      <c r="AF225" s="43">
        <v>0</v>
      </c>
      <c r="AG225" s="43">
        <v>0</v>
      </c>
      <c r="AH225" s="43">
        <v>0</v>
      </c>
      <c r="AI225" s="88">
        <v>0</v>
      </c>
      <c r="AJ225" s="43">
        <v>0</v>
      </c>
      <c r="AK225" s="43">
        <v>0</v>
      </c>
      <c r="AL225" s="43">
        <v>0</v>
      </c>
      <c r="AM225" s="43">
        <v>0</v>
      </c>
      <c r="AN225" s="72">
        <f t="shared" si="39"/>
        <v>15061313</v>
      </c>
      <c r="AO225" s="40">
        <v>42559</v>
      </c>
      <c r="AP225" s="56">
        <v>15061313</v>
      </c>
      <c r="AQ225" s="43">
        <v>0</v>
      </c>
      <c r="AR225" s="43">
        <v>0</v>
      </c>
      <c r="AS225" s="43">
        <v>0</v>
      </c>
      <c r="AT225" s="43">
        <v>0</v>
      </c>
      <c r="AU225" s="43">
        <v>0</v>
      </c>
      <c r="AV225" s="43">
        <v>0</v>
      </c>
      <c r="AW225" s="43">
        <v>0</v>
      </c>
      <c r="AX225" s="43">
        <v>0</v>
      </c>
      <c r="AY225" s="43">
        <v>0</v>
      </c>
      <c r="AZ225" s="43">
        <v>0</v>
      </c>
      <c r="BA225" s="19"/>
      <c r="BB225" s="275">
        <f t="shared" si="40"/>
        <v>0</v>
      </c>
      <c r="BC225" s="275">
        <f t="shared" si="41"/>
        <v>0</v>
      </c>
      <c r="BD225" s="14">
        <f>COUNTIF(СписМінфін!$B$2:$B$101,M225)</f>
        <v>1</v>
      </c>
    </row>
    <row r="226" spans="1:56" s="14" customFormat="1" hidden="1" x14ac:dyDescent="0.2">
      <c r="A226" s="14">
        <v>1</v>
      </c>
      <c r="B226" s="14">
        <f t="shared" si="42"/>
        <v>1</v>
      </c>
      <c r="C226" s="14">
        <f t="shared" si="43"/>
        <v>0</v>
      </c>
      <c r="D226" s="14" t="str">
        <f t="shared" si="44"/>
        <v>4ПУБЛІЧНЕ АКЦIОНЕРНЕ ТОВАРИСТВО "ОДЕСЬКИЙ ПРИПОРТОВИЙ ЗАВОД"</v>
      </c>
      <c r="E226" s="261">
        <f t="shared" si="45"/>
        <v>31095.797589035392</v>
      </c>
      <c r="F226" s="261">
        <f t="shared" si="46"/>
        <v>0</v>
      </c>
      <c r="G226" s="128">
        <f t="shared" si="37"/>
        <v>39003.319999992847</v>
      </c>
      <c r="H226" s="126">
        <f t="shared" si="47"/>
        <v>0</v>
      </c>
      <c r="I226" s="23">
        <v>42480</v>
      </c>
      <c r="J226" s="23">
        <v>42479</v>
      </c>
      <c r="K226" s="274">
        <f t="shared" si="48"/>
        <v>42514</v>
      </c>
      <c r="L226" s="22">
        <v>9059858455</v>
      </c>
      <c r="M226" s="14" t="s">
        <v>41</v>
      </c>
      <c r="N226" s="41">
        <v>2065315339</v>
      </c>
      <c r="O226" s="40">
        <v>42479</v>
      </c>
      <c r="P226" s="40">
        <v>42479</v>
      </c>
      <c r="Q226" s="40" t="s">
        <v>108</v>
      </c>
      <c r="R226" s="43">
        <v>90000000</v>
      </c>
      <c r="S226" s="40">
        <v>42513</v>
      </c>
      <c r="T226" s="55">
        <f t="shared" si="38"/>
        <v>89960996.680000007</v>
      </c>
      <c r="U226" s="90">
        <v>42514</v>
      </c>
      <c r="V226" s="19">
        <v>89960996.680000007</v>
      </c>
      <c r="W226" s="43">
        <v>0</v>
      </c>
      <c r="X226" s="43">
        <v>0</v>
      </c>
      <c r="Y226" s="43">
        <v>0</v>
      </c>
      <c r="Z226" s="43">
        <v>0</v>
      </c>
      <c r="AA226" s="43">
        <v>0</v>
      </c>
      <c r="AB226" s="43">
        <v>0</v>
      </c>
      <c r="AC226" s="43">
        <v>0</v>
      </c>
      <c r="AD226" s="43">
        <v>0</v>
      </c>
      <c r="AE226" s="43">
        <v>0</v>
      </c>
      <c r="AF226" s="43">
        <v>0</v>
      </c>
      <c r="AG226" s="43">
        <v>0</v>
      </c>
      <c r="AH226" s="43">
        <v>0</v>
      </c>
      <c r="AI226" s="88">
        <v>0</v>
      </c>
      <c r="AJ226" s="43">
        <v>0</v>
      </c>
      <c r="AK226" s="43">
        <v>0</v>
      </c>
      <c r="AL226" s="43">
        <v>0</v>
      </c>
      <c r="AM226" s="43">
        <v>0</v>
      </c>
      <c r="AN226" s="72">
        <f t="shared" si="39"/>
        <v>89960996.680000007</v>
      </c>
      <c r="AO226" s="40">
        <v>42517</v>
      </c>
      <c r="AP226" s="56">
        <v>89960996.680000007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19"/>
      <c r="BB226" s="275">
        <f t="shared" si="40"/>
        <v>0</v>
      </c>
      <c r="BC226" s="275">
        <f t="shared" si="41"/>
        <v>39003.319999992847</v>
      </c>
      <c r="BD226" s="14">
        <f>COUNTIF(СписМінфін!$B$2:$B$101,M226)</f>
        <v>1</v>
      </c>
    </row>
    <row r="227" spans="1:56" s="14" customFormat="1" hidden="1" x14ac:dyDescent="0.2">
      <c r="A227" s="14">
        <v>1</v>
      </c>
      <c r="B227" s="14">
        <f t="shared" si="42"/>
        <v>0</v>
      </c>
      <c r="C227" s="14">
        <f t="shared" si="43"/>
        <v>0</v>
      </c>
      <c r="D227" s="14" t="str">
        <f t="shared" si="44"/>
        <v>4ПУБЛІЧНЕ АКЦIОНЕРНЕ ТОВАРИСТВО "СКФ УКРАЇНА"</v>
      </c>
      <c r="E227" s="261">
        <f t="shared" si="45"/>
        <v>0</v>
      </c>
      <c r="F227" s="261">
        <f t="shared" si="46"/>
        <v>0</v>
      </c>
      <c r="G227" s="128">
        <f t="shared" si="37"/>
        <v>0</v>
      </c>
      <c r="H227" s="126">
        <f t="shared" si="47"/>
        <v>0</v>
      </c>
      <c r="I227" s="23">
        <v>42480</v>
      </c>
      <c r="J227" s="23">
        <v>42479</v>
      </c>
      <c r="K227" s="274">
        <f t="shared" si="48"/>
        <v>42514</v>
      </c>
      <c r="L227" s="22">
        <v>9059212693</v>
      </c>
      <c r="M227" s="14" t="s">
        <v>84</v>
      </c>
      <c r="N227" s="41">
        <v>57451603177</v>
      </c>
      <c r="O227" s="40">
        <v>42479</v>
      </c>
      <c r="P227" s="40">
        <v>42479</v>
      </c>
      <c r="Q227" s="40" t="s">
        <v>108</v>
      </c>
      <c r="R227" s="43">
        <v>19464346</v>
      </c>
      <c r="S227" s="40">
        <v>42513</v>
      </c>
      <c r="T227" s="55">
        <f t="shared" si="38"/>
        <v>19464346</v>
      </c>
      <c r="U227" s="90">
        <v>42514</v>
      </c>
      <c r="V227" s="19">
        <v>19464346</v>
      </c>
      <c r="W227" s="43">
        <v>0</v>
      </c>
      <c r="X227" s="43">
        <v>0</v>
      </c>
      <c r="Y227" s="43">
        <v>0</v>
      </c>
      <c r="Z227" s="43">
        <v>0</v>
      </c>
      <c r="AA227" s="43">
        <v>0</v>
      </c>
      <c r="AB227" s="43">
        <v>0</v>
      </c>
      <c r="AC227" s="43">
        <v>0</v>
      </c>
      <c r="AD227" s="43">
        <v>0</v>
      </c>
      <c r="AE227" s="43">
        <v>0</v>
      </c>
      <c r="AF227" s="43">
        <v>0</v>
      </c>
      <c r="AG227" s="43">
        <v>0</v>
      </c>
      <c r="AH227" s="43">
        <v>0</v>
      </c>
      <c r="AI227" s="88">
        <v>0</v>
      </c>
      <c r="AJ227" s="43">
        <v>0</v>
      </c>
      <c r="AK227" s="43">
        <v>0</v>
      </c>
      <c r="AL227" s="43">
        <v>0</v>
      </c>
      <c r="AM227" s="43">
        <v>0</v>
      </c>
      <c r="AN227" s="72">
        <f t="shared" si="39"/>
        <v>19464346</v>
      </c>
      <c r="AO227" s="40">
        <v>42517</v>
      </c>
      <c r="AP227" s="56">
        <v>19464346</v>
      </c>
      <c r="AQ227" s="43">
        <v>0</v>
      </c>
      <c r="AR227" s="43">
        <v>0</v>
      </c>
      <c r="AS227" s="43">
        <v>0</v>
      </c>
      <c r="AT227" s="43">
        <v>0</v>
      </c>
      <c r="AU227" s="43">
        <v>0</v>
      </c>
      <c r="AV227" s="43">
        <v>0</v>
      </c>
      <c r="AW227" s="43">
        <v>0</v>
      </c>
      <c r="AX227" s="43">
        <v>0</v>
      </c>
      <c r="AY227" s="43">
        <v>0</v>
      </c>
      <c r="AZ227" s="43">
        <v>0</v>
      </c>
      <c r="BA227" s="19"/>
      <c r="BB227" s="275">
        <f t="shared" si="40"/>
        <v>0</v>
      </c>
      <c r="BC227" s="275">
        <f t="shared" si="41"/>
        <v>0</v>
      </c>
      <c r="BD227" s="14">
        <f>COUNTIF(СписМінфін!$B$2:$B$101,M227)</f>
        <v>1</v>
      </c>
    </row>
    <row r="228" spans="1:56" s="14" customFormat="1" hidden="1" x14ac:dyDescent="0.2">
      <c r="A228" s="14">
        <v>1</v>
      </c>
      <c r="B228" s="14">
        <f t="shared" si="42"/>
        <v>0</v>
      </c>
      <c r="C228" s="14">
        <f t="shared" si="43"/>
        <v>0</v>
      </c>
      <c r="D228" s="14" t="str">
        <f t="shared" si="44"/>
        <v>4ТОВАРИСТВО З ОБМЕЖЕНОЮ ВIДПОВIДАЛЬНIСТЮ "АГРЕКС"</v>
      </c>
      <c r="E228" s="261">
        <f t="shared" si="45"/>
        <v>0</v>
      </c>
      <c r="F228" s="261">
        <f t="shared" si="46"/>
        <v>0</v>
      </c>
      <c r="G228" s="128">
        <f t="shared" si="37"/>
        <v>0</v>
      </c>
      <c r="H228" s="126">
        <f t="shared" si="47"/>
        <v>0</v>
      </c>
      <c r="I228" s="23">
        <v>42480</v>
      </c>
      <c r="J228" s="23">
        <v>42479</v>
      </c>
      <c r="K228" s="274">
        <f t="shared" si="48"/>
        <v>42514</v>
      </c>
      <c r="L228" s="22">
        <v>9060091145</v>
      </c>
      <c r="M228" s="14" t="s">
        <v>82</v>
      </c>
      <c r="N228" s="41">
        <v>256029005630</v>
      </c>
      <c r="O228" s="40">
        <v>42479</v>
      </c>
      <c r="P228" s="40">
        <v>42479</v>
      </c>
      <c r="Q228" s="40" t="s">
        <v>108</v>
      </c>
      <c r="R228" s="43">
        <v>25470692</v>
      </c>
      <c r="S228" s="40">
        <v>42513</v>
      </c>
      <c r="T228" s="55">
        <f t="shared" si="38"/>
        <v>25470692</v>
      </c>
      <c r="U228" s="90">
        <v>42514</v>
      </c>
      <c r="V228" s="19">
        <v>25470692</v>
      </c>
      <c r="W228" s="43">
        <v>0</v>
      </c>
      <c r="X228" s="43">
        <v>0</v>
      </c>
      <c r="Y228" s="43">
        <v>0</v>
      </c>
      <c r="Z228" s="43">
        <v>0</v>
      </c>
      <c r="AA228" s="43">
        <v>0</v>
      </c>
      <c r="AB228" s="43">
        <v>0</v>
      </c>
      <c r="AC228" s="43">
        <v>0</v>
      </c>
      <c r="AD228" s="43">
        <v>0</v>
      </c>
      <c r="AE228" s="43">
        <v>0</v>
      </c>
      <c r="AF228" s="43">
        <v>0</v>
      </c>
      <c r="AG228" s="43">
        <v>0</v>
      </c>
      <c r="AH228" s="43">
        <v>0</v>
      </c>
      <c r="AI228" s="88">
        <v>0</v>
      </c>
      <c r="AJ228" s="43">
        <v>0</v>
      </c>
      <c r="AK228" s="43">
        <v>0</v>
      </c>
      <c r="AL228" s="43">
        <v>0</v>
      </c>
      <c r="AM228" s="43">
        <v>0</v>
      </c>
      <c r="AN228" s="72">
        <f t="shared" si="39"/>
        <v>25470692</v>
      </c>
      <c r="AO228" s="40">
        <v>42520</v>
      </c>
      <c r="AP228" s="56">
        <v>25470692</v>
      </c>
      <c r="AQ228" s="43">
        <v>0</v>
      </c>
      <c r="AR228" s="43">
        <v>0</v>
      </c>
      <c r="AS228" s="43">
        <v>0</v>
      </c>
      <c r="AT228" s="43">
        <v>0</v>
      </c>
      <c r="AU228" s="43">
        <v>0</v>
      </c>
      <c r="AV228" s="43">
        <v>0</v>
      </c>
      <c r="AW228" s="43">
        <v>0</v>
      </c>
      <c r="AX228" s="43">
        <v>0</v>
      </c>
      <c r="AY228" s="43">
        <v>0</v>
      </c>
      <c r="AZ228" s="43">
        <v>0</v>
      </c>
      <c r="BA228" s="19"/>
      <c r="BB228" s="275">
        <f t="shared" si="40"/>
        <v>0</v>
      </c>
      <c r="BC228" s="275">
        <f t="shared" si="41"/>
        <v>0</v>
      </c>
      <c r="BD228" s="14">
        <f>COUNTIF(СписМінфін!$B$2:$B$101,M228)</f>
        <v>1</v>
      </c>
    </row>
    <row r="229" spans="1:56" s="14" customFormat="1" hidden="1" x14ac:dyDescent="0.2">
      <c r="A229" s="14">
        <v>1</v>
      </c>
      <c r="B229" s="14">
        <f t="shared" si="42"/>
        <v>0</v>
      </c>
      <c r="C229" s="14">
        <f t="shared" si="43"/>
        <v>0</v>
      </c>
      <c r="D229" s="14" t="str">
        <f t="shared" si="44"/>
        <v>4ТОВАРИСТВО З ОБМЕЖЕНОЮ ВIДПОВIДАЛЬНIСТЮ "АГРОПРОІНВЕСТ 08"</v>
      </c>
      <c r="E229" s="261">
        <f t="shared" si="45"/>
        <v>0</v>
      </c>
      <c r="F229" s="261">
        <f t="shared" si="46"/>
        <v>0</v>
      </c>
      <c r="G229" s="128">
        <f t="shared" si="37"/>
        <v>0</v>
      </c>
      <c r="H229" s="126">
        <f t="shared" si="47"/>
        <v>0</v>
      </c>
      <c r="I229" s="23">
        <v>42480</v>
      </c>
      <c r="J229" s="23">
        <v>42479</v>
      </c>
      <c r="K229" s="274">
        <f t="shared" si="48"/>
        <v>42514</v>
      </c>
      <c r="L229" s="22">
        <v>9059902431</v>
      </c>
      <c r="M229" s="14" t="s">
        <v>92</v>
      </c>
      <c r="N229" s="41">
        <v>358343308067</v>
      </c>
      <c r="O229" s="40">
        <v>42479</v>
      </c>
      <c r="P229" s="40">
        <v>42479</v>
      </c>
      <c r="Q229" s="40" t="s">
        <v>108</v>
      </c>
      <c r="R229" s="43">
        <v>7993852</v>
      </c>
      <c r="S229" s="40">
        <v>42513</v>
      </c>
      <c r="T229" s="55">
        <f t="shared" si="38"/>
        <v>7993852</v>
      </c>
      <c r="U229" s="90">
        <v>42514</v>
      </c>
      <c r="V229" s="19">
        <v>7993852</v>
      </c>
      <c r="W229" s="43">
        <v>0</v>
      </c>
      <c r="X229" s="43">
        <v>0</v>
      </c>
      <c r="Y229" s="43">
        <v>0</v>
      </c>
      <c r="Z229" s="43">
        <v>0</v>
      </c>
      <c r="AA229" s="43">
        <v>0</v>
      </c>
      <c r="AB229" s="43">
        <v>0</v>
      </c>
      <c r="AC229" s="43">
        <v>0</v>
      </c>
      <c r="AD229" s="43">
        <v>0</v>
      </c>
      <c r="AE229" s="43">
        <v>0</v>
      </c>
      <c r="AF229" s="43">
        <v>0</v>
      </c>
      <c r="AG229" s="43">
        <v>0</v>
      </c>
      <c r="AH229" s="43">
        <v>0</v>
      </c>
      <c r="AI229" s="88">
        <v>0</v>
      </c>
      <c r="AJ229" s="43">
        <v>0</v>
      </c>
      <c r="AK229" s="43">
        <v>0</v>
      </c>
      <c r="AL229" s="43">
        <v>0</v>
      </c>
      <c r="AM229" s="43">
        <v>0</v>
      </c>
      <c r="AN229" s="72">
        <f t="shared" si="39"/>
        <v>7993852</v>
      </c>
      <c r="AO229" s="40">
        <v>42517</v>
      </c>
      <c r="AP229" s="56">
        <v>7993852</v>
      </c>
      <c r="AQ229" s="43">
        <v>0</v>
      </c>
      <c r="AR229" s="43">
        <v>0</v>
      </c>
      <c r="AS229" s="43">
        <v>0</v>
      </c>
      <c r="AT229" s="43">
        <v>0</v>
      </c>
      <c r="AU229" s="43">
        <v>0</v>
      </c>
      <c r="AV229" s="43">
        <v>0</v>
      </c>
      <c r="AW229" s="43">
        <v>0</v>
      </c>
      <c r="AX229" s="43">
        <v>0</v>
      </c>
      <c r="AY229" s="43">
        <v>0</v>
      </c>
      <c r="AZ229" s="43">
        <v>0</v>
      </c>
      <c r="BA229" s="19"/>
      <c r="BB229" s="275">
        <f t="shared" si="40"/>
        <v>0</v>
      </c>
      <c r="BC229" s="275">
        <f t="shared" si="41"/>
        <v>0</v>
      </c>
      <c r="BD229" s="14">
        <f>COUNTIF(СписМінфін!$B$2:$B$101,M229)</f>
        <v>1</v>
      </c>
    </row>
    <row r="230" spans="1:56" s="14" customFormat="1" hidden="1" x14ac:dyDescent="0.2">
      <c r="A230" s="14">
        <v>1</v>
      </c>
      <c r="B230" s="14">
        <f t="shared" si="42"/>
        <v>0</v>
      </c>
      <c r="C230" s="14">
        <f t="shared" si="43"/>
        <v>0</v>
      </c>
      <c r="D230" s="14" t="str">
        <f t="shared" si="44"/>
        <v>4ТОВАРИСТВО З ОБМЕЖЕНОЮ ВIДПОВIДАЛЬНIСТЮ "АДМ ТРЕЙДІНГ УКРАЇНА"</v>
      </c>
      <c r="E230" s="261">
        <f t="shared" si="45"/>
        <v>0</v>
      </c>
      <c r="F230" s="261">
        <f t="shared" si="46"/>
        <v>0</v>
      </c>
      <c r="G230" s="128">
        <f t="shared" si="37"/>
        <v>0</v>
      </c>
      <c r="H230" s="126">
        <f t="shared" si="47"/>
        <v>0</v>
      </c>
      <c r="I230" s="23">
        <v>42480</v>
      </c>
      <c r="J230" s="23">
        <v>42479</v>
      </c>
      <c r="K230" s="274">
        <f t="shared" si="48"/>
        <v>42514</v>
      </c>
      <c r="L230" s="22">
        <v>9059449723</v>
      </c>
      <c r="M230" s="14" t="s">
        <v>127</v>
      </c>
      <c r="N230" s="41">
        <v>200274426590</v>
      </c>
      <c r="O230" s="40">
        <v>42479</v>
      </c>
      <c r="P230" s="40">
        <v>42479</v>
      </c>
      <c r="Q230" s="40" t="s">
        <v>108</v>
      </c>
      <c r="R230" s="22">
        <v>17930272</v>
      </c>
      <c r="S230" s="40">
        <v>42513</v>
      </c>
      <c r="T230" s="55">
        <f t="shared" si="38"/>
        <v>17930272</v>
      </c>
      <c r="U230" s="90">
        <v>42514</v>
      </c>
      <c r="V230" s="19">
        <v>17930272</v>
      </c>
      <c r="W230" s="43">
        <v>0</v>
      </c>
      <c r="X230" s="43">
        <v>0</v>
      </c>
      <c r="Y230" s="43">
        <v>0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0</v>
      </c>
      <c r="AF230" s="43">
        <v>0</v>
      </c>
      <c r="AG230" s="43">
        <v>0</v>
      </c>
      <c r="AH230" s="43">
        <v>0</v>
      </c>
      <c r="AI230" s="88">
        <v>0</v>
      </c>
      <c r="AJ230" s="43">
        <v>0</v>
      </c>
      <c r="AK230" s="43">
        <v>0</v>
      </c>
      <c r="AL230" s="43">
        <v>0</v>
      </c>
      <c r="AM230" s="43">
        <v>0</v>
      </c>
      <c r="AN230" s="72">
        <f t="shared" si="39"/>
        <v>17930272</v>
      </c>
      <c r="AO230" s="40">
        <v>42520</v>
      </c>
      <c r="AP230" s="56">
        <v>17930272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19"/>
      <c r="BB230" s="275">
        <f t="shared" si="40"/>
        <v>0</v>
      </c>
      <c r="BC230" s="275">
        <f t="shared" si="41"/>
        <v>0</v>
      </c>
      <c r="BD230" s="14">
        <f>COUNTIF(СписМінфін!$B$2:$B$101,M230)</f>
        <v>0</v>
      </c>
    </row>
    <row r="231" spans="1:56" s="14" customFormat="1" hidden="1" x14ac:dyDescent="0.2">
      <c r="A231" s="14">
        <v>1</v>
      </c>
      <c r="B231" s="14">
        <f t="shared" si="42"/>
        <v>0</v>
      </c>
      <c r="C231" s="14">
        <f t="shared" si="43"/>
        <v>0</v>
      </c>
      <c r="D231" s="14" t="str">
        <f t="shared" si="44"/>
        <v>4ТОВАРИСТВО З ОБМЕЖЕНОЮ ВIДПОВIДАЛЬНIСТЮ "БАРЛІНЕК ІНВЕСТ"</v>
      </c>
      <c r="E231" s="261">
        <f t="shared" si="45"/>
        <v>0</v>
      </c>
      <c r="F231" s="261">
        <f t="shared" si="46"/>
        <v>0</v>
      </c>
      <c r="G231" s="128">
        <f t="shared" si="37"/>
        <v>0</v>
      </c>
      <c r="H231" s="126">
        <f t="shared" si="47"/>
        <v>0</v>
      </c>
      <c r="I231" s="23">
        <v>42480</v>
      </c>
      <c r="J231" s="23">
        <v>42479</v>
      </c>
      <c r="K231" s="274">
        <f t="shared" si="48"/>
        <v>42514</v>
      </c>
      <c r="L231" s="22">
        <v>9059664995</v>
      </c>
      <c r="M231" s="14" t="s">
        <v>83</v>
      </c>
      <c r="N231" s="41">
        <v>340045702285</v>
      </c>
      <c r="O231" s="40">
        <v>42479</v>
      </c>
      <c r="P231" s="40">
        <v>42479</v>
      </c>
      <c r="Q231" s="40" t="s">
        <v>108</v>
      </c>
      <c r="R231" s="43">
        <v>21450221</v>
      </c>
      <c r="S231" s="40">
        <v>42513</v>
      </c>
      <c r="T231" s="55">
        <f t="shared" si="38"/>
        <v>21450221</v>
      </c>
      <c r="U231" s="90">
        <v>42514</v>
      </c>
      <c r="V231" s="19">
        <v>21450221</v>
      </c>
      <c r="W231" s="43">
        <v>0</v>
      </c>
      <c r="X231" s="43">
        <v>0</v>
      </c>
      <c r="Y231" s="4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88">
        <v>0</v>
      </c>
      <c r="AJ231" s="43">
        <v>0</v>
      </c>
      <c r="AK231" s="43">
        <v>0</v>
      </c>
      <c r="AL231" s="43">
        <v>0</v>
      </c>
      <c r="AM231" s="43">
        <v>0</v>
      </c>
      <c r="AN231" s="72">
        <f t="shared" si="39"/>
        <v>21450221</v>
      </c>
      <c r="AO231" s="40">
        <v>42520</v>
      </c>
      <c r="AP231" s="56">
        <v>21450221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19"/>
      <c r="BB231" s="275">
        <f t="shared" si="40"/>
        <v>0</v>
      </c>
      <c r="BC231" s="275">
        <f t="shared" si="41"/>
        <v>0</v>
      </c>
      <c r="BD231" s="14">
        <f>COUNTIF(СписМінфін!$B$2:$B$101,M231)</f>
        <v>1</v>
      </c>
    </row>
    <row r="232" spans="1:56" s="14" customFormat="1" hidden="1" x14ac:dyDescent="0.2">
      <c r="A232" s="14">
        <v>1</v>
      </c>
      <c r="B232" s="14">
        <f t="shared" si="42"/>
        <v>1</v>
      </c>
      <c r="C232" s="14">
        <f t="shared" si="43"/>
        <v>0</v>
      </c>
      <c r="D232" s="14" t="str">
        <f t="shared" si="44"/>
        <v>4ТОВАРИСТВО З ОБМЕЖЕНОЮ ВIДПОВIДАЛЬНIСТЮ "ЕЛЕКТРОЛЮКС УКРАЇНА"</v>
      </c>
      <c r="E232" s="261">
        <f t="shared" si="45"/>
        <v>6370.1095890410961</v>
      </c>
      <c r="F232" s="261">
        <f t="shared" si="46"/>
        <v>0</v>
      </c>
      <c r="G232" s="128">
        <f t="shared" si="37"/>
        <v>7990</v>
      </c>
      <c r="H232" s="126">
        <f t="shared" si="47"/>
        <v>0</v>
      </c>
      <c r="I232" s="23">
        <v>42480</v>
      </c>
      <c r="J232" s="23">
        <v>42479</v>
      </c>
      <c r="K232" s="274">
        <f t="shared" si="48"/>
        <v>42514</v>
      </c>
      <c r="L232" s="22">
        <v>9059984253</v>
      </c>
      <c r="M232" s="14" t="s">
        <v>95</v>
      </c>
      <c r="N232" s="41">
        <v>371830009158</v>
      </c>
      <c r="O232" s="40">
        <v>42479</v>
      </c>
      <c r="P232" s="40">
        <v>42479</v>
      </c>
      <c r="Q232" s="40" t="s">
        <v>108</v>
      </c>
      <c r="R232" s="43">
        <v>11763998</v>
      </c>
      <c r="S232" s="40">
        <v>42513</v>
      </c>
      <c r="T232" s="55">
        <f t="shared" si="38"/>
        <v>11756008</v>
      </c>
      <c r="U232" s="90">
        <v>42514</v>
      </c>
      <c r="V232" s="19">
        <v>11756008</v>
      </c>
      <c r="W232" s="43">
        <v>0</v>
      </c>
      <c r="X232" s="43">
        <v>0</v>
      </c>
      <c r="Y232" s="43">
        <v>0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0</v>
      </c>
      <c r="AF232" s="43">
        <v>0</v>
      </c>
      <c r="AG232" s="43">
        <v>0</v>
      </c>
      <c r="AH232" s="43">
        <v>0</v>
      </c>
      <c r="AI232" s="88">
        <v>0</v>
      </c>
      <c r="AJ232" s="43">
        <v>0</v>
      </c>
      <c r="AK232" s="43">
        <v>0</v>
      </c>
      <c r="AL232" s="43">
        <v>0</v>
      </c>
      <c r="AM232" s="43">
        <v>0</v>
      </c>
      <c r="AN232" s="72">
        <f t="shared" si="39"/>
        <v>11756008</v>
      </c>
      <c r="AO232" s="40">
        <v>42520</v>
      </c>
      <c r="AP232" s="56">
        <v>11756008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19"/>
      <c r="BB232" s="275">
        <f t="shared" si="40"/>
        <v>0</v>
      </c>
      <c r="BC232" s="275">
        <f t="shared" si="41"/>
        <v>7990</v>
      </c>
      <c r="BD232" s="14">
        <f>COUNTIF(СписМінфін!$B$2:$B$101,M232)</f>
        <v>1</v>
      </c>
    </row>
    <row r="233" spans="1:56" s="14" customFormat="1" hidden="1" x14ac:dyDescent="0.2">
      <c r="A233" s="14">
        <v>1</v>
      </c>
      <c r="B233" s="14">
        <f t="shared" si="42"/>
        <v>0</v>
      </c>
      <c r="C233" s="14">
        <f t="shared" si="43"/>
        <v>0</v>
      </c>
      <c r="D233" s="14" t="str">
        <f t="shared" si="44"/>
        <v>4ТОВАРИСТВО З ОБМЕЖЕНОЮ ВIДПОВIДАЛЬНIСТЮ "ІНТЕРПАЙП НІКО ТЬЮБ"</v>
      </c>
      <c r="E233" s="261">
        <f t="shared" si="45"/>
        <v>0</v>
      </c>
      <c r="F233" s="261">
        <f t="shared" si="46"/>
        <v>0</v>
      </c>
      <c r="G233" s="128">
        <f t="shared" si="37"/>
        <v>0</v>
      </c>
      <c r="H233" s="126">
        <f t="shared" si="47"/>
        <v>0</v>
      </c>
      <c r="I233" s="23">
        <v>42480</v>
      </c>
      <c r="J233" s="23">
        <v>42479</v>
      </c>
      <c r="K233" s="274">
        <f t="shared" si="48"/>
        <v>42514</v>
      </c>
      <c r="L233" s="22">
        <v>9059353068</v>
      </c>
      <c r="M233" s="14" t="s">
        <v>128</v>
      </c>
      <c r="N233" s="41">
        <v>355373604071</v>
      </c>
      <c r="O233" s="40">
        <v>42479</v>
      </c>
      <c r="P233" s="40">
        <v>42479</v>
      </c>
      <c r="Q233" s="40" t="s">
        <v>108</v>
      </c>
      <c r="R233" s="43">
        <v>14076903</v>
      </c>
      <c r="S233" s="40">
        <v>42513</v>
      </c>
      <c r="T233" s="55">
        <f t="shared" si="38"/>
        <v>14076903</v>
      </c>
      <c r="U233" s="90">
        <v>42514</v>
      </c>
      <c r="V233" s="19">
        <v>14076903</v>
      </c>
      <c r="W233" s="43">
        <v>0</v>
      </c>
      <c r="X233" s="43">
        <v>0</v>
      </c>
      <c r="Y233" s="43">
        <v>0</v>
      </c>
      <c r="Z233" s="43">
        <v>0</v>
      </c>
      <c r="AA233" s="43">
        <v>0</v>
      </c>
      <c r="AB233" s="43">
        <v>0</v>
      </c>
      <c r="AC233" s="43">
        <v>0</v>
      </c>
      <c r="AD233" s="43">
        <v>0</v>
      </c>
      <c r="AE233" s="43">
        <v>0</v>
      </c>
      <c r="AF233" s="43">
        <v>0</v>
      </c>
      <c r="AG233" s="43">
        <v>0</v>
      </c>
      <c r="AH233" s="43">
        <v>0</v>
      </c>
      <c r="AI233" s="88">
        <v>0</v>
      </c>
      <c r="AJ233" s="43">
        <v>0</v>
      </c>
      <c r="AK233" s="43">
        <v>0</v>
      </c>
      <c r="AL233" s="43">
        <v>0</v>
      </c>
      <c r="AM233" s="43">
        <v>0</v>
      </c>
      <c r="AN233" s="72">
        <f t="shared" si="39"/>
        <v>14076903</v>
      </c>
      <c r="AO233" s="40">
        <v>42517</v>
      </c>
      <c r="AP233" s="56">
        <v>14076903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  <c r="AW233" s="43">
        <v>0</v>
      </c>
      <c r="AX233" s="43">
        <v>0</v>
      </c>
      <c r="AY233" s="43">
        <v>0</v>
      </c>
      <c r="AZ233" s="43">
        <v>0</v>
      </c>
      <c r="BA233" s="19"/>
      <c r="BB233" s="275">
        <f t="shared" si="40"/>
        <v>0</v>
      </c>
      <c r="BC233" s="275">
        <f t="shared" si="41"/>
        <v>0</v>
      </c>
      <c r="BD233" s="14">
        <f>COUNTIF(СписМінфін!$B$2:$B$101,M233)</f>
        <v>0</v>
      </c>
    </row>
    <row r="234" spans="1:56" s="14" customFormat="1" hidden="1" x14ac:dyDescent="0.2">
      <c r="A234" s="14">
        <v>1</v>
      </c>
      <c r="B234" s="14">
        <f t="shared" si="42"/>
        <v>1</v>
      </c>
      <c r="C234" s="14">
        <f t="shared" si="43"/>
        <v>0</v>
      </c>
      <c r="D234" s="14" t="str">
        <f t="shared" si="44"/>
        <v>4ПУБЛІЧНЕ АКЦIОНЕРНЕ ТОВАРИСТВО "ВЕСКО"</v>
      </c>
      <c r="E234" s="261">
        <f t="shared" si="45"/>
        <v>31.890410958904109</v>
      </c>
      <c r="F234" s="261">
        <f t="shared" si="46"/>
        <v>0</v>
      </c>
      <c r="G234" s="128">
        <f t="shared" si="37"/>
        <v>40</v>
      </c>
      <c r="H234" s="126">
        <f t="shared" si="47"/>
        <v>0</v>
      </c>
      <c r="I234" s="23">
        <v>42480</v>
      </c>
      <c r="J234" s="23">
        <v>42479</v>
      </c>
      <c r="K234" s="274">
        <f t="shared" si="48"/>
        <v>42543</v>
      </c>
      <c r="L234" s="22">
        <v>9059328592</v>
      </c>
      <c r="M234" s="14" t="s">
        <v>91</v>
      </c>
      <c r="N234" s="41">
        <v>2820405100</v>
      </c>
      <c r="O234" s="40">
        <v>42479</v>
      </c>
      <c r="P234" s="40">
        <v>42479</v>
      </c>
      <c r="Q234" s="40" t="s">
        <v>108</v>
      </c>
      <c r="R234" s="43">
        <v>9202845</v>
      </c>
      <c r="S234" s="40">
        <v>42542</v>
      </c>
      <c r="T234" s="55">
        <f t="shared" si="38"/>
        <v>9202805</v>
      </c>
      <c r="U234" s="90">
        <v>42543</v>
      </c>
      <c r="V234" s="19">
        <v>9202805</v>
      </c>
      <c r="W234" s="43">
        <v>0</v>
      </c>
      <c r="X234" s="43">
        <v>0</v>
      </c>
      <c r="Y234" s="43">
        <v>0</v>
      </c>
      <c r="Z234" s="43">
        <v>0</v>
      </c>
      <c r="AA234" s="43">
        <v>0</v>
      </c>
      <c r="AB234" s="43">
        <v>0</v>
      </c>
      <c r="AC234" s="43">
        <v>0</v>
      </c>
      <c r="AD234" s="43">
        <v>0</v>
      </c>
      <c r="AE234" s="43">
        <v>0</v>
      </c>
      <c r="AF234" s="43">
        <v>0</v>
      </c>
      <c r="AG234" s="43">
        <v>0</v>
      </c>
      <c r="AH234" s="43">
        <v>0</v>
      </c>
      <c r="AI234" s="88">
        <v>0</v>
      </c>
      <c r="AJ234" s="43">
        <v>0</v>
      </c>
      <c r="AK234" s="43">
        <v>0</v>
      </c>
      <c r="AL234" s="43">
        <v>0</v>
      </c>
      <c r="AM234" s="43">
        <v>0</v>
      </c>
      <c r="AN234" s="72">
        <f t="shared" si="39"/>
        <v>9202805</v>
      </c>
      <c r="AO234" s="40">
        <v>42559</v>
      </c>
      <c r="AP234" s="56">
        <v>9202805</v>
      </c>
      <c r="AQ234" s="43">
        <v>0</v>
      </c>
      <c r="AR234" s="43">
        <v>0</v>
      </c>
      <c r="AS234" s="43">
        <v>0</v>
      </c>
      <c r="AT234" s="43">
        <v>0</v>
      </c>
      <c r="AU234" s="43">
        <v>0</v>
      </c>
      <c r="AV234" s="43">
        <v>0</v>
      </c>
      <c r="AW234" s="43">
        <v>0</v>
      </c>
      <c r="AX234" s="43">
        <v>0</v>
      </c>
      <c r="AY234" s="43">
        <v>0</v>
      </c>
      <c r="AZ234" s="43">
        <v>0</v>
      </c>
      <c r="BA234" s="19"/>
      <c r="BB234" s="275">
        <f t="shared" si="40"/>
        <v>0</v>
      </c>
      <c r="BC234" s="275">
        <f t="shared" si="41"/>
        <v>40</v>
      </c>
      <c r="BD234" s="14">
        <f>COUNTIF(СписМінфін!$B$2:$B$101,M234)</f>
        <v>1</v>
      </c>
    </row>
    <row r="235" spans="1:56" s="14" customFormat="1" hidden="1" x14ac:dyDescent="0.2">
      <c r="A235" s="14">
        <v>1</v>
      </c>
      <c r="B235" s="14">
        <f t="shared" si="42"/>
        <v>0</v>
      </c>
      <c r="C235" s="14">
        <f t="shared" si="43"/>
        <v>0</v>
      </c>
      <c r="D235" s="14" t="str">
        <f t="shared" si="44"/>
        <v>4ТОВАРИСТВО З ОБМЕЖЕНОЮ ВIДПОВIДАЛЬНIСТЮ "ЄВРОПА-ТРАНС ЛТД"</v>
      </c>
      <c r="E235" s="261">
        <f t="shared" si="45"/>
        <v>0</v>
      </c>
      <c r="F235" s="261">
        <f t="shared" si="46"/>
        <v>0</v>
      </c>
      <c r="G235" s="128">
        <f t="shared" si="37"/>
        <v>0</v>
      </c>
      <c r="H235" s="126">
        <f t="shared" si="47"/>
        <v>0</v>
      </c>
      <c r="I235" s="23">
        <v>42480</v>
      </c>
      <c r="J235" s="23">
        <v>42479</v>
      </c>
      <c r="K235" s="274">
        <f t="shared" si="48"/>
        <v>42543</v>
      </c>
      <c r="L235" s="22">
        <v>9060034070</v>
      </c>
      <c r="M235" s="14" t="s">
        <v>51</v>
      </c>
      <c r="N235" s="41">
        <v>326051509157</v>
      </c>
      <c r="O235" s="40">
        <v>42479</v>
      </c>
      <c r="P235" s="40">
        <v>42479</v>
      </c>
      <c r="Q235" s="40" t="s">
        <v>108</v>
      </c>
      <c r="R235" s="22">
        <v>46895424</v>
      </c>
      <c r="S235" s="40">
        <v>42542</v>
      </c>
      <c r="T235" s="55">
        <f t="shared" si="38"/>
        <v>46895424</v>
      </c>
      <c r="U235" s="90">
        <v>42543</v>
      </c>
      <c r="V235" s="19">
        <v>46895424</v>
      </c>
      <c r="W235" s="43">
        <v>0</v>
      </c>
      <c r="X235" s="43">
        <v>0</v>
      </c>
      <c r="Y235" s="43">
        <v>0</v>
      </c>
      <c r="Z235" s="43">
        <v>0</v>
      </c>
      <c r="AA235" s="43">
        <v>0</v>
      </c>
      <c r="AB235" s="43">
        <v>0</v>
      </c>
      <c r="AC235" s="43">
        <v>0</v>
      </c>
      <c r="AD235" s="43">
        <v>0</v>
      </c>
      <c r="AE235" s="43">
        <v>0</v>
      </c>
      <c r="AF235" s="43">
        <v>0</v>
      </c>
      <c r="AG235" s="43">
        <v>0</v>
      </c>
      <c r="AH235" s="43">
        <v>0</v>
      </c>
      <c r="AI235" s="88">
        <v>0</v>
      </c>
      <c r="AJ235" s="43">
        <v>0</v>
      </c>
      <c r="AK235" s="43">
        <v>0</v>
      </c>
      <c r="AL235" s="43">
        <v>0</v>
      </c>
      <c r="AM235" s="43">
        <v>0</v>
      </c>
      <c r="AN235" s="72">
        <f t="shared" si="39"/>
        <v>46895424</v>
      </c>
      <c r="AO235" s="40">
        <v>42566</v>
      </c>
      <c r="AP235" s="56">
        <v>46895424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  <c r="AW235" s="43">
        <v>0</v>
      </c>
      <c r="AX235" s="43">
        <v>0</v>
      </c>
      <c r="AY235" s="43">
        <v>0</v>
      </c>
      <c r="AZ235" s="43">
        <v>0</v>
      </c>
      <c r="BA235" s="19"/>
      <c r="BB235" s="275">
        <f t="shared" si="40"/>
        <v>0</v>
      </c>
      <c r="BC235" s="275">
        <f t="shared" si="41"/>
        <v>0</v>
      </c>
      <c r="BD235" s="14">
        <f>COUNTIF(СписМінфін!$B$2:$B$101,M235)</f>
        <v>1</v>
      </c>
    </row>
    <row r="236" spans="1:56" s="14" customFormat="1" hidden="1" x14ac:dyDescent="0.2">
      <c r="A236" s="14">
        <v>1</v>
      </c>
      <c r="B236" s="14">
        <f t="shared" si="42"/>
        <v>0</v>
      </c>
      <c r="C236" s="14">
        <f t="shared" si="43"/>
        <v>0</v>
      </c>
      <c r="D236" s="14" t="str">
        <f t="shared" si="44"/>
        <v>4ПРИВАТНЕ АКЦIОНЕРНЕ ТОВАРИСТВО "ПОЛТАВСЬКИЙ ГІРНИЧО-ЗБАГАЧУВАЛЬНИЙ КОМБІНАТ"</v>
      </c>
      <c r="E236" s="261">
        <f t="shared" si="45"/>
        <v>0</v>
      </c>
      <c r="F236" s="261">
        <f t="shared" si="46"/>
        <v>0</v>
      </c>
      <c r="G236" s="128">
        <f t="shared" si="37"/>
        <v>0</v>
      </c>
      <c r="H236" s="126">
        <f t="shared" si="47"/>
        <v>0</v>
      </c>
      <c r="I236" s="23">
        <v>42480</v>
      </c>
      <c r="J236" s="23">
        <v>42479</v>
      </c>
      <c r="K236" s="274">
        <f t="shared" si="48"/>
        <v>42545</v>
      </c>
      <c r="L236" s="22">
        <v>9059175410</v>
      </c>
      <c r="M236" s="14" t="s">
        <v>52</v>
      </c>
      <c r="N236" s="41">
        <v>1912816023</v>
      </c>
      <c r="O236" s="40">
        <v>42479</v>
      </c>
      <c r="P236" s="40">
        <v>42479</v>
      </c>
      <c r="Q236" s="40" t="s">
        <v>108</v>
      </c>
      <c r="R236" s="43">
        <v>153121274</v>
      </c>
      <c r="S236" s="40">
        <v>42545</v>
      </c>
      <c r="T236" s="55">
        <f t="shared" si="38"/>
        <v>153121274</v>
      </c>
      <c r="U236" s="90">
        <v>42545</v>
      </c>
      <c r="V236" s="19">
        <v>153121274</v>
      </c>
      <c r="W236" s="43">
        <v>0</v>
      </c>
      <c r="X236" s="43">
        <v>0</v>
      </c>
      <c r="Y236" s="43">
        <v>0</v>
      </c>
      <c r="Z236" s="43">
        <v>0</v>
      </c>
      <c r="AA236" s="43">
        <v>0</v>
      </c>
      <c r="AB236" s="43">
        <v>0</v>
      </c>
      <c r="AC236" s="43">
        <v>0</v>
      </c>
      <c r="AD236" s="43">
        <v>0</v>
      </c>
      <c r="AE236" s="43">
        <v>0</v>
      </c>
      <c r="AF236" s="43">
        <v>0</v>
      </c>
      <c r="AG236" s="43">
        <v>0</v>
      </c>
      <c r="AH236" s="43">
        <v>0</v>
      </c>
      <c r="AI236" s="88">
        <v>0</v>
      </c>
      <c r="AJ236" s="43">
        <v>0</v>
      </c>
      <c r="AK236" s="43">
        <v>0</v>
      </c>
      <c r="AL236" s="43">
        <v>0</v>
      </c>
      <c r="AM236" s="43">
        <v>0</v>
      </c>
      <c r="AN236" s="72">
        <f t="shared" si="39"/>
        <v>153121274</v>
      </c>
      <c r="AO236" s="40">
        <v>42562</v>
      </c>
      <c r="AP236" s="56">
        <v>153121274</v>
      </c>
      <c r="AQ236" s="43">
        <v>0</v>
      </c>
      <c r="AR236" s="43">
        <v>0</v>
      </c>
      <c r="AS236" s="43">
        <v>0</v>
      </c>
      <c r="AT236" s="43">
        <v>0</v>
      </c>
      <c r="AU236" s="43">
        <v>0</v>
      </c>
      <c r="AV236" s="43">
        <v>0</v>
      </c>
      <c r="AW236" s="43">
        <v>0</v>
      </c>
      <c r="AX236" s="43">
        <v>0</v>
      </c>
      <c r="AY236" s="43">
        <v>0</v>
      </c>
      <c r="AZ236" s="43">
        <v>0</v>
      </c>
      <c r="BA236" s="19"/>
      <c r="BB236" s="275">
        <f t="shared" si="40"/>
        <v>0</v>
      </c>
      <c r="BC236" s="275">
        <f t="shared" si="41"/>
        <v>0</v>
      </c>
      <c r="BD236" s="14">
        <f>COUNTIF(СписМінфін!$B$2:$B$101,M236)</f>
        <v>1</v>
      </c>
    </row>
    <row r="237" spans="1:56" s="14" customFormat="1" hidden="1" x14ac:dyDescent="0.2">
      <c r="A237" s="14">
        <v>1</v>
      </c>
      <c r="B237" s="14">
        <f t="shared" si="42"/>
        <v>1</v>
      </c>
      <c r="C237" s="14">
        <f t="shared" si="43"/>
        <v>1</v>
      </c>
      <c r="D237" s="14" t="str">
        <f t="shared" si="44"/>
        <v>4ТОВАРИСТВО З ОБМЕЖЕНОЮ ВIДПОВIДАЛЬНIСТЮ "УКРГАЗПРОМБУД"</v>
      </c>
      <c r="E237" s="261">
        <f t="shared" si="45"/>
        <v>35716.990684931494</v>
      </c>
      <c r="F237" s="261">
        <f t="shared" si="46"/>
        <v>34122.390410958906</v>
      </c>
      <c r="G237" s="128">
        <f t="shared" si="37"/>
        <v>2000.0999999999767</v>
      </c>
      <c r="H237" s="126">
        <f t="shared" si="47"/>
        <v>25</v>
      </c>
      <c r="I237" s="23">
        <v>42480</v>
      </c>
      <c r="J237" s="23">
        <v>42479</v>
      </c>
      <c r="K237" s="274">
        <f t="shared" si="48"/>
        <v>42572</v>
      </c>
      <c r="L237" s="22">
        <v>9059568303</v>
      </c>
      <c r="M237" s="14" t="s">
        <v>26</v>
      </c>
      <c r="N237" s="41">
        <v>315671226552</v>
      </c>
      <c r="O237" s="40">
        <v>42479</v>
      </c>
      <c r="P237" s="40">
        <v>42479</v>
      </c>
      <c r="Q237" s="40" t="s">
        <v>108</v>
      </c>
      <c r="R237" s="22">
        <v>500187</v>
      </c>
      <c r="S237" s="40">
        <v>42572</v>
      </c>
      <c r="T237" s="55">
        <f t="shared" si="38"/>
        <v>498186.9</v>
      </c>
      <c r="U237" s="90">
        <v>42572</v>
      </c>
      <c r="V237" s="19">
        <v>498186.9</v>
      </c>
      <c r="W237" s="43">
        <v>0</v>
      </c>
      <c r="X237" s="43">
        <v>0</v>
      </c>
      <c r="Y237" s="43">
        <v>0</v>
      </c>
      <c r="Z237" s="43">
        <v>0</v>
      </c>
      <c r="AA237" s="43">
        <v>0</v>
      </c>
      <c r="AB237" s="43">
        <v>0</v>
      </c>
      <c r="AC237" s="43">
        <v>0</v>
      </c>
      <c r="AD237" s="43">
        <v>0</v>
      </c>
      <c r="AE237" s="43">
        <v>0</v>
      </c>
      <c r="AF237" s="43">
        <v>0</v>
      </c>
      <c r="AG237" s="43">
        <v>0</v>
      </c>
      <c r="AH237" s="43">
        <v>0</v>
      </c>
      <c r="AI237" s="88">
        <v>0</v>
      </c>
      <c r="AJ237" s="43">
        <v>0</v>
      </c>
      <c r="AK237" s="43">
        <v>0</v>
      </c>
      <c r="AL237" s="43">
        <v>0</v>
      </c>
      <c r="AM237" s="43">
        <v>0</v>
      </c>
      <c r="AN237" s="72">
        <f t="shared" si="39"/>
        <v>498186.9</v>
      </c>
      <c r="AO237" s="40">
        <v>42576</v>
      </c>
      <c r="AP237" s="56">
        <v>498186.9</v>
      </c>
      <c r="AQ237" s="43">
        <v>0</v>
      </c>
      <c r="AR237" s="43">
        <v>0</v>
      </c>
      <c r="AS237" s="43">
        <v>0</v>
      </c>
      <c r="AT237" s="43">
        <v>0</v>
      </c>
      <c r="AU237" s="43">
        <v>0</v>
      </c>
      <c r="AV237" s="43">
        <v>0</v>
      </c>
      <c r="AW237" s="43">
        <v>0</v>
      </c>
      <c r="AX237" s="43">
        <v>0</v>
      </c>
      <c r="AY237" s="43">
        <v>0</v>
      </c>
      <c r="AZ237" s="43">
        <v>0</v>
      </c>
      <c r="BA237" s="19"/>
      <c r="BB237" s="275">
        <f t="shared" si="40"/>
        <v>0</v>
      </c>
      <c r="BC237" s="275">
        <f t="shared" si="41"/>
        <v>2000.0999999999767</v>
      </c>
      <c r="BD237" s="14">
        <f>COUNTIF(СписМінфін!$B$2:$B$101,M237)</f>
        <v>1</v>
      </c>
    </row>
    <row r="238" spans="1:56" s="14" customFormat="1" hidden="1" x14ac:dyDescent="0.2">
      <c r="A238" s="14">
        <v>1</v>
      </c>
      <c r="B238" s="14">
        <f t="shared" si="42"/>
        <v>1</v>
      </c>
      <c r="C238" s="14">
        <f t="shared" si="43"/>
        <v>1</v>
      </c>
      <c r="D238" s="14" t="str">
        <f t="shared" si="44"/>
        <v>4ПУБЛІЧНЕ АКЦIОНЕРНЕ ТОВАРИСТВО "ОДЕСЬКИЙ КАБЕЛЬНИЙ ЗАВОД "ОДЕСКАБЕЛЬ"</v>
      </c>
      <c r="E238" s="261">
        <f t="shared" si="45"/>
        <v>1065657.397260274</v>
      </c>
      <c r="F238" s="261">
        <f t="shared" si="46"/>
        <v>1065657.397260274</v>
      </c>
      <c r="G238" s="128">
        <f t="shared" si="37"/>
        <v>0</v>
      </c>
      <c r="H238" s="126">
        <f t="shared" si="47"/>
        <v>235</v>
      </c>
      <c r="I238" s="23">
        <v>42480</v>
      </c>
      <c r="J238" s="23">
        <v>42479</v>
      </c>
      <c r="K238" s="274">
        <f t="shared" si="48"/>
        <v>42782</v>
      </c>
      <c r="L238" s="22">
        <v>9059325440</v>
      </c>
      <c r="M238" s="14" t="s">
        <v>19</v>
      </c>
      <c r="N238" s="41">
        <v>57587315013</v>
      </c>
      <c r="O238" s="40">
        <v>42479</v>
      </c>
      <c r="P238" s="40">
        <v>42479</v>
      </c>
      <c r="Q238" s="40" t="s">
        <v>108</v>
      </c>
      <c r="R238" s="22">
        <v>1655170</v>
      </c>
      <c r="S238" s="40">
        <v>42782</v>
      </c>
      <c r="T238" s="55">
        <f t="shared" si="38"/>
        <v>1655170</v>
      </c>
      <c r="U238" s="90">
        <v>42782</v>
      </c>
      <c r="V238" s="19">
        <v>1655170</v>
      </c>
      <c r="W238" s="43">
        <v>0</v>
      </c>
      <c r="X238" s="43">
        <v>0</v>
      </c>
      <c r="Y238" s="43">
        <v>0</v>
      </c>
      <c r="Z238" s="43">
        <v>0</v>
      </c>
      <c r="AA238" s="43">
        <v>0</v>
      </c>
      <c r="AB238" s="43">
        <v>0</v>
      </c>
      <c r="AC238" s="43">
        <v>0</v>
      </c>
      <c r="AD238" s="43">
        <v>0</v>
      </c>
      <c r="AE238" s="43">
        <v>0</v>
      </c>
      <c r="AF238" s="43">
        <v>0</v>
      </c>
      <c r="AG238" s="43">
        <v>0</v>
      </c>
      <c r="AH238" s="43">
        <v>0</v>
      </c>
      <c r="AI238" s="88">
        <v>0</v>
      </c>
      <c r="AJ238" s="43">
        <v>0</v>
      </c>
      <c r="AK238" s="43">
        <v>0</v>
      </c>
      <c r="AL238" s="43">
        <v>0</v>
      </c>
      <c r="AM238" s="43">
        <v>0</v>
      </c>
      <c r="AN238" s="72">
        <f t="shared" si="39"/>
        <v>1655170</v>
      </c>
      <c r="AO238" s="40">
        <v>42786</v>
      </c>
      <c r="AP238" s="56">
        <v>1655170</v>
      </c>
      <c r="AQ238" s="43">
        <v>0</v>
      </c>
      <c r="AR238" s="43">
        <v>0</v>
      </c>
      <c r="AS238" s="43">
        <v>0</v>
      </c>
      <c r="AT238" s="43">
        <v>0</v>
      </c>
      <c r="AU238" s="43">
        <v>0</v>
      </c>
      <c r="AV238" s="43">
        <v>0</v>
      </c>
      <c r="AW238" s="43">
        <v>0</v>
      </c>
      <c r="AX238" s="43">
        <v>0</v>
      </c>
      <c r="AY238" s="43">
        <v>0</v>
      </c>
      <c r="AZ238" s="43">
        <v>0</v>
      </c>
      <c r="BA238" s="19"/>
      <c r="BB238" s="275">
        <f t="shared" si="40"/>
        <v>0</v>
      </c>
      <c r="BC238" s="275">
        <f t="shared" si="41"/>
        <v>0</v>
      </c>
      <c r="BD238" s="14">
        <f>COUNTIF(СписМінфін!$B$2:$B$101,M238)</f>
        <v>1</v>
      </c>
    </row>
    <row r="239" spans="1:56" s="14" customFormat="1" x14ac:dyDescent="0.2">
      <c r="A239" s="14">
        <v>1</v>
      </c>
      <c r="B239" s="14">
        <f t="shared" si="42"/>
        <v>1</v>
      </c>
      <c r="C239" s="14">
        <f t="shared" si="43"/>
        <v>0</v>
      </c>
      <c r="D239" s="14" t="str">
        <f t="shared" si="44"/>
        <v>4ПУБЛІЧНЕ АКЦIОНЕРНЕ ТОВАРИСТВО "МАЛИНОВЕ"</v>
      </c>
      <c r="E239" s="261">
        <f t="shared" si="45"/>
        <v>1761444.5260273973</v>
      </c>
      <c r="F239" s="261">
        <f t="shared" si="46"/>
        <v>0</v>
      </c>
      <c r="G239" s="128">
        <f t="shared" si="37"/>
        <v>2209372</v>
      </c>
      <c r="H239" s="126">
        <f t="shared" si="47"/>
        <v>291</v>
      </c>
      <c r="I239" s="23">
        <v>42480</v>
      </c>
      <c r="J239" s="23">
        <v>42480</v>
      </c>
      <c r="K239" s="274">
        <f t="shared" si="48"/>
        <v>42838</v>
      </c>
      <c r="L239" s="22">
        <v>9061139408</v>
      </c>
      <c r="M239" s="14" t="s">
        <v>35</v>
      </c>
      <c r="N239" s="41">
        <v>302495210194</v>
      </c>
      <c r="O239" s="40">
        <v>42480</v>
      </c>
      <c r="P239" s="40">
        <v>42480</v>
      </c>
      <c r="Q239" s="40" t="s">
        <v>108</v>
      </c>
      <c r="R239" s="56">
        <v>2209372</v>
      </c>
      <c r="S239" s="43">
        <v>0</v>
      </c>
      <c r="T239" s="55">
        <f t="shared" si="38"/>
        <v>0</v>
      </c>
      <c r="U239" s="111"/>
      <c r="V239" s="43">
        <v>0</v>
      </c>
      <c r="W239" s="43">
        <v>0</v>
      </c>
      <c r="X239" s="43">
        <v>0</v>
      </c>
      <c r="Y239" s="43">
        <v>0</v>
      </c>
      <c r="Z239" s="43">
        <v>0</v>
      </c>
      <c r="AA239" s="43">
        <v>0</v>
      </c>
      <c r="AB239" s="43">
        <v>0</v>
      </c>
      <c r="AC239" s="43">
        <v>0</v>
      </c>
      <c r="AD239" s="43">
        <v>0</v>
      </c>
      <c r="AE239" s="43">
        <v>0</v>
      </c>
      <c r="AF239" s="43">
        <v>0</v>
      </c>
      <c r="AG239" s="43">
        <v>0</v>
      </c>
      <c r="AH239" s="43">
        <v>0</v>
      </c>
      <c r="AI239" s="88">
        <v>0</v>
      </c>
      <c r="AJ239" s="43">
        <v>0</v>
      </c>
      <c r="AK239" s="43">
        <v>0</v>
      </c>
      <c r="AL239" s="43">
        <v>0</v>
      </c>
      <c r="AM239" s="43">
        <v>0</v>
      </c>
      <c r="AN239" s="72">
        <f t="shared" si="39"/>
        <v>0</v>
      </c>
      <c r="AO239" s="43">
        <v>0</v>
      </c>
      <c r="AP239" s="43">
        <v>0</v>
      </c>
      <c r="AQ239" s="43">
        <v>0</v>
      </c>
      <c r="AR239" s="43">
        <v>0</v>
      </c>
      <c r="AS239" s="43">
        <v>0</v>
      </c>
      <c r="AT239" s="43">
        <v>0</v>
      </c>
      <c r="AU239" s="43">
        <v>0</v>
      </c>
      <c r="AV239" s="43">
        <v>0</v>
      </c>
      <c r="AW239" s="43">
        <v>0</v>
      </c>
      <c r="AX239" s="43">
        <v>0</v>
      </c>
      <c r="AY239" s="43">
        <v>0</v>
      </c>
      <c r="AZ239" s="43">
        <v>0</v>
      </c>
      <c r="BA239" s="19"/>
      <c r="BB239" s="275">
        <f t="shared" si="40"/>
        <v>0</v>
      </c>
      <c r="BC239" s="275">
        <f t="shared" si="41"/>
        <v>2209372</v>
      </c>
      <c r="BD239" s="14">
        <f>COUNTIF(СписМінфін!$B$2:$B$101,M239)</f>
        <v>1</v>
      </c>
    </row>
    <row r="240" spans="1:56" s="14" customFormat="1" x14ac:dyDescent="0.2">
      <c r="A240" s="14">
        <v>1</v>
      </c>
      <c r="B240" s="14">
        <f t="shared" si="42"/>
        <v>1</v>
      </c>
      <c r="C240" s="14">
        <f t="shared" si="43"/>
        <v>0</v>
      </c>
      <c r="D240" s="14" t="str">
        <f t="shared" si="44"/>
        <v>4ТОВАРИСТВО З ОБМЕЖЕНОЮ ВIДПОВIДАЛЬНIСТЮ "ЄВРОМІНЕРАЛ"</v>
      </c>
      <c r="E240" s="261">
        <f t="shared" si="45"/>
        <v>1195890.4109589041</v>
      </c>
      <c r="F240" s="261">
        <f t="shared" si="46"/>
        <v>0</v>
      </c>
      <c r="G240" s="128">
        <f t="shared" si="37"/>
        <v>1500000</v>
      </c>
      <c r="H240" s="126">
        <f t="shared" si="47"/>
        <v>291</v>
      </c>
      <c r="I240" s="23">
        <v>42480</v>
      </c>
      <c r="J240" s="23">
        <v>42480</v>
      </c>
      <c r="K240" s="274">
        <f t="shared" si="48"/>
        <v>42838</v>
      </c>
      <c r="L240" s="22">
        <v>9061206323</v>
      </c>
      <c r="M240" s="14" t="s">
        <v>28</v>
      </c>
      <c r="N240" s="41">
        <v>348500305644</v>
      </c>
      <c r="O240" s="40">
        <v>42480</v>
      </c>
      <c r="P240" s="40">
        <v>42480</v>
      </c>
      <c r="Q240" s="40" t="s">
        <v>108</v>
      </c>
      <c r="R240" s="56">
        <v>1500000</v>
      </c>
      <c r="S240" s="43">
        <v>0</v>
      </c>
      <c r="T240" s="55">
        <f t="shared" si="38"/>
        <v>0</v>
      </c>
      <c r="U240" s="111"/>
      <c r="V240" s="43">
        <v>0</v>
      </c>
      <c r="W240" s="43">
        <v>0</v>
      </c>
      <c r="X240" s="43">
        <v>0</v>
      </c>
      <c r="Y240" s="43">
        <v>0</v>
      </c>
      <c r="Z240" s="43">
        <v>0</v>
      </c>
      <c r="AA240" s="43">
        <v>0</v>
      </c>
      <c r="AB240" s="43">
        <v>0</v>
      </c>
      <c r="AC240" s="43">
        <v>0</v>
      </c>
      <c r="AD240" s="43">
        <v>0</v>
      </c>
      <c r="AE240" s="43">
        <v>0</v>
      </c>
      <c r="AF240" s="43">
        <v>0</v>
      </c>
      <c r="AG240" s="43">
        <v>0</v>
      </c>
      <c r="AH240" s="43">
        <v>0</v>
      </c>
      <c r="AI240" s="88">
        <v>0</v>
      </c>
      <c r="AJ240" s="43">
        <v>0</v>
      </c>
      <c r="AK240" s="43">
        <v>0</v>
      </c>
      <c r="AL240" s="43">
        <v>0</v>
      </c>
      <c r="AM240" s="43">
        <v>0</v>
      </c>
      <c r="AN240" s="72">
        <f t="shared" si="39"/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  <c r="AW240" s="43">
        <v>0</v>
      </c>
      <c r="AX240" s="43">
        <v>0</v>
      </c>
      <c r="AY240" s="43">
        <v>0</v>
      </c>
      <c r="AZ240" s="43">
        <v>0</v>
      </c>
      <c r="BA240" s="19"/>
      <c r="BB240" s="275">
        <f t="shared" si="40"/>
        <v>0</v>
      </c>
      <c r="BC240" s="275">
        <f t="shared" si="41"/>
        <v>1500000</v>
      </c>
      <c r="BD240" s="14">
        <f>COUNTIF(СписМінфін!$B$2:$B$101,M240)</f>
        <v>1</v>
      </c>
    </row>
    <row r="241" spans="1:56" s="14" customFormat="1" x14ac:dyDescent="0.2">
      <c r="A241" s="14">
        <v>1</v>
      </c>
      <c r="B241" s="14">
        <f t="shared" si="42"/>
        <v>1</v>
      </c>
      <c r="C241" s="14">
        <f t="shared" si="43"/>
        <v>0</v>
      </c>
      <c r="D241" s="14" t="str">
        <f t="shared" si="44"/>
        <v>4ТОВАРИСТВО З ОБМЕЖЕНОЮ ВIДПОВIДАЛЬНIСТЮ З ІНОЗЕМНИМИ ІНВЕСТИЦІЯМИ "ДОКА УКРАЇНА Т.О.В."</v>
      </c>
      <c r="E241" s="261">
        <f t="shared" si="45"/>
        <v>760580.72054794524</v>
      </c>
      <c r="F241" s="261">
        <f t="shared" si="46"/>
        <v>0</v>
      </c>
      <c r="G241" s="128">
        <f t="shared" si="37"/>
        <v>953993</v>
      </c>
      <c r="H241" s="126">
        <f t="shared" si="47"/>
        <v>291</v>
      </c>
      <c r="I241" s="23">
        <v>42480</v>
      </c>
      <c r="J241" s="23">
        <v>42480</v>
      </c>
      <c r="K241" s="274">
        <f t="shared" si="48"/>
        <v>42838</v>
      </c>
      <c r="L241" s="22">
        <v>9060790016</v>
      </c>
      <c r="M241" s="14" t="s">
        <v>12</v>
      </c>
      <c r="N241" s="41">
        <v>305309526545</v>
      </c>
      <c r="O241" s="40">
        <v>42480</v>
      </c>
      <c r="P241" s="40">
        <v>42480</v>
      </c>
      <c r="Q241" s="40" t="s">
        <v>108</v>
      </c>
      <c r="R241" s="42">
        <v>953993</v>
      </c>
      <c r="S241" s="43">
        <v>0</v>
      </c>
      <c r="T241" s="55">
        <f t="shared" si="38"/>
        <v>0</v>
      </c>
      <c r="U241" s="111"/>
      <c r="V241" s="43">
        <v>0</v>
      </c>
      <c r="W241" s="43">
        <v>0</v>
      </c>
      <c r="X241" s="43">
        <v>0</v>
      </c>
      <c r="Y241" s="43">
        <v>0</v>
      </c>
      <c r="Z241" s="43">
        <v>0</v>
      </c>
      <c r="AA241" s="43">
        <v>0</v>
      </c>
      <c r="AB241" s="43">
        <v>0</v>
      </c>
      <c r="AC241" s="43">
        <v>0</v>
      </c>
      <c r="AD241" s="43">
        <v>0</v>
      </c>
      <c r="AE241" s="43">
        <v>0</v>
      </c>
      <c r="AF241" s="43">
        <v>0</v>
      </c>
      <c r="AG241" s="43">
        <v>0</v>
      </c>
      <c r="AH241" s="43">
        <v>0</v>
      </c>
      <c r="AI241" s="88">
        <v>0</v>
      </c>
      <c r="AJ241" s="43">
        <v>0</v>
      </c>
      <c r="AK241" s="43">
        <v>0</v>
      </c>
      <c r="AL241" s="43">
        <v>0</v>
      </c>
      <c r="AM241" s="43">
        <v>0</v>
      </c>
      <c r="AN241" s="72">
        <f t="shared" si="39"/>
        <v>0</v>
      </c>
      <c r="AO241" s="43">
        <v>0</v>
      </c>
      <c r="AP241" s="43">
        <v>0</v>
      </c>
      <c r="AQ241" s="43">
        <v>0</v>
      </c>
      <c r="AR241" s="43">
        <v>0</v>
      </c>
      <c r="AS241" s="43">
        <v>0</v>
      </c>
      <c r="AT241" s="43">
        <v>0</v>
      </c>
      <c r="AU241" s="43">
        <v>0</v>
      </c>
      <c r="AV241" s="43">
        <v>0</v>
      </c>
      <c r="AW241" s="43">
        <v>0</v>
      </c>
      <c r="AX241" s="43">
        <v>0</v>
      </c>
      <c r="AY241" s="43">
        <v>0</v>
      </c>
      <c r="AZ241" s="43">
        <v>0</v>
      </c>
      <c r="BA241" s="19"/>
      <c r="BB241" s="275">
        <f t="shared" si="40"/>
        <v>0</v>
      </c>
      <c r="BC241" s="275">
        <f t="shared" si="41"/>
        <v>953993</v>
      </c>
      <c r="BD241" s="14">
        <f>COUNTIF(СписМінфін!$B$2:$B$101,M241)</f>
        <v>1</v>
      </c>
    </row>
    <row r="242" spans="1:56" s="14" customFormat="1" hidden="1" x14ac:dyDescent="0.2">
      <c r="A242" s="14">
        <v>1</v>
      </c>
      <c r="B242" s="14">
        <f t="shared" si="42"/>
        <v>0</v>
      </c>
      <c r="C242" s="14">
        <f t="shared" si="43"/>
        <v>0</v>
      </c>
      <c r="D242" s="14" t="str">
        <f t="shared" si="44"/>
        <v>4ТОВАРИСТВО З ОБМЕЖЕНОЮ ВIДПОВIДАЛЬНIСТЮ "ТОРГОВИЙ ДІМ "СЛАВИЧ"</v>
      </c>
      <c r="E242" s="261">
        <f t="shared" si="45"/>
        <v>0</v>
      </c>
      <c r="F242" s="261">
        <f t="shared" si="46"/>
        <v>0</v>
      </c>
      <c r="G242" s="128">
        <f t="shared" si="37"/>
        <v>0</v>
      </c>
      <c r="H242" s="126">
        <f t="shared" si="47"/>
        <v>0</v>
      </c>
      <c r="I242" s="23">
        <v>42480</v>
      </c>
      <c r="J242" s="23">
        <v>42480</v>
      </c>
      <c r="K242" s="274">
        <f t="shared" si="48"/>
        <v>42513</v>
      </c>
      <c r="L242" s="22">
        <v>9060579357</v>
      </c>
      <c r="M242" s="14" t="s">
        <v>90</v>
      </c>
      <c r="N242" s="41">
        <v>213943025265</v>
      </c>
      <c r="O242" s="40">
        <v>42480</v>
      </c>
      <c r="P242" s="40">
        <v>42480</v>
      </c>
      <c r="Q242" s="40" t="s">
        <v>108</v>
      </c>
      <c r="R242" s="22">
        <v>17925159</v>
      </c>
      <c r="S242" s="40">
        <v>42513</v>
      </c>
      <c r="T242" s="55">
        <f t="shared" si="38"/>
        <v>17925159</v>
      </c>
      <c r="U242" s="90">
        <v>42513</v>
      </c>
      <c r="V242" s="19">
        <v>17925159</v>
      </c>
      <c r="W242" s="43">
        <v>0</v>
      </c>
      <c r="X242" s="43">
        <v>0</v>
      </c>
      <c r="Y242" s="43">
        <v>0</v>
      </c>
      <c r="Z242" s="43">
        <v>0</v>
      </c>
      <c r="AA242" s="43">
        <v>0</v>
      </c>
      <c r="AB242" s="43">
        <v>0</v>
      </c>
      <c r="AC242" s="43">
        <v>0</v>
      </c>
      <c r="AD242" s="43">
        <v>0</v>
      </c>
      <c r="AE242" s="43">
        <v>0</v>
      </c>
      <c r="AF242" s="43">
        <v>0</v>
      </c>
      <c r="AG242" s="43">
        <v>0</v>
      </c>
      <c r="AH242" s="43">
        <v>0</v>
      </c>
      <c r="AI242" s="88">
        <v>0</v>
      </c>
      <c r="AJ242" s="43">
        <v>0</v>
      </c>
      <c r="AK242" s="43">
        <v>0</v>
      </c>
      <c r="AL242" s="43">
        <v>0</v>
      </c>
      <c r="AM242" s="43">
        <v>0</v>
      </c>
      <c r="AN242" s="72">
        <f t="shared" si="39"/>
        <v>17925159</v>
      </c>
      <c r="AO242" s="40">
        <v>42517</v>
      </c>
      <c r="AP242" s="56">
        <v>17925159</v>
      </c>
      <c r="AQ242" s="43">
        <v>0</v>
      </c>
      <c r="AR242" s="43">
        <v>0</v>
      </c>
      <c r="AS242" s="43">
        <v>0</v>
      </c>
      <c r="AT242" s="43">
        <v>0</v>
      </c>
      <c r="AU242" s="43">
        <v>0</v>
      </c>
      <c r="AV242" s="43">
        <v>0</v>
      </c>
      <c r="AW242" s="43">
        <v>0</v>
      </c>
      <c r="AX242" s="43">
        <v>0</v>
      </c>
      <c r="AY242" s="43">
        <v>0</v>
      </c>
      <c r="AZ242" s="43">
        <v>0</v>
      </c>
      <c r="BA242" s="19"/>
      <c r="BB242" s="275">
        <f t="shared" si="40"/>
        <v>0</v>
      </c>
      <c r="BC242" s="275">
        <f t="shared" si="41"/>
        <v>0</v>
      </c>
      <c r="BD242" s="14">
        <f>COUNTIF(СписМінфін!$B$2:$B$101,M242)</f>
        <v>1</v>
      </c>
    </row>
    <row r="243" spans="1:56" s="14" customFormat="1" hidden="1" x14ac:dyDescent="0.2">
      <c r="A243" s="14">
        <v>1</v>
      </c>
      <c r="B243" s="14">
        <f t="shared" si="42"/>
        <v>1</v>
      </c>
      <c r="C243" s="14">
        <f t="shared" si="43"/>
        <v>0</v>
      </c>
      <c r="D243" s="14" t="str">
        <f t="shared" si="44"/>
        <v>4ДЕРЖАВНЕ ПIДПРИЄМСТВО "АНТОНОВ"</v>
      </c>
      <c r="E243" s="261">
        <f t="shared" si="45"/>
        <v>10068.6</v>
      </c>
      <c r="F243" s="261">
        <f t="shared" si="46"/>
        <v>0</v>
      </c>
      <c r="G243" s="128">
        <f t="shared" si="37"/>
        <v>12629</v>
      </c>
      <c r="H243" s="126">
        <f t="shared" si="47"/>
        <v>0</v>
      </c>
      <c r="I243" s="23">
        <v>42480</v>
      </c>
      <c r="J243" s="23">
        <v>42480</v>
      </c>
      <c r="K243" s="274">
        <f t="shared" si="48"/>
        <v>42514</v>
      </c>
      <c r="L243" s="22">
        <v>9060654207</v>
      </c>
      <c r="M243" s="14" t="s">
        <v>56</v>
      </c>
      <c r="N243" s="41">
        <v>143075226658</v>
      </c>
      <c r="O243" s="40">
        <v>42480</v>
      </c>
      <c r="P243" s="40">
        <v>42480</v>
      </c>
      <c r="Q243" s="40" t="s">
        <v>108</v>
      </c>
      <c r="R243" s="22">
        <v>16414166</v>
      </c>
      <c r="S243" s="40">
        <v>42513</v>
      </c>
      <c r="T243" s="55">
        <f t="shared" si="38"/>
        <v>16401537</v>
      </c>
      <c r="U243" s="90">
        <v>42514</v>
      </c>
      <c r="V243" s="19">
        <v>16401537</v>
      </c>
      <c r="W243" s="43">
        <v>0</v>
      </c>
      <c r="X243" s="43">
        <v>0</v>
      </c>
      <c r="Y243" s="43">
        <v>0</v>
      </c>
      <c r="Z243" s="43">
        <v>0</v>
      </c>
      <c r="AA243" s="43">
        <v>0</v>
      </c>
      <c r="AB243" s="43">
        <v>0</v>
      </c>
      <c r="AC243" s="43">
        <v>0</v>
      </c>
      <c r="AD243" s="43">
        <v>0</v>
      </c>
      <c r="AE243" s="43">
        <v>0</v>
      </c>
      <c r="AF243" s="43">
        <v>0</v>
      </c>
      <c r="AG243" s="43">
        <v>0</v>
      </c>
      <c r="AH243" s="43">
        <v>0</v>
      </c>
      <c r="AI243" s="88">
        <v>0</v>
      </c>
      <c r="AJ243" s="43">
        <v>0</v>
      </c>
      <c r="AK243" s="43">
        <v>0</v>
      </c>
      <c r="AL243" s="43">
        <v>0</v>
      </c>
      <c r="AM243" s="43">
        <v>0</v>
      </c>
      <c r="AN243" s="72">
        <f t="shared" si="39"/>
        <v>16401537</v>
      </c>
      <c r="AO243" s="40">
        <v>42520</v>
      </c>
      <c r="AP243" s="56">
        <v>16401537</v>
      </c>
      <c r="AQ243" s="43">
        <v>0</v>
      </c>
      <c r="AR243" s="43">
        <v>0</v>
      </c>
      <c r="AS243" s="43">
        <v>0</v>
      </c>
      <c r="AT243" s="43">
        <v>0</v>
      </c>
      <c r="AU243" s="43">
        <v>0</v>
      </c>
      <c r="AV243" s="43">
        <v>0</v>
      </c>
      <c r="AW243" s="43">
        <v>0</v>
      </c>
      <c r="AX243" s="43">
        <v>0</v>
      </c>
      <c r="AY243" s="43">
        <v>0</v>
      </c>
      <c r="AZ243" s="43">
        <v>0</v>
      </c>
      <c r="BA243" s="19"/>
      <c r="BB243" s="275">
        <f t="shared" si="40"/>
        <v>0</v>
      </c>
      <c r="BC243" s="275">
        <f t="shared" si="41"/>
        <v>12629</v>
      </c>
      <c r="BD243" s="14">
        <f>COUNTIF(СписМінфін!$B$2:$B$101,M243)</f>
        <v>1</v>
      </c>
    </row>
    <row r="244" spans="1:56" s="14" customFormat="1" hidden="1" x14ac:dyDescent="0.2">
      <c r="A244" s="14">
        <v>1</v>
      </c>
      <c r="B244" s="14">
        <f t="shared" si="42"/>
        <v>0</v>
      </c>
      <c r="C244" s="14">
        <f t="shared" si="43"/>
        <v>0</v>
      </c>
      <c r="D244" s="14" t="str">
        <f t="shared" si="44"/>
        <v>4ДОЧIРНЄ ПIДПРИЄМСТВО ВІДКРИТОГО АКЦІОНЕРНОГО ТОВАРИСТВА "ІВАНО-ФРАНКІВСЬКИЙ М'ЯСОКОМБІНАТ" "ІВАНО-ФРАНКІВСЬКІ КОВБАСИ"</v>
      </c>
      <c r="E244" s="261">
        <f t="shared" si="45"/>
        <v>0</v>
      </c>
      <c r="F244" s="261">
        <f t="shared" si="46"/>
        <v>0</v>
      </c>
      <c r="G244" s="128">
        <f t="shared" si="37"/>
        <v>0</v>
      </c>
      <c r="H244" s="126">
        <f t="shared" si="47"/>
        <v>0</v>
      </c>
      <c r="I244" s="23">
        <v>42480</v>
      </c>
      <c r="J244" s="23">
        <v>42480</v>
      </c>
      <c r="K244" s="274">
        <f t="shared" si="48"/>
        <v>42514</v>
      </c>
      <c r="L244" s="22">
        <v>9060789851</v>
      </c>
      <c r="M244" s="14" t="s">
        <v>71</v>
      </c>
      <c r="N244" s="41">
        <v>326057109152</v>
      </c>
      <c r="O244" s="40">
        <v>42480</v>
      </c>
      <c r="P244" s="40">
        <v>42480</v>
      </c>
      <c r="Q244" s="40" t="s">
        <v>108</v>
      </c>
      <c r="R244" s="22">
        <v>37487451</v>
      </c>
      <c r="S244" s="40">
        <v>42514</v>
      </c>
      <c r="T244" s="55">
        <f t="shared" si="38"/>
        <v>37487451</v>
      </c>
      <c r="U244" s="90">
        <v>42514</v>
      </c>
      <c r="V244" s="19">
        <v>37487451</v>
      </c>
      <c r="W244" s="43">
        <v>0</v>
      </c>
      <c r="X244" s="43">
        <v>0</v>
      </c>
      <c r="Y244" s="43">
        <v>0</v>
      </c>
      <c r="Z244" s="43">
        <v>0</v>
      </c>
      <c r="AA244" s="43">
        <v>0</v>
      </c>
      <c r="AB244" s="43">
        <v>0</v>
      </c>
      <c r="AC244" s="43">
        <v>0</v>
      </c>
      <c r="AD244" s="43">
        <v>0</v>
      </c>
      <c r="AE244" s="43">
        <v>0</v>
      </c>
      <c r="AF244" s="43">
        <v>0</v>
      </c>
      <c r="AG244" s="43">
        <v>0</v>
      </c>
      <c r="AH244" s="43">
        <v>0</v>
      </c>
      <c r="AI244" s="88">
        <v>0</v>
      </c>
      <c r="AJ244" s="43">
        <v>0</v>
      </c>
      <c r="AK244" s="43">
        <v>0</v>
      </c>
      <c r="AL244" s="43">
        <v>0</v>
      </c>
      <c r="AM244" s="43">
        <v>0</v>
      </c>
      <c r="AN244" s="72">
        <f t="shared" si="39"/>
        <v>37487451</v>
      </c>
      <c r="AO244" s="40">
        <v>42566</v>
      </c>
      <c r="AP244" s="56">
        <v>37487451</v>
      </c>
      <c r="AQ244" s="43">
        <v>0</v>
      </c>
      <c r="AR244" s="43">
        <v>0</v>
      </c>
      <c r="AS244" s="43">
        <v>0</v>
      </c>
      <c r="AT244" s="43">
        <v>0</v>
      </c>
      <c r="AU244" s="43">
        <v>0</v>
      </c>
      <c r="AV244" s="43">
        <v>0</v>
      </c>
      <c r="AW244" s="43">
        <v>0</v>
      </c>
      <c r="AX244" s="43">
        <v>0</v>
      </c>
      <c r="AY244" s="43">
        <v>0</v>
      </c>
      <c r="AZ244" s="43">
        <v>0</v>
      </c>
      <c r="BA244" s="19"/>
      <c r="BB244" s="275">
        <f t="shared" si="40"/>
        <v>0</v>
      </c>
      <c r="BC244" s="275">
        <f t="shared" si="41"/>
        <v>0</v>
      </c>
      <c r="BD244" s="14">
        <f>COUNTIF(СписМінфін!$B$2:$B$101,M244)</f>
        <v>1</v>
      </c>
    </row>
    <row r="245" spans="1:56" s="14" customFormat="1" hidden="1" x14ac:dyDescent="0.2">
      <c r="A245" s="14">
        <v>1</v>
      </c>
      <c r="B245" s="14">
        <f t="shared" si="42"/>
        <v>0</v>
      </c>
      <c r="C245" s="14">
        <f t="shared" si="43"/>
        <v>0</v>
      </c>
      <c r="D245" s="14" t="str">
        <f t="shared" si="44"/>
        <v>4ПРИВАТНЕ АКЦIОНЕРНЕ ТОВАРИСТВО "КОНСЮМЕРС - СКЛО - ЗОРЯ"</v>
      </c>
      <c r="E245" s="261">
        <f t="shared" si="45"/>
        <v>0</v>
      </c>
      <c r="F245" s="261">
        <f t="shared" si="46"/>
        <v>0</v>
      </c>
      <c r="G245" s="128">
        <f t="shared" si="37"/>
        <v>0</v>
      </c>
      <c r="H245" s="126">
        <f t="shared" si="47"/>
        <v>0</v>
      </c>
      <c r="I245" s="23">
        <v>42480</v>
      </c>
      <c r="J245" s="23">
        <v>42480</v>
      </c>
      <c r="K245" s="274">
        <f t="shared" si="48"/>
        <v>42514</v>
      </c>
      <c r="L245" s="22">
        <v>9060257300</v>
      </c>
      <c r="M245" s="14" t="s">
        <v>94</v>
      </c>
      <c r="N245" s="41">
        <v>225551317122</v>
      </c>
      <c r="O245" s="40">
        <v>42480</v>
      </c>
      <c r="P245" s="40">
        <v>42480</v>
      </c>
      <c r="Q245" s="40" t="s">
        <v>108</v>
      </c>
      <c r="R245" s="22">
        <v>9982656</v>
      </c>
      <c r="S245" s="40">
        <v>42513</v>
      </c>
      <c r="T245" s="55">
        <f t="shared" si="38"/>
        <v>9982656</v>
      </c>
      <c r="U245" s="90">
        <v>42514</v>
      </c>
      <c r="V245" s="19">
        <v>9982656</v>
      </c>
      <c r="W245" s="43">
        <v>0</v>
      </c>
      <c r="X245" s="43">
        <v>0</v>
      </c>
      <c r="Y245" s="43">
        <v>0</v>
      </c>
      <c r="Z245" s="43">
        <v>0</v>
      </c>
      <c r="AA245" s="43">
        <v>0</v>
      </c>
      <c r="AB245" s="43">
        <v>0</v>
      </c>
      <c r="AC245" s="43">
        <v>0</v>
      </c>
      <c r="AD245" s="43">
        <v>0</v>
      </c>
      <c r="AE245" s="43">
        <v>0</v>
      </c>
      <c r="AF245" s="43">
        <v>0</v>
      </c>
      <c r="AG245" s="43">
        <v>0</v>
      </c>
      <c r="AH245" s="43">
        <v>0</v>
      </c>
      <c r="AI245" s="88">
        <v>0</v>
      </c>
      <c r="AJ245" s="43">
        <v>0</v>
      </c>
      <c r="AK245" s="43">
        <v>0</v>
      </c>
      <c r="AL245" s="43">
        <v>0</v>
      </c>
      <c r="AM245" s="43">
        <v>0</v>
      </c>
      <c r="AN245" s="72">
        <f t="shared" si="39"/>
        <v>9982656</v>
      </c>
      <c r="AO245" s="40">
        <v>42520</v>
      </c>
      <c r="AP245" s="56">
        <v>9982656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  <c r="AW245" s="43">
        <v>0</v>
      </c>
      <c r="AX245" s="43">
        <v>0</v>
      </c>
      <c r="AY245" s="43">
        <v>0</v>
      </c>
      <c r="AZ245" s="43">
        <v>0</v>
      </c>
      <c r="BA245" s="19"/>
      <c r="BB245" s="275">
        <f t="shared" si="40"/>
        <v>0</v>
      </c>
      <c r="BC245" s="275">
        <f t="shared" si="41"/>
        <v>0</v>
      </c>
      <c r="BD245" s="14">
        <f>COUNTIF(СписМінфін!$B$2:$B$101,M245)</f>
        <v>1</v>
      </c>
    </row>
    <row r="246" spans="1:56" s="14" customFormat="1" hidden="1" x14ac:dyDescent="0.2">
      <c r="A246" s="14">
        <v>1</v>
      </c>
      <c r="B246" s="14">
        <f t="shared" si="42"/>
        <v>0</v>
      </c>
      <c r="C246" s="14">
        <f t="shared" si="43"/>
        <v>0</v>
      </c>
      <c r="D246" s="14" t="str">
        <f t="shared" si="44"/>
        <v>4ПРИВАТНЕ АКЦIОНЕРНЕ ТОВАРИСТВО "ЦЕНТРАЛЬНИЙ ГІРНИЧО-ЗБАГАЧУВАЛЬНИЙ КОМБІНАТ"</v>
      </c>
      <c r="E246" s="261">
        <f t="shared" si="45"/>
        <v>0</v>
      </c>
      <c r="F246" s="261">
        <f t="shared" si="46"/>
        <v>0</v>
      </c>
      <c r="G246" s="128">
        <f t="shared" si="37"/>
        <v>0</v>
      </c>
      <c r="H246" s="126">
        <f t="shared" si="47"/>
        <v>0</v>
      </c>
      <c r="I246" s="23">
        <v>42480</v>
      </c>
      <c r="J246" s="23">
        <v>42480</v>
      </c>
      <c r="K246" s="274">
        <f t="shared" si="48"/>
        <v>42514</v>
      </c>
      <c r="L246" s="22">
        <v>9060882200</v>
      </c>
      <c r="M246" s="14" t="s">
        <v>133</v>
      </c>
      <c r="N246" s="41">
        <v>1909704059</v>
      </c>
      <c r="O246" s="40">
        <v>42480</v>
      </c>
      <c r="P246" s="40">
        <v>42480</v>
      </c>
      <c r="Q246" s="40" t="s">
        <v>108</v>
      </c>
      <c r="R246" s="43">
        <v>43700846</v>
      </c>
      <c r="S246" s="40">
        <v>42513</v>
      </c>
      <c r="T246" s="55">
        <f t="shared" si="38"/>
        <v>43700846</v>
      </c>
      <c r="U246" s="92">
        <v>42514</v>
      </c>
      <c r="V246" s="32">
        <v>43700846</v>
      </c>
      <c r="W246" s="43">
        <v>0</v>
      </c>
      <c r="X246" s="43">
        <v>0</v>
      </c>
      <c r="Y246" s="43">
        <v>0</v>
      </c>
      <c r="Z246" s="43">
        <v>0</v>
      </c>
      <c r="AA246" s="43">
        <v>0</v>
      </c>
      <c r="AB246" s="43">
        <v>0</v>
      </c>
      <c r="AC246" s="43">
        <v>0</v>
      </c>
      <c r="AD246" s="43">
        <v>0</v>
      </c>
      <c r="AE246" s="43">
        <v>0</v>
      </c>
      <c r="AF246" s="43">
        <v>0</v>
      </c>
      <c r="AG246" s="43">
        <v>0</v>
      </c>
      <c r="AH246" s="43">
        <v>0</v>
      </c>
      <c r="AI246" s="88">
        <v>0</v>
      </c>
      <c r="AJ246" s="43">
        <v>0</v>
      </c>
      <c r="AK246" s="43">
        <v>0</v>
      </c>
      <c r="AL246" s="43">
        <v>0</v>
      </c>
      <c r="AM246" s="43">
        <v>0</v>
      </c>
      <c r="AN246" s="72">
        <f t="shared" si="39"/>
        <v>43700846</v>
      </c>
      <c r="AO246" s="31">
        <v>42517</v>
      </c>
      <c r="AP246" s="30">
        <v>43700846</v>
      </c>
      <c r="AQ246" s="43">
        <v>0</v>
      </c>
      <c r="AR246" s="43">
        <v>0</v>
      </c>
      <c r="AS246" s="43">
        <v>0</v>
      </c>
      <c r="AT246" s="43">
        <v>0</v>
      </c>
      <c r="AU246" s="43">
        <v>0</v>
      </c>
      <c r="AV246" s="43">
        <v>0</v>
      </c>
      <c r="AW246" s="43">
        <v>0</v>
      </c>
      <c r="AX246" s="43">
        <v>0</v>
      </c>
      <c r="AY246" s="43">
        <v>0</v>
      </c>
      <c r="AZ246" s="43">
        <v>0</v>
      </c>
      <c r="BA246" s="19"/>
      <c r="BB246" s="275">
        <f t="shared" si="40"/>
        <v>0</v>
      </c>
      <c r="BC246" s="275">
        <f t="shared" si="41"/>
        <v>0</v>
      </c>
      <c r="BD246" s="14">
        <f>COUNTIF(СписМінфін!$B$2:$B$101,M246)</f>
        <v>0</v>
      </c>
    </row>
    <row r="247" spans="1:56" s="14" customFormat="1" hidden="1" x14ac:dyDescent="0.2">
      <c r="A247" s="14">
        <v>1</v>
      </c>
      <c r="B247" s="14">
        <f t="shared" si="42"/>
        <v>1</v>
      </c>
      <c r="C247" s="14">
        <f t="shared" si="43"/>
        <v>0</v>
      </c>
      <c r="D247" s="14" t="str">
        <f t="shared" si="44"/>
        <v>4ПУБЛІЧНЕ АКЦIОНЕРНЕ ТОВАРИСТВО "ДНІПРОВСЬКИЙ МЕТАЛУРГІЙНИЙ КОМБІНАТ ІМ. Ф.Е. ДЗЕРЖИНСЬКОГО"</v>
      </c>
      <c r="E247" s="261">
        <f t="shared" si="45"/>
        <v>583300.33150684927</v>
      </c>
      <c r="F247" s="261">
        <f t="shared" si="46"/>
        <v>0</v>
      </c>
      <c r="G247" s="129">
        <f t="shared" si="37"/>
        <v>731631</v>
      </c>
      <c r="H247" s="126">
        <f t="shared" si="47"/>
        <v>0</v>
      </c>
      <c r="I247" s="23">
        <v>42480</v>
      </c>
      <c r="J247" s="23">
        <v>42480</v>
      </c>
      <c r="K247" s="274">
        <f t="shared" si="48"/>
        <v>42514</v>
      </c>
      <c r="L247" s="22">
        <v>9060829432</v>
      </c>
      <c r="M247" s="14" t="s">
        <v>27</v>
      </c>
      <c r="N247" s="41">
        <v>53930404034</v>
      </c>
      <c r="O247" s="40">
        <v>42480</v>
      </c>
      <c r="P247" s="40">
        <v>42480</v>
      </c>
      <c r="Q247" s="40" t="s">
        <v>108</v>
      </c>
      <c r="R247" s="43">
        <v>231397640</v>
      </c>
      <c r="S247" s="40">
        <v>42513</v>
      </c>
      <c r="T247" s="55">
        <f t="shared" si="38"/>
        <v>229540396</v>
      </c>
      <c r="U247" s="90">
        <v>42514</v>
      </c>
      <c r="V247" s="19">
        <v>229540396</v>
      </c>
      <c r="W247" s="43">
        <v>0</v>
      </c>
      <c r="X247" s="43">
        <v>0</v>
      </c>
      <c r="Y247" s="43">
        <v>0</v>
      </c>
      <c r="Z247" s="43">
        <v>0</v>
      </c>
      <c r="AA247" s="43">
        <v>0</v>
      </c>
      <c r="AB247" s="43">
        <v>0</v>
      </c>
      <c r="AC247" s="43">
        <v>0</v>
      </c>
      <c r="AD247" s="43">
        <v>0</v>
      </c>
      <c r="AE247" s="43">
        <v>0</v>
      </c>
      <c r="AF247" s="43">
        <v>0</v>
      </c>
      <c r="AG247" s="40">
        <v>42629</v>
      </c>
      <c r="AH247" s="22">
        <v>984602</v>
      </c>
      <c r="AI247" s="64">
        <v>1125613</v>
      </c>
      <c r="AJ247" s="40">
        <v>42727</v>
      </c>
      <c r="AK247" s="22">
        <v>845447</v>
      </c>
      <c r="AL247" s="40" t="s">
        <v>108</v>
      </c>
      <c r="AM247" s="43">
        <v>0</v>
      </c>
      <c r="AN247" s="72">
        <f t="shared" si="39"/>
        <v>229540396</v>
      </c>
      <c r="AO247" s="40">
        <v>42643</v>
      </c>
      <c r="AP247" s="57">
        <v>229540396</v>
      </c>
      <c r="AQ247" s="43">
        <v>0</v>
      </c>
      <c r="AR247" s="43">
        <v>0</v>
      </c>
      <c r="AS247" s="43">
        <v>0</v>
      </c>
      <c r="AT247" s="43">
        <v>0</v>
      </c>
      <c r="AU247" s="43">
        <v>0</v>
      </c>
      <c r="AV247" s="43">
        <v>0</v>
      </c>
      <c r="AW247" s="43">
        <v>0</v>
      </c>
      <c r="AX247" s="43">
        <v>0</v>
      </c>
      <c r="AY247" s="43">
        <v>0</v>
      </c>
      <c r="AZ247" s="43">
        <v>0</v>
      </c>
      <c r="BA247" s="22"/>
      <c r="BB247" s="276">
        <f t="shared" si="40"/>
        <v>0</v>
      </c>
      <c r="BC247" s="276">
        <f t="shared" si="41"/>
        <v>1857244</v>
      </c>
      <c r="BD247" s="14">
        <f>COUNTIF(СписМінфін!$B$2:$B$101,M247)</f>
        <v>1</v>
      </c>
    </row>
    <row r="248" spans="1:56" s="14" customFormat="1" hidden="1" x14ac:dyDescent="0.2">
      <c r="A248" s="14">
        <v>1</v>
      </c>
      <c r="B248" s="14">
        <f t="shared" si="42"/>
        <v>0</v>
      </c>
      <c r="C248" s="14">
        <f t="shared" si="43"/>
        <v>0</v>
      </c>
      <c r="D248" s="14" t="str">
        <f t="shared" si="44"/>
        <v>4ПУБЛІЧНЕ АКЦIОНЕРНЕ ТОВАРИСТВО "МИРОНІВСЬКИЙ ЗАВОД ПО ВИГОТОВЛЕННЮ КРУП І КОМБІКОРМІВ "</v>
      </c>
      <c r="E248" s="261">
        <f t="shared" si="45"/>
        <v>0</v>
      </c>
      <c r="F248" s="261">
        <f t="shared" si="46"/>
        <v>0</v>
      </c>
      <c r="G248" s="128">
        <f t="shared" si="37"/>
        <v>0</v>
      </c>
      <c r="H248" s="126">
        <f t="shared" si="47"/>
        <v>0</v>
      </c>
      <c r="I248" s="23">
        <v>42480</v>
      </c>
      <c r="J248" s="23">
        <v>42480</v>
      </c>
      <c r="K248" s="274">
        <f t="shared" si="48"/>
        <v>42514</v>
      </c>
      <c r="L248" s="22">
        <v>9060535444</v>
      </c>
      <c r="M248" s="14" t="s">
        <v>47</v>
      </c>
      <c r="N248" s="41">
        <v>9517710155</v>
      </c>
      <c r="O248" s="40">
        <v>42480</v>
      </c>
      <c r="P248" s="40">
        <v>42480</v>
      </c>
      <c r="Q248" s="40" t="s">
        <v>108</v>
      </c>
      <c r="R248" s="43">
        <v>100000000</v>
      </c>
      <c r="S248" s="40">
        <v>42513</v>
      </c>
      <c r="T248" s="55">
        <f t="shared" si="38"/>
        <v>100000000</v>
      </c>
      <c r="U248" s="90">
        <v>42514</v>
      </c>
      <c r="V248" s="19">
        <v>100000000</v>
      </c>
      <c r="W248" s="43">
        <v>0</v>
      </c>
      <c r="X248" s="43">
        <v>0</v>
      </c>
      <c r="Y248" s="43">
        <v>0</v>
      </c>
      <c r="Z248" s="43">
        <v>0</v>
      </c>
      <c r="AA248" s="43">
        <v>0</v>
      </c>
      <c r="AB248" s="43">
        <v>0</v>
      </c>
      <c r="AC248" s="43">
        <v>0</v>
      </c>
      <c r="AD248" s="43">
        <v>0</v>
      </c>
      <c r="AE248" s="43">
        <v>0</v>
      </c>
      <c r="AF248" s="43">
        <v>0</v>
      </c>
      <c r="AG248" s="43">
        <v>0</v>
      </c>
      <c r="AH248" s="43">
        <v>0</v>
      </c>
      <c r="AI248" s="88">
        <v>0</v>
      </c>
      <c r="AJ248" s="43">
        <v>0</v>
      </c>
      <c r="AK248" s="43">
        <v>0</v>
      </c>
      <c r="AL248" s="43">
        <v>0</v>
      </c>
      <c r="AM248" s="43">
        <v>0</v>
      </c>
      <c r="AN248" s="72">
        <f t="shared" si="39"/>
        <v>100000000</v>
      </c>
      <c r="AO248" s="40">
        <v>42520</v>
      </c>
      <c r="AP248" s="56">
        <v>100000000</v>
      </c>
      <c r="AQ248" s="43">
        <v>0</v>
      </c>
      <c r="AR248" s="43">
        <v>0</v>
      </c>
      <c r="AS248" s="43">
        <v>0</v>
      </c>
      <c r="AT248" s="43">
        <v>0</v>
      </c>
      <c r="AU248" s="43">
        <v>0</v>
      </c>
      <c r="AV248" s="43">
        <v>0</v>
      </c>
      <c r="AW248" s="43">
        <v>0</v>
      </c>
      <c r="AX248" s="43">
        <v>0</v>
      </c>
      <c r="AY248" s="43">
        <v>0</v>
      </c>
      <c r="AZ248" s="43">
        <v>0</v>
      </c>
      <c r="BA248" s="19"/>
      <c r="BB248" s="275">
        <f t="shared" si="40"/>
        <v>0</v>
      </c>
      <c r="BC248" s="275">
        <f t="shared" si="41"/>
        <v>0</v>
      </c>
      <c r="BD248" s="14">
        <f>COUNTIF(СписМінфін!$B$2:$B$101,M248)</f>
        <v>1</v>
      </c>
    </row>
    <row r="249" spans="1:56" s="14" customFormat="1" hidden="1" x14ac:dyDescent="0.2">
      <c r="A249" s="14">
        <v>1</v>
      </c>
      <c r="B249" s="14">
        <f t="shared" si="42"/>
        <v>1</v>
      </c>
      <c r="C249" s="14">
        <f t="shared" si="43"/>
        <v>0</v>
      </c>
      <c r="D249" s="14" t="str">
        <f t="shared" si="44"/>
        <v>4ПУБЛІЧНЕ АКЦIОНЕРНЕ ТОВАРИСТВО "ПІВДЕННИЙ ГІРНИЧО-ЗБАГАЧУВАЛЬНИЙ КОМБІНАТ"</v>
      </c>
      <c r="E249" s="261">
        <f t="shared" si="45"/>
        <v>840609.41983561695</v>
      </c>
      <c r="F249" s="261">
        <f t="shared" si="46"/>
        <v>0</v>
      </c>
      <c r="G249" s="128">
        <f t="shared" si="37"/>
        <v>1054372.6400000006</v>
      </c>
      <c r="H249" s="126">
        <f t="shared" si="47"/>
        <v>0</v>
      </c>
      <c r="I249" s="23">
        <v>42480</v>
      </c>
      <c r="J249" s="23">
        <v>42480</v>
      </c>
      <c r="K249" s="274">
        <f t="shared" si="48"/>
        <v>42514</v>
      </c>
      <c r="L249" s="22">
        <v>9061001863</v>
      </c>
      <c r="M249" s="14" t="s">
        <v>134</v>
      </c>
      <c r="N249" s="41">
        <v>1910004055</v>
      </c>
      <c r="O249" s="40">
        <v>42480</v>
      </c>
      <c r="P249" s="40">
        <v>42480</v>
      </c>
      <c r="Q249" s="40" t="s">
        <v>108</v>
      </c>
      <c r="R249" s="43">
        <v>72651891</v>
      </c>
      <c r="S249" s="40">
        <v>42513</v>
      </c>
      <c r="T249" s="55">
        <f t="shared" si="38"/>
        <v>71597518.359999999</v>
      </c>
      <c r="U249" s="90">
        <v>42514</v>
      </c>
      <c r="V249" s="19">
        <v>71597518.359999999</v>
      </c>
      <c r="W249" s="43">
        <v>0</v>
      </c>
      <c r="X249" s="43">
        <v>0</v>
      </c>
      <c r="Y249" s="43">
        <v>0</v>
      </c>
      <c r="Z249" s="43">
        <v>0</v>
      </c>
      <c r="AA249" s="43">
        <v>0</v>
      </c>
      <c r="AB249" s="43">
        <v>0</v>
      </c>
      <c r="AC249" s="43">
        <v>0</v>
      </c>
      <c r="AD249" s="43">
        <v>0</v>
      </c>
      <c r="AE249" s="43">
        <v>0</v>
      </c>
      <c r="AF249" s="43">
        <v>0</v>
      </c>
      <c r="AG249" s="43">
        <v>0</v>
      </c>
      <c r="AH249" s="43">
        <v>0</v>
      </c>
      <c r="AI249" s="88">
        <v>0</v>
      </c>
      <c r="AJ249" s="43">
        <v>0</v>
      </c>
      <c r="AK249" s="43">
        <v>0</v>
      </c>
      <c r="AL249" s="43">
        <v>0</v>
      </c>
      <c r="AM249" s="43">
        <v>0</v>
      </c>
      <c r="AN249" s="72">
        <f t="shared" si="39"/>
        <v>71597518.359999999</v>
      </c>
      <c r="AO249" s="40">
        <v>42517</v>
      </c>
      <c r="AP249" s="56">
        <v>71597518.359999999</v>
      </c>
      <c r="AQ249" s="43">
        <v>0</v>
      </c>
      <c r="AR249" s="43">
        <v>0</v>
      </c>
      <c r="AS249" s="43">
        <v>0</v>
      </c>
      <c r="AT249" s="43">
        <v>0</v>
      </c>
      <c r="AU249" s="43">
        <v>0</v>
      </c>
      <c r="AV249" s="43">
        <v>0</v>
      </c>
      <c r="AW249" s="43">
        <v>0</v>
      </c>
      <c r="AX249" s="43">
        <v>0</v>
      </c>
      <c r="AY249" s="43">
        <v>0</v>
      </c>
      <c r="AZ249" s="43">
        <v>0</v>
      </c>
      <c r="BA249" s="19"/>
      <c r="BB249" s="275">
        <f t="shared" si="40"/>
        <v>0</v>
      </c>
      <c r="BC249" s="275">
        <f t="shared" si="41"/>
        <v>1054372.6400000006</v>
      </c>
      <c r="BD249" s="14">
        <f>COUNTIF(СписМінфін!$B$2:$B$101,M249)</f>
        <v>0</v>
      </c>
    </row>
    <row r="250" spans="1:56" s="14" customFormat="1" hidden="1" x14ac:dyDescent="0.2">
      <c r="A250" s="14">
        <v>1</v>
      </c>
      <c r="B250" s="14">
        <f t="shared" si="42"/>
        <v>0</v>
      </c>
      <c r="C250" s="14">
        <f t="shared" si="43"/>
        <v>0</v>
      </c>
      <c r="D250" s="14" t="str">
        <f t="shared" si="44"/>
        <v>4СПІЛЬНЕ УКРАЇНСЬКО-ПОЛЬСЬКЕ ПІДПРИЄМСТВО В ФОРМІ ТОВАРИСТВА З ОБМЕЖЕНОЮ ВІДПОВІДАЛЬНІСТЮ "МОДЕРН-ЕКСПО"</v>
      </c>
      <c r="E250" s="261">
        <f t="shared" si="45"/>
        <v>0</v>
      </c>
      <c r="F250" s="261">
        <f t="shared" si="46"/>
        <v>0</v>
      </c>
      <c r="G250" s="128">
        <f t="shared" si="37"/>
        <v>0</v>
      </c>
      <c r="H250" s="126">
        <f t="shared" si="47"/>
        <v>0</v>
      </c>
      <c r="I250" s="23">
        <v>42480</v>
      </c>
      <c r="J250" s="23">
        <v>42480</v>
      </c>
      <c r="K250" s="274">
        <f t="shared" si="48"/>
        <v>42514</v>
      </c>
      <c r="L250" s="22">
        <v>9061034753</v>
      </c>
      <c r="M250" s="14" t="s">
        <v>93</v>
      </c>
      <c r="N250" s="41">
        <v>217515703177</v>
      </c>
      <c r="O250" s="40">
        <v>42480</v>
      </c>
      <c r="P250" s="40">
        <v>42480</v>
      </c>
      <c r="Q250" s="40" t="s">
        <v>108</v>
      </c>
      <c r="R250" s="43">
        <v>9759290</v>
      </c>
      <c r="S250" s="40">
        <v>42513</v>
      </c>
      <c r="T250" s="55">
        <f t="shared" si="38"/>
        <v>9759290</v>
      </c>
      <c r="U250" s="90">
        <v>42514</v>
      </c>
      <c r="V250" s="19">
        <v>9759290</v>
      </c>
      <c r="W250" s="43">
        <v>0</v>
      </c>
      <c r="X250" s="43">
        <v>0</v>
      </c>
      <c r="Y250" s="43">
        <v>0</v>
      </c>
      <c r="Z250" s="43">
        <v>0</v>
      </c>
      <c r="AA250" s="43">
        <v>0</v>
      </c>
      <c r="AB250" s="43">
        <v>0</v>
      </c>
      <c r="AC250" s="43">
        <v>0</v>
      </c>
      <c r="AD250" s="43">
        <v>0</v>
      </c>
      <c r="AE250" s="43">
        <v>0</v>
      </c>
      <c r="AF250" s="43">
        <v>0</v>
      </c>
      <c r="AG250" s="43">
        <v>0</v>
      </c>
      <c r="AH250" s="43">
        <v>0</v>
      </c>
      <c r="AI250" s="88">
        <v>0</v>
      </c>
      <c r="AJ250" s="43">
        <v>0</v>
      </c>
      <c r="AK250" s="43">
        <v>0</v>
      </c>
      <c r="AL250" s="43">
        <v>0</v>
      </c>
      <c r="AM250" s="43">
        <v>0</v>
      </c>
      <c r="AN250" s="72">
        <f t="shared" si="39"/>
        <v>9759290</v>
      </c>
      <c r="AO250" s="40">
        <v>42517</v>
      </c>
      <c r="AP250" s="56">
        <v>9759290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>
        <v>0</v>
      </c>
      <c r="AW250" s="43">
        <v>0</v>
      </c>
      <c r="AX250" s="43">
        <v>0</v>
      </c>
      <c r="AY250" s="43">
        <v>0</v>
      </c>
      <c r="AZ250" s="43">
        <v>0</v>
      </c>
      <c r="BA250" s="19"/>
      <c r="BB250" s="275">
        <f t="shared" si="40"/>
        <v>0</v>
      </c>
      <c r="BC250" s="275">
        <f t="shared" si="41"/>
        <v>0</v>
      </c>
      <c r="BD250" s="14">
        <f>COUNTIF(СписМінфін!$B$2:$B$101,M250)</f>
        <v>1</v>
      </c>
    </row>
    <row r="251" spans="1:56" s="14" customFormat="1" hidden="1" x14ac:dyDescent="0.2">
      <c r="A251" s="14">
        <v>1</v>
      </c>
      <c r="B251" s="14">
        <f t="shared" si="42"/>
        <v>0</v>
      </c>
      <c r="C251" s="14">
        <f t="shared" si="43"/>
        <v>0</v>
      </c>
      <c r="D251" s="14" t="str">
        <f t="shared" si="44"/>
        <v>4ТОВАРИСТВО З ОБМЕЖЕНОЮ ВIДПОВIДАЛЬНIСТЮ "БЕССАРАБІЯ-АГРО"</v>
      </c>
      <c r="E251" s="261">
        <f t="shared" si="45"/>
        <v>0</v>
      </c>
      <c r="F251" s="261">
        <f t="shared" si="46"/>
        <v>0</v>
      </c>
      <c r="G251" s="128">
        <f t="shared" si="37"/>
        <v>0</v>
      </c>
      <c r="H251" s="126">
        <f t="shared" si="47"/>
        <v>0</v>
      </c>
      <c r="I251" s="23">
        <v>42480</v>
      </c>
      <c r="J251" s="23">
        <v>42480</v>
      </c>
      <c r="K251" s="274">
        <f t="shared" si="48"/>
        <v>42514</v>
      </c>
      <c r="L251" s="22">
        <v>9061155341</v>
      </c>
      <c r="M251" s="14" t="s">
        <v>25</v>
      </c>
      <c r="N251" s="41">
        <v>390762615020</v>
      </c>
      <c r="O251" s="40">
        <v>42480</v>
      </c>
      <c r="P251" s="40">
        <v>42480</v>
      </c>
      <c r="Q251" s="40" t="s">
        <v>108</v>
      </c>
      <c r="R251" s="22">
        <v>4700000</v>
      </c>
      <c r="S251" s="40">
        <v>42514</v>
      </c>
      <c r="T251" s="55">
        <f t="shared" si="38"/>
        <v>4700000</v>
      </c>
      <c r="U251" s="90">
        <v>42514</v>
      </c>
      <c r="V251" s="19">
        <v>4700000</v>
      </c>
      <c r="W251" s="43">
        <v>0</v>
      </c>
      <c r="X251" s="43">
        <v>0</v>
      </c>
      <c r="Y251" s="43">
        <v>0</v>
      </c>
      <c r="Z251" s="43">
        <v>0</v>
      </c>
      <c r="AA251" s="43">
        <v>0</v>
      </c>
      <c r="AB251" s="43">
        <v>0</v>
      </c>
      <c r="AC251" s="43">
        <v>0</v>
      </c>
      <c r="AD251" s="43">
        <v>0</v>
      </c>
      <c r="AE251" s="43">
        <v>0</v>
      </c>
      <c r="AF251" s="43">
        <v>0</v>
      </c>
      <c r="AG251" s="43">
        <v>0</v>
      </c>
      <c r="AH251" s="43">
        <v>0</v>
      </c>
      <c r="AI251" s="88">
        <v>0</v>
      </c>
      <c r="AJ251" s="43">
        <v>0</v>
      </c>
      <c r="AK251" s="43">
        <v>0</v>
      </c>
      <c r="AL251" s="43">
        <v>0</v>
      </c>
      <c r="AM251" s="43">
        <v>0</v>
      </c>
      <c r="AN251" s="72">
        <f t="shared" si="39"/>
        <v>4700000</v>
      </c>
      <c r="AO251" s="40">
        <v>42517</v>
      </c>
      <c r="AP251" s="56">
        <v>4700000</v>
      </c>
      <c r="AQ251" s="43">
        <v>0</v>
      </c>
      <c r="AR251" s="43">
        <v>0</v>
      </c>
      <c r="AS251" s="43">
        <v>0</v>
      </c>
      <c r="AT251" s="43">
        <v>0</v>
      </c>
      <c r="AU251" s="43">
        <v>0</v>
      </c>
      <c r="AV251" s="43">
        <v>0</v>
      </c>
      <c r="AW251" s="43">
        <v>0</v>
      </c>
      <c r="AX251" s="43">
        <v>0</v>
      </c>
      <c r="AY251" s="43">
        <v>0</v>
      </c>
      <c r="AZ251" s="43">
        <v>0</v>
      </c>
      <c r="BA251" s="19"/>
      <c r="BB251" s="275">
        <f t="shared" si="40"/>
        <v>0</v>
      </c>
      <c r="BC251" s="275">
        <f t="shared" si="41"/>
        <v>0</v>
      </c>
      <c r="BD251" s="14">
        <f>COUNTIF(СписМінфін!$B$2:$B$101,M251)</f>
        <v>1</v>
      </c>
    </row>
    <row r="252" spans="1:56" s="14" customFormat="1" hidden="1" x14ac:dyDescent="0.2">
      <c r="A252" s="14">
        <v>1</v>
      </c>
      <c r="B252" s="14">
        <f t="shared" si="42"/>
        <v>0</v>
      </c>
      <c r="C252" s="14">
        <f t="shared" si="43"/>
        <v>0</v>
      </c>
      <c r="D252" s="14" t="str">
        <f t="shared" si="44"/>
        <v>4ТОВАРИСТВО З ОБМЕЖЕНОЮ ВIДПОВIДАЛЬНIСТЮ "ВІННИЦЬКИЙ КОМБІНАТ ХЛІБОПРОДУКТІВ № 2"</v>
      </c>
      <c r="E252" s="261">
        <f t="shared" si="45"/>
        <v>0</v>
      </c>
      <c r="F252" s="261">
        <f t="shared" si="46"/>
        <v>0</v>
      </c>
      <c r="G252" s="128">
        <f t="shared" si="37"/>
        <v>0</v>
      </c>
      <c r="H252" s="126">
        <f t="shared" si="47"/>
        <v>0</v>
      </c>
      <c r="I252" s="23">
        <v>42480</v>
      </c>
      <c r="J252" s="23">
        <v>42480</v>
      </c>
      <c r="K252" s="274">
        <f t="shared" si="48"/>
        <v>42514</v>
      </c>
      <c r="L252" s="22">
        <v>9060993372</v>
      </c>
      <c r="M252" s="14" t="s">
        <v>74</v>
      </c>
      <c r="N252" s="41">
        <v>343250302030</v>
      </c>
      <c r="O252" s="40">
        <v>42480</v>
      </c>
      <c r="P252" s="40">
        <v>42480</v>
      </c>
      <c r="Q252" s="40" t="s">
        <v>108</v>
      </c>
      <c r="R252" s="43">
        <v>16992403</v>
      </c>
      <c r="S252" s="40">
        <v>42514</v>
      </c>
      <c r="T252" s="55">
        <f t="shared" si="38"/>
        <v>16992403</v>
      </c>
      <c r="U252" s="90">
        <v>42514</v>
      </c>
      <c r="V252" s="19">
        <v>16992403</v>
      </c>
      <c r="W252" s="43">
        <v>0</v>
      </c>
      <c r="X252" s="43">
        <v>0</v>
      </c>
      <c r="Y252" s="43">
        <v>0</v>
      </c>
      <c r="Z252" s="43">
        <v>0</v>
      </c>
      <c r="AA252" s="43">
        <v>0</v>
      </c>
      <c r="AB252" s="43">
        <v>0</v>
      </c>
      <c r="AC252" s="43">
        <v>0</v>
      </c>
      <c r="AD252" s="43">
        <v>0</v>
      </c>
      <c r="AE252" s="43">
        <v>0</v>
      </c>
      <c r="AF252" s="43">
        <v>0</v>
      </c>
      <c r="AG252" s="43">
        <v>0</v>
      </c>
      <c r="AH252" s="43">
        <v>0</v>
      </c>
      <c r="AI252" s="88">
        <v>0</v>
      </c>
      <c r="AJ252" s="43">
        <v>0</v>
      </c>
      <c r="AK252" s="43">
        <v>0</v>
      </c>
      <c r="AL252" s="43">
        <v>0</v>
      </c>
      <c r="AM252" s="43">
        <v>0</v>
      </c>
      <c r="AN252" s="72">
        <f t="shared" si="39"/>
        <v>16992403</v>
      </c>
      <c r="AO252" s="40">
        <v>42516</v>
      </c>
      <c r="AP252" s="56">
        <v>16992403</v>
      </c>
      <c r="AQ252" s="43">
        <v>0</v>
      </c>
      <c r="AR252" s="43">
        <v>0</v>
      </c>
      <c r="AS252" s="43">
        <v>0</v>
      </c>
      <c r="AT252" s="43">
        <v>0</v>
      </c>
      <c r="AU252" s="43">
        <v>0</v>
      </c>
      <c r="AV252" s="43">
        <v>0</v>
      </c>
      <c r="AW252" s="43">
        <v>0</v>
      </c>
      <c r="AX252" s="43">
        <v>0</v>
      </c>
      <c r="AY252" s="43">
        <v>0</v>
      </c>
      <c r="AZ252" s="43">
        <v>0</v>
      </c>
      <c r="BA252" s="19"/>
      <c r="BB252" s="275">
        <f t="shared" si="40"/>
        <v>0</v>
      </c>
      <c r="BC252" s="275">
        <f t="shared" si="41"/>
        <v>0</v>
      </c>
      <c r="BD252" s="14">
        <f>COUNTIF(СписМінфін!$B$2:$B$101,M252)</f>
        <v>1</v>
      </c>
    </row>
    <row r="253" spans="1:56" s="14" customFormat="1" hidden="1" x14ac:dyDescent="0.2">
      <c r="A253" s="14">
        <v>1</v>
      </c>
      <c r="B253" s="14">
        <f t="shared" si="42"/>
        <v>0</v>
      </c>
      <c r="C253" s="14">
        <f t="shared" si="43"/>
        <v>0</v>
      </c>
      <c r="D253" s="14" t="str">
        <f t="shared" si="44"/>
        <v>4ТОВАРИСТВО З ОБМЕЖЕНОЮ ВIДПОВIДАЛЬНIСТЮ "МИКОЛАЇВСЬКИЙ ГЛИНОЗЕМНИЙ ЗАВОД"</v>
      </c>
      <c r="E253" s="261">
        <f t="shared" si="45"/>
        <v>0</v>
      </c>
      <c r="F253" s="261">
        <f t="shared" si="46"/>
        <v>0</v>
      </c>
      <c r="G253" s="128">
        <f t="shared" si="37"/>
        <v>0</v>
      </c>
      <c r="H253" s="126">
        <f t="shared" si="47"/>
        <v>0</v>
      </c>
      <c r="I253" s="23">
        <v>42480</v>
      </c>
      <c r="J253" s="23">
        <v>42480</v>
      </c>
      <c r="K253" s="274">
        <f t="shared" si="48"/>
        <v>42514</v>
      </c>
      <c r="L253" s="22">
        <v>9060555821</v>
      </c>
      <c r="M253" s="14" t="s">
        <v>53</v>
      </c>
      <c r="N253" s="41">
        <v>331330014011</v>
      </c>
      <c r="O253" s="40">
        <v>42480</v>
      </c>
      <c r="P253" s="40">
        <v>42480</v>
      </c>
      <c r="Q253" s="40" t="s">
        <v>108</v>
      </c>
      <c r="R253" s="22">
        <v>53102768</v>
      </c>
      <c r="S253" s="40">
        <v>42513</v>
      </c>
      <c r="T253" s="55">
        <f t="shared" si="38"/>
        <v>53102756</v>
      </c>
      <c r="U253" s="90">
        <v>42514</v>
      </c>
      <c r="V253" s="19">
        <v>53102756</v>
      </c>
      <c r="W253" s="43">
        <v>0</v>
      </c>
      <c r="X253" s="43">
        <v>0</v>
      </c>
      <c r="Y253" s="43">
        <v>0</v>
      </c>
      <c r="Z253" s="43">
        <v>0</v>
      </c>
      <c r="AA253" s="43">
        <v>0</v>
      </c>
      <c r="AB253" s="43">
        <v>0</v>
      </c>
      <c r="AC253" s="43">
        <v>0</v>
      </c>
      <c r="AD253" s="43">
        <v>0</v>
      </c>
      <c r="AE253" s="43">
        <v>0</v>
      </c>
      <c r="AF253" s="43">
        <v>0</v>
      </c>
      <c r="AG253" s="40">
        <v>42535</v>
      </c>
      <c r="AH253" s="22">
        <v>714109</v>
      </c>
      <c r="AI253" s="65">
        <v>12</v>
      </c>
      <c r="AJ253" s="40"/>
      <c r="AK253" s="22"/>
      <c r="AL253" s="40"/>
      <c r="AM253" s="43">
        <v>0</v>
      </c>
      <c r="AN253" s="72">
        <f t="shared" si="39"/>
        <v>53102756</v>
      </c>
      <c r="AO253" s="40">
        <v>42520</v>
      </c>
      <c r="AP253" s="56">
        <v>53102756</v>
      </c>
      <c r="AQ253" s="43">
        <v>0</v>
      </c>
      <c r="AR253" s="43">
        <v>0</v>
      </c>
      <c r="AS253" s="43">
        <v>0</v>
      </c>
      <c r="AT253" s="43">
        <v>0</v>
      </c>
      <c r="AU253" s="43">
        <v>0</v>
      </c>
      <c r="AV253" s="43">
        <v>0</v>
      </c>
      <c r="AW253" s="43">
        <v>0</v>
      </c>
      <c r="AX253" s="43">
        <v>0</v>
      </c>
      <c r="AY253" s="43">
        <v>0</v>
      </c>
      <c r="AZ253" s="43">
        <v>0</v>
      </c>
      <c r="BA253" s="19"/>
      <c r="BB253" s="275">
        <f t="shared" si="40"/>
        <v>0</v>
      </c>
      <c r="BC253" s="275">
        <f t="shared" si="41"/>
        <v>12</v>
      </c>
      <c r="BD253" s="14">
        <f>COUNTIF(СписМінфін!$B$2:$B$101,M253)</f>
        <v>1</v>
      </c>
    </row>
    <row r="254" spans="1:56" s="14" customFormat="1" hidden="1" x14ac:dyDescent="0.2">
      <c r="A254" s="14">
        <v>1</v>
      </c>
      <c r="B254" s="14">
        <f t="shared" si="42"/>
        <v>0</v>
      </c>
      <c r="C254" s="14">
        <f t="shared" si="43"/>
        <v>0</v>
      </c>
      <c r="D254" s="14" t="str">
        <f t="shared" si="44"/>
        <v>4ТОВАРИСТВО З ОБМЕЖЕНОЮ ВIДПОВIДАЛЬНIСТЮ "ОЛСІДЗ БЛЕК СІ"</v>
      </c>
      <c r="E254" s="261">
        <f t="shared" si="45"/>
        <v>0</v>
      </c>
      <c r="F254" s="261">
        <f t="shared" si="46"/>
        <v>0</v>
      </c>
      <c r="G254" s="128">
        <f t="shared" si="37"/>
        <v>0</v>
      </c>
      <c r="H254" s="126">
        <f t="shared" si="47"/>
        <v>0</v>
      </c>
      <c r="I254" s="23">
        <v>42480</v>
      </c>
      <c r="J254" s="23">
        <v>42480</v>
      </c>
      <c r="K254" s="274">
        <f t="shared" si="48"/>
        <v>42514</v>
      </c>
      <c r="L254" s="22">
        <v>9060551219</v>
      </c>
      <c r="M254" s="14" t="s">
        <v>39</v>
      </c>
      <c r="N254" s="41">
        <v>373924926569</v>
      </c>
      <c r="O254" s="40">
        <v>42480</v>
      </c>
      <c r="P254" s="40">
        <v>42480</v>
      </c>
      <c r="Q254" s="40" t="s">
        <v>108</v>
      </c>
      <c r="R254" s="43">
        <v>48560225</v>
      </c>
      <c r="S254" s="40">
        <v>42514</v>
      </c>
      <c r="T254" s="55">
        <f t="shared" si="38"/>
        <v>48560225</v>
      </c>
      <c r="U254" s="90">
        <v>42514</v>
      </c>
      <c r="V254" s="19">
        <v>48560225</v>
      </c>
      <c r="W254" s="43">
        <v>0</v>
      </c>
      <c r="X254" s="43">
        <v>0</v>
      </c>
      <c r="Y254" s="43">
        <v>0</v>
      </c>
      <c r="Z254" s="43">
        <v>0</v>
      </c>
      <c r="AA254" s="43">
        <v>0</v>
      </c>
      <c r="AB254" s="43">
        <v>0</v>
      </c>
      <c r="AC254" s="43">
        <v>0</v>
      </c>
      <c r="AD254" s="43">
        <v>0</v>
      </c>
      <c r="AE254" s="43">
        <v>0</v>
      </c>
      <c r="AF254" s="43">
        <v>0</v>
      </c>
      <c r="AG254" s="43">
        <v>0</v>
      </c>
      <c r="AH254" s="43">
        <v>0</v>
      </c>
      <c r="AI254" s="88">
        <v>0</v>
      </c>
      <c r="AJ254" s="43">
        <v>0</v>
      </c>
      <c r="AK254" s="43">
        <v>0</v>
      </c>
      <c r="AL254" s="43">
        <v>0</v>
      </c>
      <c r="AM254" s="43">
        <v>0</v>
      </c>
      <c r="AN254" s="72">
        <f t="shared" si="39"/>
        <v>48560225</v>
      </c>
      <c r="AO254" s="40">
        <v>42520</v>
      </c>
      <c r="AP254" s="56">
        <v>48560225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  <c r="AW254" s="43">
        <v>0</v>
      </c>
      <c r="AX254" s="43">
        <v>0</v>
      </c>
      <c r="AY254" s="43">
        <v>0</v>
      </c>
      <c r="AZ254" s="43">
        <v>0</v>
      </c>
      <c r="BA254" s="19"/>
      <c r="BB254" s="275">
        <f t="shared" si="40"/>
        <v>0</v>
      </c>
      <c r="BC254" s="275">
        <f t="shared" si="41"/>
        <v>0</v>
      </c>
      <c r="BD254" s="14">
        <f>COUNTIF(СписМінфін!$B$2:$B$101,M254)</f>
        <v>1</v>
      </c>
    </row>
    <row r="255" spans="1:56" s="14" customFormat="1" hidden="1" x14ac:dyDescent="0.2">
      <c r="A255" s="14">
        <v>1</v>
      </c>
      <c r="B255" s="14">
        <f t="shared" si="42"/>
        <v>0</v>
      </c>
      <c r="C255" s="14">
        <f t="shared" si="43"/>
        <v>0</v>
      </c>
      <c r="D255" s="14" t="str">
        <f t="shared" si="44"/>
        <v>4ТОВАРИСТВО З ОБМЕЖЕНОЮ ВIДПОВIДАЛЬНIСТЮ "ПАККО ХОЛДИНГ"</v>
      </c>
      <c r="E255" s="261">
        <f t="shared" si="45"/>
        <v>0</v>
      </c>
      <c r="F255" s="261">
        <f t="shared" si="46"/>
        <v>0</v>
      </c>
      <c r="G255" s="128">
        <f t="shared" si="37"/>
        <v>0</v>
      </c>
      <c r="H255" s="126">
        <f t="shared" si="47"/>
        <v>0</v>
      </c>
      <c r="I255" s="23">
        <v>42480</v>
      </c>
      <c r="J255" s="23">
        <v>42480</v>
      </c>
      <c r="K255" s="274">
        <f t="shared" si="48"/>
        <v>42514</v>
      </c>
      <c r="L255" s="22">
        <v>9060818621</v>
      </c>
      <c r="M255" s="14" t="s">
        <v>96</v>
      </c>
      <c r="N255" s="41">
        <v>349284703184</v>
      </c>
      <c r="O255" s="40">
        <v>42480</v>
      </c>
      <c r="P255" s="40">
        <v>42480</v>
      </c>
      <c r="Q255" s="40" t="s">
        <v>108</v>
      </c>
      <c r="R255" s="22">
        <v>49724738</v>
      </c>
      <c r="S255" s="40">
        <v>42514</v>
      </c>
      <c r="T255" s="55">
        <f t="shared" si="38"/>
        <v>49724738</v>
      </c>
      <c r="U255" s="90">
        <v>42514</v>
      </c>
      <c r="V255" s="19">
        <v>49724738</v>
      </c>
      <c r="W255" s="43">
        <v>0</v>
      </c>
      <c r="X255" s="43">
        <v>0</v>
      </c>
      <c r="Y255" s="43">
        <v>0</v>
      </c>
      <c r="Z255" s="43">
        <v>0</v>
      </c>
      <c r="AA255" s="43">
        <v>0</v>
      </c>
      <c r="AB255" s="43">
        <v>0</v>
      </c>
      <c r="AC255" s="43">
        <v>0</v>
      </c>
      <c r="AD255" s="43">
        <v>0</v>
      </c>
      <c r="AE255" s="43">
        <v>0</v>
      </c>
      <c r="AF255" s="43">
        <v>0</v>
      </c>
      <c r="AG255" s="43">
        <v>0</v>
      </c>
      <c r="AH255" s="43">
        <v>0</v>
      </c>
      <c r="AI255" s="88">
        <v>0</v>
      </c>
      <c r="AJ255" s="43">
        <v>0</v>
      </c>
      <c r="AK255" s="43">
        <v>0</v>
      </c>
      <c r="AL255" s="43">
        <v>0</v>
      </c>
      <c r="AM255" s="43">
        <v>0</v>
      </c>
      <c r="AN255" s="72">
        <f t="shared" si="39"/>
        <v>49724738</v>
      </c>
      <c r="AO255" s="40">
        <v>42520</v>
      </c>
      <c r="AP255" s="56">
        <v>49724738</v>
      </c>
      <c r="AQ255" s="43">
        <v>0</v>
      </c>
      <c r="AR255" s="43">
        <v>0</v>
      </c>
      <c r="AS255" s="43">
        <v>0</v>
      </c>
      <c r="AT255" s="43">
        <v>0</v>
      </c>
      <c r="AU255" s="43">
        <v>0</v>
      </c>
      <c r="AV255" s="43">
        <v>0</v>
      </c>
      <c r="AW255" s="43">
        <v>0</v>
      </c>
      <c r="AX255" s="43">
        <v>0</v>
      </c>
      <c r="AY255" s="43">
        <v>0</v>
      </c>
      <c r="AZ255" s="43">
        <v>0</v>
      </c>
      <c r="BA255" s="19"/>
      <c r="BB255" s="275">
        <f t="shared" si="40"/>
        <v>0</v>
      </c>
      <c r="BC255" s="275">
        <f t="shared" si="41"/>
        <v>0</v>
      </c>
      <c r="BD255" s="14">
        <f>COUNTIF(СписМінфін!$B$2:$B$101,M255)</f>
        <v>1</v>
      </c>
    </row>
    <row r="256" spans="1:56" s="14" customFormat="1" hidden="1" x14ac:dyDescent="0.2">
      <c r="A256" s="14">
        <v>1</v>
      </c>
      <c r="B256" s="14">
        <f t="shared" si="42"/>
        <v>0</v>
      </c>
      <c r="C256" s="14">
        <f t="shared" si="43"/>
        <v>0</v>
      </c>
      <c r="D256" s="14" t="str">
        <f t="shared" si="44"/>
        <v>4ТОВАРИСТВО З ОБМЕЖЕНОЮ ВIДПОВIДАЛЬНIСТЮ "ПОБУЖСЬКИЙ ФЕРОНІКЕЛЕВИЙ КОМБІНАТ"</v>
      </c>
      <c r="E256" s="261">
        <f t="shared" si="45"/>
        <v>0</v>
      </c>
      <c r="F256" s="261">
        <f t="shared" si="46"/>
        <v>0</v>
      </c>
      <c r="G256" s="128">
        <f t="shared" si="37"/>
        <v>0</v>
      </c>
      <c r="H256" s="126">
        <f t="shared" si="47"/>
        <v>0</v>
      </c>
      <c r="I256" s="23">
        <v>42480</v>
      </c>
      <c r="J256" s="23">
        <v>42480</v>
      </c>
      <c r="K256" s="274">
        <f t="shared" si="48"/>
        <v>42514</v>
      </c>
      <c r="L256" s="22">
        <v>9061053483</v>
      </c>
      <c r="M256" s="14" t="s">
        <v>50</v>
      </c>
      <c r="N256" s="41">
        <v>310769526557</v>
      </c>
      <c r="O256" s="40">
        <v>42480</v>
      </c>
      <c r="P256" s="40">
        <v>42480</v>
      </c>
      <c r="Q256" s="40" t="s">
        <v>108</v>
      </c>
      <c r="R256" s="22">
        <v>20780590</v>
      </c>
      <c r="S256" s="40">
        <v>42513</v>
      </c>
      <c r="T256" s="55">
        <f t="shared" si="38"/>
        <v>20780590</v>
      </c>
      <c r="U256" s="90">
        <v>42514</v>
      </c>
      <c r="V256" s="19">
        <v>20780590</v>
      </c>
      <c r="W256" s="43">
        <v>0</v>
      </c>
      <c r="X256" s="43">
        <v>0</v>
      </c>
      <c r="Y256" s="43">
        <v>0</v>
      </c>
      <c r="Z256" s="43">
        <v>0</v>
      </c>
      <c r="AA256" s="43">
        <v>0</v>
      </c>
      <c r="AB256" s="43">
        <v>0</v>
      </c>
      <c r="AC256" s="43">
        <v>0</v>
      </c>
      <c r="AD256" s="43">
        <v>0</v>
      </c>
      <c r="AE256" s="43">
        <v>0</v>
      </c>
      <c r="AF256" s="43">
        <v>0</v>
      </c>
      <c r="AG256" s="43">
        <v>0</v>
      </c>
      <c r="AH256" s="43">
        <v>0</v>
      </c>
      <c r="AI256" s="88">
        <v>0</v>
      </c>
      <c r="AJ256" s="43">
        <v>0</v>
      </c>
      <c r="AK256" s="43">
        <v>0</v>
      </c>
      <c r="AL256" s="43">
        <v>0</v>
      </c>
      <c r="AM256" s="43">
        <v>0</v>
      </c>
      <c r="AN256" s="72">
        <f t="shared" si="39"/>
        <v>20780590</v>
      </c>
      <c r="AO256" s="40">
        <v>42520</v>
      </c>
      <c r="AP256" s="56">
        <v>20780590</v>
      </c>
      <c r="AQ256" s="43">
        <v>0</v>
      </c>
      <c r="AR256" s="43">
        <v>0</v>
      </c>
      <c r="AS256" s="43">
        <v>0</v>
      </c>
      <c r="AT256" s="43">
        <v>0</v>
      </c>
      <c r="AU256" s="43">
        <v>0</v>
      </c>
      <c r="AV256" s="43">
        <v>0</v>
      </c>
      <c r="AW256" s="43">
        <v>0</v>
      </c>
      <c r="AX256" s="43">
        <v>0</v>
      </c>
      <c r="AY256" s="43">
        <v>0</v>
      </c>
      <c r="AZ256" s="43">
        <v>0</v>
      </c>
      <c r="BA256" s="19"/>
      <c r="BB256" s="275">
        <f t="shared" si="40"/>
        <v>0</v>
      </c>
      <c r="BC256" s="275">
        <f t="shared" si="41"/>
        <v>0</v>
      </c>
      <c r="BD256" s="14">
        <f>COUNTIF(СписМінфін!$B$2:$B$101,M256)</f>
        <v>1</v>
      </c>
    </row>
    <row r="257" spans="1:56" s="14" customFormat="1" hidden="1" x14ac:dyDescent="0.2">
      <c r="A257" s="14">
        <v>1</v>
      </c>
      <c r="B257" s="14">
        <f t="shared" si="42"/>
        <v>0</v>
      </c>
      <c r="C257" s="14">
        <f t="shared" si="43"/>
        <v>0</v>
      </c>
      <c r="D257" s="14" t="str">
        <f t="shared" si="44"/>
        <v>4ТОВАРИСТВО З ОБМЕЖЕНОЮ ВІДПОВІДАЛЬНІСТЮ "ЕЛЕКТРОСТАЛЬ"</v>
      </c>
      <c r="E257" s="261">
        <f t="shared" si="45"/>
        <v>0</v>
      </c>
      <c r="F257" s="261">
        <f t="shared" si="46"/>
        <v>0</v>
      </c>
      <c r="G257" s="128">
        <f t="shared" si="37"/>
        <v>0</v>
      </c>
      <c r="H257" s="126">
        <f t="shared" si="47"/>
        <v>0</v>
      </c>
      <c r="I257" s="23">
        <v>42480</v>
      </c>
      <c r="J257" s="23">
        <v>42480</v>
      </c>
      <c r="K257" s="274">
        <f t="shared" si="48"/>
        <v>42514</v>
      </c>
      <c r="L257" s="22">
        <v>9060877270</v>
      </c>
      <c r="M257" s="14" t="s">
        <v>135</v>
      </c>
      <c r="N257" s="41">
        <v>325823805381</v>
      </c>
      <c r="O257" s="40">
        <v>42480</v>
      </c>
      <c r="P257" s="40">
        <v>42480</v>
      </c>
      <c r="Q257" s="40" t="s">
        <v>108</v>
      </c>
      <c r="R257" s="22">
        <v>11298159</v>
      </c>
      <c r="S257" s="40">
        <v>42513</v>
      </c>
      <c r="T257" s="55">
        <f t="shared" si="38"/>
        <v>11298159</v>
      </c>
      <c r="U257" s="90">
        <v>42514</v>
      </c>
      <c r="V257" s="19">
        <v>11298159</v>
      </c>
      <c r="W257" s="43">
        <v>0</v>
      </c>
      <c r="X257" s="43">
        <v>0</v>
      </c>
      <c r="Y257" s="43">
        <v>0</v>
      </c>
      <c r="Z257" s="43">
        <v>0</v>
      </c>
      <c r="AA257" s="43">
        <v>0</v>
      </c>
      <c r="AB257" s="43">
        <v>0</v>
      </c>
      <c r="AC257" s="43">
        <v>0</v>
      </c>
      <c r="AD257" s="43">
        <v>0</v>
      </c>
      <c r="AE257" s="43">
        <v>0</v>
      </c>
      <c r="AF257" s="43">
        <v>0</v>
      </c>
      <c r="AG257" s="43">
        <v>0</v>
      </c>
      <c r="AH257" s="43">
        <v>0</v>
      </c>
      <c r="AI257" s="88">
        <v>0</v>
      </c>
      <c r="AJ257" s="43">
        <v>0</v>
      </c>
      <c r="AK257" s="43">
        <v>0</v>
      </c>
      <c r="AL257" s="43">
        <v>0</v>
      </c>
      <c r="AM257" s="43">
        <v>0</v>
      </c>
      <c r="AN257" s="72">
        <f t="shared" si="39"/>
        <v>11298159</v>
      </c>
      <c r="AO257" s="40">
        <v>42516</v>
      </c>
      <c r="AP257" s="56">
        <v>11298159</v>
      </c>
      <c r="AQ257" s="43">
        <v>0</v>
      </c>
      <c r="AR257" s="43">
        <v>0</v>
      </c>
      <c r="AS257" s="43">
        <v>0</v>
      </c>
      <c r="AT257" s="43">
        <v>0</v>
      </c>
      <c r="AU257" s="43">
        <v>0</v>
      </c>
      <c r="AV257" s="43">
        <v>0</v>
      </c>
      <c r="AW257" s="43">
        <v>0</v>
      </c>
      <c r="AX257" s="43">
        <v>0</v>
      </c>
      <c r="AY257" s="43">
        <v>0</v>
      </c>
      <c r="AZ257" s="43">
        <v>0</v>
      </c>
      <c r="BA257" s="19"/>
      <c r="BB257" s="275">
        <f t="shared" si="40"/>
        <v>0</v>
      </c>
      <c r="BC257" s="275">
        <f t="shared" si="41"/>
        <v>0</v>
      </c>
      <c r="BD257" s="14">
        <f>COUNTIF(СписМінфін!$B$2:$B$101,M257)</f>
        <v>0</v>
      </c>
    </row>
    <row r="258" spans="1:56" s="14" customFormat="1" hidden="1" x14ac:dyDescent="0.2">
      <c r="A258" s="14">
        <v>1</v>
      </c>
      <c r="B258" s="14">
        <f t="shared" si="42"/>
        <v>0</v>
      </c>
      <c r="C258" s="14">
        <f t="shared" si="43"/>
        <v>0</v>
      </c>
      <c r="D258" s="14" t="str">
        <f t="shared" si="44"/>
        <v>4ТОВАРИСТВО З ОБМЕЖЕНОЮ ВIДПОВIДАЛЬНIСТЮ "АМБАР ЕКСПОРТ"</v>
      </c>
      <c r="E258" s="261">
        <f t="shared" si="45"/>
        <v>0</v>
      </c>
      <c r="F258" s="261">
        <f t="shared" si="46"/>
        <v>0</v>
      </c>
      <c r="G258" s="128">
        <f t="shared" ref="G258:G320" si="49">R258-T258-AI258</f>
        <v>0</v>
      </c>
      <c r="H258" s="126">
        <f t="shared" si="47"/>
        <v>0</v>
      </c>
      <c r="I258" s="23">
        <v>42480</v>
      </c>
      <c r="J258" s="23">
        <v>42480</v>
      </c>
      <c r="K258" s="274">
        <f t="shared" si="48"/>
        <v>42515</v>
      </c>
      <c r="L258" s="22">
        <v>9061090032</v>
      </c>
      <c r="M258" s="14" t="s">
        <v>59</v>
      </c>
      <c r="N258" s="41">
        <v>384069008150</v>
      </c>
      <c r="O258" s="40">
        <v>42480</v>
      </c>
      <c r="P258" s="40">
        <v>42480</v>
      </c>
      <c r="Q258" s="40" t="s">
        <v>108</v>
      </c>
      <c r="R258" s="22">
        <v>2066341</v>
      </c>
      <c r="S258" s="40">
        <v>42515</v>
      </c>
      <c r="T258" s="55">
        <f t="shared" ref="T258:T320" si="50">V258+X258+Z258+AB258+AD258+AF258</f>
        <v>2066341</v>
      </c>
      <c r="U258" s="90">
        <v>42515</v>
      </c>
      <c r="V258" s="19">
        <v>2066341</v>
      </c>
      <c r="W258" s="43">
        <v>0</v>
      </c>
      <c r="X258" s="43">
        <v>0</v>
      </c>
      <c r="Y258" s="43">
        <v>0</v>
      </c>
      <c r="Z258" s="43">
        <v>0</v>
      </c>
      <c r="AA258" s="43">
        <v>0</v>
      </c>
      <c r="AB258" s="43">
        <v>0</v>
      </c>
      <c r="AC258" s="43">
        <v>0</v>
      </c>
      <c r="AD258" s="43">
        <v>0</v>
      </c>
      <c r="AE258" s="43">
        <v>0</v>
      </c>
      <c r="AF258" s="43">
        <v>0</v>
      </c>
      <c r="AG258" s="43">
        <v>0</v>
      </c>
      <c r="AH258" s="43">
        <v>0</v>
      </c>
      <c r="AI258" s="88">
        <v>0</v>
      </c>
      <c r="AJ258" s="43">
        <v>0</v>
      </c>
      <c r="AK258" s="43">
        <v>0</v>
      </c>
      <c r="AL258" s="43">
        <v>0</v>
      </c>
      <c r="AM258" s="43">
        <v>0</v>
      </c>
      <c r="AN258" s="72">
        <f t="shared" ref="AN258:AN320" si="51">AP258+AR258+AT258+AV258+AX258+AZ258</f>
        <v>2066341</v>
      </c>
      <c r="AO258" s="40">
        <v>42517</v>
      </c>
      <c r="AP258" s="56">
        <v>2066341</v>
      </c>
      <c r="AQ258" s="43">
        <v>0</v>
      </c>
      <c r="AR258" s="43">
        <v>0</v>
      </c>
      <c r="AS258" s="43">
        <v>0</v>
      </c>
      <c r="AT258" s="43">
        <v>0</v>
      </c>
      <c r="AU258" s="43">
        <v>0</v>
      </c>
      <c r="AV258" s="43">
        <v>0</v>
      </c>
      <c r="AW258" s="43">
        <v>0</v>
      </c>
      <c r="AX258" s="43">
        <v>0</v>
      </c>
      <c r="AY258" s="43">
        <v>0</v>
      </c>
      <c r="AZ258" s="43">
        <v>0</v>
      </c>
      <c r="BA258" s="19"/>
      <c r="BB258" s="275">
        <f t="shared" ref="BB258:BB320" si="52">T258-AN258</f>
        <v>0</v>
      </c>
      <c r="BC258" s="275">
        <f t="shared" ref="BC258:BC320" si="53">R258-AN258</f>
        <v>0</v>
      </c>
      <c r="BD258" s="14">
        <f>COUNTIF(СписМінфін!$B$2:$B$101,M258)</f>
        <v>1</v>
      </c>
    </row>
    <row r="259" spans="1:56" s="14" customFormat="1" hidden="1" x14ac:dyDescent="0.2">
      <c r="A259" s="14">
        <v>1</v>
      </c>
      <c r="B259" s="14">
        <f t="shared" si="42"/>
        <v>1</v>
      </c>
      <c r="C259" s="14">
        <f t="shared" si="43"/>
        <v>1</v>
      </c>
      <c r="D259" s="14" t="str">
        <f t="shared" si="44"/>
        <v>4ДОЧІРНЄ ПІДПРИЄМСТВО З ІНОЗЕМНОЮ ІНВЕСТИЦІЄЮ "САНГРАНТ ПЛЮС"</v>
      </c>
      <c r="E259" s="261">
        <f t="shared" si="45"/>
        <v>2047.6933972605709</v>
      </c>
      <c r="F259" s="261">
        <f t="shared" si="46"/>
        <v>619.48134246575341</v>
      </c>
      <c r="G259" s="128">
        <f t="shared" si="49"/>
        <v>1791.4000000003725</v>
      </c>
      <c r="H259" s="126">
        <f t="shared" si="47"/>
        <v>117</v>
      </c>
      <c r="I259" s="62">
        <v>42480</v>
      </c>
      <c r="J259" s="62">
        <v>42480</v>
      </c>
      <c r="K259" s="274">
        <f t="shared" si="48"/>
        <v>42664</v>
      </c>
      <c r="L259" s="52">
        <v>9060628189</v>
      </c>
      <c r="M259" s="14" t="s">
        <v>88</v>
      </c>
      <c r="N259" s="58">
        <v>312436726100</v>
      </c>
      <c r="O259" s="51">
        <v>42480</v>
      </c>
      <c r="P259" s="51">
        <v>42480</v>
      </c>
      <c r="Q259" s="40" t="s">
        <v>108</v>
      </c>
      <c r="R259" s="59">
        <v>10267324</v>
      </c>
      <c r="S259" s="51">
        <v>42513</v>
      </c>
      <c r="T259" s="55">
        <f t="shared" si="50"/>
        <v>10265532.6</v>
      </c>
      <c r="U259" s="110">
        <v>42517</v>
      </c>
      <c r="V259" s="25">
        <v>10263600.029999999</v>
      </c>
      <c r="W259" s="33">
        <v>42664</v>
      </c>
      <c r="X259" s="25">
        <v>1932.57</v>
      </c>
      <c r="Y259" s="43">
        <v>0</v>
      </c>
      <c r="Z259" s="43">
        <v>0</v>
      </c>
      <c r="AA259" s="43">
        <v>0</v>
      </c>
      <c r="AB259" s="43">
        <v>0</v>
      </c>
      <c r="AC259" s="43">
        <v>0</v>
      </c>
      <c r="AD259" s="43">
        <v>0</v>
      </c>
      <c r="AE259" s="43">
        <v>0</v>
      </c>
      <c r="AF259" s="43">
        <v>0</v>
      </c>
      <c r="AG259" s="43">
        <v>0</v>
      </c>
      <c r="AH259" s="43">
        <v>0</v>
      </c>
      <c r="AI259" s="88">
        <v>0</v>
      </c>
      <c r="AJ259" s="43">
        <v>0</v>
      </c>
      <c r="AK259" s="43">
        <v>0</v>
      </c>
      <c r="AL259" s="43">
        <v>0</v>
      </c>
      <c r="AM259" s="43">
        <v>0</v>
      </c>
      <c r="AN259" s="72">
        <f t="shared" si="51"/>
        <v>10265532.6</v>
      </c>
      <c r="AO259" s="28">
        <v>42517</v>
      </c>
      <c r="AP259" s="27">
        <v>10263600.029999999</v>
      </c>
      <c r="AQ259" s="28">
        <v>42669</v>
      </c>
      <c r="AR259" s="44">
        <v>1932.57</v>
      </c>
      <c r="AS259" s="43">
        <v>0</v>
      </c>
      <c r="AT259" s="43">
        <v>0</v>
      </c>
      <c r="AU259" s="43">
        <v>0</v>
      </c>
      <c r="AV259" s="43">
        <v>0</v>
      </c>
      <c r="AW259" s="43">
        <v>0</v>
      </c>
      <c r="AX259" s="43">
        <v>0</v>
      </c>
      <c r="AY259" s="43">
        <v>0</v>
      </c>
      <c r="AZ259" s="43">
        <v>0</v>
      </c>
      <c r="BA259" s="19"/>
      <c r="BB259" s="275">
        <f t="shared" si="52"/>
        <v>0</v>
      </c>
      <c r="BC259" s="275">
        <f t="shared" si="53"/>
        <v>1791.4000000003725</v>
      </c>
      <c r="BD259" s="14">
        <f>COUNTIF(СписМінфін!$B$2:$B$101,M259)</f>
        <v>1</v>
      </c>
    </row>
    <row r="260" spans="1:56" s="14" customFormat="1" hidden="1" x14ac:dyDescent="0.2">
      <c r="A260" s="14">
        <v>1</v>
      </c>
      <c r="B260" s="14">
        <f t="shared" si="42"/>
        <v>1</v>
      </c>
      <c r="C260" s="14">
        <f t="shared" si="43"/>
        <v>0</v>
      </c>
      <c r="D260" s="14" t="str">
        <f t="shared" si="44"/>
        <v>4КАЗЕННЕ ПІДПРИЄМСТВО "НАУКОВО-ВИРОБНИЧИЙ КОМПЛЕКС "ІСКРА"</v>
      </c>
      <c r="E260" s="261">
        <f t="shared" si="45"/>
        <v>5804824.955917812</v>
      </c>
      <c r="F260" s="261">
        <f t="shared" si="46"/>
        <v>0</v>
      </c>
      <c r="G260" s="130">
        <f t="shared" si="49"/>
        <v>7280966.0100000054</v>
      </c>
      <c r="H260" s="126">
        <f t="shared" si="47"/>
        <v>0</v>
      </c>
      <c r="I260" s="23">
        <v>42480</v>
      </c>
      <c r="J260" s="45">
        <v>42480</v>
      </c>
      <c r="K260" s="274">
        <f t="shared" si="48"/>
        <v>42521</v>
      </c>
      <c r="L260" s="46">
        <v>9060921118</v>
      </c>
      <c r="M260" s="14" t="s">
        <v>20</v>
      </c>
      <c r="N260" s="46">
        <v>143138608241</v>
      </c>
      <c r="O260" s="40">
        <v>42480</v>
      </c>
      <c r="P260" s="31">
        <v>42480</v>
      </c>
      <c r="Q260" s="35"/>
      <c r="R260" s="48">
        <v>46990000</v>
      </c>
      <c r="S260" s="49">
        <v>42515</v>
      </c>
      <c r="T260" s="55">
        <f t="shared" si="50"/>
        <v>39709033.989999995</v>
      </c>
      <c r="U260" s="92">
        <v>42521</v>
      </c>
      <c r="V260" s="32">
        <v>39709033.989999995</v>
      </c>
      <c r="W260" s="43">
        <v>0</v>
      </c>
      <c r="X260" s="43">
        <v>0</v>
      </c>
      <c r="Y260" s="43">
        <v>0</v>
      </c>
      <c r="Z260" s="43">
        <v>0</v>
      </c>
      <c r="AA260" s="43">
        <v>0</v>
      </c>
      <c r="AB260" s="43">
        <v>0</v>
      </c>
      <c r="AC260" s="43">
        <v>0</v>
      </c>
      <c r="AD260" s="43">
        <v>0</v>
      </c>
      <c r="AE260" s="43">
        <v>0</v>
      </c>
      <c r="AF260" s="43">
        <v>0</v>
      </c>
      <c r="AG260" s="43">
        <v>0</v>
      </c>
      <c r="AH260" s="43">
        <v>0</v>
      </c>
      <c r="AI260" s="68"/>
      <c r="AJ260" s="50"/>
      <c r="AK260" s="21"/>
      <c r="AL260" s="21"/>
      <c r="AM260" s="43">
        <v>0</v>
      </c>
      <c r="AN260" s="72">
        <f t="shared" si="51"/>
        <v>39709033.989999995</v>
      </c>
      <c r="AO260" s="31">
        <v>42674</v>
      </c>
      <c r="AP260" s="30">
        <v>39709033.989999995</v>
      </c>
      <c r="AQ260" s="43">
        <v>0</v>
      </c>
      <c r="AR260" s="43">
        <v>0</v>
      </c>
      <c r="AS260" s="43">
        <v>0</v>
      </c>
      <c r="AT260" s="43">
        <v>0</v>
      </c>
      <c r="AU260" s="43">
        <v>0</v>
      </c>
      <c r="AV260" s="43">
        <v>0</v>
      </c>
      <c r="AW260" s="43">
        <v>0</v>
      </c>
      <c r="AX260" s="43">
        <v>0</v>
      </c>
      <c r="AY260" s="43">
        <v>0</v>
      </c>
      <c r="AZ260" s="43">
        <v>0</v>
      </c>
      <c r="BA260" s="32"/>
      <c r="BB260" s="277">
        <f t="shared" si="52"/>
        <v>0</v>
      </c>
      <c r="BC260" s="277">
        <f t="shared" si="53"/>
        <v>7280966.0100000054</v>
      </c>
      <c r="BD260" s="14">
        <f>COUNTIF(СписМінфін!$B$2:$B$101,M260)</f>
        <v>1</v>
      </c>
    </row>
    <row r="261" spans="1:56" s="14" customFormat="1" hidden="1" x14ac:dyDescent="0.2">
      <c r="A261" s="14">
        <v>1</v>
      </c>
      <c r="B261" s="14">
        <f t="shared" si="42"/>
        <v>0</v>
      </c>
      <c r="C261" s="14">
        <f t="shared" si="43"/>
        <v>0</v>
      </c>
      <c r="D261" s="14" t="str">
        <f t="shared" si="44"/>
        <v>4ПУБЛІЧНЕ АКЦІОНЕРНЕ ТОВАРИСТВО ''ЗАПОРІЗЬКИЙ ЗАВОД ФЕРОСПЛАВІВ''</v>
      </c>
      <c r="E261" s="261">
        <f t="shared" si="45"/>
        <v>0</v>
      </c>
      <c r="F261" s="261">
        <f t="shared" si="46"/>
        <v>0</v>
      </c>
      <c r="G261" s="128">
        <f t="shared" si="49"/>
        <v>0</v>
      </c>
      <c r="H261" s="126">
        <f t="shared" si="47"/>
        <v>0</v>
      </c>
      <c r="I261" s="23">
        <v>42480</v>
      </c>
      <c r="J261" s="23">
        <v>42480</v>
      </c>
      <c r="K261" s="274">
        <f t="shared" si="48"/>
        <v>42521</v>
      </c>
      <c r="L261" s="22">
        <v>9060881680</v>
      </c>
      <c r="M261" s="14" t="s">
        <v>137</v>
      </c>
      <c r="N261" s="41">
        <v>1865408241</v>
      </c>
      <c r="O261" s="40">
        <v>42480</v>
      </c>
      <c r="P261" s="40">
        <v>42480</v>
      </c>
      <c r="Q261" s="40" t="s">
        <v>108</v>
      </c>
      <c r="R261" s="22">
        <v>30004938</v>
      </c>
      <c r="S261" s="40">
        <v>42515</v>
      </c>
      <c r="T261" s="55">
        <f t="shared" si="50"/>
        <v>30004938</v>
      </c>
      <c r="U261" s="90">
        <v>42521</v>
      </c>
      <c r="V261" s="19">
        <v>30004938</v>
      </c>
      <c r="W261" s="43">
        <v>0</v>
      </c>
      <c r="X261" s="43">
        <v>0</v>
      </c>
      <c r="Y261" s="43">
        <v>0</v>
      </c>
      <c r="Z261" s="43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  <c r="AI261" s="88">
        <v>0</v>
      </c>
      <c r="AJ261" s="43">
        <v>0</v>
      </c>
      <c r="AK261" s="43">
        <v>0</v>
      </c>
      <c r="AL261" s="43">
        <v>0</v>
      </c>
      <c r="AM261" s="43">
        <v>0</v>
      </c>
      <c r="AN261" s="72">
        <f t="shared" si="51"/>
        <v>30004938</v>
      </c>
      <c r="AO261" s="40">
        <v>42559</v>
      </c>
      <c r="AP261" s="56">
        <v>30004938</v>
      </c>
      <c r="AQ261" s="43">
        <v>0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0</v>
      </c>
      <c r="AX261" s="43">
        <v>0</v>
      </c>
      <c r="AY261" s="43">
        <v>0</v>
      </c>
      <c r="AZ261" s="43">
        <v>0</v>
      </c>
      <c r="BA261" s="19"/>
      <c r="BB261" s="275">
        <f t="shared" si="52"/>
        <v>0</v>
      </c>
      <c r="BC261" s="275">
        <f t="shared" si="53"/>
        <v>0</v>
      </c>
      <c r="BD261" s="14">
        <f>COUNTIF(СписМінфін!$B$2:$B$101,M261)</f>
        <v>0</v>
      </c>
    </row>
    <row r="262" spans="1:56" s="14" customFormat="1" hidden="1" x14ac:dyDescent="0.2">
      <c r="A262" s="14">
        <v>1</v>
      </c>
      <c r="B262" s="14">
        <f t="shared" si="42"/>
        <v>0</v>
      </c>
      <c r="C262" s="14">
        <f t="shared" si="43"/>
        <v>0</v>
      </c>
      <c r="D262" s="14" t="str">
        <f t="shared" si="44"/>
        <v>4ТОВАРИСТВО З ОБМЕЖЕНОЮ ВIДПОВIДАЛЬНIСТЮ "ЗАПОРІЗЬКИЙ ТИТАНО-МАГНІЄВИЙ КОМБІНАТ"</v>
      </c>
      <c r="E262" s="261">
        <f t="shared" si="45"/>
        <v>0</v>
      </c>
      <c r="F262" s="261">
        <f t="shared" si="46"/>
        <v>0</v>
      </c>
      <c r="G262" s="128">
        <f t="shared" si="49"/>
        <v>0</v>
      </c>
      <c r="H262" s="126">
        <f t="shared" si="47"/>
        <v>0</v>
      </c>
      <c r="I262" s="23">
        <v>42480</v>
      </c>
      <c r="J262" s="23">
        <v>42480</v>
      </c>
      <c r="K262" s="274">
        <f t="shared" si="48"/>
        <v>42521</v>
      </c>
      <c r="L262" s="22">
        <v>9060384093</v>
      </c>
      <c r="M262" s="14" t="s">
        <v>30</v>
      </c>
      <c r="N262" s="41">
        <v>389830008255</v>
      </c>
      <c r="O262" s="40">
        <v>42480</v>
      </c>
      <c r="P262" s="40">
        <v>42480</v>
      </c>
      <c r="Q262" s="40" t="s">
        <v>108</v>
      </c>
      <c r="R262" s="43">
        <v>5999594</v>
      </c>
      <c r="S262" s="40">
        <v>42515</v>
      </c>
      <c r="T262" s="55">
        <f t="shared" si="50"/>
        <v>5999594</v>
      </c>
      <c r="U262" s="90">
        <v>42521</v>
      </c>
      <c r="V262" s="19">
        <v>5999594</v>
      </c>
      <c r="W262" s="43">
        <v>0</v>
      </c>
      <c r="X262" s="43">
        <v>0</v>
      </c>
      <c r="Y262" s="43">
        <v>0</v>
      </c>
      <c r="Z262" s="43">
        <v>0</v>
      </c>
      <c r="AA262" s="43">
        <v>0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  <c r="AI262" s="88">
        <v>0</v>
      </c>
      <c r="AJ262" s="43">
        <v>0</v>
      </c>
      <c r="AK262" s="43">
        <v>0</v>
      </c>
      <c r="AL262" s="43">
        <v>0</v>
      </c>
      <c r="AM262" s="43">
        <v>0</v>
      </c>
      <c r="AN262" s="72">
        <f t="shared" si="51"/>
        <v>5999594</v>
      </c>
      <c r="AO262" s="40">
        <v>42733</v>
      </c>
      <c r="AP262" s="56">
        <v>5999594</v>
      </c>
      <c r="AQ262" s="43">
        <v>0</v>
      </c>
      <c r="AR262" s="43">
        <v>0</v>
      </c>
      <c r="AS262" s="43">
        <v>0</v>
      </c>
      <c r="AT262" s="43">
        <v>0</v>
      </c>
      <c r="AU262" s="43">
        <v>0</v>
      </c>
      <c r="AV262" s="43">
        <v>0</v>
      </c>
      <c r="AW262" s="43">
        <v>0</v>
      </c>
      <c r="AX262" s="43">
        <v>0</v>
      </c>
      <c r="AY262" s="43">
        <v>0</v>
      </c>
      <c r="AZ262" s="43">
        <v>0</v>
      </c>
      <c r="BA262" s="19"/>
      <c r="BB262" s="275">
        <f t="shared" si="52"/>
        <v>0</v>
      </c>
      <c r="BC262" s="275">
        <f t="shared" si="53"/>
        <v>0</v>
      </c>
      <c r="BD262" s="14">
        <f>COUNTIF(СписМінфін!$B$2:$B$101,M262)</f>
        <v>1</v>
      </c>
    </row>
    <row r="263" spans="1:56" s="14" customFormat="1" hidden="1" x14ac:dyDescent="0.2">
      <c r="A263" s="14">
        <v>1</v>
      </c>
      <c r="B263" s="14">
        <f t="shared" ref="B263:B326" si="54">IF(E263&gt;0,1,0)</f>
        <v>0</v>
      </c>
      <c r="C263" s="14">
        <f t="shared" ref="C263:C326" si="55">IF(F263&gt;0,1,0)</f>
        <v>0</v>
      </c>
      <c r="D263" s="14" t="str">
        <f t="shared" ref="D263:D326" si="56">MONTH(J263)&amp;M263</f>
        <v>4ТОВАРИСТВО З ОБМЕЖЕНОЮ ВIДПОВIДАЛЬНIСТЮ "ІМПЕРОВО ФУДЗ"</v>
      </c>
      <c r="E263" s="261">
        <f t="shared" ref="E263:E326" si="57">(IF(G263&lt;=0,0,G263)*IF(($N$2-I263-67)&lt;0,0,$N$2-I263-67)+IF((U263-I263-67)&lt;0,0,U263-I263-67)*V263+IF((W263-I263-67)&lt;0,0,W263-I263-67)*X263+IF((Y263-I263-67)&lt;0,0,Y263-I263-67)*Z263+IF((AA263-I263-67)&lt;0,0,AA263-I263-67)*AB263+IF((AC263-I263-67)&lt;0,0,AC263-I263-67)*AD263+IF((AE263-I263-67)&lt;0,0,AE263-I263-67)*AF263)/365</f>
        <v>0</v>
      </c>
      <c r="F263" s="261">
        <f t="shared" ref="F263:F326" si="58">(IF((U263-I263-67)&lt;0,0,U263-I263-67)*V263+IF((W263-I263-67)&lt;0,0,W263-I263-67)*X263+IF((Y263-I263-67)&lt;0,0,Y263-I263-67)*Z263+IF((AA263-I263-67)&lt;0,0,AA263-I263-67)*AB263+IF((AC263-I263-67)&lt;0,0,AC263-I263-67)*AD263+IF((AE263-I263-67)&lt;0,0,AE263-I263-67)*AF263)/365</f>
        <v>0</v>
      </c>
      <c r="G263" s="128">
        <f t="shared" si="49"/>
        <v>0</v>
      </c>
      <c r="H263" s="126">
        <f t="shared" ref="H263:H326" si="59">IF(K263-I263-67&gt;0,K263-I263-67,0)</f>
        <v>0</v>
      </c>
      <c r="I263" s="23">
        <v>42480</v>
      </c>
      <c r="J263" s="23">
        <v>42480</v>
      </c>
      <c r="K263" s="274">
        <f t="shared" ref="K263:K326" si="60">IF(AE263&gt;0,AE263,IF(AC263&gt;0,AC263,IF(AA263&gt;0,AA263,IF(Y263&gt;0,Y263,IF(W263&gt;0,W263,IF(U263&gt;0,U263,$N$2))))))</f>
        <v>42543</v>
      </c>
      <c r="L263" s="22">
        <v>9060958209</v>
      </c>
      <c r="M263" s="14" t="s">
        <v>69</v>
      </c>
      <c r="N263" s="41">
        <v>348450709150</v>
      </c>
      <c r="O263" s="40">
        <v>42480</v>
      </c>
      <c r="P263" s="40">
        <v>42480</v>
      </c>
      <c r="Q263" s="40" t="s">
        <v>108</v>
      </c>
      <c r="R263" s="22">
        <v>96007552</v>
      </c>
      <c r="S263" s="40">
        <v>42542</v>
      </c>
      <c r="T263" s="55">
        <f t="shared" si="50"/>
        <v>96007552</v>
      </c>
      <c r="U263" s="90">
        <v>42543</v>
      </c>
      <c r="V263" s="19">
        <v>96007552</v>
      </c>
      <c r="W263" s="43">
        <v>0</v>
      </c>
      <c r="X263" s="43">
        <v>0</v>
      </c>
      <c r="Y263" s="43">
        <v>0</v>
      </c>
      <c r="Z263" s="43">
        <v>0</v>
      </c>
      <c r="AA263" s="43">
        <v>0</v>
      </c>
      <c r="AB263" s="43">
        <v>0</v>
      </c>
      <c r="AC263" s="43">
        <v>0</v>
      </c>
      <c r="AD263" s="43">
        <v>0</v>
      </c>
      <c r="AE263" s="43">
        <v>0</v>
      </c>
      <c r="AF263" s="43">
        <v>0</v>
      </c>
      <c r="AG263" s="43">
        <v>0</v>
      </c>
      <c r="AH263" s="43">
        <v>0</v>
      </c>
      <c r="AI263" s="88">
        <v>0</v>
      </c>
      <c r="AJ263" s="43">
        <v>0</v>
      </c>
      <c r="AK263" s="43">
        <v>0</v>
      </c>
      <c r="AL263" s="43">
        <v>0</v>
      </c>
      <c r="AM263" s="43">
        <v>0</v>
      </c>
      <c r="AN263" s="72">
        <f t="shared" si="51"/>
        <v>96007552</v>
      </c>
      <c r="AO263" s="40">
        <v>42566</v>
      </c>
      <c r="AP263" s="56">
        <v>96007552</v>
      </c>
      <c r="AQ263" s="43">
        <v>0</v>
      </c>
      <c r="AR263" s="43">
        <v>0</v>
      </c>
      <c r="AS263" s="43">
        <v>0</v>
      </c>
      <c r="AT263" s="43">
        <v>0</v>
      </c>
      <c r="AU263" s="43">
        <v>0</v>
      </c>
      <c r="AV263" s="43">
        <v>0</v>
      </c>
      <c r="AW263" s="43">
        <v>0</v>
      </c>
      <c r="AX263" s="43">
        <v>0</v>
      </c>
      <c r="AY263" s="43">
        <v>0</v>
      </c>
      <c r="AZ263" s="43">
        <v>0</v>
      </c>
      <c r="BA263" s="19"/>
      <c r="BB263" s="275">
        <f t="shared" si="52"/>
        <v>0</v>
      </c>
      <c r="BC263" s="275">
        <f t="shared" si="53"/>
        <v>0</v>
      </c>
      <c r="BD263" s="14">
        <f>COUNTIF(СписМінфін!$B$2:$B$101,M263)</f>
        <v>1</v>
      </c>
    </row>
    <row r="264" spans="1:56" s="14" customFormat="1" hidden="1" x14ac:dyDescent="0.2">
      <c r="A264" s="14">
        <v>1</v>
      </c>
      <c r="B264" s="14">
        <f t="shared" si="54"/>
        <v>1</v>
      </c>
      <c r="C264" s="14">
        <f t="shared" si="55"/>
        <v>0</v>
      </c>
      <c r="D264" s="14" t="str">
        <f t="shared" si="56"/>
        <v>4ТОВАРИСТВО З ОБМЕЖЕНОЮ ВIДПОВIДАЛЬНIСТЮ "КЛОВ"</v>
      </c>
      <c r="E264" s="261">
        <f t="shared" si="57"/>
        <v>1833.6986301369864</v>
      </c>
      <c r="F264" s="261">
        <f t="shared" si="58"/>
        <v>0</v>
      </c>
      <c r="G264" s="128">
        <f t="shared" si="49"/>
        <v>2300</v>
      </c>
      <c r="H264" s="126">
        <f t="shared" si="59"/>
        <v>0</v>
      </c>
      <c r="I264" s="23">
        <v>42480</v>
      </c>
      <c r="J264" s="23">
        <v>42480</v>
      </c>
      <c r="K264" s="274">
        <f t="shared" si="60"/>
        <v>42543</v>
      </c>
      <c r="L264" s="22">
        <v>9060923680</v>
      </c>
      <c r="M264" s="14" t="s">
        <v>33</v>
      </c>
      <c r="N264" s="41">
        <v>311115626107</v>
      </c>
      <c r="O264" s="40">
        <v>42480</v>
      </c>
      <c r="P264" s="40">
        <v>42480</v>
      </c>
      <c r="Q264" s="40" t="s">
        <v>108</v>
      </c>
      <c r="R264" s="22">
        <v>6038000</v>
      </c>
      <c r="S264" s="40">
        <v>42543</v>
      </c>
      <c r="T264" s="55">
        <f t="shared" si="50"/>
        <v>6035700</v>
      </c>
      <c r="U264" s="90">
        <v>42543</v>
      </c>
      <c r="V264" s="19">
        <v>6035700</v>
      </c>
      <c r="W264" s="43">
        <v>0</v>
      </c>
      <c r="X264" s="43">
        <v>0</v>
      </c>
      <c r="Y264" s="43">
        <v>0</v>
      </c>
      <c r="Z264" s="43">
        <v>0</v>
      </c>
      <c r="AA264" s="43">
        <v>0</v>
      </c>
      <c r="AB264" s="43">
        <v>0</v>
      </c>
      <c r="AC264" s="43">
        <v>0</v>
      </c>
      <c r="AD264" s="43">
        <v>0</v>
      </c>
      <c r="AE264" s="43">
        <v>0</v>
      </c>
      <c r="AF264" s="43">
        <v>0</v>
      </c>
      <c r="AG264" s="43">
        <v>0</v>
      </c>
      <c r="AH264" s="43">
        <v>0</v>
      </c>
      <c r="AI264" s="88">
        <v>0</v>
      </c>
      <c r="AJ264" s="43">
        <v>0</v>
      </c>
      <c r="AK264" s="43">
        <v>0</v>
      </c>
      <c r="AL264" s="43">
        <v>0</v>
      </c>
      <c r="AM264" s="43">
        <v>0</v>
      </c>
      <c r="AN264" s="72">
        <f t="shared" si="51"/>
        <v>6035700</v>
      </c>
      <c r="AO264" s="40">
        <v>42566</v>
      </c>
      <c r="AP264" s="56">
        <v>6035700</v>
      </c>
      <c r="AQ264" s="43">
        <v>0</v>
      </c>
      <c r="AR264" s="43">
        <v>0</v>
      </c>
      <c r="AS264" s="43">
        <v>0</v>
      </c>
      <c r="AT264" s="43">
        <v>0</v>
      </c>
      <c r="AU264" s="43">
        <v>0</v>
      </c>
      <c r="AV264" s="43">
        <v>0</v>
      </c>
      <c r="AW264" s="43">
        <v>0</v>
      </c>
      <c r="AX264" s="43">
        <v>0</v>
      </c>
      <c r="AY264" s="43">
        <v>0</v>
      </c>
      <c r="AZ264" s="43">
        <v>0</v>
      </c>
      <c r="BA264" s="19"/>
      <c r="BB264" s="275">
        <f t="shared" si="52"/>
        <v>0</v>
      </c>
      <c r="BC264" s="275">
        <f t="shared" si="53"/>
        <v>2300</v>
      </c>
      <c r="BD264" s="14">
        <f>COUNTIF(СписМінфін!$B$2:$B$101,M264)</f>
        <v>1</v>
      </c>
    </row>
    <row r="265" spans="1:56" s="14" customFormat="1" hidden="1" x14ac:dyDescent="0.2">
      <c r="A265" s="14">
        <v>1</v>
      </c>
      <c r="B265" s="14">
        <f t="shared" si="54"/>
        <v>1</v>
      </c>
      <c r="C265" s="14">
        <f t="shared" si="55"/>
        <v>0</v>
      </c>
      <c r="D265" s="14" t="str">
        <f t="shared" si="56"/>
        <v>4ТОВАРИСТВО З ОБМЕЖЕНОЮ ВIДПОВIДАЛЬНIСТЮ "АВК КОНФЕКШІНЕРІ"</v>
      </c>
      <c r="E265" s="261">
        <f t="shared" si="57"/>
        <v>276620.97246575583</v>
      </c>
      <c r="F265" s="261">
        <f t="shared" si="58"/>
        <v>0</v>
      </c>
      <c r="G265" s="128">
        <f t="shared" si="49"/>
        <v>346964.45000000298</v>
      </c>
      <c r="H265" s="126">
        <f t="shared" si="59"/>
        <v>0</v>
      </c>
      <c r="I265" s="23">
        <v>42480</v>
      </c>
      <c r="J265" s="23">
        <v>42480</v>
      </c>
      <c r="K265" s="274">
        <f t="shared" si="60"/>
        <v>42545</v>
      </c>
      <c r="L265" s="22">
        <v>9060609553</v>
      </c>
      <c r="M265" s="14" t="s">
        <v>58</v>
      </c>
      <c r="N265" s="41">
        <v>394617926564</v>
      </c>
      <c r="O265" s="40">
        <v>42480</v>
      </c>
      <c r="P265" s="40">
        <v>42480</v>
      </c>
      <c r="Q265" s="40" t="s">
        <v>108</v>
      </c>
      <c r="R265" s="22">
        <v>48842943</v>
      </c>
      <c r="S265" s="40">
        <v>42545</v>
      </c>
      <c r="T265" s="55">
        <f t="shared" si="50"/>
        <v>48495978.549999997</v>
      </c>
      <c r="U265" s="90">
        <v>42545</v>
      </c>
      <c r="V265" s="19">
        <v>48495978.549999997</v>
      </c>
      <c r="W265" s="43">
        <v>0</v>
      </c>
      <c r="X265" s="43">
        <v>0</v>
      </c>
      <c r="Y265" s="43">
        <v>0</v>
      </c>
      <c r="Z265" s="43">
        <v>0</v>
      </c>
      <c r="AA265" s="43">
        <v>0</v>
      </c>
      <c r="AB265" s="43">
        <v>0</v>
      </c>
      <c r="AC265" s="43">
        <v>0</v>
      </c>
      <c r="AD265" s="43">
        <v>0</v>
      </c>
      <c r="AE265" s="43">
        <v>0</v>
      </c>
      <c r="AF265" s="43">
        <v>0</v>
      </c>
      <c r="AG265" s="43">
        <v>0</v>
      </c>
      <c r="AH265" s="43">
        <v>0</v>
      </c>
      <c r="AI265" s="88">
        <v>0</v>
      </c>
      <c r="AJ265" s="43">
        <v>0</v>
      </c>
      <c r="AK265" s="43">
        <v>0</v>
      </c>
      <c r="AL265" s="43">
        <v>0</v>
      </c>
      <c r="AM265" s="43">
        <v>0</v>
      </c>
      <c r="AN265" s="72">
        <f t="shared" si="51"/>
        <v>48495978.549999997</v>
      </c>
      <c r="AO265" s="40">
        <v>42564</v>
      </c>
      <c r="AP265" s="56">
        <v>48495978.549999997</v>
      </c>
      <c r="AQ265" s="43">
        <v>0</v>
      </c>
      <c r="AR265" s="43">
        <v>0</v>
      </c>
      <c r="AS265" s="43">
        <v>0</v>
      </c>
      <c r="AT265" s="43">
        <v>0</v>
      </c>
      <c r="AU265" s="43">
        <v>0</v>
      </c>
      <c r="AV265" s="43">
        <v>0</v>
      </c>
      <c r="AW265" s="43">
        <v>0</v>
      </c>
      <c r="AX265" s="43">
        <v>0</v>
      </c>
      <c r="AY265" s="43">
        <v>0</v>
      </c>
      <c r="AZ265" s="43">
        <v>0</v>
      </c>
      <c r="BA265" s="19"/>
      <c r="BB265" s="275">
        <f t="shared" si="52"/>
        <v>0</v>
      </c>
      <c r="BC265" s="275">
        <f t="shared" si="53"/>
        <v>346964.45000000298</v>
      </c>
      <c r="BD265" s="14">
        <f>COUNTIF(СписМінфін!$B$2:$B$101,M265)</f>
        <v>1</v>
      </c>
    </row>
    <row r="266" spans="1:56" s="14" customFormat="1" hidden="1" x14ac:dyDescent="0.2">
      <c r="A266" s="14">
        <v>1</v>
      </c>
      <c r="B266" s="14">
        <f t="shared" si="54"/>
        <v>0</v>
      </c>
      <c r="C266" s="14">
        <f t="shared" si="55"/>
        <v>0</v>
      </c>
      <c r="D266" s="14" t="str">
        <f t="shared" si="56"/>
        <v>4ТОВАРИСТВО З ОБМЕЖЕНОЮ ВIДПОВIДАЛЬНIСТЮ "ПРОФІТ-ЕКСПОРТ"</v>
      </c>
      <c r="E266" s="261">
        <f t="shared" si="57"/>
        <v>0</v>
      </c>
      <c r="F266" s="261">
        <f t="shared" si="58"/>
        <v>0</v>
      </c>
      <c r="G266" s="128">
        <f t="shared" si="49"/>
        <v>0</v>
      </c>
      <c r="H266" s="126">
        <f t="shared" si="59"/>
        <v>0</v>
      </c>
      <c r="I266" s="23">
        <v>42480</v>
      </c>
      <c r="J266" s="23">
        <v>42480</v>
      </c>
      <c r="K266" s="274">
        <f t="shared" si="60"/>
        <v>42545</v>
      </c>
      <c r="L266" s="22">
        <v>9060391599</v>
      </c>
      <c r="M266" s="14" t="s">
        <v>138</v>
      </c>
      <c r="N266" s="41">
        <v>397419508281</v>
      </c>
      <c r="O266" s="40">
        <v>42480</v>
      </c>
      <c r="P266" s="40">
        <v>42480</v>
      </c>
      <c r="Q266" s="40" t="s">
        <v>108</v>
      </c>
      <c r="R266" s="22">
        <v>15810499</v>
      </c>
      <c r="S266" s="40">
        <v>42545</v>
      </c>
      <c r="T266" s="55">
        <f t="shared" si="50"/>
        <v>15810499</v>
      </c>
      <c r="U266" s="90">
        <v>42545</v>
      </c>
      <c r="V266" s="19">
        <v>15810499</v>
      </c>
      <c r="W266" s="43">
        <v>0</v>
      </c>
      <c r="X266" s="43">
        <v>0</v>
      </c>
      <c r="Y266" s="43">
        <v>0</v>
      </c>
      <c r="Z266" s="43">
        <v>0</v>
      </c>
      <c r="AA266" s="43">
        <v>0</v>
      </c>
      <c r="AB266" s="43">
        <v>0</v>
      </c>
      <c r="AC266" s="43">
        <v>0</v>
      </c>
      <c r="AD266" s="43">
        <v>0</v>
      </c>
      <c r="AE266" s="43">
        <v>0</v>
      </c>
      <c r="AF266" s="43">
        <v>0</v>
      </c>
      <c r="AG266" s="43">
        <v>0</v>
      </c>
      <c r="AH266" s="43">
        <v>0</v>
      </c>
      <c r="AI266" s="88">
        <v>0</v>
      </c>
      <c r="AJ266" s="43">
        <v>0</v>
      </c>
      <c r="AK266" s="43">
        <v>0</v>
      </c>
      <c r="AL266" s="43">
        <v>0</v>
      </c>
      <c r="AM266" s="43">
        <v>0</v>
      </c>
      <c r="AN266" s="72">
        <f t="shared" si="51"/>
        <v>15810499</v>
      </c>
      <c r="AO266" s="40">
        <v>42566</v>
      </c>
      <c r="AP266" s="56">
        <v>15810499</v>
      </c>
      <c r="AQ266" s="43">
        <v>0</v>
      </c>
      <c r="AR266" s="43">
        <v>0</v>
      </c>
      <c r="AS266" s="43">
        <v>0</v>
      </c>
      <c r="AT266" s="43">
        <v>0</v>
      </c>
      <c r="AU266" s="43">
        <v>0</v>
      </c>
      <c r="AV266" s="43">
        <v>0</v>
      </c>
      <c r="AW266" s="43">
        <v>0</v>
      </c>
      <c r="AX266" s="43">
        <v>0</v>
      </c>
      <c r="AY266" s="43">
        <v>0</v>
      </c>
      <c r="AZ266" s="43">
        <v>0</v>
      </c>
      <c r="BA266" s="19"/>
      <c r="BB266" s="275">
        <f t="shared" si="52"/>
        <v>0</v>
      </c>
      <c r="BC266" s="275">
        <f t="shared" si="53"/>
        <v>0</v>
      </c>
      <c r="BD266" s="14">
        <f>COUNTIF(СписМінфін!$B$2:$B$101,M266)</f>
        <v>0</v>
      </c>
    </row>
    <row r="267" spans="1:56" s="14" customFormat="1" hidden="1" x14ac:dyDescent="0.2">
      <c r="A267" s="14">
        <v>1</v>
      </c>
      <c r="B267" s="14">
        <f t="shared" si="54"/>
        <v>1</v>
      </c>
      <c r="C267" s="14">
        <f t="shared" si="55"/>
        <v>1</v>
      </c>
      <c r="D267" s="14" t="str">
        <f t="shared" si="56"/>
        <v>4ПРИВАТНЕ АКЦIОНЕРНЕ ТОВАРИСТВО "АВІАКОМПАНІЯ "МІЖНАРОДНІ АВІАЛІНІЇ УКРАЇНИ"</v>
      </c>
      <c r="E267" s="261">
        <f t="shared" si="57"/>
        <v>351983.38630136987</v>
      </c>
      <c r="F267" s="261">
        <f t="shared" si="58"/>
        <v>351983.38630136987</v>
      </c>
      <c r="G267" s="128">
        <f t="shared" si="49"/>
        <v>0</v>
      </c>
      <c r="H267" s="126">
        <f t="shared" si="59"/>
        <v>8</v>
      </c>
      <c r="I267" s="23">
        <v>42480</v>
      </c>
      <c r="J267" s="23">
        <v>42480</v>
      </c>
      <c r="K267" s="274">
        <f t="shared" si="60"/>
        <v>42555</v>
      </c>
      <c r="L267" s="22">
        <v>9060328638</v>
      </c>
      <c r="M267" s="14" t="s">
        <v>57</v>
      </c>
      <c r="N267" s="41">
        <v>143486826595</v>
      </c>
      <c r="O267" s="40">
        <v>42480</v>
      </c>
      <c r="P267" s="40">
        <v>42480</v>
      </c>
      <c r="Q267" s="40" t="s">
        <v>108</v>
      </c>
      <c r="R267" s="22">
        <v>16059242</v>
      </c>
      <c r="S267" s="40">
        <v>42553</v>
      </c>
      <c r="T267" s="55">
        <f t="shared" si="50"/>
        <v>16059242</v>
      </c>
      <c r="U267" s="90">
        <v>42555</v>
      </c>
      <c r="V267" s="19">
        <v>16059242</v>
      </c>
      <c r="W267" s="43">
        <v>0</v>
      </c>
      <c r="X267" s="43">
        <v>0</v>
      </c>
      <c r="Y267" s="43">
        <v>0</v>
      </c>
      <c r="Z267" s="43">
        <v>0</v>
      </c>
      <c r="AA267" s="43">
        <v>0</v>
      </c>
      <c r="AB267" s="43">
        <v>0</v>
      </c>
      <c r="AC267" s="43">
        <v>0</v>
      </c>
      <c r="AD267" s="43">
        <v>0</v>
      </c>
      <c r="AE267" s="43">
        <v>0</v>
      </c>
      <c r="AF267" s="43">
        <v>0</v>
      </c>
      <c r="AG267" s="43">
        <v>0</v>
      </c>
      <c r="AH267" s="43">
        <v>0</v>
      </c>
      <c r="AI267" s="88">
        <v>0</v>
      </c>
      <c r="AJ267" s="43">
        <v>0</v>
      </c>
      <c r="AK267" s="43">
        <v>0</v>
      </c>
      <c r="AL267" s="43">
        <v>0</v>
      </c>
      <c r="AM267" s="43">
        <v>0</v>
      </c>
      <c r="AN267" s="72">
        <f t="shared" si="51"/>
        <v>16059242</v>
      </c>
      <c r="AO267" s="40">
        <v>42562</v>
      </c>
      <c r="AP267" s="56">
        <v>16059242</v>
      </c>
      <c r="AQ267" s="43">
        <v>0</v>
      </c>
      <c r="AR267" s="43">
        <v>0</v>
      </c>
      <c r="AS267" s="43">
        <v>0</v>
      </c>
      <c r="AT267" s="43">
        <v>0</v>
      </c>
      <c r="AU267" s="43">
        <v>0</v>
      </c>
      <c r="AV267" s="43">
        <v>0</v>
      </c>
      <c r="AW267" s="43">
        <v>0</v>
      </c>
      <c r="AX267" s="43">
        <v>0</v>
      </c>
      <c r="AY267" s="43">
        <v>0</v>
      </c>
      <c r="AZ267" s="43">
        <v>0</v>
      </c>
      <c r="BA267" s="19"/>
      <c r="BB267" s="275">
        <f t="shared" si="52"/>
        <v>0</v>
      </c>
      <c r="BC267" s="275">
        <f t="shared" si="53"/>
        <v>0</v>
      </c>
      <c r="BD267" s="14">
        <f>COUNTIF(СписМінфін!$B$2:$B$101,M267)</f>
        <v>1</v>
      </c>
    </row>
    <row r="268" spans="1:56" s="14" customFormat="1" hidden="1" x14ac:dyDescent="0.2">
      <c r="A268" s="14">
        <v>1</v>
      </c>
      <c r="B268" s="14">
        <f t="shared" si="54"/>
        <v>1</v>
      </c>
      <c r="C268" s="14">
        <f t="shared" si="55"/>
        <v>1</v>
      </c>
      <c r="D268" s="14" t="str">
        <f t="shared" si="56"/>
        <v>4ПРИВАТНЕ АКЦIОНЕРНЕ ТОВАРИСТВО "АДМ ІЛЛІЧІВСЬК"</v>
      </c>
      <c r="E268" s="261">
        <f t="shared" si="57"/>
        <v>1949471.6438356165</v>
      </c>
      <c r="F268" s="261">
        <f t="shared" si="58"/>
        <v>1949471.6438356165</v>
      </c>
      <c r="G268" s="128">
        <f t="shared" si="49"/>
        <v>0</v>
      </c>
      <c r="H268" s="126">
        <f t="shared" si="59"/>
        <v>25</v>
      </c>
      <c r="I268" s="23">
        <v>42480</v>
      </c>
      <c r="J268" s="23">
        <v>42480</v>
      </c>
      <c r="K268" s="274">
        <f t="shared" si="60"/>
        <v>42572</v>
      </c>
      <c r="L268" s="22">
        <v>9061129301</v>
      </c>
      <c r="M268" s="14" t="s">
        <v>77</v>
      </c>
      <c r="N268" s="41">
        <v>327902315033</v>
      </c>
      <c r="O268" s="40">
        <v>42480</v>
      </c>
      <c r="P268" s="40">
        <v>42480</v>
      </c>
      <c r="Q268" s="40" t="s">
        <v>108</v>
      </c>
      <c r="R268" s="43">
        <v>28462286</v>
      </c>
      <c r="S268" s="40">
        <v>42572</v>
      </c>
      <c r="T268" s="55">
        <f t="shared" si="50"/>
        <v>28462286</v>
      </c>
      <c r="U268" s="90">
        <v>42572</v>
      </c>
      <c r="V268" s="19">
        <v>28462286</v>
      </c>
      <c r="W268" s="43">
        <v>0</v>
      </c>
      <c r="X268" s="43">
        <v>0</v>
      </c>
      <c r="Y268" s="43">
        <v>0</v>
      </c>
      <c r="Z268" s="43">
        <v>0</v>
      </c>
      <c r="AA268" s="43">
        <v>0</v>
      </c>
      <c r="AB268" s="43">
        <v>0</v>
      </c>
      <c r="AC268" s="43">
        <v>0</v>
      </c>
      <c r="AD268" s="43">
        <v>0</v>
      </c>
      <c r="AE268" s="43">
        <v>0</v>
      </c>
      <c r="AF268" s="43">
        <v>0</v>
      </c>
      <c r="AG268" s="43">
        <v>0</v>
      </c>
      <c r="AH268" s="43">
        <v>0</v>
      </c>
      <c r="AI268" s="88">
        <v>0</v>
      </c>
      <c r="AJ268" s="43">
        <v>0</v>
      </c>
      <c r="AK268" s="43">
        <v>0</v>
      </c>
      <c r="AL268" s="43">
        <v>0</v>
      </c>
      <c r="AM268" s="43">
        <v>0</v>
      </c>
      <c r="AN268" s="72">
        <f t="shared" si="51"/>
        <v>28462286</v>
      </c>
      <c r="AO268" s="40">
        <v>42576</v>
      </c>
      <c r="AP268" s="56">
        <v>28462286</v>
      </c>
      <c r="AQ268" s="43">
        <v>0</v>
      </c>
      <c r="AR268" s="43">
        <v>0</v>
      </c>
      <c r="AS268" s="43">
        <v>0</v>
      </c>
      <c r="AT268" s="43">
        <v>0</v>
      </c>
      <c r="AU268" s="43">
        <v>0</v>
      </c>
      <c r="AV268" s="43">
        <v>0</v>
      </c>
      <c r="AW268" s="43">
        <v>0</v>
      </c>
      <c r="AX268" s="43">
        <v>0</v>
      </c>
      <c r="AY268" s="43">
        <v>0</v>
      </c>
      <c r="AZ268" s="43">
        <v>0</v>
      </c>
      <c r="BA268" s="19"/>
      <c r="BB268" s="275">
        <f t="shared" si="52"/>
        <v>0</v>
      </c>
      <c r="BC268" s="275">
        <f t="shared" si="53"/>
        <v>0</v>
      </c>
      <c r="BD268" s="14">
        <f>COUNTIF(СписМінфін!$B$2:$B$101,M268)</f>
        <v>1</v>
      </c>
    </row>
    <row r="269" spans="1:56" s="14" customFormat="1" hidden="1" x14ac:dyDescent="0.2">
      <c r="A269" s="14">
        <v>1</v>
      </c>
      <c r="B269" s="14">
        <f t="shared" si="54"/>
        <v>1</v>
      </c>
      <c r="C269" s="14">
        <f t="shared" si="55"/>
        <v>1</v>
      </c>
      <c r="D269" s="14" t="str">
        <f t="shared" si="56"/>
        <v>4ПРИВАТНЕ АКЦIОНЕРНЕ ТОВАРИСТВО "РАЙЗ-МАКСИМКО"</v>
      </c>
      <c r="E269" s="261">
        <f t="shared" si="57"/>
        <v>3189674.3858904107</v>
      </c>
      <c r="F269" s="261">
        <f t="shared" si="58"/>
        <v>3189674.3858904107</v>
      </c>
      <c r="G269" s="128">
        <f t="shared" si="49"/>
        <v>0</v>
      </c>
      <c r="H269" s="126">
        <f t="shared" si="59"/>
        <v>108</v>
      </c>
      <c r="I269" s="62">
        <v>42480</v>
      </c>
      <c r="J269" s="62">
        <v>42480</v>
      </c>
      <c r="K269" s="274">
        <f t="shared" si="60"/>
        <v>42655</v>
      </c>
      <c r="L269" s="52">
        <v>9061215976</v>
      </c>
      <c r="M269" s="14" t="s">
        <v>72</v>
      </c>
      <c r="N269" s="58">
        <v>303825326502</v>
      </c>
      <c r="O269" s="51">
        <v>42480</v>
      </c>
      <c r="P269" s="51">
        <v>42480</v>
      </c>
      <c r="Q269" s="40" t="s">
        <v>108</v>
      </c>
      <c r="R269" s="52">
        <v>46553360</v>
      </c>
      <c r="S269" s="51">
        <v>42572</v>
      </c>
      <c r="T269" s="55">
        <f t="shared" si="50"/>
        <v>46553360</v>
      </c>
      <c r="U269" s="93">
        <v>42572</v>
      </c>
      <c r="V269" s="112">
        <v>46548575.049999997</v>
      </c>
      <c r="W269" s="33">
        <v>42655</v>
      </c>
      <c r="X269" s="25">
        <v>4784.95</v>
      </c>
      <c r="Y269" s="43">
        <v>0</v>
      </c>
      <c r="Z269" s="43">
        <v>0</v>
      </c>
      <c r="AA269" s="43">
        <v>0</v>
      </c>
      <c r="AB269" s="43">
        <v>0</v>
      </c>
      <c r="AC269" s="43">
        <v>0</v>
      </c>
      <c r="AD269" s="43">
        <v>0</v>
      </c>
      <c r="AE269" s="43">
        <v>0</v>
      </c>
      <c r="AF269" s="43">
        <v>0</v>
      </c>
      <c r="AG269" s="43">
        <v>0</v>
      </c>
      <c r="AH269" s="43">
        <v>0</v>
      </c>
      <c r="AI269" s="88">
        <v>0</v>
      </c>
      <c r="AJ269" s="43">
        <v>0</v>
      </c>
      <c r="AK269" s="43">
        <v>0</v>
      </c>
      <c r="AL269" s="43">
        <v>0</v>
      </c>
      <c r="AM269" s="43">
        <v>0</v>
      </c>
      <c r="AN269" s="72">
        <f t="shared" si="51"/>
        <v>46553360</v>
      </c>
      <c r="AO269" s="40">
        <v>42580</v>
      </c>
      <c r="AP269" s="57">
        <v>46553360</v>
      </c>
      <c r="AQ269" s="43">
        <v>0</v>
      </c>
      <c r="AR269" s="43">
        <v>0</v>
      </c>
      <c r="AS269" s="43">
        <v>0</v>
      </c>
      <c r="AT269" s="43">
        <v>0</v>
      </c>
      <c r="AU269" s="43">
        <v>0</v>
      </c>
      <c r="AV269" s="43">
        <v>0</v>
      </c>
      <c r="AW269" s="43">
        <v>0</v>
      </c>
      <c r="AX269" s="43">
        <v>0</v>
      </c>
      <c r="AY269" s="43">
        <v>0</v>
      </c>
      <c r="AZ269" s="43">
        <v>0</v>
      </c>
      <c r="BA269" s="19"/>
      <c r="BB269" s="275">
        <f t="shared" si="52"/>
        <v>0</v>
      </c>
      <c r="BC269" s="275">
        <f t="shared" si="53"/>
        <v>0</v>
      </c>
      <c r="BD269" s="14">
        <f>COUNTIF(СписМінфін!$B$2:$B$101,M269)</f>
        <v>1</v>
      </c>
    </row>
    <row r="270" spans="1:56" s="14" customFormat="1" hidden="1" x14ac:dyDescent="0.2">
      <c r="A270" s="14">
        <v>1</v>
      </c>
      <c r="B270" s="14">
        <f t="shared" si="54"/>
        <v>1</v>
      </c>
      <c r="C270" s="14">
        <f t="shared" si="55"/>
        <v>1</v>
      </c>
      <c r="D270" s="14" t="str">
        <f t="shared" si="56"/>
        <v>4ТОВАРИСТВО З ОБМЕЖЕНОЮ ВIДПОВIДАЛЬНIСТЮ "ДУНАЙСЬКА СУДНОПЛАВНО-СТІВІДОРНА КОМПАНІЯ"</v>
      </c>
      <c r="E270" s="261">
        <f t="shared" si="57"/>
        <v>1443953.493150685</v>
      </c>
      <c r="F270" s="261">
        <f t="shared" si="58"/>
        <v>1443953.493150685</v>
      </c>
      <c r="G270" s="128">
        <f t="shared" si="49"/>
        <v>0</v>
      </c>
      <c r="H270" s="126">
        <f t="shared" si="59"/>
        <v>25</v>
      </c>
      <c r="I270" s="23">
        <v>42480</v>
      </c>
      <c r="J270" s="23">
        <v>42480</v>
      </c>
      <c r="K270" s="274">
        <f t="shared" si="60"/>
        <v>42572</v>
      </c>
      <c r="L270" s="22">
        <v>9060854237</v>
      </c>
      <c r="M270" s="14" t="s">
        <v>68</v>
      </c>
      <c r="N270" s="41">
        <v>310126915029</v>
      </c>
      <c r="O270" s="40">
        <v>42480</v>
      </c>
      <c r="P270" s="40">
        <v>42480</v>
      </c>
      <c r="Q270" s="40" t="s">
        <v>108</v>
      </c>
      <c r="R270" s="22">
        <v>21081721</v>
      </c>
      <c r="S270" s="40">
        <v>42572</v>
      </c>
      <c r="T270" s="55">
        <f t="shared" si="50"/>
        <v>21081721</v>
      </c>
      <c r="U270" s="90">
        <v>42572</v>
      </c>
      <c r="V270" s="19">
        <v>21081721</v>
      </c>
      <c r="W270" s="43">
        <v>0</v>
      </c>
      <c r="X270" s="43">
        <v>0</v>
      </c>
      <c r="Y270" s="43">
        <v>0</v>
      </c>
      <c r="Z270" s="43">
        <v>0</v>
      </c>
      <c r="AA270" s="43">
        <v>0</v>
      </c>
      <c r="AB270" s="43">
        <v>0</v>
      </c>
      <c r="AC270" s="43">
        <v>0</v>
      </c>
      <c r="AD270" s="43">
        <v>0</v>
      </c>
      <c r="AE270" s="43">
        <v>0</v>
      </c>
      <c r="AF270" s="43">
        <v>0</v>
      </c>
      <c r="AG270" s="43">
        <v>0</v>
      </c>
      <c r="AH270" s="43">
        <v>0</v>
      </c>
      <c r="AI270" s="88">
        <v>0</v>
      </c>
      <c r="AJ270" s="43">
        <v>0</v>
      </c>
      <c r="AK270" s="43">
        <v>0</v>
      </c>
      <c r="AL270" s="43">
        <v>0</v>
      </c>
      <c r="AM270" s="43">
        <v>0</v>
      </c>
      <c r="AN270" s="72">
        <f t="shared" si="51"/>
        <v>21081721</v>
      </c>
      <c r="AO270" s="40">
        <v>42576</v>
      </c>
      <c r="AP270" s="56">
        <v>21081721</v>
      </c>
      <c r="AQ270" s="43">
        <v>0</v>
      </c>
      <c r="AR270" s="43">
        <v>0</v>
      </c>
      <c r="AS270" s="43">
        <v>0</v>
      </c>
      <c r="AT270" s="43">
        <v>0</v>
      </c>
      <c r="AU270" s="43">
        <v>0</v>
      </c>
      <c r="AV270" s="43">
        <v>0</v>
      </c>
      <c r="AW270" s="43">
        <v>0</v>
      </c>
      <c r="AX270" s="43">
        <v>0</v>
      </c>
      <c r="AY270" s="43">
        <v>0</v>
      </c>
      <c r="AZ270" s="43">
        <v>0</v>
      </c>
      <c r="BA270" s="19"/>
      <c r="BB270" s="275">
        <f t="shared" si="52"/>
        <v>0</v>
      </c>
      <c r="BC270" s="275">
        <f t="shared" si="53"/>
        <v>0</v>
      </c>
      <c r="BD270" s="14">
        <f>COUNTIF(СписМінфін!$B$2:$B$101,M270)</f>
        <v>1</v>
      </c>
    </row>
    <row r="271" spans="1:56" s="14" customFormat="1" hidden="1" x14ac:dyDescent="0.2">
      <c r="A271" s="14">
        <v>1</v>
      </c>
      <c r="B271" s="14">
        <f t="shared" si="54"/>
        <v>1</v>
      </c>
      <c r="C271" s="14">
        <f t="shared" si="55"/>
        <v>1</v>
      </c>
      <c r="D271" s="14" t="str">
        <f t="shared" si="56"/>
        <v>4ТОВАРИСТВО З ОБМЕЖЕНОЮ ВIДПОВIДАЛЬНIСТЮ "ЕНГЕЛЬХАРТ СТП (УКРАЇНА)"</v>
      </c>
      <c r="E271" s="261">
        <f t="shared" si="57"/>
        <v>5309588.2438356169</v>
      </c>
      <c r="F271" s="261">
        <f t="shared" si="58"/>
        <v>4105686.1643835618</v>
      </c>
      <c r="G271" s="128">
        <f t="shared" si="49"/>
        <v>1510049</v>
      </c>
      <c r="H271" s="126">
        <f t="shared" si="59"/>
        <v>25</v>
      </c>
      <c r="I271" s="23">
        <v>42480</v>
      </c>
      <c r="J271" s="23">
        <v>42480</v>
      </c>
      <c r="K271" s="274">
        <f t="shared" si="60"/>
        <v>42572</v>
      </c>
      <c r="L271" s="22">
        <v>9061058361</v>
      </c>
      <c r="M271" s="14" t="s">
        <v>29</v>
      </c>
      <c r="N271" s="41">
        <v>391123126559</v>
      </c>
      <c r="O271" s="40">
        <v>42480</v>
      </c>
      <c r="P271" s="40">
        <v>42480</v>
      </c>
      <c r="Q271" s="40" t="s">
        <v>108</v>
      </c>
      <c r="R271" s="22">
        <v>61453067</v>
      </c>
      <c r="S271" s="40">
        <v>42572</v>
      </c>
      <c r="T271" s="55">
        <f t="shared" si="50"/>
        <v>59943018</v>
      </c>
      <c r="U271" s="90">
        <v>42572</v>
      </c>
      <c r="V271" s="19">
        <v>59943018</v>
      </c>
      <c r="W271" s="43">
        <v>0</v>
      </c>
      <c r="X271" s="43">
        <v>0</v>
      </c>
      <c r="Y271" s="43">
        <v>0</v>
      </c>
      <c r="Z271" s="43">
        <v>0</v>
      </c>
      <c r="AA271" s="43">
        <v>0</v>
      </c>
      <c r="AB271" s="43">
        <v>0</v>
      </c>
      <c r="AC271" s="43">
        <v>0</v>
      </c>
      <c r="AD271" s="43">
        <v>0</v>
      </c>
      <c r="AE271" s="43">
        <v>0</v>
      </c>
      <c r="AF271" s="43">
        <v>0</v>
      </c>
      <c r="AG271" s="43">
        <v>0</v>
      </c>
      <c r="AH271" s="43">
        <v>0</v>
      </c>
      <c r="AI271" s="88">
        <v>0</v>
      </c>
      <c r="AJ271" s="43">
        <v>0</v>
      </c>
      <c r="AK271" s="43">
        <v>0</v>
      </c>
      <c r="AL271" s="43">
        <v>0</v>
      </c>
      <c r="AM271" s="43">
        <v>0</v>
      </c>
      <c r="AN271" s="72">
        <f t="shared" si="51"/>
        <v>59943018</v>
      </c>
      <c r="AO271" s="40">
        <v>42577</v>
      </c>
      <c r="AP271" s="56">
        <v>59943018</v>
      </c>
      <c r="AQ271" s="43">
        <v>0</v>
      </c>
      <c r="AR271" s="43">
        <v>0</v>
      </c>
      <c r="AS271" s="43">
        <v>0</v>
      </c>
      <c r="AT271" s="43">
        <v>0</v>
      </c>
      <c r="AU271" s="43">
        <v>0</v>
      </c>
      <c r="AV271" s="43">
        <v>0</v>
      </c>
      <c r="AW271" s="43">
        <v>0</v>
      </c>
      <c r="AX271" s="43">
        <v>0</v>
      </c>
      <c r="AY271" s="43">
        <v>0</v>
      </c>
      <c r="AZ271" s="43">
        <v>0</v>
      </c>
      <c r="BA271" s="19"/>
      <c r="BB271" s="275">
        <f t="shared" si="52"/>
        <v>0</v>
      </c>
      <c r="BC271" s="275">
        <f t="shared" si="53"/>
        <v>1510049</v>
      </c>
      <c r="BD271" s="14">
        <f>COUNTIF(СписМінфін!$B$2:$B$101,M271)</f>
        <v>1</v>
      </c>
    </row>
    <row r="272" spans="1:56" s="14" customFormat="1" hidden="1" x14ac:dyDescent="0.2">
      <c r="A272" s="14">
        <v>1</v>
      </c>
      <c r="B272" s="14">
        <f t="shared" si="54"/>
        <v>1</v>
      </c>
      <c r="C272" s="14">
        <f t="shared" si="55"/>
        <v>1</v>
      </c>
      <c r="D272" s="14" t="str">
        <f t="shared" si="56"/>
        <v>4ПРИВАТНЕ АКЦIОНЕРНЕ ТОВАРИСТВО "АВДІЇВСЬКИЙ КОКСОХІМІЧНИЙ ЗАВОД"</v>
      </c>
      <c r="E272" s="261">
        <f t="shared" si="57"/>
        <v>6422367.9315068489</v>
      </c>
      <c r="F272" s="261">
        <f t="shared" si="58"/>
        <v>6422367.9315068489</v>
      </c>
      <c r="G272" s="128">
        <f t="shared" si="49"/>
        <v>0</v>
      </c>
      <c r="H272" s="126">
        <f t="shared" si="59"/>
        <v>53</v>
      </c>
      <c r="I272" s="62">
        <v>42480</v>
      </c>
      <c r="J272" s="62">
        <v>42480</v>
      </c>
      <c r="K272" s="274">
        <f t="shared" si="60"/>
        <v>42600</v>
      </c>
      <c r="L272" s="52">
        <v>9060942613</v>
      </c>
      <c r="M272" s="14" t="s">
        <v>139</v>
      </c>
      <c r="N272" s="58">
        <v>1910705019</v>
      </c>
      <c r="O272" s="51">
        <v>42480</v>
      </c>
      <c r="P272" s="51">
        <v>42480</v>
      </c>
      <c r="Q272" s="40" t="s">
        <v>108</v>
      </c>
      <c r="R272" s="52">
        <v>44229515</v>
      </c>
      <c r="S272" s="51">
        <v>42600</v>
      </c>
      <c r="T272" s="55">
        <f t="shared" si="50"/>
        <v>44229515</v>
      </c>
      <c r="U272" s="110">
        <v>42600</v>
      </c>
      <c r="V272" s="114">
        <v>37707772.350000001</v>
      </c>
      <c r="W272" s="33">
        <v>42600</v>
      </c>
      <c r="X272" s="25">
        <v>6521742.6500000004</v>
      </c>
      <c r="Y272" s="43">
        <v>0</v>
      </c>
      <c r="Z272" s="43">
        <v>0</v>
      </c>
      <c r="AA272" s="43">
        <v>0</v>
      </c>
      <c r="AB272" s="43">
        <v>0</v>
      </c>
      <c r="AC272" s="43">
        <v>0</v>
      </c>
      <c r="AD272" s="43">
        <v>0</v>
      </c>
      <c r="AE272" s="43">
        <v>0</v>
      </c>
      <c r="AF272" s="43">
        <v>0</v>
      </c>
      <c r="AG272" s="43">
        <v>0</v>
      </c>
      <c r="AH272" s="43">
        <v>0</v>
      </c>
      <c r="AI272" s="88">
        <v>0</v>
      </c>
      <c r="AJ272" s="43">
        <v>0</v>
      </c>
      <c r="AK272" s="43">
        <v>0</v>
      </c>
      <c r="AL272" s="43">
        <v>0</v>
      </c>
      <c r="AM272" s="43">
        <v>0</v>
      </c>
      <c r="AN272" s="72">
        <f t="shared" si="51"/>
        <v>44229515</v>
      </c>
      <c r="AO272" s="40">
        <v>42613</v>
      </c>
      <c r="AP272" s="56">
        <v>37707772.350000001</v>
      </c>
      <c r="AQ272" s="28">
        <v>42613</v>
      </c>
      <c r="AR272" s="44">
        <v>6521742.6500000004</v>
      </c>
      <c r="AS272" s="43">
        <v>0</v>
      </c>
      <c r="AT272" s="43">
        <v>0</v>
      </c>
      <c r="AU272" s="43">
        <v>0</v>
      </c>
      <c r="AV272" s="43">
        <v>0</v>
      </c>
      <c r="AW272" s="43">
        <v>0</v>
      </c>
      <c r="AX272" s="43">
        <v>0</v>
      </c>
      <c r="AY272" s="43">
        <v>0</v>
      </c>
      <c r="AZ272" s="43">
        <v>0</v>
      </c>
      <c r="BA272" s="19"/>
      <c r="BB272" s="275">
        <f t="shared" si="52"/>
        <v>0</v>
      </c>
      <c r="BC272" s="275">
        <f t="shared" si="53"/>
        <v>0</v>
      </c>
      <c r="BD272" s="14">
        <f>COUNTIF(СписМінфін!$B$2:$B$101,M272)</f>
        <v>0</v>
      </c>
    </row>
    <row r="273" spans="1:56" s="14" customFormat="1" hidden="1" x14ac:dyDescent="0.2">
      <c r="A273" s="14">
        <v>1</v>
      </c>
      <c r="B273" s="14">
        <f t="shared" si="54"/>
        <v>1</v>
      </c>
      <c r="C273" s="14">
        <f t="shared" si="55"/>
        <v>1</v>
      </c>
      <c r="D273" s="14" t="str">
        <f t="shared" si="56"/>
        <v>4ТОВАРИСТВО З ОБМЕЖЕНОЮ ВIДПОВIДАЛЬНIСТЮ "УКРАЇНСЬКА ХОЛДИНГОВА ЛІСОПИЛЬНА КОМПАНІЯ"</v>
      </c>
      <c r="E273" s="261">
        <f t="shared" si="57"/>
        <v>1333054.8493150685</v>
      </c>
      <c r="F273" s="261">
        <f t="shared" si="58"/>
        <v>1333054.8493150685</v>
      </c>
      <c r="G273" s="128">
        <f t="shared" si="49"/>
        <v>0</v>
      </c>
      <c r="H273" s="126">
        <f t="shared" si="59"/>
        <v>60</v>
      </c>
      <c r="I273" s="23">
        <v>42480</v>
      </c>
      <c r="J273" s="23">
        <v>42480</v>
      </c>
      <c r="K273" s="274">
        <f t="shared" si="60"/>
        <v>42607</v>
      </c>
      <c r="L273" s="22">
        <v>9060666063</v>
      </c>
      <c r="M273" s="14" t="s">
        <v>46</v>
      </c>
      <c r="N273" s="41">
        <v>393253726599</v>
      </c>
      <c r="O273" s="40">
        <v>42480</v>
      </c>
      <c r="P273" s="40">
        <v>42480</v>
      </c>
      <c r="Q273" s="40" t="s">
        <v>108</v>
      </c>
      <c r="R273" s="22">
        <v>8109417</v>
      </c>
      <c r="S273" s="40">
        <v>42607</v>
      </c>
      <c r="T273" s="55">
        <f t="shared" si="50"/>
        <v>8109417</v>
      </c>
      <c r="U273" s="90">
        <v>42607</v>
      </c>
      <c r="V273" s="19">
        <v>8109417</v>
      </c>
      <c r="W273" s="43">
        <v>0</v>
      </c>
      <c r="X273" s="43">
        <v>0</v>
      </c>
      <c r="Y273" s="43">
        <v>0</v>
      </c>
      <c r="Z273" s="43">
        <v>0</v>
      </c>
      <c r="AA273" s="43">
        <v>0</v>
      </c>
      <c r="AB273" s="43">
        <v>0</v>
      </c>
      <c r="AC273" s="43">
        <v>0</v>
      </c>
      <c r="AD273" s="43">
        <v>0</v>
      </c>
      <c r="AE273" s="43">
        <v>0</v>
      </c>
      <c r="AF273" s="43">
        <v>0</v>
      </c>
      <c r="AG273" s="43">
        <v>0</v>
      </c>
      <c r="AH273" s="43">
        <v>0</v>
      </c>
      <c r="AI273" s="88">
        <v>0</v>
      </c>
      <c r="AJ273" s="43">
        <v>0</v>
      </c>
      <c r="AK273" s="43">
        <v>0</v>
      </c>
      <c r="AL273" s="43">
        <v>0</v>
      </c>
      <c r="AM273" s="43">
        <v>0</v>
      </c>
      <c r="AN273" s="72">
        <f t="shared" si="51"/>
        <v>8109417</v>
      </c>
      <c r="AO273" s="40">
        <v>42613</v>
      </c>
      <c r="AP273" s="56">
        <v>8109417</v>
      </c>
      <c r="AQ273" s="43">
        <v>0</v>
      </c>
      <c r="AR273" s="43">
        <v>0</v>
      </c>
      <c r="AS273" s="43">
        <v>0</v>
      </c>
      <c r="AT273" s="43">
        <v>0</v>
      </c>
      <c r="AU273" s="43">
        <v>0</v>
      </c>
      <c r="AV273" s="43">
        <v>0</v>
      </c>
      <c r="AW273" s="43">
        <v>0</v>
      </c>
      <c r="AX273" s="43">
        <v>0</v>
      </c>
      <c r="AY273" s="43">
        <v>0</v>
      </c>
      <c r="AZ273" s="43">
        <v>0</v>
      </c>
      <c r="BA273" s="19"/>
      <c r="BB273" s="275">
        <f t="shared" si="52"/>
        <v>0</v>
      </c>
      <c r="BC273" s="275">
        <f t="shared" si="53"/>
        <v>0</v>
      </c>
      <c r="BD273" s="14">
        <f>COUNTIF(СписМінфін!$B$2:$B$101,M273)</f>
        <v>1</v>
      </c>
    </row>
    <row r="274" spans="1:56" s="14" customFormat="1" hidden="1" x14ac:dyDescent="0.2">
      <c r="A274" s="14">
        <v>1</v>
      </c>
      <c r="B274" s="14">
        <f t="shared" si="54"/>
        <v>1</v>
      </c>
      <c r="C274" s="14">
        <f t="shared" si="55"/>
        <v>1</v>
      </c>
      <c r="D274" s="14" t="str">
        <f t="shared" si="56"/>
        <v>4ПУБЛІЧНЕ АКЦIОНЕРНЕ ТОВАРИСТВО "ДЕРЖАВНА ПРОДОВОЛЬЧО-ЗЕРНОВА КОРПОРАЦІЯ УКРАЇНИ"</v>
      </c>
      <c r="E274" s="261">
        <f t="shared" si="57"/>
        <v>85058053.117808223</v>
      </c>
      <c r="F274" s="261">
        <f t="shared" si="58"/>
        <v>80911713.706849322</v>
      </c>
      <c r="G274" s="128">
        <f t="shared" si="49"/>
        <v>5200735</v>
      </c>
      <c r="H274" s="126">
        <f t="shared" si="59"/>
        <v>177</v>
      </c>
      <c r="I274" s="23">
        <v>42480</v>
      </c>
      <c r="J274" s="23">
        <v>42480</v>
      </c>
      <c r="K274" s="274">
        <f t="shared" si="60"/>
        <v>42724</v>
      </c>
      <c r="L274" s="22">
        <v>9061047224</v>
      </c>
      <c r="M274" s="14" t="s">
        <v>21</v>
      </c>
      <c r="N274" s="41">
        <v>372432726556</v>
      </c>
      <c r="O274" s="40">
        <v>42480</v>
      </c>
      <c r="P274" s="40">
        <v>42480</v>
      </c>
      <c r="Q274" s="40" t="s">
        <v>108</v>
      </c>
      <c r="R274" s="43">
        <v>203120884</v>
      </c>
      <c r="S274" s="40">
        <v>42724</v>
      </c>
      <c r="T274" s="55">
        <f t="shared" si="50"/>
        <v>166851839</v>
      </c>
      <c r="U274" s="90">
        <v>42724</v>
      </c>
      <c r="V274" s="19">
        <v>166851839</v>
      </c>
      <c r="W274" s="43">
        <v>0</v>
      </c>
      <c r="X274" s="43">
        <v>0</v>
      </c>
      <c r="Y274" s="43">
        <v>0</v>
      </c>
      <c r="Z274" s="43">
        <v>0</v>
      </c>
      <c r="AA274" s="43">
        <v>0</v>
      </c>
      <c r="AB274" s="43">
        <v>0</v>
      </c>
      <c r="AC274" s="43">
        <v>0</v>
      </c>
      <c r="AD274" s="43">
        <v>0</v>
      </c>
      <c r="AE274" s="43">
        <v>0</v>
      </c>
      <c r="AF274" s="43">
        <v>0</v>
      </c>
      <c r="AG274" s="40">
        <v>42698</v>
      </c>
      <c r="AH274" s="22">
        <v>7861406</v>
      </c>
      <c r="AI274" s="64">
        <v>31068310</v>
      </c>
      <c r="AJ274" s="40">
        <v>42712</v>
      </c>
      <c r="AK274" s="22">
        <v>32023813</v>
      </c>
      <c r="AL274" s="43">
        <v>0</v>
      </c>
      <c r="AM274" s="43">
        <v>0</v>
      </c>
      <c r="AN274" s="72">
        <f t="shared" si="51"/>
        <v>166851839</v>
      </c>
      <c r="AO274" s="40">
        <v>42730</v>
      </c>
      <c r="AP274" s="56">
        <v>166851839</v>
      </c>
      <c r="AQ274" s="43">
        <v>0</v>
      </c>
      <c r="AR274" s="43">
        <v>0</v>
      </c>
      <c r="AS274" s="43">
        <v>0</v>
      </c>
      <c r="AT274" s="43">
        <v>0</v>
      </c>
      <c r="AU274" s="43">
        <v>0</v>
      </c>
      <c r="AV274" s="43">
        <v>0</v>
      </c>
      <c r="AW274" s="43">
        <v>0</v>
      </c>
      <c r="AX274" s="43">
        <v>0</v>
      </c>
      <c r="AY274" s="43">
        <v>0</v>
      </c>
      <c r="AZ274" s="43">
        <v>0</v>
      </c>
      <c r="BA274" s="19"/>
      <c r="BB274" s="275">
        <f t="shared" si="52"/>
        <v>0</v>
      </c>
      <c r="BC274" s="275">
        <f t="shared" si="53"/>
        <v>36269045</v>
      </c>
      <c r="BD274" s="14">
        <f>COUNTIF(СписМінфін!$B$2:$B$101,M274)</f>
        <v>1</v>
      </c>
    </row>
    <row r="275" spans="1:56" s="14" customFormat="1" hidden="1" x14ac:dyDescent="0.2">
      <c r="A275" s="14">
        <v>1</v>
      </c>
      <c r="B275" s="14">
        <f t="shared" si="54"/>
        <v>1</v>
      </c>
      <c r="C275" s="14">
        <f t="shared" si="55"/>
        <v>1</v>
      </c>
      <c r="D275" s="14" t="str">
        <f t="shared" si="56"/>
        <v>4ПРИВАТНЕ АКЦIОНЕРНЕ ТОВАРИСТВО "РАЙЗ-МАКСИМКО"</v>
      </c>
      <c r="E275" s="261">
        <f t="shared" si="57"/>
        <v>859036.01095890417</v>
      </c>
      <c r="F275" s="261">
        <f t="shared" si="58"/>
        <v>859036.01095890417</v>
      </c>
      <c r="G275" s="128">
        <f t="shared" si="49"/>
        <v>0</v>
      </c>
      <c r="H275" s="126">
        <f t="shared" si="59"/>
        <v>23</v>
      </c>
      <c r="I275" s="263">
        <f>J275</f>
        <v>42482</v>
      </c>
      <c r="J275" s="23">
        <v>42482</v>
      </c>
      <c r="K275" s="274">
        <f t="shared" si="60"/>
        <v>42572</v>
      </c>
      <c r="L275" s="22">
        <v>9063017288</v>
      </c>
      <c r="M275" s="14" t="s">
        <v>72</v>
      </c>
      <c r="N275" s="41">
        <v>303825326502</v>
      </c>
      <c r="O275" s="40">
        <v>42482</v>
      </c>
      <c r="P275" s="40">
        <v>42482</v>
      </c>
      <c r="Q275" s="40" t="s">
        <v>108</v>
      </c>
      <c r="R275" s="22">
        <v>13632528</v>
      </c>
      <c r="S275" s="40">
        <v>42572</v>
      </c>
      <c r="T275" s="55">
        <f t="shared" si="50"/>
        <v>13632528</v>
      </c>
      <c r="U275" s="90">
        <v>42572</v>
      </c>
      <c r="V275" s="19">
        <v>13632528</v>
      </c>
      <c r="W275" s="43">
        <v>0</v>
      </c>
      <c r="X275" s="43">
        <v>0</v>
      </c>
      <c r="Y275" s="43">
        <v>0</v>
      </c>
      <c r="Z275" s="43">
        <v>0</v>
      </c>
      <c r="AA275" s="43">
        <v>0</v>
      </c>
      <c r="AB275" s="43">
        <v>0</v>
      </c>
      <c r="AC275" s="43">
        <v>0</v>
      </c>
      <c r="AD275" s="43">
        <v>0</v>
      </c>
      <c r="AE275" s="43">
        <v>0</v>
      </c>
      <c r="AF275" s="43">
        <v>0</v>
      </c>
      <c r="AG275" s="43">
        <v>0</v>
      </c>
      <c r="AH275" s="43">
        <v>0</v>
      </c>
      <c r="AI275" s="88">
        <v>0</v>
      </c>
      <c r="AJ275" s="43">
        <v>0</v>
      </c>
      <c r="AK275" s="43">
        <v>0</v>
      </c>
      <c r="AL275" s="43">
        <v>0</v>
      </c>
      <c r="AM275" s="43">
        <v>0</v>
      </c>
      <c r="AN275" s="72">
        <f t="shared" si="51"/>
        <v>13632528</v>
      </c>
      <c r="AO275" s="40">
        <v>42580</v>
      </c>
      <c r="AP275" s="56">
        <v>13632528</v>
      </c>
      <c r="AQ275" s="43">
        <v>0</v>
      </c>
      <c r="AR275" s="43">
        <v>0</v>
      </c>
      <c r="AS275" s="43">
        <v>0</v>
      </c>
      <c r="AT275" s="43">
        <v>0</v>
      </c>
      <c r="AU275" s="43">
        <v>0</v>
      </c>
      <c r="AV275" s="43">
        <v>0</v>
      </c>
      <c r="AW275" s="43">
        <v>0</v>
      </c>
      <c r="AX275" s="43">
        <v>0</v>
      </c>
      <c r="AY275" s="43">
        <v>0</v>
      </c>
      <c r="AZ275" s="43">
        <v>0</v>
      </c>
      <c r="BA275" s="19"/>
      <c r="BB275" s="275">
        <f t="shared" si="52"/>
        <v>0</v>
      </c>
      <c r="BC275" s="275">
        <f t="shared" si="53"/>
        <v>0</v>
      </c>
      <c r="BD275" s="14">
        <f>COUNTIF(СписМінфін!$B$2:$B$101,M275)</f>
        <v>1</v>
      </c>
    </row>
    <row r="276" spans="1:56" s="14" customFormat="1" x14ac:dyDescent="0.2">
      <c r="A276" s="14">
        <v>1</v>
      </c>
      <c r="B276" s="14">
        <f t="shared" si="54"/>
        <v>1</v>
      </c>
      <c r="C276" s="14">
        <f t="shared" si="55"/>
        <v>0</v>
      </c>
      <c r="D276" s="14" t="str">
        <f t="shared" si="56"/>
        <v>4ДЕРЖАВНЕ ПІДПРИЄМСТВО "УКРАЇНСЬКИЙ ДЕРЖАВНИЙ ЦЕНТР ПО ЕКСПЛУАТАЦІЇ СПЕЦІАЛІЗОВАНИХ ВАГОНІВ"</v>
      </c>
      <c r="E276" s="261">
        <f t="shared" si="57"/>
        <v>24118461.797260273</v>
      </c>
      <c r="F276" s="261">
        <f t="shared" si="58"/>
        <v>0</v>
      </c>
      <c r="G276" s="128">
        <f t="shared" si="49"/>
        <v>31217158</v>
      </c>
      <c r="H276" s="126">
        <f t="shared" si="59"/>
        <v>282</v>
      </c>
      <c r="I276" s="263">
        <f>J276</f>
        <v>42489</v>
      </c>
      <c r="J276" s="23">
        <v>42489</v>
      </c>
      <c r="K276" s="274">
        <f t="shared" si="60"/>
        <v>42838</v>
      </c>
      <c r="L276" s="22">
        <v>9068090328</v>
      </c>
      <c r="M276" s="14" t="s">
        <v>22</v>
      </c>
      <c r="N276" s="41">
        <v>10563620277</v>
      </c>
      <c r="O276" s="40">
        <v>42489</v>
      </c>
      <c r="P276" s="40">
        <v>42489</v>
      </c>
      <c r="Q276" s="40" t="s">
        <v>108</v>
      </c>
      <c r="R276" s="42">
        <v>31217158</v>
      </c>
      <c r="S276" s="43">
        <v>0</v>
      </c>
      <c r="T276" s="55">
        <f t="shared" si="50"/>
        <v>0</v>
      </c>
      <c r="U276" s="111"/>
      <c r="V276" s="43">
        <v>0</v>
      </c>
      <c r="W276" s="43">
        <v>0</v>
      </c>
      <c r="X276" s="43">
        <v>0</v>
      </c>
      <c r="Y276" s="43">
        <v>0</v>
      </c>
      <c r="Z276" s="43">
        <v>0</v>
      </c>
      <c r="AA276" s="43">
        <v>0</v>
      </c>
      <c r="AB276" s="43">
        <v>0</v>
      </c>
      <c r="AC276" s="43">
        <v>0</v>
      </c>
      <c r="AD276" s="43">
        <v>0</v>
      </c>
      <c r="AE276" s="43">
        <v>0</v>
      </c>
      <c r="AF276" s="43">
        <v>0</v>
      </c>
      <c r="AG276" s="43">
        <v>0</v>
      </c>
      <c r="AH276" s="43">
        <v>0</v>
      </c>
      <c r="AI276" s="88">
        <v>0</v>
      </c>
      <c r="AJ276" s="43">
        <v>0</v>
      </c>
      <c r="AK276" s="43">
        <v>0</v>
      </c>
      <c r="AL276" s="43">
        <v>0</v>
      </c>
      <c r="AM276" s="43">
        <v>0</v>
      </c>
      <c r="AN276" s="72">
        <f t="shared" si="51"/>
        <v>0</v>
      </c>
      <c r="AO276" s="43">
        <v>0</v>
      </c>
      <c r="AP276" s="43">
        <v>0</v>
      </c>
      <c r="AQ276" s="43">
        <v>0</v>
      </c>
      <c r="AR276" s="43">
        <v>0</v>
      </c>
      <c r="AS276" s="43">
        <v>0</v>
      </c>
      <c r="AT276" s="43">
        <v>0</v>
      </c>
      <c r="AU276" s="43">
        <v>0</v>
      </c>
      <c r="AV276" s="43">
        <v>0</v>
      </c>
      <c r="AW276" s="43">
        <v>0</v>
      </c>
      <c r="AX276" s="43">
        <v>0</v>
      </c>
      <c r="AY276" s="43">
        <v>0</v>
      </c>
      <c r="AZ276" s="43">
        <v>0</v>
      </c>
      <c r="BA276" s="19"/>
      <c r="BB276" s="275">
        <f t="shared" si="52"/>
        <v>0</v>
      </c>
      <c r="BC276" s="275">
        <f t="shared" si="53"/>
        <v>31217158</v>
      </c>
      <c r="BD276" s="14">
        <f>COUNTIF(СписМінфін!$B$2:$B$101,M276)</f>
        <v>1</v>
      </c>
    </row>
    <row r="277" spans="1:56" s="14" customFormat="1" hidden="1" x14ac:dyDescent="0.2">
      <c r="A277" s="14">
        <v>1</v>
      </c>
      <c r="B277" s="14">
        <f t="shared" si="54"/>
        <v>1</v>
      </c>
      <c r="C277" s="14">
        <f t="shared" si="55"/>
        <v>1</v>
      </c>
      <c r="D277" s="14" t="str">
        <f t="shared" si="56"/>
        <v>5ТОВАРИСТВО З ОБМЕЖЕНОЮ ВIДПОВIДАЛЬНIСТЮ "КЕРНЕЛ-ТРЕЙД"</v>
      </c>
      <c r="E277" s="261">
        <f t="shared" si="57"/>
        <v>95703420.446191803</v>
      </c>
      <c r="F277" s="261">
        <f t="shared" si="58"/>
        <v>78442487.63413699</v>
      </c>
      <c r="G277" s="128">
        <f t="shared" si="49"/>
        <v>24138852.400000036</v>
      </c>
      <c r="H277" s="126">
        <f t="shared" si="59"/>
        <v>178</v>
      </c>
      <c r="I277" s="62">
        <v>42510</v>
      </c>
      <c r="J277" s="62">
        <v>42500</v>
      </c>
      <c r="K277" s="274">
        <f t="shared" si="60"/>
        <v>42755</v>
      </c>
      <c r="L277" s="52">
        <v>9073555814</v>
      </c>
      <c r="M277" s="14" t="s">
        <v>45</v>
      </c>
      <c r="N277" s="58">
        <v>314543826559</v>
      </c>
      <c r="O277" s="51">
        <v>42500</v>
      </c>
      <c r="P277" s="51">
        <v>42500</v>
      </c>
      <c r="Q277" s="40" t="s">
        <v>108</v>
      </c>
      <c r="R277" s="52">
        <v>555700000</v>
      </c>
      <c r="S277" s="51">
        <v>42629</v>
      </c>
      <c r="T277" s="55">
        <f t="shared" si="50"/>
        <v>531245288.59999996</v>
      </c>
      <c r="U277" s="110">
        <v>42629</v>
      </c>
      <c r="V277" s="21">
        <v>523255185.58999997</v>
      </c>
      <c r="W277" s="33">
        <v>42755</v>
      </c>
      <c r="X277" s="25">
        <v>7990103.0099999998</v>
      </c>
      <c r="Y277" s="43">
        <v>0</v>
      </c>
      <c r="Z277" s="43">
        <v>0</v>
      </c>
      <c r="AA277" s="43">
        <v>0</v>
      </c>
      <c r="AB277" s="43">
        <v>0</v>
      </c>
      <c r="AC277" s="43">
        <v>0</v>
      </c>
      <c r="AD277" s="43">
        <v>0</v>
      </c>
      <c r="AE277" s="43">
        <v>0</v>
      </c>
      <c r="AF277" s="43">
        <v>0</v>
      </c>
      <c r="AG277" s="28">
        <v>42719</v>
      </c>
      <c r="AH277" s="44">
        <v>8531401</v>
      </c>
      <c r="AI277" s="67">
        <v>315859</v>
      </c>
      <c r="AJ277" s="40" t="s">
        <v>108</v>
      </c>
      <c r="AK277" s="42" t="s">
        <v>108</v>
      </c>
      <c r="AL277" s="40" t="s">
        <v>108</v>
      </c>
      <c r="AM277" s="43">
        <v>0</v>
      </c>
      <c r="AN277" s="72">
        <f t="shared" si="51"/>
        <v>531245288.59999996</v>
      </c>
      <c r="AO277" s="28">
        <v>42629</v>
      </c>
      <c r="AP277" s="27">
        <v>523255185.58999997</v>
      </c>
      <c r="AQ277" s="28">
        <v>42768</v>
      </c>
      <c r="AR277" s="44">
        <v>7990103.0099999998</v>
      </c>
      <c r="AS277" s="19"/>
      <c r="AT277" s="19"/>
      <c r="AU277" s="19"/>
      <c r="AV277" s="19"/>
      <c r="AW277" s="19"/>
      <c r="AX277" s="19"/>
      <c r="AY277" s="19"/>
      <c r="AZ277" s="19"/>
      <c r="BA277" s="19"/>
      <c r="BB277" s="275">
        <f t="shared" si="52"/>
        <v>0</v>
      </c>
      <c r="BC277" s="275">
        <f t="shared" si="53"/>
        <v>24454711.400000036</v>
      </c>
      <c r="BD277" s="14">
        <f>COUNTIF(СписМінфін!$B$2:$B$101,M277)</f>
        <v>1</v>
      </c>
    </row>
    <row r="278" spans="1:56" s="14" customFormat="1" hidden="1" x14ac:dyDescent="0.2">
      <c r="A278" s="14">
        <v>1</v>
      </c>
      <c r="B278" s="14">
        <f t="shared" si="54"/>
        <v>1</v>
      </c>
      <c r="C278" s="14">
        <f t="shared" si="55"/>
        <v>0</v>
      </c>
      <c r="D278" s="14" t="str">
        <f t="shared" si="56"/>
        <v>5ДОЧIРНЄ ПIДПРИЄМСТВО З ІНОЗЕМНОЮ ІНВЕСТИЦІЄЮ "САНТРЕЙД"</v>
      </c>
      <c r="E278" s="261">
        <f t="shared" si="57"/>
        <v>22271672.736986302</v>
      </c>
      <c r="F278" s="261">
        <f t="shared" si="58"/>
        <v>0</v>
      </c>
      <c r="G278" s="128">
        <f t="shared" si="49"/>
        <v>31146209</v>
      </c>
      <c r="H278" s="126">
        <f t="shared" si="59"/>
        <v>0</v>
      </c>
      <c r="I278" s="23">
        <v>42510</v>
      </c>
      <c r="J278" s="23">
        <v>42502</v>
      </c>
      <c r="K278" s="274">
        <f t="shared" si="60"/>
        <v>42555</v>
      </c>
      <c r="L278" s="22">
        <v>9075508516</v>
      </c>
      <c r="M278" s="14" t="s">
        <v>32</v>
      </c>
      <c r="N278" s="41">
        <v>253945626106</v>
      </c>
      <c r="O278" s="40">
        <v>42502</v>
      </c>
      <c r="P278" s="40">
        <v>42502</v>
      </c>
      <c r="Q278" s="40" t="s">
        <v>108</v>
      </c>
      <c r="R278" s="22">
        <v>242097485</v>
      </c>
      <c r="S278" s="40">
        <v>42553</v>
      </c>
      <c r="T278" s="55">
        <f t="shared" si="50"/>
        <v>210951276</v>
      </c>
      <c r="U278" s="90">
        <v>42555</v>
      </c>
      <c r="V278" s="19">
        <v>210951276</v>
      </c>
      <c r="W278" s="43">
        <v>0</v>
      </c>
      <c r="X278" s="43">
        <v>0</v>
      </c>
      <c r="Y278" s="43">
        <v>0</v>
      </c>
      <c r="Z278" s="43">
        <v>0</v>
      </c>
      <c r="AA278" s="43">
        <v>0</v>
      </c>
      <c r="AB278" s="43">
        <v>0</v>
      </c>
      <c r="AC278" s="43">
        <v>0</v>
      </c>
      <c r="AD278" s="43">
        <v>0</v>
      </c>
      <c r="AE278" s="43">
        <v>0</v>
      </c>
      <c r="AF278" s="43">
        <v>0</v>
      </c>
      <c r="AG278" s="43">
        <v>0</v>
      </c>
      <c r="AH278" s="43">
        <v>0</v>
      </c>
      <c r="AI278" s="88">
        <v>0</v>
      </c>
      <c r="AJ278" s="43">
        <v>0</v>
      </c>
      <c r="AK278" s="43">
        <v>0</v>
      </c>
      <c r="AL278" s="43">
        <v>0</v>
      </c>
      <c r="AM278" s="43">
        <v>0</v>
      </c>
      <c r="AN278" s="72">
        <f t="shared" si="51"/>
        <v>210951276</v>
      </c>
      <c r="AO278" s="40">
        <v>42566</v>
      </c>
      <c r="AP278" s="56">
        <v>210951276</v>
      </c>
      <c r="AQ278" s="43">
        <v>0</v>
      </c>
      <c r="AR278" s="43">
        <v>0</v>
      </c>
      <c r="AS278" s="43">
        <v>0</v>
      </c>
      <c r="AT278" s="43">
        <v>0</v>
      </c>
      <c r="AU278" s="43">
        <v>0</v>
      </c>
      <c r="AV278" s="43">
        <v>0</v>
      </c>
      <c r="AW278" s="43">
        <v>0</v>
      </c>
      <c r="AX278" s="43">
        <v>0</v>
      </c>
      <c r="AY278" s="43">
        <v>0</v>
      </c>
      <c r="AZ278" s="43">
        <v>0</v>
      </c>
      <c r="BA278" s="19"/>
      <c r="BB278" s="275">
        <f t="shared" si="52"/>
        <v>0</v>
      </c>
      <c r="BC278" s="275">
        <f t="shared" si="53"/>
        <v>31146209</v>
      </c>
      <c r="BD278" s="14">
        <f>COUNTIF(СписМінфін!$B$2:$B$101,M278)</f>
        <v>1</v>
      </c>
    </row>
    <row r="279" spans="1:56" s="14" customFormat="1" hidden="1" x14ac:dyDescent="0.2">
      <c r="A279" s="14">
        <v>1</v>
      </c>
      <c r="B279" s="14">
        <f t="shared" si="54"/>
        <v>0</v>
      </c>
      <c r="C279" s="14">
        <f t="shared" si="55"/>
        <v>0</v>
      </c>
      <c r="D279" s="14" t="str">
        <f t="shared" si="56"/>
        <v>5ТОВАРИСТВО З ОБМЕЖЕНОЮ ВIДПОВIДАЛЬНIСТЮ "ТАРКЕТТ ВІНІСІН"</v>
      </c>
      <c r="E279" s="261">
        <f t="shared" si="57"/>
        <v>0</v>
      </c>
      <c r="F279" s="261">
        <f t="shared" si="58"/>
        <v>0</v>
      </c>
      <c r="G279" s="128">
        <f t="shared" si="49"/>
        <v>0</v>
      </c>
      <c r="H279" s="126">
        <f t="shared" si="59"/>
        <v>0</v>
      </c>
      <c r="I279" s="23">
        <v>42510</v>
      </c>
      <c r="J279" s="23">
        <v>42506</v>
      </c>
      <c r="K279" s="274">
        <f t="shared" si="60"/>
        <v>42543</v>
      </c>
      <c r="L279" s="22">
        <v>9078679947</v>
      </c>
      <c r="M279" s="14" t="s">
        <v>97</v>
      </c>
      <c r="N279" s="41">
        <v>143615809167</v>
      </c>
      <c r="O279" s="40">
        <v>42506</v>
      </c>
      <c r="P279" s="40">
        <v>42506</v>
      </c>
      <c r="Q279" s="40" t="s">
        <v>108</v>
      </c>
      <c r="R279" s="43">
        <v>8584700</v>
      </c>
      <c r="S279" s="40">
        <v>42542</v>
      </c>
      <c r="T279" s="55">
        <f t="shared" si="50"/>
        <v>8584700</v>
      </c>
      <c r="U279" s="90">
        <v>42543</v>
      </c>
      <c r="V279" s="19">
        <v>8584700</v>
      </c>
      <c r="W279" s="43">
        <v>0</v>
      </c>
      <c r="X279" s="43">
        <v>0</v>
      </c>
      <c r="Y279" s="43">
        <v>0</v>
      </c>
      <c r="Z279" s="43">
        <v>0</v>
      </c>
      <c r="AA279" s="43">
        <v>0</v>
      </c>
      <c r="AB279" s="43">
        <v>0</v>
      </c>
      <c r="AC279" s="43">
        <v>0</v>
      </c>
      <c r="AD279" s="43">
        <v>0</v>
      </c>
      <c r="AE279" s="43">
        <v>0</v>
      </c>
      <c r="AF279" s="43">
        <v>0</v>
      </c>
      <c r="AG279" s="43">
        <v>0</v>
      </c>
      <c r="AH279" s="43">
        <v>0</v>
      </c>
      <c r="AI279" s="88">
        <v>0</v>
      </c>
      <c r="AJ279" s="43">
        <v>0</v>
      </c>
      <c r="AK279" s="43">
        <v>0</v>
      </c>
      <c r="AL279" s="43">
        <v>0</v>
      </c>
      <c r="AM279" s="43">
        <v>0</v>
      </c>
      <c r="AN279" s="72">
        <f t="shared" si="51"/>
        <v>8584700</v>
      </c>
      <c r="AO279" s="40">
        <v>42562</v>
      </c>
      <c r="AP279" s="56">
        <v>8584700</v>
      </c>
      <c r="AQ279" s="43">
        <v>0</v>
      </c>
      <c r="AR279" s="43">
        <v>0</v>
      </c>
      <c r="AS279" s="43">
        <v>0</v>
      </c>
      <c r="AT279" s="43">
        <v>0</v>
      </c>
      <c r="AU279" s="43">
        <v>0</v>
      </c>
      <c r="AV279" s="43">
        <v>0</v>
      </c>
      <c r="AW279" s="43">
        <v>0</v>
      </c>
      <c r="AX279" s="43">
        <v>0</v>
      </c>
      <c r="AY279" s="43">
        <v>0</v>
      </c>
      <c r="AZ279" s="43">
        <v>0</v>
      </c>
      <c r="BA279" s="19"/>
      <c r="BB279" s="275">
        <f t="shared" si="52"/>
        <v>0</v>
      </c>
      <c r="BC279" s="275">
        <f t="shared" si="53"/>
        <v>0</v>
      </c>
      <c r="BD279" s="14">
        <f>COUNTIF(СписМінфін!$B$2:$B$101,M279)</f>
        <v>1</v>
      </c>
    </row>
    <row r="280" spans="1:56" s="14" customFormat="1" hidden="1" x14ac:dyDescent="0.2">
      <c r="A280" s="14">
        <v>1</v>
      </c>
      <c r="B280" s="14">
        <f t="shared" si="54"/>
        <v>0</v>
      </c>
      <c r="C280" s="14">
        <f t="shared" si="55"/>
        <v>0</v>
      </c>
      <c r="D280" s="14" t="str">
        <f t="shared" si="56"/>
        <v>5ПУБЛІЧНЕ АКЦІОНЕРНЕ ТОВАРИСТВО ''ЕЛЕКТРОМЕТАЛУРГІЙНИЙ ЗАВОД ''ДНІПРОСПЕЦСТАЛЬ'' ІМ. А.М. КУЗЬМІНА''</v>
      </c>
      <c r="E280" s="261">
        <f t="shared" si="57"/>
        <v>0</v>
      </c>
      <c r="F280" s="261">
        <f t="shared" si="58"/>
        <v>0</v>
      </c>
      <c r="G280" s="128">
        <f t="shared" si="49"/>
        <v>0</v>
      </c>
      <c r="H280" s="126">
        <f t="shared" si="59"/>
        <v>0</v>
      </c>
      <c r="I280" s="23">
        <v>42510</v>
      </c>
      <c r="J280" s="23">
        <v>42506</v>
      </c>
      <c r="K280" s="274">
        <f t="shared" si="60"/>
        <v>42544</v>
      </c>
      <c r="L280" s="22">
        <v>9078609858</v>
      </c>
      <c r="M280" s="14" t="s">
        <v>129</v>
      </c>
      <c r="N280" s="41">
        <v>1865308243</v>
      </c>
      <c r="O280" s="40">
        <v>42506</v>
      </c>
      <c r="P280" s="40">
        <v>42506</v>
      </c>
      <c r="Q280" s="40" t="s">
        <v>108</v>
      </c>
      <c r="R280" s="43">
        <v>11357120</v>
      </c>
      <c r="S280" s="40">
        <v>42544</v>
      </c>
      <c r="T280" s="55">
        <f t="shared" si="50"/>
        <v>11357120</v>
      </c>
      <c r="U280" s="92">
        <v>42544</v>
      </c>
      <c r="V280" s="30">
        <v>11357120</v>
      </c>
      <c r="W280" s="43">
        <v>0</v>
      </c>
      <c r="X280" s="43">
        <v>0</v>
      </c>
      <c r="Y280" s="43">
        <v>0</v>
      </c>
      <c r="Z280" s="43">
        <v>0</v>
      </c>
      <c r="AA280" s="43">
        <v>0</v>
      </c>
      <c r="AB280" s="43">
        <v>0</v>
      </c>
      <c r="AC280" s="43">
        <v>0</v>
      </c>
      <c r="AD280" s="43">
        <v>0</v>
      </c>
      <c r="AE280" s="43">
        <v>0</v>
      </c>
      <c r="AF280" s="43">
        <v>0</v>
      </c>
      <c r="AG280" s="43">
        <v>0</v>
      </c>
      <c r="AH280" s="43">
        <v>0</v>
      </c>
      <c r="AI280" s="64"/>
      <c r="AJ280" s="22" t="s">
        <v>108</v>
      </c>
      <c r="AK280" s="54" t="s">
        <v>108</v>
      </c>
      <c r="AL280" s="52" t="s">
        <v>108</v>
      </c>
      <c r="AM280" s="43">
        <v>0</v>
      </c>
      <c r="AN280" s="72">
        <f t="shared" si="51"/>
        <v>11357120</v>
      </c>
      <c r="AO280" s="31">
        <v>42559</v>
      </c>
      <c r="AP280" s="30">
        <v>11357120</v>
      </c>
      <c r="AQ280" s="43">
        <v>0</v>
      </c>
      <c r="AR280" s="43">
        <v>0</v>
      </c>
      <c r="AS280" s="43">
        <v>0</v>
      </c>
      <c r="AT280" s="43">
        <v>0</v>
      </c>
      <c r="AU280" s="43">
        <v>0</v>
      </c>
      <c r="AV280" s="43">
        <v>0</v>
      </c>
      <c r="AW280" s="43">
        <v>0</v>
      </c>
      <c r="AX280" s="43">
        <v>0</v>
      </c>
      <c r="AY280" s="43">
        <v>0</v>
      </c>
      <c r="AZ280" s="43">
        <v>0</v>
      </c>
      <c r="BA280" s="19"/>
      <c r="BB280" s="275">
        <f t="shared" si="52"/>
        <v>0</v>
      </c>
      <c r="BC280" s="275">
        <f t="shared" si="53"/>
        <v>0</v>
      </c>
      <c r="BD280" s="14">
        <f>COUNTIF(СписМінфін!$B$2:$B$101,M280)</f>
        <v>0</v>
      </c>
    </row>
    <row r="281" spans="1:56" s="14" customFormat="1" hidden="1" x14ac:dyDescent="0.2">
      <c r="A281" s="14">
        <v>1</v>
      </c>
      <c r="B281" s="14">
        <f t="shared" si="54"/>
        <v>0</v>
      </c>
      <c r="C281" s="14">
        <f t="shared" si="55"/>
        <v>0</v>
      </c>
      <c r="D281" s="14" t="str">
        <f t="shared" si="56"/>
        <v>5ТОВАРИСТВО З ОБМЕЖЕНОЮ ВIДПОВIДАЛЬНIСТЮ "ДЖУССО УКРАЇНА"</v>
      </c>
      <c r="E281" s="261">
        <f t="shared" si="57"/>
        <v>0</v>
      </c>
      <c r="F281" s="261">
        <f t="shared" si="58"/>
        <v>0</v>
      </c>
      <c r="G281" s="128">
        <f t="shared" si="49"/>
        <v>0</v>
      </c>
      <c r="H281" s="126">
        <f t="shared" si="59"/>
        <v>0</v>
      </c>
      <c r="I281" s="23">
        <v>42510</v>
      </c>
      <c r="J281" s="74">
        <v>42506</v>
      </c>
      <c r="K281" s="274">
        <f t="shared" si="60"/>
        <v>42552</v>
      </c>
      <c r="L281" s="75">
        <v>9078675711</v>
      </c>
      <c r="M281" s="14" t="s">
        <v>100</v>
      </c>
      <c r="N281" s="76">
        <v>388911426582</v>
      </c>
      <c r="O281" s="28">
        <v>42506</v>
      </c>
      <c r="P281" s="28">
        <v>42506</v>
      </c>
      <c r="Q281" s="35"/>
      <c r="R281" s="60">
        <v>68388</v>
      </c>
      <c r="S281" s="69">
        <v>68388</v>
      </c>
      <c r="T281" s="55">
        <f t="shared" si="50"/>
        <v>68388</v>
      </c>
      <c r="U281" s="91">
        <v>42552</v>
      </c>
      <c r="V281" s="44">
        <v>68388</v>
      </c>
      <c r="W281" s="43">
        <v>0</v>
      </c>
      <c r="X281" s="43">
        <v>0</v>
      </c>
      <c r="Y281" s="43">
        <v>0</v>
      </c>
      <c r="Z281" s="43">
        <v>0</v>
      </c>
      <c r="AA281" s="43">
        <v>0</v>
      </c>
      <c r="AB281" s="43">
        <v>0</v>
      </c>
      <c r="AC281" s="43">
        <v>0</v>
      </c>
      <c r="AD281" s="43">
        <v>0</v>
      </c>
      <c r="AE281" s="43">
        <v>0</v>
      </c>
      <c r="AF281" s="43">
        <v>0</v>
      </c>
      <c r="AG281" s="43">
        <v>0</v>
      </c>
      <c r="AH281" s="43">
        <v>0</v>
      </c>
      <c r="AI281" s="69"/>
      <c r="AJ281" s="60"/>
      <c r="AK281" s="69"/>
      <c r="AL281" s="60"/>
      <c r="AM281" s="43">
        <v>0</v>
      </c>
      <c r="AN281" s="72">
        <f t="shared" si="51"/>
        <v>68388</v>
      </c>
      <c r="AO281" s="28">
        <v>42558</v>
      </c>
      <c r="AP281" s="27">
        <v>68388</v>
      </c>
      <c r="AQ281" s="43">
        <v>0</v>
      </c>
      <c r="AR281" s="43">
        <v>0</v>
      </c>
      <c r="AS281" s="43">
        <v>0</v>
      </c>
      <c r="AT281" s="43">
        <v>0</v>
      </c>
      <c r="AU281" s="43">
        <v>0</v>
      </c>
      <c r="AV281" s="43">
        <v>0</v>
      </c>
      <c r="AW281" s="43">
        <v>0</v>
      </c>
      <c r="AX281" s="43">
        <v>0</v>
      </c>
      <c r="AY281" s="43">
        <v>0</v>
      </c>
      <c r="AZ281" s="43">
        <v>0</v>
      </c>
      <c r="BA281" s="60"/>
      <c r="BB281" s="275">
        <f t="shared" si="52"/>
        <v>0</v>
      </c>
      <c r="BC281" s="275">
        <f t="shared" si="53"/>
        <v>0</v>
      </c>
      <c r="BD281" s="14">
        <f>COUNTIF(СписМінфін!$B$2:$B$101,M281)</f>
        <v>1</v>
      </c>
    </row>
    <row r="282" spans="1:56" s="14" customFormat="1" hidden="1" x14ac:dyDescent="0.2">
      <c r="A282" s="14">
        <v>1</v>
      </c>
      <c r="B282" s="14">
        <f t="shared" si="54"/>
        <v>0</v>
      </c>
      <c r="C282" s="14">
        <f t="shared" si="55"/>
        <v>0</v>
      </c>
      <c r="D282" s="14" t="str">
        <f t="shared" si="56"/>
        <v>5ТОВАРИСТВО З ОБМЕЖЕНОЮ ВIДПОВIДАЛЬНIСТЮ "АТ КАРГІЛЛ"</v>
      </c>
      <c r="E282" s="261">
        <f t="shared" si="57"/>
        <v>0</v>
      </c>
      <c r="F282" s="261">
        <f t="shared" si="58"/>
        <v>0</v>
      </c>
      <c r="G282" s="128">
        <f t="shared" si="49"/>
        <v>-808216</v>
      </c>
      <c r="H282" s="126">
        <f t="shared" si="59"/>
        <v>0</v>
      </c>
      <c r="I282" s="23">
        <v>42510</v>
      </c>
      <c r="J282" s="23">
        <v>42506</v>
      </c>
      <c r="K282" s="274">
        <f t="shared" si="60"/>
        <v>42555</v>
      </c>
      <c r="L282" s="22">
        <v>9078601704</v>
      </c>
      <c r="M282" s="14" t="s">
        <v>42</v>
      </c>
      <c r="N282" s="41">
        <v>200103926100</v>
      </c>
      <c r="O282" s="40">
        <v>42506</v>
      </c>
      <c r="P282" s="40">
        <v>42506</v>
      </c>
      <c r="Q282" s="40" t="s">
        <v>108</v>
      </c>
      <c r="R282" s="43">
        <v>147855080</v>
      </c>
      <c r="S282" s="40">
        <v>42553</v>
      </c>
      <c r="T282" s="55">
        <f t="shared" si="50"/>
        <v>147855080</v>
      </c>
      <c r="U282" s="90">
        <v>42555</v>
      </c>
      <c r="V282" s="19">
        <v>147855080</v>
      </c>
      <c r="W282" s="43">
        <v>0</v>
      </c>
      <c r="X282" s="43">
        <v>0</v>
      </c>
      <c r="Y282" s="43">
        <v>0</v>
      </c>
      <c r="Z282" s="43">
        <v>0</v>
      </c>
      <c r="AA282" s="43">
        <v>0</v>
      </c>
      <c r="AB282" s="43">
        <v>0</v>
      </c>
      <c r="AC282" s="43">
        <v>0</v>
      </c>
      <c r="AD282" s="43">
        <v>0</v>
      </c>
      <c r="AE282" s="43">
        <v>0</v>
      </c>
      <c r="AF282" s="43">
        <v>0</v>
      </c>
      <c r="AG282" s="40">
        <v>42724</v>
      </c>
      <c r="AH282" s="22">
        <v>8751401</v>
      </c>
      <c r="AI282" s="64">
        <v>808216</v>
      </c>
      <c r="AJ282" s="40">
        <v>42738</v>
      </c>
      <c r="AK282" s="22">
        <v>976325</v>
      </c>
      <c r="AL282" s="40" t="s">
        <v>108</v>
      </c>
      <c r="AM282" s="43">
        <v>0</v>
      </c>
      <c r="AN282" s="72">
        <f t="shared" si="51"/>
        <v>147855080</v>
      </c>
      <c r="AO282" s="40">
        <v>42613</v>
      </c>
      <c r="AP282" s="56">
        <v>147855080</v>
      </c>
      <c r="AQ282" s="43">
        <v>0</v>
      </c>
      <c r="AR282" s="43">
        <v>0</v>
      </c>
      <c r="AS282" s="43">
        <v>0</v>
      </c>
      <c r="AT282" s="43">
        <v>0</v>
      </c>
      <c r="AU282" s="43">
        <v>0</v>
      </c>
      <c r="AV282" s="43">
        <v>0</v>
      </c>
      <c r="AW282" s="43">
        <v>0</v>
      </c>
      <c r="AX282" s="43">
        <v>0</v>
      </c>
      <c r="AY282" s="43">
        <v>0</v>
      </c>
      <c r="AZ282" s="43">
        <v>0</v>
      </c>
      <c r="BA282" s="19"/>
      <c r="BB282" s="275">
        <f t="shared" si="52"/>
        <v>0</v>
      </c>
      <c r="BC282" s="275">
        <f t="shared" si="53"/>
        <v>0</v>
      </c>
      <c r="BD282" s="14">
        <f>COUNTIF(СписМінфін!$B$2:$B$101,M282)</f>
        <v>1</v>
      </c>
    </row>
    <row r="283" spans="1:56" s="14" customFormat="1" hidden="1" x14ac:dyDescent="0.2">
      <c r="A283" s="14">
        <v>1</v>
      </c>
      <c r="B283" s="14">
        <f t="shared" si="54"/>
        <v>0</v>
      </c>
      <c r="C283" s="14">
        <f t="shared" si="55"/>
        <v>0</v>
      </c>
      <c r="D283" s="14" t="str">
        <f t="shared" si="56"/>
        <v>5ПУБЛІЧНЕ АКЦIОНЕРНЕ ТОВАРИСТВО "ФАРМАК"</v>
      </c>
      <c r="E283" s="261">
        <f t="shared" si="57"/>
        <v>0</v>
      </c>
      <c r="F283" s="261">
        <f t="shared" si="58"/>
        <v>0</v>
      </c>
      <c r="G283" s="128">
        <f t="shared" si="49"/>
        <v>0</v>
      </c>
      <c r="H283" s="126">
        <f t="shared" si="59"/>
        <v>0</v>
      </c>
      <c r="I283" s="23">
        <v>42510</v>
      </c>
      <c r="J283" s="23">
        <v>42506</v>
      </c>
      <c r="K283" s="274">
        <f t="shared" si="60"/>
        <v>42572</v>
      </c>
      <c r="L283" s="22">
        <v>9078365820</v>
      </c>
      <c r="M283" s="14" t="s">
        <v>49</v>
      </c>
      <c r="N283" s="41">
        <v>4811926650</v>
      </c>
      <c r="O283" s="40">
        <v>42506</v>
      </c>
      <c r="P283" s="40">
        <v>42506</v>
      </c>
      <c r="Q283" s="40" t="s">
        <v>108</v>
      </c>
      <c r="R283" s="22">
        <v>18510939</v>
      </c>
      <c r="S283" s="40">
        <v>42571</v>
      </c>
      <c r="T283" s="55">
        <f t="shared" si="50"/>
        <v>18510939</v>
      </c>
      <c r="U283" s="90">
        <v>42572</v>
      </c>
      <c r="V283" s="19">
        <v>18510939</v>
      </c>
      <c r="W283" s="43">
        <v>0</v>
      </c>
      <c r="X283" s="43">
        <v>0</v>
      </c>
      <c r="Y283" s="43">
        <v>0</v>
      </c>
      <c r="Z283" s="43">
        <v>0</v>
      </c>
      <c r="AA283" s="43">
        <v>0</v>
      </c>
      <c r="AB283" s="43">
        <v>0</v>
      </c>
      <c r="AC283" s="43">
        <v>0</v>
      </c>
      <c r="AD283" s="43">
        <v>0</v>
      </c>
      <c r="AE283" s="43">
        <v>0</v>
      </c>
      <c r="AF283" s="43">
        <v>0</v>
      </c>
      <c r="AG283" s="43">
        <v>0</v>
      </c>
      <c r="AH283" s="43">
        <v>0</v>
      </c>
      <c r="AI283" s="88">
        <v>0</v>
      </c>
      <c r="AJ283" s="43">
        <v>0</v>
      </c>
      <c r="AK283" s="43">
        <v>0</v>
      </c>
      <c r="AL283" s="43">
        <v>0</v>
      </c>
      <c r="AM283" s="43">
        <v>0</v>
      </c>
      <c r="AN283" s="72">
        <f t="shared" si="51"/>
        <v>18510939</v>
      </c>
      <c r="AO283" s="40">
        <v>42576</v>
      </c>
      <c r="AP283" s="56">
        <v>18510939</v>
      </c>
      <c r="AQ283" s="43">
        <v>0</v>
      </c>
      <c r="AR283" s="43">
        <v>0</v>
      </c>
      <c r="AS283" s="43">
        <v>0</v>
      </c>
      <c r="AT283" s="43">
        <v>0</v>
      </c>
      <c r="AU283" s="43">
        <v>0</v>
      </c>
      <c r="AV283" s="43">
        <v>0</v>
      </c>
      <c r="AW283" s="43">
        <v>0</v>
      </c>
      <c r="AX283" s="43">
        <v>0</v>
      </c>
      <c r="AY283" s="43">
        <v>0</v>
      </c>
      <c r="AZ283" s="43">
        <v>0</v>
      </c>
      <c r="BA283" s="19"/>
      <c r="BB283" s="275">
        <f t="shared" si="52"/>
        <v>0</v>
      </c>
      <c r="BC283" s="275">
        <f t="shared" si="53"/>
        <v>0</v>
      </c>
      <c r="BD283" s="14">
        <f>COUNTIF(СписМінфін!$B$2:$B$101,M283)</f>
        <v>1</v>
      </c>
    </row>
    <row r="284" spans="1:56" s="14" customFormat="1" hidden="1" x14ac:dyDescent="0.2">
      <c r="A284" s="14">
        <v>1</v>
      </c>
      <c r="B284" s="14">
        <f t="shared" si="54"/>
        <v>1</v>
      </c>
      <c r="C284" s="14">
        <f t="shared" si="55"/>
        <v>0</v>
      </c>
      <c r="D284" s="14" t="str">
        <f t="shared" si="56"/>
        <v>5ТОВАРИСТВО З ОБМЕЖЕНОЮ ВIДПОВIДАЛЬНIСТЮ СІЛЬСЬКОГОСПОДАРСЬКЕ ПІДПРИЄМСТВО "НІБУЛОН"</v>
      </c>
      <c r="E284" s="261">
        <f t="shared" si="57"/>
        <v>11535621.509589041</v>
      </c>
      <c r="F284" s="261">
        <f t="shared" si="58"/>
        <v>0</v>
      </c>
      <c r="G284" s="128">
        <f t="shared" si="49"/>
        <v>16132191</v>
      </c>
      <c r="H284" s="126">
        <f t="shared" si="59"/>
        <v>0</v>
      </c>
      <c r="I284" s="23">
        <v>42510</v>
      </c>
      <c r="J284" s="23">
        <v>42506</v>
      </c>
      <c r="K284" s="274">
        <f t="shared" si="60"/>
        <v>42572</v>
      </c>
      <c r="L284" s="22">
        <v>9078794413</v>
      </c>
      <c r="M284" s="14" t="s">
        <v>40</v>
      </c>
      <c r="N284" s="41">
        <v>142911114015</v>
      </c>
      <c r="O284" s="40">
        <v>42506</v>
      </c>
      <c r="P284" s="40">
        <v>42506</v>
      </c>
      <c r="Q284" s="40" t="s">
        <v>108</v>
      </c>
      <c r="R284" s="22">
        <v>142779103</v>
      </c>
      <c r="S284" s="40">
        <v>42571</v>
      </c>
      <c r="T284" s="55">
        <f t="shared" si="50"/>
        <v>126646912</v>
      </c>
      <c r="U284" s="90">
        <v>42572</v>
      </c>
      <c r="V284" s="19">
        <v>126646912</v>
      </c>
      <c r="W284" s="43">
        <v>0</v>
      </c>
      <c r="X284" s="43">
        <v>0</v>
      </c>
      <c r="Y284" s="43">
        <v>0</v>
      </c>
      <c r="Z284" s="43">
        <v>0</v>
      </c>
      <c r="AA284" s="43">
        <v>0</v>
      </c>
      <c r="AB284" s="43">
        <v>0</v>
      </c>
      <c r="AC284" s="43">
        <v>0</v>
      </c>
      <c r="AD284" s="43">
        <v>0</v>
      </c>
      <c r="AE284" s="43">
        <v>0</v>
      </c>
      <c r="AF284" s="43">
        <v>0</v>
      </c>
      <c r="AG284" s="43">
        <v>0</v>
      </c>
      <c r="AH284" s="43">
        <v>0</v>
      </c>
      <c r="AI284" s="88">
        <v>0</v>
      </c>
      <c r="AJ284" s="43">
        <v>0</v>
      </c>
      <c r="AK284" s="43">
        <v>0</v>
      </c>
      <c r="AL284" s="43">
        <v>0</v>
      </c>
      <c r="AM284" s="43">
        <v>0</v>
      </c>
      <c r="AN284" s="72">
        <f t="shared" si="51"/>
        <v>126646912</v>
      </c>
      <c r="AO284" s="40">
        <v>42576</v>
      </c>
      <c r="AP284" s="56">
        <v>126646912</v>
      </c>
      <c r="AQ284" s="43">
        <v>0</v>
      </c>
      <c r="AR284" s="43">
        <v>0</v>
      </c>
      <c r="AS284" s="43">
        <v>0</v>
      </c>
      <c r="AT284" s="43">
        <v>0</v>
      </c>
      <c r="AU284" s="43">
        <v>0</v>
      </c>
      <c r="AV284" s="43">
        <v>0</v>
      </c>
      <c r="AW284" s="43">
        <v>0</v>
      </c>
      <c r="AX284" s="43">
        <v>0</v>
      </c>
      <c r="AY284" s="43">
        <v>0</v>
      </c>
      <c r="AZ284" s="43">
        <v>0</v>
      </c>
      <c r="BA284" s="19"/>
      <c r="BB284" s="275">
        <f t="shared" si="52"/>
        <v>0</v>
      </c>
      <c r="BC284" s="275">
        <f t="shared" si="53"/>
        <v>16132191</v>
      </c>
      <c r="BD284" s="14">
        <f>COUNTIF(СписМінфін!$B$2:$B$101,M284)</f>
        <v>1</v>
      </c>
    </row>
    <row r="285" spans="1:56" s="14" customFormat="1" hidden="1" x14ac:dyDescent="0.2">
      <c r="A285" s="14">
        <v>1</v>
      </c>
      <c r="B285" s="14">
        <f t="shared" si="54"/>
        <v>0</v>
      </c>
      <c r="C285" s="14">
        <f t="shared" si="55"/>
        <v>0</v>
      </c>
      <c r="D285" s="14" t="str">
        <f t="shared" si="56"/>
        <v>5ПРИВАТНЕ АКЦIОНЕРНЕ ТОВАРИСТВО "ШВЕЙНА ФАБРИКА "ЗОРЯНКА"</v>
      </c>
      <c r="E285" s="261">
        <f t="shared" si="57"/>
        <v>0</v>
      </c>
      <c r="F285" s="261">
        <f t="shared" si="58"/>
        <v>0</v>
      </c>
      <c r="G285" s="128">
        <f t="shared" si="49"/>
        <v>0</v>
      </c>
      <c r="H285" s="126">
        <f t="shared" si="59"/>
        <v>0</v>
      </c>
      <c r="I285" s="23">
        <v>42510</v>
      </c>
      <c r="J285" s="74">
        <v>42507</v>
      </c>
      <c r="K285" s="274">
        <f t="shared" si="60"/>
        <v>42542</v>
      </c>
      <c r="L285" s="75">
        <v>9079012901</v>
      </c>
      <c r="M285" s="14" t="s">
        <v>148</v>
      </c>
      <c r="N285" s="76">
        <v>55027011230</v>
      </c>
      <c r="O285" s="28">
        <v>42507</v>
      </c>
      <c r="P285" s="28">
        <v>42507</v>
      </c>
      <c r="Q285" s="35"/>
      <c r="R285" s="60">
        <v>158308</v>
      </c>
      <c r="S285" s="66">
        <v>42542</v>
      </c>
      <c r="T285" s="55">
        <f t="shared" si="50"/>
        <v>158308</v>
      </c>
      <c r="U285" s="91">
        <v>42542</v>
      </c>
      <c r="V285" s="44">
        <v>158308</v>
      </c>
      <c r="W285" s="43">
        <v>0</v>
      </c>
      <c r="X285" s="43">
        <v>0</v>
      </c>
      <c r="Y285" s="43">
        <v>0</v>
      </c>
      <c r="Z285" s="43">
        <v>0</v>
      </c>
      <c r="AA285" s="43">
        <v>0</v>
      </c>
      <c r="AB285" s="43">
        <v>0</v>
      </c>
      <c r="AC285" s="43">
        <v>0</v>
      </c>
      <c r="AD285" s="43">
        <v>0</v>
      </c>
      <c r="AE285" s="43">
        <v>0</v>
      </c>
      <c r="AF285" s="43">
        <v>0</v>
      </c>
      <c r="AG285" s="43">
        <v>0</v>
      </c>
      <c r="AH285" s="43">
        <v>0</v>
      </c>
      <c r="AI285" s="69"/>
      <c r="AJ285" s="60"/>
      <c r="AK285" s="69"/>
      <c r="AL285" s="60"/>
      <c r="AM285" s="43">
        <v>0</v>
      </c>
      <c r="AN285" s="72">
        <f t="shared" si="51"/>
        <v>158308</v>
      </c>
      <c r="AO285" s="28">
        <v>42559</v>
      </c>
      <c r="AP285" s="27">
        <v>158308</v>
      </c>
      <c r="AQ285" s="43">
        <v>0</v>
      </c>
      <c r="AR285" s="43">
        <v>0</v>
      </c>
      <c r="AS285" s="43">
        <v>0</v>
      </c>
      <c r="AT285" s="43">
        <v>0</v>
      </c>
      <c r="AU285" s="43">
        <v>0</v>
      </c>
      <c r="AV285" s="43">
        <v>0</v>
      </c>
      <c r="AW285" s="43">
        <v>0</v>
      </c>
      <c r="AX285" s="43">
        <v>0</v>
      </c>
      <c r="AY285" s="43">
        <v>0</v>
      </c>
      <c r="AZ285" s="43">
        <v>0</v>
      </c>
      <c r="BA285" s="60"/>
      <c r="BB285" s="275">
        <f t="shared" si="52"/>
        <v>0</v>
      </c>
      <c r="BC285" s="275">
        <f t="shared" si="53"/>
        <v>0</v>
      </c>
      <c r="BD285" s="14">
        <f>COUNTIF(СписМінфін!$B$2:$B$101,M285)</f>
        <v>1</v>
      </c>
    </row>
    <row r="286" spans="1:56" s="14" customFormat="1" hidden="1" x14ac:dyDescent="0.2">
      <c r="A286" s="14">
        <v>1</v>
      </c>
      <c r="B286" s="14">
        <f t="shared" si="54"/>
        <v>0</v>
      </c>
      <c r="C286" s="14">
        <f t="shared" si="55"/>
        <v>0</v>
      </c>
      <c r="D286" s="14" t="str">
        <f t="shared" si="56"/>
        <v>5ПРИВАТНЕ АКЦIОНЕРНЕ ТОВАРИСТВО "СЕНТРАВІС ПРОДАКШН ЮКРЕЙН"</v>
      </c>
      <c r="E286" s="261">
        <f t="shared" si="57"/>
        <v>0</v>
      </c>
      <c r="F286" s="261">
        <f t="shared" si="58"/>
        <v>0</v>
      </c>
      <c r="G286" s="128">
        <f t="shared" si="49"/>
        <v>0</v>
      </c>
      <c r="H286" s="126">
        <f t="shared" si="59"/>
        <v>0</v>
      </c>
      <c r="I286" s="23">
        <v>42510</v>
      </c>
      <c r="J286" s="23">
        <v>42507</v>
      </c>
      <c r="K286" s="274">
        <f t="shared" si="60"/>
        <v>42543</v>
      </c>
      <c r="L286" s="22">
        <v>9079538955</v>
      </c>
      <c r="M286" s="14" t="s">
        <v>73</v>
      </c>
      <c r="N286" s="41">
        <v>309269404078</v>
      </c>
      <c r="O286" s="40">
        <v>42507</v>
      </c>
      <c r="P286" s="40">
        <v>42507</v>
      </c>
      <c r="Q286" s="40" t="s">
        <v>108</v>
      </c>
      <c r="R286" s="43">
        <v>38829138</v>
      </c>
      <c r="S286" s="40">
        <v>42542</v>
      </c>
      <c r="T286" s="55">
        <f t="shared" si="50"/>
        <v>38829138</v>
      </c>
      <c r="U286" s="90">
        <v>42543</v>
      </c>
      <c r="V286" s="19">
        <v>38829138</v>
      </c>
      <c r="W286" s="43">
        <v>0</v>
      </c>
      <c r="X286" s="43">
        <v>0</v>
      </c>
      <c r="Y286" s="43">
        <v>0</v>
      </c>
      <c r="Z286" s="43">
        <v>0</v>
      </c>
      <c r="AA286" s="43">
        <v>0</v>
      </c>
      <c r="AB286" s="43">
        <v>0</v>
      </c>
      <c r="AC286" s="43">
        <v>0</v>
      </c>
      <c r="AD286" s="43">
        <v>0</v>
      </c>
      <c r="AE286" s="43">
        <v>0</v>
      </c>
      <c r="AF286" s="43">
        <v>0</v>
      </c>
      <c r="AG286" s="43">
        <v>0</v>
      </c>
      <c r="AH286" s="43">
        <v>0</v>
      </c>
      <c r="AI286" s="88">
        <v>0</v>
      </c>
      <c r="AJ286" s="43">
        <v>0</v>
      </c>
      <c r="AK286" s="43">
        <v>0</v>
      </c>
      <c r="AL286" s="43">
        <v>0</v>
      </c>
      <c r="AM286" s="43">
        <v>0</v>
      </c>
      <c r="AN286" s="72">
        <f t="shared" si="51"/>
        <v>38829138</v>
      </c>
      <c r="AO286" s="40">
        <v>42642</v>
      </c>
      <c r="AP286" s="56">
        <v>38829138</v>
      </c>
      <c r="AQ286" s="43">
        <v>0</v>
      </c>
      <c r="AR286" s="43">
        <v>0</v>
      </c>
      <c r="AS286" s="43">
        <v>0</v>
      </c>
      <c r="AT286" s="43">
        <v>0</v>
      </c>
      <c r="AU286" s="43">
        <v>0</v>
      </c>
      <c r="AV286" s="43">
        <v>0</v>
      </c>
      <c r="AW286" s="43">
        <v>0</v>
      </c>
      <c r="AX286" s="43">
        <v>0</v>
      </c>
      <c r="AY286" s="43">
        <v>0</v>
      </c>
      <c r="AZ286" s="43">
        <v>0</v>
      </c>
      <c r="BA286" s="19"/>
      <c r="BB286" s="275">
        <f t="shared" si="52"/>
        <v>0</v>
      </c>
      <c r="BC286" s="275">
        <f t="shared" si="53"/>
        <v>0</v>
      </c>
      <c r="BD286" s="14">
        <f>COUNTIF(СписМінфін!$B$2:$B$101,M286)</f>
        <v>1</v>
      </c>
    </row>
    <row r="287" spans="1:56" s="14" customFormat="1" hidden="1" x14ac:dyDescent="0.2">
      <c r="A287" s="14">
        <v>1</v>
      </c>
      <c r="B287" s="14">
        <f t="shared" si="54"/>
        <v>0</v>
      </c>
      <c r="C287" s="14">
        <f t="shared" si="55"/>
        <v>0</v>
      </c>
      <c r="D287" s="14" t="str">
        <f t="shared" si="56"/>
        <v>5ПРИВАТНЕ ПIДПРИЄМСТВО "ТОРГОВИЙ ДІМ "МАЙОЛА"</v>
      </c>
      <c r="E287" s="261">
        <f t="shared" si="57"/>
        <v>0</v>
      </c>
      <c r="F287" s="261">
        <f t="shared" si="58"/>
        <v>0</v>
      </c>
      <c r="G287" s="128">
        <f t="shared" si="49"/>
        <v>0</v>
      </c>
      <c r="H287" s="126">
        <f t="shared" si="59"/>
        <v>0</v>
      </c>
      <c r="I287" s="23">
        <v>42510</v>
      </c>
      <c r="J287" s="23">
        <v>42507</v>
      </c>
      <c r="K287" s="274">
        <f t="shared" si="60"/>
        <v>42543</v>
      </c>
      <c r="L287" s="22">
        <v>9079432343</v>
      </c>
      <c r="M287" s="14" t="s">
        <v>80</v>
      </c>
      <c r="N287" s="41">
        <v>327120313055</v>
      </c>
      <c r="O287" s="40">
        <v>42507</v>
      </c>
      <c r="P287" s="40">
        <v>42507</v>
      </c>
      <c r="Q287" s="40" t="s">
        <v>108</v>
      </c>
      <c r="R287" s="43">
        <v>30435306</v>
      </c>
      <c r="S287" s="40">
        <v>42542</v>
      </c>
      <c r="T287" s="55">
        <f t="shared" si="50"/>
        <v>30435306</v>
      </c>
      <c r="U287" s="90">
        <v>42543</v>
      </c>
      <c r="V287" s="19">
        <v>30435306</v>
      </c>
      <c r="W287" s="43">
        <v>0</v>
      </c>
      <c r="X287" s="43">
        <v>0</v>
      </c>
      <c r="Y287" s="43">
        <v>0</v>
      </c>
      <c r="Z287" s="43">
        <v>0</v>
      </c>
      <c r="AA287" s="43">
        <v>0</v>
      </c>
      <c r="AB287" s="43">
        <v>0</v>
      </c>
      <c r="AC287" s="43">
        <v>0</v>
      </c>
      <c r="AD287" s="43">
        <v>0</v>
      </c>
      <c r="AE287" s="43">
        <v>0</v>
      </c>
      <c r="AF287" s="43">
        <v>0</v>
      </c>
      <c r="AG287" s="43">
        <v>0</v>
      </c>
      <c r="AH287" s="43">
        <v>0</v>
      </c>
      <c r="AI287" s="88">
        <v>0</v>
      </c>
      <c r="AJ287" s="43">
        <v>0</v>
      </c>
      <c r="AK287" s="43">
        <v>0</v>
      </c>
      <c r="AL287" s="43">
        <v>0</v>
      </c>
      <c r="AM287" s="43">
        <v>0</v>
      </c>
      <c r="AN287" s="72">
        <f t="shared" si="51"/>
        <v>30435306</v>
      </c>
      <c r="AO287" s="40">
        <v>42566</v>
      </c>
      <c r="AP287" s="56">
        <v>30435306</v>
      </c>
      <c r="AQ287" s="43">
        <v>0</v>
      </c>
      <c r="AR287" s="43">
        <v>0</v>
      </c>
      <c r="AS287" s="43">
        <v>0</v>
      </c>
      <c r="AT287" s="43">
        <v>0</v>
      </c>
      <c r="AU287" s="43">
        <v>0</v>
      </c>
      <c r="AV287" s="43">
        <v>0</v>
      </c>
      <c r="AW287" s="43">
        <v>0</v>
      </c>
      <c r="AX287" s="43">
        <v>0</v>
      </c>
      <c r="AY287" s="43">
        <v>0</v>
      </c>
      <c r="AZ287" s="43">
        <v>0</v>
      </c>
      <c r="BA287" s="19"/>
      <c r="BB287" s="275">
        <f t="shared" si="52"/>
        <v>0</v>
      </c>
      <c r="BC287" s="275">
        <f t="shared" si="53"/>
        <v>0</v>
      </c>
      <c r="BD287" s="14">
        <f>COUNTIF(СписМінфін!$B$2:$B$101,M287)</f>
        <v>1</v>
      </c>
    </row>
    <row r="288" spans="1:56" s="14" customFormat="1" hidden="1" x14ac:dyDescent="0.2">
      <c r="A288" s="14">
        <v>1</v>
      </c>
      <c r="B288" s="14">
        <f t="shared" si="54"/>
        <v>1</v>
      </c>
      <c r="C288" s="14">
        <f t="shared" si="55"/>
        <v>0</v>
      </c>
      <c r="D288" s="14" t="str">
        <f t="shared" si="56"/>
        <v>5ТОВАРИСТВО З ОБМЕЖЕНОЮ ВIДПОВIДАЛЬНIСТЮ "ВІРТУС КОММОДІТІЗ"</v>
      </c>
      <c r="E288" s="261">
        <f t="shared" si="57"/>
        <v>4616021.687671233</v>
      </c>
      <c r="F288" s="261">
        <f t="shared" si="58"/>
        <v>0</v>
      </c>
      <c r="G288" s="128">
        <f t="shared" si="49"/>
        <v>6455356</v>
      </c>
      <c r="H288" s="126">
        <f t="shared" si="59"/>
        <v>0</v>
      </c>
      <c r="I288" s="23">
        <v>42510</v>
      </c>
      <c r="J288" s="23">
        <v>42507</v>
      </c>
      <c r="K288" s="274">
        <f t="shared" si="60"/>
        <v>42543</v>
      </c>
      <c r="L288" s="22">
        <v>9079266189</v>
      </c>
      <c r="M288" s="14" t="s">
        <v>24</v>
      </c>
      <c r="N288" s="41">
        <v>393642426597</v>
      </c>
      <c r="O288" s="40">
        <v>42507</v>
      </c>
      <c r="P288" s="40">
        <v>42507</v>
      </c>
      <c r="Q288" s="40" t="s">
        <v>108</v>
      </c>
      <c r="R288" s="22">
        <v>13406825</v>
      </c>
      <c r="S288" s="40">
        <v>42543</v>
      </c>
      <c r="T288" s="55">
        <f t="shared" si="50"/>
        <v>6951469</v>
      </c>
      <c r="U288" s="90">
        <v>42543</v>
      </c>
      <c r="V288" s="19">
        <v>6951469</v>
      </c>
      <c r="W288" s="43">
        <v>0</v>
      </c>
      <c r="X288" s="43">
        <v>0</v>
      </c>
      <c r="Y288" s="43">
        <v>0</v>
      </c>
      <c r="Z288" s="43">
        <v>0</v>
      </c>
      <c r="AA288" s="43">
        <v>0</v>
      </c>
      <c r="AB288" s="43">
        <v>0</v>
      </c>
      <c r="AC288" s="43">
        <v>0</v>
      </c>
      <c r="AD288" s="43">
        <v>0</v>
      </c>
      <c r="AE288" s="43">
        <v>0</v>
      </c>
      <c r="AF288" s="43">
        <v>0</v>
      </c>
      <c r="AG288" s="43">
        <v>0</v>
      </c>
      <c r="AH288" s="43">
        <v>0</v>
      </c>
      <c r="AI288" s="88">
        <v>0</v>
      </c>
      <c r="AJ288" s="43">
        <v>0</v>
      </c>
      <c r="AK288" s="43">
        <v>0</v>
      </c>
      <c r="AL288" s="43">
        <v>0</v>
      </c>
      <c r="AM288" s="43">
        <v>0</v>
      </c>
      <c r="AN288" s="72">
        <f t="shared" si="51"/>
        <v>6951469</v>
      </c>
      <c r="AO288" s="40">
        <v>42566</v>
      </c>
      <c r="AP288" s="56">
        <v>6951469</v>
      </c>
      <c r="AQ288" s="43">
        <v>0</v>
      </c>
      <c r="AR288" s="43">
        <v>0</v>
      </c>
      <c r="AS288" s="43">
        <v>0</v>
      </c>
      <c r="AT288" s="43">
        <v>0</v>
      </c>
      <c r="AU288" s="43">
        <v>0</v>
      </c>
      <c r="AV288" s="43">
        <v>0</v>
      </c>
      <c r="AW288" s="43">
        <v>0</v>
      </c>
      <c r="AX288" s="43">
        <v>0</v>
      </c>
      <c r="AY288" s="43">
        <v>0</v>
      </c>
      <c r="AZ288" s="43">
        <v>0</v>
      </c>
      <c r="BA288" s="19"/>
      <c r="BB288" s="275">
        <f t="shared" si="52"/>
        <v>0</v>
      </c>
      <c r="BC288" s="275">
        <f t="shared" si="53"/>
        <v>6455356</v>
      </c>
      <c r="BD288" s="14">
        <f>COUNTIF(СписМінфін!$B$2:$B$101,M288)</f>
        <v>1</v>
      </c>
    </row>
    <row r="289" spans="1:56" s="14" customFormat="1" hidden="1" x14ac:dyDescent="0.2">
      <c r="A289" s="14">
        <v>1</v>
      </c>
      <c r="B289" s="14">
        <f t="shared" si="54"/>
        <v>0</v>
      </c>
      <c r="C289" s="14">
        <f t="shared" si="55"/>
        <v>0</v>
      </c>
      <c r="D289" s="14" t="str">
        <f t="shared" si="56"/>
        <v>5ТОВАРИСТВО З ОБМЕЖЕНОЮ ВIДПОВIДАЛЬНIСТЮ "ЕЛЕКТРОЛЮКС УКРАЇНА"</v>
      </c>
      <c r="E289" s="261">
        <f t="shared" si="57"/>
        <v>0</v>
      </c>
      <c r="F289" s="261">
        <f t="shared" si="58"/>
        <v>0</v>
      </c>
      <c r="G289" s="128">
        <f t="shared" si="49"/>
        <v>0</v>
      </c>
      <c r="H289" s="126">
        <f t="shared" si="59"/>
        <v>0</v>
      </c>
      <c r="I289" s="23">
        <v>42510</v>
      </c>
      <c r="J289" s="23">
        <v>42507</v>
      </c>
      <c r="K289" s="274">
        <f t="shared" si="60"/>
        <v>42543</v>
      </c>
      <c r="L289" s="22">
        <v>9079243134</v>
      </c>
      <c r="M289" s="14" t="s">
        <v>95</v>
      </c>
      <c r="N289" s="41">
        <v>371830009158</v>
      </c>
      <c r="O289" s="40">
        <v>42507</v>
      </c>
      <c r="P289" s="40">
        <v>42507</v>
      </c>
      <c r="Q289" s="40" t="s">
        <v>108</v>
      </c>
      <c r="R289" s="43">
        <v>8757595</v>
      </c>
      <c r="S289" s="40">
        <v>42542</v>
      </c>
      <c r="T289" s="55">
        <f t="shared" si="50"/>
        <v>8757595</v>
      </c>
      <c r="U289" s="90">
        <v>42543</v>
      </c>
      <c r="V289" s="19">
        <v>8757595</v>
      </c>
      <c r="W289" s="43">
        <v>0</v>
      </c>
      <c r="X289" s="43">
        <v>0</v>
      </c>
      <c r="Y289" s="43">
        <v>0</v>
      </c>
      <c r="Z289" s="43">
        <v>0</v>
      </c>
      <c r="AA289" s="43">
        <v>0</v>
      </c>
      <c r="AB289" s="43">
        <v>0</v>
      </c>
      <c r="AC289" s="43">
        <v>0</v>
      </c>
      <c r="AD289" s="43">
        <v>0</v>
      </c>
      <c r="AE289" s="43">
        <v>0</v>
      </c>
      <c r="AF289" s="43">
        <v>0</v>
      </c>
      <c r="AG289" s="43">
        <v>0</v>
      </c>
      <c r="AH289" s="43">
        <v>0</v>
      </c>
      <c r="AI289" s="88">
        <v>0</v>
      </c>
      <c r="AJ289" s="43">
        <v>0</v>
      </c>
      <c r="AK289" s="43">
        <v>0</v>
      </c>
      <c r="AL289" s="43">
        <v>0</v>
      </c>
      <c r="AM289" s="43">
        <v>0</v>
      </c>
      <c r="AN289" s="72">
        <f t="shared" si="51"/>
        <v>8757595</v>
      </c>
      <c r="AO289" s="40">
        <v>42562</v>
      </c>
      <c r="AP289" s="56">
        <v>8757595</v>
      </c>
      <c r="AQ289" s="43">
        <v>0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0</v>
      </c>
      <c r="AX289" s="43">
        <v>0</v>
      </c>
      <c r="AY289" s="43">
        <v>0</v>
      </c>
      <c r="AZ289" s="43">
        <v>0</v>
      </c>
      <c r="BA289" s="19"/>
      <c r="BB289" s="275">
        <f t="shared" si="52"/>
        <v>0</v>
      </c>
      <c r="BC289" s="275">
        <f t="shared" si="53"/>
        <v>0</v>
      </c>
      <c r="BD289" s="14">
        <f>COUNTIF(СписМінфін!$B$2:$B$101,M289)</f>
        <v>1</v>
      </c>
    </row>
    <row r="290" spans="1:56" s="14" customFormat="1" hidden="1" x14ac:dyDescent="0.2">
      <c r="A290" s="14">
        <v>1</v>
      </c>
      <c r="B290" s="14">
        <f t="shared" si="54"/>
        <v>0</v>
      </c>
      <c r="C290" s="14">
        <f t="shared" si="55"/>
        <v>0</v>
      </c>
      <c r="D290" s="14" t="str">
        <f t="shared" si="56"/>
        <v>5ТОВАРИСТВО З ОБМЕЖЕНОЮ ВIДПОВIДАЛЬНIСТЮ "МАГІСТРАЛЬ - ТРАНС"</v>
      </c>
      <c r="E290" s="261">
        <f t="shared" si="57"/>
        <v>0</v>
      </c>
      <c r="F290" s="261">
        <f t="shared" si="58"/>
        <v>0</v>
      </c>
      <c r="G290" s="128">
        <f t="shared" si="49"/>
        <v>0</v>
      </c>
      <c r="H290" s="126">
        <f t="shared" si="59"/>
        <v>0</v>
      </c>
      <c r="I290" s="23">
        <v>42510</v>
      </c>
      <c r="J290" s="74">
        <v>42507</v>
      </c>
      <c r="K290" s="274">
        <f t="shared" si="60"/>
        <v>42543</v>
      </c>
      <c r="L290" s="75">
        <v>9079425039</v>
      </c>
      <c r="M290" s="14" t="s">
        <v>147</v>
      </c>
      <c r="N290" s="76">
        <v>310554126585</v>
      </c>
      <c r="O290" s="28">
        <v>42507</v>
      </c>
      <c r="P290" s="28">
        <v>42507</v>
      </c>
      <c r="Q290" s="35"/>
      <c r="R290" s="60">
        <v>279113</v>
      </c>
      <c r="S290" s="66">
        <v>42543</v>
      </c>
      <c r="T290" s="55">
        <f t="shared" si="50"/>
        <v>279113</v>
      </c>
      <c r="U290" s="91">
        <v>42543</v>
      </c>
      <c r="V290" s="44">
        <v>279113</v>
      </c>
      <c r="W290" s="43">
        <v>0</v>
      </c>
      <c r="X290" s="43">
        <v>0</v>
      </c>
      <c r="Y290" s="43">
        <v>0</v>
      </c>
      <c r="Z290" s="43">
        <v>0</v>
      </c>
      <c r="AA290" s="43">
        <v>0</v>
      </c>
      <c r="AB290" s="43">
        <v>0</v>
      </c>
      <c r="AC290" s="43">
        <v>0</v>
      </c>
      <c r="AD290" s="43">
        <v>0</v>
      </c>
      <c r="AE290" s="43">
        <v>0</v>
      </c>
      <c r="AF290" s="43">
        <v>0</v>
      </c>
      <c r="AG290" s="43">
        <v>0</v>
      </c>
      <c r="AH290" s="43">
        <v>0</v>
      </c>
      <c r="AI290" s="69"/>
      <c r="AJ290" s="60"/>
      <c r="AK290" s="69"/>
      <c r="AL290" s="60"/>
      <c r="AM290" s="43">
        <v>0</v>
      </c>
      <c r="AN290" s="72">
        <f t="shared" si="51"/>
        <v>279113</v>
      </c>
      <c r="AO290" s="28">
        <v>42562</v>
      </c>
      <c r="AP290" s="27">
        <v>279113</v>
      </c>
      <c r="AQ290" s="43">
        <v>0</v>
      </c>
      <c r="AR290" s="43">
        <v>0</v>
      </c>
      <c r="AS290" s="43">
        <v>0</v>
      </c>
      <c r="AT290" s="43">
        <v>0</v>
      </c>
      <c r="AU290" s="43">
        <v>0</v>
      </c>
      <c r="AV290" s="43">
        <v>0</v>
      </c>
      <c r="AW290" s="43">
        <v>0</v>
      </c>
      <c r="AX290" s="43">
        <v>0</v>
      </c>
      <c r="AY290" s="43">
        <v>0</v>
      </c>
      <c r="AZ290" s="43">
        <v>0</v>
      </c>
      <c r="BA290" s="60"/>
      <c r="BB290" s="275">
        <f t="shared" si="52"/>
        <v>0</v>
      </c>
      <c r="BC290" s="275">
        <f t="shared" si="53"/>
        <v>0</v>
      </c>
      <c r="BD290" s="14">
        <f>COUNTIF(СписМінфін!$B$2:$B$101,M290)</f>
        <v>1</v>
      </c>
    </row>
    <row r="291" spans="1:56" s="14" customFormat="1" hidden="1" x14ac:dyDescent="0.2">
      <c r="A291" s="14">
        <v>1</v>
      </c>
      <c r="B291" s="14">
        <f t="shared" si="54"/>
        <v>0</v>
      </c>
      <c r="C291" s="14">
        <f t="shared" si="55"/>
        <v>0</v>
      </c>
      <c r="D291" s="14" t="str">
        <f t="shared" si="56"/>
        <v>5ТОВАРИСТВО З ОБМЕЖЕНОЮ ВIДПОВIДАЛЬНIСТЮ ФІРМА "ПРОМІНВЕСТ ПЛАСТИК"</v>
      </c>
      <c r="E291" s="261">
        <f t="shared" si="57"/>
        <v>0</v>
      </c>
      <c r="F291" s="261">
        <f t="shared" si="58"/>
        <v>0</v>
      </c>
      <c r="G291" s="128">
        <f t="shared" si="49"/>
        <v>0</v>
      </c>
      <c r="H291" s="126">
        <f t="shared" si="59"/>
        <v>0</v>
      </c>
      <c r="I291" s="23">
        <v>42510</v>
      </c>
      <c r="J291" s="23">
        <v>42507</v>
      </c>
      <c r="K291" s="274">
        <f t="shared" si="60"/>
        <v>42543</v>
      </c>
      <c r="L291" s="22">
        <v>9079338908</v>
      </c>
      <c r="M291" s="14" t="s">
        <v>99</v>
      </c>
      <c r="N291" s="58">
        <v>309898212126</v>
      </c>
      <c r="O291" s="40">
        <v>42507</v>
      </c>
      <c r="P291" s="40">
        <v>42507</v>
      </c>
      <c r="Q291" s="40" t="s">
        <v>108</v>
      </c>
      <c r="R291" s="22">
        <v>3995000</v>
      </c>
      <c r="S291" s="40">
        <v>42542</v>
      </c>
      <c r="T291" s="55">
        <f t="shared" si="50"/>
        <v>3995000</v>
      </c>
      <c r="U291" s="90">
        <v>42543</v>
      </c>
      <c r="V291" s="19">
        <v>3995000</v>
      </c>
      <c r="W291" s="43">
        <v>0</v>
      </c>
      <c r="X291" s="43">
        <v>0</v>
      </c>
      <c r="Y291" s="43">
        <v>0</v>
      </c>
      <c r="Z291" s="43">
        <v>0</v>
      </c>
      <c r="AA291" s="43">
        <v>0</v>
      </c>
      <c r="AB291" s="43">
        <v>0</v>
      </c>
      <c r="AC291" s="43">
        <v>0</v>
      </c>
      <c r="AD291" s="43">
        <v>0</v>
      </c>
      <c r="AE291" s="43">
        <v>0</v>
      </c>
      <c r="AF291" s="43">
        <v>0</v>
      </c>
      <c r="AG291" s="43">
        <v>0</v>
      </c>
      <c r="AH291" s="43">
        <v>0</v>
      </c>
      <c r="AI291" s="88">
        <v>0</v>
      </c>
      <c r="AJ291" s="43">
        <v>0</v>
      </c>
      <c r="AK291" s="43">
        <v>0</v>
      </c>
      <c r="AL291" s="43">
        <v>0</v>
      </c>
      <c r="AM291" s="43">
        <v>0</v>
      </c>
      <c r="AN291" s="72">
        <f t="shared" si="51"/>
        <v>3995000</v>
      </c>
      <c r="AO291" s="40">
        <v>42580</v>
      </c>
      <c r="AP291" s="56">
        <v>3995000</v>
      </c>
      <c r="AQ291" s="43">
        <v>0</v>
      </c>
      <c r="AR291" s="43">
        <v>0</v>
      </c>
      <c r="AS291" s="43">
        <v>0</v>
      </c>
      <c r="AT291" s="43">
        <v>0</v>
      </c>
      <c r="AU291" s="43">
        <v>0</v>
      </c>
      <c r="AV291" s="43">
        <v>0</v>
      </c>
      <c r="AW291" s="43">
        <v>0</v>
      </c>
      <c r="AX291" s="43">
        <v>0</v>
      </c>
      <c r="AY291" s="43">
        <v>0</v>
      </c>
      <c r="AZ291" s="43">
        <v>0</v>
      </c>
      <c r="BA291" s="19"/>
      <c r="BB291" s="275">
        <f t="shared" si="52"/>
        <v>0</v>
      </c>
      <c r="BC291" s="275">
        <f t="shared" si="53"/>
        <v>0</v>
      </c>
      <c r="BD291" s="14">
        <f>COUNTIF(СписМінфін!$B$2:$B$101,M291)</f>
        <v>1</v>
      </c>
    </row>
    <row r="292" spans="1:56" s="14" customFormat="1" hidden="1" x14ac:dyDescent="0.2">
      <c r="A292" s="14">
        <v>1</v>
      </c>
      <c r="B292" s="14">
        <f t="shared" si="54"/>
        <v>0</v>
      </c>
      <c r="C292" s="14">
        <f t="shared" si="55"/>
        <v>0</v>
      </c>
      <c r="D292" s="14" t="str">
        <f t="shared" si="56"/>
        <v>5ПУБЛІЧНЕ АКЦIОНЕРНЕ ТОВАРИСТВО "НОВОКРАМАТОРСЬКИЙ МАШИНОБУДІВНИЙ ЗАВОД"</v>
      </c>
      <c r="E292" s="261">
        <f t="shared" si="57"/>
        <v>0</v>
      </c>
      <c r="F292" s="261">
        <f t="shared" si="58"/>
        <v>0</v>
      </c>
      <c r="G292" s="128">
        <f t="shared" si="49"/>
        <v>0</v>
      </c>
      <c r="H292" s="126">
        <f t="shared" si="59"/>
        <v>0</v>
      </c>
      <c r="I292" s="23">
        <v>42510</v>
      </c>
      <c r="J292" s="23">
        <v>42507</v>
      </c>
      <c r="K292" s="274">
        <f t="shared" si="60"/>
        <v>42555</v>
      </c>
      <c r="L292" s="22">
        <v>9079416522</v>
      </c>
      <c r="M292" s="14" t="s">
        <v>131</v>
      </c>
      <c r="N292" s="41">
        <v>57635905159</v>
      </c>
      <c r="O292" s="40">
        <v>42507</v>
      </c>
      <c r="P292" s="40">
        <v>42507</v>
      </c>
      <c r="Q292" s="40" t="s">
        <v>108</v>
      </c>
      <c r="R292" s="43">
        <v>184076</v>
      </c>
      <c r="S292" s="40">
        <v>42553</v>
      </c>
      <c r="T292" s="55">
        <f t="shared" si="50"/>
        <v>184076</v>
      </c>
      <c r="U292" s="90">
        <v>42555</v>
      </c>
      <c r="V292" s="19">
        <v>184076</v>
      </c>
      <c r="W292" s="43">
        <v>0</v>
      </c>
      <c r="X292" s="43">
        <v>0</v>
      </c>
      <c r="Y292" s="43">
        <v>0</v>
      </c>
      <c r="Z292" s="43">
        <v>0</v>
      </c>
      <c r="AA292" s="43">
        <v>0</v>
      </c>
      <c r="AB292" s="43">
        <v>0</v>
      </c>
      <c r="AC292" s="43">
        <v>0</v>
      </c>
      <c r="AD292" s="43">
        <v>0</v>
      </c>
      <c r="AE292" s="43">
        <v>0</v>
      </c>
      <c r="AF292" s="43">
        <v>0</v>
      </c>
      <c r="AG292" s="43">
        <v>0</v>
      </c>
      <c r="AH292" s="43">
        <v>0</v>
      </c>
      <c r="AI292" s="88">
        <v>0</v>
      </c>
      <c r="AJ292" s="43">
        <v>0</v>
      </c>
      <c r="AK292" s="43">
        <v>0</v>
      </c>
      <c r="AL292" s="43">
        <v>0</v>
      </c>
      <c r="AM292" s="43">
        <v>0</v>
      </c>
      <c r="AN292" s="72">
        <f t="shared" si="51"/>
        <v>184076</v>
      </c>
      <c r="AO292" s="40">
        <v>42559</v>
      </c>
      <c r="AP292" s="56">
        <v>184076</v>
      </c>
      <c r="AQ292" s="43">
        <v>0</v>
      </c>
      <c r="AR292" s="43">
        <v>0</v>
      </c>
      <c r="AS292" s="43">
        <v>0</v>
      </c>
      <c r="AT292" s="43">
        <v>0</v>
      </c>
      <c r="AU292" s="43">
        <v>0</v>
      </c>
      <c r="AV292" s="43">
        <v>0</v>
      </c>
      <c r="AW292" s="43">
        <v>0</v>
      </c>
      <c r="AX292" s="43">
        <v>0</v>
      </c>
      <c r="AY292" s="43">
        <v>0</v>
      </c>
      <c r="AZ292" s="43">
        <v>0</v>
      </c>
      <c r="BA292" s="19"/>
      <c r="BB292" s="275">
        <f t="shared" si="52"/>
        <v>0</v>
      </c>
      <c r="BC292" s="275">
        <f t="shared" si="53"/>
        <v>0</v>
      </c>
      <c r="BD292" s="14">
        <f>COUNTIF(СписМінфін!$B$2:$B$101,M292)</f>
        <v>0</v>
      </c>
    </row>
    <row r="293" spans="1:56" s="14" customFormat="1" hidden="1" x14ac:dyDescent="0.2">
      <c r="A293" s="14">
        <v>1</v>
      </c>
      <c r="B293" s="14">
        <f t="shared" si="54"/>
        <v>0</v>
      </c>
      <c r="C293" s="14">
        <f t="shared" si="55"/>
        <v>0</v>
      </c>
      <c r="D293" s="14" t="str">
        <f t="shared" si="56"/>
        <v>5ТОВАРИСТВО З ОБМЕЖЕНОЮ ВІДПОВІДАЛЬНІСТЮ "ВІВАД 09"</v>
      </c>
      <c r="E293" s="261">
        <f t="shared" si="57"/>
        <v>0</v>
      </c>
      <c r="F293" s="261">
        <f t="shared" si="58"/>
        <v>0</v>
      </c>
      <c r="G293" s="128">
        <f t="shared" si="49"/>
        <v>0</v>
      </c>
      <c r="H293" s="126">
        <f t="shared" si="59"/>
        <v>0</v>
      </c>
      <c r="I293" s="23">
        <v>42510</v>
      </c>
      <c r="J293" s="23">
        <v>42507</v>
      </c>
      <c r="K293" s="274">
        <f t="shared" si="60"/>
        <v>42555</v>
      </c>
      <c r="L293" s="22">
        <v>9079422772</v>
      </c>
      <c r="M293" s="14" t="s">
        <v>63</v>
      </c>
      <c r="N293" s="41">
        <v>363110006066</v>
      </c>
      <c r="O293" s="40">
        <v>42507</v>
      </c>
      <c r="P293" s="40">
        <v>42507</v>
      </c>
      <c r="Q293" s="40" t="s">
        <v>108</v>
      </c>
      <c r="R293" s="43">
        <v>1166730</v>
      </c>
      <c r="S293" s="40">
        <v>42555</v>
      </c>
      <c r="T293" s="55">
        <f t="shared" si="50"/>
        <v>1166730</v>
      </c>
      <c r="U293" s="90">
        <v>42555</v>
      </c>
      <c r="V293" s="19">
        <v>1166730</v>
      </c>
      <c r="W293" s="43">
        <v>0</v>
      </c>
      <c r="X293" s="43">
        <v>0</v>
      </c>
      <c r="Y293" s="43">
        <v>0</v>
      </c>
      <c r="Z293" s="43">
        <v>0</v>
      </c>
      <c r="AA293" s="43">
        <v>0</v>
      </c>
      <c r="AB293" s="43">
        <v>0</v>
      </c>
      <c r="AC293" s="43">
        <v>0</v>
      </c>
      <c r="AD293" s="43">
        <v>0</v>
      </c>
      <c r="AE293" s="43">
        <v>0</v>
      </c>
      <c r="AF293" s="43">
        <v>0</v>
      </c>
      <c r="AG293" s="43">
        <v>0</v>
      </c>
      <c r="AH293" s="43">
        <v>0</v>
      </c>
      <c r="AI293" s="88">
        <v>0</v>
      </c>
      <c r="AJ293" s="43">
        <v>0</v>
      </c>
      <c r="AK293" s="43">
        <v>0</v>
      </c>
      <c r="AL293" s="43">
        <v>0</v>
      </c>
      <c r="AM293" s="43">
        <v>0</v>
      </c>
      <c r="AN293" s="72">
        <f t="shared" si="51"/>
        <v>1166730</v>
      </c>
      <c r="AO293" s="40">
        <v>42559</v>
      </c>
      <c r="AP293" s="56">
        <v>1166730</v>
      </c>
      <c r="AQ293" s="43">
        <v>0</v>
      </c>
      <c r="AR293" s="43">
        <v>0</v>
      </c>
      <c r="AS293" s="43">
        <v>0</v>
      </c>
      <c r="AT293" s="43">
        <v>0</v>
      </c>
      <c r="AU293" s="43">
        <v>0</v>
      </c>
      <c r="AV293" s="43">
        <v>0</v>
      </c>
      <c r="AW293" s="43">
        <v>0</v>
      </c>
      <c r="AX293" s="43">
        <v>0</v>
      </c>
      <c r="AY293" s="43">
        <v>0</v>
      </c>
      <c r="AZ293" s="43">
        <v>0</v>
      </c>
      <c r="BA293" s="19"/>
      <c r="BB293" s="275">
        <f t="shared" si="52"/>
        <v>0</v>
      </c>
      <c r="BC293" s="275">
        <f t="shared" si="53"/>
        <v>0</v>
      </c>
      <c r="BD293" s="14">
        <f>COUNTIF(СписМінфін!$B$2:$B$101,M293)</f>
        <v>1</v>
      </c>
    </row>
    <row r="294" spans="1:56" s="14" customFormat="1" hidden="1" x14ac:dyDescent="0.2">
      <c r="A294" s="14">
        <v>1</v>
      </c>
      <c r="B294" s="14">
        <f t="shared" si="54"/>
        <v>0</v>
      </c>
      <c r="C294" s="14">
        <f t="shared" si="55"/>
        <v>0</v>
      </c>
      <c r="D294" s="14" t="str">
        <f t="shared" si="56"/>
        <v>5ПУБЛІЧНЕ АКЦIОНЕРНЕ ТОВАРИСТВО "ЕНЕРГОМАШСПЕЦСТАЛЬ"</v>
      </c>
      <c r="E294" s="261">
        <f t="shared" si="57"/>
        <v>0</v>
      </c>
      <c r="F294" s="261">
        <f t="shared" si="58"/>
        <v>0</v>
      </c>
      <c r="G294" s="128">
        <f t="shared" si="49"/>
        <v>0</v>
      </c>
      <c r="H294" s="126">
        <f t="shared" si="59"/>
        <v>0</v>
      </c>
      <c r="I294" s="23">
        <v>42510</v>
      </c>
      <c r="J294" s="23">
        <v>42507</v>
      </c>
      <c r="K294" s="274">
        <f t="shared" si="60"/>
        <v>42572</v>
      </c>
      <c r="L294" s="22">
        <v>9079146811</v>
      </c>
      <c r="M294" s="14" t="s">
        <v>60</v>
      </c>
      <c r="N294" s="41">
        <v>2106005156</v>
      </c>
      <c r="O294" s="40">
        <v>42507</v>
      </c>
      <c r="P294" s="40">
        <v>42507</v>
      </c>
      <c r="Q294" s="40" t="s">
        <v>108</v>
      </c>
      <c r="R294" s="43">
        <v>6302602</v>
      </c>
      <c r="S294" s="40">
        <v>42571</v>
      </c>
      <c r="T294" s="55">
        <f t="shared" si="50"/>
        <v>6302602</v>
      </c>
      <c r="U294" s="90">
        <v>42572</v>
      </c>
      <c r="V294" s="19">
        <v>6302602</v>
      </c>
      <c r="W294" s="43">
        <v>0</v>
      </c>
      <c r="X294" s="43">
        <v>0</v>
      </c>
      <c r="Y294" s="43">
        <v>0</v>
      </c>
      <c r="Z294" s="43">
        <v>0</v>
      </c>
      <c r="AA294" s="43">
        <v>0</v>
      </c>
      <c r="AB294" s="43">
        <v>0</v>
      </c>
      <c r="AC294" s="43">
        <v>0</v>
      </c>
      <c r="AD294" s="43">
        <v>0</v>
      </c>
      <c r="AE294" s="43">
        <v>0</v>
      </c>
      <c r="AF294" s="43">
        <v>0</v>
      </c>
      <c r="AG294" s="43">
        <v>0</v>
      </c>
      <c r="AH294" s="43">
        <v>0</v>
      </c>
      <c r="AI294" s="88">
        <v>0</v>
      </c>
      <c r="AJ294" s="43">
        <v>0</v>
      </c>
      <c r="AK294" s="43">
        <v>0</v>
      </c>
      <c r="AL294" s="43">
        <v>0</v>
      </c>
      <c r="AM294" s="43">
        <v>0</v>
      </c>
      <c r="AN294" s="72">
        <f t="shared" si="51"/>
        <v>6302602</v>
      </c>
      <c r="AO294" s="40">
        <v>42576</v>
      </c>
      <c r="AP294" s="56">
        <v>6302602</v>
      </c>
      <c r="AQ294" s="43">
        <v>0</v>
      </c>
      <c r="AR294" s="43">
        <v>0</v>
      </c>
      <c r="AS294" s="43">
        <v>0</v>
      </c>
      <c r="AT294" s="43">
        <v>0</v>
      </c>
      <c r="AU294" s="43">
        <v>0</v>
      </c>
      <c r="AV294" s="43">
        <v>0</v>
      </c>
      <c r="AW294" s="43">
        <v>0</v>
      </c>
      <c r="AX294" s="43">
        <v>0</v>
      </c>
      <c r="AY294" s="43">
        <v>0</v>
      </c>
      <c r="AZ294" s="43">
        <v>0</v>
      </c>
      <c r="BA294" s="19"/>
      <c r="BB294" s="275">
        <f t="shared" si="52"/>
        <v>0</v>
      </c>
      <c r="BC294" s="275">
        <f t="shared" si="53"/>
        <v>0</v>
      </c>
      <c r="BD294" s="14">
        <f>COUNTIF(СписМінфін!$B$2:$B$101,M294)</f>
        <v>1</v>
      </c>
    </row>
    <row r="295" spans="1:56" s="14" customFormat="1" hidden="1" x14ac:dyDescent="0.2">
      <c r="A295" s="14">
        <v>1</v>
      </c>
      <c r="B295" s="14">
        <f t="shared" si="54"/>
        <v>0</v>
      </c>
      <c r="C295" s="14">
        <f t="shared" si="55"/>
        <v>0</v>
      </c>
      <c r="D295" s="14" t="str">
        <f t="shared" si="56"/>
        <v>5ТОВАРИСТВО З ОБМЕЖЕНОЮ ВIДПОВIДАЛЬНIСТЮ "КРАМАТОРСЬКИЙ ФЕРОСПЛАВНИЙ ЗАВОД"</v>
      </c>
      <c r="E295" s="261">
        <f t="shared" si="57"/>
        <v>0</v>
      </c>
      <c r="F295" s="261">
        <f t="shared" si="58"/>
        <v>0</v>
      </c>
      <c r="G295" s="128">
        <f t="shared" si="49"/>
        <v>0</v>
      </c>
      <c r="H295" s="126">
        <f t="shared" si="59"/>
        <v>0</v>
      </c>
      <c r="I295" s="23">
        <v>42510</v>
      </c>
      <c r="J295" s="23">
        <v>42507</v>
      </c>
      <c r="K295" s="274">
        <f t="shared" si="60"/>
        <v>42572</v>
      </c>
      <c r="L295" s="22">
        <v>9079442205</v>
      </c>
      <c r="M295" s="14" t="s">
        <v>86</v>
      </c>
      <c r="N295" s="41">
        <v>371334105156</v>
      </c>
      <c r="O295" s="40">
        <v>42507</v>
      </c>
      <c r="P295" s="40">
        <v>42507</v>
      </c>
      <c r="Q295" s="40" t="s">
        <v>108</v>
      </c>
      <c r="R295" s="43">
        <v>24981280</v>
      </c>
      <c r="S295" s="40">
        <v>42571</v>
      </c>
      <c r="T295" s="55">
        <f t="shared" si="50"/>
        <v>24981280</v>
      </c>
      <c r="U295" s="90">
        <v>42572</v>
      </c>
      <c r="V295" s="19">
        <v>24981280</v>
      </c>
      <c r="W295" s="43">
        <v>0</v>
      </c>
      <c r="X295" s="43">
        <v>0</v>
      </c>
      <c r="Y295" s="43">
        <v>0</v>
      </c>
      <c r="Z295" s="43">
        <v>0</v>
      </c>
      <c r="AA295" s="43">
        <v>0</v>
      </c>
      <c r="AB295" s="43">
        <v>0</v>
      </c>
      <c r="AC295" s="43">
        <v>0</v>
      </c>
      <c r="AD295" s="43">
        <v>0</v>
      </c>
      <c r="AE295" s="43">
        <v>0</v>
      </c>
      <c r="AF295" s="43">
        <v>0</v>
      </c>
      <c r="AG295" s="43">
        <v>0</v>
      </c>
      <c r="AH295" s="43">
        <v>0</v>
      </c>
      <c r="AI295" s="88">
        <v>0</v>
      </c>
      <c r="AJ295" s="43">
        <v>0</v>
      </c>
      <c r="AK295" s="43">
        <v>0</v>
      </c>
      <c r="AL295" s="43">
        <v>0</v>
      </c>
      <c r="AM295" s="43">
        <v>0</v>
      </c>
      <c r="AN295" s="72">
        <f t="shared" si="51"/>
        <v>24981280</v>
      </c>
      <c r="AO295" s="40">
        <v>42576</v>
      </c>
      <c r="AP295" s="56">
        <v>24981280</v>
      </c>
      <c r="AQ295" s="43">
        <v>0</v>
      </c>
      <c r="AR295" s="43">
        <v>0</v>
      </c>
      <c r="AS295" s="43">
        <v>0</v>
      </c>
      <c r="AT295" s="43">
        <v>0</v>
      </c>
      <c r="AU295" s="43">
        <v>0</v>
      </c>
      <c r="AV295" s="43">
        <v>0</v>
      </c>
      <c r="AW295" s="43">
        <v>0</v>
      </c>
      <c r="AX295" s="43">
        <v>0</v>
      </c>
      <c r="AY295" s="43">
        <v>0</v>
      </c>
      <c r="AZ295" s="43">
        <v>0</v>
      </c>
      <c r="BA295" s="19"/>
      <c r="BB295" s="275">
        <f t="shared" si="52"/>
        <v>0</v>
      </c>
      <c r="BC295" s="275">
        <f t="shared" si="53"/>
        <v>0</v>
      </c>
      <c r="BD295" s="14">
        <f>COUNTIF(СписМінфін!$B$2:$B$101,M295)</f>
        <v>1</v>
      </c>
    </row>
    <row r="296" spans="1:56" s="14" customFormat="1" hidden="1" x14ac:dyDescent="0.2">
      <c r="A296" s="14">
        <v>1</v>
      </c>
      <c r="B296" s="14">
        <f t="shared" si="54"/>
        <v>0</v>
      </c>
      <c r="C296" s="14">
        <f t="shared" si="55"/>
        <v>0</v>
      </c>
      <c r="D296" s="14" t="str">
        <f t="shared" si="56"/>
        <v>5ПІДПРИЄМСТВО З ІНОЗЕМНОЮ ІНВЕСТИЦІЄЮ У ФОРМІ ТОВАРИСТВА З ОБМЕЖЕНОЮ ВІДПОВІДАЛЬНІСТЮ "ТЕХАВТОТРАНС"</v>
      </c>
      <c r="E296" s="261">
        <f t="shared" si="57"/>
        <v>0</v>
      </c>
      <c r="F296" s="261">
        <f t="shared" si="58"/>
        <v>0</v>
      </c>
      <c r="G296" s="128">
        <f t="shared" si="49"/>
        <v>0</v>
      </c>
      <c r="H296" s="126">
        <f t="shared" si="59"/>
        <v>0</v>
      </c>
      <c r="I296" s="23">
        <v>42510</v>
      </c>
      <c r="J296" s="23">
        <v>42508</v>
      </c>
      <c r="K296" s="274">
        <f t="shared" si="60"/>
        <v>42537</v>
      </c>
      <c r="L296" s="22">
        <v>9080169884</v>
      </c>
      <c r="M296" s="14" t="s">
        <v>34</v>
      </c>
      <c r="N296" s="41">
        <v>247256826587</v>
      </c>
      <c r="O296" s="40">
        <v>42508</v>
      </c>
      <c r="P296" s="40">
        <v>42508</v>
      </c>
      <c r="Q296" s="40" t="s">
        <v>108</v>
      </c>
      <c r="R296" s="22">
        <v>73815</v>
      </c>
      <c r="S296" s="40">
        <v>42537</v>
      </c>
      <c r="T296" s="55">
        <f t="shared" si="50"/>
        <v>73815</v>
      </c>
      <c r="U296" s="90">
        <v>42537</v>
      </c>
      <c r="V296" s="19">
        <v>73815</v>
      </c>
      <c r="W296" s="43">
        <v>0</v>
      </c>
      <c r="X296" s="43">
        <v>0</v>
      </c>
      <c r="Y296" s="43">
        <v>0</v>
      </c>
      <c r="Z296" s="43">
        <v>0</v>
      </c>
      <c r="AA296" s="43">
        <v>0</v>
      </c>
      <c r="AB296" s="43">
        <v>0</v>
      </c>
      <c r="AC296" s="43">
        <v>0</v>
      </c>
      <c r="AD296" s="43">
        <v>0</v>
      </c>
      <c r="AE296" s="43">
        <v>0</v>
      </c>
      <c r="AF296" s="43">
        <v>0</v>
      </c>
      <c r="AG296" s="43">
        <v>0</v>
      </c>
      <c r="AH296" s="43">
        <v>0</v>
      </c>
      <c r="AI296" s="88">
        <v>0</v>
      </c>
      <c r="AJ296" s="43">
        <v>0</v>
      </c>
      <c r="AK296" s="43">
        <v>0</v>
      </c>
      <c r="AL296" s="43">
        <v>0</v>
      </c>
      <c r="AM296" s="43">
        <v>0</v>
      </c>
      <c r="AN296" s="72">
        <f t="shared" si="51"/>
        <v>73815</v>
      </c>
      <c r="AO296" s="40">
        <v>42544</v>
      </c>
      <c r="AP296" s="56">
        <v>73815</v>
      </c>
      <c r="AQ296" s="43">
        <v>0</v>
      </c>
      <c r="AR296" s="43">
        <v>0</v>
      </c>
      <c r="AS296" s="43">
        <v>0</v>
      </c>
      <c r="AT296" s="43">
        <v>0</v>
      </c>
      <c r="AU296" s="43">
        <v>0</v>
      </c>
      <c r="AV296" s="43">
        <v>0</v>
      </c>
      <c r="AW296" s="43">
        <v>0</v>
      </c>
      <c r="AX296" s="43">
        <v>0</v>
      </c>
      <c r="AY296" s="43">
        <v>0</v>
      </c>
      <c r="AZ296" s="43">
        <v>0</v>
      </c>
      <c r="BA296" s="19"/>
      <c r="BB296" s="275">
        <f t="shared" si="52"/>
        <v>0</v>
      </c>
      <c r="BC296" s="275">
        <f t="shared" si="53"/>
        <v>0</v>
      </c>
      <c r="BD296" s="14">
        <f>COUNTIF(СписМінфін!$B$2:$B$101,M296)</f>
        <v>1</v>
      </c>
    </row>
    <row r="297" spans="1:56" s="14" customFormat="1" hidden="1" x14ac:dyDescent="0.2">
      <c r="A297" s="14">
        <v>1</v>
      </c>
      <c r="B297" s="14">
        <f t="shared" si="54"/>
        <v>0</v>
      </c>
      <c r="C297" s="14">
        <f t="shared" si="55"/>
        <v>0</v>
      </c>
      <c r="D297" s="14" t="str">
        <f t="shared" si="56"/>
        <v>5ДОЧIРНЄ ПIДПРИЄМСТВО ВІДКРИТОГО АКЦІОНЕРНОГО ТОВАРИСТВА "ІВАНО-ФРАНКІВСЬКИЙ М'ЯСОКОМБІНАТ" "ІВАНО-ФРАНКІВСЬКІ КОВБАСИ"</v>
      </c>
      <c r="E297" s="261">
        <f t="shared" si="57"/>
        <v>0</v>
      </c>
      <c r="F297" s="261">
        <f t="shared" si="58"/>
        <v>0</v>
      </c>
      <c r="G297" s="128">
        <f t="shared" si="49"/>
        <v>0</v>
      </c>
      <c r="H297" s="126">
        <f t="shared" si="59"/>
        <v>0</v>
      </c>
      <c r="I297" s="23">
        <v>42510</v>
      </c>
      <c r="J297" s="23">
        <v>42508</v>
      </c>
      <c r="K297" s="274">
        <f t="shared" si="60"/>
        <v>42543</v>
      </c>
      <c r="L297" s="22">
        <v>9080207563</v>
      </c>
      <c r="M297" s="14" t="s">
        <v>71</v>
      </c>
      <c r="N297" s="41">
        <v>326057109152</v>
      </c>
      <c r="O297" s="40">
        <v>42508</v>
      </c>
      <c r="P297" s="40">
        <v>42508</v>
      </c>
      <c r="Q297" s="40" t="s">
        <v>108</v>
      </c>
      <c r="R297" s="22">
        <v>42521703</v>
      </c>
      <c r="S297" s="40">
        <v>42543</v>
      </c>
      <c r="T297" s="55">
        <f t="shared" si="50"/>
        <v>42521703</v>
      </c>
      <c r="U297" s="90">
        <v>42543</v>
      </c>
      <c r="V297" s="19">
        <v>42521703</v>
      </c>
      <c r="W297" s="43">
        <v>0</v>
      </c>
      <c r="X297" s="43">
        <v>0</v>
      </c>
      <c r="Y297" s="43">
        <v>0</v>
      </c>
      <c r="Z297" s="43">
        <v>0</v>
      </c>
      <c r="AA297" s="43">
        <v>0</v>
      </c>
      <c r="AB297" s="43">
        <v>0</v>
      </c>
      <c r="AC297" s="43">
        <v>0</v>
      </c>
      <c r="AD297" s="43">
        <v>0</v>
      </c>
      <c r="AE297" s="43">
        <v>0</v>
      </c>
      <c r="AF297" s="43">
        <v>0</v>
      </c>
      <c r="AG297" s="43">
        <v>0</v>
      </c>
      <c r="AH297" s="43">
        <v>0</v>
      </c>
      <c r="AI297" s="88">
        <v>0</v>
      </c>
      <c r="AJ297" s="43">
        <v>0</v>
      </c>
      <c r="AK297" s="43">
        <v>0</v>
      </c>
      <c r="AL297" s="43">
        <v>0</v>
      </c>
      <c r="AM297" s="43">
        <v>0</v>
      </c>
      <c r="AN297" s="72">
        <f t="shared" si="51"/>
        <v>42521703</v>
      </c>
      <c r="AO297" s="40">
        <v>42566</v>
      </c>
      <c r="AP297" s="56">
        <v>42521703</v>
      </c>
      <c r="AQ297" s="43">
        <v>0</v>
      </c>
      <c r="AR297" s="43">
        <v>0</v>
      </c>
      <c r="AS297" s="43">
        <v>0</v>
      </c>
      <c r="AT297" s="43">
        <v>0</v>
      </c>
      <c r="AU297" s="43">
        <v>0</v>
      </c>
      <c r="AV297" s="43">
        <v>0</v>
      </c>
      <c r="AW297" s="43">
        <v>0</v>
      </c>
      <c r="AX297" s="43">
        <v>0</v>
      </c>
      <c r="AY297" s="43">
        <v>0</v>
      </c>
      <c r="AZ297" s="43">
        <v>0</v>
      </c>
      <c r="BA297" s="19"/>
      <c r="BB297" s="275">
        <f t="shared" si="52"/>
        <v>0</v>
      </c>
      <c r="BC297" s="275">
        <f t="shared" si="53"/>
        <v>0</v>
      </c>
      <c r="BD297" s="14">
        <f>COUNTIF(СписМінфін!$B$2:$B$101,M297)</f>
        <v>1</v>
      </c>
    </row>
    <row r="298" spans="1:56" s="14" customFormat="1" hidden="1" x14ac:dyDescent="0.2">
      <c r="A298" s="14">
        <v>1</v>
      </c>
      <c r="B298" s="14">
        <f t="shared" si="54"/>
        <v>0</v>
      </c>
      <c r="C298" s="14">
        <f t="shared" si="55"/>
        <v>0</v>
      </c>
      <c r="D298" s="14" t="str">
        <f t="shared" si="56"/>
        <v>5ПРИВАТНЕ АКЦIОНЕРНЕ ТОВАРИСТВО "ЄВРАЗ ДНІПРОВСЬКИЙ МЕТАЛУРГІЙНИЙ ЗАВОД"</v>
      </c>
      <c r="E298" s="261">
        <f t="shared" si="57"/>
        <v>0</v>
      </c>
      <c r="F298" s="261">
        <f t="shared" si="58"/>
        <v>0</v>
      </c>
      <c r="G298" s="128">
        <f t="shared" si="49"/>
        <v>-23322.62</v>
      </c>
      <c r="H298" s="126">
        <f t="shared" si="59"/>
        <v>0</v>
      </c>
      <c r="I298" s="23">
        <v>42510</v>
      </c>
      <c r="J298" s="23">
        <v>42508</v>
      </c>
      <c r="K298" s="274">
        <f t="shared" si="60"/>
        <v>42543</v>
      </c>
      <c r="L298" s="22">
        <v>9080373746</v>
      </c>
      <c r="M298" s="14" t="s">
        <v>36</v>
      </c>
      <c r="N298" s="41">
        <v>53930504026</v>
      </c>
      <c r="O298" s="40">
        <v>42508</v>
      </c>
      <c r="P298" s="40">
        <v>42508</v>
      </c>
      <c r="Q298" s="40" t="s">
        <v>108</v>
      </c>
      <c r="R298" s="43">
        <v>83797700</v>
      </c>
      <c r="S298" s="40">
        <v>42542</v>
      </c>
      <c r="T298" s="55">
        <f t="shared" si="50"/>
        <v>83797700</v>
      </c>
      <c r="U298" s="90">
        <v>42543</v>
      </c>
      <c r="V298" s="19">
        <v>83797700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0</v>
      </c>
      <c r="AE298" s="43">
        <v>0</v>
      </c>
      <c r="AF298" s="43">
        <v>0</v>
      </c>
      <c r="AG298" s="40">
        <v>42682</v>
      </c>
      <c r="AH298" s="22">
        <v>1034200</v>
      </c>
      <c r="AI298" s="64">
        <v>23322.62</v>
      </c>
      <c r="AJ298" s="40">
        <v>42692</v>
      </c>
      <c r="AK298" s="22">
        <v>5795.92</v>
      </c>
      <c r="AL298" s="40" t="s">
        <v>108</v>
      </c>
      <c r="AM298" s="43">
        <v>0</v>
      </c>
      <c r="AN298" s="72">
        <f t="shared" si="51"/>
        <v>83797700</v>
      </c>
      <c r="AO298" s="40">
        <v>42559</v>
      </c>
      <c r="AP298" s="56">
        <v>83797700</v>
      </c>
      <c r="AQ298" s="43">
        <v>0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0</v>
      </c>
      <c r="AX298" s="43">
        <v>0</v>
      </c>
      <c r="AY298" s="43">
        <v>0</v>
      </c>
      <c r="AZ298" s="43">
        <v>0</v>
      </c>
      <c r="BA298" s="19"/>
      <c r="BB298" s="275">
        <f t="shared" si="52"/>
        <v>0</v>
      </c>
      <c r="BC298" s="275">
        <f t="shared" si="53"/>
        <v>0</v>
      </c>
      <c r="BD298" s="14">
        <f>COUNTIF(СписМінфін!$B$2:$B$101,M298)</f>
        <v>1</v>
      </c>
    </row>
    <row r="299" spans="1:56" s="14" customFormat="1" hidden="1" x14ac:dyDescent="0.2">
      <c r="A299" s="14">
        <v>1</v>
      </c>
      <c r="B299" s="14">
        <f t="shared" si="54"/>
        <v>0</v>
      </c>
      <c r="C299" s="14">
        <f t="shared" si="55"/>
        <v>0</v>
      </c>
      <c r="D299" s="14" t="str">
        <f t="shared" si="56"/>
        <v>5ПРИВАТНЕ АКЦIОНЕРНЕ ТОВАРИСТВО "ЄВРАЗ СУХА БАЛКА"</v>
      </c>
      <c r="E299" s="261">
        <f t="shared" si="57"/>
        <v>0</v>
      </c>
      <c r="F299" s="261">
        <f t="shared" si="58"/>
        <v>0</v>
      </c>
      <c r="G299" s="128">
        <f t="shared" si="49"/>
        <v>0</v>
      </c>
      <c r="H299" s="126">
        <f t="shared" si="59"/>
        <v>0</v>
      </c>
      <c r="I299" s="23">
        <v>42510</v>
      </c>
      <c r="J299" s="23">
        <v>42508</v>
      </c>
      <c r="K299" s="274">
        <f t="shared" si="60"/>
        <v>42543</v>
      </c>
      <c r="L299" s="22">
        <v>9079765441</v>
      </c>
      <c r="M299" s="14" t="s">
        <v>44</v>
      </c>
      <c r="N299" s="41">
        <v>1913204050</v>
      </c>
      <c r="O299" s="40">
        <v>42508</v>
      </c>
      <c r="P299" s="40">
        <v>42508</v>
      </c>
      <c r="Q299" s="40" t="s">
        <v>108</v>
      </c>
      <c r="R299" s="43">
        <v>15238736</v>
      </c>
      <c r="S299" s="40">
        <v>42542</v>
      </c>
      <c r="T299" s="55">
        <f t="shared" si="50"/>
        <v>15238736</v>
      </c>
      <c r="U299" s="90">
        <v>42543</v>
      </c>
      <c r="V299" s="19">
        <v>15238736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0</v>
      </c>
      <c r="AE299" s="43">
        <v>0</v>
      </c>
      <c r="AF299" s="43">
        <v>0</v>
      </c>
      <c r="AG299" s="43">
        <v>0</v>
      </c>
      <c r="AH299" s="43">
        <v>0</v>
      </c>
      <c r="AI299" s="88">
        <v>0</v>
      </c>
      <c r="AJ299" s="43">
        <v>0</v>
      </c>
      <c r="AK299" s="43">
        <v>0</v>
      </c>
      <c r="AL299" s="43">
        <v>0</v>
      </c>
      <c r="AM299" s="43">
        <v>0</v>
      </c>
      <c r="AN299" s="72">
        <f t="shared" si="51"/>
        <v>15238736</v>
      </c>
      <c r="AO299" s="40">
        <v>42559</v>
      </c>
      <c r="AP299" s="56">
        <v>15238736</v>
      </c>
      <c r="AQ299" s="43">
        <v>0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0</v>
      </c>
      <c r="AX299" s="43">
        <v>0</v>
      </c>
      <c r="AY299" s="43">
        <v>0</v>
      </c>
      <c r="AZ299" s="43">
        <v>0</v>
      </c>
      <c r="BA299" s="19"/>
      <c r="BB299" s="275">
        <f t="shared" si="52"/>
        <v>0</v>
      </c>
      <c r="BC299" s="275">
        <f t="shared" si="53"/>
        <v>0</v>
      </c>
      <c r="BD299" s="14">
        <f>COUNTIF(СписМінфін!$B$2:$B$101,M299)</f>
        <v>1</v>
      </c>
    </row>
    <row r="300" spans="1:56" s="14" customFormat="1" hidden="1" x14ac:dyDescent="0.2">
      <c r="A300" s="14">
        <v>1</v>
      </c>
      <c r="B300" s="14">
        <f t="shared" si="54"/>
        <v>0</v>
      </c>
      <c r="C300" s="14">
        <f t="shared" si="55"/>
        <v>0</v>
      </c>
      <c r="D300" s="14" t="str">
        <f t="shared" si="56"/>
        <v>5ПРИВАТНЕ АКЦІОНЕРНЕ ТОВАРИСТВО "ПОЛОГІВСЬКИЙ ОЛІЙНОЕКСТРАКЦІЙНИЙ ЗАВОД"</v>
      </c>
      <c r="E300" s="261">
        <f t="shared" si="57"/>
        <v>0</v>
      </c>
      <c r="F300" s="261">
        <f t="shared" si="58"/>
        <v>0</v>
      </c>
      <c r="G300" s="128">
        <f t="shared" si="49"/>
        <v>0</v>
      </c>
      <c r="H300" s="126">
        <f t="shared" si="59"/>
        <v>0</v>
      </c>
      <c r="I300" s="23">
        <v>42510</v>
      </c>
      <c r="J300" s="23">
        <v>42508</v>
      </c>
      <c r="K300" s="274">
        <f t="shared" si="60"/>
        <v>42543</v>
      </c>
      <c r="L300" s="22">
        <v>9080132432</v>
      </c>
      <c r="M300" s="14" t="s">
        <v>75</v>
      </c>
      <c r="N300" s="41">
        <v>3841408159</v>
      </c>
      <c r="O300" s="40">
        <v>42508</v>
      </c>
      <c r="P300" s="40">
        <v>42508</v>
      </c>
      <c r="Q300" s="40" t="s">
        <v>108</v>
      </c>
      <c r="R300" s="22">
        <v>38400976</v>
      </c>
      <c r="S300" s="40">
        <v>42538</v>
      </c>
      <c r="T300" s="55">
        <f t="shared" si="50"/>
        <v>38400976</v>
      </c>
      <c r="U300" s="90">
        <v>42543</v>
      </c>
      <c r="V300" s="19">
        <v>38400976</v>
      </c>
      <c r="W300" s="43">
        <v>0</v>
      </c>
      <c r="X300" s="43">
        <v>0</v>
      </c>
      <c r="Y300" s="43">
        <v>0</v>
      </c>
      <c r="Z300" s="43">
        <v>0</v>
      </c>
      <c r="AA300" s="43">
        <v>0</v>
      </c>
      <c r="AB300" s="43">
        <v>0</v>
      </c>
      <c r="AC300" s="43">
        <v>0</v>
      </c>
      <c r="AD300" s="43">
        <v>0</v>
      </c>
      <c r="AE300" s="43">
        <v>0</v>
      </c>
      <c r="AF300" s="43">
        <v>0</v>
      </c>
      <c r="AG300" s="43">
        <v>0</v>
      </c>
      <c r="AH300" s="43">
        <v>0</v>
      </c>
      <c r="AI300" s="88">
        <v>0</v>
      </c>
      <c r="AJ300" s="43">
        <v>0</v>
      </c>
      <c r="AK300" s="43">
        <v>0</v>
      </c>
      <c r="AL300" s="43">
        <v>0</v>
      </c>
      <c r="AM300" s="43">
        <v>0</v>
      </c>
      <c r="AN300" s="72">
        <f t="shared" si="51"/>
        <v>38400976</v>
      </c>
      <c r="AO300" s="40">
        <v>42566</v>
      </c>
      <c r="AP300" s="56">
        <v>38400976</v>
      </c>
      <c r="AQ300" s="43">
        <v>0</v>
      </c>
      <c r="AR300" s="43">
        <v>0</v>
      </c>
      <c r="AS300" s="43">
        <v>0</v>
      </c>
      <c r="AT300" s="43">
        <v>0</v>
      </c>
      <c r="AU300" s="43">
        <v>0</v>
      </c>
      <c r="AV300" s="43">
        <v>0</v>
      </c>
      <c r="AW300" s="43">
        <v>0</v>
      </c>
      <c r="AX300" s="43">
        <v>0</v>
      </c>
      <c r="AY300" s="43">
        <v>0</v>
      </c>
      <c r="AZ300" s="43">
        <v>0</v>
      </c>
      <c r="BA300" s="19"/>
      <c r="BB300" s="275">
        <f t="shared" si="52"/>
        <v>0</v>
      </c>
      <c r="BC300" s="275">
        <f t="shared" si="53"/>
        <v>0</v>
      </c>
      <c r="BD300" s="14">
        <f>COUNTIF(СписМінфін!$B$2:$B$101,M300)</f>
        <v>1</v>
      </c>
    </row>
    <row r="301" spans="1:56" s="14" customFormat="1" hidden="1" x14ac:dyDescent="0.2">
      <c r="A301" s="14">
        <v>1</v>
      </c>
      <c r="B301" s="14">
        <f t="shared" si="54"/>
        <v>0</v>
      </c>
      <c r="C301" s="14">
        <f t="shared" si="55"/>
        <v>0</v>
      </c>
      <c r="D301" s="14" t="str">
        <f t="shared" si="56"/>
        <v>5ПРИВАТНЕ ПIДПРИЄМСТВО "ВЕКТОР-М"</v>
      </c>
      <c r="E301" s="261">
        <f t="shared" si="57"/>
        <v>0</v>
      </c>
      <c r="F301" s="261">
        <f t="shared" si="58"/>
        <v>0</v>
      </c>
      <c r="G301" s="128">
        <f t="shared" si="49"/>
        <v>0</v>
      </c>
      <c r="H301" s="126">
        <f t="shared" si="59"/>
        <v>0</v>
      </c>
      <c r="I301" s="23">
        <v>42510</v>
      </c>
      <c r="J301" s="23">
        <v>42508</v>
      </c>
      <c r="K301" s="274">
        <f t="shared" si="60"/>
        <v>42543</v>
      </c>
      <c r="L301" s="22">
        <v>9079845400</v>
      </c>
      <c r="M301" s="14" t="s">
        <v>55</v>
      </c>
      <c r="N301" s="41">
        <v>324928226550</v>
      </c>
      <c r="O301" s="40">
        <v>42508</v>
      </c>
      <c r="P301" s="40">
        <v>42508</v>
      </c>
      <c r="Q301" s="40" t="s">
        <v>108</v>
      </c>
      <c r="R301" s="22">
        <v>27853315</v>
      </c>
      <c r="S301" s="40">
        <v>42542</v>
      </c>
      <c r="T301" s="55">
        <f t="shared" si="50"/>
        <v>27853315</v>
      </c>
      <c r="U301" s="90">
        <v>42543</v>
      </c>
      <c r="V301" s="19">
        <v>27853315</v>
      </c>
      <c r="W301" s="43">
        <v>0</v>
      </c>
      <c r="X301" s="43">
        <v>0</v>
      </c>
      <c r="Y301" s="43">
        <v>0</v>
      </c>
      <c r="Z301" s="43">
        <v>0</v>
      </c>
      <c r="AA301" s="43">
        <v>0</v>
      </c>
      <c r="AB301" s="43">
        <v>0</v>
      </c>
      <c r="AC301" s="43">
        <v>0</v>
      </c>
      <c r="AD301" s="43">
        <v>0</v>
      </c>
      <c r="AE301" s="43">
        <v>0</v>
      </c>
      <c r="AF301" s="43">
        <v>0</v>
      </c>
      <c r="AG301" s="43">
        <v>0</v>
      </c>
      <c r="AH301" s="43">
        <v>0</v>
      </c>
      <c r="AI301" s="88">
        <v>0</v>
      </c>
      <c r="AJ301" s="43">
        <v>0</v>
      </c>
      <c r="AK301" s="43">
        <v>0</v>
      </c>
      <c r="AL301" s="43">
        <v>0</v>
      </c>
      <c r="AM301" s="43">
        <v>0</v>
      </c>
      <c r="AN301" s="72">
        <f t="shared" si="51"/>
        <v>27853315</v>
      </c>
      <c r="AO301" s="40">
        <v>42566</v>
      </c>
      <c r="AP301" s="56">
        <v>27853315</v>
      </c>
      <c r="AQ301" s="43">
        <v>0</v>
      </c>
      <c r="AR301" s="43">
        <v>0</v>
      </c>
      <c r="AS301" s="43">
        <v>0</v>
      </c>
      <c r="AT301" s="43">
        <v>0</v>
      </c>
      <c r="AU301" s="43">
        <v>0</v>
      </c>
      <c r="AV301" s="43">
        <v>0</v>
      </c>
      <c r="AW301" s="43">
        <v>0</v>
      </c>
      <c r="AX301" s="43">
        <v>0</v>
      </c>
      <c r="AY301" s="43">
        <v>0</v>
      </c>
      <c r="AZ301" s="43">
        <v>0</v>
      </c>
      <c r="BA301" s="19"/>
      <c r="BB301" s="275">
        <f t="shared" si="52"/>
        <v>0</v>
      </c>
      <c r="BC301" s="275">
        <f t="shared" si="53"/>
        <v>0</v>
      </c>
      <c r="BD301" s="14">
        <f>COUNTIF(СписМінфін!$B$2:$B$101,M301)</f>
        <v>1</v>
      </c>
    </row>
    <row r="302" spans="1:56" s="14" customFormat="1" hidden="1" x14ac:dyDescent="0.2">
      <c r="A302" s="14">
        <v>1</v>
      </c>
      <c r="B302" s="14">
        <f t="shared" si="54"/>
        <v>0</v>
      </c>
      <c r="C302" s="14">
        <f t="shared" si="55"/>
        <v>0</v>
      </c>
      <c r="D302" s="14" t="str">
        <f t="shared" si="56"/>
        <v>5ПУБЛІЧНЕ АКЦIОНЕРНЕ ТОВАРИСТВО "ЗАПОРІЗЬКИЙ МЕТАЛУРГІЙНИЙ КОМБІНАТ "ЗАПОРІЖСТАЛЬ"</v>
      </c>
      <c r="E302" s="261">
        <f t="shared" si="57"/>
        <v>0</v>
      </c>
      <c r="F302" s="261">
        <f t="shared" si="58"/>
        <v>0</v>
      </c>
      <c r="G302" s="128">
        <f t="shared" si="49"/>
        <v>0</v>
      </c>
      <c r="H302" s="126">
        <f t="shared" si="59"/>
        <v>0</v>
      </c>
      <c r="I302" s="23">
        <v>42510</v>
      </c>
      <c r="J302" s="23">
        <v>42508</v>
      </c>
      <c r="K302" s="274">
        <f t="shared" si="60"/>
        <v>42543</v>
      </c>
      <c r="L302" s="22">
        <v>9080008890</v>
      </c>
      <c r="M302" s="14" t="s">
        <v>23</v>
      </c>
      <c r="N302" s="41">
        <v>1912308247</v>
      </c>
      <c r="O302" s="40">
        <v>42508</v>
      </c>
      <c r="P302" s="40">
        <v>42508</v>
      </c>
      <c r="Q302" s="40" t="s">
        <v>108</v>
      </c>
      <c r="R302" s="43">
        <v>115117444</v>
      </c>
      <c r="S302" s="40">
        <v>42538</v>
      </c>
      <c r="T302" s="55">
        <f t="shared" si="50"/>
        <v>115117444</v>
      </c>
      <c r="U302" s="90">
        <v>42543</v>
      </c>
      <c r="V302" s="19">
        <v>115117444</v>
      </c>
      <c r="W302" s="43">
        <v>0</v>
      </c>
      <c r="X302" s="43">
        <v>0</v>
      </c>
      <c r="Y302" s="43">
        <v>0</v>
      </c>
      <c r="Z302" s="43">
        <v>0</v>
      </c>
      <c r="AA302" s="43">
        <v>0</v>
      </c>
      <c r="AB302" s="43">
        <v>0</v>
      </c>
      <c r="AC302" s="43">
        <v>0</v>
      </c>
      <c r="AD302" s="43">
        <v>0</v>
      </c>
      <c r="AE302" s="43">
        <v>0</v>
      </c>
      <c r="AF302" s="43">
        <v>0</v>
      </c>
      <c r="AG302" s="43">
        <v>0</v>
      </c>
      <c r="AH302" s="43">
        <v>0</v>
      </c>
      <c r="AI302" s="88">
        <v>0</v>
      </c>
      <c r="AJ302" s="43">
        <v>0</v>
      </c>
      <c r="AK302" s="43">
        <v>0</v>
      </c>
      <c r="AL302" s="43">
        <v>0</v>
      </c>
      <c r="AM302" s="43">
        <v>0</v>
      </c>
      <c r="AN302" s="72">
        <f t="shared" si="51"/>
        <v>115117444</v>
      </c>
      <c r="AO302" s="40">
        <v>42559</v>
      </c>
      <c r="AP302" s="57">
        <v>115117444</v>
      </c>
      <c r="AQ302" s="43">
        <v>0</v>
      </c>
      <c r="AR302" s="43">
        <v>0</v>
      </c>
      <c r="AS302" s="43">
        <v>0</v>
      </c>
      <c r="AT302" s="43">
        <v>0</v>
      </c>
      <c r="AU302" s="43">
        <v>0</v>
      </c>
      <c r="AV302" s="43">
        <v>0</v>
      </c>
      <c r="AW302" s="43">
        <v>0</v>
      </c>
      <c r="AX302" s="43">
        <v>0</v>
      </c>
      <c r="AY302" s="43">
        <v>0</v>
      </c>
      <c r="AZ302" s="43">
        <v>0</v>
      </c>
      <c r="BA302" s="19"/>
      <c r="BB302" s="275">
        <f t="shared" si="52"/>
        <v>0</v>
      </c>
      <c r="BC302" s="275">
        <f t="shared" si="53"/>
        <v>0</v>
      </c>
      <c r="BD302" s="14">
        <f>COUNTIF(СписМінфін!$B$2:$B$101,M302)</f>
        <v>1</v>
      </c>
    </row>
    <row r="303" spans="1:56" s="14" customFormat="1" hidden="1" x14ac:dyDescent="0.2">
      <c r="A303" s="14">
        <v>1</v>
      </c>
      <c r="B303" s="14">
        <f t="shared" si="54"/>
        <v>1</v>
      </c>
      <c r="C303" s="14">
        <f t="shared" si="55"/>
        <v>0</v>
      </c>
      <c r="D303" s="14" t="str">
        <f t="shared" si="56"/>
        <v>5ПУБЛІЧНЕ АКЦIОНЕРНЕ ТОВАРИСТВО "ІНТЕРПАЙП НИЖНЬОДНІПРОВСЬКИЙ ТРУБОПРОКАТНИЙ ЗАВОД"</v>
      </c>
      <c r="E303" s="261">
        <f t="shared" si="57"/>
        <v>576028.43013698631</v>
      </c>
      <c r="F303" s="261">
        <f t="shared" si="58"/>
        <v>0</v>
      </c>
      <c r="G303" s="128">
        <f t="shared" si="49"/>
        <v>805557</v>
      </c>
      <c r="H303" s="126">
        <f t="shared" si="59"/>
        <v>0</v>
      </c>
      <c r="I303" s="62">
        <v>42510</v>
      </c>
      <c r="J303" s="62">
        <v>42508</v>
      </c>
      <c r="K303" s="274">
        <f t="shared" si="60"/>
        <v>42543</v>
      </c>
      <c r="L303" s="115">
        <v>9080115479</v>
      </c>
      <c r="M303" s="14" t="s">
        <v>130</v>
      </c>
      <c r="N303" s="58">
        <v>53931104023</v>
      </c>
      <c r="O303" s="33">
        <v>42508</v>
      </c>
      <c r="P303" s="33">
        <v>42508</v>
      </c>
      <c r="Q303" s="40" t="s">
        <v>108</v>
      </c>
      <c r="R303" s="21">
        <v>51310702</v>
      </c>
      <c r="S303" s="51">
        <v>42542</v>
      </c>
      <c r="T303" s="55">
        <f t="shared" si="50"/>
        <v>50505145</v>
      </c>
      <c r="U303" s="110">
        <v>42543</v>
      </c>
      <c r="V303" s="25">
        <v>378588.5</v>
      </c>
      <c r="W303" s="33">
        <v>42543</v>
      </c>
      <c r="X303" s="25">
        <v>50126556.5</v>
      </c>
      <c r="Y303" s="43">
        <v>0</v>
      </c>
      <c r="Z303" s="43">
        <v>0</v>
      </c>
      <c r="AA303" s="43">
        <v>0</v>
      </c>
      <c r="AB303" s="43">
        <v>0</v>
      </c>
      <c r="AC303" s="43">
        <v>0</v>
      </c>
      <c r="AD303" s="43">
        <v>0</v>
      </c>
      <c r="AE303" s="43">
        <v>0</v>
      </c>
      <c r="AF303" s="43">
        <v>0</v>
      </c>
      <c r="AG303" s="43">
        <v>0</v>
      </c>
      <c r="AH303" s="43">
        <v>0</v>
      </c>
      <c r="AI303" s="64"/>
      <c r="AJ303" s="40" t="s">
        <v>108</v>
      </c>
      <c r="AK303" s="54" t="s">
        <v>108</v>
      </c>
      <c r="AL303" s="51" t="s">
        <v>108</v>
      </c>
      <c r="AM303" s="43">
        <v>0</v>
      </c>
      <c r="AN303" s="72">
        <f t="shared" si="51"/>
        <v>50505145</v>
      </c>
      <c r="AO303" s="31">
        <v>42559</v>
      </c>
      <c r="AP303" s="30">
        <v>50126556.5</v>
      </c>
      <c r="AQ303" s="31">
        <v>42576</v>
      </c>
      <c r="AR303" s="32">
        <v>378588.5</v>
      </c>
      <c r="AS303" s="43">
        <v>0</v>
      </c>
      <c r="AT303" s="43">
        <v>0</v>
      </c>
      <c r="AU303" s="43">
        <v>0</v>
      </c>
      <c r="AV303" s="43">
        <v>0</v>
      </c>
      <c r="AW303" s="43">
        <v>0</v>
      </c>
      <c r="AX303" s="43">
        <v>0</v>
      </c>
      <c r="AY303" s="43">
        <v>0</v>
      </c>
      <c r="AZ303" s="43">
        <v>0</v>
      </c>
      <c r="BA303" s="19"/>
      <c r="BB303" s="275">
        <f t="shared" si="52"/>
        <v>0</v>
      </c>
      <c r="BC303" s="275">
        <f t="shared" si="53"/>
        <v>805557</v>
      </c>
      <c r="BD303" s="14">
        <f>COUNTIF(СписМінфін!$B$2:$B$101,M303)</f>
        <v>0</v>
      </c>
    </row>
    <row r="304" spans="1:56" s="14" customFormat="1" hidden="1" x14ac:dyDescent="0.2">
      <c r="A304" s="14">
        <v>1</v>
      </c>
      <c r="B304" s="14">
        <f t="shared" si="54"/>
        <v>1</v>
      </c>
      <c r="C304" s="14">
        <f t="shared" si="55"/>
        <v>0</v>
      </c>
      <c r="D304" s="14" t="str">
        <f t="shared" si="56"/>
        <v>5ПУБЛІЧНЕ АКЦIОНЕРНЕ ТОВАРИСТВО "ІНТЕРПАЙП НОВОМОСКОВСЬКИЙ ТРУБНИЙ ЗАВОД"</v>
      </c>
      <c r="E304" s="261">
        <f t="shared" si="57"/>
        <v>3965545.3315068493</v>
      </c>
      <c r="F304" s="261">
        <f t="shared" si="58"/>
        <v>0</v>
      </c>
      <c r="G304" s="128">
        <f t="shared" si="49"/>
        <v>5545686</v>
      </c>
      <c r="H304" s="126">
        <f t="shared" si="59"/>
        <v>0</v>
      </c>
      <c r="I304" s="23">
        <v>42510</v>
      </c>
      <c r="J304" s="23">
        <v>42508</v>
      </c>
      <c r="K304" s="274">
        <f t="shared" si="60"/>
        <v>42543</v>
      </c>
      <c r="L304" s="22">
        <v>9079814514</v>
      </c>
      <c r="M304" s="14" t="s">
        <v>132</v>
      </c>
      <c r="N304" s="41">
        <v>53931304086</v>
      </c>
      <c r="O304" s="40">
        <v>42508</v>
      </c>
      <c r="P304" s="40">
        <v>42508</v>
      </c>
      <c r="Q304" s="40" t="s">
        <v>108</v>
      </c>
      <c r="R304" s="22">
        <v>5705210</v>
      </c>
      <c r="S304" s="40">
        <v>42542</v>
      </c>
      <c r="T304" s="55">
        <f t="shared" si="50"/>
        <v>63865.5</v>
      </c>
      <c r="U304" s="90">
        <v>42543</v>
      </c>
      <c r="V304" s="19">
        <v>63865.5</v>
      </c>
      <c r="W304" s="43">
        <v>0</v>
      </c>
      <c r="X304" s="43">
        <v>0</v>
      </c>
      <c r="Y304" s="43">
        <v>0</v>
      </c>
      <c r="Z304" s="43">
        <v>0</v>
      </c>
      <c r="AA304" s="43">
        <v>0</v>
      </c>
      <c r="AB304" s="43">
        <v>0</v>
      </c>
      <c r="AC304" s="43">
        <v>0</v>
      </c>
      <c r="AD304" s="43">
        <v>0</v>
      </c>
      <c r="AE304" s="43">
        <v>0</v>
      </c>
      <c r="AF304" s="43">
        <v>0</v>
      </c>
      <c r="AG304" s="40">
        <v>42542</v>
      </c>
      <c r="AH304" s="23">
        <v>42543</v>
      </c>
      <c r="AI304" s="65">
        <v>95658.5</v>
      </c>
      <c r="AJ304" s="40" t="s">
        <v>108</v>
      </c>
      <c r="AK304" s="40">
        <v>0</v>
      </c>
      <c r="AL304" s="40" t="s">
        <v>108</v>
      </c>
      <c r="AM304" s="43">
        <v>0</v>
      </c>
      <c r="AN304" s="72">
        <f t="shared" si="51"/>
        <v>63865.5</v>
      </c>
      <c r="AO304" s="40">
        <v>42559</v>
      </c>
      <c r="AP304" s="56">
        <v>63865.5</v>
      </c>
      <c r="AQ304" s="43">
        <v>0</v>
      </c>
      <c r="AR304" s="43">
        <v>0</v>
      </c>
      <c r="AS304" s="43">
        <v>0</v>
      </c>
      <c r="AT304" s="43">
        <v>0</v>
      </c>
      <c r="AU304" s="43">
        <v>0</v>
      </c>
      <c r="AV304" s="43">
        <v>0</v>
      </c>
      <c r="AW304" s="43">
        <v>0</v>
      </c>
      <c r="AX304" s="43">
        <v>0</v>
      </c>
      <c r="AY304" s="43">
        <v>0</v>
      </c>
      <c r="AZ304" s="43">
        <v>0</v>
      </c>
      <c r="BA304" s="19"/>
      <c r="BB304" s="275">
        <f t="shared" si="52"/>
        <v>0</v>
      </c>
      <c r="BC304" s="275">
        <f t="shared" si="53"/>
        <v>5641344.5</v>
      </c>
      <c r="BD304" s="14">
        <f>COUNTIF(СписМінфін!$B$2:$B$101,M304)</f>
        <v>0</v>
      </c>
    </row>
    <row r="305" spans="1:56" s="14" customFormat="1" hidden="1" x14ac:dyDescent="0.2">
      <c r="A305" s="14">
        <v>1</v>
      </c>
      <c r="B305" s="14">
        <f t="shared" si="54"/>
        <v>0</v>
      </c>
      <c r="C305" s="14">
        <f t="shared" si="55"/>
        <v>0</v>
      </c>
      <c r="D305" s="14" t="str">
        <f t="shared" si="56"/>
        <v>5ПУБЛІЧНЕ АКЦIОНЕРНЕ ТОВАРИСТВО "ОДЕСЬКИЙ ПРИПОРТОВИЙ ЗАВОД"</v>
      </c>
      <c r="E305" s="261">
        <f t="shared" si="57"/>
        <v>0</v>
      </c>
      <c r="F305" s="261">
        <f t="shared" si="58"/>
        <v>0</v>
      </c>
      <c r="G305" s="128">
        <f t="shared" si="49"/>
        <v>0</v>
      </c>
      <c r="H305" s="126">
        <f t="shared" si="59"/>
        <v>0</v>
      </c>
      <c r="I305" s="23">
        <v>42510</v>
      </c>
      <c r="J305" s="23">
        <v>42508</v>
      </c>
      <c r="K305" s="274">
        <f t="shared" si="60"/>
        <v>42543</v>
      </c>
      <c r="L305" s="22">
        <v>9079990879</v>
      </c>
      <c r="M305" s="14" t="s">
        <v>41</v>
      </c>
      <c r="N305" s="41">
        <v>2065315339</v>
      </c>
      <c r="O305" s="40">
        <v>42508</v>
      </c>
      <c r="P305" s="40">
        <v>42508</v>
      </c>
      <c r="Q305" s="40" t="s">
        <v>108</v>
      </c>
      <c r="R305" s="22">
        <v>58217226</v>
      </c>
      <c r="S305" s="40">
        <v>42542</v>
      </c>
      <c r="T305" s="55">
        <f t="shared" si="50"/>
        <v>58217226</v>
      </c>
      <c r="U305" s="90">
        <v>42543</v>
      </c>
      <c r="V305" s="19">
        <v>58217226</v>
      </c>
      <c r="W305" s="43">
        <v>0</v>
      </c>
      <c r="X305" s="43">
        <v>0</v>
      </c>
      <c r="Y305" s="43">
        <v>0</v>
      </c>
      <c r="Z305" s="43">
        <v>0</v>
      </c>
      <c r="AA305" s="43">
        <v>0</v>
      </c>
      <c r="AB305" s="43">
        <v>0</v>
      </c>
      <c r="AC305" s="43">
        <v>0</v>
      </c>
      <c r="AD305" s="43">
        <v>0</v>
      </c>
      <c r="AE305" s="43">
        <v>0</v>
      </c>
      <c r="AF305" s="43">
        <v>0</v>
      </c>
      <c r="AG305" s="43">
        <v>0</v>
      </c>
      <c r="AH305" s="43">
        <v>0</v>
      </c>
      <c r="AI305" s="88">
        <v>0</v>
      </c>
      <c r="AJ305" s="43">
        <v>0</v>
      </c>
      <c r="AK305" s="43">
        <v>0</v>
      </c>
      <c r="AL305" s="43">
        <v>0</v>
      </c>
      <c r="AM305" s="43">
        <v>0</v>
      </c>
      <c r="AN305" s="72">
        <f t="shared" si="51"/>
        <v>58217226</v>
      </c>
      <c r="AO305" s="40">
        <v>42559</v>
      </c>
      <c r="AP305" s="56">
        <v>58217226</v>
      </c>
      <c r="AQ305" s="43">
        <v>0</v>
      </c>
      <c r="AR305" s="43">
        <v>0</v>
      </c>
      <c r="AS305" s="43">
        <v>0</v>
      </c>
      <c r="AT305" s="43">
        <v>0</v>
      </c>
      <c r="AU305" s="43">
        <v>0</v>
      </c>
      <c r="AV305" s="43">
        <v>0</v>
      </c>
      <c r="AW305" s="43">
        <v>0</v>
      </c>
      <c r="AX305" s="43">
        <v>0</v>
      </c>
      <c r="AY305" s="43">
        <v>0</v>
      </c>
      <c r="AZ305" s="43">
        <v>0</v>
      </c>
      <c r="BA305" s="19"/>
      <c r="BB305" s="275">
        <f t="shared" si="52"/>
        <v>0</v>
      </c>
      <c r="BC305" s="275">
        <f t="shared" si="53"/>
        <v>0</v>
      </c>
      <c r="BD305" s="14">
        <f>COUNTIF(СписМінфін!$B$2:$B$101,M305)</f>
        <v>1</v>
      </c>
    </row>
    <row r="306" spans="1:56" s="14" customFormat="1" hidden="1" x14ac:dyDescent="0.2">
      <c r="A306" s="14">
        <v>1</v>
      </c>
      <c r="B306" s="14">
        <f t="shared" si="54"/>
        <v>0</v>
      </c>
      <c r="C306" s="14">
        <f t="shared" si="55"/>
        <v>0</v>
      </c>
      <c r="D306" s="14" t="str">
        <f t="shared" si="56"/>
        <v>5ПУБЛІЧНЕ АКЦIОНЕРНЕ ТОВАРИСТВО "СКФ УКРАЇНА"</v>
      </c>
      <c r="E306" s="261">
        <f t="shared" si="57"/>
        <v>0</v>
      </c>
      <c r="F306" s="261">
        <f t="shared" si="58"/>
        <v>0</v>
      </c>
      <c r="G306" s="128">
        <f t="shared" si="49"/>
        <v>0</v>
      </c>
      <c r="H306" s="126">
        <f t="shared" si="59"/>
        <v>0</v>
      </c>
      <c r="I306" s="23">
        <v>42510</v>
      </c>
      <c r="J306" s="23">
        <v>42508</v>
      </c>
      <c r="K306" s="274">
        <f t="shared" si="60"/>
        <v>42543</v>
      </c>
      <c r="L306" s="22">
        <v>9079842801</v>
      </c>
      <c r="M306" s="14" t="s">
        <v>84</v>
      </c>
      <c r="N306" s="41">
        <v>57451603177</v>
      </c>
      <c r="O306" s="40">
        <v>42508</v>
      </c>
      <c r="P306" s="40">
        <v>42508</v>
      </c>
      <c r="Q306" s="40" t="s">
        <v>108</v>
      </c>
      <c r="R306" s="43">
        <v>15798396</v>
      </c>
      <c r="S306" s="40">
        <v>42542</v>
      </c>
      <c r="T306" s="55">
        <f t="shared" si="50"/>
        <v>15798396</v>
      </c>
      <c r="U306" s="90">
        <v>42543</v>
      </c>
      <c r="V306" s="19">
        <v>15798396</v>
      </c>
      <c r="W306" s="43">
        <v>0</v>
      </c>
      <c r="X306" s="43">
        <v>0</v>
      </c>
      <c r="Y306" s="43">
        <v>0</v>
      </c>
      <c r="Z306" s="43">
        <v>0</v>
      </c>
      <c r="AA306" s="43">
        <v>0</v>
      </c>
      <c r="AB306" s="43">
        <v>0</v>
      </c>
      <c r="AC306" s="43">
        <v>0</v>
      </c>
      <c r="AD306" s="43">
        <v>0</v>
      </c>
      <c r="AE306" s="43">
        <v>0</v>
      </c>
      <c r="AF306" s="43">
        <v>0</v>
      </c>
      <c r="AG306" s="43">
        <v>0</v>
      </c>
      <c r="AH306" s="43">
        <v>0</v>
      </c>
      <c r="AI306" s="88">
        <v>0</v>
      </c>
      <c r="AJ306" s="43">
        <v>0</v>
      </c>
      <c r="AK306" s="43">
        <v>0</v>
      </c>
      <c r="AL306" s="43">
        <v>0</v>
      </c>
      <c r="AM306" s="43">
        <v>0</v>
      </c>
      <c r="AN306" s="72">
        <f t="shared" si="51"/>
        <v>15798396</v>
      </c>
      <c r="AO306" s="40">
        <v>42559</v>
      </c>
      <c r="AP306" s="56">
        <v>15798396</v>
      </c>
      <c r="AQ306" s="43">
        <v>0</v>
      </c>
      <c r="AR306" s="43">
        <v>0</v>
      </c>
      <c r="AS306" s="43">
        <v>0</v>
      </c>
      <c r="AT306" s="43">
        <v>0</v>
      </c>
      <c r="AU306" s="43">
        <v>0</v>
      </c>
      <c r="AV306" s="43">
        <v>0</v>
      </c>
      <c r="AW306" s="43">
        <v>0</v>
      </c>
      <c r="AX306" s="43">
        <v>0</v>
      </c>
      <c r="AY306" s="43">
        <v>0</v>
      </c>
      <c r="AZ306" s="43">
        <v>0</v>
      </c>
      <c r="BA306" s="19"/>
      <c r="BB306" s="275">
        <f t="shared" si="52"/>
        <v>0</v>
      </c>
      <c r="BC306" s="275">
        <f t="shared" si="53"/>
        <v>0</v>
      </c>
      <c r="BD306" s="14">
        <f>COUNTIF(СписМінфін!$B$2:$B$101,M306)</f>
        <v>1</v>
      </c>
    </row>
    <row r="307" spans="1:56" s="14" customFormat="1" hidden="1" x14ac:dyDescent="0.2">
      <c r="A307" s="14">
        <v>1</v>
      </c>
      <c r="B307" s="14">
        <f t="shared" si="54"/>
        <v>0</v>
      </c>
      <c r="C307" s="14">
        <f t="shared" si="55"/>
        <v>0</v>
      </c>
      <c r="D307" s="14" t="str">
        <f t="shared" si="56"/>
        <v>5ТОВАРИСТВО З ОБМЕЖЕНОЮ ВIДПОВIДАЛЬНIСТЮ "АГРЕКС"</v>
      </c>
      <c r="E307" s="261">
        <f t="shared" si="57"/>
        <v>0</v>
      </c>
      <c r="F307" s="261">
        <f t="shared" si="58"/>
        <v>0</v>
      </c>
      <c r="G307" s="128">
        <f t="shared" si="49"/>
        <v>0</v>
      </c>
      <c r="H307" s="126">
        <f t="shared" si="59"/>
        <v>0</v>
      </c>
      <c r="I307" s="23">
        <v>42510</v>
      </c>
      <c r="J307" s="23">
        <v>42508</v>
      </c>
      <c r="K307" s="274">
        <f t="shared" si="60"/>
        <v>42543</v>
      </c>
      <c r="L307" s="22">
        <v>9080507951</v>
      </c>
      <c r="M307" s="14" t="s">
        <v>82</v>
      </c>
      <c r="N307" s="41">
        <v>256029005630</v>
      </c>
      <c r="O307" s="40">
        <v>42508</v>
      </c>
      <c r="P307" s="40">
        <v>42508</v>
      </c>
      <c r="Q307" s="40" t="s">
        <v>108</v>
      </c>
      <c r="R307" s="43">
        <v>28874535</v>
      </c>
      <c r="S307" s="40">
        <v>42542</v>
      </c>
      <c r="T307" s="55">
        <f t="shared" si="50"/>
        <v>28874535</v>
      </c>
      <c r="U307" s="90">
        <v>42543</v>
      </c>
      <c r="V307" s="19">
        <v>28874535</v>
      </c>
      <c r="W307" s="43">
        <v>0</v>
      </c>
      <c r="X307" s="43">
        <v>0</v>
      </c>
      <c r="Y307" s="43">
        <v>0</v>
      </c>
      <c r="Z307" s="43">
        <v>0</v>
      </c>
      <c r="AA307" s="43">
        <v>0</v>
      </c>
      <c r="AB307" s="43">
        <v>0</v>
      </c>
      <c r="AC307" s="43">
        <v>0</v>
      </c>
      <c r="AD307" s="43">
        <v>0</v>
      </c>
      <c r="AE307" s="43">
        <v>0</v>
      </c>
      <c r="AF307" s="43">
        <v>0</v>
      </c>
      <c r="AG307" s="43">
        <v>0</v>
      </c>
      <c r="AH307" s="43">
        <v>0</v>
      </c>
      <c r="AI307" s="88">
        <v>0</v>
      </c>
      <c r="AJ307" s="43">
        <v>0</v>
      </c>
      <c r="AK307" s="43">
        <v>0</v>
      </c>
      <c r="AL307" s="43">
        <v>0</v>
      </c>
      <c r="AM307" s="43">
        <v>0</v>
      </c>
      <c r="AN307" s="72">
        <f t="shared" si="51"/>
        <v>28874535</v>
      </c>
      <c r="AO307" s="40">
        <v>42566</v>
      </c>
      <c r="AP307" s="56">
        <v>28874535</v>
      </c>
      <c r="AQ307" s="43">
        <v>0</v>
      </c>
      <c r="AR307" s="43">
        <v>0</v>
      </c>
      <c r="AS307" s="43">
        <v>0</v>
      </c>
      <c r="AT307" s="43">
        <v>0</v>
      </c>
      <c r="AU307" s="43">
        <v>0</v>
      </c>
      <c r="AV307" s="43">
        <v>0</v>
      </c>
      <c r="AW307" s="43">
        <v>0</v>
      </c>
      <c r="AX307" s="43">
        <v>0</v>
      </c>
      <c r="AY307" s="43">
        <v>0</v>
      </c>
      <c r="AZ307" s="43">
        <v>0</v>
      </c>
      <c r="BA307" s="19"/>
      <c r="BB307" s="275">
        <f t="shared" si="52"/>
        <v>0</v>
      </c>
      <c r="BC307" s="275">
        <f t="shared" si="53"/>
        <v>0</v>
      </c>
      <c r="BD307" s="14">
        <f>COUNTIF(СписМінфін!$B$2:$B$101,M307)</f>
        <v>1</v>
      </c>
    </row>
    <row r="308" spans="1:56" s="14" customFormat="1" hidden="1" x14ac:dyDescent="0.2">
      <c r="A308" s="14">
        <v>1</v>
      </c>
      <c r="B308" s="14">
        <f t="shared" si="54"/>
        <v>1</v>
      </c>
      <c r="C308" s="14">
        <f t="shared" si="55"/>
        <v>0</v>
      </c>
      <c r="D308" s="14" t="str">
        <f t="shared" si="56"/>
        <v>5ТОВАРИСТВО З ОБМЕЖЕНОЮ ВIДПОВIДАЛЬНIСТЮ "АМБАР ЕКСПОРТ"</v>
      </c>
      <c r="E308" s="261">
        <f t="shared" si="57"/>
        <v>170596.7506849315</v>
      </c>
      <c r="F308" s="261">
        <f t="shared" si="58"/>
        <v>0</v>
      </c>
      <c r="G308" s="128">
        <f t="shared" si="49"/>
        <v>238574</v>
      </c>
      <c r="H308" s="126">
        <f t="shared" si="59"/>
        <v>0</v>
      </c>
      <c r="I308" s="23">
        <v>42510</v>
      </c>
      <c r="J308" s="23">
        <v>42508</v>
      </c>
      <c r="K308" s="274">
        <f t="shared" si="60"/>
        <v>42543</v>
      </c>
      <c r="L308" s="22">
        <v>9079958488</v>
      </c>
      <c r="M308" s="14" t="s">
        <v>59</v>
      </c>
      <c r="N308" s="41">
        <v>384069008150</v>
      </c>
      <c r="O308" s="40">
        <v>42508</v>
      </c>
      <c r="P308" s="40">
        <v>42508</v>
      </c>
      <c r="Q308" s="40" t="s">
        <v>108</v>
      </c>
      <c r="R308" s="22">
        <v>12070682</v>
      </c>
      <c r="S308" s="40">
        <v>42538</v>
      </c>
      <c r="T308" s="55">
        <f t="shared" si="50"/>
        <v>11832108</v>
      </c>
      <c r="U308" s="90">
        <v>42543</v>
      </c>
      <c r="V308" s="19">
        <v>11832108</v>
      </c>
      <c r="W308" s="43">
        <v>0</v>
      </c>
      <c r="X308" s="43">
        <v>0</v>
      </c>
      <c r="Y308" s="43">
        <v>0</v>
      </c>
      <c r="Z308" s="43">
        <v>0</v>
      </c>
      <c r="AA308" s="43">
        <v>0</v>
      </c>
      <c r="AB308" s="43">
        <v>0</v>
      </c>
      <c r="AC308" s="43">
        <v>0</v>
      </c>
      <c r="AD308" s="43">
        <v>0</v>
      </c>
      <c r="AE308" s="43">
        <v>0</v>
      </c>
      <c r="AF308" s="43">
        <v>0</v>
      </c>
      <c r="AG308" s="43">
        <v>0</v>
      </c>
      <c r="AH308" s="43">
        <v>0</v>
      </c>
      <c r="AI308" s="88">
        <v>0</v>
      </c>
      <c r="AJ308" s="43">
        <v>0</v>
      </c>
      <c r="AK308" s="43">
        <v>0</v>
      </c>
      <c r="AL308" s="43">
        <v>0</v>
      </c>
      <c r="AM308" s="43">
        <v>0</v>
      </c>
      <c r="AN308" s="72">
        <f t="shared" si="51"/>
        <v>11832108</v>
      </c>
      <c r="AO308" s="40">
        <v>42566</v>
      </c>
      <c r="AP308" s="56">
        <v>11832108</v>
      </c>
      <c r="AQ308" s="43">
        <v>0</v>
      </c>
      <c r="AR308" s="43">
        <v>0</v>
      </c>
      <c r="AS308" s="43">
        <v>0</v>
      </c>
      <c r="AT308" s="43">
        <v>0</v>
      </c>
      <c r="AU308" s="43">
        <v>0</v>
      </c>
      <c r="AV308" s="43">
        <v>0</v>
      </c>
      <c r="AW308" s="43">
        <v>0</v>
      </c>
      <c r="AX308" s="43">
        <v>0</v>
      </c>
      <c r="AY308" s="43">
        <v>0</v>
      </c>
      <c r="AZ308" s="43">
        <v>0</v>
      </c>
      <c r="BA308" s="19"/>
      <c r="BB308" s="275">
        <f t="shared" si="52"/>
        <v>0</v>
      </c>
      <c r="BC308" s="275">
        <f t="shared" si="53"/>
        <v>238574</v>
      </c>
      <c r="BD308" s="14">
        <f>COUNTIF(СписМінфін!$B$2:$B$101,M308)</f>
        <v>1</v>
      </c>
    </row>
    <row r="309" spans="1:56" s="14" customFormat="1" hidden="1" x14ac:dyDescent="0.2">
      <c r="A309" s="14">
        <v>1</v>
      </c>
      <c r="B309" s="14">
        <f t="shared" si="54"/>
        <v>0</v>
      </c>
      <c r="C309" s="14">
        <f t="shared" si="55"/>
        <v>0</v>
      </c>
      <c r="D309" s="14" t="str">
        <f t="shared" si="56"/>
        <v>5ПРИВАТНЕ АКЦIОНЕРНЕ ТОВАРИСТВО "ПОЛТАВСЬКИЙ ГІРНИЧО-ЗБАГАЧУВАЛЬНИЙ КОМБІНАТ"</v>
      </c>
      <c r="E309" s="261">
        <f t="shared" si="57"/>
        <v>0</v>
      </c>
      <c r="F309" s="261">
        <f t="shared" si="58"/>
        <v>0</v>
      </c>
      <c r="G309" s="128">
        <f t="shared" si="49"/>
        <v>0</v>
      </c>
      <c r="H309" s="126">
        <f t="shared" si="59"/>
        <v>0</v>
      </c>
      <c r="I309" s="23">
        <v>42510</v>
      </c>
      <c r="J309" s="23">
        <v>42508</v>
      </c>
      <c r="K309" s="274">
        <f t="shared" si="60"/>
        <v>42555</v>
      </c>
      <c r="L309" s="22">
        <v>9079785016</v>
      </c>
      <c r="M309" s="14" t="s">
        <v>52</v>
      </c>
      <c r="N309" s="41">
        <v>1912816023</v>
      </c>
      <c r="O309" s="40">
        <v>42508</v>
      </c>
      <c r="P309" s="40">
        <v>42508</v>
      </c>
      <c r="Q309" s="40" t="s">
        <v>108</v>
      </c>
      <c r="R309" s="43">
        <v>143694849</v>
      </c>
      <c r="S309" s="40">
        <v>42553</v>
      </c>
      <c r="T309" s="55">
        <f t="shared" si="50"/>
        <v>143694849</v>
      </c>
      <c r="U309" s="90">
        <v>42555</v>
      </c>
      <c r="V309" s="19">
        <v>143694849</v>
      </c>
      <c r="W309" s="43">
        <v>0</v>
      </c>
      <c r="X309" s="43">
        <v>0</v>
      </c>
      <c r="Y309" s="43">
        <v>0</v>
      </c>
      <c r="Z309" s="43">
        <v>0</v>
      </c>
      <c r="AA309" s="43">
        <v>0</v>
      </c>
      <c r="AB309" s="43">
        <v>0</v>
      </c>
      <c r="AC309" s="43">
        <v>0</v>
      </c>
      <c r="AD309" s="43">
        <v>0</v>
      </c>
      <c r="AE309" s="43">
        <v>0</v>
      </c>
      <c r="AF309" s="43">
        <v>0</v>
      </c>
      <c r="AG309" s="43">
        <v>0</v>
      </c>
      <c r="AH309" s="43">
        <v>0</v>
      </c>
      <c r="AI309" s="88">
        <v>0</v>
      </c>
      <c r="AJ309" s="43">
        <v>0</v>
      </c>
      <c r="AK309" s="43">
        <v>0</v>
      </c>
      <c r="AL309" s="43">
        <v>0</v>
      </c>
      <c r="AM309" s="43">
        <v>0</v>
      </c>
      <c r="AN309" s="72">
        <f t="shared" si="51"/>
        <v>143694849</v>
      </c>
      <c r="AO309" s="40">
        <v>42562</v>
      </c>
      <c r="AP309" s="56">
        <v>143694849</v>
      </c>
      <c r="AQ309" s="43">
        <v>0</v>
      </c>
      <c r="AR309" s="43">
        <v>0</v>
      </c>
      <c r="AS309" s="43">
        <v>0</v>
      </c>
      <c r="AT309" s="43">
        <v>0</v>
      </c>
      <c r="AU309" s="43">
        <v>0</v>
      </c>
      <c r="AV309" s="43">
        <v>0</v>
      </c>
      <c r="AW309" s="43">
        <v>0</v>
      </c>
      <c r="AX309" s="43">
        <v>0</v>
      </c>
      <c r="AY309" s="43">
        <v>0</v>
      </c>
      <c r="AZ309" s="43">
        <v>0</v>
      </c>
      <c r="BA309" s="19"/>
      <c r="BB309" s="275">
        <f t="shared" si="52"/>
        <v>0</v>
      </c>
      <c r="BC309" s="275">
        <f t="shared" si="53"/>
        <v>0</v>
      </c>
      <c r="BD309" s="14">
        <f>COUNTIF(СписМінфін!$B$2:$B$101,M309)</f>
        <v>1</v>
      </c>
    </row>
    <row r="310" spans="1:56" s="14" customFormat="1" hidden="1" x14ac:dyDescent="0.2">
      <c r="A310" s="14">
        <v>1</v>
      </c>
      <c r="B310" s="14">
        <f t="shared" si="54"/>
        <v>0</v>
      </c>
      <c r="C310" s="14">
        <f t="shared" si="55"/>
        <v>0</v>
      </c>
      <c r="D310" s="14" t="str">
        <f t="shared" si="56"/>
        <v>5ТОВАРИСТВО З ОБМЕЖЕНОЮ ВIДПОВIДАЛЬНIСТЮ "АДМ ТРЕЙДІНГ УКРАЇНА"</v>
      </c>
      <c r="E310" s="261">
        <f t="shared" si="57"/>
        <v>0</v>
      </c>
      <c r="F310" s="261">
        <f t="shared" si="58"/>
        <v>0</v>
      </c>
      <c r="G310" s="128">
        <f t="shared" si="49"/>
        <v>0</v>
      </c>
      <c r="H310" s="126">
        <f t="shared" si="59"/>
        <v>0</v>
      </c>
      <c r="I310" s="23">
        <v>42510</v>
      </c>
      <c r="J310" s="23">
        <v>42508</v>
      </c>
      <c r="K310" s="274">
        <f t="shared" si="60"/>
        <v>42555</v>
      </c>
      <c r="L310" s="22">
        <v>9080398538</v>
      </c>
      <c r="M310" s="14" t="s">
        <v>127</v>
      </c>
      <c r="N310" s="41">
        <v>200274426590</v>
      </c>
      <c r="O310" s="40">
        <v>42508</v>
      </c>
      <c r="P310" s="40">
        <v>42508</v>
      </c>
      <c r="Q310" s="40" t="s">
        <v>108</v>
      </c>
      <c r="R310" s="22">
        <v>31200697</v>
      </c>
      <c r="S310" s="40">
        <v>42553</v>
      </c>
      <c r="T310" s="55">
        <f t="shared" si="50"/>
        <v>31200697</v>
      </c>
      <c r="U310" s="90">
        <v>42555</v>
      </c>
      <c r="V310" s="19">
        <v>31200697</v>
      </c>
      <c r="W310" s="43">
        <v>0</v>
      </c>
      <c r="X310" s="43">
        <v>0</v>
      </c>
      <c r="Y310" s="43">
        <v>0</v>
      </c>
      <c r="Z310" s="43">
        <v>0</v>
      </c>
      <c r="AA310" s="43">
        <v>0</v>
      </c>
      <c r="AB310" s="43">
        <v>0</v>
      </c>
      <c r="AC310" s="43">
        <v>0</v>
      </c>
      <c r="AD310" s="43">
        <v>0</v>
      </c>
      <c r="AE310" s="43">
        <v>0</v>
      </c>
      <c r="AF310" s="43">
        <v>0</v>
      </c>
      <c r="AG310" s="43">
        <v>0</v>
      </c>
      <c r="AH310" s="43">
        <v>0</v>
      </c>
      <c r="AI310" s="88">
        <v>0</v>
      </c>
      <c r="AJ310" s="43">
        <v>0</v>
      </c>
      <c r="AK310" s="43">
        <v>0</v>
      </c>
      <c r="AL310" s="43">
        <v>0</v>
      </c>
      <c r="AM310" s="43">
        <v>0</v>
      </c>
      <c r="AN310" s="72">
        <f t="shared" si="51"/>
        <v>31200697</v>
      </c>
      <c r="AO310" s="40">
        <v>42566</v>
      </c>
      <c r="AP310" s="56">
        <v>31200697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>
        <v>0</v>
      </c>
      <c r="AW310" s="43">
        <v>0</v>
      </c>
      <c r="AX310" s="43">
        <v>0</v>
      </c>
      <c r="AY310" s="43">
        <v>0</v>
      </c>
      <c r="AZ310" s="43">
        <v>0</v>
      </c>
      <c r="BA310" s="19"/>
      <c r="BB310" s="275">
        <f t="shared" si="52"/>
        <v>0</v>
      </c>
      <c r="BC310" s="275">
        <f t="shared" si="53"/>
        <v>0</v>
      </c>
      <c r="BD310" s="14">
        <f>COUNTIF(СписМінфін!$B$2:$B$101,M310)</f>
        <v>0</v>
      </c>
    </row>
    <row r="311" spans="1:56" s="14" customFormat="1" hidden="1" x14ac:dyDescent="0.2">
      <c r="A311" s="14">
        <v>1</v>
      </c>
      <c r="B311" s="14">
        <f t="shared" si="54"/>
        <v>1</v>
      </c>
      <c r="C311" s="14">
        <f t="shared" si="55"/>
        <v>1</v>
      </c>
      <c r="D311" s="14" t="str">
        <f t="shared" si="56"/>
        <v>5ПУБЛІЧНЕ АКЦIОНЕРНЕ ТОВАРИСТВО "ОДЕСЬКИЙ КАБЕЛЬНИЙ ЗАВОД "ОДЕСКАБЕЛЬ"</v>
      </c>
      <c r="E311" s="261">
        <f t="shared" si="57"/>
        <v>519401.47945205477</v>
      </c>
      <c r="F311" s="261">
        <f t="shared" si="58"/>
        <v>519401.47945205477</v>
      </c>
      <c r="G311" s="128">
        <f t="shared" si="49"/>
        <v>0</v>
      </c>
      <c r="H311" s="126">
        <f t="shared" si="59"/>
        <v>205</v>
      </c>
      <c r="I311" s="23">
        <v>42510</v>
      </c>
      <c r="J311" s="23">
        <v>42508</v>
      </c>
      <c r="K311" s="274">
        <f t="shared" si="60"/>
        <v>42782</v>
      </c>
      <c r="L311" s="22">
        <v>9079836054</v>
      </c>
      <c r="M311" s="14" t="s">
        <v>19</v>
      </c>
      <c r="N311" s="41">
        <v>57587315013</v>
      </c>
      <c r="O311" s="40">
        <v>42508</v>
      </c>
      <c r="P311" s="40">
        <v>42508</v>
      </c>
      <c r="Q311" s="40" t="s">
        <v>108</v>
      </c>
      <c r="R311" s="22">
        <v>924788</v>
      </c>
      <c r="S311" s="40">
        <v>42782</v>
      </c>
      <c r="T311" s="55">
        <f t="shared" si="50"/>
        <v>924788</v>
      </c>
      <c r="U311" s="90">
        <v>42782</v>
      </c>
      <c r="V311" s="19">
        <v>924788</v>
      </c>
      <c r="W311" s="43">
        <v>0</v>
      </c>
      <c r="X311" s="43">
        <v>0</v>
      </c>
      <c r="Y311" s="43">
        <v>0</v>
      </c>
      <c r="Z311" s="43">
        <v>0</v>
      </c>
      <c r="AA311" s="43">
        <v>0</v>
      </c>
      <c r="AB311" s="43">
        <v>0</v>
      </c>
      <c r="AC311" s="43">
        <v>0</v>
      </c>
      <c r="AD311" s="43">
        <v>0</v>
      </c>
      <c r="AE311" s="43">
        <v>0</v>
      </c>
      <c r="AF311" s="43">
        <v>0</v>
      </c>
      <c r="AG311" s="43">
        <v>0</v>
      </c>
      <c r="AH311" s="43">
        <v>0</v>
      </c>
      <c r="AI311" s="88">
        <v>0</v>
      </c>
      <c r="AJ311" s="43">
        <v>0</v>
      </c>
      <c r="AK311" s="43">
        <v>0</v>
      </c>
      <c r="AL311" s="43">
        <v>0</v>
      </c>
      <c r="AM311" s="43">
        <v>0</v>
      </c>
      <c r="AN311" s="72">
        <f t="shared" si="51"/>
        <v>924788</v>
      </c>
      <c r="AO311" s="40">
        <v>42786</v>
      </c>
      <c r="AP311" s="56">
        <v>924788</v>
      </c>
      <c r="AQ311" s="43">
        <v>0</v>
      </c>
      <c r="AR311" s="43">
        <v>0</v>
      </c>
      <c r="AS311" s="43">
        <v>0</v>
      </c>
      <c r="AT311" s="43">
        <v>0</v>
      </c>
      <c r="AU311" s="43">
        <v>0</v>
      </c>
      <c r="AV311" s="43">
        <v>0</v>
      </c>
      <c r="AW311" s="43">
        <v>0</v>
      </c>
      <c r="AX311" s="43">
        <v>0</v>
      </c>
      <c r="AY311" s="43">
        <v>0</v>
      </c>
      <c r="AZ311" s="43">
        <v>0</v>
      </c>
      <c r="BA311" s="19"/>
      <c r="BB311" s="275">
        <f t="shared" si="52"/>
        <v>0</v>
      </c>
      <c r="BC311" s="275">
        <f t="shared" si="53"/>
        <v>0</v>
      </c>
      <c r="BD311" s="14">
        <f>COUNTIF(СписМінфін!$B$2:$B$101,M311)</f>
        <v>1</v>
      </c>
    </row>
    <row r="312" spans="1:56" s="14" customFormat="1" hidden="1" x14ac:dyDescent="0.2">
      <c r="A312" s="14">
        <v>1</v>
      </c>
      <c r="B312" s="14">
        <f t="shared" si="54"/>
        <v>1</v>
      </c>
      <c r="C312" s="14">
        <f t="shared" si="55"/>
        <v>1</v>
      </c>
      <c r="D312" s="14" t="str">
        <f t="shared" si="56"/>
        <v>5ТОВАРИСТВО З ОБМЕЖЕНОЮ ВIДПОВIДАЛЬНIСТЮ "БУРАТ"</v>
      </c>
      <c r="E312" s="261">
        <f t="shared" si="57"/>
        <v>12370522.808219178</v>
      </c>
      <c r="F312" s="261">
        <f t="shared" si="58"/>
        <v>12370522.808219178</v>
      </c>
      <c r="G312" s="128">
        <f t="shared" si="49"/>
        <v>0</v>
      </c>
      <c r="H312" s="126">
        <f t="shared" si="59"/>
        <v>205</v>
      </c>
      <c r="I312" s="23">
        <v>42510</v>
      </c>
      <c r="J312" s="23">
        <v>42508</v>
      </c>
      <c r="K312" s="274">
        <f t="shared" si="60"/>
        <v>42782</v>
      </c>
      <c r="L312" s="22">
        <v>9080180903</v>
      </c>
      <c r="M312" s="14" t="s">
        <v>61</v>
      </c>
      <c r="N312" s="41">
        <v>139486816325</v>
      </c>
      <c r="O312" s="40">
        <v>42508</v>
      </c>
      <c r="P312" s="40">
        <v>42508</v>
      </c>
      <c r="Q312" s="40" t="s">
        <v>108</v>
      </c>
      <c r="R312" s="22">
        <v>22053138</v>
      </c>
      <c r="S312" s="40">
        <v>42782</v>
      </c>
      <c r="T312" s="55">
        <f t="shared" si="50"/>
        <v>22025565</v>
      </c>
      <c r="U312" s="90">
        <v>42782</v>
      </c>
      <c r="V312" s="19">
        <v>22025565</v>
      </c>
      <c r="W312" s="43">
        <v>0</v>
      </c>
      <c r="X312" s="43">
        <v>0</v>
      </c>
      <c r="Y312" s="43">
        <v>0</v>
      </c>
      <c r="Z312" s="43">
        <v>0</v>
      </c>
      <c r="AA312" s="43">
        <v>0</v>
      </c>
      <c r="AB312" s="43">
        <v>0</v>
      </c>
      <c r="AC312" s="43">
        <v>0</v>
      </c>
      <c r="AD312" s="43">
        <v>0</v>
      </c>
      <c r="AE312" s="43">
        <v>0</v>
      </c>
      <c r="AF312" s="43">
        <v>0</v>
      </c>
      <c r="AG312" s="40">
        <v>42593</v>
      </c>
      <c r="AH312" s="22">
        <v>19101202</v>
      </c>
      <c r="AI312" s="64">
        <v>27573</v>
      </c>
      <c r="AJ312" s="40" t="s">
        <v>108</v>
      </c>
      <c r="AK312" s="22" t="s">
        <v>108</v>
      </c>
      <c r="AL312" s="40" t="s">
        <v>108</v>
      </c>
      <c r="AM312" s="43">
        <v>0</v>
      </c>
      <c r="AN312" s="72">
        <f t="shared" si="51"/>
        <v>22025565</v>
      </c>
      <c r="AO312" s="40">
        <v>42786</v>
      </c>
      <c r="AP312" s="56">
        <v>22025565</v>
      </c>
      <c r="AQ312" s="43">
        <v>0</v>
      </c>
      <c r="AR312" s="43">
        <v>0</v>
      </c>
      <c r="AS312" s="43">
        <v>0</v>
      </c>
      <c r="AT312" s="43">
        <v>0</v>
      </c>
      <c r="AU312" s="43">
        <v>0</v>
      </c>
      <c r="AV312" s="43">
        <v>0</v>
      </c>
      <c r="AW312" s="43">
        <v>0</v>
      </c>
      <c r="AX312" s="43">
        <v>0</v>
      </c>
      <c r="AY312" s="43">
        <v>0</v>
      </c>
      <c r="AZ312" s="43">
        <v>0</v>
      </c>
      <c r="BA312" s="19"/>
      <c r="BB312" s="275">
        <f t="shared" si="52"/>
        <v>0</v>
      </c>
      <c r="BC312" s="275">
        <f t="shared" si="53"/>
        <v>27573</v>
      </c>
      <c r="BD312" s="14">
        <f>COUNTIF(СписМінфін!$B$2:$B$101,M312)</f>
        <v>1</v>
      </c>
    </row>
    <row r="313" spans="1:56" s="14" customFormat="1" hidden="1" x14ac:dyDescent="0.2">
      <c r="A313" s="14">
        <v>1</v>
      </c>
      <c r="B313" s="14">
        <f t="shared" si="54"/>
        <v>0</v>
      </c>
      <c r="C313" s="14">
        <f t="shared" si="55"/>
        <v>0</v>
      </c>
      <c r="D313" s="14" t="str">
        <f t="shared" si="56"/>
        <v>5ДЕРЖАВНЕ ПIДПРИЄМСТВО "ЗАВОД "ЕЛЕКТРОВАЖМАШ"</v>
      </c>
      <c r="E313" s="261">
        <f t="shared" si="57"/>
        <v>0</v>
      </c>
      <c r="F313" s="261">
        <f t="shared" si="58"/>
        <v>0</v>
      </c>
      <c r="G313" s="128">
        <f t="shared" si="49"/>
        <v>0</v>
      </c>
      <c r="H313" s="126">
        <f t="shared" si="59"/>
        <v>0</v>
      </c>
      <c r="I313" s="23">
        <v>42510</v>
      </c>
      <c r="J313" s="23">
        <v>42509</v>
      </c>
      <c r="K313" s="274">
        <f t="shared" si="60"/>
        <v>42543</v>
      </c>
      <c r="L313" s="22">
        <v>9080927967</v>
      </c>
      <c r="M313" s="14" t="s">
        <v>136</v>
      </c>
      <c r="N313" s="41">
        <v>2131220393</v>
      </c>
      <c r="O313" s="40">
        <v>42509</v>
      </c>
      <c r="P313" s="40">
        <v>42509</v>
      </c>
      <c r="Q313" s="40" t="s">
        <v>108</v>
      </c>
      <c r="R313" s="22">
        <v>12956482</v>
      </c>
      <c r="S313" s="40">
        <v>42542</v>
      </c>
      <c r="T313" s="55">
        <f t="shared" si="50"/>
        <v>12956482</v>
      </c>
      <c r="U313" s="90">
        <v>42543</v>
      </c>
      <c r="V313" s="19">
        <v>12956482</v>
      </c>
      <c r="W313" s="43">
        <v>0</v>
      </c>
      <c r="X313" s="43">
        <v>0</v>
      </c>
      <c r="Y313" s="43">
        <v>0</v>
      </c>
      <c r="Z313" s="43">
        <v>0</v>
      </c>
      <c r="AA313" s="43">
        <v>0</v>
      </c>
      <c r="AB313" s="43">
        <v>0</v>
      </c>
      <c r="AC313" s="43">
        <v>0</v>
      </c>
      <c r="AD313" s="43">
        <v>0</v>
      </c>
      <c r="AE313" s="43">
        <v>0</v>
      </c>
      <c r="AF313" s="43">
        <v>0</v>
      </c>
      <c r="AG313" s="43">
        <v>0</v>
      </c>
      <c r="AH313" s="43">
        <v>0</v>
      </c>
      <c r="AI313" s="88">
        <v>0</v>
      </c>
      <c r="AJ313" s="43">
        <v>0</v>
      </c>
      <c r="AK313" s="43">
        <v>0</v>
      </c>
      <c r="AL313" s="43">
        <v>0</v>
      </c>
      <c r="AM313" s="43">
        <v>0</v>
      </c>
      <c r="AN313" s="72">
        <f t="shared" si="51"/>
        <v>12956482</v>
      </c>
      <c r="AO313" s="40">
        <v>42559</v>
      </c>
      <c r="AP313" s="56">
        <v>12956482</v>
      </c>
      <c r="AQ313" s="43">
        <v>0</v>
      </c>
      <c r="AR313" s="43">
        <v>0</v>
      </c>
      <c r="AS313" s="43">
        <v>0</v>
      </c>
      <c r="AT313" s="43">
        <v>0</v>
      </c>
      <c r="AU313" s="43">
        <v>0</v>
      </c>
      <c r="AV313" s="43">
        <v>0</v>
      </c>
      <c r="AW313" s="43">
        <v>0</v>
      </c>
      <c r="AX313" s="43">
        <v>0</v>
      </c>
      <c r="AY313" s="43">
        <v>0</v>
      </c>
      <c r="AZ313" s="43">
        <v>0</v>
      </c>
      <c r="BA313" s="19"/>
      <c r="BB313" s="275">
        <f t="shared" si="52"/>
        <v>0</v>
      </c>
      <c r="BC313" s="275">
        <f t="shared" si="53"/>
        <v>0</v>
      </c>
      <c r="BD313" s="14">
        <f>COUNTIF(СписМінфін!$B$2:$B$101,M313)</f>
        <v>0</v>
      </c>
    </row>
    <row r="314" spans="1:56" s="14" customFormat="1" hidden="1" x14ac:dyDescent="0.2">
      <c r="A314" s="14">
        <v>1</v>
      </c>
      <c r="B314" s="14">
        <f t="shared" si="54"/>
        <v>0</v>
      </c>
      <c r="C314" s="14">
        <f t="shared" si="55"/>
        <v>0</v>
      </c>
      <c r="D314" s="14" t="str">
        <f t="shared" si="56"/>
        <v>5ПРИВАТНЕ АКЦIОНЕРНЕ ТОВАРИСТВО "КОНСЮМЕРС - СКЛО - ЗОРЯ"</v>
      </c>
      <c r="E314" s="261">
        <f t="shared" si="57"/>
        <v>0</v>
      </c>
      <c r="F314" s="261">
        <f t="shared" si="58"/>
        <v>0</v>
      </c>
      <c r="G314" s="128">
        <f t="shared" si="49"/>
        <v>0</v>
      </c>
      <c r="H314" s="126">
        <f t="shared" si="59"/>
        <v>0</v>
      </c>
      <c r="I314" s="23">
        <v>42510</v>
      </c>
      <c r="J314" s="23">
        <v>42509</v>
      </c>
      <c r="K314" s="274">
        <f t="shared" si="60"/>
        <v>42543</v>
      </c>
      <c r="L314" s="22">
        <v>9080631444</v>
      </c>
      <c r="M314" s="14" t="s">
        <v>94</v>
      </c>
      <c r="N314" s="41">
        <v>225551317122</v>
      </c>
      <c r="O314" s="40">
        <v>42509</v>
      </c>
      <c r="P314" s="40">
        <v>42509</v>
      </c>
      <c r="Q314" s="40" t="s">
        <v>108</v>
      </c>
      <c r="R314" s="43">
        <v>19189322</v>
      </c>
      <c r="S314" s="40">
        <v>42542</v>
      </c>
      <c r="T314" s="55">
        <f t="shared" si="50"/>
        <v>19189322</v>
      </c>
      <c r="U314" s="90">
        <v>42543</v>
      </c>
      <c r="V314" s="19">
        <v>19189322</v>
      </c>
      <c r="W314" s="43">
        <v>0</v>
      </c>
      <c r="X314" s="43">
        <v>0</v>
      </c>
      <c r="Y314" s="43">
        <v>0</v>
      </c>
      <c r="Z314" s="43">
        <v>0</v>
      </c>
      <c r="AA314" s="43">
        <v>0</v>
      </c>
      <c r="AB314" s="43">
        <v>0</v>
      </c>
      <c r="AC314" s="43">
        <v>0</v>
      </c>
      <c r="AD314" s="43">
        <v>0</v>
      </c>
      <c r="AE314" s="43">
        <v>0</v>
      </c>
      <c r="AF314" s="43">
        <v>0</v>
      </c>
      <c r="AG314" s="43">
        <v>0</v>
      </c>
      <c r="AH314" s="43">
        <v>0</v>
      </c>
      <c r="AI314" s="88">
        <v>0</v>
      </c>
      <c r="AJ314" s="43">
        <v>0</v>
      </c>
      <c r="AK314" s="43">
        <v>0</v>
      </c>
      <c r="AL314" s="43">
        <v>0</v>
      </c>
      <c r="AM314" s="43">
        <v>0</v>
      </c>
      <c r="AN314" s="72">
        <f t="shared" si="51"/>
        <v>19189322</v>
      </c>
      <c r="AO314" s="40">
        <v>42562</v>
      </c>
      <c r="AP314" s="56">
        <v>19189322</v>
      </c>
      <c r="AQ314" s="43">
        <v>0</v>
      </c>
      <c r="AR314" s="43">
        <v>0</v>
      </c>
      <c r="AS314" s="43">
        <v>0</v>
      </c>
      <c r="AT314" s="43">
        <v>0</v>
      </c>
      <c r="AU314" s="43">
        <v>0</v>
      </c>
      <c r="AV314" s="43">
        <v>0</v>
      </c>
      <c r="AW314" s="43">
        <v>0</v>
      </c>
      <c r="AX314" s="43">
        <v>0</v>
      </c>
      <c r="AY314" s="43">
        <v>0</v>
      </c>
      <c r="AZ314" s="43">
        <v>0</v>
      </c>
      <c r="BA314" s="19"/>
      <c r="BB314" s="275">
        <f t="shared" si="52"/>
        <v>0</v>
      </c>
      <c r="BC314" s="275">
        <f t="shared" si="53"/>
        <v>0</v>
      </c>
      <c r="BD314" s="14">
        <f>COUNTIF(СписМінфін!$B$2:$B$101,M314)</f>
        <v>1</v>
      </c>
    </row>
    <row r="315" spans="1:56" s="14" customFormat="1" hidden="1" x14ac:dyDescent="0.2">
      <c r="A315" s="14">
        <v>1</v>
      </c>
      <c r="B315" s="14">
        <f t="shared" si="54"/>
        <v>1</v>
      </c>
      <c r="C315" s="14">
        <f t="shared" si="55"/>
        <v>0</v>
      </c>
      <c r="D315" s="14" t="str">
        <f t="shared" si="56"/>
        <v>5ПРИВАТНЕ АКЦIОНЕРНЕ ТОВАРИСТВО "ЦЕНТРАЛЬНИЙ ГІРНИЧО-ЗБАГАЧУВАЛЬНИЙ КОМБІНАТ"</v>
      </c>
      <c r="E315" s="261">
        <f t="shared" si="57"/>
        <v>2954255.4890137012</v>
      </c>
      <c r="F315" s="261">
        <f t="shared" si="58"/>
        <v>0</v>
      </c>
      <c r="G315" s="128">
        <f t="shared" si="49"/>
        <v>4131430.0900000036</v>
      </c>
      <c r="H315" s="126">
        <f t="shared" si="59"/>
        <v>0</v>
      </c>
      <c r="I315" s="23">
        <v>42510</v>
      </c>
      <c r="J315" s="23">
        <v>42509</v>
      </c>
      <c r="K315" s="274">
        <f t="shared" si="60"/>
        <v>42543</v>
      </c>
      <c r="L315" s="22">
        <v>9081096219</v>
      </c>
      <c r="M315" s="14" t="s">
        <v>133</v>
      </c>
      <c r="N315" s="41">
        <v>1909704059</v>
      </c>
      <c r="O315" s="40">
        <v>42509</v>
      </c>
      <c r="P315" s="40">
        <v>42509</v>
      </c>
      <c r="Q315" s="40" t="s">
        <v>108</v>
      </c>
      <c r="R315" s="43">
        <v>43612985</v>
      </c>
      <c r="S315" s="40">
        <v>42542</v>
      </c>
      <c r="T315" s="55">
        <f t="shared" si="50"/>
        <v>39481554.909999996</v>
      </c>
      <c r="U315" s="90">
        <v>42543</v>
      </c>
      <c r="V315" s="19">
        <v>39481554.909999996</v>
      </c>
      <c r="W315" s="43">
        <v>0</v>
      </c>
      <c r="X315" s="43">
        <v>0</v>
      </c>
      <c r="Y315" s="43">
        <v>0</v>
      </c>
      <c r="Z315" s="43">
        <v>0</v>
      </c>
      <c r="AA315" s="43">
        <v>0</v>
      </c>
      <c r="AB315" s="43">
        <v>0</v>
      </c>
      <c r="AC315" s="43">
        <v>0</v>
      </c>
      <c r="AD315" s="43">
        <v>0</v>
      </c>
      <c r="AE315" s="43">
        <v>0</v>
      </c>
      <c r="AF315" s="43">
        <v>0</v>
      </c>
      <c r="AG315" s="43">
        <v>0</v>
      </c>
      <c r="AH315" s="43">
        <v>0</v>
      </c>
      <c r="AI315" s="88">
        <v>0</v>
      </c>
      <c r="AJ315" s="43">
        <v>0</v>
      </c>
      <c r="AK315" s="43">
        <v>0</v>
      </c>
      <c r="AL315" s="43">
        <v>0</v>
      </c>
      <c r="AM315" s="43">
        <v>0</v>
      </c>
      <c r="AN315" s="72">
        <f t="shared" si="51"/>
        <v>39481554.909999996</v>
      </c>
      <c r="AO315" s="40">
        <v>42559</v>
      </c>
      <c r="AP315" s="56">
        <v>39481554.909999996</v>
      </c>
      <c r="AQ315" s="43">
        <v>0</v>
      </c>
      <c r="AR315" s="43">
        <v>0</v>
      </c>
      <c r="AS315" s="43">
        <v>0</v>
      </c>
      <c r="AT315" s="43">
        <v>0</v>
      </c>
      <c r="AU315" s="43">
        <v>0</v>
      </c>
      <c r="AV315" s="43">
        <v>0</v>
      </c>
      <c r="AW315" s="43">
        <v>0</v>
      </c>
      <c r="AX315" s="43">
        <v>0</v>
      </c>
      <c r="AY315" s="43">
        <v>0</v>
      </c>
      <c r="AZ315" s="43">
        <v>0</v>
      </c>
      <c r="BA315" s="19"/>
      <c r="BB315" s="275">
        <f t="shared" si="52"/>
        <v>0</v>
      </c>
      <c r="BC315" s="275">
        <f t="shared" si="53"/>
        <v>4131430.0900000036</v>
      </c>
      <c r="BD315" s="14">
        <f>COUNTIF(СписМінфін!$B$2:$B$101,M315)</f>
        <v>0</v>
      </c>
    </row>
    <row r="316" spans="1:56" s="14" customFormat="1" hidden="1" x14ac:dyDescent="0.2">
      <c r="A316" s="14">
        <v>1</v>
      </c>
      <c r="B316" s="14">
        <f t="shared" si="54"/>
        <v>0</v>
      </c>
      <c r="C316" s="14">
        <f t="shared" si="55"/>
        <v>0</v>
      </c>
      <c r="D316" s="14" t="str">
        <f t="shared" si="56"/>
        <v>5ПУБЛІЧНЕ АКЦIОНЕРНЕ ТОВАРИСТВО "НІКОПОЛЬСЬКИЙ ЗАВОД ФЕРОСПЛАВІВ"</v>
      </c>
      <c r="E316" s="261">
        <f t="shared" si="57"/>
        <v>0</v>
      </c>
      <c r="F316" s="261">
        <f t="shared" si="58"/>
        <v>0</v>
      </c>
      <c r="G316" s="128">
        <f t="shared" si="49"/>
        <v>0</v>
      </c>
      <c r="H316" s="126">
        <f t="shared" si="59"/>
        <v>0</v>
      </c>
      <c r="I316" s="23">
        <v>42510</v>
      </c>
      <c r="J316" s="23">
        <v>42509</v>
      </c>
      <c r="K316" s="274">
        <f t="shared" si="60"/>
        <v>42543</v>
      </c>
      <c r="L316" s="22">
        <v>9081315183</v>
      </c>
      <c r="M316" s="14" t="s">
        <v>70</v>
      </c>
      <c r="N316" s="41">
        <v>1865204076</v>
      </c>
      <c r="O316" s="40">
        <v>42509</v>
      </c>
      <c r="P316" s="40">
        <v>42509</v>
      </c>
      <c r="Q316" s="40" t="s">
        <v>108</v>
      </c>
      <c r="R316" s="22">
        <v>78894498</v>
      </c>
      <c r="S316" s="40">
        <v>42542</v>
      </c>
      <c r="T316" s="55">
        <f t="shared" si="50"/>
        <v>78894498</v>
      </c>
      <c r="U316" s="90">
        <v>42543</v>
      </c>
      <c r="V316" s="19">
        <v>78894498</v>
      </c>
      <c r="W316" s="43">
        <v>0</v>
      </c>
      <c r="X316" s="43">
        <v>0</v>
      </c>
      <c r="Y316" s="43">
        <v>0</v>
      </c>
      <c r="Z316" s="43">
        <v>0</v>
      </c>
      <c r="AA316" s="43">
        <v>0</v>
      </c>
      <c r="AB316" s="43">
        <v>0</v>
      </c>
      <c r="AC316" s="43">
        <v>0</v>
      </c>
      <c r="AD316" s="43">
        <v>0</v>
      </c>
      <c r="AE316" s="43">
        <v>0</v>
      </c>
      <c r="AF316" s="43">
        <v>0</v>
      </c>
      <c r="AG316" s="43">
        <v>0</v>
      </c>
      <c r="AH316" s="43">
        <v>0</v>
      </c>
      <c r="AI316" s="88">
        <v>0</v>
      </c>
      <c r="AJ316" s="43">
        <v>0</v>
      </c>
      <c r="AK316" s="43">
        <v>0</v>
      </c>
      <c r="AL316" s="43">
        <v>0</v>
      </c>
      <c r="AM316" s="43">
        <v>0</v>
      </c>
      <c r="AN316" s="72">
        <f t="shared" si="51"/>
        <v>78894498</v>
      </c>
      <c r="AO316" s="40">
        <v>42559</v>
      </c>
      <c r="AP316" s="56">
        <v>78894498</v>
      </c>
      <c r="AQ316" s="43">
        <v>0</v>
      </c>
      <c r="AR316" s="43">
        <v>0</v>
      </c>
      <c r="AS316" s="43">
        <v>0</v>
      </c>
      <c r="AT316" s="43">
        <v>0</v>
      </c>
      <c r="AU316" s="43">
        <v>0</v>
      </c>
      <c r="AV316" s="43">
        <v>0</v>
      </c>
      <c r="AW316" s="43">
        <v>0</v>
      </c>
      <c r="AX316" s="43">
        <v>0</v>
      </c>
      <c r="AY316" s="43">
        <v>0</v>
      </c>
      <c r="AZ316" s="43">
        <v>0</v>
      </c>
      <c r="BA316" s="19"/>
      <c r="BB316" s="275">
        <f t="shared" si="52"/>
        <v>0</v>
      </c>
      <c r="BC316" s="275">
        <f t="shared" si="53"/>
        <v>0</v>
      </c>
      <c r="BD316" s="14">
        <f>COUNTIF(СписМінфін!$B$2:$B$101,M316)</f>
        <v>1</v>
      </c>
    </row>
    <row r="317" spans="1:56" s="14" customFormat="1" hidden="1" x14ac:dyDescent="0.2">
      <c r="A317" s="14">
        <v>1</v>
      </c>
      <c r="B317" s="14">
        <f t="shared" si="54"/>
        <v>0</v>
      </c>
      <c r="C317" s="14">
        <f t="shared" si="55"/>
        <v>0</v>
      </c>
      <c r="D317" s="14" t="str">
        <f t="shared" si="56"/>
        <v>5ПУБЛІЧНЕ АКЦIОНЕРНЕ ТОВАРИСТВО "СУМСЬКЕ МАШИНОБУДІВНЕ НАУКОВО-ВИРОБНИЧЕ ОБ'ЄДНАННЯ"</v>
      </c>
      <c r="E317" s="261">
        <f t="shared" si="57"/>
        <v>0</v>
      </c>
      <c r="F317" s="261">
        <f t="shared" si="58"/>
        <v>0</v>
      </c>
      <c r="G317" s="128">
        <f t="shared" si="49"/>
        <v>0</v>
      </c>
      <c r="H317" s="126">
        <f t="shared" si="59"/>
        <v>0</v>
      </c>
      <c r="I317" s="23">
        <v>42510</v>
      </c>
      <c r="J317" s="23">
        <v>42509</v>
      </c>
      <c r="K317" s="274">
        <f t="shared" si="60"/>
        <v>42543</v>
      </c>
      <c r="L317" s="22">
        <v>9080688547</v>
      </c>
      <c r="M317" s="14" t="s">
        <v>48</v>
      </c>
      <c r="N317" s="41">
        <v>57479918286</v>
      </c>
      <c r="O317" s="40">
        <v>42509</v>
      </c>
      <c r="P317" s="40">
        <v>42509</v>
      </c>
      <c r="Q317" s="40" t="s">
        <v>108</v>
      </c>
      <c r="R317" s="43">
        <v>11238674</v>
      </c>
      <c r="S317" s="40">
        <v>42542</v>
      </c>
      <c r="T317" s="55">
        <f t="shared" si="50"/>
        <v>11238674</v>
      </c>
      <c r="U317" s="90">
        <v>42543</v>
      </c>
      <c r="V317" s="19">
        <v>11238674</v>
      </c>
      <c r="W317" s="43">
        <v>0</v>
      </c>
      <c r="X317" s="43">
        <v>0</v>
      </c>
      <c r="Y317" s="43">
        <v>0</v>
      </c>
      <c r="Z317" s="43">
        <v>0</v>
      </c>
      <c r="AA317" s="43">
        <v>0</v>
      </c>
      <c r="AB317" s="43">
        <v>0</v>
      </c>
      <c r="AC317" s="43">
        <v>0</v>
      </c>
      <c r="AD317" s="43">
        <v>0</v>
      </c>
      <c r="AE317" s="43">
        <v>0</v>
      </c>
      <c r="AF317" s="43">
        <v>0</v>
      </c>
      <c r="AG317" s="43">
        <v>0</v>
      </c>
      <c r="AH317" s="43">
        <v>0</v>
      </c>
      <c r="AI317" s="88">
        <v>0</v>
      </c>
      <c r="AJ317" s="43">
        <v>0</v>
      </c>
      <c r="AK317" s="43">
        <v>0</v>
      </c>
      <c r="AL317" s="43">
        <v>0</v>
      </c>
      <c r="AM317" s="43">
        <v>0</v>
      </c>
      <c r="AN317" s="72">
        <f t="shared" si="51"/>
        <v>11238674</v>
      </c>
      <c r="AO317" s="40">
        <v>42576</v>
      </c>
      <c r="AP317" s="56">
        <v>11238674</v>
      </c>
      <c r="AQ317" s="43">
        <v>0</v>
      </c>
      <c r="AR317" s="43">
        <v>0</v>
      </c>
      <c r="AS317" s="43">
        <v>0</v>
      </c>
      <c r="AT317" s="43">
        <v>0</v>
      </c>
      <c r="AU317" s="43">
        <v>0</v>
      </c>
      <c r="AV317" s="43">
        <v>0</v>
      </c>
      <c r="AW317" s="43">
        <v>0</v>
      </c>
      <c r="AX317" s="43">
        <v>0</v>
      </c>
      <c r="AY317" s="43">
        <v>0</v>
      </c>
      <c r="AZ317" s="43">
        <v>0</v>
      </c>
      <c r="BA317" s="19"/>
      <c r="BB317" s="275">
        <f t="shared" si="52"/>
        <v>0</v>
      </c>
      <c r="BC317" s="275">
        <f t="shared" si="53"/>
        <v>0</v>
      </c>
      <c r="BD317" s="14">
        <f>COUNTIF(СписМінфін!$B$2:$B$101,M317)</f>
        <v>1</v>
      </c>
    </row>
    <row r="318" spans="1:56" s="14" customFormat="1" hidden="1" x14ac:dyDescent="0.2">
      <c r="A318" s="14">
        <v>1</v>
      </c>
      <c r="B318" s="14">
        <f t="shared" si="54"/>
        <v>0</v>
      </c>
      <c r="C318" s="14">
        <f t="shared" si="55"/>
        <v>0</v>
      </c>
      <c r="D318" s="14" t="str">
        <f t="shared" si="56"/>
        <v>5ТОВАРИСТВО З ОБМЕЖЕНОЮ ВIДПОВIДАЛЬНIСТЮ "АГРОПРОІНВЕСТ 08"</v>
      </c>
      <c r="E318" s="261">
        <f t="shared" si="57"/>
        <v>0</v>
      </c>
      <c r="F318" s="261">
        <f t="shared" si="58"/>
        <v>0</v>
      </c>
      <c r="G318" s="128">
        <f t="shared" si="49"/>
        <v>0</v>
      </c>
      <c r="H318" s="126">
        <f t="shared" si="59"/>
        <v>0</v>
      </c>
      <c r="I318" s="23">
        <v>42510</v>
      </c>
      <c r="J318" s="23">
        <v>42509</v>
      </c>
      <c r="K318" s="274">
        <f t="shared" si="60"/>
        <v>42543</v>
      </c>
      <c r="L318" s="22">
        <v>9081277264</v>
      </c>
      <c r="M318" s="14" t="s">
        <v>92</v>
      </c>
      <c r="N318" s="41">
        <v>358343308067</v>
      </c>
      <c r="O318" s="40">
        <v>42509</v>
      </c>
      <c r="P318" s="40">
        <v>42509</v>
      </c>
      <c r="Q318" s="40" t="s">
        <v>108</v>
      </c>
      <c r="R318" s="43">
        <v>29463466</v>
      </c>
      <c r="S318" s="40">
        <v>42543</v>
      </c>
      <c r="T318" s="55">
        <f t="shared" si="50"/>
        <v>29463466</v>
      </c>
      <c r="U318" s="90">
        <v>42543</v>
      </c>
      <c r="V318" s="19">
        <v>29463466</v>
      </c>
      <c r="W318" s="43">
        <v>0</v>
      </c>
      <c r="X318" s="43">
        <v>0</v>
      </c>
      <c r="Y318" s="43">
        <v>0</v>
      </c>
      <c r="Z318" s="43">
        <v>0</v>
      </c>
      <c r="AA318" s="43">
        <v>0</v>
      </c>
      <c r="AB318" s="43">
        <v>0</v>
      </c>
      <c r="AC318" s="43">
        <v>0</v>
      </c>
      <c r="AD318" s="43">
        <v>0</v>
      </c>
      <c r="AE318" s="43">
        <v>0</v>
      </c>
      <c r="AF318" s="43">
        <v>0</v>
      </c>
      <c r="AG318" s="43">
        <v>0</v>
      </c>
      <c r="AH318" s="43">
        <v>0</v>
      </c>
      <c r="AI318" s="88">
        <v>0</v>
      </c>
      <c r="AJ318" s="43">
        <v>0</v>
      </c>
      <c r="AK318" s="43">
        <v>0</v>
      </c>
      <c r="AL318" s="43">
        <v>0</v>
      </c>
      <c r="AM318" s="43">
        <v>0</v>
      </c>
      <c r="AN318" s="72">
        <f t="shared" si="51"/>
        <v>29463466</v>
      </c>
      <c r="AO318" s="40">
        <v>42566</v>
      </c>
      <c r="AP318" s="56">
        <v>29463466</v>
      </c>
      <c r="AQ318" s="43">
        <v>0</v>
      </c>
      <c r="AR318" s="43">
        <v>0</v>
      </c>
      <c r="AS318" s="43">
        <v>0</v>
      </c>
      <c r="AT318" s="43">
        <v>0</v>
      </c>
      <c r="AU318" s="43">
        <v>0</v>
      </c>
      <c r="AV318" s="43">
        <v>0</v>
      </c>
      <c r="AW318" s="43">
        <v>0</v>
      </c>
      <c r="AX318" s="43">
        <v>0</v>
      </c>
      <c r="AY318" s="43">
        <v>0</v>
      </c>
      <c r="AZ318" s="43">
        <v>0</v>
      </c>
      <c r="BA318" s="19"/>
      <c r="BB318" s="275">
        <f t="shared" si="52"/>
        <v>0</v>
      </c>
      <c r="BC318" s="275">
        <f t="shared" si="53"/>
        <v>0</v>
      </c>
      <c r="BD318" s="14">
        <f>COUNTIF(СписМінфін!$B$2:$B$101,M318)</f>
        <v>1</v>
      </c>
    </row>
    <row r="319" spans="1:56" s="14" customFormat="1" hidden="1" x14ac:dyDescent="0.2">
      <c r="A319" s="14">
        <v>1</v>
      </c>
      <c r="B319" s="14">
        <f t="shared" si="54"/>
        <v>0</v>
      </c>
      <c r="C319" s="14">
        <f t="shared" si="55"/>
        <v>0</v>
      </c>
      <c r="D319" s="14" t="str">
        <f t="shared" si="56"/>
        <v>5ТОВАРИСТВО З ОБМЕЖЕНОЮ ВIДПОВIДАЛЬНIСТЮ "БАРЛІНЕК ІНВЕСТ"</v>
      </c>
      <c r="E319" s="261">
        <f t="shared" si="57"/>
        <v>0</v>
      </c>
      <c r="F319" s="261">
        <f t="shared" si="58"/>
        <v>0</v>
      </c>
      <c r="G319" s="128">
        <f t="shared" si="49"/>
        <v>0</v>
      </c>
      <c r="H319" s="126">
        <f t="shared" si="59"/>
        <v>0</v>
      </c>
      <c r="I319" s="23">
        <v>42510</v>
      </c>
      <c r="J319" s="23">
        <v>42509</v>
      </c>
      <c r="K319" s="274">
        <f t="shared" si="60"/>
        <v>42543</v>
      </c>
      <c r="L319" s="22">
        <v>9080949269</v>
      </c>
      <c r="M319" s="14" t="s">
        <v>83</v>
      </c>
      <c r="N319" s="41">
        <v>340045702285</v>
      </c>
      <c r="O319" s="40">
        <v>42509</v>
      </c>
      <c r="P319" s="40">
        <v>42509</v>
      </c>
      <c r="Q319" s="40" t="s">
        <v>108</v>
      </c>
      <c r="R319" s="43">
        <v>21861895</v>
      </c>
      <c r="S319" s="40">
        <v>42542</v>
      </c>
      <c r="T319" s="55">
        <f t="shared" si="50"/>
        <v>21861895</v>
      </c>
      <c r="U319" s="90">
        <v>42543</v>
      </c>
      <c r="V319" s="19">
        <v>21861895</v>
      </c>
      <c r="W319" s="43">
        <v>0</v>
      </c>
      <c r="X319" s="43">
        <v>0</v>
      </c>
      <c r="Y319" s="43">
        <v>0</v>
      </c>
      <c r="Z319" s="43">
        <v>0</v>
      </c>
      <c r="AA319" s="43">
        <v>0</v>
      </c>
      <c r="AB319" s="43">
        <v>0</v>
      </c>
      <c r="AC319" s="43">
        <v>0</v>
      </c>
      <c r="AD319" s="43">
        <v>0</v>
      </c>
      <c r="AE319" s="43">
        <v>0</v>
      </c>
      <c r="AF319" s="43">
        <v>0</v>
      </c>
      <c r="AG319" s="43">
        <v>0</v>
      </c>
      <c r="AH319" s="43">
        <v>0</v>
      </c>
      <c r="AI319" s="88">
        <v>0</v>
      </c>
      <c r="AJ319" s="43">
        <v>0</v>
      </c>
      <c r="AK319" s="43">
        <v>0</v>
      </c>
      <c r="AL319" s="43">
        <v>0</v>
      </c>
      <c r="AM319" s="43">
        <v>0</v>
      </c>
      <c r="AN319" s="72">
        <f t="shared" si="51"/>
        <v>21861895</v>
      </c>
      <c r="AO319" s="40">
        <v>42562</v>
      </c>
      <c r="AP319" s="56">
        <v>21861895</v>
      </c>
      <c r="AQ319" s="43">
        <v>0</v>
      </c>
      <c r="AR319" s="43">
        <v>0</v>
      </c>
      <c r="AS319" s="43">
        <v>0</v>
      </c>
      <c r="AT319" s="43">
        <v>0</v>
      </c>
      <c r="AU319" s="43">
        <v>0</v>
      </c>
      <c r="AV319" s="43">
        <v>0</v>
      </c>
      <c r="AW319" s="43">
        <v>0</v>
      </c>
      <c r="AX319" s="43">
        <v>0</v>
      </c>
      <c r="AY319" s="43">
        <v>0</v>
      </c>
      <c r="AZ319" s="43">
        <v>0</v>
      </c>
      <c r="BA319" s="19"/>
      <c r="BB319" s="275">
        <f t="shared" si="52"/>
        <v>0</v>
      </c>
      <c r="BC319" s="275">
        <f t="shared" si="53"/>
        <v>0</v>
      </c>
      <c r="BD319" s="14">
        <f>COUNTIF(СписМінфін!$B$2:$B$101,M319)</f>
        <v>1</v>
      </c>
    </row>
    <row r="320" spans="1:56" s="14" customFormat="1" hidden="1" x14ac:dyDescent="0.2">
      <c r="A320" s="14">
        <v>1</v>
      </c>
      <c r="B320" s="14">
        <f t="shared" si="54"/>
        <v>1</v>
      </c>
      <c r="C320" s="14">
        <f t="shared" si="55"/>
        <v>0</v>
      </c>
      <c r="D320" s="14" t="str">
        <f t="shared" si="56"/>
        <v>5ТОВАРИСТВО З ОБМЕЖЕНОЮ ВIДПОВIДАЛЬНIСТЮ "ІНТЕРПАЙП НІКО ТЬЮБ"</v>
      </c>
      <c r="E320" s="261">
        <f t="shared" si="57"/>
        <v>24190160.745205481</v>
      </c>
      <c r="F320" s="261">
        <f t="shared" si="58"/>
        <v>0</v>
      </c>
      <c r="G320" s="128">
        <f t="shared" si="49"/>
        <v>33829152</v>
      </c>
      <c r="H320" s="126">
        <f t="shared" si="59"/>
        <v>0</v>
      </c>
      <c r="I320" s="23">
        <v>42510</v>
      </c>
      <c r="J320" s="23">
        <v>42509</v>
      </c>
      <c r="K320" s="274">
        <f t="shared" si="60"/>
        <v>42543</v>
      </c>
      <c r="L320" s="22">
        <v>9080660134</v>
      </c>
      <c r="M320" s="14" t="s">
        <v>128</v>
      </c>
      <c r="N320" s="41">
        <v>355373604071</v>
      </c>
      <c r="O320" s="40">
        <v>42509</v>
      </c>
      <c r="P320" s="40">
        <v>42509</v>
      </c>
      <c r="Q320" s="40" t="s">
        <v>108</v>
      </c>
      <c r="R320" s="22">
        <v>33861079</v>
      </c>
      <c r="S320" s="40">
        <v>42542</v>
      </c>
      <c r="T320" s="55">
        <f t="shared" si="50"/>
        <v>31927</v>
      </c>
      <c r="U320" s="90">
        <v>42543</v>
      </c>
      <c r="V320" s="19">
        <v>31927</v>
      </c>
      <c r="W320" s="43">
        <v>0</v>
      </c>
      <c r="X320" s="43">
        <v>0</v>
      </c>
      <c r="Y320" s="43">
        <v>0</v>
      </c>
      <c r="Z320" s="43">
        <v>0</v>
      </c>
      <c r="AA320" s="43">
        <v>0</v>
      </c>
      <c r="AB320" s="43">
        <v>0</v>
      </c>
      <c r="AC320" s="43">
        <v>0</v>
      </c>
      <c r="AD320" s="43">
        <v>0</v>
      </c>
      <c r="AE320" s="43">
        <v>0</v>
      </c>
      <c r="AF320" s="43">
        <v>0</v>
      </c>
      <c r="AG320" s="43">
        <v>0</v>
      </c>
      <c r="AH320" s="43">
        <v>0</v>
      </c>
      <c r="AI320" s="88">
        <v>0</v>
      </c>
      <c r="AJ320" s="43">
        <v>0</v>
      </c>
      <c r="AK320" s="43">
        <v>0</v>
      </c>
      <c r="AL320" s="43">
        <v>0</v>
      </c>
      <c r="AM320" s="43">
        <v>0</v>
      </c>
      <c r="AN320" s="72">
        <f t="shared" si="51"/>
        <v>31927</v>
      </c>
      <c r="AO320" s="40">
        <v>42559</v>
      </c>
      <c r="AP320" s="56">
        <v>31927</v>
      </c>
      <c r="AQ320" s="43">
        <v>0</v>
      </c>
      <c r="AR320" s="43">
        <v>0</v>
      </c>
      <c r="AS320" s="43">
        <v>0</v>
      </c>
      <c r="AT320" s="43">
        <v>0</v>
      </c>
      <c r="AU320" s="43">
        <v>0</v>
      </c>
      <c r="AV320" s="43">
        <v>0</v>
      </c>
      <c r="AW320" s="43">
        <v>0</v>
      </c>
      <c r="AX320" s="43">
        <v>0</v>
      </c>
      <c r="AY320" s="43">
        <v>0</v>
      </c>
      <c r="AZ320" s="43">
        <v>0</v>
      </c>
      <c r="BA320" s="19"/>
      <c r="BB320" s="275">
        <f t="shared" si="52"/>
        <v>0</v>
      </c>
      <c r="BC320" s="275">
        <f t="shared" si="53"/>
        <v>33829152</v>
      </c>
      <c r="BD320" s="14">
        <f>COUNTIF(СписМінфін!$B$2:$B$101,M320)</f>
        <v>0</v>
      </c>
    </row>
    <row r="321" spans="1:56" s="14" customFormat="1" hidden="1" x14ac:dyDescent="0.2">
      <c r="A321" s="14">
        <v>1</v>
      </c>
      <c r="B321" s="14">
        <f t="shared" si="54"/>
        <v>1</v>
      </c>
      <c r="C321" s="14">
        <f t="shared" si="55"/>
        <v>0</v>
      </c>
      <c r="D321" s="14" t="str">
        <f t="shared" si="56"/>
        <v>5ТОВАРИСТВО З ОБМЕЖЕНОЮ ВIДПОВIДАЛЬНIСТЮ "МИКОЛАЇВСЬКИЙ ГЛИНОЗЕМНИЙ ЗАВОД"</v>
      </c>
      <c r="E321" s="261">
        <f t="shared" si="57"/>
        <v>24684.164383561645</v>
      </c>
      <c r="F321" s="261">
        <f t="shared" si="58"/>
        <v>0</v>
      </c>
      <c r="G321" s="128">
        <f t="shared" ref="G321:G384" si="61">R321-T321-AI321</f>
        <v>34520</v>
      </c>
      <c r="H321" s="126">
        <f t="shared" si="59"/>
        <v>0</v>
      </c>
      <c r="I321" s="23">
        <v>42510</v>
      </c>
      <c r="J321" s="23">
        <v>42509</v>
      </c>
      <c r="K321" s="274">
        <f t="shared" si="60"/>
        <v>42543</v>
      </c>
      <c r="L321" s="22">
        <v>9080927566</v>
      </c>
      <c r="M321" s="14" t="s">
        <v>53</v>
      </c>
      <c r="N321" s="41">
        <v>331330014011</v>
      </c>
      <c r="O321" s="40">
        <v>42509</v>
      </c>
      <c r="P321" s="40">
        <v>42509</v>
      </c>
      <c r="Q321" s="40" t="s">
        <v>108</v>
      </c>
      <c r="R321" s="22">
        <v>105102384</v>
      </c>
      <c r="S321" s="40">
        <v>42542</v>
      </c>
      <c r="T321" s="55">
        <f t="shared" ref="T321:T384" si="62">V321+X321+Z321+AB321+AD321+AF321</f>
        <v>105067864</v>
      </c>
      <c r="U321" s="90">
        <v>42543</v>
      </c>
      <c r="V321" s="19">
        <v>105067864</v>
      </c>
      <c r="W321" s="43">
        <v>0</v>
      </c>
      <c r="X321" s="43">
        <v>0</v>
      </c>
      <c r="Y321" s="43">
        <v>0</v>
      </c>
      <c r="Z321" s="43">
        <v>0</v>
      </c>
      <c r="AA321" s="43">
        <v>0</v>
      </c>
      <c r="AB321" s="43">
        <v>0</v>
      </c>
      <c r="AC321" s="43">
        <v>0</v>
      </c>
      <c r="AD321" s="43">
        <v>0</v>
      </c>
      <c r="AE321" s="43">
        <v>0</v>
      </c>
      <c r="AF321" s="43">
        <v>0</v>
      </c>
      <c r="AG321" s="43">
        <v>0</v>
      </c>
      <c r="AH321" s="43">
        <v>0</v>
      </c>
      <c r="AI321" s="88">
        <v>0</v>
      </c>
      <c r="AJ321" s="43">
        <v>0</v>
      </c>
      <c r="AK321" s="43">
        <v>0</v>
      </c>
      <c r="AL321" s="43">
        <v>0</v>
      </c>
      <c r="AM321" s="43">
        <v>0</v>
      </c>
      <c r="AN321" s="72">
        <f t="shared" ref="AN321:AN384" si="63">AP321+AR321+AT321+AV321+AX321+AZ321</f>
        <v>105067864</v>
      </c>
      <c r="AO321" s="40">
        <v>42562</v>
      </c>
      <c r="AP321" s="56">
        <v>105067864</v>
      </c>
      <c r="AQ321" s="43">
        <v>0</v>
      </c>
      <c r="AR321" s="43">
        <v>0</v>
      </c>
      <c r="AS321" s="43">
        <v>0</v>
      </c>
      <c r="AT321" s="43">
        <v>0</v>
      </c>
      <c r="AU321" s="43">
        <v>0</v>
      </c>
      <c r="AV321" s="43">
        <v>0</v>
      </c>
      <c r="AW321" s="43">
        <v>0</v>
      </c>
      <c r="AX321" s="43">
        <v>0</v>
      </c>
      <c r="AY321" s="43">
        <v>0</v>
      </c>
      <c r="AZ321" s="43">
        <v>0</v>
      </c>
      <c r="BA321" s="19"/>
      <c r="BB321" s="275">
        <f t="shared" ref="BB321:BB384" si="64">T321-AN321</f>
        <v>0</v>
      </c>
      <c r="BC321" s="275">
        <f t="shared" ref="BC321:BC384" si="65">R321-AN321</f>
        <v>34520</v>
      </c>
      <c r="BD321" s="14">
        <f>COUNTIF(СписМінфін!$B$2:$B$101,M321)</f>
        <v>1</v>
      </c>
    </row>
    <row r="322" spans="1:56" s="14" customFormat="1" ht="0.75" hidden="1" customHeight="1" x14ac:dyDescent="0.2">
      <c r="A322" s="14">
        <v>1</v>
      </c>
      <c r="B322" s="14">
        <f t="shared" si="54"/>
        <v>0</v>
      </c>
      <c r="C322" s="14">
        <f t="shared" si="55"/>
        <v>0</v>
      </c>
      <c r="D322" s="14" t="str">
        <f t="shared" si="56"/>
        <v>5ТОВАРИСТВО З ОБМЕЖЕНОЮ ВIДПОВIДАЛЬНIСТЮ "ТОРГОВИЙ ДІМ "СЛАВИЧ"</v>
      </c>
      <c r="E322" s="261">
        <f t="shared" si="57"/>
        <v>0</v>
      </c>
      <c r="F322" s="261">
        <f t="shared" si="58"/>
        <v>0</v>
      </c>
      <c r="G322" s="128">
        <f t="shared" si="61"/>
        <v>0</v>
      </c>
      <c r="H322" s="126">
        <f t="shared" si="59"/>
        <v>0</v>
      </c>
      <c r="I322" s="23">
        <v>42510</v>
      </c>
      <c r="J322" s="23">
        <v>42509</v>
      </c>
      <c r="K322" s="274">
        <f t="shared" si="60"/>
        <v>42543</v>
      </c>
      <c r="L322" s="22">
        <v>9081115988</v>
      </c>
      <c r="M322" s="14" t="s">
        <v>90</v>
      </c>
      <c r="N322" s="41">
        <v>213943025265</v>
      </c>
      <c r="O322" s="40">
        <v>42509</v>
      </c>
      <c r="P322" s="40">
        <v>42509</v>
      </c>
      <c r="Q322" s="40" t="s">
        <v>108</v>
      </c>
      <c r="R322" s="22">
        <v>13257924</v>
      </c>
      <c r="S322" s="40">
        <v>42543</v>
      </c>
      <c r="T322" s="55">
        <f t="shared" si="62"/>
        <v>13257924</v>
      </c>
      <c r="U322" s="90">
        <v>42543</v>
      </c>
      <c r="V322" s="19">
        <v>13257924</v>
      </c>
      <c r="W322" s="43">
        <v>0</v>
      </c>
      <c r="X322" s="43">
        <v>0</v>
      </c>
      <c r="Y322" s="43">
        <v>0</v>
      </c>
      <c r="Z322" s="43">
        <v>0</v>
      </c>
      <c r="AA322" s="43">
        <v>0</v>
      </c>
      <c r="AB322" s="43">
        <v>0</v>
      </c>
      <c r="AC322" s="43">
        <v>0</v>
      </c>
      <c r="AD322" s="43">
        <v>0</v>
      </c>
      <c r="AE322" s="43">
        <v>0</v>
      </c>
      <c r="AF322" s="43">
        <v>0</v>
      </c>
      <c r="AG322" s="43">
        <v>0</v>
      </c>
      <c r="AH322" s="43">
        <v>0</v>
      </c>
      <c r="AI322" s="88">
        <v>0</v>
      </c>
      <c r="AJ322" s="43">
        <v>0</v>
      </c>
      <c r="AK322" s="43">
        <v>0</v>
      </c>
      <c r="AL322" s="43">
        <v>0</v>
      </c>
      <c r="AM322" s="43">
        <v>0</v>
      </c>
      <c r="AN322" s="72">
        <f t="shared" si="63"/>
        <v>13257924</v>
      </c>
      <c r="AO322" s="40">
        <v>42559</v>
      </c>
      <c r="AP322" s="56">
        <v>13257924</v>
      </c>
      <c r="AQ322" s="43">
        <v>0</v>
      </c>
      <c r="AR322" s="43">
        <v>0</v>
      </c>
      <c r="AS322" s="43">
        <v>0</v>
      </c>
      <c r="AT322" s="43">
        <v>0</v>
      </c>
      <c r="AU322" s="43">
        <v>0</v>
      </c>
      <c r="AV322" s="43">
        <v>0</v>
      </c>
      <c r="AW322" s="43">
        <v>0</v>
      </c>
      <c r="AX322" s="43">
        <v>0</v>
      </c>
      <c r="AY322" s="43">
        <v>0</v>
      </c>
      <c r="AZ322" s="43">
        <v>0</v>
      </c>
      <c r="BA322" s="19"/>
      <c r="BB322" s="275">
        <f t="shared" si="64"/>
        <v>0</v>
      </c>
      <c r="BC322" s="275">
        <f t="shared" si="65"/>
        <v>0</v>
      </c>
      <c r="BD322" s="14">
        <f>COUNTIF(СписМінфін!$B$2:$B$101,M322)</f>
        <v>1</v>
      </c>
    </row>
    <row r="323" spans="1:56" s="14" customFormat="1" hidden="1" x14ac:dyDescent="0.2">
      <c r="A323" s="14">
        <v>1</v>
      </c>
      <c r="B323" s="14">
        <f t="shared" si="54"/>
        <v>1</v>
      </c>
      <c r="C323" s="14">
        <f t="shared" si="55"/>
        <v>0</v>
      </c>
      <c r="D323" s="14" t="str">
        <f t="shared" si="56"/>
        <v>5ТОВАРИСТВО З ОБМЕЖЕНОЮ ВIДПОВIДАЛЬНIСТЮ ФІРМА "КОМПЛЕКТ"</v>
      </c>
      <c r="E323" s="261">
        <f t="shared" si="57"/>
        <v>52.915068493150685</v>
      </c>
      <c r="F323" s="261">
        <f t="shared" si="58"/>
        <v>0</v>
      </c>
      <c r="G323" s="128">
        <f t="shared" si="61"/>
        <v>74</v>
      </c>
      <c r="H323" s="126">
        <f t="shared" si="59"/>
        <v>0</v>
      </c>
      <c r="I323" s="23">
        <v>42510</v>
      </c>
      <c r="J323" s="23">
        <v>42509</v>
      </c>
      <c r="K323" s="274">
        <f t="shared" si="60"/>
        <v>42543</v>
      </c>
      <c r="L323" s="22">
        <v>9081103908</v>
      </c>
      <c r="M323" s="14" t="s">
        <v>89</v>
      </c>
      <c r="N323" s="41">
        <v>222199111274</v>
      </c>
      <c r="O323" s="40">
        <v>42509</v>
      </c>
      <c r="P323" s="40">
        <v>42509</v>
      </c>
      <c r="Q323" s="40" t="s">
        <v>108</v>
      </c>
      <c r="R323" s="22">
        <v>3931708</v>
      </c>
      <c r="S323" s="40">
        <v>42543</v>
      </c>
      <c r="T323" s="55">
        <f t="shared" si="62"/>
        <v>3931634</v>
      </c>
      <c r="U323" s="90">
        <v>42543</v>
      </c>
      <c r="V323" s="19">
        <v>3931634</v>
      </c>
      <c r="W323" s="43">
        <v>0</v>
      </c>
      <c r="X323" s="43">
        <v>0</v>
      </c>
      <c r="Y323" s="43">
        <v>0</v>
      </c>
      <c r="Z323" s="43">
        <v>0</v>
      </c>
      <c r="AA323" s="43">
        <v>0</v>
      </c>
      <c r="AB323" s="43">
        <v>0</v>
      </c>
      <c r="AC323" s="43">
        <v>0</v>
      </c>
      <c r="AD323" s="43">
        <v>0</v>
      </c>
      <c r="AE323" s="43">
        <v>0</v>
      </c>
      <c r="AF323" s="43">
        <v>0</v>
      </c>
      <c r="AG323" s="43">
        <v>0</v>
      </c>
      <c r="AH323" s="43">
        <v>0</v>
      </c>
      <c r="AI323" s="88">
        <v>0</v>
      </c>
      <c r="AJ323" s="43">
        <v>0</v>
      </c>
      <c r="AK323" s="43">
        <v>0</v>
      </c>
      <c r="AL323" s="43">
        <v>0</v>
      </c>
      <c r="AM323" s="43">
        <v>0</v>
      </c>
      <c r="AN323" s="72">
        <f t="shared" si="63"/>
        <v>3931634</v>
      </c>
      <c r="AO323" s="40">
        <v>42559</v>
      </c>
      <c r="AP323" s="56">
        <v>3931634</v>
      </c>
      <c r="AQ323" s="43">
        <v>0</v>
      </c>
      <c r="AR323" s="43">
        <v>0</v>
      </c>
      <c r="AS323" s="43">
        <v>0</v>
      </c>
      <c r="AT323" s="43">
        <v>0</v>
      </c>
      <c r="AU323" s="43">
        <v>0</v>
      </c>
      <c r="AV323" s="43">
        <v>0</v>
      </c>
      <c r="AW323" s="43">
        <v>0</v>
      </c>
      <c r="AX323" s="43">
        <v>0</v>
      </c>
      <c r="AY323" s="43">
        <v>0</v>
      </c>
      <c r="AZ323" s="43">
        <v>0</v>
      </c>
      <c r="BA323" s="19"/>
      <c r="BB323" s="275">
        <f t="shared" si="64"/>
        <v>0</v>
      </c>
      <c r="BC323" s="275">
        <f t="shared" si="65"/>
        <v>74</v>
      </c>
      <c r="BD323" s="14">
        <f>COUNTIF(СписМінфін!$B$2:$B$101,M323)</f>
        <v>1</v>
      </c>
    </row>
    <row r="324" spans="1:56" s="14" customFormat="1" hidden="1" x14ac:dyDescent="0.2">
      <c r="A324" s="14">
        <v>1</v>
      </c>
      <c r="B324" s="14">
        <f t="shared" si="54"/>
        <v>0</v>
      </c>
      <c r="C324" s="14">
        <f t="shared" si="55"/>
        <v>0</v>
      </c>
      <c r="D324" s="14" t="str">
        <f t="shared" si="56"/>
        <v>5ТОВАРИСТВО З ОБМЕЖЕНОЮ ВІДПОВІДАЛЬНІСТЮ "ЕЛЕКТРОСТАЛЬ"</v>
      </c>
      <c r="E324" s="261">
        <f t="shared" si="57"/>
        <v>0</v>
      </c>
      <c r="F324" s="261">
        <f t="shared" si="58"/>
        <v>0</v>
      </c>
      <c r="G324" s="128">
        <f t="shared" si="61"/>
        <v>0</v>
      </c>
      <c r="H324" s="126">
        <f t="shared" si="59"/>
        <v>0</v>
      </c>
      <c r="I324" s="23">
        <v>42510</v>
      </c>
      <c r="J324" s="23">
        <v>42509</v>
      </c>
      <c r="K324" s="274">
        <f t="shared" si="60"/>
        <v>42543</v>
      </c>
      <c r="L324" s="22">
        <v>9081098739</v>
      </c>
      <c r="M324" s="14" t="s">
        <v>135</v>
      </c>
      <c r="N324" s="41">
        <v>325823805381</v>
      </c>
      <c r="O324" s="40">
        <v>42509</v>
      </c>
      <c r="P324" s="40">
        <v>42509</v>
      </c>
      <c r="Q324" s="40" t="s">
        <v>108</v>
      </c>
      <c r="R324" s="43">
        <v>15967060</v>
      </c>
      <c r="S324" s="40">
        <v>42542</v>
      </c>
      <c r="T324" s="55">
        <f t="shared" si="62"/>
        <v>15967060</v>
      </c>
      <c r="U324" s="90">
        <v>42543</v>
      </c>
      <c r="V324" s="19">
        <v>15967060</v>
      </c>
      <c r="W324" s="43">
        <v>0</v>
      </c>
      <c r="X324" s="43">
        <v>0</v>
      </c>
      <c r="Y324" s="43">
        <v>0</v>
      </c>
      <c r="Z324" s="43">
        <v>0</v>
      </c>
      <c r="AA324" s="43">
        <v>0</v>
      </c>
      <c r="AB324" s="43">
        <v>0</v>
      </c>
      <c r="AC324" s="43">
        <v>0</v>
      </c>
      <c r="AD324" s="43">
        <v>0</v>
      </c>
      <c r="AE324" s="43">
        <v>0</v>
      </c>
      <c r="AF324" s="43">
        <v>0</v>
      </c>
      <c r="AG324" s="43">
        <v>0</v>
      </c>
      <c r="AH324" s="43">
        <v>0</v>
      </c>
      <c r="AI324" s="88">
        <v>0</v>
      </c>
      <c r="AJ324" s="43">
        <v>0</v>
      </c>
      <c r="AK324" s="43">
        <v>0</v>
      </c>
      <c r="AL324" s="43">
        <v>0</v>
      </c>
      <c r="AM324" s="43">
        <v>0</v>
      </c>
      <c r="AN324" s="72">
        <f t="shared" si="63"/>
        <v>15967060</v>
      </c>
      <c r="AO324" s="40">
        <v>42559</v>
      </c>
      <c r="AP324" s="56">
        <v>15967060</v>
      </c>
      <c r="AQ324" s="43">
        <v>0</v>
      </c>
      <c r="AR324" s="43">
        <v>0</v>
      </c>
      <c r="AS324" s="43">
        <v>0</v>
      </c>
      <c r="AT324" s="43">
        <v>0</v>
      </c>
      <c r="AU324" s="43">
        <v>0</v>
      </c>
      <c r="AV324" s="43">
        <v>0</v>
      </c>
      <c r="AW324" s="43">
        <v>0</v>
      </c>
      <c r="AX324" s="43">
        <v>0</v>
      </c>
      <c r="AY324" s="43">
        <v>0</v>
      </c>
      <c r="AZ324" s="43">
        <v>0</v>
      </c>
      <c r="BA324" s="19"/>
      <c r="BB324" s="275">
        <f t="shared" si="64"/>
        <v>0</v>
      </c>
      <c r="BC324" s="275">
        <f t="shared" si="65"/>
        <v>0</v>
      </c>
      <c r="BD324" s="14">
        <f>COUNTIF(СписМінфін!$B$2:$B$101,M324)</f>
        <v>0</v>
      </c>
    </row>
    <row r="325" spans="1:56" s="14" customFormat="1" hidden="1" x14ac:dyDescent="0.2">
      <c r="A325" s="14">
        <v>1</v>
      </c>
      <c r="B325" s="14">
        <f t="shared" si="54"/>
        <v>1</v>
      </c>
      <c r="C325" s="14">
        <f t="shared" si="55"/>
        <v>0</v>
      </c>
      <c r="D325" s="14" t="str">
        <f t="shared" si="56"/>
        <v>5ДЕРЖАВНЕ ПIДПРИЄМСТВО "АНТОНОВ"</v>
      </c>
      <c r="E325" s="261">
        <f t="shared" si="57"/>
        <v>338227.39726027398</v>
      </c>
      <c r="F325" s="261">
        <f t="shared" si="58"/>
        <v>0</v>
      </c>
      <c r="G325" s="128">
        <f t="shared" si="61"/>
        <v>473000</v>
      </c>
      <c r="H325" s="126">
        <f t="shared" si="59"/>
        <v>0</v>
      </c>
      <c r="I325" s="23">
        <v>42510</v>
      </c>
      <c r="J325" s="23">
        <v>42509</v>
      </c>
      <c r="K325" s="274">
        <f t="shared" si="60"/>
        <v>42555</v>
      </c>
      <c r="L325" s="22">
        <v>9081422164</v>
      </c>
      <c r="M325" s="14" t="s">
        <v>56</v>
      </c>
      <c r="N325" s="41">
        <v>143075226658</v>
      </c>
      <c r="O325" s="40">
        <v>42509</v>
      </c>
      <c r="P325" s="40">
        <v>42509</v>
      </c>
      <c r="Q325" s="40" t="s">
        <v>108</v>
      </c>
      <c r="R325" s="22">
        <v>29664200</v>
      </c>
      <c r="S325" s="40">
        <v>42553</v>
      </c>
      <c r="T325" s="55">
        <f t="shared" si="62"/>
        <v>29191200</v>
      </c>
      <c r="U325" s="90">
        <v>42555</v>
      </c>
      <c r="V325" s="19">
        <v>29191200</v>
      </c>
      <c r="W325" s="43">
        <v>0</v>
      </c>
      <c r="X325" s="43">
        <v>0</v>
      </c>
      <c r="Y325" s="43">
        <v>0</v>
      </c>
      <c r="Z325" s="43">
        <v>0</v>
      </c>
      <c r="AA325" s="43">
        <v>0</v>
      </c>
      <c r="AB325" s="43">
        <v>0</v>
      </c>
      <c r="AC325" s="43">
        <v>0</v>
      </c>
      <c r="AD325" s="43">
        <v>0</v>
      </c>
      <c r="AE325" s="43">
        <v>0</v>
      </c>
      <c r="AF325" s="43">
        <v>0</v>
      </c>
      <c r="AG325" s="43">
        <v>0</v>
      </c>
      <c r="AH325" s="43">
        <v>0</v>
      </c>
      <c r="AI325" s="88">
        <v>0</v>
      </c>
      <c r="AJ325" s="43">
        <v>0</v>
      </c>
      <c r="AK325" s="43">
        <v>0</v>
      </c>
      <c r="AL325" s="43">
        <v>0</v>
      </c>
      <c r="AM325" s="43">
        <v>0</v>
      </c>
      <c r="AN325" s="72">
        <f t="shared" si="63"/>
        <v>29191200</v>
      </c>
      <c r="AO325" s="40">
        <v>42562</v>
      </c>
      <c r="AP325" s="56">
        <v>29191200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>
        <v>0</v>
      </c>
      <c r="AW325" s="43">
        <v>0</v>
      </c>
      <c r="AX325" s="43">
        <v>0</v>
      </c>
      <c r="AY325" s="43">
        <v>0</v>
      </c>
      <c r="AZ325" s="43">
        <v>0</v>
      </c>
      <c r="BA325" s="19"/>
      <c r="BB325" s="275">
        <f t="shared" si="64"/>
        <v>0</v>
      </c>
      <c r="BC325" s="275">
        <f t="shared" si="65"/>
        <v>473000</v>
      </c>
      <c r="BD325" s="14">
        <f>COUNTIF(СписМінфін!$B$2:$B$101,M325)</f>
        <v>1</v>
      </c>
    </row>
    <row r="326" spans="1:56" s="14" customFormat="1" hidden="1" x14ac:dyDescent="0.2">
      <c r="A326" s="14">
        <v>1</v>
      </c>
      <c r="B326" s="14">
        <f t="shared" si="54"/>
        <v>0</v>
      </c>
      <c r="C326" s="14">
        <f t="shared" si="55"/>
        <v>0</v>
      </c>
      <c r="D326" s="14" t="str">
        <f t="shared" si="56"/>
        <v>5ПРИВАТНЕ АКЦIОНЕРНЕ ТОВАРИСТВО "АВІАКОМПАНІЯ "МІЖНАРОДНІ АВІАЛІНІЇ УКРАЇНИ"</v>
      </c>
      <c r="E326" s="261">
        <f t="shared" si="57"/>
        <v>0</v>
      </c>
      <c r="F326" s="261">
        <f t="shared" si="58"/>
        <v>0</v>
      </c>
      <c r="G326" s="128">
        <f t="shared" si="61"/>
        <v>0</v>
      </c>
      <c r="H326" s="126">
        <f t="shared" si="59"/>
        <v>0</v>
      </c>
      <c r="I326" s="23">
        <v>42510</v>
      </c>
      <c r="J326" s="23">
        <v>42509</v>
      </c>
      <c r="K326" s="274">
        <f t="shared" si="60"/>
        <v>42555</v>
      </c>
      <c r="L326" s="22">
        <v>9081164861</v>
      </c>
      <c r="M326" s="14" t="s">
        <v>57</v>
      </c>
      <c r="N326" s="41">
        <v>143486826595</v>
      </c>
      <c r="O326" s="40">
        <v>42509</v>
      </c>
      <c r="P326" s="40">
        <v>42509</v>
      </c>
      <c r="Q326" s="40" t="s">
        <v>108</v>
      </c>
      <c r="R326" s="22">
        <v>17112802</v>
      </c>
      <c r="S326" s="40">
        <v>42553</v>
      </c>
      <c r="T326" s="55">
        <f t="shared" si="62"/>
        <v>17112802</v>
      </c>
      <c r="U326" s="90">
        <v>42555</v>
      </c>
      <c r="V326" s="19">
        <v>17112802</v>
      </c>
      <c r="W326" s="43">
        <v>0</v>
      </c>
      <c r="X326" s="43">
        <v>0</v>
      </c>
      <c r="Y326" s="43">
        <v>0</v>
      </c>
      <c r="Z326" s="43">
        <v>0</v>
      </c>
      <c r="AA326" s="43">
        <v>0</v>
      </c>
      <c r="AB326" s="43">
        <v>0</v>
      </c>
      <c r="AC326" s="43">
        <v>0</v>
      </c>
      <c r="AD326" s="43">
        <v>0</v>
      </c>
      <c r="AE326" s="43">
        <v>0</v>
      </c>
      <c r="AF326" s="43">
        <v>0</v>
      </c>
      <c r="AG326" s="43">
        <v>0</v>
      </c>
      <c r="AH326" s="43">
        <v>0</v>
      </c>
      <c r="AI326" s="88">
        <v>0</v>
      </c>
      <c r="AJ326" s="43">
        <v>0</v>
      </c>
      <c r="AK326" s="43">
        <v>0</v>
      </c>
      <c r="AL326" s="43">
        <v>0</v>
      </c>
      <c r="AM326" s="43">
        <v>0</v>
      </c>
      <c r="AN326" s="72">
        <f t="shared" si="63"/>
        <v>17112802</v>
      </c>
      <c r="AO326" s="40">
        <v>42562</v>
      </c>
      <c r="AP326" s="56">
        <v>17112802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>
        <v>0</v>
      </c>
      <c r="AW326" s="43">
        <v>0</v>
      </c>
      <c r="AX326" s="43">
        <v>0</v>
      </c>
      <c r="AY326" s="43">
        <v>0</v>
      </c>
      <c r="AZ326" s="43">
        <v>0</v>
      </c>
      <c r="BA326" s="19"/>
      <c r="BB326" s="275">
        <f t="shared" si="64"/>
        <v>0</v>
      </c>
      <c r="BC326" s="275">
        <f t="shared" si="65"/>
        <v>0</v>
      </c>
      <c r="BD326" s="14">
        <f>COUNTIF(СписМінфін!$B$2:$B$101,M326)</f>
        <v>1</v>
      </c>
    </row>
    <row r="327" spans="1:56" s="14" customFormat="1" hidden="1" x14ac:dyDescent="0.2">
      <c r="A327" s="14">
        <v>1</v>
      </c>
      <c r="B327" s="14">
        <f t="shared" ref="B327:B390" si="66">IF(E327&gt;0,1,0)</f>
        <v>0</v>
      </c>
      <c r="C327" s="14">
        <f t="shared" ref="C327:C390" si="67">IF(F327&gt;0,1,0)</f>
        <v>0</v>
      </c>
      <c r="D327" s="14" t="str">
        <f t="shared" ref="D327:D390" si="68">MONTH(J327)&amp;M327</f>
        <v>5ПРИВАТНЕ АКЦIОНЕРНЕ ТОВАРИСТВО "МОНДЕЛІС УКРАЇНА"</v>
      </c>
      <c r="E327" s="261">
        <f t="shared" ref="E327:E390" si="69">(IF(G327&lt;=0,0,G327)*IF(($N$2-I327-67)&lt;0,0,$N$2-I327-67)+IF((U327-I327-67)&lt;0,0,U327-I327-67)*V327+IF((W327-I327-67)&lt;0,0,W327-I327-67)*X327+IF((Y327-I327-67)&lt;0,0,Y327-I327-67)*Z327+IF((AA327-I327-67)&lt;0,0,AA327-I327-67)*AB327+IF((AC327-I327-67)&lt;0,0,AC327-I327-67)*AD327+IF((AE327-I327-67)&lt;0,0,AE327-I327-67)*AF327)/365</f>
        <v>0</v>
      </c>
      <c r="F327" s="261">
        <f t="shared" ref="F327:F390" si="70">(IF((U327-I327-67)&lt;0,0,U327-I327-67)*V327+IF((W327-I327-67)&lt;0,0,W327-I327-67)*X327+IF((Y327-I327-67)&lt;0,0,Y327-I327-67)*Z327+IF((AA327-I327-67)&lt;0,0,AA327-I327-67)*AB327+IF((AC327-I327-67)&lt;0,0,AC327-I327-67)*AD327+IF((AE327-I327-67)&lt;0,0,AE327-I327-67)*AF327)/365</f>
        <v>0</v>
      </c>
      <c r="G327" s="128">
        <f t="shared" si="61"/>
        <v>0</v>
      </c>
      <c r="H327" s="126">
        <f t="shared" ref="H327:H390" si="71">IF(K327-I327-67&gt;0,K327-I327-67,0)</f>
        <v>0</v>
      </c>
      <c r="I327" s="23">
        <v>42510</v>
      </c>
      <c r="J327" s="23">
        <v>42509</v>
      </c>
      <c r="K327" s="274">
        <f t="shared" ref="K327:K390" si="72">IF(AE327&gt;0,AE327,IF(AC327&gt;0,AC327,IF(AA327&gt;0,AA327,IF(Y327&gt;0,Y327,IF(W327&gt;0,W327,IF(U327&gt;0,U327,$N$2))))))</f>
        <v>42572</v>
      </c>
      <c r="L327" s="22">
        <v>9081194519</v>
      </c>
      <c r="M327" s="14" t="s">
        <v>54</v>
      </c>
      <c r="N327" s="41">
        <v>3822218163</v>
      </c>
      <c r="O327" s="40">
        <v>42509</v>
      </c>
      <c r="P327" s="40">
        <v>42509</v>
      </c>
      <c r="Q327" s="40" t="s">
        <v>108</v>
      </c>
      <c r="R327" s="22">
        <v>27194156</v>
      </c>
      <c r="S327" s="40">
        <v>42571</v>
      </c>
      <c r="T327" s="55">
        <f t="shared" si="62"/>
        <v>27194156</v>
      </c>
      <c r="U327" s="90">
        <v>42572</v>
      </c>
      <c r="V327" s="19">
        <v>27194156</v>
      </c>
      <c r="W327" s="43">
        <v>0</v>
      </c>
      <c r="X327" s="43">
        <v>0</v>
      </c>
      <c r="Y327" s="43">
        <v>0</v>
      </c>
      <c r="Z327" s="43">
        <v>0</v>
      </c>
      <c r="AA327" s="43">
        <v>0</v>
      </c>
      <c r="AB327" s="43">
        <v>0</v>
      </c>
      <c r="AC327" s="43">
        <v>0</v>
      </c>
      <c r="AD327" s="43">
        <v>0</v>
      </c>
      <c r="AE327" s="43">
        <v>0</v>
      </c>
      <c r="AF327" s="43">
        <v>0</v>
      </c>
      <c r="AG327" s="43">
        <v>0</v>
      </c>
      <c r="AH327" s="43">
        <v>0</v>
      </c>
      <c r="AI327" s="88">
        <v>0</v>
      </c>
      <c r="AJ327" s="43">
        <v>0</v>
      </c>
      <c r="AK327" s="43">
        <v>0</v>
      </c>
      <c r="AL327" s="43">
        <v>0</v>
      </c>
      <c r="AM327" s="43">
        <v>0</v>
      </c>
      <c r="AN327" s="72">
        <f t="shared" si="63"/>
        <v>27194156</v>
      </c>
      <c r="AO327" s="40">
        <v>42576</v>
      </c>
      <c r="AP327" s="56">
        <v>27194156</v>
      </c>
      <c r="AQ327" s="43">
        <v>0</v>
      </c>
      <c r="AR327" s="43">
        <v>0</v>
      </c>
      <c r="AS327" s="43">
        <v>0</v>
      </c>
      <c r="AT327" s="43">
        <v>0</v>
      </c>
      <c r="AU327" s="43">
        <v>0</v>
      </c>
      <c r="AV327" s="43">
        <v>0</v>
      </c>
      <c r="AW327" s="43">
        <v>0</v>
      </c>
      <c r="AX327" s="43">
        <v>0</v>
      </c>
      <c r="AY327" s="43">
        <v>0</v>
      </c>
      <c r="AZ327" s="43">
        <v>0</v>
      </c>
      <c r="BA327" s="19"/>
      <c r="BB327" s="275">
        <f t="shared" si="64"/>
        <v>0</v>
      </c>
      <c r="BC327" s="275">
        <f t="shared" si="65"/>
        <v>0</v>
      </c>
      <c r="BD327" s="14">
        <f>COUNTIF(СписМінфін!$B$2:$B$101,M327)</f>
        <v>1</v>
      </c>
    </row>
    <row r="328" spans="1:56" s="14" customFormat="1" hidden="1" x14ac:dyDescent="0.2">
      <c r="A328" s="14">
        <v>1</v>
      </c>
      <c r="B328" s="14">
        <f t="shared" si="66"/>
        <v>0</v>
      </c>
      <c r="C328" s="14">
        <f t="shared" si="67"/>
        <v>0</v>
      </c>
      <c r="D328" s="14" t="str">
        <f t="shared" si="68"/>
        <v>5ТОВАРИСТВО З ОБМЕЖЕНОЮ ВIДПОВIДАЛЬНIСТЮ "ЄВРОПА-ТРАНС ЛТД"</v>
      </c>
      <c r="E328" s="261">
        <f t="shared" si="69"/>
        <v>0</v>
      </c>
      <c r="F328" s="261">
        <f t="shared" si="70"/>
        <v>0</v>
      </c>
      <c r="G328" s="128">
        <f t="shared" si="61"/>
        <v>0</v>
      </c>
      <c r="H328" s="126">
        <f t="shared" si="71"/>
        <v>0</v>
      </c>
      <c r="I328" s="23">
        <v>42510</v>
      </c>
      <c r="J328" s="23">
        <v>42509</v>
      </c>
      <c r="K328" s="274">
        <f t="shared" si="72"/>
        <v>42572</v>
      </c>
      <c r="L328" s="22">
        <v>9080903464</v>
      </c>
      <c r="M328" s="14" t="s">
        <v>51</v>
      </c>
      <c r="N328" s="41">
        <v>326051509157</v>
      </c>
      <c r="O328" s="40">
        <v>42509</v>
      </c>
      <c r="P328" s="40">
        <v>42509</v>
      </c>
      <c r="Q328" s="40" t="s">
        <v>108</v>
      </c>
      <c r="R328" s="22">
        <v>42922988</v>
      </c>
      <c r="S328" s="40">
        <v>42571</v>
      </c>
      <c r="T328" s="55">
        <f t="shared" si="62"/>
        <v>42922988</v>
      </c>
      <c r="U328" s="90">
        <v>42572</v>
      </c>
      <c r="V328" s="19">
        <v>42922988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0</v>
      </c>
      <c r="AE328" s="43">
        <v>0</v>
      </c>
      <c r="AF328" s="43">
        <v>0</v>
      </c>
      <c r="AG328" s="43">
        <v>0</v>
      </c>
      <c r="AH328" s="43">
        <v>0</v>
      </c>
      <c r="AI328" s="88">
        <v>0</v>
      </c>
      <c r="AJ328" s="43">
        <v>0</v>
      </c>
      <c r="AK328" s="43">
        <v>0</v>
      </c>
      <c r="AL328" s="43">
        <v>0</v>
      </c>
      <c r="AM328" s="43">
        <v>0</v>
      </c>
      <c r="AN328" s="72">
        <f t="shared" si="63"/>
        <v>42922988</v>
      </c>
      <c r="AO328" s="40">
        <v>42580</v>
      </c>
      <c r="AP328" s="56">
        <v>42922988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19"/>
      <c r="BB328" s="275">
        <f t="shared" si="64"/>
        <v>0</v>
      </c>
      <c r="BC328" s="275">
        <f t="shared" si="65"/>
        <v>0</v>
      </c>
      <c r="BD328" s="14">
        <f>COUNTIF(СписМінфін!$B$2:$B$101,M328)</f>
        <v>1</v>
      </c>
    </row>
    <row r="329" spans="1:56" s="14" customFormat="1" hidden="1" x14ac:dyDescent="0.2">
      <c r="A329" s="14">
        <v>1</v>
      </c>
      <c r="B329" s="14">
        <f t="shared" si="66"/>
        <v>0</v>
      </c>
      <c r="C329" s="14">
        <f t="shared" si="67"/>
        <v>0</v>
      </c>
      <c r="D329" s="14" t="str">
        <f t="shared" si="68"/>
        <v>5ТОВАРИСТВО З ОБМЕЖЕНОЮ ВIДПОВIДАЛЬНIСТЮ "ІМПЕРОВО ФУДЗ"</v>
      </c>
      <c r="E329" s="261">
        <f t="shared" si="69"/>
        <v>0</v>
      </c>
      <c r="F329" s="261">
        <f t="shared" si="70"/>
        <v>0</v>
      </c>
      <c r="G329" s="128">
        <f t="shared" si="61"/>
        <v>0</v>
      </c>
      <c r="H329" s="126">
        <f t="shared" si="71"/>
        <v>0</v>
      </c>
      <c r="I329" s="23">
        <v>42510</v>
      </c>
      <c r="J329" s="23">
        <v>42509</v>
      </c>
      <c r="K329" s="274">
        <f t="shared" si="72"/>
        <v>42572</v>
      </c>
      <c r="L329" s="22">
        <v>9081336522</v>
      </c>
      <c r="M329" s="14" t="s">
        <v>69</v>
      </c>
      <c r="N329" s="41">
        <v>348450709150</v>
      </c>
      <c r="O329" s="40">
        <v>42509</v>
      </c>
      <c r="P329" s="40">
        <v>42509</v>
      </c>
      <c r="Q329" s="40" t="s">
        <v>108</v>
      </c>
      <c r="R329" s="22">
        <v>88958811</v>
      </c>
      <c r="S329" s="40">
        <v>42571</v>
      </c>
      <c r="T329" s="55">
        <f t="shared" si="62"/>
        <v>88958811</v>
      </c>
      <c r="U329" s="90">
        <v>42572</v>
      </c>
      <c r="V329" s="19">
        <v>88958811</v>
      </c>
      <c r="W329" s="43">
        <v>0</v>
      </c>
      <c r="X329" s="43">
        <v>0</v>
      </c>
      <c r="Y329" s="43">
        <v>0</v>
      </c>
      <c r="Z329" s="43">
        <v>0</v>
      </c>
      <c r="AA329" s="43">
        <v>0</v>
      </c>
      <c r="AB329" s="43">
        <v>0</v>
      </c>
      <c r="AC329" s="43">
        <v>0</v>
      </c>
      <c r="AD329" s="43">
        <v>0</v>
      </c>
      <c r="AE329" s="43">
        <v>0</v>
      </c>
      <c r="AF329" s="43">
        <v>0</v>
      </c>
      <c r="AG329" s="43">
        <v>0</v>
      </c>
      <c r="AH329" s="43">
        <v>0</v>
      </c>
      <c r="AI329" s="88">
        <v>0</v>
      </c>
      <c r="AJ329" s="43">
        <v>0</v>
      </c>
      <c r="AK329" s="43">
        <v>0</v>
      </c>
      <c r="AL329" s="43">
        <v>0</v>
      </c>
      <c r="AM329" s="43">
        <v>0</v>
      </c>
      <c r="AN329" s="72">
        <f t="shared" si="63"/>
        <v>88958811</v>
      </c>
      <c r="AO329" s="40">
        <v>42580</v>
      </c>
      <c r="AP329" s="56">
        <v>88958811</v>
      </c>
      <c r="AQ329" s="43">
        <v>0</v>
      </c>
      <c r="AR329" s="43">
        <v>0</v>
      </c>
      <c r="AS329" s="43">
        <v>0</v>
      </c>
      <c r="AT329" s="43">
        <v>0</v>
      </c>
      <c r="AU329" s="43">
        <v>0</v>
      </c>
      <c r="AV329" s="43">
        <v>0</v>
      </c>
      <c r="AW329" s="43">
        <v>0</v>
      </c>
      <c r="AX329" s="43">
        <v>0</v>
      </c>
      <c r="AY329" s="43">
        <v>0</v>
      </c>
      <c r="AZ329" s="43">
        <v>0</v>
      </c>
      <c r="BA329" s="19"/>
      <c r="BB329" s="275">
        <f t="shared" si="64"/>
        <v>0</v>
      </c>
      <c r="BC329" s="275">
        <f t="shared" si="65"/>
        <v>0</v>
      </c>
      <c r="BD329" s="14">
        <f>COUNTIF(СписМінфін!$B$2:$B$101,M329)</f>
        <v>1</v>
      </c>
    </row>
    <row r="330" spans="1:56" s="14" customFormat="1" hidden="1" x14ac:dyDescent="0.2">
      <c r="A330" s="14">
        <v>1</v>
      </c>
      <c r="B330" s="14">
        <f t="shared" si="66"/>
        <v>1</v>
      </c>
      <c r="C330" s="14">
        <f t="shared" si="67"/>
        <v>1</v>
      </c>
      <c r="D330" s="14" t="str">
        <f t="shared" si="68"/>
        <v>5ПУБЛІЧНЕ АКЦIОНЕРНЕ ТОВАРИСТВО "ВЕСКО"</v>
      </c>
      <c r="E330" s="261">
        <f t="shared" si="69"/>
        <v>968819.8630136986</v>
      </c>
      <c r="F330" s="261">
        <f t="shared" si="70"/>
        <v>968819.8630136986</v>
      </c>
      <c r="G330" s="128">
        <f t="shared" si="61"/>
        <v>0</v>
      </c>
      <c r="H330" s="126">
        <f t="shared" si="71"/>
        <v>23</v>
      </c>
      <c r="I330" s="23">
        <v>42510</v>
      </c>
      <c r="J330" s="23">
        <v>42509</v>
      </c>
      <c r="K330" s="274">
        <f t="shared" si="72"/>
        <v>42600</v>
      </c>
      <c r="L330" s="22">
        <v>9080894723</v>
      </c>
      <c r="M330" s="14" t="s">
        <v>91</v>
      </c>
      <c r="N330" s="41">
        <v>2820405100</v>
      </c>
      <c r="O330" s="40">
        <v>42509</v>
      </c>
      <c r="P330" s="40">
        <v>42509</v>
      </c>
      <c r="Q330" s="40" t="s">
        <v>108</v>
      </c>
      <c r="R330" s="43">
        <v>15374750</v>
      </c>
      <c r="S330" s="40">
        <v>42600</v>
      </c>
      <c r="T330" s="55">
        <f t="shared" si="62"/>
        <v>15374750</v>
      </c>
      <c r="U330" s="90">
        <v>42600</v>
      </c>
      <c r="V330" s="19">
        <v>15374750</v>
      </c>
      <c r="W330" s="43">
        <v>0</v>
      </c>
      <c r="X330" s="43">
        <v>0</v>
      </c>
      <c r="Y330" s="43">
        <v>0</v>
      </c>
      <c r="Z330" s="43">
        <v>0</v>
      </c>
      <c r="AA330" s="43">
        <v>0</v>
      </c>
      <c r="AB330" s="43">
        <v>0</v>
      </c>
      <c r="AC330" s="43">
        <v>0</v>
      </c>
      <c r="AD330" s="43">
        <v>0</v>
      </c>
      <c r="AE330" s="43">
        <v>0</v>
      </c>
      <c r="AF330" s="43">
        <v>0</v>
      </c>
      <c r="AG330" s="43">
        <v>0</v>
      </c>
      <c r="AH330" s="43">
        <v>0</v>
      </c>
      <c r="AI330" s="88">
        <v>0</v>
      </c>
      <c r="AJ330" s="43">
        <v>0</v>
      </c>
      <c r="AK330" s="43">
        <v>0</v>
      </c>
      <c r="AL330" s="43">
        <v>0</v>
      </c>
      <c r="AM330" s="43">
        <v>0</v>
      </c>
      <c r="AN330" s="72">
        <f t="shared" si="63"/>
        <v>15374750</v>
      </c>
      <c r="AO330" s="40">
        <v>42613</v>
      </c>
      <c r="AP330" s="56">
        <v>15374750</v>
      </c>
      <c r="AQ330" s="43">
        <v>0</v>
      </c>
      <c r="AR330" s="43">
        <v>0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0</v>
      </c>
      <c r="BA330" s="19"/>
      <c r="BB330" s="275">
        <f t="shared" si="64"/>
        <v>0</v>
      </c>
      <c r="BC330" s="275">
        <f t="shared" si="65"/>
        <v>0</v>
      </c>
      <c r="BD330" s="14">
        <f>COUNTIF(СписМінфін!$B$2:$B$101,M330)</f>
        <v>1</v>
      </c>
    </row>
    <row r="331" spans="1:56" s="14" customFormat="1" hidden="1" x14ac:dyDescent="0.2">
      <c r="A331" s="14">
        <v>1</v>
      </c>
      <c r="B331" s="14">
        <f t="shared" si="66"/>
        <v>1</v>
      </c>
      <c r="C331" s="14">
        <f t="shared" si="67"/>
        <v>1</v>
      </c>
      <c r="D331" s="14" t="str">
        <f t="shared" si="68"/>
        <v>5ТОВАРИСТВО З ОБМЕЖЕНОЮ ВIДПОВIДАЛЬНIСТЮ "УКРГАЗПРОМБУД"</v>
      </c>
      <c r="E331" s="261">
        <f t="shared" si="69"/>
        <v>98538</v>
      </c>
      <c r="F331" s="261">
        <f t="shared" si="70"/>
        <v>98538</v>
      </c>
      <c r="G331" s="128">
        <f t="shared" si="61"/>
        <v>-5068</v>
      </c>
      <c r="H331" s="126">
        <f t="shared" si="71"/>
        <v>30</v>
      </c>
      <c r="I331" s="23">
        <v>42510</v>
      </c>
      <c r="J331" s="23">
        <v>42509</v>
      </c>
      <c r="K331" s="274">
        <f t="shared" si="72"/>
        <v>42607</v>
      </c>
      <c r="L331" s="22">
        <v>9080629379</v>
      </c>
      <c r="M331" s="14" t="s">
        <v>26</v>
      </c>
      <c r="N331" s="41">
        <v>315671226552</v>
      </c>
      <c r="O331" s="40">
        <v>42509</v>
      </c>
      <c r="P331" s="40">
        <v>42509</v>
      </c>
      <c r="Q331" s="40" t="s">
        <v>108</v>
      </c>
      <c r="R331" s="22">
        <v>1198879</v>
      </c>
      <c r="S331" s="40">
        <v>42607</v>
      </c>
      <c r="T331" s="55">
        <f t="shared" si="62"/>
        <v>1198879</v>
      </c>
      <c r="U331" s="90">
        <v>42607</v>
      </c>
      <c r="V331" s="19">
        <v>1198879</v>
      </c>
      <c r="W331" s="43">
        <v>0</v>
      </c>
      <c r="X331" s="43">
        <v>0</v>
      </c>
      <c r="Y331" s="43">
        <v>0</v>
      </c>
      <c r="Z331" s="43">
        <v>0</v>
      </c>
      <c r="AA331" s="43">
        <v>0</v>
      </c>
      <c r="AB331" s="43">
        <v>0</v>
      </c>
      <c r="AC331" s="43">
        <v>0</v>
      </c>
      <c r="AD331" s="43">
        <v>0</v>
      </c>
      <c r="AE331" s="43">
        <v>0</v>
      </c>
      <c r="AF331" s="43">
        <v>0</v>
      </c>
      <c r="AG331" s="40">
        <v>42804</v>
      </c>
      <c r="AH331" s="22">
        <v>1211402</v>
      </c>
      <c r="AI331" s="64">
        <v>5068</v>
      </c>
      <c r="AJ331" s="40" t="s">
        <v>108</v>
      </c>
      <c r="AK331" s="22" t="s">
        <v>108</v>
      </c>
      <c r="AL331" s="40" t="s">
        <v>108</v>
      </c>
      <c r="AM331" s="43">
        <v>0</v>
      </c>
      <c r="AN331" s="72">
        <f t="shared" si="63"/>
        <v>1198879</v>
      </c>
      <c r="AO331" s="40">
        <v>42613</v>
      </c>
      <c r="AP331" s="56">
        <v>1198879</v>
      </c>
      <c r="AQ331" s="43">
        <v>0</v>
      </c>
      <c r="AR331" s="43">
        <v>0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0</v>
      </c>
      <c r="BA331" s="19"/>
      <c r="BB331" s="275">
        <f t="shared" si="64"/>
        <v>0</v>
      </c>
      <c r="BC331" s="275">
        <f t="shared" si="65"/>
        <v>0</v>
      </c>
      <c r="BD331" s="14">
        <f>COUNTIF(СписМінфін!$B$2:$B$101,M331)</f>
        <v>1</v>
      </c>
    </row>
    <row r="332" spans="1:56" s="14" customFormat="1" hidden="1" x14ac:dyDescent="0.2">
      <c r="A332" s="14">
        <v>1</v>
      </c>
      <c r="B332" s="14">
        <f t="shared" si="66"/>
        <v>1</v>
      </c>
      <c r="C332" s="14">
        <f t="shared" si="67"/>
        <v>1</v>
      </c>
      <c r="D332" s="14" t="str">
        <f t="shared" si="68"/>
        <v>5ТОВАРИСТВО З ОБМЕЖЕНОЮ ВIДПОВIДАЛЬНIСТЮ "УКРАЇНСЬКА ХОЛДИНГОВА ЛІСОПИЛЬНА КОМПАНІЯ"</v>
      </c>
      <c r="E332" s="261">
        <f t="shared" si="69"/>
        <v>3635702.7397260275</v>
      </c>
      <c r="F332" s="261">
        <f t="shared" si="70"/>
        <v>3635702.7397260275</v>
      </c>
      <c r="G332" s="128">
        <f t="shared" si="61"/>
        <v>0</v>
      </c>
      <c r="H332" s="126">
        <f t="shared" si="71"/>
        <v>50</v>
      </c>
      <c r="I332" s="23">
        <v>42510</v>
      </c>
      <c r="J332" s="23">
        <v>42509</v>
      </c>
      <c r="K332" s="274">
        <f t="shared" si="72"/>
        <v>42627</v>
      </c>
      <c r="L332" s="22">
        <v>9081372116</v>
      </c>
      <c r="M332" s="14" t="s">
        <v>46</v>
      </c>
      <c r="N332" s="41">
        <v>393253726599</v>
      </c>
      <c r="O332" s="40">
        <v>42509</v>
      </c>
      <c r="P332" s="40">
        <v>42509</v>
      </c>
      <c r="Q332" s="40" t="s">
        <v>108</v>
      </c>
      <c r="R332" s="22">
        <v>26540630</v>
      </c>
      <c r="S332" s="40">
        <v>42627</v>
      </c>
      <c r="T332" s="55">
        <f t="shared" si="62"/>
        <v>26540630</v>
      </c>
      <c r="U332" s="90">
        <v>42627</v>
      </c>
      <c r="V332" s="19">
        <v>26540630</v>
      </c>
      <c r="W332" s="43">
        <v>0</v>
      </c>
      <c r="X332" s="43">
        <v>0</v>
      </c>
      <c r="Y332" s="43">
        <v>0</v>
      </c>
      <c r="Z332" s="43">
        <v>0</v>
      </c>
      <c r="AA332" s="43">
        <v>0</v>
      </c>
      <c r="AB332" s="43">
        <v>0</v>
      </c>
      <c r="AC332" s="43">
        <v>0</v>
      </c>
      <c r="AD332" s="43">
        <v>0</v>
      </c>
      <c r="AE332" s="43">
        <v>0</v>
      </c>
      <c r="AF332" s="43">
        <v>0</v>
      </c>
      <c r="AG332" s="43">
        <v>0</v>
      </c>
      <c r="AH332" s="43">
        <v>0</v>
      </c>
      <c r="AI332" s="88">
        <v>0</v>
      </c>
      <c r="AJ332" s="43">
        <v>0</v>
      </c>
      <c r="AK332" s="43">
        <v>0</v>
      </c>
      <c r="AL332" s="43">
        <v>0</v>
      </c>
      <c r="AM332" s="43">
        <v>0</v>
      </c>
      <c r="AN332" s="72">
        <f t="shared" si="63"/>
        <v>26540630</v>
      </c>
      <c r="AO332" s="40">
        <v>42629</v>
      </c>
      <c r="AP332" s="56">
        <v>26540630</v>
      </c>
      <c r="AQ332" s="43">
        <v>0</v>
      </c>
      <c r="AR332" s="43">
        <v>0</v>
      </c>
      <c r="AS332" s="43">
        <v>0</v>
      </c>
      <c r="AT332" s="43">
        <v>0</v>
      </c>
      <c r="AU332" s="43">
        <v>0</v>
      </c>
      <c r="AV332" s="43">
        <v>0</v>
      </c>
      <c r="AW332" s="43">
        <v>0</v>
      </c>
      <c r="AX332" s="43">
        <v>0</v>
      </c>
      <c r="AY332" s="43">
        <v>0</v>
      </c>
      <c r="AZ332" s="43">
        <v>0</v>
      </c>
      <c r="BA332" s="19"/>
      <c r="BB332" s="275">
        <f t="shared" si="64"/>
        <v>0</v>
      </c>
      <c r="BC332" s="275">
        <f t="shared" si="65"/>
        <v>0</v>
      </c>
      <c r="BD332" s="14">
        <f>COUNTIF(СписМінфін!$B$2:$B$101,M332)</f>
        <v>1</v>
      </c>
    </row>
    <row r="333" spans="1:56" s="14" customFormat="1" x14ac:dyDescent="0.2">
      <c r="A333" s="14">
        <v>1</v>
      </c>
      <c r="B333" s="14">
        <f t="shared" si="66"/>
        <v>1</v>
      </c>
      <c r="C333" s="14">
        <f t="shared" si="67"/>
        <v>0</v>
      </c>
      <c r="D333" s="14" t="str">
        <f t="shared" si="68"/>
        <v>5ТОВАРИСТВО З ОБМЕЖЕНОЮ ВIДПОВIДАЛЬНIСТЮ "ЄВРОМІНЕРАЛ"</v>
      </c>
      <c r="E333" s="261">
        <f t="shared" si="69"/>
        <v>1072602.7397260275</v>
      </c>
      <c r="F333" s="261">
        <f t="shared" si="70"/>
        <v>0</v>
      </c>
      <c r="G333" s="128">
        <f t="shared" si="61"/>
        <v>1500000</v>
      </c>
      <c r="H333" s="126">
        <f t="shared" si="71"/>
        <v>261</v>
      </c>
      <c r="I333" s="23">
        <v>42510</v>
      </c>
      <c r="J333" s="23">
        <v>42510</v>
      </c>
      <c r="K333" s="274">
        <f t="shared" si="72"/>
        <v>42838</v>
      </c>
      <c r="L333" s="22">
        <v>9081996035</v>
      </c>
      <c r="M333" s="14" t="s">
        <v>28</v>
      </c>
      <c r="N333" s="41">
        <v>348500305644</v>
      </c>
      <c r="O333" s="40">
        <v>42510</v>
      </c>
      <c r="P333" s="40">
        <v>42510</v>
      </c>
      <c r="Q333" s="40" t="s">
        <v>108</v>
      </c>
      <c r="R333" s="56">
        <v>1500000</v>
      </c>
      <c r="S333" s="43">
        <v>0</v>
      </c>
      <c r="T333" s="55">
        <f t="shared" si="62"/>
        <v>0</v>
      </c>
      <c r="U333" s="111"/>
      <c r="V333" s="43">
        <v>0</v>
      </c>
      <c r="W333" s="43">
        <v>0</v>
      </c>
      <c r="X333" s="43">
        <v>0</v>
      </c>
      <c r="Y333" s="43">
        <v>0</v>
      </c>
      <c r="Z333" s="43">
        <v>0</v>
      </c>
      <c r="AA333" s="43">
        <v>0</v>
      </c>
      <c r="AB333" s="43">
        <v>0</v>
      </c>
      <c r="AC333" s="43">
        <v>0</v>
      </c>
      <c r="AD333" s="43">
        <v>0</v>
      </c>
      <c r="AE333" s="43">
        <v>0</v>
      </c>
      <c r="AF333" s="43">
        <v>0</v>
      </c>
      <c r="AG333" s="43">
        <v>0</v>
      </c>
      <c r="AH333" s="43">
        <v>0</v>
      </c>
      <c r="AI333" s="88">
        <v>0</v>
      </c>
      <c r="AJ333" s="43">
        <v>0</v>
      </c>
      <c r="AK333" s="43">
        <v>0</v>
      </c>
      <c r="AL333" s="43">
        <v>0</v>
      </c>
      <c r="AM333" s="43">
        <v>0</v>
      </c>
      <c r="AN333" s="72">
        <f t="shared" si="63"/>
        <v>0</v>
      </c>
      <c r="AO333" s="43">
        <v>0</v>
      </c>
      <c r="AP333" s="43">
        <v>0</v>
      </c>
      <c r="AQ333" s="43">
        <v>0</v>
      </c>
      <c r="AR333" s="43">
        <v>0</v>
      </c>
      <c r="AS333" s="43">
        <v>0</v>
      </c>
      <c r="AT333" s="43">
        <v>0</v>
      </c>
      <c r="AU333" s="43">
        <v>0</v>
      </c>
      <c r="AV333" s="43">
        <v>0</v>
      </c>
      <c r="AW333" s="43">
        <v>0</v>
      </c>
      <c r="AX333" s="43">
        <v>0</v>
      </c>
      <c r="AY333" s="43">
        <v>0</v>
      </c>
      <c r="AZ333" s="43">
        <v>0</v>
      </c>
      <c r="BA333" s="19"/>
      <c r="BB333" s="275">
        <f t="shared" si="64"/>
        <v>0</v>
      </c>
      <c r="BC333" s="275">
        <f t="shared" si="65"/>
        <v>1500000</v>
      </c>
      <c r="BD333" s="14">
        <f>COUNTIF(СписМінфін!$B$2:$B$101,M333)</f>
        <v>1</v>
      </c>
    </row>
    <row r="334" spans="1:56" s="14" customFormat="1" x14ac:dyDescent="0.2">
      <c r="A334" s="14">
        <v>1</v>
      </c>
      <c r="B334" s="14">
        <f t="shared" si="66"/>
        <v>1</v>
      </c>
      <c r="C334" s="14">
        <f t="shared" si="67"/>
        <v>0</v>
      </c>
      <c r="D334" s="14" t="str">
        <f t="shared" si="68"/>
        <v>5ТОВАРИСТВО З ОБМЕЖЕНОЮ ВIДПОВIДАЛЬНIСТЮ "ЛІСПРОМ УКРАЇНА"</v>
      </c>
      <c r="E334" s="261">
        <f t="shared" si="69"/>
        <v>121387.88219178082</v>
      </c>
      <c r="F334" s="261">
        <f t="shared" si="70"/>
        <v>0</v>
      </c>
      <c r="G334" s="128">
        <f t="shared" si="61"/>
        <v>169757</v>
      </c>
      <c r="H334" s="126">
        <f t="shared" si="71"/>
        <v>261</v>
      </c>
      <c r="I334" s="23">
        <v>42510</v>
      </c>
      <c r="J334" s="23">
        <v>42510</v>
      </c>
      <c r="K334" s="274">
        <f t="shared" si="72"/>
        <v>42838</v>
      </c>
      <c r="L334" s="22">
        <v>9082292172</v>
      </c>
      <c r="M334" s="14" t="s">
        <v>11</v>
      </c>
      <c r="N334" s="41">
        <v>372602406162</v>
      </c>
      <c r="O334" s="40">
        <v>42510</v>
      </c>
      <c r="P334" s="40">
        <v>42510</v>
      </c>
      <c r="Q334" s="40" t="s">
        <v>108</v>
      </c>
      <c r="R334" s="56">
        <v>169757</v>
      </c>
      <c r="S334" s="43">
        <v>0</v>
      </c>
      <c r="T334" s="55">
        <f t="shared" si="62"/>
        <v>0</v>
      </c>
      <c r="U334" s="111"/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0</v>
      </c>
      <c r="AB334" s="43">
        <v>0</v>
      </c>
      <c r="AC334" s="43">
        <v>0</v>
      </c>
      <c r="AD334" s="43">
        <v>0</v>
      </c>
      <c r="AE334" s="43">
        <v>0</v>
      </c>
      <c r="AF334" s="43">
        <v>0</v>
      </c>
      <c r="AG334" s="43">
        <v>0</v>
      </c>
      <c r="AH334" s="43">
        <v>0</v>
      </c>
      <c r="AI334" s="88">
        <v>0</v>
      </c>
      <c r="AJ334" s="43">
        <v>0</v>
      </c>
      <c r="AK334" s="43">
        <v>0</v>
      </c>
      <c r="AL334" s="43">
        <v>0</v>
      </c>
      <c r="AM334" s="43">
        <v>0</v>
      </c>
      <c r="AN334" s="72">
        <f t="shared" si="63"/>
        <v>0</v>
      </c>
      <c r="AO334" s="43">
        <v>0</v>
      </c>
      <c r="AP334" s="43">
        <v>0</v>
      </c>
      <c r="AQ334" s="43">
        <v>0</v>
      </c>
      <c r="AR334" s="43">
        <v>0</v>
      </c>
      <c r="AS334" s="43">
        <v>0</v>
      </c>
      <c r="AT334" s="43">
        <v>0</v>
      </c>
      <c r="AU334" s="43">
        <v>0</v>
      </c>
      <c r="AV334" s="43">
        <v>0</v>
      </c>
      <c r="AW334" s="43">
        <v>0</v>
      </c>
      <c r="AX334" s="43">
        <v>0</v>
      </c>
      <c r="AY334" s="43">
        <v>0</v>
      </c>
      <c r="AZ334" s="43">
        <v>0</v>
      </c>
      <c r="BA334" s="19"/>
      <c r="BB334" s="275">
        <f t="shared" si="64"/>
        <v>0</v>
      </c>
      <c r="BC334" s="275">
        <f t="shared" si="65"/>
        <v>169757</v>
      </c>
      <c r="BD334" s="14">
        <f>COUNTIF(СписМінфін!$B$2:$B$101,M334)</f>
        <v>1</v>
      </c>
    </row>
    <row r="335" spans="1:56" s="14" customFormat="1" hidden="1" x14ac:dyDescent="0.2">
      <c r="A335" s="14">
        <v>1</v>
      </c>
      <c r="B335" s="14">
        <f t="shared" si="66"/>
        <v>0</v>
      </c>
      <c r="C335" s="14">
        <f t="shared" si="67"/>
        <v>0</v>
      </c>
      <c r="D335" s="14" t="str">
        <f t="shared" si="68"/>
        <v>5ДОЧІРНЄ ПІДПРИЄМСТВО З ІНОЗЕМНОЮ ІНВЕСТИЦІЄЮ "САНГРАНТ ПЛЮС"</v>
      </c>
      <c r="E335" s="261">
        <f t="shared" si="69"/>
        <v>0</v>
      </c>
      <c r="F335" s="261">
        <f t="shared" si="70"/>
        <v>0</v>
      </c>
      <c r="G335" s="128">
        <f t="shared" si="61"/>
        <v>0</v>
      </c>
      <c r="H335" s="126">
        <f t="shared" si="71"/>
        <v>0</v>
      </c>
      <c r="I335" s="23">
        <v>42510</v>
      </c>
      <c r="J335" s="23">
        <v>42510</v>
      </c>
      <c r="K335" s="274">
        <f t="shared" si="72"/>
        <v>42543</v>
      </c>
      <c r="L335" s="22">
        <v>9082231526</v>
      </c>
      <c r="M335" s="14" t="s">
        <v>88</v>
      </c>
      <c r="N335" s="41">
        <v>312436726100</v>
      </c>
      <c r="O335" s="40">
        <v>42510</v>
      </c>
      <c r="P335" s="40">
        <v>42510</v>
      </c>
      <c r="Q335" s="40" t="s">
        <v>108</v>
      </c>
      <c r="R335" s="43">
        <v>13141948</v>
      </c>
      <c r="S335" s="40">
        <v>42538</v>
      </c>
      <c r="T335" s="55">
        <f t="shared" si="62"/>
        <v>13141948</v>
      </c>
      <c r="U335" s="90">
        <v>42543</v>
      </c>
      <c r="V335" s="19">
        <v>13141948</v>
      </c>
      <c r="W335" s="43">
        <v>0</v>
      </c>
      <c r="X335" s="43">
        <v>0</v>
      </c>
      <c r="Y335" s="43">
        <v>0</v>
      </c>
      <c r="Z335" s="43">
        <v>0</v>
      </c>
      <c r="AA335" s="43">
        <v>0</v>
      </c>
      <c r="AB335" s="43">
        <v>0</v>
      </c>
      <c r="AC335" s="43">
        <v>0</v>
      </c>
      <c r="AD335" s="43">
        <v>0</v>
      </c>
      <c r="AE335" s="43">
        <v>0</v>
      </c>
      <c r="AF335" s="43">
        <v>0</v>
      </c>
      <c r="AG335" s="43">
        <v>0</v>
      </c>
      <c r="AH335" s="43">
        <v>0</v>
      </c>
      <c r="AI335" s="88">
        <v>0</v>
      </c>
      <c r="AJ335" s="43">
        <v>0</v>
      </c>
      <c r="AK335" s="43">
        <v>0</v>
      </c>
      <c r="AL335" s="43">
        <v>0</v>
      </c>
      <c r="AM335" s="43">
        <v>0</v>
      </c>
      <c r="AN335" s="72">
        <f t="shared" si="63"/>
        <v>13141948</v>
      </c>
      <c r="AO335" s="40">
        <v>42566</v>
      </c>
      <c r="AP335" s="56">
        <v>13141948</v>
      </c>
      <c r="AQ335" s="43">
        <v>0</v>
      </c>
      <c r="AR335" s="43">
        <v>0</v>
      </c>
      <c r="AS335" s="43">
        <v>0</v>
      </c>
      <c r="AT335" s="43">
        <v>0</v>
      </c>
      <c r="AU335" s="43">
        <v>0</v>
      </c>
      <c r="AV335" s="43">
        <v>0</v>
      </c>
      <c r="AW335" s="43">
        <v>0</v>
      </c>
      <c r="AX335" s="43">
        <v>0</v>
      </c>
      <c r="AY335" s="43">
        <v>0</v>
      </c>
      <c r="AZ335" s="43">
        <v>0</v>
      </c>
      <c r="BA335" s="19"/>
      <c r="BB335" s="275">
        <f t="shared" si="64"/>
        <v>0</v>
      </c>
      <c r="BC335" s="275">
        <f t="shared" si="65"/>
        <v>0</v>
      </c>
      <c r="BD335" s="14">
        <f>COUNTIF(СписМінфін!$B$2:$B$101,M335)</f>
        <v>1</v>
      </c>
    </row>
    <row r="336" spans="1:56" s="14" customFormat="1" hidden="1" x14ac:dyDescent="0.2">
      <c r="A336" s="14">
        <v>1</v>
      </c>
      <c r="B336" s="14">
        <f t="shared" si="66"/>
        <v>1</v>
      </c>
      <c r="C336" s="14">
        <f t="shared" si="67"/>
        <v>0</v>
      </c>
      <c r="D336" s="14" t="str">
        <f t="shared" si="68"/>
        <v>5КАЗЕННЕ ПІДПРИЄМСТВО "НАУКОВО-ВИРОБНИЧИЙ КОМПЛЕКС "ІСКРА"</v>
      </c>
      <c r="E336" s="261">
        <f t="shared" si="69"/>
        <v>25575.854794520546</v>
      </c>
      <c r="F336" s="261">
        <f t="shared" si="70"/>
        <v>0</v>
      </c>
      <c r="G336" s="128">
        <f t="shared" si="61"/>
        <v>35767</v>
      </c>
      <c r="H336" s="126">
        <f t="shared" si="71"/>
        <v>0</v>
      </c>
      <c r="I336" s="23">
        <v>42510</v>
      </c>
      <c r="J336" s="23">
        <v>42510</v>
      </c>
      <c r="K336" s="274">
        <f t="shared" si="72"/>
        <v>42543</v>
      </c>
      <c r="L336" s="22">
        <v>9082224445</v>
      </c>
      <c r="M336" s="14" t="s">
        <v>20</v>
      </c>
      <c r="N336" s="41">
        <v>143138608241</v>
      </c>
      <c r="O336" s="40">
        <v>42510</v>
      </c>
      <c r="P336" s="40">
        <v>42510</v>
      </c>
      <c r="Q336" s="40" t="s">
        <v>108</v>
      </c>
      <c r="R336" s="43">
        <v>3762247</v>
      </c>
      <c r="S336" s="40">
        <v>42538</v>
      </c>
      <c r="T336" s="55">
        <f t="shared" si="62"/>
        <v>3726480</v>
      </c>
      <c r="U336" s="90">
        <v>42543</v>
      </c>
      <c r="V336" s="19">
        <v>3726480</v>
      </c>
      <c r="W336" s="43">
        <v>0</v>
      </c>
      <c r="X336" s="43">
        <v>0</v>
      </c>
      <c r="Y336" s="43">
        <v>0</v>
      </c>
      <c r="Z336" s="43">
        <v>0</v>
      </c>
      <c r="AA336" s="43">
        <v>0</v>
      </c>
      <c r="AB336" s="43">
        <v>0</v>
      </c>
      <c r="AC336" s="43">
        <v>0</v>
      </c>
      <c r="AD336" s="43">
        <v>0</v>
      </c>
      <c r="AE336" s="43">
        <v>0</v>
      </c>
      <c r="AF336" s="43">
        <v>0</v>
      </c>
      <c r="AG336" s="43">
        <v>0</v>
      </c>
      <c r="AH336" s="43">
        <v>0</v>
      </c>
      <c r="AI336" s="88">
        <v>0</v>
      </c>
      <c r="AJ336" s="43">
        <v>0</v>
      </c>
      <c r="AK336" s="43">
        <v>0</v>
      </c>
      <c r="AL336" s="43">
        <v>0</v>
      </c>
      <c r="AM336" s="43">
        <v>0</v>
      </c>
      <c r="AN336" s="72">
        <f t="shared" si="63"/>
        <v>3726480</v>
      </c>
      <c r="AO336" s="40">
        <v>42674</v>
      </c>
      <c r="AP336" s="56">
        <v>3726480</v>
      </c>
      <c r="AQ336" s="43">
        <v>0</v>
      </c>
      <c r="AR336" s="43">
        <v>0</v>
      </c>
      <c r="AS336" s="43">
        <v>0</v>
      </c>
      <c r="AT336" s="43">
        <v>0</v>
      </c>
      <c r="AU336" s="43">
        <v>0</v>
      </c>
      <c r="AV336" s="43">
        <v>0</v>
      </c>
      <c r="AW336" s="43">
        <v>0</v>
      </c>
      <c r="AX336" s="43">
        <v>0</v>
      </c>
      <c r="AY336" s="43">
        <v>0</v>
      </c>
      <c r="AZ336" s="43">
        <v>0</v>
      </c>
      <c r="BA336" s="19"/>
      <c r="BB336" s="275">
        <f t="shared" si="64"/>
        <v>0</v>
      </c>
      <c r="BC336" s="275">
        <f t="shared" si="65"/>
        <v>35767</v>
      </c>
      <c r="BD336" s="14">
        <f>COUNTIF(СписМінфін!$B$2:$B$101,M336)</f>
        <v>1</v>
      </c>
    </row>
    <row r="337" spans="1:56" s="14" customFormat="1" hidden="1" x14ac:dyDescent="0.2">
      <c r="A337" s="14">
        <v>1</v>
      </c>
      <c r="B337" s="14">
        <f t="shared" si="66"/>
        <v>0</v>
      </c>
      <c r="C337" s="14">
        <f t="shared" si="67"/>
        <v>0</v>
      </c>
      <c r="D337" s="14" t="str">
        <f t="shared" si="68"/>
        <v>5ПУБЛІЧНЕ АКЦIОНЕРНЕ ТОВАРИСТВО "ВІННИЦЬКИЙ ОЛІЙНОЖИРОВИЙ КОМБІНАТ"</v>
      </c>
      <c r="E337" s="261">
        <f t="shared" si="69"/>
        <v>0</v>
      </c>
      <c r="F337" s="261">
        <f t="shared" si="70"/>
        <v>0</v>
      </c>
      <c r="G337" s="128">
        <f t="shared" si="61"/>
        <v>0</v>
      </c>
      <c r="H337" s="126">
        <f t="shared" si="71"/>
        <v>0</v>
      </c>
      <c r="I337" s="23">
        <v>42510</v>
      </c>
      <c r="J337" s="23">
        <v>42510</v>
      </c>
      <c r="K337" s="274">
        <f t="shared" si="72"/>
        <v>42543</v>
      </c>
      <c r="L337" s="22">
        <v>9082338261</v>
      </c>
      <c r="M337" s="14" t="s">
        <v>76</v>
      </c>
      <c r="N337" s="41">
        <v>3737502280</v>
      </c>
      <c r="O337" s="40">
        <v>42510</v>
      </c>
      <c r="P337" s="40">
        <v>42510</v>
      </c>
      <c r="Q337" s="40" t="s">
        <v>108</v>
      </c>
      <c r="R337" s="43">
        <v>36320890</v>
      </c>
      <c r="S337" s="40">
        <v>42543</v>
      </c>
      <c r="T337" s="55">
        <f t="shared" si="62"/>
        <v>36320890</v>
      </c>
      <c r="U337" s="90">
        <v>42543</v>
      </c>
      <c r="V337" s="19">
        <v>36320890</v>
      </c>
      <c r="W337" s="43">
        <v>0</v>
      </c>
      <c r="X337" s="43">
        <v>0</v>
      </c>
      <c r="Y337" s="43">
        <v>0</v>
      </c>
      <c r="Z337" s="43">
        <v>0</v>
      </c>
      <c r="AA337" s="43">
        <v>0</v>
      </c>
      <c r="AB337" s="43">
        <v>0</v>
      </c>
      <c r="AC337" s="43">
        <v>0</v>
      </c>
      <c r="AD337" s="43">
        <v>0</v>
      </c>
      <c r="AE337" s="43">
        <v>0</v>
      </c>
      <c r="AF337" s="43">
        <v>0</v>
      </c>
      <c r="AG337" s="43">
        <v>0</v>
      </c>
      <c r="AH337" s="43">
        <v>0</v>
      </c>
      <c r="AI337" s="88">
        <v>0</v>
      </c>
      <c r="AJ337" s="43">
        <v>0</v>
      </c>
      <c r="AK337" s="43">
        <v>0</v>
      </c>
      <c r="AL337" s="43">
        <v>0</v>
      </c>
      <c r="AM337" s="43">
        <v>0</v>
      </c>
      <c r="AN337" s="72">
        <f t="shared" si="63"/>
        <v>36320890</v>
      </c>
      <c r="AO337" s="40">
        <v>42566</v>
      </c>
      <c r="AP337" s="56">
        <v>36320890</v>
      </c>
      <c r="AQ337" s="43">
        <v>0</v>
      </c>
      <c r="AR337" s="43">
        <v>0</v>
      </c>
      <c r="AS337" s="43">
        <v>0</v>
      </c>
      <c r="AT337" s="43">
        <v>0</v>
      </c>
      <c r="AU337" s="43">
        <v>0</v>
      </c>
      <c r="AV337" s="43">
        <v>0</v>
      </c>
      <c r="AW337" s="43">
        <v>0</v>
      </c>
      <c r="AX337" s="43">
        <v>0</v>
      </c>
      <c r="AY337" s="43">
        <v>0</v>
      </c>
      <c r="AZ337" s="43">
        <v>0</v>
      </c>
      <c r="BA337" s="19"/>
      <c r="BB337" s="275">
        <f t="shared" si="64"/>
        <v>0</v>
      </c>
      <c r="BC337" s="275">
        <f t="shared" si="65"/>
        <v>0</v>
      </c>
      <c r="BD337" s="14">
        <f>COUNTIF(СписМінфін!$B$2:$B$101,M337)</f>
        <v>1</v>
      </c>
    </row>
    <row r="338" spans="1:56" s="14" customFormat="1" hidden="1" x14ac:dyDescent="0.2">
      <c r="A338" s="14">
        <v>1</v>
      </c>
      <c r="B338" s="14">
        <f t="shared" si="66"/>
        <v>1</v>
      </c>
      <c r="C338" s="14">
        <f t="shared" si="67"/>
        <v>0</v>
      </c>
      <c r="D338" s="14" t="str">
        <f t="shared" si="68"/>
        <v>5ПУБЛІЧНЕ АКЦIОНЕРНЕ ТОВАРИСТВО "ДНІПРОВСЬКИЙ МЕТАЛУРГІЙНИЙ КОМБІНАТ ІМ. Ф.Е. ДЗЕРЖИНСЬКОГО"</v>
      </c>
      <c r="E338" s="261">
        <f t="shared" si="69"/>
        <v>2867790.0575342467</v>
      </c>
      <c r="F338" s="261">
        <f t="shared" si="70"/>
        <v>0</v>
      </c>
      <c r="G338" s="129">
        <f t="shared" si="61"/>
        <v>4010511</v>
      </c>
      <c r="H338" s="126">
        <f t="shared" si="71"/>
        <v>0</v>
      </c>
      <c r="I338" s="23">
        <v>42510</v>
      </c>
      <c r="J338" s="23">
        <v>42510</v>
      </c>
      <c r="K338" s="274">
        <f t="shared" si="72"/>
        <v>42543</v>
      </c>
      <c r="L338" s="22">
        <v>9081598422</v>
      </c>
      <c r="M338" s="14" t="s">
        <v>27</v>
      </c>
      <c r="N338" s="41">
        <v>53930404034</v>
      </c>
      <c r="O338" s="40">
        <v>42510</v>
      </c>
      <c r="P338" s="40">
        <v>42510</v>
      </c>
      <c r="Q338" s="40" t="s">
        <v>108</v>
      </c>
      <c r="R338" s="43">
        <v>305938555</v>
      </c>
      <c r="S338" s="40">
        <v>42542</v>
      </c>
      <c r="T338" s="55">
        <f t="shared" si="62"/>
        <v>301860187</v>
      </c>
      <c r="U338" s="90">
        <v>42543</v>
      </c>
      <c r="V338" s="19">
        <v>301860187</v>
      </c>
      <c r="W338" s="43">
        <v>0</v>
      </c>
      <c r="X338" s="43">
        <v>0</v>
      </c>
      <c r="Y338" s="43">
        <v>0</v>
      </c>
      <c r="Z338" s="43">
        <v>0</v>
      </c>
      <c r="AA338" s="43">
        <v>0</v>
      </c>
      <c r="AB338" s="43">
        <v>0</v>
      </c>
      <c r="AC338" s="43">
        <v>0</v>
      </c>
      <c r="AD338" s="43">
        <v>0</v>
      </c>
      <c r="AE338" s="43">
        <v>0</v>
      </c>
      <c r="AF338" s="43">
        <v>0</v>
      </c>
      <c r="AG338" s="40">
        <v>42613</v>
      </c>
      <c r="AH338" s="22">
        <v>814600</v>
      </c>
      <c r="AI338" s="64">
        <v>67857</v>
      </c>
      <c r="AJ338" s="40">
        <v>42727</v>
      </c>
      <c r="AK338" s="22">
        <v>45726</v>
      </c>
      <c r="AL338" s="40" t="s">
        <v>108</v>
      </c>
      <c r="AM338" s="43">
        <v>0</v>
      </c>
      <c r="AN338" s="72">
        <f t="shared" si="63"/>
        <v>301860187.00000006</v>
      </c>
      <c r="AO338" s="40">
        <v>42643</v>
      </c>
      <c r="AP338" s="57">
        <v>301860187.00000006</v>
      </c>
      <c r="AQ338" s="43">
        <v>0</v>
      </c>
      <c r="AR338" s="43">
        <v>0</v>
      </c>
      <c r="AS338" s="43">
        <v>0</v>
      </c>
      <c r="AT338" s="43">
        <v>0</v>
      </c>
      <c r="AU338" s="43">
        <v>0</v>
      </c>
      <c r="AV338" s="43">
        <v>0</v>
      </c>
      <c r="AW338" s="43">
        <v>0</v>
      </c>
      <c r="AX338" s="43">
        <v>0</v>
      </c>
      <c r="AY338" s="43">
        <v>0</v>
      </c>
      <c r="AZ338" s="43">
        <v>0</v>
      </c>
      <c r="BA338" s="22"/>
      <c r="BB338" s="276">
        <f t="shared" si="64"/>
        <v>0</v>
      </c>
      <c r="BC338" s="276">
        <f t="shared" si="65"/>
        <v>4078367.9999999404</v>
      </c>
      <c r="BD338" s="14">
        <f>COUNTIF(СписМінфін!$B$2:$B$101,M338)</f>
        <v>1</v>
      </c>
    </row>
    <row r="339" spans="1:56" s="14" customFormat="1" hidden="1" x14ac:dyDescent="0.2">
      <c r="A339" s="14">
        <v>1</v>
      </c>
      <c r="B339" s="14">
        <f t="shared" si="66"/>
        <v>1</v>
      </c>
      <c r="C339" s="14">
        <f t="shared" si="67"/>
        <v>0</v>
      </c>
      <c r="D339" s="14" t="str">
        <f t="shared" si="68"/>
        <v>5ПУБЛІЧНЕ АКЦIОНЕРНЕ ТОВАРИСТВО "МИРОНІВСЬКИЙ ЗАВОД ПО ВИГОТОВЛЕННЮ КРУП І КОМБІКОРМІВ "</v>
      </c>
      <c r="E339" s="261">
        <f t="shared" si="69"/>
        <v>3526359.5589041095</v>
      </c>
      <c r="F339" s="261">
        <f t="shared" si="70"/>
        <v>0</v>
      </c>
      <c r="G339" s="128">
        <f t="shared" si="61"/>
        <v>4931499</v>
      </c>
      <c r="H339" s="126">
        <f t="shared" si="71"/>
        <v>0</v>
      </c>
      <c r="I339" s="23">
        <v>42510</v>
      </c>
      <c r="J339" s="23">
        <v>42510</v>
      </c>
      <c r="K339" s="274">
        <f t="shared" si="72"/>
        <v>42543</v>
      </c>
      <c r="L339" s="22">
        <v>9081956246</v>
      </c>
      <c r="M339" s="14" t="s">
        <v>47</v>
      </c>
      <c r="N339" s="41">
        <v>9517710155</v>
      </c>
      <c r="O339" s="40">
        <v>42510</v>
      </c>
      <c r="P339" s="40">
        <v>42510</v>
      </c>
      <c r="Q339" s="40" t="s">
        <v>108</v>
      </c>
      <c r="R339" s="43">
        <v>100000000</v>
      </c>
      <c r="S339" s="40">
        <v>42542</v>
      </c>
      <c r="T339" s="55">
        <f t="shared" si="62"/>
        <v>95068501</v>
      </c>
      <c r="U339" s="90">
        <v>42543</v>
      </c>
      <c r="V339" s="19">
        <v>95068501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0</v>
      </c>
      <c r="AE339" s="43">
        <v>0</v>
      </c>
      <c r="AF339" s="43">
        <v>0</v>
      </c>
      <c r="AG339" s="43">
        <v>0</v>
      </c>
      <c r="AH339" s="43">
        <v>0</v>
      </c>
      <c r="AI339" s="88">
        <v>0</v>
      </c>
      <c r="AJ339" s="43">
        <v>0</v>
      </c>
      <c r="AK339" s="43">
        <v>0</v>
      </c>
      <c r="AL339" s="43">
        <v>0</v>
      </c>
      <c r="AM339" s="43">
        <v>0</v>
      </c>
      <c r="AN339" s="72">
        <f t="shared" si="63"/>
        <v>95068501</v>
      </c>
      <c r="AO339" s="40">
        <v>42566</v>
      </c>
      <c r="AP339" s="56">
        <v>95068501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19"/>
      <c r="BB339" s="275">
        <f t="shared" si="64"/>
        <v>0</v>
      </c>
      <c r="BC339" s="275">
        <f t="shared" si="65"/>
        <v>4931499</v>
      </c>
      <c r="BD339" s="14">
        <f>COUNTIF(СписМінфін!$B$2:$B$101,M339)</f>
        <v>1</v>
      </c>
    </row>
    <row r="340" spans="1:56" s="14" customFormat="1" hidden="1" x14ac:dyDescent="0.2">
      <c r="A340" s="14">
        <v>1</v>
      </c>
      <c r="B340" s="14">
        <f t="shared" si="66"/>
        <v>1</v>
      </c>
      <c r="C340" s="14">
        <f t="shared" si="67"/>
        <v>0</v>
      </c>
      <c r="D340" s="14" t="str">
        <f t="shared" si="68"/>
        <v>5ПУБЛІЧНЕ АКЦIОНЕРНЕ ТОВАРИСТВО "ПІВДЕННИЙ ГІРНИЧО-ЗБАГАЧУВАЛЬНИЙ КОМБІНАТ"</v>
      </c>
      <c r="E340" s="261">
        <f t="shared" si="69"/>
        <v>3086656.3198356191</v>
      </c>
      <c r="F340" s="261">
        <f t="shared" si="70"/>
        <v>0</v>
      </c>
      <c r="G340" s="128">
        <f t="shared" si="61"/>
        <v>4316588.3400000036</v>
      </c>
      <c r="H340" s="126">
        <f t="shared" si="71"/>
        <v>0</v>
      </c>
      <c r="I340" s="23">
        <v>42510</v>
      </c>
      <c r="J340" s="23">
        <v>42510</v>
      </c>
      <c r="K340" s="274">
        <f t="shared" si="72"/>
        <v>42543</v>
      </c>
      <c r="L340" s="22">
        <v>9081707265</v>
      </c>
      <c r="M340" s="14" t="s">
        <v>134</v>
      </c>
      <c r="N340" s="41">
        <v>1910004055</v>
      </c>
      <c r="O340" s="40">
        <v>42510</v>
      </c>
      <c r="P340" s="40">
        <v>42510</v>
      </c>
      <c r="Q340" s="40" t="s">
        <v>108</v>
      </c>
      <c r="R340" s="43">
        <v>98801186</v>
      </c>
      <c r="S340" s="40">
        <v>42542</v>
      </c>
      <c r="T340" s="55">
        <f t="shared" si="62"/>
        <v>94484597.659999996</v>
      </c>
      <c r="U340" s="90">
        <v>42543</v>
      </c>
      <c r="V340" s="19">
        <v>94484597.659999996</v>
      </c>
      <c r="W340" s="43">
        <v>0</v>
      </c>
      <c r="X340" s="43">
        <v>0</v>
      </c>
      <c r="Y340" s="43">
        <v>0</v>
      </c>
      <c r="Z340" s="43">
        <v>0</v>
      </c>
      <c r="AA340" s="43">
        <v>0</v>
      </c>
      <c r="AB340" s="43">
        <v>0</v>
      </c>
      <c r="AC340" s="43">
        <v>0</v>
      </c>
      <c r="AD340" s="43">
        <v>0</v>
      </c>
      <c r="AE340" s="43">
        <v>0</v>
      </c>
      <c r="AF340" s="43">
        <v>0</v>
      </c>
      <c r="AG340" s="43">
        <v>0</v>
      </c>
      <c r="AH340" s="43">
        <v>0</v>
      </c>
      <c r="AI340" s="88">
        <v>0</v>
      </c>
      <c r="AJ340" s="43">
        <v>0</v>
      </c>
      <c r="AK340" s="43">
        <v>0</v>
      </c>
      <c r="AL340" s="43">
        <v>0</v>
      </c>
      <c r="AM340" s="43">
        <v>0</v>
      </c>
      <c r="AN340" s="72">
        <f t="shared" si="63"/>
        <v>94484597.659999996</v>
      </c>
      <c r="AO340" s="40">
        <v>42559</v>
      </c>
      <c r="AP340" s="56">
        <v>94484597.659999996</v>
      </c>
      <c r="AQ340" s="43">
        <v>0</v>
      </c>
      <c r="AR340" s="43">
        <v>0</v>
      </c>
      <c r="AS340" s="43">
        <v>0</v>
      </c>
      <c r="AT340" s="43">
        <v>0</v>
      </c>
      <c r="AU340" s="43">
        <v>0</v>
      </c>
      <c r="AV340" s="43">
        <v>0</v>
      </c>
      <c r="AW340" s="43">
        <v>0</v>
      </c>
      <c r="AX340" s="43">
        <v>0</v>
      </c>
      <c r="AY340" s="43">
        <v>0</v>
      </c>
      <c r="AZ340" s="43">
        <v>0</v>
      </c>
      <c r="BA340" s="19"/>
      <c r="BB340" s="275">
        <f t="shared" si="64"/>
        <v>0</v>
      </c>
      <c r="BC340" s="275">
        <f t="shared" si="65"/>
        <v>4316588.3400000036</v>
      </c>
      <c r="BD340" s="14">
        <f>COUNTIF(СписМінфін!$B$2:$B$101,M340)</f>
        <v>0</v>
      </c>
    </row>
    <row r="341" spans="1:56" s="14" customFormat="1" hidden="1" x14ac:dyDescent="0.2">
      <c r="A341" s="14">
        <v>1</v>
      </c>
      <c r="B341" s="14">
        <f t="shared" si="66"/>
        <v>0</v>
      </c>
      <c r="C341" s="14">
        <f t="shared" si="67"/>
        <v>0</v>
      </c>
      <c r="D341" s="14" t="str">
        <f t="shared" si="68"/>
        <v>5ПУБЛІЧНЕ АКЦІОНЕРНЕ ТОВАРИСТВО ''ЗАПОРІЗЬКИЙ ЗАВОД ФЕРОСПЛАВІВ''</v>
      </c>
      <c r="E341" s="261">
        <f t="shared" si="69"/>
        <v>0</v>
      </c>
      <c r="F341" s="261">
        <f t="shared" si="70"/>
        <v>0</v>
      </c>
      <c r="G341" s="128">
        <f t="shared" si="61"/>
        <v>0</v>
      </c>
      <c r="H341" s="126">
        <f t="shared" si="71"/>
        <v>0</v>
      </c>
      <c r="I341" s="23">
        <v>42510</v>
      </c>
      <c r="J341" s="23">
        <v>42510</v>
      </c>
      <c r="K341" s="274">
        <f t="shared" si="72"/>
        <v>42543</v>
      </c>
      <c r="L341" s="22">
        <v>9081824310</v>
      </c>
      <c r="M341" s="14" t="s">
        <v>137</v>
      </c>
      <c r="N341" s="41">
        <v>1865408241</v>
      </c>
      <c r="O341" s="40">
        <v>42510</v>
      </c>
      <c r="P341" s="40">
        <v>42510</v>
      </c>
      <c r="Q341" s="40" t="s">
        <v>108</v>
      </c>
      <c r="R341" s="22">
        <v>7422006</v>
      </c>
      <c r="S341" s="40">
        <v>42538</v>
      </c>
      <c r="T341" s="55">
        <f t="shared" si="62"/>
        <v>7422006</v>
      </c>
      <c r="U341" s="90">
        <v>42543</v>
      </c>
      <c r="V341" s="19">
        <v>7422006</v>
      </c>
      <c r="W341" s="43">
        <v>0</v>
      </c>
      <c r="X341" s="43">
        <v>0</v>
      </c>
      <c r="Y341" s="43">
        <v>0</v>
      </c>
      <c r="Z341" s="43">
        <v>0</v>
      </c>
      <c r="AA341" s="43">
        <v>0</v>
      </c>
      <c r="AB341" s="43">
        <v>0</v>
      </c>
      <c r="AC341" s="43">
        <v>0</v>
      </c>
      <c r="AD341" s="43">
        <v>0</v>
      </c>
      <c r="AE341" s="43">
        <v>0</v>
      </c>
      <c r="AF341" s="43">
        <v>0</v>
      </c>
      <c r="AG341" s="43">
        <v>0</v>
      </c>
      <c r="AH341" s="43">
        <v>0</v>
      </c>
      <c r="AI341" s="88">
        <v>0</v>
      </c>
      <c r="AJ341" s="43">
        <v>0</v>
      </c>
      <c r="AK341" s="43">
        <v>0</v>
      </c>
      <c r="AL341" s="43">
        <v>0</v>
      </c>
      <c r="AM341" s="43">
        <v>0</v>
      </c>
      <c r="AN341" s="72">
        <f t="shared" si="63"/>
        <v>7422006</v>
      </c>
      <c r="AO341" s="40">
        <v>42576</v>
      </c>
      <c r="AP341" s="56">
        <v>7422006</v>
      </c>
      <c r="AQ341" s="43">
        <v>0</v>
      </c>
      <c r="AR341" s="43">
        <v>0</v>
      </c>
      <c r="AS341" s="43">
        <v>0</v>
      </c>
      <c r="AT341" s="43">
        <v>0</v>
      </c>
      <c r="AU341" s="43">
        <v>0</v>
      </c>
      <c r="AV341" s="43">
        <v>0</v>
      </c>
      <c r="AW341" s="43">
        <v>0</v>
      </c>
      <c r="AX341" s="43">
        <v>0</v>
      </c>
      <c r="AY341" s="43">
        <v>0</v>
      </c>
      <c r="AZ341" s="43">
        <v>0</v>
      </c>
      <c r="BA341" s="19"/>
      <c r="BB341" s="275">
        <f t="shared" si="64"/>
        <v>0</v>
      </c>
      <c r="BC341" s="275">
        <f t="shared" si="65"/>
        <v>0</v>
      </c>
      <c r="BD341" s="14">
        <f>COUNTIF(СписМінфін!$B$2:$B$101,M341)</f>
        <v>0</v>
      </c>
    </row>
    <row r="342" spans="1:56" s="14" customFormat="1" hidden="1" x14ac:dyDescent="0.2">
      <c r="A342" s="14">
        <v>1</v>
      </c>
      <c r="B342" s="14">
        <f t="shared" si="66"/>
        <v>0</v>
      </c>
      <c r="C342" s="14">
        <f t="shared" si="67"/>
        <v>0</v>
      </c>
      <c r="D342" s="14" t="str">
        <f t="shared" si="68"/>
        <v>5ТОВАРИСТВО З ОБМЕЖЕНОЮ ВIДПОВIДАЛЬНIСТЮ "ВІННИЦЬКИЙ КОМБІНАТ ХЛІБОПРОДУКТІВ № 2"</v>
      </c>
      <c r="E342" s="261">
        <f t="shared" si="69"/>
        <v>0</v>
      </c>
      <c r="F342" s="261">
        <f t="shared" si="70"/>
        <v>0</v>
      </c>
      <c r="G342" s="128">
        <f t="shared" si="61"/>
        <v>0</v>
      </c>
      <c r="H342" s="126">
        <f t="shared" si="71"/>
        <v>0</v>
      </c>
      <c r="I342" s="23">
        <v>42510</v>
      </c>
      <c r="J342" s="23">
        <v>42510</v>
      </c>
      <c r="K342" s="274">
        <f t="shared" si="72"/>
        <v>42543</v>
      </c>
      <c r="L342" s="22">
        <v>9082044557</v>
      </c>
      <c r="M342" s="14" t="s">
        <v>74</v>
      </c>
      <c r="N342" s="41">
        <v>343250302030</v>
      </c>
      <c r="O342" s="40">
        <v>42510</v>
      </c>
      <c r="P342" s="40">
        <v>42510</v>
      </c>
      <c r="Q342" s="40" t="s">
        <v>108</v>
      </c>
      <c r="R342" s="43">
        <v>16349113</v>
      </c>
      <c r="S342" s="40">
        <v>42543</v>
      </c>
      <c r="T342" s="55">
        <f t="shared" si="62"/>
        <v>16349113</v>
      </c>
      <c r="U342" s="90">
        <v>42543</v>
      </c>
      <c r="V342" s="19">
        <v>16349113</v>
      </c>
      <c r="W342" s="43">
        <v>0</v>
      </c>
      <c r="X342" s="43">
        <v>0</v>
      </c>
      <c r="Y342" s="43">
        <v>0</v>
      </c>
      <c r="Z342" s="43">
        <v>0</v>
      </c>
      <c r="AA342" s="43">
        <v>0</v>
      </c>
      <c r="AB342" s="43">
        <v>0</v>
      </c>
      <c r="AC342" s="43">
        <v>0</v>
      </c>
      <c r="AD342" s="43">
        <v>0</v>
      </c>
      <c r="AE342" s="43">
        <v>0</v>
      </c>
      <c r="AF342" s="43">
        <v>0</v>
      </c>
      <c r="AG342" s="43">
        <v>0</v>
      </c>
      <c r="AH342" s="43">
        <v>0</v>
      </c>
      <c r="AI342" s="88">
        <v>0</v>
      </c>
      <c r="AJ342" s="43">
        <v>0</v>
      </c>
      <c r="AK342" s="43">
        <v>0</v>
      </c>
      <c r="AL342" s="43">
        <v>0</v>
      </c>
      <c r="AM342" s="43">
        <v>0</v>
      </c>
      <c r="AN342" s="72">
        <f t="shared" si="63"/>
        <v>16349113</v>
      </c>
      <c r="AO342" s="40">
        <v>42566</v>
      </c>
      <c r="AP342" s="56">
        <v>16349113</v>
      </c>
      <c r="AQ342" s="43">
        <v>0</v>
      </c>
      <c r="AR342" s="43">
        <v>0</v>
      </c>
      <c r="AS342" s="43">
        <v>0</v>
      </c>
      <c r="AT342" s="43">
        <v>0</v>
      </c>
      <c r="AU342" s="43">
        <v>0</v>
      </c>
      <c r="AV342" s="43">
        <v>0</v>
      </c>
      <c r="AW342" s="43">
        <v>0</v>
      </c>
      <c r="AX342" s="43">
        <v>0</v>
      </c>
      <c r="AY342" s="43">
        <v>0</v>
      </c>
      <c r="AZ342" s="43">
        <v>0</v>
      </c>
      <c r="BA342" s="19"/>
      <c r="BB342" s="275">
        <f t="shared" si="64"/>
        <v>0</v>
      </c>
      <c r="BC342" s="275">
        <f t="shared" si="65"/>
        <v>0</v>
      </c>
      <c r="BD342" s="14">
        <f>COUNTIF(СписМінфін!$B$2:$B$101,M342)</f>
        <v>1</v>
      </c>
    </row>
    <row r="343" spans="1:56" s="14" customFormat="1" hidden="1" x14ac:dyDescent="0.2">
      <c r="A343" s="14">
        <v>1</v>
      </c>
      <c r="B343" s="14">
        <f t="shared" si="66"/>
        <v>0</v>
      </c>
      <c r="C343" s="14">
        <f t="shared" si="67"/>
        <v>0</v>
      </c>
      <c r="D343" s="14" t="str">
        <f t="shared" si="68"/>
        <v>5ТОВАРИСТВО З ОБМЕЖЕНОЮ ВIДПОВIДАЛЬНIСТЮ "ЗАПОРІЗЬКИЙ ТИТАНО-МАГНІЄВИЙ КОМБІНАТ"</v>
      </c>
      <c r="E343" s="261">
        <f t="shared" si="69"/>
        <v>0</v>
      </c>
      <c r="F343" s="261">
        <f t="shared" si="70"/>
        <v>0</v>
      </c>
      <c r="G343" s="128">
        <f t="shared" si="61"/>
        <v>0</v>
      </c>
      <c r="H343" s="126">
        <f t="shared" si="71"/>
        <v>0</v>
      </c>
      <c r="I343" s="23">
        <v>42510</v>
      </c>
      <c r="J343" s="23">
        <v>42510</v>
      </c>
      <c r="K343" s="274">
        <f t="shared" si="72"/>
        <v>42543</v>
      </c>
      <c r="L343" s="22">
        <v>9081801655</v>
      </c>
      <c r="M343" s="14" t="s">
        <v>30</v>
      </c>
      <c r="N343" s="41">
        <v>389830008255</v>
      </c>
      <c r="O343" s="40">
        <v>42510</v>
      </c>
      <c r="P343" s="40">
        <v>42510</v>
      </c>
      <c r="Q343" s="40" t="s">
        <v>108</v>
      </c>
      <c r="R343" s="43">
        <v>9499873</v>
      </c>
      <c r="S343" s="40">
        <v>42538</v>
      </c>
      <c r="T343" s="55">
        <f t="shared" si="62"/>
        <v>9499873</v>
      </c>
      <c r="U343" s="90">
        <v>42543</v>
      </c>
      <c r="V343" s="19">
        <v>9499873</v>
      </c>
      <c r="W343" s="43">
        <v>0</v>
      </c>
      <c r="X343" s="43">
        <v>0</v>
      </c>
      <c r="Y343" s="43">
        <v>0</v>
      </c>
      <c r="Z343" s="43">
        <v>0</v>
      </c>
      <c r="AA343" s="43">
        <v>0</v>
      </c>
      <c r="AB343" s="43">
        <v>0</v>
      </c>
      <c r="AC343" s="43">
        <v>0</v>
      </c>
      <c r="AD343" s="43">
        <v>0</v>
      </c>
      <c r="AE343" s="43">
        <v>0</v>
      </c>
      <c r="AF343" s="43">
        <v>0</v>
      </c>
      <c r="AG343" s="43">
        <v>0</v>
      </c>
      <c r="AH343" s="43">
        <v>0</v>
      </c>
      <c r="AI343" s="88">
        <v>0</v>
      </c>
      <c r="AJ343" s="43">
        <v>0</v>
      </c>
      <c r="AK343" s="43">
        <v>0</v>
      </c>
      <c r="AL343" s="43">
        <v>0</v>
      </c>
      <c r="AM343" s="43">
        <v>0</v>
      </c>
      <c r="AN343" s="72">
        <f t="shared" si="63"/>
        <v>9499873</v>
      </c>
      <c r="AO343" s="40">
        <v>42733</v>
      </c>
      <c r="AP343" s="56">
        <v>9499873</v>
      </c>
      <c r="AQ343" s="43">
        <v>0</v>
      </c>
      <c r="AR343" s="43">
        <v>0</v>
      </c>
      <c r="AS343" s="43">
        <v>0</v>
      </c>
      <c r="AT343" s="43">
        <v>0</v>
      </c>
      <c r="AU343" s="43">
        <v>0</v>
      </c>
      <c r="AV343" s="43">
        <v>0</v>
      </c>
      <c r="AW343" s="43">
        <v>0</v>
      </c>
      <c r="AX343" s="43">
        <v>0</v>
      </c>
      <c r="AY343" s="43">
        <v>0</v>
      </c>
      <c r="AZ343" s="43">
        <v>0</v>
      </c>
      <c r="BA343" s="19"/>
      <c r="BB343" s="275">
        <f t="shared" si="64"/>
        <v>0</v>
      </c>
      <c r="BC343" s="275">
        <f t="shared" si="65"/>
        <v>0</v>
      </c>
      <c r="BD343" s="14">
        <f>COUNTIF(СписМінфін!$B$2:$B$101,M343)</f>
        <v>1</v>
      </c>
    </row>
    <row r="344" spans="1:56" s="14" customFormat="1" hidden="1" x14ac:dyDescent="0.2">
      <c r="A344" s="14">
        <v>1</v>
      </c>
      <c r="B344" s="14">
        <f t="shared" si="66"/>
        <v>1</v>
      </c>
      <c r="C344" s="14">
        <f t="shared" si="67"/>
        <v>0</v>
      </c>
      <c r="D344" s="14" t="str">
        <f t="shared" si="68"/>
        <v>5ТОВАРИСТВО З ОБМЕЖЕНОЮ ВIДПОВIДАЛЬНIСТЮ "ОЛСІДЗ БЛЕК СІ"</v>
      </c>
      <c r="E344" s="261">
        <f t="shared" si="69"/>
        <v>220587.61093150941</v>
      </c>
      <c r="F344" s="261">
        <f t="shared" si="70"/>
        <v>0</v>
      </c>
      <c r="G344" s="128">
        <f t="shared" si="61"/>
        <v>308484.59000000358</v>
      </c>
      <c r="H344" s="126">
        <f t="shared" si="71"/>
        <v>0</v>
      </c>
      <c r="I344" s="23">
        <v>42510</v>
      </c>
      <c r="J344" s="23">
        <v>42510</v>
      </c>
      <c r="K344" s="274">
        <f t="shared" si="72"/>
        <v>42543</v>
      </c>
      <c r="L344" s="22">
        <v>9082012206</v>
      </c>
      <c r="M344" s="14" t="s">
        <v>39</v>
      </c>
      <c r="N344" s="41">
        <v>373924926569</v>
      </c>
      <c r="O344" s="40">
        <v>42510</v>
      </c>
      <c r="P344" s="40">
        <v>42510</v>
      </c>
      <c r="Q344" s="40" t="s">
        <v>108</v>
      </c>
      <c r="R344" s="43">
        <v>44830473</v>
      </c>
      <c r="S344" s="40">
        <v>42543</v>
      </c>
      <c r="T344" s="55">
        <f t="shared" si="62"/>
        <v>44521988.409999996</v>
      </c>
      <c r="U344" s="90">
        <v>42543</v>
      </c>
      <c r="V344" s="19">
        <v>44521988.409999996</v>
      </c>
      <c r="W344" s="43">
        <v>0</v>
      </c>
      <c r="X344" s="43">
        <v>0</v>
      </c>
      <c r="Y344" s="43">
        <v>0</v>
      </c>
      <c r="Z344" s="43">
        <v>0</v>
      </c>
      <c r="AA344" s="43">
        <v>0</v>
      </c>
      <c r="AB344" s="43">
        <v>0</v>
      </c>
      <c r="AC344" s="43">
        <v>0</v>
      </c>
      <c r="AD344" s="43">
        <v>0</v>
      </c>
      <c r="AE344" s="43">
        <v>0</v>
      </c>
      <c r="AF344" s="43">
        <v>0</v>
      </c>
      <c r="AG344" s="43">
        <v>0</v>
      </c>
      <c r="AH344" s="43">
        <v>0</v>
      </c>
      <c r="AI344" s="88">
        <v>0</v>
      </c>
      <c r="AJ344" s="43">
        <v>0</v>
      </c>
      <c r="AK344" s="43">
        <v>0</v>
      </c>
      <c r="AL344" s="43">
        <v>0</v>
      </c>
      <c r="AM344" s="43">
        <v>0</v>
      </c>
      <c r="AN344" s="72">
        <f t="shared" si="63"/>
        <v>44521988.409999996</v>
      </c>
      <c r="AO344" s="40">
        <v>42566</v>
      </c>
      <c r="AP344" s="56">
        <v>44521988.409999996</v>
      </c>
      <c r="AQ344" s="43">
        <v>0</v>
      </c>
      <c r="AR344" s="43">
        <v>0</v>
      </c>
      <c r="AS344" s="43">
        <v>0</v>
      </c>
      <c r="AT344" s="43">
        <v>0</v>
      </c>
      <c r="AU344" s="43">
        <v>0</v>
      </c>
      <c r="AV344" s="43">
        <v>0</v>
      </c>
      <c r="AW344" s="43">
        <v>0</v>
      </c>
      <c r="AX344" s="43">
        <v>0</v>
      </c>
      <c r="AY344" s="43">
        <v>0</v>
      </c>
      <c r="AZ344" s="43">
        <v>0</v>
      </c>
      <c r="BA344" s="19"/>
      <c r="BB344" s="275">
        <f t="shared" si="64"/>
        <v>0</v>
      </c>
      <c r="BC344" s="275">
        <f t="shared" si="65"/>
        <v>308484.59000000358</v>
      </c>
      <c r="BD344" s="14">
        <f>COUNTIF(СписМінфін!$B$2:$B$101,M344)</f>
        <v>1</v>
      </c>
    </row>
    <row r="345" spans="1:56" s="14" customFormat="1" hidden="1" x14ac:dyDescent="0.2">
      <c r="A345" s="14">
        <v>1</v>
      </c>
      <c r="B345" s="14">
        <f t="shared" si="66"/>
        <v>0</v>
      </c>
      <c r="C345" s="14">
        <f t="shared" si="67"/>
        <v>0</v>
      </c>
      <c r="D345" s="14" t="str">
        <f t="shared" si="68"/>
        <v>5ТОВАРИСТВО З ОБМЕЖЕНОЮ ВIДПОВIДАЛЬНIСТЮ "ПОБУЖСЬКИЙ ФЕРОНІКЕЛЕВИЙ КОМБІНАТ"</v>
      </c>
      <c r="E345" s="261">
        <f t="shared" si="69"/>
        <v>0</v>
      </c>
      <c r="F345" s="261">
        <f t="shared" si="70"/>
        <v>0</v>
      </c>
      <c r="G345" s="128">
        <f t="shared" si="61"/>
        <v>0</v>
      </c>
      <c r="H345" s="126">
        <f t="shared" si="71"/>
        <v>0</v>
      </c>
      <c r="I345" s="23">
        <v>42510</v>
      </c>
      <c r="J345" s="23">
        <v>42510</v>
      </c>
      <c r="K345" s="274">
        <f t="shared" si="72"/>
        <v>42543</v>
      </c>
      <c r="L345" s="22">
        <v>9082295366</v>
      </c>
      <c r="M345" s="14" t="s">
        <v>50</v>
      </c>
      <c r="N345" s="41">
        <v>310769526557</v>
      </c>
      <c r="O345" s="40">
        <v>42510</v>
      </c>
      <c r="P345" s="40">
        <v>42510</v>
      </c>
      <c r="Q345" s="40" t="s">
        <v>108</v>
      </c>
      <c r="R345" s="22">
        <v>26013569</v>
      </c>
      <c r="S345" s="40">
        <v>42542</v>
      </c>
      <c r="T345" s="55">
        <f t="shared" si="62"/>
        <v>26013569</v>
      </c>
      <c r="U345" s="90">
        <v>42543</v>
      </c>
      <c r="V345" s="19">
        <v>26013569</v>
      </c>
      <c r="W345" s="43">
        <v>0</v>
      </c>
      <c r="X345" s="43">
        <v>0</v>
      </c>
      <c r="Y345" s="43">
        <v>0</v>
      </c>
      <c r="Z345" s="43">
        <v>0</v>
      </c>
      <c r="AA345" s="43">
        <v>0</v>
      </c>
      <c r="AB345" s="43">
        <v>0</v>
      </c>
      <c r="AC345" s="43">
        <v>0</v>
      </c>
      <c r="AD345" s="43">
        <v>0</v>
      </c>
      <c r="AE345" s="43">
        <v>0</v>
      </c>
      <c r="AF345" s="43">
        <v>0</v>
      </c>
      <c r="AG345" s="43">
        <v>0</v>
      </c>
      <c r="AH345" s="43">
        <v>0</v>
      </c>
      <c r="AI345" s="88">
        <v>0</v>
      </c>
      <c r="AJ345" s="43">
        <v>0</v>
      </c>
      <c r="AK345" s="43">
        <v>0</v>
      </c>
      <c r="AL345" s="43">
        <v>0</v>
      </c>
      <c r="AM345" s="43">
        <v>0</v>
      </c>
      <c r="AN345" s="72">
        <f t="shared" si="63"/>
        <v>26013569</v>
      </c>
      <c r="AO345" s="40">
        <v>42562</v>
      </c>
      <c r="AP345" s="56">
        <v>26013569</v>
      </c>
      <c r="AQ345" s="43">
        <v>0</v>
      </c>
      <c r="AR345" s="43">
        <v>0</v>
      </c>
      <c r="AS345" s="43">
        <v>0</v>
      </c>
      <c r="AT345" s="43">
        <v>0</v>
      </c>
      <c r="AU345" s="43">
        <v>0</v>
      </c>
      <c r="AV345" s="43">
        <v>0</v>
      </c>
      <c r="AW345" s="43">
        <v>0</v>
      </c>
      <c r="AX345" s="43">
        <v>0</v>
      </c>
      <c r="AY345" s="43">
        <v>0</v>
      </c>
      <c r="AZ345" s="43">
        <v>0</v>
      </c>
      <c r="BA345" s="19"/>
      <c r="BB345" s="275">
        <f t="shared" si="64"/>
        <v>0</v>
      </c>
      <c r="BC345" s="275">
        <f t="shared" si="65"/>
        <v>0</v>
      </c>
      <c r="BD345" s="14">
        <f>COUNTIF(СписМінфін!$B$2:$B$101,M345)</f>
        <v>1</v>
      </c>
    </row>
    <row r="346" spans="1:56" s="14" customFormat="1" hidden="1" x14ac:dyDescent="0.2">
      <c r="A346" s="14">
        <v>1</v>
      </c>
      <c r="B346" s="14">
        <f t="shared" si="66"/>
        <v>0</v>
      </c>
      <c r="C346" s="14">
        <f t="shared" si="67"/>
        <v>0</v>
      </c>
      <c r="D346" s="14" t="str">
        <f t="shared" si="68"/>
        <v>5ТОВАРИСТВО З ОБМЕЖЕНОЮ ВIДПОВIДАЛЬНIСТЮ "ТОТЛЕНД"</v>
      </c>
      <c r="E346" s="261">
        <f t="shared" si="69"/>
        <v>0</v>
      </c>
      <c r="F346" s="261">
        <f t="shared" si="70"/>
        <v>0</v>
      </c>
      <c r="G346" s="128">
        <f t="shared" si="61"/>
        <v>0</v>
      </c>
      <c r="H346" s="126">
        <f t="shared" si="71"/>
        <v>0</v>
      </c>
      <c r="I346" s="23">
        <v>42510</v>
      </c>
      <c r="J346" s="74">
        <v>42510</v>
      </c>
      <c r="K346" s="274">
        <f t="shared" si="72"/>
        <v>42543</v>
      </c>
      <c r="L346" s="75">
        <v>9082056747</v>
      </c>
      <c r="M346" s="14" t="s">
        <v>101</v>
      </c>
      <c r="N346" s="76">
        <v>387438523146</v>
      </c>
      <c r="O346" s="28">
        <v>42510</v>
      </c>
      <c r="P346" s="28">
        <v>42510</v>
      </c>
      <c r="Q346" s="35"/>
      <c r="R346" s="60">
        <v>3612212</v>
      </c>
      <c r="S346" s="66">
        <v>42543</v>
      </c>
      <c r="T346" s="55">
        <f t="shared" si="62"/>
        <v>3612212</v>
      </c>
      <c r="U346" s="91">
        <v>42543</v>
      </c>
      <c r="V346" s="44">
        <v>3612212</v>
      </c>
      <c r="W346" s="43">
        <v>0</v>
      </c>
      <c r="X346" s="43">
        <v>0</v>
      </c>
      <c r="Y346" s="43">
        <v>0</v>
      </c>
      <c r="Z346" s="43">
        <v>0</v>
      </c>
      <c r="AA346" s="43">
        <v>0</v>
      </c>
      <c r="AB346" s="43">
        <v>0</v>
      </c>
      <c r="AC346" s="43">
        <v>0</v>
      </c>
      <c r="AD346" s="43">
        <v>0</v>
      </c>
      <c r="AE346" s="43">
        <v>0</v>
      </c>
      <c r="AF346" s="43">
        <v>0</v>
      </c>
      <c r="AG346" s="43">
        <v>0</v>
      </c>
      <c r="AH346" s="43">
        <v>0</v>
      </c>
      <c r="AI346" s="69"/>
      <c r="AJ346" s="60"/>
      <c r="AK346" s="69"/>
      <c r="AL346" s="60"/>
      <c r="AM346" s="43">
        <v>0</v>
      </c>
      <c r="AN346" s="72">
        <f t="shared" si="63"/>
        <v>3612212</v>
      </c>
      <c r="AO346" s="28">
        <v>42559</v>
      </c>
      <c r="AP346" s="27">
        <v>3612212</v>
      </c>
      <c r="AQ346" s="43">
        <v>0</v>
      </c>
      <c r="AR346" s="43">
        <v>0</v>
      </c>
      <c r="AS346" s="43">
        <v>0</v>
      </c>
      <c r="AT346" s="43">
        <v>0</v>
      </c>
      <c r="AU346" s="43">
        <v>0</v>
      </c>
      <c r="AV346" s="43">
        <v>0</v>
      </c>
      <c r="AW346" s="43">
        <v>0</v>
      </c>
      <c r="AX346" s="43">
        <v>0</v>
      </c>
      <c r="AY346" s="43">
        <v>0</v>
      </c>
      <c r="AZ346" s="43">
        <v>0</v>
      </c>
      <c r="BA346" s="60"/>
      <c r="BB346" s="275">
        <f t="shared" si="64"/>
        <v>0</v>
      </c>
      <c r="BC346" s="275">
        <f t="shared" si="65"/>
        <v>0</v>
      </c>
      <c r="BD346" s="14">
        <f>COUNTIF(СписМінфін!$B$2:$B$101,M346)</f>
        <v>1</v>
      </c>
    </row>
    <row r="347" spans="1:56" s="14" customFormat="1" hidden="1" x14ac:dyDescent="0.2">
      <c r="A347" s="14">
        <v>1</v>
      </c>
      <c r="B347" s="14">
        <f t="shared" si="66"/>
        <v>1</v>
      </c>
      <c r="C347" s="14">
        <f t="shared" si="67"/>
        <v>0</v>
      </c>
      <c r="D347" s="14" t="str">
        <f t="shared" si="68"/>
        <v>5СПІЛЬНЕ УКРАЇНСЬКО-ПОЛЬСЬКЕ ПІДПРИЄМСТВО В ФОРМІ ТОВАРИСТВА З ОБМЕЖЕНОЮ ВІДПОВІДАЛЬНІСТЮ "МОДЕРН-ЕКСПО"</v>
      </c>
      <c r="E347" s="261">
        <f t="shared" si="69"/>
        <v>9621.2465753424658</v>
      </c>
      <c r="F347" s="261">
        <f t="shared" si="70"/>
        <v>0</v>
      </c>
      <c r="G347" s="128">
        <f t="shared" si="61"/>
        <v>13455</v>
      </c>
      <c r="H347" s="126">
        <f t="shared" si="71"/>
        <v>0</v>
      </c>
      <c r="I347" s="23">
        <v>42510</v>
      </c>
      <c r="J347" s="23">
        <v>42510</v>
      </c>
      <c r="K347" s="274">
        <f t="shared" si="72"/>
        <v>42544</v>
      </c>
      <c r="L347" s="22">
        <v>9082284110</v>
      </c>
      <c r="M347" s="14" t="s">
        <v>93</v>
      </c>
      <c r="N347" s="41">
        <v>217515703177</v>
      </c>
      <c r="O347" s="40">
        <v>42510</v>
      </c>
      <c r="P347" s="40">
        <v>42510</v>
      </c>
      <c r="Q347" s="40" t="s">
        <v>108</v>
      </c>
      <c r="R347" s="43">
        <v>12516822</v>
      </c>
      <c r="S347" s="40">
        <v>42542</v>
      </c>
      <c r="T347" s="55">
        <f t="shared" si="62"/>
        <v>12503367</v>
      </c>
      <c r="U347" s="90">
        <v>42544</v>
      </c>
      <c r="V347" s="19">
        <v>12503367</v>
      </c>
      <c r="W347" s="43">
        <v>0</v>
      </c>
      <c r="X347" s="43">
        <v>0</v>
      </c>
      <c r="Y347" s="43">
        <v>0</v>
      </c>
      <c r="Z347" s="43">
        <v>0</v>
      </c>
      <c r="AA347" s="43">
        <v>0</v>
      </c>
      <c r="AB347" s="43">
        <v>0</v>
      </c>
      <c r="AC347" s="43">
        <v>0</v>
      </c>
      <c r="AD347" s="43">
        <v>0</v>
      </c>
      <c r="AE347" s="43">
        <v>0</v>
      </c>
      <c r="AF347" s="43">
        <v>0</v>
      </c>
      <c r="AG347" s="43">
        <v>0</v>
      </c>
      <c r="AH347" s="43">
        <v>0</v>
      </c>
      <c r="AI347" s="88">
        <v>0</v>
      </c>
      <c r="AJ347" s="43">
        <v>0</v>
      </c>
      <c r="AK347" s="43">
        <v>0</v>
      </c>
      <c r="AL347" s="43">
        <v>0</v>
      </c>
      <c r="AM347" s="43">
        <v>0</v>
      </c>
      <c r="AN347" s="72">
        <f t="shared" si="63"/>
        <v>12503367</v>
      </c>
      <c r="AO347" s="40">
        <v>42577</v>
      </c>
      <c r="AP347" s="56">
        <v>12503367</v>
      </c>
      <c r="AQ347" s="43">
        <v>0</v>
      </c>
      <c r="AR347" s="43">
        <v>0</v>
      </c>
      <c r="AS347" s="43">
        <v>0</v>
      </c>
      <c r="AT347" s="43">
        <v>0</v>
      </c>
      <c r="AU347" s="43">
        <v>0</v>
      </c>
      <c r="AV347" s="43">
        <v>0</v>
      </c>
      <c r="AW347" s="43">
        <v>0</v>
      </c>
      <c r="AX347" s="43">
        <v>0</v>
      </c>
      <c r="AY347" s="43">
        <v>0</v>
      </c>
      <c r="AZ347" s="43">
        <v>0</v>
      </c>
      <c r="BA347" s="19"/>
      <c r="BB347" s="275">
        <f t="shared" si="64"/>
        <v>0</v>
      </c>
      <c r="BC347" s="275">
        <f t="shared" si="65"/>
        <v>13455</v>
      </c>
      <c r="BD347" s="14">
        <f>COUNTIF(СписМінфін!$B$2:$B$101,M347)</f>
        <v>1</v>
      </c>
    </row>
    <row r="348" spans="1:56" s="14" customFormat="1" hidden="1" x14ac:dyDescent="0.2">
      <c r="A348" s="14">
        <v>1</v>
      </c>
      <c r="B348" s="14">
        <f t="shared" si="66"/>
        <v>1</v>
      </c>
      <c r="C348" s="14">
        <f t="shared" si="67"/>
        <v>0</v>
      </c>
      <c r="D348" s="14" t="str">
        <f t="shared" si="68"/>
        <v>5ДЕРЖАВНЕ ПIДПРИЄМСТВО "НАУКОВО-ВИРОБНИЧИЙ КОМПЛЕКС ГАЗОТУРБОБУДУВАННЯ "ЗОРЯ" - "МАШПРОЕКТ"</v>
      </c>
      <c r="E348" s="261">
        <f t="shared" si="69"/>
        <v>380959.17534246575</v>
      </c>
      <c r="F348" s="261">
        <f t="shared" si="70"/>
        <v>0</v>
      </c>
      <c r="G348" s="128">
        <f t="shared" si="61"/>
        <v>532759</v>
      </c>
      <c r="H348" s="126">
        <f t="shared" si="71"/>
        <v>0</v>
      </c>
      <c r="I348" s="23">
        <v>42510</v>
      </c>
      <c r="J348" s="23">
        <v>42510</v>
      </c>
      <c r="K348" s="274">
        <f t="shared" si="72"/>
        <v>42572</v>
      </c>
      <c r="L348" s="22">
        <v>9081568889</v>
      </c>
      <c r="M348" s="14" t="s">
        <v>43</v>
      </c>
      <c r="N348" s="41">
        <v>318213814011</v>
      </c>
      <c r="O348" s="40">
        <v>42510</v>
      </c>
      <c r="P348" s="40">
        <v>42510</v>
      </c>
      <c r="Q348" s="40" t="s">
        <v>108</v>
      </c>
      <c r="R348" s="22">
        <v>16762612</v>
      </c>
      <c r="S348" s="40">
        <v>42571</v>
      </c>
      <c r="T348" s="55">
        <f t="shared" si="62"/>
        <v>16229853</v>
      </c>
      <c r="U348" s="90">
        <v>42572</v>
      </c>
      <c r="V348" s="19">
        <v>16229853</v>
      </c>
      <c r="W348" s="43">
        <v>0</v>
      </c>
      <c r="X348" s="43">
        <v>0</v>
      </c>
      <c r="Y348" s="43">
        <v>0</v>
      </c>
      <c r="Z348" s="43">
        <v>0</v>
      </c>
      <c r="AA348" s="43">
        <v>0</v>
      </c>
      <c r="AB348" s="43">
        <v>0</v>
      </c>
      <c r="AC348" s="43">
        <v>0</v>
      </c>
      <c r="AD348" s="43">
        <v>0</v>
      </c>
      <c r="AE348" s="43">
        <v>0</v>
      </c>
      <c r="AF348" s="43">
        <v>0</v>
      </c>
      <c r="AG348" s="43">
        <v>0</v>
      </c>
      <c r="AH348" s="43">
        <v>0</v>
      </c>
      <c r="AI348" s="88">
        <v>0</v>
      </c>
      <c r="AJ348" s="43">
        <v>0</v>
      </c>
      <c r="AK348" s="43">
        <v>0</v>
      </c>
      <c r="AL348" s="43">
        <v>0</v>
      </c>
      <c r="AM348" s="43">
        <v>0</v>
      </c>
      <c r="AN348" s="72">
        <f t="shared" si="63"/>
        <v>16229853</v>
      </c>
      <c r="AO348" s="40">
        <v>42576</v>
      </c>
      <c r="AP348" s="56">
        <v>16229853</v>
      </c>
      <c r="AQ348" s="43">
        <v>0</v>
      </c>
      <c r="AR348" s="43">
        <v>0</v>
      </c>
      <c r="AS348" s="43">
        <v>0</v>
      </c>
      <c r="AT348" s="43">
        <v>0</v>
      </c>
      <c r="AU348" s="43">
        <v>0</v>
      </c>
      <c r="AV348" s="43">
        <v>0</v>
      </c>
      <c r="AW348" s="43">
        <v>0</v>
      </c>
      <c r="AX348" s="43">
        <v>0</v>
      </c>
      <c r="AY348" s="43">
        <v>0</v>
      </c>
      <c r="AZ348" s="43">
        <v>0</v>
      </c>
      <c r="BA348" s="19"/>
      <c r="BB348" s="275">
        <f t="shared" si="64"/>
        <v>0</v>
      </c>
      <c r="BC348" s="275">
        <f t="shared" si="65"/>
        <v>532759</v>
      </c>
      <c r="BD348" s="14">
        <f>COUNTIF(СписМінфін!$B$2:$B$101,M348)</f>
        <v>1</v>
      </c>
    </row>
    <row r="349" spans="1:56" s="14" customFormat="1" hidden="1" x14ac:dyDescent="0.2">
      <c r="A349" s="14">
        <v>1</v>
      </c>
      <c r="B349" s="14">
        <f t="shared" si="66"/>
        <v>0</v>
      </c>
      <c r="C349" s="14">
        <f t="shared" si="67"/>
        <v>0</v>
      </c>
      <c r="D349" s="14" t="str">
        <f t="shared" si="68"/>
        <v>5ПРИВАТНЕ АКЦIОНЕРНЕ ТОВАРИСТВО "АДМ ІЛЛІЧІВСЬК"</v>
      </c>
      <c r="E349" s="261">
        <f t="shared" si="69"/>
        <v>0</v>
      </c>
      <c r="F349" s="261">
        <f t="shared" si="70"/>
        <v>0</v>
      </c>
      <c r="G349" s="128">
        <f t="shared" si="61"/>
        <v>0</v>
      </c>
      <c r="H349" s="126">
        <f t="shared" si="71"/>
        <v>0</v>
      </c>
      <c r="I349" s="23">
        <v>42510</v>
      </c>
      <c r="J349" s="23">
        <v>42510</v>
      </c>
      <c r="K349" s="274">
        <f t="shared" si="72"/>
        <v>42572</v>
      </c>
      <c r="L349" s="22">
        <v>9082111814</v>
      </c>
      <c r="M349" s="14" t="s">
        <v>77</v>
      </c>
      <c r="N349" s="41">
        <v>327902315033</v>
      </c>
      <c r="O349" s="40">
        <v>42510</v>
      </c>
      <c r="P349" s="40">
        <v>42510</v>
      </c>
      <c r="Q349" s="40" t="s">
        <v>108</v>
      </c>
      <c r="R349" s="43">
        <v>43284327</v>
      </c>
      <c r="S349" s="40">
        <v>42572</v>
      </c>
      <c r="T349" s="55">
        <f t="shared" si="62"/>
        <v>43284327</v>
      </c>
      <c r="U349" s="90">
        <v>42572</v>
      </c>
      <c r="V349" s="19">
        <v>43284327</v>
      </c>
      <c r="W349" s="43">
        <v>0</v>
      </c>
      <c r="X349" s="43">
        <v>0</v>
      </c>
      <c r="Y349" s="43">
        <v>0</v>
      </c>
      <c r="Z349" s="43">
        <v>0</v>
      </c>
      <c r="AA349" s="43">
        <v>0</v>
      </c>
      <c r="AB349" s="43">
        <v>0</v>
      </c>
      <c r="AC349" s="43">
        <v>0</v>
      </c>
      <c r="AD349" s="43">
        <v>0</v>
      </c>
      <c r="AE349" s="43">
        <v>0</v>
      </c>
      <c r="AF349" s="43">
        <v>0</v>
      </c>
      <c r="AG349" s="43">
        <v>0</v>
      </c>
      <c r="AH349" s="43">
        <v>0</v>
      </c>
      <c r="AI349" s="88">
        <v>0</v>
      </c>
      <c r="AJ349" s="43">
        <v>0</v>
      </c>
      <c r="AK349" s="43">
        <v>0</v>
      </c>
      <c r="AL349" s="43">
        <v>0</v>
      </c>
      <c r="AM349" s="43">
        <v>0</v>
      </c>
      <c r="AN349" s="72">
        <f t="shared" si="63"/>
        <v>43284327</v>
      </c>
      <c r="AO349" s="40">
        <v>42576</v>
      </c>
      <c r="AP349" s="56">
        <v>43284327</v>
      </c>
      <c r="AQ349" s="43">
        <v>0</v>
      </c>
      <c r="AR349" s="43">
        <v>0</v>
      </c>
      <c r="AS349" s="43">
        <v>0</v>
      </c>
      <c r="AT349" s="43">
        <v>0</v>
      </c>
      <c r="AU349" s="43">
        <v>0</v>
      </c>
      <c r="AV349" s="43">
        <v>0</v>
      </c>
      <c r="AW349" s="43">
        <v>0</v>
      </c>
      <c r="AX349" s="43">
        <v>0</v>
      </c>
      <c r="AY349" s="43">
        <v>0</v>
      </c>
      <c r="AZ349" s="43">
        <v>0</v>
      </c>
      <c r="BA349" s="19"/>
      <c r="BB349" s="275">
        <f t="shared" si="64"/>
        <v>0</v>
      </c>
      <c r="BC349" s="275">
        <f t="shared" si="65"/>
        <v>0</v>
      </c>
      <c r="BD349" s="14">
        <f>COUNTIF(СписМінфін!$B$2:$B$101,M349)</f>
        <v>1</v>
      </c>
    </row>
    <row r="350" spans="1:56" s="14" customFormat="1" hidden="1" x14ac:dyDescent="0.2">
      <c r="A350" s="14">
        <v>1</v>
      </c>
      <c r="B350" s="14">
        <f t="shared" si="66"/>
        <v>0</v>
      </c>
      <c r="C350" s="14">
        <f t="shared" si="67"/>
        <v>0</v>
      </c>
      <c r="D350" s="14" t="str">
        <f t="shared" si="68"/>
        <v>5ПРИВАТНЕ АКЦIОНЕРНЕ ТОВАРИСТВО "РАЙЗ-МАКСИМКО"</v>
      </c>
      <c r="E350" s="261">
        <f t="shared" si="69"/>
        <v>0</v>
      </c>
      <c r="F350" s="261">
        <f t="shared" si="70"/>
        <v>0</v>
      </c>
      <c r="G350" s="128">
        <f t="shared" si="61"/>
        <v>0</v>
      </c>
      <c r="H350" s="126">
        <f t="shared" si="71"/>
        <v>0</v>
      </c>
      <c r="I350" s="23">
        <v>42510</v>
      </c>
      <c r="J350" s="23">
        <v>42510</v>
      </c>
      <c r="K350" s="274">
        <f t="shared" si="72"/>
        <v>42572</v>
      </c>
      <c r="L350" s="22">
        <v>9082296139</v>
      </c>
      <c r="M350" s="14" t="s">
        <v>72</v>
      </c>
      <c r="N350" s="41">
        <v>303825326502</v>
      </c>
      <c r="O350" s="40">
        <v>42510</v>
      </c>
      <c r="P350" s="40">
        <v>42510</v>
      </c>
      <c r="Q350" s="40" t="s">
        <v>108</v>
      </c>
      <c r="R350" s="22">
        <v>32210834</v>
      </c>
      <c r="S350" s="40">
        <v>42572</v>
      </c>
      <c r="T350" s="55">
        <f t="shared" si="62"/>
        <v>32210834</v>
      </c>
      <c r="U350" s="90">
        <v>42572</v>
      </c>
      <c r="V350" s="19">
        <v>32210834</v>
      </c>
      <c r="W350" s="43">
        <v>0</v>
      </c>
      <c r="X350" s="43">
        <v>0</v>
      </c>
      <c r="Y350" s="43">
        <v>0</v>
      </c>
      <c r="Z350" s="43">
        <v>0</v>
      </c>
      <c r="AA350" s="43">
        <v>0</v>
      </c>
      <c r="AB350" s="43">
        <v>0</v>
      </c>
      <c r="AC350" s="43">
        <v>0</v>
      </c>
      <c r="AD350" s="43">
        <v>0</v>
      </c>
      <c r="AE350" s="43">
        <v>0</v>
      </c>
      <c r="AF350" s="43">
        <v>0</v>
      </c>
      <c r="AG350" s="43">
        <v>0</v>
      </c>
      <c r="AH350" s="43">
        <v>0</v>
      </c>
      <c r="AI350" s="88">
        <v>0</v>
      </c>
      <c r="AJ350" s="43">
        <v>0</v>
      </c>
      <c r="AK350" s="43">
        <v>0</v>
      </c>
      <c r="AL350" s="43">
        <v>0</v>
      </c>
      <c r="AM350" s="43">
        <v>0</v>
      </c>
      <c r="AN350" s="72">
        <f t="shared" si="63"/>
        <v>32210834</v>
      </c>
      <c r="AO350" s="40">
        <v>42580</v>
      </c>
      <c r="AP350" s="56">
        <v>32210834</v>
      </c>
      <c r="AQ350" s="43">
        <v>0</v>
      </c>
      <c r="AR350" s="43">
        <v>0</v>
      </c>
      <c r="AS350" s="43">
        <v>0</v>
      </c>
      <c r="AT350" s="43">
        <v>0</v>
      </c>
      <c r="AU350" s="43">
        <v>0</v>
      </c>
      <c r="AV350" s="43">
        <v>0</v>
      </c>
      <c r="AW350" s="43">
        <v>0</v>
      </c>
      <c r="AX350" s="43">
        <v>0</v>
      </c>
      <c r="AY350" s="43">
        <v>0</v>
      </c>
      <c r="AZ350" s="43">
        <v>0</v>
      </c>
      <c r="BA350" s="19"/>
      <c r="BB350" s="275">
        <f t="shared" si="64"/>
        <v>0</v>
      </c>
      <c r="BC350" s="275">
        <f t="shared" si="65"/>
        <v>0</v>
      </c>
      <c r="BD350" s="14">
        <f>COUNTIF(СписМінфін!$B$2:$B$101,M350)</f>
        <v>1</v>
      </c>
    </row>
    <row r="351" spans="1:56" s="14" customFormat="1" hidden="1" x14ac:dyDescent="0.2">
      <c r="A351" s="14">
        <v>1</v>
      </c>
      <c r="B351" s="14">
        <f t="shared" si="66"/>
        <v>0</v>
      </c>
      <c r="C351" s="14">
        <f t="shared" si="67"/>
        <v>0</v>
      </c>
      <c r="D351" s="14" t="str">
        <f t="shared" si="68"/>
        <v>5ПУБЛІЧНЕ АКЦIОНЕРНЕ ТОВАРИСТВО "КРЕМЕНЧУЦЬКИЙ КОЛІСНИЙ ЗАВОД"</v>
      </c>
      <c r="E351" s="261">
        <f t="shared" si="69"/>
        <v>0</v>
      </c>
      <c r="F351" s="261">
        <f t="shared" si="70"/>
        <v>0</v>
      </c>
      <c r="G351" s="128">
        <f t="shared" si="61"/>
        <v>0</v>
      </c>
      <c r="H351" s="126">
        <f t="shared" si="71"/>
        <v>0</v>
      </c>
      <c r="I351" s="23">
        <v>42510</v>
      </c>
      <c r="J351" s="23">
        <v>42510</v>
      </c>
      <c r="K351" s="274">
        <f t="shared" si="72"/>
        <v>42572</v>
      </c>
      <c r="L351" s="22">
        <v>9081861693</v>
      </c>
      <c r="M351" s="14" t="s">
        <v>38</v>
      </c>
      <c r="N351" s="41">
        <v>2316116036</v>
      </c>
      <c r="O351" s="40">
        <v>42510</v>
      </c>
      <c r="P351" s="40">
        <v>42510</v>
      </c>
      <c r="Q351" s="40" t="s">
        <v>108</v>
      </c>
      <c r="R351" s="43">
        <v>6521068</v>
      </c>
      <c r="S351" s="40">
        <v>42571</v>
      </c>
      <c r="T351" s="55">
        <f t="shared" si="62"/>
        <v>6521068</v>
      </c>
      <c r="U351" s="90">
        <v>42572</v>
      </c>
      <c r="V351" s="19">
        <v>6521068</v>
      </c>
      <c r="W351" s="43">
        <v>0</v>
      </c>
      <c r="X351" s="43">
        <v>0</v>
      </c>
      <c r="Y351" s="43">
        <v>0</v>
      </c>
      <c r="Z351" s="43">
        <v>0</v>
      </c>
      <c r="AA351" s="43">
        <v>0</v>
      </c>
      <c r="AB351" s="43">
        <v>0</v>
      </c>
      <c r="AC351" s="43">
        <v>0</v>
      </c>
      <c r="AD351" s="43">
        <v>0</v>
      </c>
      <c r="AE351" s="43">
        <v>0</v>
      </c>
      <c r="AF351" s="43">
        <v>0</v>
      </c>
      <c r="AG351" s="43">
        <v>0</v>
      </c>
      <c r="AH351" s="43">
        <v>0</v>
      </c>
      <c r="AI351" s="88">
        <v>0</v>
      </c>
      <c r="AJ351" s="43">
        <v>0</v>
      </c>
      <c r="AK351" s="43">
        <v>0</v>
      </c>
      <c r="AL351" s="43">
        <v>0</v>
      </c>
      <c r="AM351" s="43">
        <v>0</v>
      </c>
      <c r="AN351" s="72">
        <f t="shared" si="63"/>
        <v>6521068</v>
      </c>
      <c r="AO351" s="40">
        <v>42576</v>
      </c>
      <c r="AP351" s="56">
        <v>6521068</v>
      </c>
      <c r="AQ351" s="43">
        <v>0</v>
      </c>
      <c r="AR351" s="43">
        <v>0</v>
      </c>
      <c r="AS351" s="43">
        <v>0</v>
      </c>
      <c r="AT351" s="43">
        <v>0</v>
      </c>
      <c r="AU351" s="43">
        <v>0</v>
      </c>
      <c r="AV351" s="43">
        <v>0</v>
      </c>
      <c r="AW351" s="43">
        <v>0</v>
      </c>
      <c r="AX351" s="43">
        <v>0</v>
      </c>
      <c r="AY351" s="43">
        <v>0</v>
      </c>
      <c r="AZ351" s="43">
        <v>0</v>
      </c>
      <c r="BA351" s="19"/>
      <c r="BB351" s="275">
        <f t="shared" si="64"/>
        <v>0</v>
      </c>
      <c r="BC351" s="275">
        <f t="shared" si="65"/>
        <v>0</v>
      </c>
      <c r="BD351" s="14">
        <f>COUNTIF(СписМінфін!$B$2:$B$101,M351)</f>
        <v>1</v>
      </c>
    </row>
    <row r="352" spans="1:56" s="14" customFormat="1" hidden="1" x14ac:dyDescent="0.2">
      <c r="A352" s="14">
        <v>1</v>
      </c>
      <c r="B352" s="14">
        <f t="shared" si="66"/>
        <v>0</v>
      </c>
      <c r="C352" s="14">
        <f t="shared" si="67"/>
        <v>0</v>
      </c>
      <c r="D352" s="14" t="str">
        <f t="shared" si="68"/>
        <v>5ТОВАРИСТВО З ОБМЕЖЕНОЮ ВIДПОВIДАЛЬНIСТЮ "ГЛОБИНСЬКИЙ ПЕРЕРОБНИЙ ЗАВОД"</v>
      </c>
      <c r="E352" s="261">
        <f t="shared" si="69"/>
        <v>0</v>
      </c>
      <c r="F352" s="261">
        <f t="shared" si="70"/>
        <v>0</v>
      </c>
      <c r="G352" s="128">
        <f t="shared" si="61"/>
        <v>0</v>
      </c>
      <c r="H352" s="126">
        <f t="shared" si="71"/>
        <v>0</v>
      </c>
      <c r="I352" s="23">
        <v>42510</v>
      </c>
      <c r="J352" s="23">
        <v>42510</v>
      </c>
      <c r="K352" s="274">
        <f t="shared" si="72"/>
        <v>42572</v>
      </c>
      <c r="L352" s="22">
        <v>9082371931</v>
      </c>
      <c r="M352" s="14" t="s">
        <v>62</v>
      </c>
      <c r="N352" s="41">
        <v>305474016088</v>
      </c>
      <c r="O352" s="40">
        <v>42510</v>
      </c>
      <c r="P352" s="40">
        <v>42510</v>
      </c>
      <c r="Q352" s="40" t="s">
        <v>108</v>
      </c>
      <c r="R352" s="43">
        <v>5283103</v>
      </c>
      <c r="S352" s="40">
        <v>42571</v>
      </c>
      <c r="T352" s="55">
        <f t="shared" si="62"/>
        <v>5283103</v>
      </c>
      <c r="U352" s="90">
        <v>42572</v>
      </c>
      <c r="V352" s="19">
        <v>5283103</v>
      </c>
      <c r="W352" s="43">
        <v>0</v>
      </c>
      <c r="X352" s="43">
        <v>0</v>
      </c>
      <c r="Y352" s="43">
        <v>0</v>
      </c>
      <c r="Z352" s="43">
        <v>0</v>
      </c>
      <c r="AA352" s="43">
        <v>0</v>
      </c>
      <c r="AB352" s="43">
        <v>0</v>
      </c>
      <c r="AC352" s="43">
        <v>0</v>
      </c>
      <c r="AD352" s="43">
        <v>0</v>
      </c>
      <c r="AE352" s="43">
        <v>0</v>
      </c>
      <c r="AF352" s="43">
        <v>0</v>
      </c>
      <c r="AG352" s="43">
        <v>0</v>
      </c>
      <c r="AH352" s="43">
        <v>0</v>
      </c>
      <c r="AI352" s="88">
        <v>0</v>
      </c>
      <c r="AJ352" s="43">
        <v>0</v>
      </c>
      <c r="AK352" s="43">
        <v>0</v>
      </c>
      <c r="AL352" s="43">
        <v>0</v>
      </c>
      <c r="AM352" s="43">
        <v>0</v>
      </c>
      <c r="AN352" s="72">
        <f t="shared" si="63"/>
        <v>5283103</v>
      </c>
      <c r="AO352" s="40">
        <v>42661</v>
      </c>
      <c r="AP352" s="56">
        <v>5283103</v>
      </c>
      <c r="AQ352" s="43">
        <v>0</v>
      </c>
      <c r="AR352" s="43">
        <v>0</v>
      </c>
      <c r="AS352" s="43">
        <v>0</v>
      </c>
      <c r="AT352" s="43">
        <v>0</v>
      </c>
      <c r="AU352" s="43">
        <v>0</v>
      </c>
      <c r="AV352" s="43">
        <v>0</v>
      </c>
      <c r="AW352" s="43">
        <v>0</v>
      </c>
      <c r="AX352" s="43">
        <v>0</v>
      </c>
      <c r="AY352" s="43">
        <v>0</v>
      </c>
      <c r="AZ352" s="43">
        <v>0</v>
      </c>
      <c r="BA352" s="19"/>
      <c r="BB352" s="275">
        <f t="shared" si="64"/>
        <v>0</v>
      </c>
      <c r="BC352" s="275">
        <f t="shared" si="65"/>
        <v>0</v>
      </c>
      <c r="BD352" s="14">
        <f>COUNTIF(СписМінфін!$B$2:$B$101,M352)</f>
        <v>1</v>
      </c>
    </row>
    <row r="353" spans="1:56" s="14" customFormat="1" hidden="1" x14ac:dyDescent="0.2">
      <c r="A353" s="14">
        <v>1</v>
      </c>
      <c r="B353" s="14">
        <f t="shared" si="66"/>
        <v>1</v>
      </c>
      <c r="C353" s="14">
        <f t="shared" si="67"/>
        <v>0</v>
      </c>
      <c r="D353" s="14" t="str">
        <f t="shared" si="68"/>
        <v>5ТОВАРИСТВО З ОБМЕЖЕНОЮ ВIДПОВIДАЛЬНIСТЮ "КЛОВ"</v>
      </c>
      <c r="E353" s="261">
        <f t="shared" si="69"/>
        <v>468477.12328767125</v>
      </c>
      <c r="F353" s="261">
        <f t="shared" si="70"/>
        <v>0</v>
      </c>
      <c r="G353" s="128">
        <f t="shared" si="61"/>
        <v>655150</v>
      </c>
      <c r="H353" s="126">
        <f t="shared" si="71"/>
        <v>0</v>
      </c>
      <c r="I353" s="23">
        <v>42510</v>
      </c>
      <c r="J353" s="23">
        <v>42510</v>
      </c>
      <c r="K353" s="274">
        <f t="shared" si="72"/>
        <v>42572</v>
      </c>
      <c r="L353" s="22">
        <v>9081763768</v>
      </c>
      <c r="M353" s="14" t="s">
        <v>33</v>
      </c>
      <c r="N353" s="41">
        <v>311115626107</v>
      </c>
      <c r="O353" s="40">
        <v>42510</v>
      </c>
      <c r="P353" s="40">
        <v>42510</v>
      </c>
      <c r="Q353" s="40" t="s">
        <v>108</v>
      </c>
      <c r="R353" s="22">
        <v>43003179</v>
      </c>
      <c r="S353" s="40">
        <v>42572</v>
      </c>
      <c r="T353" s="55">
        <f t="shared" si="62"/>
        <v>42348029</v>
      </c>
      <c r="U353" s="90">
        <v>42572</v>
      </c>
      <c r="V353" s="19">
        <v>42348029</v>
      </c>
      <c r="W353" s="43">
        <v>0</v>
      </c>
      <c r="X353" s="43">
        <v>0</v>
      </c>
      <c r="Y353" s="43">
        <v>0</v>
      </c>
      <c r="Z353" s="43">
        <v>0</v>
      </c>
      <c r="AA353" s="43">
        <v>0</v>
      </c>
      <c r="AB353" s="43">
        <v>0</v>
      </c>
      <c r="AC353" s="43">
        <v>0</v>
      </c>
      <c r="AD353" s="43">
        <v>0</v>
      </c>
      <c r="AE353" s="43">
        <v>0</v>
      </c>
      <c r="AF353" s="43">
        <v>0</v>
      </c>
      <c r="AG353" s="43">
        <v>0</v>
      </c>
      <c r="AH353" s="43">
        <v>0</v>
      </c>
      <c r="AI353" s="88">
        <v>0</v>
      </c>
      <c r="AJ353" s="43">
        <v>0</v>
      </c>
      <c r="AK353" s="43">
        <v>0</v>
      </c>
      <c r="AL353" s="43">
        <v>0</v>
      </c>
      <c r="AM353" s="43">
        <v>0</v>
      </c>
      <c r="AN353" s="72">
        <f t="shared" si="63"/>
        <v>42348029</v>
      </c>
      <c r="AO353" s="40">
        <v>42580</v>
      </c>
      <c r="AP353" s="56">
        <v>42348029</v>
      </c>
      <c r="AQ353" s="43">
        <v>0</v>
      </c>
      <c r="AR353" s="43">
        <v>0</v>
      </c>
      <c r="AS353" s="43">
        <v>0</v>
      </c>
      <c r="AT353" s="43">
        <v>0</v>
      </c>
      <c r="AU353" s="43">
        <v>0</v>
      </c>
      <c r="AV353" s="43">
        <v>0</v>
      </c>
      <c r="AW353" s="43">
        <v>0</v>
      </c>
      <c r="AX353" s="43">
        <v>0</v>
      </c>
      <c r="AY353" s="43">
        <v>0</v>
      </c>
      <c r="AZ353" s="43">
        <v>0</v>
      </c>
      <c r="BA353" s="19"/>
      <c r="BB353" s="275">
        <f t="shared" si="64"/>
        <v>0</v>
      </c>
      <c r="BC353" s="275">
        <f t="shared" si="65"/>
        <v>655150</v>
      </c>
      <c r="BD353" s="14">
        <f>COUNTIF(СписМінфін!$B$2:$B$101,M353)</f>
        <v>1</v>
      </c>
    </row>
    <row r="354" spans="1:56" s="14" customFormat="1" hidden="1" x14ac:dyDescent="0.2">
      <c r="A354" s="14">
        <v>1</v>
      </c>
      <c r="B354" s="14">
        <f t="shared" si="66"/>
        <v>0</v>
      </c>
      <c r="C354" s="14">
        <f t="shared" si="67"/>
        <v>0</v>
      </c>
      <c r="D354" s="14" t="str">
        <f t="shared" si="68"/>
        <v>5ТОВАРИСТВО З ОБМЕЖЕНОЮ ВIДПОВIДАЛЬНIСТЮ "ПАККО ХОЛДИНГ"</v>
      </c>
      <c r="E354" s="261">
        <f t="shared" si="69"/>
        <v>0</v>
      </c>
      <c r="F354" s="261">
        <f t="shared" si="70"/>
        <v>0</v>
      </c>
      <c r="G354" s="128">
        <f t="shared" si="61"/>
        <v>0</v>
      </c>
      <c r="H354" s="126">
        <f t="shared" si="71"/>
        <v>0</v>
      </c>
      <c r="I354" s="23">
        <v>42510</v>
      </c>
      <c r="J354" s="23">
        <v>42510</v>
      </c>
      <c r="K354" s="274">
        <f t="shared" si="72"/>
        <v>42572</v>
      </c>
      <c r="L354" s="22">
        <v>9082231349</v>
      </c>
      <c r="M354" s="14" t="s">
        <v>96</v>
      </c>
      <c r="N354" s="41">
        <v>349284703184</v>
      </c>
      <c r="O354" s="40">
        <v>42510</v>
      </c>
      <c r="P354" s="40">
        <v>42510</v>
      </c>
      <c r="Q354" s="40" t="s">
        <v>108</v>
      </c>
      <c r="R354" s="22">
        <v>17631364</v>
      </c>
      <c r="S354" s="40">
        <v>42571</v>
      </c>
      <c r="T354" s="55">
        <f t="shared" si="62"/>
        <v>17631364</v>
      </c>
      <c r="U354" s="90">
        <v>42572</v>
      </c>
      <c r="V354" s="19">
        <v>17631364</v>
      </c>
      <c r="W354" s="43">
        <v>0</v>
      </c>
      <c r="X354" s="43">
        <v>0</v>
      </c>
      <c r="Y354" s="43">
        <v>0</v>
      </c>
      <c r="Z354" s="43">
        <v>0</v>
      </c>
      <c r="AA354" s="43">
        <v>0</v>
      </c>
      <c r="AB354" s="43">
        <v>0</v>
      </c>
      <c r="AC354" s="43">
        <v>0</v>
      </c>
      <c r="AD354" s="43">
        <v>0</v>
      </c>
      <c r="AE354" s="43">
        <v>0</v>
      </c>
      <c r="AF354" s="43">
        <v>0</v>
      </c>
      <c r="AG354" s="43">
        <v>0</v>
      </c>
      <c r="AH354" s="43">
        <v>0</v>
      </c>
      <c r="AI354" s="88">
        <v>0</v>
      </c>
      <c r="AJ354" s="43">
        <v>0</v>
      </c>
      <c r="AK354" s="43">
        <v>0</v>
      </c>
      <c r="AL354" s="43">
        <v>0</v>
      </c>
      <c r="AM354" s="43">
        <v>0</v>
      </c>
      <c r="AN354" s="72">
        <f t="shared" si="63"/>
        <v>17631364</v>
      </c>
      <c r="AO354" s="40">
        <v>42580</v>
      </c>
      <c r="AP354" s="56">
        <v>17631364</v>
      </c>
      <c r="AQ354" s="43">
        <v>0</v>
      </c>
      <c r="AR354" s="43">
        <v>0</v>
      </c>
      <c r="AS354" s="43">
        <v>0</v>
      </c>
      <c r="AT354" s="43">
        <v>0</v>
      </c>
      <c r="AU354" s="43">
        <v>0</v>
      </c>
      <c r="AV354" s="43">
        <v>0</v>
      </c>
      <c r="AW354" s="43">
        <v>0</v>
      </c>
      <c r="AX354" s="43">
        <v>0</v>
      </c>
      <c r="AY354" s="43">
        <v>0</v>
      </c>
      <c r="AZ354" s="43">
        <v>0</v>
      </c>
      <c r="BA354" s="19"/>
      <c r="BB354" s="275">
        <f t="shared" si="64"/>
        <v>0</v>
      </c>
      <c r="BC354" s="275">
        <f t="shared" si="65"/>
        <v>0</v>
      </c>
      <c r="BD354" s="14">
        <f>COUNTIF(СписМінфін!$B$2:$B$101,M354)</f>
        <v>1</v>
      </c>
    </row>
    <row r="355" spans="1:56" s="14" customFormat="1" hidden="1" x14ac:dyDescent="0.2">
      <c r="A355" s="14">
        <v>1</v>
      </c>
      <c r="B355" s="14">
        <f t="shared" si="66"/>
        <v>1</v>
      </c>
      <c r="C355" s="14">
        <f t="shared" si="67"/>
        <v>1</v>
      </c>
      <c r="D355" s="14" t="str">
        <f t="shared" si="68"/>
        <v>5ТОВАРИСТВО З ОБМЕЖЕНОЮ ВIДПОВIДАЛЬНIСТЮ "УКРТАУЕР"</v>
      </c>
      <c r="E355" s="261">
        <f t="shared" si="69"/>
        <v>712328.76712328766</v>
      </c>
      <c r="F355" s="261">
        <f t="shared" si="70"/>
        <v>712328.76712328766</v>
      </c>
      <c r="G355" s="128">
        <f t="shared" si="61"/>
        <v>0</v>
      </c>
      <c r="H355" s="126">
        <f t="shared" si="71"/>
        <v>1</v>
      </c>
      <c r="I355" s="23">
        <v>42510</v>
      </c>
      <c r="J355" s="23">
        <v>42510</v>
      </c>
      <c r="K355" s="274">
        <f t="shared" si="72"/>
        <v>42578</v>
      </c>
      <c r="L355" s="22">
        <v>9082384703</v>
      </c>
      <c r="M355" s="14" t="s">
        <v>78</v>
      </c>
      <c r="N355" s="41">
        <v>362734826585</v>
      </c>
      <c r="O355" s="40">
        <v>42510</v>
      </c>
      <c r="P355" s="40">
        <v>42510</v>
      </c>
      <c r="Q355" s="40" t="s">
        <v>108</v>
      </c>
      <c r="R355" s="22">
        <v>260000000</v>
      </c>
      <c r="S355" s="40">
        <v>42577</v>
      </c>
      <c r="T355" s="55">
        <f t="shared" si="62"/>
        <v>260000000</v>
      </c>
      <c r="U355" s="90">
        <v>42578</v>
      </c>
      <c r="V355" s="19">
        <v>260000000</v>
      </c>
      <c r="W355" s="43">
        <v>0</v>
      </c>
      <c r="X355" s="43">
        <v>0</v>
      </c>
      <c r="Y355" s="43">
        <v>0</v>
      </c>
      <c r="Z355" s="43">
        <v>0</v>
      </c>
      <c r="AA355" s="43">
        <v>0</v>
      </c>
      <c r="AB355" s="43">
        <v>0</v>
      </c>
      <c r="AC355" s="43">
        <v>0</v>
      </c>
      <c r="AD355" s="43">
        <v>0</v>
      </c>
      <c r="AE355" s="43">
        <v>0</v>
      </c>
      <c r="AF355" s="43">
        <v>0</v>
      </c>
      <c r="AG355" s="43">
        <v>0</v>
      </c>
      <c r="AH355" s="43">
        <v>0</v>
      </c>
      <c r="AI355" s="88">
        <v>0</v>
      </c>
      <c r="AJ355" s="43">
        <v>0</v>
      </c>
      <c r="AK355" s="43">
        <v>0</v>
      </c>
      <c r="AL355" s="43">
        <v>0</v>
      </c>
      <c r="AM355" s="43">
        <v>0</v>
      </c>
      <c r="AN355" s="72">
        <f t="shared" si="63"/>
        <v>260000000</v>
      </c>
      <c r="AO355" s="40">
        <v>42580</v>
      </c>
      <c r="AP355" s="56">
        <v>260000000</v>
      </c>
      <c r="AQ355" s="43">
        <v>0</v>
      </c>
      <c r="AR355" s="43">
        <v>0</v>
      </c>
      <c r="AS355" s="43">
        <v>0</v>
      </c>
      <c r="AT355" s="43">
        <v>0</v>
      </c>
      <c r="AU355" s="43">
        <v>0</v>
      </c>
      <c r="AV355" s="43">
        <v>0</v>
      </c>
      <c r="AW355" s="43">
        <v>0</v>
      </c>
      <c r="AX355" s="43">
        <v>0</v>
      </c>
      <c r="AY355" s="43">
        <v>0</v>
      </c>
      <c r="AZ355" s="43">
        <v>0</v>
      </c>
      <c r="BA355" s="19"/>
      <c r="BB355" s="275">
        <f t="shared" si="64"/>
        <v>0</v>
      </c>
      <c r="BC355" s="275">
        <f t="shared" si="65"/>
        <v>0</v>
      </c>
      <c r="BD355" s="14">
        <f>COUNTIF(СписМінфін!$B$2:$B$101,M355)</f>
        <v>1</v>
      </c>
    </row>
    <row r="356" spans="1:56" s="14" customFormat="1" hidden="1" x14ac:dyDescent="0.2">
      <c r="A356" s="14">
        <v>1</v>
      </c>
      <c r="B356" s="14">
        <f t="shared" si="66"/>
        <v>1</v>
      </c>
      <c r="C356" s="14">
        <f t="shared" si="67"/>
        <v>1</v>
      </c>
      <c r="D356" s="14" t="str">
        <f t="shared" si="68"/>
        <v>5ТОВАРИСТВО З ОБМЕЖЕНОЮ ВIДПОВIДАЛЬНIСТЮ "БЕССАРАБІЯ-АГРО"</v>
      </c>
      <c r="E356" s="261">
        <f t="shared" si="69"/>
        <v>6811573.5352328755</v>
      </c>
      <c r="F356" s="261">
        <f t="shared" si="70"/>
        <v>1588440.9917808219</v>
      </c>
      <c r="G356" s="128">
        <f t="shared" si="61"/>
        <v>7304380.7599999998</v>
      </c>
      <c r="H356" s="126">
        <f t="shared" si="71"/>
        <v>50</v>
      </c>
      <c r="I356" s="23">
        <v>42510</v>
      </c>
      <c r="J356" s="23">
        <v>42510</v>
      </c>
      <c r="K356" s="274">
        <f t="shared" si="72"/>
        <v>42627</v>
      </c>
      <c r="L356" s="22">
        <v>9081681187</v>
      </c>
      <c r="M356" s="14" t="s">
        <v>25</v>
      </c>
      <c r="N356" s="41">
        <v>390762615020</v>
      </c>
      <c r="O356" s="40">
        <v>42510</v>
      </c>
      <c r="P356" s="40">
        <v>42510</v>
      </c>
      <c r="Q356" s="40" t="s">
        <v>108</v>
      </c>
      <c r="R356" s="22">
        <v>18900000</v>
      </c>
      <c r="S356" s="40">
        <v>42627</v>
      </c>
      <c r="T356" s="55">
        <f t="shared" si="62"/>
        <v>11595619.24</v>
      </c>
      <c r="U356" s="90">
        <v>42627</v>
      </c>
      <c r="V356" s="19">
        <v>11595619.24</v>
      </c>
      <c r="W356" s="43">
        <v>0</v>
      </c>
      <c r="X356" s="43">
        <v>0</v>
      </c>
      <c r="Y356" s="43">
        <v>0</v>
      </c>
      <c r="Z356" s="43">
        <v>0</v>
      </c>
      <c r="AA356" s="43">
        <v>0</v>
      </c>
      <c r="AB356" s="43">
        <v>0</v>
      </c>
      <c r="AC356" s="43">
        <v>0</v>
      </c>
      <c r="AD356" s="43">
        <v>0</v>
      </c>
      <c r="AE356" s="43">
        <v>0</v>
      </c>
      <c r="AF356" s="43">
        <v>0</v>
      </c>
      <c r="AG356" s="43">
        <v>0</v>
      </c>
      <c r="AH356" s="43">
        <v>0</v>
      </c>
      <c r="AI356" s="88">
        <v>0</v>
      </c>
      <c r="AJ356" s="43">
        <v>0</v>
      </c>
      <c r="AK356" s="43">
        <v>0</v>
      </c>
      <c r="AL356" s="43">
        <v>0</v>
      </c>
      <c r="AM356" s="43">
        <v>0</v>
      </c>
      <c r="AN356" s="72">
        <f t="shared" si="63"/>
        <v>11595619.24</v>
      </c>
      <c r="AO356" s="40">
        <v>42629</v>
      </c>
      <c r="AP356" s="56">
        <v>11595619.24</v>
      </c>
      <c r="AQ356" s="43">
        <v>0</v>
      </c>
      <c r="AR356" s="43">
        <v>0</v>
      </c>
      <c r="AS356" s="43">
        <v>0</v>
      </c>
      <c r="AT356" s="43">
        <v>0</v>
      </c>
      <c r="AU356" s="43">
        <v>0</v>
      </c>
      <c r="AV356" s="43">
        <v>0</v>
      </c>
      <c r="AW356" s="43">
        <v>0</v>
      </c>
      <c r="AX356" s="43">
        <v>0</v>
      </c>
      <c r="AY356" s="43">
        <v>0</v>
      </c>
      <c r="AZ356" s="43">
        <v>0</v>
      </c>
      <c r="BA356" s="19"/>
      <c r="BB356" s="275">
        <f t="shared" si="64"/>
        <v>0</v>
      </c>
      <c r="BC356" s="275">
        <f t="shared" si="65"/>
        <v>7304380.7599999998</v>
      </c>
      <c r="BD356" s="14">
        <f>COUNTIF(СписМінфін!$B$2:$B$101,M356)</f>
        <v>1</v>
      </c>
    </row>
    <row r="357" spans="1:56" s="14" customFormat="1" hidden="1" x14ac:dyDescent="0.2">
      <c r="A357" s="14">
        <v>1</v>
      </c>
      <c r="B357" s="14">
        <f t="shared" si="66"/>
        <v>1</v>
      </c>
      <c r="C357" s="14">
        <f t="shared" si="67"/>
        <v>1</v>
      </c>
      <c r="D357" s="14" t="str">
        <f t="shared" si="68"/>
        <v>5ТОВАРИСТВО З ОБМЕЖЕНОЮ ВIДПОВIДАЛЬНIСТЮ "ПРОФІТ-ЕКСПОРТ"</v>
      </c>
      <c r="E357" s="261">
        <f t="shared" si="69"/>
        <v>3143179.0767123289</v>
      </c>
      <c r="F357" s="261">
        <f t="shared" si="70"/>
        <v>3093056.3506849315</v>
      </c>
      <c r="G357" s="128">
        <f t="shared" si="61"/>
        <v>70095</v>
      </c>
      <c r="H357" s="126">
        <f t="shared" si="71"/>
        <v>64</v>
      </c>
      <c r="I357" s="23">
        <v>42510</v>
      </c>
      <c r="J357" s="23">
        <v>42510</v>
      </c>
      <c r="K357" s="274">
        <f t="shared" si="72"/>
        <v>42641</v>
      </c>
      <c r="L357" s="22">
        <v>9081938577</v>
      </c>
      <c r="M357" s="14" t="s">
        <v>138</v>
      </c>
      <c r="N357" s="41">
        <v>397419508281</v>
      </c>
      <c r="O357" s="40">
        <v>42510</v>
      </c>
      <c r="P357" s="40">
        <v>42510</v>
      </c>
      <c r="Q357" s="40" t="s">
        <v>108</v>
      </c>
      <c r="R357" s="22">
        <v>17710182</v>
      </c>
      <c r="S357" s="40">
        <v>42641</v>
      </c>
      <c r="T357" s="55">
        <f t="shared" si="62"/>
        <v>17640087</v>
      </c>
      <c r="U357" s="90">
        <v>42641</v>
      </c>
      <c r="V357" s="19">
        <v>17640087</v>
      </c>
      <c r="W357" s="43">
        <v>0</v>
      </c>
      <c r="X357" s="43">
        <v>0</v>
      </c>
      <c r="Y357" s="43">
        <v>0</v>
      </c>
      <c r="Z357" s="43">
        <v>0</v>
      </c>
      <c r="AA357" s="43">
        <v>0</v>
      </c>
      <c r="AB357" s="43">
        <v>0</v>
      </c>
      <c r="AC357" s="43">
        <v>0</v>
      </c>
      <c r="AD357" s="43">
        <v>0</v>
      </c>
      <c r="AE357" s="43">
        <v>0</v>
      </c>
      <c r="AF357" s="43">
        <v>0</v>
      </c>
      <c r="AG357" s="43">
        <v>0</v>
      </c>
      <c r="AH357" s="43">
        <v>0</v>
      </c>
      <c r="AI357" s="88">
        <v>0</v>
      </c>
      <c r="AJ357" s="43">
        <v>0</v>
      </c>
      <c r="AK357" s="43">
        <v>0</v>
      </c>
      <c r="AL357" s="43">
        <v>0</v>
      </c>
      <c r="AM357" s="43">
        <v>0</v>
      </c>
      <c r="AN357" s="72">
        <f t="shared" si="63"/>
        <v>17640087</v>
      </c>
      <c r="AO357" s="40">
        <v>42642</v>
      </c>
      <c r="AP357" s="56">
        <v>17640087</v>
      </c>
      <c r="AQ357" s="43">
        <v>0</v>
      </c>
      <c r="AR357" s="43">
        <v>0</v>
      </c>
      <c r="AS357" s="43">
        <v>0</v>
      </c>
      <c r="AT357" s="43">
        <v>0</v>
      </c>
      <c r="AU357" s="43">
        <v>0</v>
      </c>
      <c r="AV357" s="43">
        <v>0</v>
      </c>
      <c r="AW357" s="43">
        <v>0</v>
      </c>
      <c r="AX357" s="43">
        <v>0</v>
      </c>
      <c r="AY357" s="43">
        <v>0</v>
      </c>
      <c r="AZ357" s="43">
        <v>0</v>
      </c>
      <c r="BA357" s="19"/>
      <c r="BB357" s="275">
        <f t="shared" si="64"/>
        <v>0</v>
      </c>
      <c r="BC357" s="275">
        <f t="shared" si="65"/>
        <v>70095</v>
      </c>
      <c r="BD357" s="14">
        <f>COUNTIF(СписМінфін!$B$2:$B$101,M357)</f>
        <v>0</v>
      </c>
    </row>
    <row r="358" spans="1:56" s="14" customFormat="1" hidden="1" x14ac:dyDescent="0.2">
      <c r="A358" s="14">
        <v>1</v>
      </c>
      <c r="B358" s="14">
        <f t="shared" si="66"/>
        <v>1</v>
      </c>
      <c r="C358" s="14">
        <f t="shared" si="67"/>
        <v>1</v>
      </c>
      <c r="D358" s="14" t="str">
        <f t="shared" si="68"/>
        <v>5ПУБЛІЧНЕ АКЦIОНЕРНЕ ТОВАРИСТВО "МАЛИНОВЕ"</v>
      </c>
      <c r="E358" s="261">
        <f t="shared" si="69"/>
        <v>274818.78904109588</v>
      </c>
      <c r="F358" s="261">
        <f t="shared" si="70"/>
        <v>274818.78904109588</v>
      </c>
      <c r="G358" s="128">
        <f t="shared" si="61"/>
        <v>0</v>
      </c>
      <c r="H358" s="126">
        <f t="shared" si="71"/>
        <v>78</v>
      </c>
      <c r="I358" s="23">
        <v>42510</v>
      </c>
      <c r="J358" s="23">
        <v>42510</v>
      </c>
      <c r="K358" s="274">
        <f t="shared" si="72"/>
        <v>42655</v>
      </c>
      <c r="L358" s="22">
        <v>9082162578</v>
      </c>
      <c r="M358" s="14" t="s">
        <v>35</v>
      </c>
      <c r="N358" s="41">
        <v>302495210194</v>
      </c>
      <c r="O358" s="40">
        <v>42510</v>
      </c>
      <c r="P358" s="40">
        <v>42510</v>
      </c>
      <c r="Q358" s="40" t="s">
        <v>108</v>
      </c>
      <c r="R358" s="43">
        <v>1286011</v>
      </c>
      <c r="S358" s="40">
        <v>42655</v>
      </c>
      <c r="T358" s="55">
        <f t="shared" si="62"/>
        <v>1286011</v>
      </c>
      <c r="U358" s="90">
        <v>42655</v>
      </c>
      <c r="V358" s="19">
        <v>1286011</v>
      </c>
      <c r="W358" s="43">
        <v>0</v>
      </c>
      <c r="X358" s="43">
        <v>0</v>
      </c>
      <c r="Y358" s="43">
        <v>0</v>
      </c>
      <c r="Z358" s="43">
        <v>0</v>
      </c>
      <c r="AA358" s="43">
        <v>0</v>
      </c>
      <c r="AB358" s="43">
        <v>0</v>
      </c>
      <c r="AC358" s="43">
        <v>0</v>
      </c>
      <c r="AD358" s="43">
        <v>0</v>
      </c>
      <c r="AE358" s="43">
        <v>0</v>
      </c>
      <c r="AF358" s="43">
        <v>0</v>
      </c>
      <c r="AG358" s="43">
        <v>0</v>
      </c>
      <c r="AH358" s="43">
        <v>0</v>
      </c>
      <c r="AI358" s="88">
        <v>0</v>
      </c>
      <c r="AJ358" s="43">
        <v>0</v>
      </c>
      <c r="AK358" s="43">
        <v>0</v>
      </c>
      <c r="AL358" s="43">
        <v>0</v>
      </c>
      <c r="AM358" s="43">
        <v>0</v>
      </c>
      <c r="AN358" s="72">
        <f t="shared" si="63"/>
        <v>1286011</v>
      </c>
      <c r="AO358" s="40">
        <v>42661</v>
      </c>
      <c r="AP358" s="56">
        <v>1286011</v>
      </c>
      <c r="AQ358" s="43">
        <v>0</v>
      </c>
      <c r="AR358" s="43">
        <v>0</v>
      </c>
      <c r="AS358" s="43">
        <v>0</v>
      </c>
      <c r="AT358" s="43">
        <v>0</v>
      </c>
      <c r="AU358" s="43">
        <v>0</v>
      </c>
      <c r="AV358" s="43">
        <v>0</v>
      </c>
      <c r="AW358" s="43">
        <v>0</v>
      </c>
      <c r="AX358" s="43">
        <v>0</v>
      </c>
      <c r="AY358" s="43">
        <v>0</v>
      </c>
      <c r="AZ358" s="43">
        <v>0</v>
      </c>
      <c r="BA358" s="19"/>
      <c r="BB358" s="275">
        <f t="shared" si="64"/>
        <v>0</v>
      </c>
      <c r="BC358" s="275">
        <f t="shared" si="65"/>
        <v>0</v>
      </c>
      <c r="BD358" s="14">
        <f>COUNTIF(СписМінфін!$B$2:$B$101,M358)</f>
        <v>1</v>
      </c>
    </row>
    <row r="359" spans="1:56" s="14" customFormat="1" hidden="1" x14ac:dyDescent="0.2">
      <c r="A359" s="14">
        <v>1</v>
      </c>
      <c r="B359" s="14">
        <f t="shared" si="66"/>
        <v>1</v>
      </c>
      <c r="C359" s="14">
        <f t="shared" si="67"/>
        <v>1</v>
      </c>
      <c r="D359" s="14" t="str">
        <f t="shared" si="68"/>
        <v>5ТОВАРИСТВО З ОБМЕЖЕНОЮ ВIДПОВIДАЛЬНIСТЮ "МРІЯ ТРЕЙДИНГ"</v>
      </c>
      <c r="E359" s="261">
        <f t="shared" si="69"/>
        <v>4688457.4480273975</v>
      </c>
      <c r="F359" s="261">
        <f t="shared" si="70"/>
        <v>4688230.835671233</v>
      </c>
      <c r="G359" s="128">
        <f t="shared" si="61"/>
        <v>316.91000000014901</v>
      </c>
      <c r="H359" s="126">
        <f t="shared" si="71"/>
        <v>78</v>
      </c>
      <c r="I359" s="23">
        <v>42510</v>
      </c>
      <c r="J359" s="23">
        <v>42510</v>
      </c>
      <c r="K359" s="274">
        <f t="shared" si="72"/>
        <v>42655</v>
      </c>
      <c r="L359" s="22">
        <v>9082410556</v>
      </c>
      <c r="M359" s="14" t="s">
        <v>31</v>
      </c>
      <c r="N359" s="41">
        <v>396754719188</v>
      </c>
      <c r="O359" s="40">
        <v>42510</v>
      </c>
      <c r="P359" s="40">
        <v>42510</v>
      </c>
      <c r="Q359" s="40" t="s">
        <v>108</v>
      </c>
      <c r="R359" s="22">
        <v>21938833</v>
      </c>
      <c r="S359" s="40">
        <v>42655</v>
      </c>
      <c r="T359" s="55">
        <f t="shared" si="62"/>
        <v>21938516.09</v>
      </c>
      <c r="U359" s="90">
        <v>42655</v>
      </c>
      <c r="V359" s="19">
        <v>21938516.09</v>
      </c>
      <c r="W359" s="43">
        <v>0</v>
      </c>
      <c r="X359" s="43">
        <v>0</v>
      </c>
      <c r="Y359" s="43">
        <v>0</v>
      </c>
      <c r="Z359" s="43">
        <v>0</v>
      </c>
      <c r="AA359" s="43">
        <v>0</v>
      </c>
      <c r="AB359" s="43">
        <v>0</v>
      </c>
      <c r="AC359" s="43">
        <v>0</v>
      </c>
      <c r="AD359" s="43">
        <v>0</v>
      </c>
      <c r="AE359" s="43">
        <v>0</v>
      </c>
      <c r="AF359" s="43">
        <v>0</v>
      </c>
      <c r="AG359" s="43">
        <v>0</v>
      </c>
      <c r="AH359" s="43">
        <v>0</v>
      </c>
      <c r="AI359" s="88">
        <v>0</v>
      </c>
      <c r="AJ359" s="43">
        <v>0</v>
      </c>
      <c r="AK359" s="43">
        <v>0</v>
      </c>
      <c r="AL359" s="43">
        <v>0</v>
      </c>
      <c r="AM359" s="43">
        <v>0</v>
      </c>
      <c r="AN359" s="72">
        <f t="shared" si="63"/>
        <v>21938516.09</v>
      </c>
      <c r="AO359" s="40">
        <v>42661</v>
      </c>
      <c r="AP359" s="56">
        <v>21938516.09</v>
      </c>
      <c r="AQ359" s="43">
        <v>0</v>
      </c>
      <c r="AR359" s="43">
        <v>0</v>
      </c>
      <c r="AS359" s="43">
        <v>0</v>
      </c>
      <c r="AT359" s="43">
        <v>0</v>
      </c>
      <c r="AU359" s="43">
        <v>0</v>
      </c>
      <c r="AV359" s="43">
        <v>0</v>
      </c>
      <c r="AW359" s="43">
        <v>0</v>
      </c>
      <c r="AX359" s="43">
        <v>0</v>
      </c>
      <c r="AY359" s="43">
        <v>0</v>
      </c>
      <c r="AZ359" s="43">
        <v>0</v>
      </c>
      <c r="BA359" s="19"/>
      <c r="BB359" s="275">
        <f t="shared" si="64"/>
        <v>0</v>
      </c>
      <c r="BC359" s="275">
        <f t="shared" si="65"/>
        <v>316.91000000014901</v>
      </c>
      <c r="BD359" s="14">
        <f>COUNTIF(СписМінфін!$B$2:$B$101,M359)</f>
        <v>1</v>
      </c>
    </row>
    <row r="360" spans="1:56" s="14" customFormat="1" hidden="1" x14ac:dyDescent="0.2">
      <c r="A360" s="14">
        <v>1</v>
      </c>
      <c r="B360" s="14">
        <f t="shared" si="66"/>
        <v>1</v>
      </c>
      <c r="C360" s="14">
        <f t="shared" si="67"/>
        <v>1</v>
      </c>
      <c r="D360" s="14" t="str">
        <f t="shared" si="68"/>
        <v>5ПУБЛІЧНЕ АКЦIОНЕРНЕ ТОВАРИСТВО "ДЕРЖАВНА ПРОДОВОЛЬЧО-ЗЕРНОВА КОРПОРАЦІЯ УКРАЇНИ"</v>
      </c>
      <c r="E360" s="261">
        <f t="shared" si="69"/>
        <v>50912861.597260274</v>
      </c>
      <c r="F360" s="261">
        <f t="shared" si="70"/>
        <v>50912861.597260274</v>
      </c>
      <c r="G360" s="128">
        <f t="shared" si="61"/>
        <v>0</v>
      </c>
      <c r="H360" s="126">
        <f t="shared" si="71"/>
        <v>147</v>
      </c>
      <c r="I360" s="23">
        <v>42510</v>
      </c>
      <c r="J360" s="23">
        <v>42510</v>
      </c>
      <c r="K360" s="274">
        <f t="shared" si="72"/>
        <v>42724</v>
      </c>
      <c r="L360" s="22">
        <v>9082147512</v>
      </c>
      <c r="M360" s="14" t="s">
        <v>21</v>
      </c>
      <c r="N360" s="41">
        <v>372432726556</v>
      </c>
      <c r="O360" s="40">
        <v>42510</v>
      </c>
      <c r="P360" s="40">
        <v>42510</v>
      </c>
      <c r="Q360" s="40" t="s">
        <v>108</v>
      </c>
      <c r="R360" s="43">
        <v>158440102</v>
      </c>
      <c r="S360" s="40">
        <v>42724</v>
      </c>
      <c r="T360" s="55">
        <f t="shared" si="62"/>
        <v>126416289</v>
      </c>
      <c r="U360" s="90">
        <v>42724</v>
      </c>
      <c r="V360" s="19">
        <v>126416289</v>
      </c>
      <c r="W360" s="43">
        <v>0</v>
      </c>
      <c r="X360" s="43">
        <v>0</v>
      </c>
      <c r="Y360" s="43">
        <v>0</v>
      </c>
      <c r="Z360" s="43">
        <v>0</v>
      </c>
      <c r="AA360" s="43">
        <v>0</v>
      </c>
      <c r="AB360" s="43">
        <v>0</v>
      </c>
      <c r="AC360" s="43">
        <v>0</v>
      </c>
      <c r="AD360" s="43">
        <v>0</v>
      </c>
      <c r="AE360" s="43">
        <v>0</v>
      </c>
      <c r="AF360" s="43">
        <v>0</v>
      </c>
      <c r="AG360" s="40">
        <v>42698</v>
      </c>
      <c r="AH360" s="22">
        <v>7861406</v>
      </c>
      <c r="AI360" s="64">
        <v>32023813</v>
      </c>
      <c r="AJ360" s="40">
        <v>42712</v>
      </c>
      <c r="AK360" s="22">
        <v>31068310</v>
      </c>
      <c r="AL360" s="43">
        <v>0</v>
      </c>
      <c r="AM360" s="43">
        <v>0</v>
      </c>
      <c r="AN360" s="72">
        <f t="shared" si="63"/>
        <v>126416289</v>
      </c>
      <c r="AO360" s="40">
        <v>42768</v>
      </c>
      <c r="AP360" s="56">
        <v>126416289</v>
      </c>
      <c r="AQ360" s="43">
        <v>0</v>
      </c>
      <c r="AR360" s="43">
        <v>0</v>
      </c>
      <c r="AS360" s="43">
        <v>0</v>
      </c>
      <c r="AT360" s="43">
        <v>0</v>
      </c>
      <c r="AU360" s="43">
        <v>0</v>
      </c>
      <c r="AV360" s="43">
        <v>0</v>
      </c>
      <c r="AW360" s="43">
        <v>0</v>
      </c>
      <c r="AX360" s="43">
        <v>0</v>
      </c>
      <c r="AY360" s="43">
        <v>0</v>
      </c>
      <c r="AZ360" s="43">
        <v>0</v>
      </c>
      <c r="BA360" s="19"/>
      <c r="BB360" s="275">
        <f t="shared" si="64"/>
        <v>0</v>
      </c>
      <c r="BC360" s="275">
        <f t="shared" si="65"/>
        <v>32023813</v>
      </c>
      <c r="BD360" s="14">
        <f>COUNTIF(СписМінфін!$B$2:$B$101,M360)</f>
        <v>1</v>
      </c>
    </row>
    <row r="361" spans="1:56" s="14" customFormat="1" hidden="1" x14ac:dyDescent="0.2">
      <c r="A361" s="14">
        <v>1</v>
      </c>
      <c r="B361" s="14">
        <f t="shared" si="66"/>
        <v>1</v>
      </c>
      <c r="C361" s="14">
        <f t="shared" si="67"/>
        <v>1</v>
      </c>
      <c r="D361" s="14" t="str">
        <f t="shared" si="68"/>
        <v>5ТОВАРИСТВО З ОБМЕЖЕНОЮ ВIДПОВIДАЛЬНIСТЮ "ЕНГЕЛЬХАРТ СТП (УКРАЇНА)"</v>
      </c>
      <c r="E361" s="261">
        <f t="shared" si="69"/>
        <v>2175240.715068493</v>
      </c>
      <c r="F361" s="261">
        <f t="shared" si="70"/>
        <v>2175240.715068493</v>
      </c>
      <c r="G361" s="128">
        <f t="shared" si="61"/>
        <v>0</v>
      </c>
      <c r="H361" s="126">
        <f t="shared" si="71"/>
        <v>19</v>
      </c>
      <c r="I361" s="263">
        <f>J361</f>
        <v>42514</v>
      </c>
      <c r="J361" s="23">
        <v>42514</v>
      </c>
      <c r="K361" s="274">
        <f t="shared" si="72"/>
        <v>42600</v>
      </c>
      <c r="L361" s="22">
        <v>9083716931</v>
      </c>
      <c r="M361" s="14" t="s">
        <v>29</v>
      </c>
      <c r="N361" s="41">
        <v>391123126559</v>
      </c>
      <c r="O361" s="40">
        <v>42514</v>
      </c>
      <c r="P361" s="40">
        <v>42514</v>
      </c>
      <c r="Q361" s="40" t="s">
        <v>108</v>
      </c>
      <c r="R361" s="22">
        <v>41787519</v>
      </c>
      <c r="S361" s="40">
        <v>42600</v>
      </c>
      <c r="T361" s="55">
        <f t="shared" si="62"/>
        <v>41787519</v>
      </c>
      <c r="U361" s="90">
        <v>42600</v>
      </c>
      <c r="V361" s="19">
        <v>41787519</v>
      </c>
      <c r="W361" s="43">
        <v>0</v>
      </c>
      <c r="X361" s="43">
        <v>0</v>
      </c>
      <c r="Y361" s="43">
        <v>0</v>
      </c>
      <c r="Z361" s="43">
        <v>0</v>
      </c>
      <c r="AA361" s="43">
        <v>0</v>
      </c>
      <c r="AB361" s="43">
        <v>0</v>
      </c>
      <c r="AC361" s="43">
        <v>0</v>
      </c>
      <c r="AD361" s="43">
        <v>0</v>
      </c>
      <c r="AE361" s="43">
        <v>0</v>
      </c>
      <c r="AF361" s="43">
        <v>0</v>
      </c>
      <c r="AG361" s="43">
        <v>0</v>
      </c>
      <c r="AH361" s="43">
        <v>0</v>
      </c>
      <c r="AI361" s="88">
        <v>0</v>
      </c>
      <c r="AJ361" s="43">
        <v>0</v>
      </c>
      <c r="AK361" s="43">
        <v>0</v>
      </c>
      <c r="AL361" s="43">
        <v>0</v>
      </c>
      <c r="AM361" s="43">
        <v>0</v>
      </c>
      <c r="AN361" s="72">
        <f t="shared" si="63"/>
        <v>41787519</v>
      </c>
      <c r="AO361" s="40">
        <v>42613</v>
      </c>
      <c r="AP361" s="56">
        <v>41787519</v>
      </c>
      <c r="AQ361" s="43">
        <v>0</v>
      </c>
      <c r="AR361" s="43">
        <v>0</v>
      </c>
      <c r="AS361" s="43">
        <v>0</v>
      </c>
      <c r="AT361" s="43">
        <v>0</v>
      </c>
      <c r="AU361" s="43">
        <v>0</v>
      </c>
      <c r="AV361" s="43">
        <v>0</v>
      </c>
      <c r="AW361" s="43">
        <v>0</v>
      </c>
      <c r="AX361" s="43">
        <v>0</v>
      </c>
      <c r="AY361" s="43">
        <v>0</v>
      </c>
      <c r="AZ361" s="43">
        <v>0</v>
      </c>
      <c r="BA361" s="19"/>
      <c r="BB361" s="275">
        <f t="shared" si="64"/>
        <v>0</v>
      </c>
      <c r="BC361" s="275">
        <f t="shared" si="65"/>
        <v>0</v>
      </c>
      <c r="BD361" s="14">
        <f>COUNTIF(СписМінфін!$B$2:$B$101,M361)</f>
        <v>1</v>
      </c>
    </row>
    <row r="362" spans="1:56" s="14" customFormat="1" x14ac:dyDescent="0.2">
      <c r="A362" s="14">
        <v>1</v>
      </c>
      <c r="B362" s="14">
        <f t="shared" si="66"/>
        <v>1</v>
      </c>
      <c r="C362" s="14">
        <f t="shared" si="67"/>
        <v>0</v>
      </c>
      <c r="D362" s="14" t="str">
        <f t="shared" si="68"/>
        <v>5ТОВАРИСТВО З ОБМЕЖЕНОЮ ВIДПОВIДАЛЬНIСТЮ З ІНОЗЕМНИМИ ІНВЕСТИЦІЯМИ "БНХ УКРАЇНА"</v>
      </c>
      <c r="E362" s="261">
        <f t="shared" si="69"/>
        <v>66109.589041095896</v>
      </c>
      <c r="F362" s="261">
        <f t="shared" si="70"/>
        <v>0</v>
      </c>
      <c r="G362" s="128">
        <f t="shared" si="61"/>
        <v>95000</v>
      </c>
      <c r="H362" s="126">
        <f t="shared" si="71"/>
        <v>254</v>
      </c>
      <c r="I362" s="263">
        <f>J362</f>
        <v>42517</v>
      </c>
      <c r="J362" s="23">
        <v>42517</v>
      </c>
      <c r="K362" s="274">
        <f t="shared" si="72"/>
        <v>42838</v>
      </c>
      <c r="L362" s="22">
        <v>9085993422</v>
      </c>
      <c r="M362" s="14" t="s">
        <v>13</v>
      </c>
      <c r="N362" s="41">
        <v>323059026537</v>
      </c>
      <c r="O362" s="40">
        <v>42517</v>
      </c>
      <c r="P362" s="40">
        <v>42517</v>
      </c>
      <c r="Q362" s="40" t="s">
        <v>108</v>
      </c>
      <c r="R362" s="42">
        <v>95000</v>
      </c>
      <c r="S362" s="43">
        <v>0</v>
      </c>
      <c r="T362" s="55">
        <f t="shared" si="62"/>
        <v>0</v>
      </c>
      <c r="U362" s="111"/>
      <c r="V362" s="43">
        <v>0</v>
      </c>
      <c r="W362" s="43">
        <v>0</v>
      </c>
      <c r="X362" s="43">
        <v>0</v>
      </c>
      <c r="Y362" s="43">
        <v>0</v>
      </c>
      <c r="Z362" s="43">
        <v>0</v>
      </c>
      <c r="AA362" s="43">
        <v>0</v>
      </c>
      <c r="AB362" s="43">
        <v>0</v>
      </c>
      <c r="AC362" s="43">
        <v>0</v>
      </c>
      <c r="AD362" s="43">
        <v>0</v>
      </c>
      <c r="AE362" s="43">
        <v>0</v>
      </c>
      <c r="AF362" s="43">
        <v>0</v>
      </c>
      <c r="AG362" s="43">
        <v>0</v>
      </c>
      <c r="AH362" s="43">
        <v>0</v>
      </c>
      <c r="AI362" s="88">
        <v>0</v>
      </c>
      <c r="AJ362" s="43">
        <v>0</v>
      </c>
      <c r="AK362" s="43">
        <v>0</v>
      </c>
      <c r="AL362" s="43">
        <v>0</v>
      </c>
      <c r="AM362" s="43">
        <v>0</v>
      </c>
      <c r="AN362" s="72">
        <f t="shared" si="63"/>
        <v>0</v>
      </c>
      <c r="AO362" s="43">
        <v>0</v>
      </c>
      <c r="AP362" s="43">
        <v>0</v>
      </c>
      <c r="AQ362" s="43">
        <v>0</v>
      </c>
      <c r="AR362" s="43">
        <v>0</v>
      </c>
      <c r="AS362" s="43">
        <v>0</v>
      </c>
      <c r="AT362" s="43">
        <v>0</v>
      </c>
      <c r="AU362" s="43">
        <v>0</v>
      </c>
      <c r="AV362" s="43">
        <v>0</v>
      </c>
      <c r="AW362" s="43">
        <v>0</v>
      </c>
      <c r="AX362" s="43">
        <v>0</v>
      </c>
      <c r="AY362" s="43">
        <v>0</v>
      </c>
      <c r="AZ362" s="43">
        <v>0</v>
      </c>
      <c r="BA362" s="19"/>
      <c r="BB362" s="275">
        <f t="shared" si="64"/>
        <v>0</v>
      </c>
      <c r="BC362" s="275">
        <f t="shared" si="65"/>
        <v>95000</v>
      </c>
      <c r="BD362" s="14">
        <f>COUNTIF(СписМінфін!$B$2:$B$101,M362)</f>
        <v>1</v>
      </c>
    </row>
    <row r="363" spans="1:56" s="14" customFormat="1" hidden="1" x14ac:dyDescent="0.2">
      <c r="A363" s="14">
        <v>1</v>
      </c>
      <c r="B363" s="14">
        <f t="shared" si="66"/>
        <v>0</v>
      </c>
      <c r="C363" s="14">
        <f t="shared" si="67"/>
        <v>0</v>
      </c>
      <c r="D363" s="14" t="str">
        <f t="shared" si="68"/>
        <v>5ТОВАРИСТВО З ОБМЕЖЕНОЮ ВIДПОВIДАЛЬНIСТЮ "ВІРТУС КОММОДІТІЗ"</v>
      </c>
      <c r="E363" s="261">
        <f t="shared" si="69"/>
        <v>0</v>
      </c>
      <c r="F363" s="261">
        <f t="shared" si="70"/>
        <v>0</v>
      </c>
      <c r="G363" s="128">
        <f t="shared" si="61"/>
        <v>0</v>
      </c>
      <c r="H363" s="126">
        <f t="shared" si="71"/>
        <v>0</v>
      </c>
      <c r="I363" s="263">
        <f>J363</f>
        <v>42517</v>
      </c>
      <c r="J363" s="23">
        <v>42517</v>
      </c>
      <c r="K363" s="274">
        <f t="shared" si="72"/>
        <v>42543</v>
      </c>
      <c r="L363" s="22">
        <v>9086374376</v>
      </c>
      <c r="M363" s="14" t="s">
        <v>24</v>
      </c>
      <c r="N363" s="41">
        <v>393642426597</v>
      </c>
      <c r="O363" s="40">
        <v>42517</v>
      </c>
      <c r="P363" s="40">
        <v>42517</v>
      </c>
      <c r="Q363" s="40" t="s">
        <v>108</v>
      </c>
      <c r="R363" s="22">
        <v>964371</v>
      </c>
      <c r="S363" s="40">
        <v>42543</v>
      </c>
      <c r="T363" s="55">
        <f t="shared" si="62"/>
        <v>964371</v>
      </c>
      <c r="U363" s="90">
        <v>42543</v>
      </c>
      <c r="V363" s="19">
        <v>964371</v>
      </c>
      <c r="W363" s="43">
        <v>0</v>
      </c>
      <c r="X363" s="43">
        <v>0</v>
      </c>
      <c r="Y363" s="43">
        <v>0</v>
      </c>
      <c r="Z363" s="43">
        <v>0</v>
      </c>
      <c r="AA363" s="43">
        <v>0</v>
      </c>
      <c r="AB363" s="43">
        <v>0</v>
      </c>
      <c r="AC363" s="43">
        <v>0</v>
      </c>
      <c r="AD363" s="43">
        <v>0</v>
      </c>
      <c r="AE363" s="43">
        <v>0</v>
      </c>
      <c r="AF363" s="43">
        <v>0</v>
      </c>
      <c r="AG363" s="43">
        <v>0</v>
      </c>
      <c r="AH363" s="43">
        <v>0</v>
      </c>
      <c r="AI363" s="88">
        <v>0</v>
      </c>
      <c r="AJ363" s="43">
        <v>0</v>
      </c>
      <c r="AK363" s="43">
        <v>0</v>
      </c>
      <c r="AL363" s="43">
        <v>0</v>
      </c>
      <c r="AM363" s="43">
        <v>0</v>
      </c>
      <c r="AN363" s="72">
        <f t="shared" si="63"/>
        <v>964371</v>
      </c>
      <c r="AO363" s="40">
        <v>42566</v>
      </c>
      <c r="AP363" s="56">
        <v>964371</v>
      </c>
      <c r="AQ363" s="43">
        <v>0</v>
      </c>
      <c r="AR363" s="43">
        <v>0</v>
      </c>
      <c r="AS363" s="43">
        <v>0</v>
      </c>
      <c r="AT363" s="43">
        <v>0</v>
      </c>
      <c r="AU363" s="43">
        <v>0</v>
      </c>
      <c r="AV363" s="43">
        <v>0</v>
      </c>
      <c r="AW363" s="43">
        <v>0</v>
      </c>
      <c r="AX363" s="43">
        <v>0</v>
      </c>
      <c r="AY363" s="43">
        <v>0</v>
      </c>
      <c r="AZ363" s="43">
        <v>0</v>
      </c>
      <c r="BA363" s="19"/>
      <c r="BB363" s="275">
        <f t="shared" si="64"/>
        <v>0</v>
      </c>
      <c r="BC363" s="275">
        <f t="shared" si="65"/>
        <v>0</v>
      </c>
      <c r="BD363" s="14">
        <f>COUNTIF(СписМінфін!$B$2:$B$101,M363)</f>
        <v>1</v>
      </c>
    </row>
    <row r="364" spans="1:56" s="14" customFormat="1" hidden="1" x14ac:dyDescent="0.2">
      <c r="A364" s="14">
        <v>1</v>
      </c>
      <c r="B364" s="14">
        <f t="shared" si="66"/>
        <v>1</v>
      </c>
      <c r="C364" s="14">
        <f t="shared" si="67"/>
        <v>1</v>
      </c>
      <c r="D364" s="14" t="str">
        <f t="shared" si="68"/>
        <v>6ТОВАРИСТВО З ОБМЕЖЕНОЮ ВIДПОВIДАЛЬНIСТЮ "КЕРНЕЛ-ТРЕЙД"</v>
      </c>
      <c r="E364" s="261">
        <f t="shared" si="69"/>
        <v>21207975.119178083</v>
      </c>
      <c r="F364" s="261">
        <f t="shared" si="70"/>
        <v>6470285.7999999998</v>
      </c>
      <c r="G364" s="128">
        <f t="shared" si="61"/>
        <v>23490203.5</v>
      </c>
      <c r="H364" s="126">
        <f t="shared" si="71"/>
        <v>146</v>
      </c>
      <c r="I364" s="23">
        <v>42542</v>
      </c>
      <c r="J364" s="23">
        <v>42522</v>
      </c>
      <c r="K364" s="274">
        <f t="shared" si="72"/>
        <v>42755</v>
      </c>
      <c r="L364" s="22">
        <v>9088507922</v>
      </c>
      <c r="M364" s="14" t="s">
        <v>45</v>
      </c>
      <c r="N364" s="41">
        <v>314543826559</v>
      </c>
      <c r="O364" s="40">
        <v>42522</v>
      </c>
      <c r="P364" s="40">
        <v>42522</v>
      </c>
      <c r="Q364" s="40" t="s">
        <v>108</v>
      </c>
      <c r="R364" s="22">
        <v>39665918</v>
      </c>
      <c r="S364" s="40">
        <v>42754</v>
      </c>
      <c r="T364" s="55">
        <f t="shared" si="62"/>
        <v>16175714.5</v>
      </c>
      <c r="U364" s="90">
        <v>42755</v>
      </c>
      <c r="V364" s="19">
        <v>16175714.5</v>
      </c>
      <c r="W364" s="43">
        <v>0</v>
      </c>
      <c r="X364" s="43">
        <v>0</v>
      </c>
      <c r="Y364" s="43">
        <v>0</v>
      </c>
      <c r="Z364" s="43">
        <v>0</v>
      </c>
      <c r="AA364" s="43">
        <v>0</v>
      </c>
      <c r="AB364" s="43">
        <v>0</v>
      </c>
      <c r="AC364" s="43">
        <v>0</v>
      </c>
      <c r="AD364" s="43">
        <v>0</v>
      </c>
      <c r="AE364" s="43">
        <v>0</v>
      </c>
      <c r="AF364" s="43">
        <v>0</v>
      </c>
      <c r="AG364" s="43">
        <v>0</v>
      </c>
      <c r="AH364" s="43">
        <v>0</v>
      </c>
      <c r="AI364" s="88">
        <v>0</v>
      </c>
      <c r="AJ364" s="43">
        <v>0</v>
      </c>
      <c r="AK364" s="43">
        <v>0</v>
      </c>
      <c r="AL364" s="43">
        <v>0</v>
      </c>
      <c r="AM364" s="43">
        <v>0</v>
      </c>
      <c r="AN364" s="72">
        <f t="shared" si="63"/>
        <v>16175714.5</v>
      </c>
      <c r="AO364" s="40">
        <v>42768</v>
      </c>
      <c r="AP364" s="56">
        <v>16175714.5</v>
      </c>
      <c r="AQ364" s="43">
        <v>0</v>
      </c>
      <c r="AR364" s="43">
        <v>0</v>
      </c>
      <c r="AS364" s="43">
        <v>0</v>
      </c>
      <c r="AT364" s="43">
        <v>0</v>
      </c>
      <c r="AU364" s="43">
        <v>0</v>
      </c>
      <c r="AV364" s="43">
        <v>0</v>
      </c>
      <c r="AW364" s="43">
        <v>0</v>
      </c>
      <c r="AX364" s="43">
        <v>0</v>
      </c>
      <c r="AY364" s="43">
        <v>0</v>
      </c>
      <c r="AZ364" s="43">
        <v>0</v>
      </c>
      <c r="BA364" s="19"/>
      <c r="BB364" s="275">
        <f t="shared" si="64"/>
        <v>0</v>
      </c>
      <c r="BC364" s="275">
        <f t="shared" si="65"/>
        <v>23490203.5</v>
      </c>
      <c r="BD364" s="14">
        <f>COUNTIF(СписМінфін!$B$2:$B$101,M364)</f>
        <v>1</v>
      </c>
    </row>
    <row r="365" spans="1:56" s="14" customFormat="1" hidden="1" x14ac:dyDescent="0.2">
      <c r="A365" s="14">
        <v>1</v>
      </c>
      <c r="B365" s="14">
        <f t="shared" si="66"/>
        <v>0</v>
      </c>
      <c r="C365" s="14">
        <f t="shared" si="67"/>
        <v>0</v>
      </c>
      <c r="D365" s="14" t="str">
        <f t="shared" si="68"/>
        <v>6ТОВАРИСТВО З ОБМЕЖЕНОЮ ВIДПОВIДАЛЬНIСТЮ "ТОТЛЕНД"</v>
      </c>
      <c r="E365" s="261">
        <f t="shared" si="69"/>
        <v>0</v>
      </c>
      <c r="F365" s="261">
        <f t="shared" si="70"/>
        <v>0</v>
      </c>
      <c r="G365" s="128">
        <f t="shared" si="61"/>
        <v>0</v>
      </c>
      <c r="H365" s="126">
        <f t="shared" si="71"/>
        <v>0</v>
      </c>
      <c r="I365" s="23">
        <v>42542</v>
      </c>
      <c r="J365" s="74">
        <v>42528</v>
      </c>
      <c r="K365" s="274">
        <f t="shared" si="72"/>
        <v>42578</v>
      </c>
      <c r="L365" s="75">
        <v>9092141770</v>
      </c>
      <c r="M365" s="14" t="s">
        <v>101</v>
      </c>
      <c r="N365" s="76">
        <v>387438523146</v>
      </c>
      <c r="O365" s="28">
        <v>42528</v>
      </c>
      <c r="P365" s="28">
        <v>42528</v>
      </c>
      <c r="Q365" s="35"/>
      <c r="R365" s="60">
        <v>3722995</v>
      </c>
      <c r="S365" s="66">
        <v>42578</v>
      </c>
      <c r="T365" s="55">
        <f t="shared" si="62"/>
        <v>3722995</v>
      </c>
      <c r="U365" s="91">
        <v>42578</v>
      </c>
      <c r="V365" s="44">
        <v>3722995</v>
      </c>
      <c r="W365" s="43">
        <v>0</v>
      </c>
      <c r="X365" s="43">
        <v>0</v>
      </c>
      <c r="Y365" s="43">
        <v>0</v>
      </c>
      <c r="Z365" s="43">
        <v>0</v>
      </c>
      <c r="AA365" s="43">
        <v>0</v>
      </c>
      <c r="AB365" s="43">
        <v>0</v>
      </c>
      <c r="AC365" s="43">
        <v>0</v>
      </c>
      <c r="AD365" s="43">
        <v>0</v>
      </c>
      <c r="AE365" s="43">
        <v>0</v>
      </c>
      <c r="AF365" s="43">
        <v>0</v>
      </c>
      <c r="AG365" s="43">
        <v>0</v>
      </c>
      <c r="AH365" s="43">
        <v>0</v>
      </c>
      <c r="AI365" s="69"/>
      <c r="AJ365" s="60"/>
      <c r="AK365" s="69"/>
      <c r="AL365" s="60"/>
      <c r="AM365" s="43">
        <v>0</v>
      </c>
      <c r="AN365" s="72">
        <f t="shared" si="63"/>
        <v>3722995</v>
      </c>
      <c r="AO365" s="28">
        <v>42613</v>
      </c>
      <c r="AP365" s="27">
        <v>3722995</v>
      </c>
      <c r="AQ365" s="43">
        <v>0</v>
      </c>
      <c r="AR365" s="43">
        <v>0</v>
      </c>
      <c r="AS365" s="43">
        <v>0</v>
      </c>
      <c r="AT365" s="43">
        <v>0</v>
      </c>
      <c r="AU365" s="43">
        <v>0</v>
      </c>
      <c r="AV365" s="43">
        <v>0</v>
      </c>
      <c r="AW365" s="43">
        <v>0</v>
      </c>
      <c r="AX365" s="43">
        <v>0</v>
      </c>
      <c r="AY365" s="43">
        <v>0</v>
      </c>
      <c r="AZ365" s="43">
        <v>0</v>
      </c>
      <c r="BA365" s="60"/>
      <c r="BB365" s="275">
        <f t="shared" si="64"/>
        <v>0</v>
      </c>
      <c r="BC365" s="275">
        <f t="shared" si="65"/>
        <v>0</v>
      </c>
      <c r="BD365" s="14">
        <f>COUNTIF(СписМінфін!$B$2:$B$101,M365)</f>
        <v>1</v>
      </c>
    </row>
    <row r="366" spans="1:56" s="14" customFormat="1" hidden="1" x14ac:dyDescent="0.2">
      <c r="A366" s="14">
        <v>1</v>
      </c>
      <c r="B366" s="14">
        <f t="shared" si="66"/>
        <v>1</v>
      </c>
      <c r="C366" s="14">
        <f t="shared" si="67"/>
        <v>0</v>
      </c>
      <c r="D366" s="14" t="str">
        <f t="shared" si="68"/>
        <v>6ПУБЛІЧНЕ АКЦIОНЕРНЕ ТОВАРИСТВО "ЕНЕРГОМАШСПЕЦСТАЛЬ"</v>
      </c>
      <c r="E366" s="261">
        <f t="shared" si="69"/>
        <v>50858.076712328766</v>
      </c>
      <c r="F366" s="261">
        <f t="shared" si="70"/>
        <v>0</v>
      </c>
      <c r="G366" s="128">
        <f t="shared" si="61"/>
        <v>81062</v>
      </c>
      <c r="H366" s="126">
        <f t="shared" si="71"/>
        <v>0</v>
      </c>
      <c r="I366" s="23">
        <v>42542</v>
      </c>
      <c r="J366" s="23">
        <v>42534</v>
      </c>
      <c r="K366" s="274">
        <f t="shared" si="72"/>
        <v>42573</v>
      </c>
      <c r="L366" s="22">
        <v>9096602426</v>
      </c>
      <c r="M366" s="14" t="s">
        <v>60</v>
      </c>
      <c r="N366" s="41">
        <v>2106005156</v>
      </c>
      <c r="O366" s="40">
        <v>42534</v>
      </c>
      <c r="P366" s="40">
        <v>42534</v>
      </c>
      <c r="Q366" s="40" t="s">
        <v>108</v>
      </c>
      <c r="R366" s="43">
        <v>6396434</v>
      </c>
      <c r="S366" s="40">
        <v>42572</v>
      </c>
      <c r="T366" s="55">
        <f t="shared" si="62"/>
        <v>6315372</v>
      </c>
      <c r="U366" s="90">
        <v>42573</v>
      </c>
      <c r="V366" s="19">
        <v>6315372</v>
      </c>
      <c r="W366" s="43">
        <v>0</v>
      </c>
      <c r="X366" s="43">
        <v>0</v>
      </c>
      <c r="Y366" s="43">
        <v>0</v>
      </c>
      <c r="Z366" s="43">
        <v>0</v>
      </c>
      <c r="AA366" s="43">
        <v>0</v>
      </c>
      <c r="AB366" s="43">
        <v>0</v>
      </c>
      <c r="AC366" s="43">
        <v>0</v>
      </c>
      <c r="AD366" s="43">
        <v>0</v>
      </c>
      <c r="AE366" s="43">
        <v>0</v>
      </c>
      <c r="AF366" s="43">
        <v>0</v>
      </c>
      <c r="AG366" s="43">
        <v>0</v>
      </c>
      <c r="AH366" s="43">
        <v>0</v>
      </c>
      <c r="AI366" s="88">
        <v>0</v>
      </c>
      <c r="AJ366" s="43">
        <v>0</v>
      </c>
      <c r="AK366" s="43">
        <v>0</v>
      </c>
      <c r="AL366" s="43">
        <v>0</v>
      </c>
      <c r="AM366" s="43">
        <v>0</v>
      </c>
      <c r="AN366" s="72">
        <f t="shared" si="63"/>
        <v>6315372</v>
      </c>
      <c r="AO366" s="40">
        <v>42580</v>
      </c>
      <c r="AP366" s="56">
        <v>6315372</v>
      </c>
      <c r="AQ366" s="43">
        <v>0</v>
      </c>
      <c r="AR366" s="43">
        <v>0</v>
      </c>
      <c r="AS366" s="43">
        <v>0</v>
      </c>
      <c r="AT366" s="43">
        <v>0</v>
      </c>
      <c r="AU366" s="43">
        <v>0</v>
      </c>
      <c r="AV366" s="43">
        <v>0</v>
      </c>
      <c r="AW366" s="43">
        <v>0</v>
      </c>
      <c r="AX366" s="43">
        <v>0</v>
      </c>
      <c r="AY366" s="43">
        <v>0</v>
      </c>
      <c r="AZ366" s="43">
        <v>0</v>
      </c>
      <c r="BA366" s="19"/>
      <c r="BB366" s="275">
        <f t="shared" si="64"/>
        <v>0</v>
      </c>
      <c r="BC366" s="275">
        <f t="shared" si="65"/>
        <v>81062</v>
      </c>
      <c r="BD366" s="14">
        <f>COUNTIF(СписМінфін!$B$2:$B$101,M366)</f>
        <v>1</v>
      </c>
    </row>
    <row r="367" spans="1:56" s="14" customFormat="1" hidden="1" x14ac:dyDescent="0.2">
      <c r="A367" s="14">
        <v>1</v>
      </c>
      <c r="B367" s="14">
        <f t="shared" si="66"/>
        <v>1</v>
      </c>
      <c r="C367" s="14">
        <f t="shared" si="67"/>
        <v>1</v>
      </c>
      <c r="D367" s="14" t="str">
        <f t="shared" si="68"/>
        <v>6ТОВАРИСТВО З ОБМЕЖЕНОЮ ВIДПОВIДАЛЬНIСТЮ "КЕРНЕЛ-ТРЕЙД"</v>
      </c>
      <c r="E367" s="261">
        <f t="shared" si="69"/>
        <v>7012237.1317260219</v>
      </c>
      <c r="F367" s="261">
        <f t="shared" si="70"/>
        <v>3316566.8959999997</v>
      </c>
      <c r="G367" s="128">
        <f t="shared" si="61"/>
        <v>5890478.7599999905</v>
      </c>
      <c r="H367" s="126">
        <f t="shared" si="71"/>
        <v>146</v>
      </c>
      <c r="I367" s="62">
        <v>42542</v>
      </c>
      <c r="J367" s="62">
        <v>42534</v>
      </c>
      <c r="K367" s="274">
        <f t="shared" si="72"/>
        <v>42755</v>
      </c>
      <c r="L367" s="52">
        <v>9096839013</v>
      </c>
      <c r="M367" s="14" t="s">
        <v>45</v>
      </c>
      <c r="N367" s="58">
        <v>314543826559</v>
      </c>
      <c r="O367" s="51">
        <v>42534</v>
      </c>
      <c r="P367" s="51">
        <v>42534</v>
      </c>
      <c r="Q367" s="40" t="s">
        <v>108</v>
      </c>
      <c r="R367" s="52">
        <v>672650000</v>
      </c>
      <c r="S367" s="51">
        <v>42572</v>
      </c>
      <c r="T367" s="55">
        <f t="shared" si="62"/>
        <v>662317750.24000001</v>
      </c>
      <c r="U367" s="93">
        <v>42573</v>
      </c>
      <c r="V367" s="20">
        <v>654026333</v>
      </c>
      <c r="W367" s="33">
        <v>42755</v>
      </c>
      <c r="X367" s="25">
        <v>8291417.2400000002</v>
      </c>
      <c r="Y367" s="43">
        <v>0</v>
      </c>
      <c r="Z367" s="43">
        <v>0</v>
      </c>
      <c r="AA367" s="43">
        <v>0</v>
      </c>
      <c r="AB367" s="43">
        <v>0</v>
      </c>
      <c r="AC367" s="43">
        <v>0</v>
      </c>
      <c r="AD367" s="43">
        <v>0</v>
      </c>
      <c r="AE367" s="43">
        <v>0</v>
      </c>
      <c r="AF367" s="43">
        <v>0</v>
      </c>
      <c r="AG367" s="28">
        <v>42719</v>
      </c>
      <c r="AH367" s="44">
        <v>8531401</v>
      </c>
      <c r="AI367" s="67">
        <v>4441771</v>
      </c>
      <c r="AJ367" s="40" t="s">
        <v>108</v>
      </c>
      <c r="AK367" s="42" t="s">
        <v>108</v>
      </c>
      <c r="AL367" s="40" t="s">
        <v>108</v>
      </c>
      <c r="AM367" s="43">
        <v>0</v>
      </c>
      <c r="AN367" s="72">
        <f t="shared" si="63"/>
        <v>662317750.24000001</v>
      </c>
      <c r="AO367" s="28">
        <v>42580</v>
      </c>
      <c r="AP367" s="27">
        <v>654026333</v>
      </c>
      <c r="AQ367" s="28">
        <v>42768</v>
      </c>
      <c r="AR367" s="44">
        <v>8291417.2400000002</v>
      </c>
      <c r="AS367" s="43">
        <v>0</v>
      </c>
      <c r="AT367" s="43">
        <v>0</v>
      </c>
      <c r="AU367" s="43">
        <v>0</v>
      </c>
      <c r="AV367" s="43">
        <v>0</v>
      </c>
      <c r="AW367" s="43">
        <v>0</v>
      </c>
      <c r="AX367" s="43">
        <v>0</v>
      </c>
      <c r="AY367" s="43">
        <v>0</v>
      </c>
      <c r="AZ367" s="43">
        <v>0</v>
      </c>
      <c r="BA367" s="19"/>
      <c r="BB367" s="275">
        <f t="shared" si="64"/>
        <v>0</v>
      </c>
      <c r="BC367" s="275">
        <f t="shared" si="65"/>
        <v>10332249.75999999</v>
      </c>
      <c r="BD367" s="14">
        <f>COUNTIF(СписМінфін!$B$2:$B$101,M367)</f>
        <v>1</v>
      </c>
    </row>
    <row r="368" spans="1:56" s="14" customFormat="1" hidden="1" x14ac:dyDescent="0.2">
      <c r="A368" s="14">
        <v>1</v>
      </c>
      <c r="B368" s="14">
        <f t="shared" si="66"/>
        <v>1</v>
      </c>
      <c r="C368" s="14">
        <f t="shared" si="67"/>
        <v>1</v>
      </c>
      <c r="D368" s="14" t="str">
        <f t="shared" si="68"/>
        <v>6ТОВАРИСТВО З ОБМЕЖЕНОЮ ВIДПОВIДАЛЬНIСТЮ "АТ КАРГІЛЛ"</v>
      </c>
      <c r="E368" s="261">
        <f t="shared" si="69"/>
        <v>30105171.885616418</v>
      </c>
      <c r="F368" s="261">
        <f t="shared" si="70"/>
        <v>29654038.177698631</v>
      </c>
      <c r="G368" s="128">
        <f t="shared" si="61"/>
        <v>719055.90999996662</v>
      </c>
      <c r="H368" s="126">
        <f t="shared" si="71"/>
        <v>115</v>
      </c>
      <c r="I368" s="62">
        <v>42542</v>
      </c>
      <c r="J368" s="62">
        <v>42534</v>
      </c>
      <c r="K368" s="274">
        <f t="shared" si="72"/>
        <v>42724</v>
      </c>
      <c r="L368" s="52">
        <v>9096430266</v>
      </c>
      <c r="M368" s="14" t="s">
        <v>42</v>
      </c>
      <c r="N368" s="58">
        <v>200103926100</v>
      </c>
      <c r="O368" s="51">
        <v>42534</v>
      </c>
      <c r="P368" s="51">
        <v>42534</v>
      </c>
      <c r="Q368" s="40" t="s">
        <v>108</v>
      </c>
      <c r="R368" s="52">
        <v>596952889</v>
      </c>
      <c r="S368" s="51">
        <v>42627</v>
      </c>
      <c r="T368" s="55">
        <f t="shared" si="62"/>
        <v>595151920.09000003</v>
      </c>
      <c r="U368" s="93">
        <v>42627</v>
      </c>
      <c r="V368" s="112">
        <v>593665235</v>
      </c>
      <c r="W368" s="33">
        <v>42663</v>
      </c>
      <c r="X368" s="25">
        <v>544575.09</v>
      </c>
      <c r="Y368" s="33">
        <v>42724</v>
      </c>
      <c r="Z368" s="25">
        <v>942110</v>
      </c>
      <c r="AA368" s="43">
        <v>0</v>
      </c>
      <c r="AB368" s="43">
        <v>0</v>
      </c>
      <c r="AC368" s="43">
        <v>0</v>
      </c>
      <c r="AD368" s="43">
        <v>0</v>
      </c>
      <c r="AE368" s="43">
        <v>0</v>
      </c>
      <c r="AF368" s="43">
        <v>0</v>
      </c>
      <c r="AG368" s="28">
        <v>42724</v>
      </c>
      <c r="AH368" s="44">
        <v>8751401</v>
      </c>
      <c r="AI368" s="67">
        <v>1081913</v>
      </c>
      <c r="AJ368" s="40">
        <v>42738</v>
      </c>
      <c r="AK368" s="42">
        <v>524959</v>
      </c>
      <c r="AL368" s="40" t="s">
        <v>108</v>
      </c>
      <c r="AM368" s="43">
        <v>0</v>
      </c>
      <c r="AN368" s="72">
        <f t="shared" si="63"/>
        <v>595151920.09000003</v>
      </c>
      <c r="AO368" s="28">
        <v>42632</v>
      </c>
      <c r="AP368" s="27">
        <v>593665235</v>
      </c>
      <c r="AQ368" s="28">
        <v>42668</v>
      </c>
      <c r="AR368" s="44">
        <v>544575.09</v>
      </c>
      <c r="AS368" s="28">
        <v>42726</v>
      </c>
      <c r="AT368" s="44">
        <v>942110</v>
      </c>
      <c r="AU368" s="43">
        <v>0</v>
      </c>
      <c r="AV368" s="43">
        <v>0</v>
      </c>
      <c r="AW368" s="43">
        <v>0</v>
      </c>
      <c r="AX368" s="43">
        <v>0</v>
      </c>
      <c r="AY368" s="43">
        <v>0</v>
      </c>
      <c r="AZ368" s="43">
        <v>0</v>
      </c>
      <c r="BA368" s="19"/>
      <c r="BB368" s="275">
        <f t="shared" si="64"/>
        <v>0</v>
      </c>
      <c r="BC368" s="275">
        <f t="shared" si="65"/>
        <v>1800968.9099999666</v>
      </c>
      <c r="BD368" s="14">
        <f>COUNTIF(СписМінфін!$B$2:$B$101,M368)</f>
        <v>1</v>
      </c>
    </row>
    <row r="369" spans="1:56" s="14" customFormat="1" hidden="1" x14ac:dyDescent="0.2">
      <c r="A369" s="14">
        <v>1</v>
      </c>
      <c r="B369" s="14">
        <f t="shared" si="66"/>
        <v>0</v>
      </c>
      <c r="C369" s="14">
        <f t="shared" si="67"/>
        <v>0</v>
      </c>
      <c r="D369" s="14" t="str">
        <f t="shared" si="68"/>
        <v>6ПРИВАТНЕ АКЦIОНЕРНЕ ТОВАРИСТВО "МОНДЕЛІС УКРАЇНА"</v>
      </c>
      <c r="E369" s="261">
        <f t="shared" si="69"/>
        <v>0</v>
      </c>
      <c r="F369" s="261">
        <f t="shared" si="70"/>
        <v>0</v>
      </c>
      <c r="G369" s="128">
        <f t="shared" si="61"/>
        <v>0</v>
      </c>
      <c r="H369" s="126">
        <f t="shared" si="71"/>
        <v>0</v>
      </c>
      <c r="I369" s="23">
        <v>42542</v>
      </c>
      <c r="J369" s="23">
        <v>42535</v>
      </c>
      <c r="K369" s="274">
        <f t="shared" si="72"/>
        <v>42573</v>
      </c>
      <c r="L369" s="22">
        <v>9097598080</v>
      </c>
      <c r="M369" s="14" t="s">
        <v>54</v>
      </c>
      <c r="N369" s="41">
        <v>3822218163</v>
      </c>
      <c r="O369" s="40">
        <v>42535</v>
      </c>
      <c r="P369" s="40">
        <v>42535</v>
      </c>
      <c r="Q369" s="40" t="s">
        <v>108</v>
      </c>
      <c r="R369" s="22">
        <v>27348221</v>
      </c>
      <c r="S369" s="40">
        <v>42572</v>
      </c>
      <c r="T369" s="55">
        <f t="shared" si="62"/>
        <v>27348221</v>
      </c>
      <c r="U369" s="90">
        <v>42573</v>
      </c>
      <c r="V369" s="19">
        <v>27348221</v>
      </c>
      <c r="W369" s="43">
        <v>0</v>
      </c>
      <c r="X369" s="43">
        <v>0</v>
      </c>
      <c r="Y369" s="43">
        <v>0</v>
      </c>
      <c r="Z369" s="43">
        <v>0</v>
      </c>
      <c r="AA369" s="43">
        <v>0</v>
      </c>
      <c r="AB369" s="43">
        <v>0</v>
      </c>
      <c r="AC369" s="43">
        <v>0</v>
      </c>
      <c r="AD369" s="43">
        <v>0</v>
      </c>
      <c r="AE369" s="43">
        <v>0</v>
      </c>
      <c r="AF369" s="43">
        <v>0</v>
      </c>
      <c r="AG369" s="43">
        <v>0</v>
      </c>
      <c r="AH369" s="43">
        <v>0</v>
      </c>
      <c r="AI369" s="88">
        <v>0</v>
      </c>
      <c r="AJ369" s="43">
        <v>0</v>
      </c>
      <c r="AK369" s="43">
        <v>0</v>
      </c>
      <c r="AL369" s="43">
        <v>0</v>
      </c>
      <c r="AM369" s="43">
        <v>0</v>
      </c>
      <c r="AN369" s="72">
        <f t="shared" si="63"/>
        <v>27348221</v>
      </c>
      <c r="AO369" s="40">
        <v>42580</v>
      </c>
      <c r="AP369" s="56">
        <v>27348221</v>
      </c>
      <c r="AQ369" s="43">
        <v>0</v>
      </c>
      <c r="AR369" s="43">
        <v>0</v>
      </c>
      <c r="AS369" s="43">
        <v>0</v>
      </c>
      <c r="AT369" s="43">
        <v>0</v>
      </c>
      <c r="AU369" s="43">
        <v>0</v>
      </c>
      <c r="AV369" s="43">
        <v>0</v>
      </c>
      <c r="AW369" s="43">
        <v>0</v>
      </c>
      <c r="AX369" s="43">
        <v>0</v>
      </c>
      <c r="AY369" s="43">
        <v>0</v>
      </c>
      <c r="AZ369" s="43">
        <v>0</v>
      </c>
      <c r="BA369" s="19"/>
      <c r="BB369" s="275">
        <f t="shared" si="64"/>
        <v>0</v>
      </c>
      <c r="BC369" s="275">
        <f t="shared" si="65"/>
        <v>0</v>
      </c>
      <c r="BD369" s="14">
        <f>COUNTIF(СписМінфін!$B$2:$B$101,M369)</f>
        <v>1</v>
      </c>
    </row>
    <row r="370" spans="1:56" s="14" customFormat="1" hidden="1" x14ac:dyDescent="0.2">
      <c r="A370" s="14">
        <v>1</v>
      </c>
      <c r="B370" s="14">
        <f t="shared" si="66"/>
        <v>0</v>
      </c>
      <c r="C370" s="14">
        <f t="shared" si="67"/>
        <v>0</v>
      </c>
      <c r="D370" s="14" t="str">
        <f t="shared" si="68"/>
        <v>6ТОВАРИСТВО З ОБМЕЖЕНОЮ ВIДПОВIДАЛЬНIСТЮ "ДЖУССО УКРАЇНА"</v>
      </c>
      <c r="E370" s="261">
        <f t="shared" si="69"/>
        <v>0</v>
      </c>
      <c r="F370" s="261">
        <f t="shared" si="70"/>
        <v>0</v>
      </c>
      <c r="G370" s="128">
        <f t="shared" si="61"/>
        <v>0</v>
      </c>
      <c r="H370" s="126">
        <f t="shared" si="71"/>
        <v>0</v>
      </c>
      <c r="I370" s="23">
        <v>42542</v>
      </c>
      <c r="J370" s="74">
        <v>42535</v>
      </c>
      <c r="K370" s="274">
        <f t="shared" si="72"/>
        <v>42579</v>
      </c>
      <c r="L370" s="75">
        <v>9097627997</v>
      </c>
      <c r="M370" s="14" t="s">
        <v>100</v>
      </c>
      <c r="N370" s="76">
        <v>388911426582</v>
      </c>
      <c r="O370" s="28">
        <v>42535</v>
      </c>
      <c r="P370" s="28">
        <v>42535</v>
      </c>
      <c r="Q370" s="35"/>
      <c r="R370" s="44">
        <v>37733</v>
      </c>
      <c r="S370" s="66">
        <v>42579</v>
      </c>
      <c r="T370" s="55">
        <f t="shared" si="62"/>
        <v>37733</v>
      </c>
      <c r="U370" s="91">
        <v>42579</v>
      </c>
      <c r="V370" s="44">
        <v>37733</v>
      </c>
      <c r="W370" s="43">
        <v>0</v>
      </c>
      <c r="X370" s="43">
        <v>0</v>
      </c>
      <c r="Y370" s="43">
        <v>0</v>
      </c>
      <c r="Z370" s="43">
        <v>0</v>
      </c>
      <c r="AA370" s="43">
        <v>0</v>
      </c>
      <c r="AB370" s="43">
        <v>0</v>
      </c>
      <c r="AC370" s="43">
        <v>0</v>
      </c>
      <c r="AD370" s="43">
        <v>0</v>
      </c>
      <c r="AE370" s="43">
        <v>0</v>
      </c>
      <c r="AF370" s="43">
        <v>0</v>
      </c>
      <c r="AG370" s="43">
        <v>0</v>
      </c>
      <c r="AH370" s="43">
        <v>0</v>
      </c>
      <c r="AI370" s="69"/>
      <c r="AJ370" s="60"/>
      <c r="AK370" s="69"/>
      <c r="AL370" s="60"/>
      <c r="AM370" s="43">
        <v>0</v>
      </c>
      <c r="AN370" s="72">
        <f t="shared" si="63"/>
        <v>37733</v>
      </c>
      <c r="AO370" s="28">
        <v>42586</v>
      </c>
      <c r="AP370" s="27">
        <v>37733</v>
      </c>
      <c r="AQ370" s="43">
        <v>0</v>
      </c>
      <c r="AR370" s="43">
        <v>0</v>
      </c>
      <c r="AS370" s="43">
        <v>0</v>
      </c>
      <c r="AT370" s="43">
        <v>0</v>
      </c>
      <c r="AU370" s="43">
        <v>0</v>
      </c>
      <c r="AV370" s="43">
        <v>0</v>
      </c>
      <c r="AW370" s="43">
        <v>0</v>
      </c>
      <c r="AX370" s="43">
        <v>0</v>
      </c>
      <c r="AY370" s="43">
        <v>0</v>
      </c>
      <c r="AZ370" s="43">
        <v>0</v>
      </c>
      <c r="BA370" s="60"/>
      <c r="BB370" s="275">
        <f t="shared" si="64"/>
        <v>0</v>
      </c>
      <c r="BC370" s="275">
        <f t="shared" si="65"/>
        <v>0</v>
      </c>
      <c r="BD370" s="14">
        <f>COUNTIF(СписМінфін!$B$2:$B$101,M370)</f>
        <v>1</v>
      </c>
    </row>
    <row r="371" spans="1:56" s="14" customFormat="1" hidden="1" x14ac:dyDescent="0.2">
      <c r="A371" s="14">
        <v>1</v>
      </c>
      <c r="B371" s="14">
        <f t="shared" si="66"/>
        <v>0</v>
      </c>
      <c r="C371" s="14">
        <f t="shared" si="67"/>
        <v>0</v>
      </c>
      <c r="D371" s="14" t="str">
        <f t="shared" si="68"/>
        <v>6ПРИВАТНЕ АКЦIОНЕРНЕ ТОВАРИСТВО "СЕНТРАВІС ПРОДАКШН ЮКРЕЙН"</v>
      </c>
      <c r="E371" s="261">
        <f t="shared" si="69"/>
        <v>0</v>
      </c>
      <c r="F371" s="261">
        <f t="shared" si="70"/>
        <v>0</v>
      </c>
      <c r="G371" s="128">
        <f t="shared" si="61"/>
        <v>0</v>
      </c>
      <c r="H371" s="126">
        <f t="shared" si="71"/>
        <v>0</v>
      </c>
      <c r="I371" s="23">
        <v>42542</v>
      </c>
      <c r="J371" s="23">
        <v>42536</v>
      </c>
      <c r="K371" s="274">
        <f t="shared" si="72"/>
        <v>42578</v>
      </c>
      <c r="L371" s="22">
        <v>9099694786</v>
      </c>
      <c r="M371" s="14" t="s">
        <v>73</v>
      </c>
      <c r="N371" s="41">
        <v>309269404078</v>
      </c>
      <c r="O371" s="40">
        <v>42536</v>
      </c>
      <c r="P371" s="40">
        <v>42536</v>
      </c>
      <c r="Q371" s="40" t="s">
        <v>108</v>
      </c>
      <c r="R371" s="43">
        <v>26825197</v>
      </c>
      <c r="S371" s="40">
        <v>42572</v>
      </c>
      <c r="T371" s="55">
        <f t="shared" si="62"/>
        <v>26825197</v>
      </c>
      <c r="U371" s="90">
        <v>42578</v>
      </c>
      <c r="V371" s="19">
        <v>26825197</v>
      </c>
      <c r="W371" s="43">
        <v>0</v>
      </c>
      <c r="X371" s="43">
        <v>0</v>
      </c>
      <c r="Y371" s="43">
        <v>0</v>
      </c>
      <c r="Z371" s="43">
        <v>0</v>
      </c>
      <c r="AA371" s="43">
        <v>0</v>
      </c>
      <c r="AB371" s="43">
        <v>0</v>
      </c>
      <c r="AC371" s="43">
        <v>0</v>
      </c>
      <c r="AD371" s="43">
        <v>0</v>
      </c>
      <c r="AE371" s="43">
        <v>0</v>
      </c>
      <c r="AF371" s="43">
        <v>0</v>
      </c>
      <c r="AG371" s="43">
        <v>0</v>
      </c>
      <c r="AH371" s="43">
        <v>0</v>
      </c>
      <c r="AI371" s="88">
        <v>0</v>
      </c>
      <c r="AJ371" s="43">
        <v>0</v>
      </c>
      <c r="AK371" s="43">
        <v>0</v>
      </c>
      <c r="AL371" s="43">
        <v>0</v>
      </c>
      <c r="AM371" s="43">
        <v>0</v>
      </c>
      <c r="AN371" s="72">
        <f t="shared" si="63"/>
        <v>26825197</v>
      </c>
      <c r="AO371" s="40">
        <v>42642</v>
      </c>
      <c r="AP371" s="56">
        <v>26825197</v>
      </c>
      <c r="AQ371" s="43">
        <v>0</v>
      </c>
      <c r="AR371" s="43">
        <v>0</v>
      </c>
      <c r="AS371" s="43">
        <v>0</v>
      </c>
      <c r="AT371" s="43">
        <v>0</v>
      </c>
      <c r="AU371" s="43">
        <v>0</v>
      </c>
      <c r="AV371" s="43">
        <v>0</v>
      </c>
      <c r="AW371" s="43">
        <v>0</v>
      </c>
      <c r="AX371" s="43">
        <v>0</v>
      </c>
      <c r="AY371" s="43">
        <v>0</v>
      </c>
      <c r="AZ371" s="43">
        <v>0</v>
      </c>
      <c r="BA371" s="19"/>
      <c r="BB371" s="275">
        <f t="shared" si="64"/>
        <v>0</v>
      </c>
      <c r="BC371" s="275">
        <f t="shared" si="65"/>
        <v>0</v>
      </c>
      <c r="BD371" s="14">
        <f>COUNTIF(СписМінфін!$B$2:$B$101,M371)</f>
        <v>1</v>
      </c>
    </row>
    <row r="372" spans="1:56" s="14" customFormat="1" hidden="1" x14ac:dyDescent="0.2">
      <c r="A372" s="14">
        <v>1</v>
      </c>
      <c r="B372" s="14">
        <f t="shared" si="66"/>
        <v>1</v>
      </c>
      <c r="C372" s="14">
        <f t="shared" si="67"/>
        <v>0</v>
      </c>
      <c r="D372" s="14" t="str">
        <f t="shared" si="68"/>
        <v>6ДОЧIРНЄ ПIДПРИЄМСТВО З ІНОЗЕМНОЮ ІНВЕСТИЦІЄЮ "САНТРЕЙД"</v>
      </c>
      <c r="E372" s="261">
        <f t="shared" si="69"/>
        <v>46509801.002986304</v>
      </c>
      <c r="F372" s="261">
        <f t="shared" si="70"/>
        <v>0</v>
      </c>
      <c r="G372" s="128">
        <f t="shared" si="61"/>
        <v>74131342.210000008</v>
      </c>
      <c r="H372" s="126">
        <f t="shared" si="71"/>
        <v>0</v>
      </c>
      <c r="I372" s="23">
        <v>42542</v>
      </c>
      <c r="J372" s="23">
        <v>42536</v>
      </c>
      <c r="K372" s="274">
        <f t="shared" si="72"/>
        <v>42608</v>
      </c>
      <c r="L372" s="22">
        <v>9098638985</v>
      </c>
      <c r="M372" s="14" t="s">
        <v>32</v>
      </c>
      <c r="N372" s="41">
        <v>253945626106</v>
      </c>
      <c r="O372" s="40">
        <v>42536</v>
      </c>
      <c r="P372" s="40">
        <v>42536</v>
      </c>
      <c r="Q372" s="40" t="s">
        <v>108</v>
      </c>
      <c r="R372" s="22">
        <v>262569838</v>
      </c>
      <c r="S372" s="40">
        <v>42608</v>
      </c>
      <c r="T372" s="55">
        <f t="shared" si="62"/>
        <v>188438495.78999999</v>
      </c>
      <c r="U372" s="90">
        <v>42608</v>
      </c>
      <c r="V372" s="19">
        <v>188438495.78999999</v>
      </c>
      <c r="W372" s="43">
        <v>0</v>
      </c>
      <c r="X372" s="43">
        <v>0</v>
      </c>
      <c r="Y372" s="43">
        <v>0</v>
      </c>
      <c r="Z372" s="43">
        <v>0</v>
      </c>
      <c r="AA372" s="43">
        <v>0</v>
      </c>
      <c r="AB372" s="43">
        <v>0</v>
      </c>
      <c r="AC372" s="43">
        <v>0</v>
      </c>
      <c r="AD372" s="43">
        <v>0</v>
      </c>
      <c r="AE372" s="43">
        <v>0</v>
      </c>
      <c r="AF372" s="43">
        <v>0</v>
      </c>
      <c r="AG372" s="43">
        <v>0</v>
      </c>
      <c r="AH372" s="43">
        <v>0</v>
      </c>
      <c r="AI372" s="88">
        <v>0</v>
      </c>
      <c r="AJ372" s="43">
        <v>0</v>
      </c>
      <c r="AK372" s="43">
        <v>0</v>
      </c>
      <c r="AL372" s="43">
        <v>0</v>
      </c>
      <c r="AM372" s="43">
        <v>0</v>
      </c>
      <c r="AN372" s="72">
        <f t="shared" si="63"/>
        <v>188438495.78999999</v>
      </c>
      <c r="AO372" s="40">
        <v>42613</v>
      </c>
      <c r="AP372" s="56">
        <v>188438495.78999999</v>
      </c>
      <c r="AQ372" s="43">
        <v>0</v>
      </c>
      <c r="AR372" s="43">
        <v>0</v>
      </c>
      <c r="AS372" s="43">
        <v>0</v>
      </c>
      <c r="AT372" s="43">
        <v>0</v>
      </c>
      <c r="AU372" s="43">
        <v>0</v>
      </c>
      <c r="AV372" s="43">
        <v>0</v>
      </c>
      <c r="AW372" s="43">
        <v>0</v>
      </c>
      <c r="AX372" s="43">
        <v>0</v>
      </c>
      <c r="AY372" s="43">
        <v>0</v>
      </c>
      <c r="AZ372" s="43">
        <v>0</v>
      </c>
      <c r="BA372" s="19"/>
      <c r="BB372" s="275">
        <f t="shared" si="64"/>
        <v>0</v>
      </c>
      <c r="BC372" s="275">
        <f t="shared" si="65"/>
        <v>74131342.210000008</v>
      </c>
      <c r="BD372" s="14">
        <f>COUNTIF(СписМінфін!$B$2:$B$101,M372)</f>
        <v>1</v>
      </c>
    </row>
    <row r="373" spans="1:56" s="14" customFormat="1" hidden="1" x14ac:dyDescent="0.2">
      <c r="A373" s="14">
        <v>1</v>
      </c>
      <c r="B373" s="14">
        <f t="shared" si="66"/>
        <v>1</v>
      </c>
      <c r="C373" s="14">
        <f t="shared" si="67"/>
        <v>1</v>
      </c>
      <c r="D373" s="14" t="str">
        <f t="shared" si="68"/>
        <v>6ТОВАРИСТВО З ОБМЕЖЕНОЮ ВIДПОВIДАЛЬНIСТЮ "БУРАТ"</v>
      </c>
      <c r="E373" s="261">
        <f t="shared" si="69"/>
        <v>1563587.7452054794</v>
      </c>
      <c r="F373" s="261">
        <f t="shared" si="70"/>
        <v>1563587.7452054794</v>
      </c>
      <c r="G373" s="128">
        <f t="shared" si="61"/>
        <v>0</v>
      </c>
      <c r="H373" s="126">
        <f t="shared" si="71"/>
        <v>173</v>
      </c>
      <c r="I373" s="23">
        <v>42542</v>
      </c>
      <c r="J373" s="23">
        <v>42536</v>
      </c>
      <c r="K373" s="274">
        <f t="shared" si="72"/>
        <v>42782</v>
      </c>
      <c r="L373" s="22">
        <v>9098982876</v>
      </c>
      <c r="M373" s="14" t="s">
        <v>61</v>
      </c>
      <c r="N373" s="41">
        <v>139486816325</v>
      </c>
      <c r="O373" s="40">
        <v>42536</v>
      </c>
      <c r="P373" s="40">
        <v>42536</v>
      </c>
      <c r="Q373" s="40" t="s">
        <v>108</v>
      </c>
      <c r="R373" s="22">
        <v>3298899</v>
      </c>
      <c r="S373" s="40">
        <v>42782</v>
      </c>
      <c r="T373" s="55">
        <f t="shared" si="62"/>
        <v>3298899</v>
      </c>
      <c r="U373" s="90">
        <v>42782</v>
      </c>
      <c r="V373" s="19">
        <v>3298899</v>
      </c>
      <c r="W373" s="43">
        <v>0</v>
      </c>
      <c r="X373" s="43">
        <v>0</v>
      </c>
      <c r="Y373" s="43">
        <v>0</v>
      </c>
      <c r="Z373" s="43">
        <v>0</v>
      </c>
      <c r="AA373" s="43">
        <v>0</v>
      </c>
      <c r="AB373" s="43">
        <v>0</v>
      </c>
      <c r="AC373" s="43">
        <v>0</v>
      </c>
      <c r="AD373" s="43">
        <v>0</v>
      </c>
      <c r="AE373" s="43">
        <v>0</v>
      </c>
      <c r="AF373" s="43">
        <v>0</v>
      </c>
      <c r="AG373" s="43">
        <v>0</v>
      </c>
      <c r="AH373" s="43">
        <v>0</v>
      </c>
      <c r="AI373" s="88">
        <v>0</v>
      </c>
      <c r="AJ373" s="43">
        <v>0</v>
      </c>
      <c r="AK373" s="43">
        <v>0</v>
      </c>
      <c r="AL373" s="43">
        <v>0</v>
      </c>
      <c r="AM373" s="43">
        <v>0</v>
      </c>
      <c r="AN373" s="72">
        <f t="shared" si="63"/>
        <v>3298899</v>
      </c>
      <c r="AO373" s="40">
        <v>42786</v>
      </c>
      <c r="AP373" s="56">
        <v>3298899</v>
      </c>
      <c r="AQ373" s="43">
        <v>0</v>
      </c>
      <c r="AR373" s="43">
        <v>0</v>
      </c>
      <c r="AS373" s="43">
        <v>0</v>
      </c>
      <c r="AT373" s="43">
        <v>0</v>
      </c>
      <c r="AU373" s="43">
        <v>0</v>
      </c>
      <c r="AV373" s="43">
        <v>0</v>
      </c>
      <c r="AW373" s="43">
        <v>0</v>
      </c>
      <c r="AX373" s="43">
        <v>0</v>
      </c>
      <c r="AY373" s="43">
        <v>0</v>
      </c>
      <c r="AZ373" s="43">
        <v>0</v>
      </c>
      <c r="BA373" s="19"/>
      <c r="BB373" s="275">
        <f t="shared" si="64"/>
        <v>0</v>
      </c>
      <c r="BC373" s="275">
        <f t="shared" si="65"/>
        <v>0</v>
      </c>
      <c r="BD373" s="14">
        <f>COUNTIF(СписМінфін!$B$2:$B$101,M373)</f>
        <v>1</v>
      </c>
    </row>
    <row r="374" spans="1:56" s="14" customFormat="1" x14ac:dyDescent="0.2">
      <c r="A374" s="14">
        <v>1</v>
      </c>
      <c r="B374" s="14">
        <f t="shared" si="66"/>
        <v>1</v>
      </c>
      <c r="C374" s="14">
        <f t="shared" si="67"/>
        <v>0</v>
      </c>
      <c r="D374" s="14" t="str">
        <f t="shared" si="68"/>
        <v>6ТОВАРИСТВО З ОБМЕЖЕНОЮ ВIДПОВIДАЛЬНIСТЮ "ЛІСПРОМ УКРАЇНА"</v>
      </c>
      <c r="E374" s="261">
        <f t="shared" si="69"/>
        <v>443076.10136986303</v>
      </c>
      <c r="F374" s="261">
        <f t="shared" si="70"/>
        <v>0</v>
      </c>
      <c r="G374" s="128">
        <f t="shared" si="61"/>
        <v>706213</v>
      </c>
      <c r="H374" s="126">
        <f t="shared" si="71"/>
        <v>229</v>
      </c>
      <c r="I374" s="23">
        <v>42542</v>
      </c>
      <c r="J374" s="23">
        <v>42537</v>
      </c>
      <c r="K374" s="274">
        <f t="shared" si="72"/>
        <v>42838</v>
      </c>
      <c r="L374" s="22">
        <v>9100791400</v>
      </c>
      <c r="M374" s="14" t="s">
        <v>11</v>
      </c>
      <c r="N374" s="41">
        <v>372602406162</v>
      </c>
      <c r="O374" s="40">
        <v>42537</v>
      </c>
      <c r="P374" s="40">
        <v>42537</v>
      </c>
      <c r="Q374" s="40" t="s">
        <v>108</v>
      </c>
      <c r="R374" s="56">
        <v>706213</v>
      </c>
      <c r="S374" s="43">
        <v>0</v>
      </c>
      <c r="T374" s="55">
        <f t="shared" si="62"/>
        <v>0</v>
      </c>
      <c r="U374" s="111"/>
      <c r="V374" s="43">
        <v>0</v>
      </c>
      <c r="W374" s="43">
        <v>0</v>
      </c>
      <c r="X374" s="43">
        <v>0</v>
      </c>
      <c r="Y374" s="43">
        <v>0</v>
      </c>
      <c r="Z374" s="43">
        <v>0</v>
      </c>
      <c r="AA374" s="43">
        <v>0</v>
      </c>
      <c r="AB374" s="43">
        <v>0</v>
      </c>
      <c r="AC374" s="43">
        <v>0</v>
      </c>
      <c r="AD374" s="43">
        <v>0</v>
      </c>
      <c r="AE374" s="43">
        <v>0</v>
      </c>
      <c r="AF374" s="43">
        <v>0</v>
      </c>
      <c r="AG374" s="43">
        <v>0</v>
      </c>
      <c r="AH374" s="43">
        <v>0</v>
      </c>
      <c r="AI374" s="88">
        <v>0</v>
      </c>
      <c r="AJ374" s="43">
        <v>0</v>
      </c>
      <c r="AK374" s="43">
        <v>0</v>
      </c>
      <c r="AL374" s="43">
        <v>0</v>
      </c>
      <c r="AM374" s="43">
        <v>0</v>
      </c>
      <c r="AN374" s="72">
        <f t="shared" si="63"/>
        <v>0</v>
      </c>
      <c r="AO374" s="43">
        <v>0</v>
      </c>
      <c r="AP374" s="43">
        <v>0</v>
      </c>
      <c r="AQ374" s="43">
        <v>0</v>
      </c>
      <c r="AR374" s="43">
        <v>0</v>
      </c>
      <c r="AS374" s="43">
        <v>0</v>
      </c>
      <c r="AT374" s="43">
        <v>0</v>
      </c>
      <c r="AU374" s="43">
        <v>0</v>
      </c>
      <c r="AV374" s="43">
        <v>0</v>
      </c>
      <c r="AW374" s="43">
        <v>0</v>
      </c>
      <c r="AX374" s="43">
        <v>0</v>
      </c>
      <c r="AY374" s="43">
        <v>0</v>
      </c>
      <c r="AZ374" s="43">
        <v>0</v>
      </c>
      <c r="BA374" s="19"/>
      <c r="BB374" s="275">
        <f t="shared" si="64"/>
        <v>0</v>
      </c>
      <c r="BC374" s="275">
        <f t="shared" si="65"/>
        <v>706213</v>
      </c>
      <c r="BD374" s="14">
        <f>COUNTIF(СписМінфін!$B$2:$B$101,M374)</f>
        <v>1</v>
      </c>
    </row>
    <row r="375" spans="1:56" s="14" customFormat="1" hidden="1" x14ac:dyDescent="0.2">
      <c r="A375" s="14">
        <v>1</v>
      </c>
      <c r="B375" s="14">
        <f t="shared" si="66"/>
        <v>0</v>
      </c>
      <c r="C375" s="14">
        <f t="shared" si="67"/>
        <v>0</v>
      </c>
      <c r="D375" s="14" t="str">
        <f t="shared" si="68"/>
        <v>6ПРИВАТНЕ ПIДПРИЄМСТВО "ТОРГОВИЙ ДІМ "МАЙОЛА"</v>
      </c>
      <c r="E375" s="261">
        <f t="shared" si="69"/>
        <v>0</v>
      </c>
      <c r="F375" s="261">
        <f t="shared" si="70"/>
        <v>0</v>
      </c>
      <c r="G375" s="128">
        <f t="shared" si="61"/>
        <v>0</v>
      </c>
      <c r="H375" s="126">
        <f t="shared" si="71"/>
        <v>0</v>
      </c>
      <c r="I375" s="23">
        <v>42542</v>
      </c>
      <c r="J375" s="23">
        <v>42537</v>
      </c>
      <c r="K375" s="274">
        <f t="shared" si="72"/>
        <v>42572</v>
      </c>
      <c r="L375" s="22">
        <v>9100208542</v>
      </c>
      <c r="M375" s="14" t="s">
        <v>80</v>
      </c>
      <c r="N375" s="41">
        <v>327120313055</v>
      </c>
      <c r="O375" s="40">
        <v>42537</v>
      </c>
      <c r="P375" s="40">
        <v>42537</v>
      </c>
      <c r="Q375" s="40" t="s">
        <v>108</v>
      </c>
      <c r="R375" s="43">
        <v>30959260</v>
      </c>
      <c r="S375" s="40">
        <v>42571</v>
      </c>
      <c r="T375" s="55">
        <f t="shared" si="62"/>
        <v>30959260</v>
      </c>
      <c r="U375" s="90">
        <v>42572</v>
      </c>
      <c r="V375" s="19">
        <v>30959260</v>
      </c>
      <c r="W375" s="43">
        <v>0</v>
      </c>
      <c r="X375" s="43">
        <v>0</v>
      </c>
      <c r="Y375" s="43">
        <v>0</v>
      </c>
      <c r="Z375" s="43">
        <v>0</v>
      </c>
      <c r="AA375" s="43">
        <v>0</v>
      </c>
      <c r="AB375" s="43">
        <v>0</v>
      </c>
      <c r="AC375" s="43">
        <v>0</v>
      </c>
      <c r="AD375" s="43">
        <v>0</v>
      </c>
      <c r="AE375" s="43">
        <v>0</v>
      </c>
      <c r="AF375" s="43">
        <v>0</v>
      </c>
      <c r="AG375" s="43">
        <v>0</v>
      </c>
      <c r="AH375" s="43">
        <v>0</v>
      </c>
      <c r="AI375" s="88">
        <v>0</v>
      </c>
      <c r="AJ375" s="43">
        <v>0</v>
      </c>
      <c r="AK375" s="43">
        <v>0</v>
      </c>
      <c r="AL375" s="43">
        <v>0</v>
      </c>
      <c r="AM375" s="43">
        <v>0</v>
      </c>
      <c r="AN375" s="72">
        <f t="shared" si="63"/>
        <v>30959260</v>
      </c>
      <c r="AO375" s="40">
        <v>42580</v>
      </c>
      <c r="AP375" s="56">
        <v>30959260</v>
      </c>
      <c r="AQ375" s="43">
        <v>0</v>
      </c>
      <c r="AR375" s="43">
        <v>0</v>
      </c>
      <c r="AS375" s="43">
        <v>0</v>
      </c>
      <c r="AT375" s="43">
        <v>0</v>
      </c>
      <c r="AU375" s="43">
        <v>0</v>
      </c>
      <c r="AV375" s="43">
        <v>0</v>
      </c>
      <c r="AW375" s="43">
        <v>0</v>
      </c>
      <c r="AX375" s="43">
        <v>0</v>
      </c>
      <c r="AY375" s="43">
        <v>0</v>
      </c>
      <c r="AZ375" s="43">
        <v>0</v>
      </c>
      <c r="BA375" s="19"/>
      <c r="BB375" s="275">
        <f t="shared" si="64"/>
        <v>0</v>
      </c>
      <c r="BC375" s="275">
        <f t="shared" si="65"/>
        <v>0</v>
      </c>
      <c r="BD375" s="14">
        <f>COUNTIF(СписМінфін!$B$2:$B$101,M375)</f>
        <v>1</v>
      </c>
    </row>
    <row r="376" spans="1:56" s="14" customFormat="1" hidden="1" x14ac:dyDescent="0.2">
      <c r="A376" s="14">
        <v>1</v>
      </c>
      <c r="B376" s="14">
        <f t="shared" si="66"/>
        <v>0</v>
      </c>
      <c r="C376" s="14">
        <f t="shared" si="67"/>
        <v>0</v>
      </c>
      <c r="D376" s="14" t="str">
        <f t="shared" si="68"/>
        <v>6ТОВАРИСТВО З ОБМЕЖЕНОЮ ВIДПОВIДАЛЬНIСТЮ "МАГІСТРАЛЬ - ТРАНС"</v>
      </c>
      <c r="E376" s="261">
        <f t="shared" si="69"/>
        <v>0</v>
      </c>
      <c r="F376" s="261">
        <f t="shared" si="70"/>
        <v>0</v>
      </c>
      <c r="G376" s="128">
        <f t="shared" si="61"/>
        <v>0</v>
      </c>
      <c r="H376" s="126">
        <f t="shared" si="71"/>
        <v>0</v>
      </c>
      <c r="I376" s="23">
        <v>42542</v>
      </c>
      <c r="J376" s="74">
        <v>42537</v>
      </c>
      <c r="K376" s="274">
        <f t="shared" si="72"/>
        <v>42572</v>
      </c>
      <c r="L376" s="75">
        <v>9100249989</v>
      </c>
      <c r="M376" s="14" t="s">
        <v>147</v>
      </c>
      <c r="N376" s="76">
        <v>310554126585</v>
      </c>
      <c r="O376" s="28">
        <v>42527</v>
      </c>
      <c r="P376" s="28">
        <v>42537</v>
      </c>
      <c r="Q376" s="35"/>
      <c r="R376" s="60">
        <v>338664</v>
      </c>
      <c r="S376" s="66">
        <v>42572</v>
      </c>
      <c r="T376" s="55">
        <f t="shared" si="62"/>
        <v>338664</v>
      </c>
      <c r="U376" s="91">
        <v>42572</v>
      </c>
      <c r="V376" s="44">
        <v>338664</v>
      </c>
      <c r="W376" s="43">
        <v>0</v>
      </c>
      <c r="X376" s="43">
        <v>0</v>
      </c>
      <c r="Y376" s="43">
        <v>0</v>
      </c>
      <c r="Z376" s="43">
        <v>0</v>
      </c>
      <c r="AA376" s="43">
        <v>0</v>
      </c>
      <c r="AB376" s="43">
        <v>0</v>
      </c>
      <c r="AC376" s="43">
        <v>0</v>
      </c>
      <c r="AD376" s="43">
        <v>0</v>
      </c>
      <c r="AE376" s="43">
        <v>0</v>
      </c>
      <c r="AF376" s="43">
        <v>0</v>
      </c>
      <c r="AG376" s="43">
        <v>0</v>
      </c>
      <c r="AH376" s="43">
        <v>0</v>
      </c>
      <c r="AI376" s="69"/>
      <c r="AJ376" s="60"/>
      <c r="AK376" s="69"/>
      <c r="AL376" s="60"/>
      <c r="AM376" s="43">
        <v>0</v>
      </c>
      <c r="AN376" s="72">
        <f t="shared" si="63"/>
        <v>338664</v>
      </c>
      <c r="AO376" s="28">
        <v>42577</v>
      </c>
      <c r="AP376" s="27">
        <v>338664</v>
      </c>
      <c r="AQ376" s="43">
        <v>0</v>
      </c>
      <c r="AR376" s="43">
        <v>0</v>
      </c>
      <c r="AS376" s="43">
        <v>0</v>
      </c>
      <c r="AT376" s="43">
        <v>0</v>
      </c>
      <c r="AU376" s="43">
        <v>0</v>
      </c>
      <c r="AV376" s="43">
        <v>0</v>
      </c>
      <c r="AW376" s="43">
        <v>0</v>
      </c>
      <c r="AX376" s="43">
        <v>0</v>
      </c>
      <c r="AY376" s="43">
        <v>0</v>
      </c>
      <c r="AZ376" s="43">
        <v>0</v>
      </c>
      <c r="BA376" s="60"/>
      <c r="BB376" s="275">
        <f t="shared" si="64"/>
        <v>0</v>
      </c>
      <c r="BC376" s="275">
        <f t="shared" si="65"/>
        <v>0</v>
      </c>
      <c r="BD376" s="14">
        <f>COUNTIF(СписМінфін!$B$2:$B$101,M376)</f>
        <v>1</v>
      </c>
    </row>
    <row r="377" spans="1:56" s="14" customFormat="1" hidden="1" x14ac:dyDescent="0.2">
      <c r="A377" s="14">
        <v>1</v>
      </c>
      <c r="B377" s="14">
        <f t="shared" si="66"/>
        <v>1</v>
      </c>
      <c r="C377" s="14">
        <f t="shared" si="67"/>
        <v>0</v>
      </c>
      <c r="D377" s="14" t="str">
        <f t="shared" si="68"/>
        <v>6ПУБЛІЧНЕ АКЦIОНЕРНЕ ТОВАРИСТВО "ФАРМАК"</v>
      </c>
      <c r="E377" s="261">
        <f t="shared" si="69"/>
        <v>48719.279452054798</v>
      </c>
      <c r="F377" s="261">
        <f t="shared" si="70"/>
        <v>0</v>
      </c>
      <c r="G377" s="128">
        <f t="shared" si="61"/>
        <v>77653</v>
      </c>
      <c r="H377" s="126">
        <f t="shared" si="71"/>
        <v>0</v>
      </c>
      <c r="I377" s="23">
        <v>42542</v>
      </c>
      <c r="J377" s="23">
        <v>42537</v>
      </c>
      <c r="K377" s="274">
        <f t="shared" si="72"/>
        <v>42573</v>
      </c>
      <c r="L377" s="22">
        <v>9099790700</v>
      </c>
      <c r="M377" s="14" t="s">
        <v>49</v>
      </c>
      <c r="N377" s="41">
        <v>4811926650</v>
      </c>
      <c r="O377" s="40">
        <v>42537</v>
      </c>
      <c r="P377" s="40">
        <v>42537</v>
      </c>
      <c r="Q377" s="40" t="s">
        <v>108</v>
      </c>
      <c r="R377" s="22">
        <v>7155884</v>
      </c>
      <c r="S377" s="40">
        <v>42572</v>
      </c>
      <c r="T377" s="55">
        <f t="shared" si="62"/>
        <v>7078231</v>
      </c>
      <c r="U377" s="90">
        <v>42573</v>
      </c>
      <c r="V377" s="19">
        <v>7078231</v>
      </c>
      <c r="W377" s="43">
        <v>0</v>
      </c>
      <c r="X377" s="43">
        <v>0</v>
      </c>
      <c r="Y377" s="43">
        <v>0</v>
      </c>
      <c r="Z377" s="43">
        <v>0</v>
      </c>
      <c r="AA377" s="43">
        <v>0</v>
      </c>
      <c r="AB377" s="43">
        <v>0</v>
      </c>
      <c r="AC377" s="43">
        <v>0</v>
      </c>
      <c r="AD377" s="43">
        <v>0</v>
      </c>
      <c r="AE377" s="43">
        <v>0</v>
      </c>
      <c r="AF377" s="43">
        <v>0</v>
      </c>
      <c r="AG377" s="43">
        <v>0</v>
      </c>
      <c r="AH377" s="43">
        <v>0</v>
      </c>
      <c r="AI377" s="88">
        <v>0</v>
      </c>
      <c r="AJ377" s="43">
        <v>0</v>
      </c>
      <c r="AK377" s="43">
        <v>0</v>
      </c>
      <c r="AL377" s="43">
        <v>0</v>
      </c>
      <c r="AM377" s="43">
        <v>0</v>
      </c>
      <c r="AN377" s="72">
        <f t="shared" si="63"/>
        <v>7078231</v>
      </c>
      <c r="AO377" s="40">
        <v>42580</v>
      </c>
      <c r="AP377" s="56">
        <v>7078231</v>
      </c>
      <c r="AQ377" s="43">
        <v>0</v>
      </c>
      <c r="AR377" s="43">
        <v>0</v>
      </c>
      <c r="AS377" s="43">
        <v>0</v>
      </c>
      <c r="AT377" s="43">
        <v>0</v>
      </c>
      <c r="AU377" s="43">
        <v>0</v>
      </c>
      <c r="AV377" s="43">
        <v>0</v>
      </c>
      <c r="AW377" s="43">
        <v>0</v>
      </c>
      <c r="AX377" s="43">
        <v>0</v>
      </c>
      <c r="AY377" s="43">
        <v>0</v>
      </c>
      <c r="AZ377" s="43">
        <v>0</v>
      </c>
      <c r="BA377" s="19"/>
      <c r="BB377" s="275">
        <f t="shared" si="64"/>
        <v>0</v>
      </c>
      <c r="BC377" s="275">
        <f t="shared" si="65"/>
        <v>77653</v>
      </c>
      <c r="BD377" s="14">
        <f>COUNTIF(СписМінфін!$B$2:$B$101,M377)</f>
        <v>1</v>
      </c>
    </row>
    <row r="378" spans="1:56" s="14" customFormat="1" hidden="1" x14ac:dyDescent="0.2">
      <c r="A378" s="14">
        <v>1</v>
      </c>
      <c r="B378" s="14">
        <f t="shared" si="66"/>
        <v>0</v>
      </c>
      <c r="C378" s="14">
        <f t="shared" si="67"/>
        <v>0</v>
      </c>
      <c r="D378" s="14" t="str">
        <f t="shared" si="68"/>
        <v>6ПУБЛІЧНЕ АКЦІОНЕРНЕ ТОВАРИСТВО ''ЕЛЕКТРОМЕТАЛУРГІЙНИЙ ЗАВОД ''ДНІПРОСПЕЦСТАЛЬ'' ІМ. А.М. КУЗЬМІНА''</v>
      </c>
      <c r="E378" s="261">
        <f t="shared" si="69"/>
        <v>0</v>
      </c>
      <c r="F378" s="261">
        <f t="shared" si="70"/>
        <v>0</v>
      </c>
      <c r="G378" s="128">
        <f t="shared" si="61"/>
        <v>0</v>
      </c>
      <c r="H378" s="126">
        <f t="shared" si="71"/>
        <v>0</v>
      </c>
      <c r="I378" s="23">
        <v>42542</v>
      </c>
      <c r="J378" s="23">
        <v>42537</v>
      </c>
      <c r="K378" s="274">
        <f t="shared" si="72"/>
        <v>42573</v>
      </c>
      <c r="L378" s="22">
        <v>9100217778</v>
      </c>
      <c r="M378" s="14" t="s">
        <v>129</v>
      </c>
      <c r="N378" s="41">
        <v>1865308243</v>
      </c>
      <c r="O378" s="40">
        <v>42537</v>
      </c>
      <c r="P378" s="40">
        <v>42537</v>
      </c>
      <c r="Q378" s="40" t="s">
        <v>108</v>
      </c>
      <c r="R378" s="43">
        <v>18822768</v>
      </c>
      <c r="S378" s="40">
        <v>42572</v>
      </c>
      <c r="T378" s="55">
        <f t="shared" si="62"/>
        <v>18822768</v>
      </c>
      <c r="U378" s="90">
        <v>42573</v>
      </c>
      <c r="V378" s="19">
        <v>18822768</v>
      </c>
      <c r="W378" s="43">
        <v>0</v>
      </c>
      <c r="X378" s="43">
        <v>0</v>
      </c>
      <c r="Y378" s="43">
        <v>0</v>
      </c>
      <c r="Z378" s="43">
        <v>0</v>
      </c>
      <c r="AA378" s="43">
        <v>0</v>
      </c>
      <c r="AB378" s="43">
        <v>0</v>
      </c>
      <c r="AC378" s="43">
        <v>0</v>
      </c>
      <c r="AD378" s="43">
        <v>0</v>
      </c>
      <c r="AE378" s="43">
        <v>0</v>
      </c>
      <c r="AF378" s="43">
        <v>0</v>
      </c>
      <c r="AG378" s="43">
        <v>0</v>
      </c>
      <c r="AH378" s="43">
        <v>0</v>
      </c>
      <c r="AI378" s="88">
        <v>0</v>
      </c>
      <c r="AJ378" s="43">
        <v>0</v>
      </c>
      <c r="AK378" s="43">
        <v>0</v>
      </c>
      <c r="AL378" s="43">
        <v>0</v>
      </c>
      <c r="AM378" s="43">
        <v>0</v>
      </c>
      <c r="AN378" s="72">
        <f t="shared" si="63"/>
        <v>18822768</v>
      </c>
      <c r="AO378" s="40">
        <v>42704</v>
      </c>
      <c r="AP378" s="56">
        <v>18822768</v>
      </c>
      <c r="AQ378" s="43">
        <v>0</v>
      </c>
      <c r="AR378" s="43">
        <v>0</v>
      </c>
      <c r="AS378" s="43">
        <v>0</v>
      </c>
      <c r="AT378" s="43">
        <v>0</v>
      </c>
      <c r="AU378" s="43">
        <v>0</v>
      </c>
      <c r="AV378" s="43">
        <v>0</v>
      </c>
      <c r="AW378" s="43">
        <v>0</v>
      </c>
      <c r="AX378" s="43">
        <v>0</v>
      </c>
      <c r="AY378" s="43">
        <v>0</v>
      </c>
      <c r="AZ378" s="43">
        <v>0</v>
      </c>
      <c r="BA378" s="19"/>
      <c r="BB378" s="275">
        <f t="shared" si="64"/>
        <v>0</v>
      </c>
      <c r="BC378" s="275">
        <f t="shared" si="65"/>
        <v>0</v>
      </c>
      <c r="BD378" s="14">
        <f>COUNTIF(СписМінфін!$B$2:$B$101,M378)</f>
        <v>0</v>
      </c>
    </row>
    <row r="379" spans="1:56" s="14" customFormat="1" hidden="1" x14ac:dyDescent="0.2">
      <c r="A379" s="14">
        <v>1</v>
      </c>
      <c r="B379" s="14">
        <f t="shared" si="66"/>
        <v>0</v>
      </c>
      <c r="C379" s="14">
        <f t="shared" si="67"/>
        <v>0</v>
      </c>
      <c r="D379" s="14" t="str">
        <f t="shared" si="68"/>
        <v>6ТОВАРИСТВО З ОБМЕЖЕНОЮ ВIДПОВIДАЛЬНIСТЮ "АМБАР ЕКСПОРТ"</v>
      </c>
      <c r="E379" s="261">
        <f t="shared" si="69"/>
        <v>0</v>
      </c>
      <c r="F379" s="261">
        <f t="shared" si="70"/>
        <v>0</v>
      </c>
      <c r="G379" s="128">
        <f t="shared" si="61"/>
        <v>0</v>
      </c>
      <c r="H379" s="126">
        <f t="shared" si="71"/>
        <v>0</v>
      </c>
      <c r="I379" s="23">
        <v>42542</v>
      </c>
      <c r="J379" s="23">
        <v>42537</v>
      </c>
      <c r="K379" s="274">
        <f t="shared" si="72"/>
        <v>42573</v>
      </c>
      <c r="L379" s="22">
        <v>9100747151</v>
      </c>
      <c r="M379" s="14" t="s">
        <v>59</v>
      </c>
      <c r="N379" s="41">
        <v>384069008150</v>
      </c>
      <c r="O379" s="40">
        <v>42537</v>
      </c>
      <c r="P379" s="40">
        <v>42537</v>
      </c>
      <c r="Q379" s="40" t="s">
        <v>108</v>
      </c>
      <c r="R379" s="22">
        <v>5717125</v>
      </c>
      <c r="S379" s="40">
        <v>42572</v>
      </c>
      <c r="T379" s="55">
        <f t="shared" si="62"/>
        <v>5717125</v>
      </c>
      <c r="U379" s="90">
        <v>42573</v>
      </c>
      <c r="V379" s="19">
        <v>5717125</v>
      </c>
      <c r="W379" s="43">
        <v>0</v>
      </c>
      <c r="X379" s="43">
        <v>0</v>
      </c>
      <c r="Y379" s="43">
        <v>0</v>
      </c>
      <c r="Z379" s="43">
        <v>0</v>
      </c>
      <c r="AA379" s="43">
        <v>0</v>
      </c>
      <c r="AB379" s="43">
        <v>0</v>
      </c>
      <c r="AC379" s="43">
        <v>0</v>
      </c>
      <c r="AD379" s="43">
        <v>0</v>
      </c>
      <c r="AE379" s="43">
        <v>0</v>
      </c>
      <c r="AF379" s="43">
        <v>0</v>
      </c>
      <c r="AG379" s="43">
        <v>0</v>
      </c>
      <c r="AH379" s="43">
        <v>0</v>
      </c>
      <c r="AI379" s="88">
        <v>0</v>
      </c>
      <c r="AJ379" s="43">
        <v>0</v>
      </c>
      <c r="AK379" s="43">
        <v>0</v>
      </c>
      <c r="AL379" s="43">
        <v>0</v>
      </c>
      <c r="AM379" s="43">
        <v>0</v>
      </c>
      <c r="AN379" s="72">
        <f t="shared" si="63"/>
        <v>5717125</v>
      </c>
      <c r="AO379" s="40">
        <v>42580</v>
      </c>
      <c r="AP379" s="56">
        <v>5717125</v>
      </c>
      <c r="AQ379" s="43">
        <v>0</v>
      </c>
      <c r="AR379" s="43">
        <v>0</v>
      </c>
      <c r="AS379" s="43">
        <v>0</v>
      </c>
      <c r="AT379" s="43">
        <v>0</v>
      </c>
      <c r="AU379" s="43">
        <v>0</v>
      </c>
      <c r="AV379" s="43">
        <v>0</v>
      </c>
      <c r="AW379" s="43">
        <v>0</v>
      </c>
      <c r="AX379" s="43">
        <v>0</v>
      </c>
      <c r="AY379" s="43">
        <v>0</v>
      </c>
      <c r="AZ379" s="43">
        <v>0</v>
      </c>
      <c r="BA379" s="19"/>
      <c r="BB379" s="275">
        <f t="shared" si="64"/>
        <v>0</v>
      </c>
      <c r="BC379" s="275">
        <f t="shared" si="65"/>
        <v>0</v>
      </c>
      <c r="BD379" s="14">
        <f>COUNTIF(СписМінфін!$B$2:$B$101,M379)</f>
        <v>1</v>
      </c>
    </row>
    <row r="380" spans="1:56" s="14" customFormat="1" hidden="1" x14ac:dyDescent="0.2">
      <c r="A380" s="14">
        <v>1</v>
      </c>
      <c r="B380" s="14">
        <f t="shared" si="66"/>
        <v>0</v>
      </c>
      <c r="C380" s="14">
        <f t="shared" si="67"/>
        <v>0</v>
      </c>
      <c r="D380" s="14" t="str">
        <f t="shared" si="68"/>
        <v>6ТОВАРИСТВО З ОБМЕЖЕНОЮ ВIДПОВIДАЛЬНIСТЮ "ТАРКЕТТ ВІНІСІН"</v>
      </c>
      <c r="E380" s="261">
        <f t="shared" si="69"/>
        <v>0</v>
      </c>
      <c r="F380" s="261">
        <f t="shared" si="70"/>
        <v>0</v>
      </c>
      <c r="G380" s="128">
        <f t="shared" si="61"/>
        <v>0</v>
      </c>
      <c r="H380" s="126">
        <f t="shared" si="71"/>
        <v>0</v>
      </c>
      <c r="I380" s="23">
        <v>42542</v>
      </c>
      <c r="J380" s="23">
        <v>42537</v>
      </c>
      <c r="K380" s="274">
        <f t="shared" si="72"/>
        <v>42573</v>
      </c>
      <c r="L380" s="22">
        <v>9100075706</v>
      </c>
      <c r="M380" s="14" t="s">
        <v>97</v>
      </c>
      <c r="N380" s="41">
        <v>143615809167</v>
      </c>
      <c r="O380" s="40">
        <v>42537</v>
      </c>
      <c r="P380" s="40">
        <v>42537</v>
      </c>
      <c r="Q380" s="40" t="s">
        <v>108</v>
      </c>
      <c r="R380" s="43">
        <v>9522683</v>
      </c>
      <c r="S380" s="40">
        <v>42572</v>
      </c>
      <c r="T380" s="55">
        <f t="shared" si="62"/>
        <v>9522683</v>
      </c>
      <c r="U380" s="90">
        <v>42573</v>
      </c>
      <c r="V380" s="19">
        <v>9522683</v>
      </c>
      <c r="W380" s="43">
        <v>0</v>
      </c>
      <c r="X380" s="43">
        <v>0</v>
      </c>
      <c r="Y380" s="43">
        <v>0</v>
      </c>
      <c r="Z380" s="43">
        <v>0</v>
      </c>
      <c r="AA380" s="43">
        <v>0</v>
      </c>
      <c r="AB380" s="43">
        <v>0</v>
      </c>
      <c r="AC380" s="43">
        <v>0</v>
      </c>
      <c r="AD380" s="43">
        <v>0</v>
      </c>
      <c r="AE380" s="43">
        <v>0</v>
      </c>
      <c r="AF380" s="43">
        <v>0</v>
      </c>
      <c r="AG380" s="43">
        <v>0</v>
      </c>
      <c r="AH380" s="43">
        <v>0</v>
      </c>
      <c r="AI380" s="88">
        <v>0</v>
      </c>
      <c r="AJ380" s="43">
        <v>0</v>
      </c>
      <c r="AK380" s="43">
        <v>0</v>
      </c>
      <c r="AL380" s="43">
        <v>0</v>
      </c>
      <c r="AM380" s="43">
        <v>0</v>
      </c>
      <c r="AN380" s="72">
        <f t="shared" si="63"/>
        <v>9522683</v>
      </c>
      <c r="AO380" s="40">
        <v>42580</v>
      </c>
      <c r="AP380" s="56">
        <v>9522683</v>
      </c>
      <c r="AQ380" s="43">
        <v>0</v>
      </c>
      <c r="AR380" s="43">
        <v>0</v>
      </c>
      <c r="AS380" s="43">
        <v>0</v>
      </c>
      <c r="AT380" s="43">
        <v>0</v>
      </c>
      <c r="AU380" s="43">
        <v>0</v>
      </c>
      <c r="AV380" s="43">
        <v>0</v>
      </c>
      <c r="AW380" s="43">
        <v>0</v>
      </c>
      <c r="AX380" s="43">
        <v>0</v>
      </c>
      <c r="AY380" s="43">
        <v>0</v>
      </c>
      <c r="AZ380" s="43">
        <v>0</v>
      </c>
      <c r="BA380" s="19"/>
      <c r="BB380" s="275">
        <f t="shared" si="64"/>
        <v>0</v>
      </c>
      <c r="BC380" s="275">
        <f t="shared" si="65"/>
        <v>0</v>
      </c>
      <c r="BD380" s="14">
        <f>COUNTIF(СписМінфін!$B$2:$B$101,M380)</f>
        <v>1</v>
      </c>
    </row>
    <row r="381" spans="1:56" s="14" customFormat="1" hidden="1" x14ac:dyDescent="0.2">
      <c r="A381" s="14">
        <v>1</v>
      </c>
      <c r="B381" s="14">
        <f t="shared" si="66"/>
        <v>1</v>
      </c>
      <c r="C381" s="14">
        <f t="shared" si="67"/>
        <v>0</v>
      </c>
      <c r="D381" s="14" t="str">
        <f t="shared" si="68"/>
        <v>6ПУБЛІЧНЕ АКЦIОНЕРНЕ ТОВАРИСТВО "ІНТЕРПАЙП НОВОМОСКОВСЬКИЙ ТРУБНИЙ ЗАВОД"</v>
      </c>
      <c r="E381" s="261">
        <f t="shared" si="69"/>
        <v>60015.88082191781</v>
      </c>
      <c r="F381" s="261">
        <f t="shared" si="70"/>
        <v>0</v>
      </c>
      <c r="G381" s="128">
        <f t="shared" si="61"/>
        <v>95658.5</v>
      </c>
      <c r="H381" s="126">
        <f t="shared" si="71"/>
        <v>0</v>
      </c>
      <c r="I381" s="23">
        <v>42542</v>
      </c>
      <c r="J381" s="23">
        <v>42537</v>
      </c>
      <c r="K381" s="274">
        <f t="shared" si="72"/>
        <v>42578</v>
      </c>
      <c r="L381" s="22">
        <v>9100075193</v>
      </c>
      <c r="M381" s="14" t="s">
        <v>132</v>
      </c>
      <c r="N381" s="41">
        <v>53931304086</v>
      </c>
      <c r="O381" s="40">
        <v>42537</v>
      </c>
      <c r="P381" s="40">
        <v>42537</v>
      </c>
      <c r="Q381" s="40" t="s">
        <v>108</v>
      </c>
      <c r="R381" s="22">
        <v>7481590</v>
      </c>
      <c r="S381" s="40">
        <v>42572</v>
      </c>
      <c r="T381" s="55">
        <f t="shared" si="62"/>
        <v>7385931.5</v>
      </c>
      <c r="U381" s="90">
        <v>42578</v>
      </c>
      <c r="V381" s="19">
        <v>7385931.5</v>
      </c>
      <c r="W381" s="43">
        <v>0</v>
      </c>
      <c r="X381" s="43">
        <v>0</v>
      </c>
      <c r="Y381" s="43">
        <v>0</v>
      </c>
      <c r="Z381" s="43">
        <v>0</v>
      </c>
      <c r="AA381" s="43">
        <v>0</v>
      </c>
      <c r="AB381" s="43">
        <v>0</v>
      </c>
      <c r="AC381" s="43">
        <v>0</v>
      </c>
      <c r="AD381" s="43">
        <v>0</v>
      </c>
      <c r="AE381" s="43">
        <v>0</v>
      </c>
      <c r="AF381" s="43">
        <v>0</v>
      </c>
      <c r="AG381" s="43">
        <v>0</v>
      </c>
      <c r="AH381" s="43">
        <v>0</v>
      </c>
      <c r="AI381" s="88">
        <v>0</v>
      </c>
      <c r="AJ381" s="43">
        <v>0</v>
      </c>
      <c r="AK381" s="43">
        <v>0</v>
      </c>
      <c r="AL381" s="43">
        <v>0</v>
      </c>
      <c r="AM381" s="43">
        <v>0</v>
      </c>
      <c r="AN381" s="72">
        <f t="shared" si="63"/>
        <v>7385931.5</v>
      </c>
      <c r="AO381" s="40">
        <v>42580</v>
      </c>
      <c r="AP381" s="56">
        <v>7385931.5</v>
      </c>
      <c r="AQ381" s="43">
        <v>0</v>
      </c>
      <c r="AR381" s="43">
        <v>0</v>
      </c>
      <c r="AS381" s="43">
        <v>0</v>
      </c>
      <c r="AT381" s="43">
        <v>0</v>
      </c>
      <c r="AU381" s="43">
        <v>0</v>
      </c>
      <c r="AV381" s="43">
        <v>0</v>
      </c>
      <c r="AW381" s="43">
        <v>0</v>
      </c>
      <c r="AX381" s="43">
        <v>0</v>
      </c>
      <c r="AY381" s="43">
        <v>0</v>
      </c>
      <c r="AZ381" s="43">
        <v>0</v>
      </c>
      <c r="BA381" s="19"/>
      <c r="BB381" s="275">
        <f t="shared" si="64"/>
        <v>0</v>
      </c>
      <c r="BC381" s="275">
        <f t="shared" si="65"/>
        <v>95658.5</v>
      </c>
      <c r="BD381" s="14">
        <f>COUNTIF(СписМінфін!$B$2:$B$101,M381)</f>
        <v>0</v>
      </c>
    </row>
    <row r="382" spans="1:56" s="14" customFormat="1" hidden="1" x14ac:dyDescent="0.2">
      <c r="A382" s="14">
        <v>1</v>
      </c>
      <c r="B382" s="14">
        <f t="shared" si="66"/>
        <v>0</v>
      </c>
      <c r="C382" s="14">
        <f t="shared" si="67"/>
        <v>0</v>
      </c>
      <c r="D382" s="14" t="str">
        <f t="shared" si="68"/>
        <v>6ТОВАРИСТВО З ОБМЕЖЕНОЮ ВIДПОВIДАЛЬНIСТЮ "УКРГАЗПРОМБУД"</v>
      </c>
      <c r="E382" s="261">
        <f t="shared" si="69"/>
        <v>0</v>
      </c>
      <c r="F382" s="261">
        <f t="shared" si="70"/>
        <v>0</v>
      </c>
      <c r="G382" s="128">
        <f t="shared" si="61"/>
        <v>-5019</v>
      </c>
      <c r="H382" s="126">
        <f t="shared" si="71"/>
        <v>0</v>
      </c>
      <c r="I382" s="23">
        <v>42542</v>
      </c>
      <c r="J382" s="23">
        <v>42537</v>
      </c>
      <c r="K382" s="274">
        <f t="shared" si="72"/>
        <v>42607</v>
      </c>
      <c r="L382" s="22">
        <v>9100276157</v>
      </c>
      <c r="M382" s="14" t="s">
        <v>26</v>
      </c>
      <c r="N382" s="41">
        <v>315671226552</v>
      </c>
      <c r="O382" s="40">
        <v>42537</v>
      </c>
      <c r="P382" s="40">
        <v>42537</v>
      </c>
      <c r="Q382" s="40" t="s">
        <v>108</v>
      </c>
      <c r="R382" s="22">
        <v>216216</v>
      </c>
      <c r="S382" s="40">
        <v>42607</v>
      </c>
      <c r="T382" s="55">
        <f t="shared" si="62"/>
        <v>216216</v>
      </c>
      <c r="U382" s="90">
        <v>42607</v>
      </c>
      <c r="V382" s="19">
        <v>216216</v>
      </c>
      <c r="W382" s="43">
        <v>0</v>
      </c>
      <c r="X382" s="43">
        <v>0</v>
      </c>
      <c r="Y382" s="43">
        <v>0</v>
      </c>
      <c r="Z382" s="43">
        <v>0</v>
      </c>
      <c r="AA382" s="43">
        <v>0</v>
      </c>
      <c r="AB382" s="43">
        <v>0</v>
      </c>
      <c r="AC382" s="43">
        <v>0</v>
      </c>
      <c r="AD382" s="43">
        <v>0</v>
      </c>
      <c r="AE382" s="43">
        <v>0</v>
      </c>
      <c r="AF382" s="43">
        <v>0</v>
      </c>
      <c r="AG382" s="40">
        <v>42804</v>
      </c>
      <c r="AH382" s="22">
        <v>1211402</v>
      </c>
      <c r="AI382" s="64">
        <v>5019</v>
      </c>
      <c r="AJ382" s="40" t="s">
        <v>108</v>
      </c>
      <c r="AK382" s="22" t="s">
        <v>108</v>
      </c>
      <c r="AL382" s="40" t="s">
        <v>108</v>
      </c>
      <c r="AM382" s="43">
        <v>0</v>
      </c>
      <c r="AN382" s="72">
        <f t="shared" si="63"/>
        <v>216216</v>
      </c>
      <c r="AO382" s="40">
        <v>42613</v>
      </c>
      <c r="AP382" s="56">
        <v>216216</v>
      </c>
      <c r="AQ382" s="43">
        <v>0</v>
      </c>
      <c r="AR382" s="43">
        <v>0</v>
      </c>
      <c r="AS382" s="43">
        <v>0</v>
      </c>
      <c r="AT382" s="43">
        <v>0</v>
      </c>
      <c r="AU382" s="43">
        <v>0</v>
      </c>
      <c r="AV382" s="43">
        <v>0</v>
      </c>
      <c r="AW382" s="43">
        <v>0</v>
      </c>
      <c r="AX382" s="43">
        <v>0</v>
      </c>
      <c r="AY382" s="43">
        <v>0</v>
      </c>
      <c r="AZ382" s="43">
        <v>0</v>
      </c>
      <c r="BA382" s="19"/>
      <c r="BB382" s="275">
        <f t="shared" si="64"/>
        <v>0</v>
      </c>
      <c r="BC382" s="275">
        <f t="shared" si="65"/>
        <v>0</v>
      </c>
      <c r="BD382" s="14">
        <f>COUNTIF(СписМінфін!$B$2:$B$101,M382)</f>
        <v>1</v>
      </c>
    </row>
    <row r="383" spans="1:56" s="14" customFormat="1" hidden="1" x14ac:dyDescent="0.2">
      <c r="A383" s="14">
        <v>1</v>
      </c>
      <c r="B383" s="14">
        <f t="shared" si="66"/>
        <v>1</v>
      </c>
      <c r="C383" s="14">
        <f t="shared" si="67"/>
        <v>1</v>
      </c>
      <c r="D383" s="14" t="str">
        <f t="shared" si="68"/>
        <v>6ТОВАРИСТВО З ОБМЕЖЕНОЮ ВIДПОВIДАЛЬНIСТЮ ФІРМА "ПРОМІНВЕСТ ПЛАСТИК"</v>
      </c>
      <c r="E383" s="261">
        <f t="shared" si="69"/>
        <v>582191.78082191781</v>
      </c>
      <c r="F383" s="261">
        <f t="shared" si="70"/>
        <v>582191.78082191781</v>
      </c>
      <c r="G383" s="128">
        <f t="shared" si="61"/>
        <v>0</v>
      </c>
      <c r="H383" s="126">
        <f t="shared" si="71"/>
        <v>25</v>
      </c>
      <c r="I383" s="23">
        <v>42542</v>
      </c>
      <c r="J383" s="23">
        <v>42537</v>
      </c>
      <c r="K383" s="274">
        <f t="shared" si="72"/>
        <v>42634</v>
      </c>
      <c r="L383" s="22">
        <v>9099844281</v>
      </c>
      <c r="M383" s="14" t="s">
        <v>99</v>
      </c>
      <c r="N383" s="58">
        <v>309898212126</v>
      </c>
      <c r="O383" s="40">
        <v>42537</v>
      </c>
      <c r="P383" s="40">
        <v>42537</v>
      </c>
      <c r="Q383" s="40" t="s">
        <v>108</v>
      </c>
      <c r="R383" s="22">
        <v>8500000</v>
      </c>
      <c r="S383" s="40">
        <v>42571</v>
      </c>
      <c r="T383" s="55">
        <f t="shared" si="62"/>
        <v>8500000</v>
      </c>
      <c r="U383" s="90">
        <v>42634</v>
      </c>
      <c r="V383" s="19">
        <v>8500000</v>
      </c>
      <c r="W383" s="43">
        <v>0</v>
      </c>
      <c r="X383" s="43">
        <v>0</v>
      </c>
      <c r="Y383" s="43">
        <v>0</v>
      </c>
      <c r="Z383" s="43">
        <v>0</v>
      </c>
      <c r="AA383" s="43">
        <v>0</v>
      </c>
      <c r="AB383" s="43">
        <v>0</v>
      </c>
      <c r="AC383" s="43">
        <v>0</v>
      </c>
      <c r="AD383" s="43">
        <v>0</v>
      </c>
      <c r="AE383" s="43">
        <v>0</v>
      </c>
      <c r="AF383" s="43">
        <v>0</v>
      </c>
      <c r="AG383" s="43">
        <v>0</v>
      </c>
      <c r="AH383" s="43">
        <v>0</v>
      </c>
      <c r="AI383" s="88">
        <v>0</v>
      </c>
      <c r="AJ383" s="43">
        <v>0</v>
      </c>
      <c r="AK383" s="43">
        <v>0</v>
      </c>
      <c r="AL383" s="43">
        <v>0</v>
      </c>
      <c r="AM383" s="43">
        <v>0</v>
      </c>
      <c r="AN383" s="72">
        <f t="shared" si="63"/>
        <v>8500000</v>
      </c>
      <c r="AO383" s="40">
        <v>42716</v>
      </c>
      <c r="AP383" s="56">
        <v>8500000</v>
      </c>
      <c r="AQ383" s="43">
        <v>0</v>
      </c>
      <c r="AR383" s="43">
        <v>0</v>
      </c>
      <c r="AS383" s="43">
        <v>0</v>
      </c>
      <c r="AT383" s="43">
        <v>0</v>
      </c>
      <c r="AU383" s="43">
        <v>0</v>
      </c>
      <c r="AV383" s="43">
        <v>0</v>
      </c>
      <c r="AW383" s="43">
        <v>0</v>
      </c>
      <c r="AX383" s="43">
        <v>0</v>
      </c>
      <c r="AY383" s="43">
        <v>0</v>
      </c>
      <c r="AZ383" s="43">
        <v>0</v>
      </c>
      <c r="BA383" s="19"/>
      <c r="BB383" s="275">
        <f t="shared" si="64"/>
        <v>0</v>
      </c>
      <c r="BC383" s="275">
        <f t="shared" si="65"/>
        <v>0</v>
      </c>
      <c r="BD383" s="14">
        <f>COUNTIF(СписМінфін!$B$2:$B$101,M383)</f>
        <v>1</v>
      </c>
    </row>
    <row r="384" spans="1:56" s="14" customFormat="1" hidden="1" x14ac:dyDescent="0.2">
      <c r="A384" s="14">
        <v>1</v>
      </c>
      <c r="B384" s="14">
        <f t="shared" si="66"/>
        <v>0</v>
      </c>
      <c r="C384" s="14">
        <f t="shared" si="67"/>
        <v>0</v>
      </c>
      <c r="D384" s="14" t="str">
        <f t="shared" si="68"/>
        <v>6ДЕРЖАВНЕ ПIДПРИЄМСТВО "ЗАВОД "ЕЛЕКТРОВАЖМАШ"</v>
      </c>
      <c r="E384" s="261">
        <f t="shared" si="69"/>
        <v>0</v>
      </c>
      <c r="F384" s="261">
        <f t="shared" si="70"/>
        <v>0</v>
      </c>
      <c r="G384" s="128">
        <f t="shared" si="61"/>
        <v>0</v>
      </c>
      <c r="H384" s="126">
        <f t="shared" si="71"/>
        <v>0</v>
      </c>
      <c r="I384" s="23">
        <v>42542</v>
      </c>
      <c r="J384" s="23">
        <v>42538</v>
      </c>
      <c r="K384" s="274">
        <f t="shared" si="72"/>
        <v>42572</v>
      </c>
      <c r="L384" s="22">
        <v>9101491380</v>
      </c>
      <c r="M384" s="14" t="s">
        <v>136</v>
      </c>
      <c r="N384" s="41">
        <v>2131220393</v>
      </c>
      <c r="O384" s="40">
        <v>42538</v>
      </c>
      <c r="P384" s="40">
        <v>42538</v>
      </c>
      <c r="Q384" s="40" t="s">
        <v>108</v>
      </c>
      <c r="R384" s="43">
        <v>13565017</v>
      </c>
      <c r="S384" s="40">
        <v>42571</v>
      </c>
      <c r="T384" s="55">
        <f t="shared" si="62"/>
        <v>13565017</v>
      </c>
      <c r="U384" s="90">
        <v>42572</v>
      </c>
      <c r="V384" s="19">
        <v>13565017</v>
      </c>
      <c r="W384" s="43">
        <v>0</v>
      </c>
      <c r="X384" s="43">
        <v>0</v>
      </c>
      <c r="Y384" s="43">
        <v>0</v>
      </c>
      <c r="Z384" s="43">
        <v>0</v>
      </c>
      <c r="AA384" s="43">
        <v>0</v>
      </c>
      <c r="AB384" s="43">
        <v>0</v>
      </c>
      <c r="AC384" s="43">
        <v>0</v>
      </c>
      <c r="AD384" s="43">
        <v>0</v>
      </c>
      <c r="AE384" s="43">
        <v>0</v>
      </c>
      <c r="AF384" s="43">
        <v>0</v>
      </c>
      <c r="AG384" s="43">
        <v>0</v>
      </c>
      <c r="AH384" s="43">
        <v>0</v>
      </c>
      <c r="AI384" s="88">
        <v>0</v>
      </c>
      <c r="AJ384" s="43">
        <v>0</v>
      </c>
      <c r="AK384" s="43">
        <v>0</v>
      </c>
      <c r="AL384" s="43">
        <v>0</v>
      </c>
      <c r="AM384" s="43">
        <v>0</v>
      </c>
      <c r="AN384" s="72">
        <f t="shared" si="63"/>
        <v>13565017</v>
      </c>
      <c r="AO384" s="40">
        <v>42580</v>
      </c>
      <c r="AP384" s="56">
        <v>13565017</v>
      </c>
      <c r="AQ384" s="43">
        <v>0</v>
      </c>
      <c r="AR384" s="43">
        <v>0</v>
      </c>
      <c r="AS384" s="43">
        <v>0</v>
      </c>
      <c r="AT384" s="43">
        <v>0</v>
      </c>
      <c r="AU384" s="43">
        <v>0</v>
      </c>
      <c r="AV384" s="43">
        <v>0</v>
      </c>
      <c r="AW384" s="43">
        <v>0</v>
      </c>
      <c r="AX384" s="43">
        <v>0</v>
      </c>
      <c r="AY384" s="43">
        <v>0</v>
      </c>
      <c r="AZ384" s="43">
        <v>0</v>
      </c>
      <c r="BA384" s="19"/>
      <c r="BB384" s="275">
        <f t="shared" si="64"/>
        <v>0</v>
      </c>
      <c r="BC384" s="275">
        <f t="shared" si="65"/>
        <v>0</v>
      </c>
      <c r="BD384" s="14">
        <f>COUNTIF(СписМінфін!$B$2:$B$101,M384)</f>
        <v>0</v>
      </c>
    </row>
    <row r="385" spans="1:56" s="14" customFormat="1" hidden="1" x14ac:dyDescent="0.2">
      <c r="A385" s="14">
        <v>1</v>
      </c>
      <c r="B385" s="14">
        <f t="shared" si="66"/>
        <v>0</v>
      </c>
      <c r="C385" s="14">
        <f t="shared" si="67"/>
        <v>0</v>
      </c>
      <c r="D385" s="14" t="str">
        <f t="shared" si="68"/>
        <v>6ПУБЛІЧНЕ АКЦIОНЕРНЕ ТОВАРИСТВО "СКФ УКРАЇНА"</v>
      </c>
      <c r="E385" s="261">
        <f t="shared" si="69"/>
        <v>0</v>
      </c>
      <c r="F385" s="261">
        <f t="shared" si="70"/>
        <v>0</v>
      </c>
      <c r="G385" s="128">
        <f t="shared" ref="G385:G448" si="73">R385-T385-AI385</f>
        <v>0</v>
      </c>
      <c r="H385" s="126">
        <f t="shared" si="71"/>
        <v>0</v>
      </c>
      <c r="I385" s="23">
        <v>42542</v>
      </c>
      <c r="J385" s="23">
        <v>42538</v>
      </c>
      <c r="K385" s="274">
        <f t="shared" si="72"/>
        <v>42572</v>
      </c>
      <c r="L385" s="22">
        <v>9100940798</v>
      </c>
      <c r="M385" s="14" t="s">
        <v>84</v>
      </c>
      <c r="N385" s="41">
        <v>57451603177</v>
      </c>
      <c r="O385" s="40">
        <v>42538</v>
      </c>
      <c r="P385" s="40">
        <v>42538</v>
      </c>
      <c r="Q385" s="40" t="s">
        <v>108</v>
      </c>
      <c r="R385" s="43">
        <v>19994028</v>
      </c>
      <c r="S385" s="40">
        <v>42571</v>
      </c>
      <c r="T385" s="55">
        <f t="shared" ref="T385:T448" si="74">V385+X385+Z385+AB385+AD385+AF385</f>
        <v>19994028</v>
      </c>
      <c r="U385" s="90">
        <v>42572</v>
      </c>
      <c r="V385" s="19">
        <v>19994028</v>
      </c>
      <c r="W385" s="43">
        <v>0</v>
      </c>
      <c r="X385" s="43">
        <v>0</v>
      </c>
      <c r="Y385" s="43">
        <v>0</v>
      </c>
      <c r="Z385" s="43">
        <v>0</v>
      </c>
      <c r="AA385" s="43">
        <v>0</v>
      </c>
      <c r="AB385" s="43">
        <v>0</v>
      </c>
      <c r="AC385" s="43">
        <v>0</v>
      </c>
      <c r="AD385" s="43">
        <v>0</v>
      </c>
      <c r="AE385" s="43">
        <v>0</v>
      </c>
      <c r="AF385" s="43">
        <v>0</v>
      </c>
      <c r="AG385" s="43">
        <v>0</v>
      </c>
      <c r="AH385" s="43">
        <v>0</v>
      </c>
      <c r="AI385" s="88">
        <v>0</v>
      </c>
      <c r="AJ385" s="43">
        <v>0</v>
      </c>
      <c r="AK385" s="43">
        <v>0</v>
      </c>
      <c r="AL385" s="43">
        <v>0</v>
      </c>
      <c r="AM385" s="43">
        <v>0</v>
      </c>
      <c r="AN385" s="72">
        <f t="shared" ref="AN385:AN448" si="75">AP385+AR385+AT385+AV385+AX385+AZ385</f>
        <v>19994028</v>
      </c>
      <c r="AO385" s="40">
        <v>42613</v>
      </c>
      <c r="AP385" s="56">
        <v>19994028</v>
      </c>
      <c r="AQ385" s="43">
        <v>0</v>
      </c>
      <c r="AR385" s="43">
        <v>0</v>
      </c>
      <c r="AS385" s="43">
        <v>0</v>
      </c>
      <c r="AT385" s="43">
        <v>0</v>
      </c>
      <c r="AU385" s="43">
        <v>0</v>
      </c>
      <c r="AV385" s="43">
        <v>0</v>
      </c>
      <c r="AW385" s="43">
        <v>0</v>
      </c>
      <c r="AX385" s="43">
        <v>0</v>
      </c>
      <c r="AY385" s="43">
        <v>0</v>
      </c>
      <c r="AZ385" s="43">
        <v>0</v>
      </c>
      <c r="BA385" s="19"/>
      <c r="BB385" s="275">
        <f t="shared" ref="BB385:BB448" si="76">T385-AN385</f>
        <v>0</v>
      </c>
      <c r="BC385" s="275">
        <f t="shared" ref="BC385:BC448" si="77">R385-AN385</f>
        <v>0</v>
      </c>
      <c r="BD385" s="14">
        <f>COUNTIF(СписМінфін!$B$2:$B$101,M385)</f>
        <v>1</v>
      </c>
    </row>
    <row r="386" spans="1:56" s="14" customFormat="1" hidden="1" x14ac:dyDescent="0.2">
      <c r="A386" s="14">
        <v>1</v>
      </c>
      <c r="B386" s="14">
        <f t="shared" si="66"/>
        <v>1</v>
      </c>
      <c r="C386" s="14">
        <f t="shared" si="67"/>
        <v>0</v>
      </c>
      <c r="D386" s="14" t="str">
        <f t="shared" si="68"/>
        <v>6ДЕРЖАВНЕ ПIДПРИЄМСТВО "НАУКОВО-ВИРОБНИЧИЙ КОМПЛЕКС ГАЗОТУРБОБУДУВАННЯ "ЗОРЯ" - "МАШПРОЕКТ"</v>
      </c>
      <c r="E386" s="261">
        <f t="shared" si="69"/>
        <v>779709.23835616442</v>
      </c>
      <c r="F386" s="261">
        <f t="shared" si="70"/>
        <v>0</v>
      </c>
      <c r="G386" s="128">
        <f t="shared" si="73"/>
        <v>1242768</v>
      </c>
      <c r="H386" s="126">
        <f t="shared" si="71"/>
        <v>0</v>
      </c>
      <c r="I386" s="23">
        <v>42542</v>
      </c>
      <c r="J386" s="23">
        <v>42538</v>
      </c>
      <c r="K386" s="274">
        <f t="shared" si="72"/>
        <v>42573</v>
      </c>
      <c r="L386" s="22">
        <v>9101480040</v>
      </c>
      <c r="M386" s="14" t="s">
        <v>43</v>
      </c>
      <c r="N386" s="41">
        <v>318213814011</v>
      </c>
      <c r="O386" s="40">
        <v>42538</v>
      </c>
      <c r="P386" s="40">
        <v>42538</v>
      </c>
      <c r="Q386" s="40" t="s">
        <v>108</v>
      </c>
      <c r="R386" s="22">
        <v>34812209</v>
      </c>
      <c r="S386" s="40">
        <v>42572</v>
      </c>
      <c r="T386" s="55">
        <f t="shared" si="74"/>
        <v>33569441</v>
      </c>
      <c r="U386" s="90">
        <v>42573</v>
      </c>
      <c r="V386" s="19">
        <v>33569441</v>
      </c>
      <c r="W386" s="43">
        <v>0</v>
      </c>
      <c r="X386" s="43">
        <v>0</v>
      </c>
      <c r="Y386" s="43">
        <v>0</v>
      </c>
      <c r="Z386" s="43">
        <v>0</v>
      </c>
      <c r="AA386" s="43">
        <v>0</v>
      </c>
      <c r="AB386" s="43">
        <v>0</v>
      </c>
      <c r="AC386" s="43">
        <v>0</v>
      </c>
      <c r="AD386" s="43">
        <v>0</v>
      </c>
      <c r="AE386" s="43">
        <v>0</v>
      </c>
      <c r="AF386" s="43">
        <v>0</v>
      </c>
      <c r="AG386" s="43">
        <v>0</v>
      </c>
      <c r="AH386" s="43">
        <v>0</v>
      </c>
      <c r="AI386" s="88">
        <v>0</v>
      </c>
      <c r="AJ386" s="43">
        <v>0</v>
      </c>
      <c r="AK386" s="43">
        <v>0</v>
      </c>
      <c r="AL386" s="43">
        <v>0</v>
      </c>
      <c r="AM386" s="43">
        <v>0</v>
      </c>
      <c r="AN386" s="72">
        <f t="shared" si="75"/>
        <v>33569441</v>
      </c>
      <c r="AO386" s="40">
        <v>42580</v>
      </c>
      <c r="AP386" s="56">
        <v>33569441</v>
      </c>
      <c r="AQ386" s="43">
        <v>0</v>
      </c>
      <c r="AR386" s="43">
        <v>0</v>
      </c>
      <c r="AS386" s="43">
        <v>0</v>
      </c>
      <c r="AT386" s="43">
        <v>0</v>
      </c>
      <c r="AU386" s="43">
        <v>0</v>
      </c>
      <c r="AV386" s="43">
        <v>0</v>
      </c>
      <c r="AW386" s="43">
        <v>0</v>
      </c>
      <c r="AX386" s="43">
        <v>0</v>
      </c>
      <c r="AY386" s="43">
        <v>0</v>
      </c>
      <c r="AZ386" s="43">
        <v>0</v>
      </c>
      <c r="BA386" s="19"/>
      <c r="BB386" s="275">
        <f t="shared" si="76"/>
        <v>0</v>
      </c>
      <c r="BC386" s="275">
        <f t="shared" si="77"/>
        <v>1242768</v>
      </c>
      <c r="BD386" s="14">
        <f>COUNTIF(СписМінфін!$B$2:$B$101,M386)</f>
        <v>1</v>
      </c>
    </row>
    <row r="387" spans="1:56" s="14" customFormat="1" hidden="1" x14ac:dyDescent="0.2">
      <c r="A387" s="14">
        <v>1</v>
      </c>
      <c r="B387" s="14">
        <f t="shared" si="66"/>
        <v>0</v>
      </c>
      <c r="C387" s="14">
        <f t="shared" si="67"/>
        <v>0</v>
      </c>
      <c r="D387" s="14" t="str">
        <f t="shared" si="68"/>
        <v>6ПРИВАТНЕ АКЦIОНЕРНЕ ТОВАРИСТВО "КОНСЮМЕРС - СКЛО - ЗОРЯ"</v>
      </c>
      <c r="E387" s="261">
        <f t="shared" si="69"/>
        <v>0</v>
      </c>
      <c r="F387" s="261">
        <f t="shared" si="70"/>
        <v>0</v>
      </c>
      <c r="G387" s="128">
        <f t="shared" si="73"/>
        <v>0</v>
      </c>
      <c r="H387" s="126">
        <f t="shared" si="71"/>
        <v>0</v>
      </c>
      <c r="I387" s="23">
        <v>42542</v>
      </c>
      <c r="J387" s="23">
        <v>42538</v>
      </c>
      <c r="K387" s="274">
        <f t="shared" si="72"/>
        <v>42573</v>
      </c>
      <c r="L387" s="22">
        <v>9101083427</v>
      </c>
      <c r="M387" s="14" t="s">
        <v>94</v>
      </c>
      <c r="N387" s="41">
        <v>225551317122</v>
      </c>
      <c r="O387" s="40">
        <v>42538</v>
      </c>
      <c r="P387" s="40">
        <v>42538</v>
      </c>
      <c r="Q387" s="40" t="s">
        <v>108</v>
      </c>
      <c r="R387" s="43">
        <v>17356705</v>
      </c>
      <c r="S387" s="40">
        <v>42572</v>
      </c>
      <c r="T387" s="55">
        <f t="shared" si="74"/>
        <v>17356705</v>
      </c>
      <c r="U387" s="90">
        <v>42573</v>
      </c>
      <c r="V387" s="19">
        <v>17356705</v>
      </c>
      <c r="W387" s="43">
        <v>0</v>
      </c>
      <c r="X387" s="43">
        <v>0</v>
      </c>
      <c r="Y387" s="43">
        <v>0</v>
      </c>
      <c r="Z387" s="43">
        <v>0</v>
      </c>
      <c r="AA387" s="43">
        <v>0</v>
      </c>
      <c r="AB387" s="43">
        <v>0</v>
      </c>
      <c r="AC387" s="43">
        <v>0</v>
      </c>
      <c r="AD387" s="43">
        <v>0</v>
      </c>
      <c r="AE387" s="43">
        <v>0</v>
      </c>
      <c r="AF387" s="43">
        <v>0</v>
      </c>
      <c r="AG387" s="43">
        <v>0</v>
      </c>
      <c r="AH387" s="43">
        <v>0</v>
      </c>
      <c r="AI387" s="88">
        <v>0</v>
      </c>
      <c r="AJ387" s="43">
        <v>0</v>
      </c>
      <c r="AK387" s="43">
        <v>0</v>
      </c>
      <c r="AL387" s="43">
        <v>0</v>
      </c>
      <c r="AM387" s="43">
        <v>0</v>
      </c>
      <c r="AN387" s="72">
        <f t="shared" si="75"/>
        <v>17356705</v>
      </c>
      <c r="AO387" s="40">
        <v>42580</v>
      </c>
      <c r="AP387" s="56">
        <v>17356705</v>
      </c>
      <c r="AQ387" s="43">
        <v>0</v>
      </c>
      <c r="AR387" s="43">
        <v>0</v>
      </c>
      <c r="AS387" s="43">
        <v>0</v>
      </c>
      <c r="AT387" s="43">
        <v>0</v>
      </c>
      <c r="AU387" s="43">
        <v>0</v>
      </c>
      <c r="AV387" s="43">
        <v>0</v>
      </c>
      <c r="AW387" s="43">
        <v>0</v>
      </c>
      <c r="AX387" s="43">
        <v>0</v>
      </c>
      <c r="AY387" s="43">
        <v>0</v>
      </c>
      <c r="AZ387" s="43">
        <v>0</v>
      </c>
      <c r="BA387" s="19"/>
      <c r="BB387" s="275">
        <f t="shared" si="76"/>
        <v>0</v>
      </c>
      <c r="BC387" s="275">
        <f t="shared" si="77"/>
        <v>0</v>
      </c>
      <c r="BD387" s="14">
        <f>COUNTIF(СписМінфін!$B$2:$B$101,M387)</f>
        <v>1</v>
      </c>
    </row>
    <row r="388" spans="1:56" s="14" customFormat="1" hidden="1" x14ac:dyDescent="0.2">
      <c r="A388" s="14">
        <v>1</v>
      </c>
      <c r="B388" s="14">
        <f t="shared" si="66"/>
        <v>1</v>
      </c>
      <c r="C388" s="14">
        <f t="shared" si="67"/>
        <v>0</v>
      </c>
      <c r="D388" s="14" t="str">
        <f t="shared" si="68"/>
        <v>6ПРИВАТНЕ ПIДПРИЄМСТВО "ВЕКТОР-М"</v>
      </c>
      <c r="E388" s="261">
        <f t="shared" si="69"/>
        <v>611445.05753424659</v>
      </c>
      <c r="F388" s="261">
        <f t="shared" si="70"/>
        <v>0</v>
      </c>
      <c r="G388" s="128">
        <f t="shared" si="73"/>
        <v>974574</v>
      </c>
      <c r="H388" s="126">
        <f t="shared" si="71"/>
        <v>0</v>
      </c>
      <c r="I388" s="23">
        <v>42542</v>
      </c>
      <c r="J388" s="23">
        <v>42538</v>
      </c>
      <c r="K388" s="274">
        <f t="shared" si="72"/>
        <v>42573</v>
      </c>
      <c r="L388" s="22">
        <v>9101207434</v>
      </c>
      <c r="M388" s="14" t="s">
        <v>55</v>
      </c>
      <c r="N388" s="41">
        <v>324928226550</v>
      </c>
      <c r="O388" s="40">
        <v>42538</v>
      </c>
      <c r="P388" s="40">
        <v>42538</v>
      </c>
      <c r="Q388" s="40" t="s">
        <v>108</v>
      </c>
      <c r="R388" s="22">
        <v>15420773</v>
      </c>
      <c r="S388" s="40">
        <v>42572</v>
      </c>
      <c r="T388" s="55">
        <f t="shared" si="74"/>
        <v>14446199</v>
      </c>
      <c r="U388" s="90">
        <v>42573</v>
      </c>
      <c r="V388" s="19">
        <v>14446199</v>
      </c>
      <c r="W388" s="43">
        <v>0</v>
      </c>
      <c r="X388" s="43">
        <v>0</v>
      </c>
      <c r="Y388" s="43">
        <v>0</v>
      </c>
      <c r="Z388" s="43">
        <v>0</v>
      </c>
      <c r="AA388" s="43">
        <v>0</v>
      </c>
      <c r="AB388" s="43">
        <v>0</v>
      </c>
      <c r="AC388" s="43">
        <v>0</v>
      </c>
      <c r="AD388" s="43">
        <v>0</v>
      </c>
      <c r="AE388" s="43">
        <v>0</v>
      </c>
      <c r="AF388" s="43">
        <v>0</v>
      </c>
      <c r="AG388" s="43">
        <v>0</v>
      </c>
      <c r="AH388" s="43">
        <v>0</v>
      </c>
      <c r="AI388" s="88">
        <v>0</v>
      </c>
      <c r="AJ388" s="43">
        <v>0</v>
      </c>
      <c r="AK388" s="43">
        <v>0</v>
      </c>
      <c r="AL388" s="43">
        <v>0</v>
      </c>
      <c r="AM388" s="43">
        <v>0</v>
      </c>
      <c r="AN388" s="72">
        <f t="shared" si="75"/>
        <v>14446199</v>
      </c>
      <c r="AO388" s="40">
        <v>42580</v>
      </c>
      <c r="AP388" s="56">
        <v>14446199</v>
      </c>
      <c r="AQ388" s="43">
        <v>0</v>
      </c>
      <c r="AR388" s="43">
        <v>0</v>
      </c>
      <c r="AS388" s="43">
        <v>0</v>
      </c>
      <c r="AT388" s="43">
        <v>0</v>
      </c>
      <c r="AU388" s="43">
        <v>0</v>
      </c>
      <c r="AV388" s="43">
        <v>0</v>
      </c>
      <c r="AW388" s="43">
        <v>0</v>
      </c>
      <c r="AX388" s="43">
        <v>0</v>
      </c>
      <c r="AY388" s="43">
        <v>0</v>
      </c>
      <c r="AZ388" s="43">
        <v>0</v>
      </c>
      <c r="BA388" s="19"/>
      <c r="BB388" s="275">
        <f t="shared" si="76"/>
        <v>0</v>
      </c>
      <c r="BC388" s="275">
        <f t="shared" si="77"/>
        <v>974574</v>
      </c>
      <c r="BD388" s="14">
        <f>COUNTIF(СписМінфін!$B$2:$B$101,M388)</f>
        <v>1</v>
      </c>
    </row>
    <row r="389" spans="1:56" s="14" customFormat="1" hidden="1" x14ac:dyDescent="0.2">
      <c r="A389" s="14">
        <v>1</v>
      </c>
      <c r="B389" s="14">
        <f t="shared" si="66"/>
        <v>0</v>
      </c>
      <c r="C389" s="14">
        <f t="shared" si="67"/>
        <v>0</v>
      </c>
      <c r="D389" s="14" t="str">
        <f t="shared" si="68"/>
        <v>6ПУБЛІЧНЕ АКЦIОНЕРНЕ ТОВАРИСТВО "ЗАПОРІЗЬКИЙ МЕТАЛУРГІЙНИЙ КОМБІНАТ "ЗАПОРІЖСТАЛЬ"</v>
      </c>
      <c r="E389" s="261">
        <f t="shared" si="69"/>
        <v>0</v>
      </c>
      <c r="F389" s="261">
        <f t="shared" si="70"/>
        <v>0</v>
      </c>
      <c r="G389" s="128">
        <f t="shared" si="73"/>
        <v>0</v>
      </c>
      <c r="H389" s="126">
        <f t="shared" si="71"/>
        <v>0</v>
      </c>
      <c r="I389" s="23">
        <v>42542</v>
      </c>
      <c r="J389" s="23">
        <v>42538</v>
      </c>
      <c r="K389" s="274">
        <f t="shared" si="72"/>
        <v>42573</v>
      </c>
      <c r="L389" s="22">
        <v>9101708650</v>
      </c>
      <c r="M389" s="14" t="s">
        <v>23</v>
      </c>
      <c r="N389" s="41">
        <v>1912308247</v>
      </c>
      <c r="O389" s="40">
        <v>42538</v>
      </c>
      <c r="P389" s="40">
        <v>42538</v>
      </c>
      <c r="Q389" s="40" t="s">
        <v>108</v>
      </c>
      <c r="R389" s="43">
        <v>100108834</v>
      </c>
      <c r="S389" s="40">
        <v>42572</v>
      </c>
      <c r="T389" s="55">
        <f t="shared" si="74"/>
        <v>100108834</v>
      </c>
      <c r="U389" s="90">
        <v>42573</v>
      </c>
      <c r="V389" s="19">
        <v>100108834</v>
      </c>
      <c r="W389" s="43">
        <v>0</v>
      </c>
      <c r="X389" s="43">
        <v>0</v>
      </c>
      <c r="Y389" s="43">
        <v>0</v>
      </c>
      <c r="Z389" s="43">
        <v>0</v>
      </c>
      <c r="AA389" s="43">
        <v>0</v>
      </c>
      <c r="AB389" s="43">
        <v>0</v>
      </c>
      <c r="AC389" s="43">
        <v>0</v>
      </c>
      <c r="AD389" s="43">
        <v>0</v>
      </c>
      <c r="AE389" s="43">
        <v>0</v>
      </c>
      <c r="AF389" s="43">
        <v>0</v>
      </c>
      <c r="AG389" s="43">
        <v>0</v>
      </c>
      <c r="AH389" s="43">
        <v>0</v>
      </c>
      <c r="AI389" s="88">
        <v>0</v>
      </c>
      <c r="AJ389" s="43">
        <v>0</v>
      </c>
      <c r="AK389" s="43">
        <v>0</v>
      </c>
      <c r="AL389" s="43">
        <v>0</v>
      </c>
      <c r="AM389" s="43">
        <v>0</v>
      </c>
      <c r="AN389" s="72">
        <f t="shared" si="75"/>
        <v>100108834</v>
      </c>
      <c r="AO389" s="40">
        <v>42580</v>
      </c>
      <c r="AP389" s="57">
        <v>100108834</v>
      </c>
      <c r="AQ389" s="43">
        <v>0</v>
      </c>
      <c r="AR389" s="43">
        <v>0</v>
      </c>
      <c r="AS389" s="43">
        <v>0</v>
      </c>
      <c r="AT389" s="43">
        <v>0</v>
      </c>
      <c r="AU389" s="43">
        <v>0</v>
      </c>
      <c r="AV389" s="43">
        <v>0</v>
      </c>
      <c r="AW389" s="43">
        <v>0</v>
      </c>
      <c r="AX389" s="43">
        <v>0</v>
      </c>
      <c r="AY389" s="43">
        <v>0</v>
      </c>
      <c r="AZ389" s="43">
        <v>0</v>
      </c>
      <c r="BA389" s="19"/>
      <c r="BB389" s="275">
        <f t="shared" si="76"/>
        <v>0</v>
      </c>
      <c r="BC389" s="275">
        <f t="shared" si="77"/>
        <v>0</v>
      </c>
      <c r="BD389" s="14">
        <f>COUNTIF(СписМінфін!$B$2:$B$101,M389)</f>
        <v>1</v>
      </c>
    </row>
    <row r="390" spans="1:56" s="14" customFormat="1" hidden="1" x14ac:dyDescent="0.2">
      <c r="A390" s="14">
        <v>1</v>
      </c>
      <c r="B390" s="14">
        <f t="shared" si="66"/>
        <v>0</v>
      </c>
      <c r="C390" s="14">
        <f t="shared" si="67"/>
        <v>0</v>
      </c>
      <c r="D390" s="14" t="str">
        <f t="shared" si="68"/>
        <v>6ПУБЛІЧНЕ АКЦIОНЕРНЕ ТОВАРИСТВО "КРЕМЕНЧУЦЬКИЙ КОЛІСНИЙ ЗАВОД"</v>
      </c>
      <c r="E390" s="261">
        <f t="shared" si="69"/>
        <v>0</v>
      </c>
      <c r="F390" s="261">
        <f t="shared" si="70"/>
        <v>0</v>
      </c>
      <c r="G390" s="128">
        <f t="shared" si="73"/>
        <v>0</v>
      </c>
      <c r="H390" s="126">
        <f t="shared" si="71"/>
        <v>0</v>
      </c>
      <c r="I390" s="23">
        <v>42542</v>
      </c>
      <c r="J390" s="23">
        <v>42538</v>
      </c>
      <c r="K390" s="274">
        <f t="shared" si="72"/>
        <v>42573</v>
      </c>
      <c r="L390" s="22">
        <v>9100923446</v>
      </c>
      <c r="M390" s="14" t="s">
        <v>38</v>
      </c>
      <c r="N390" s="41">
        <v>2316116036</v>
      </c>
      <c r="O390" s="40">
        <v>42538</v>
      </c>
      <c r="P390" s="40">
        <v>42538</v>
      </c>
      <c r="Q390" s="40" t="s">
        <v>108</v>
      </c>
      <c r="R390" s="43">
        <v>4215013</v>
      </c>
      <c r="S390" s="40">
        <v>42572</v>
      </c>
      <c r="T390" s="55">
        <f t="shared" si="74"/>
        <v>4215013</v>
      </c>
      <c r="U390" s="90">
        <v>42573</v>
      </c>
      <c r="V390" s="19">
        <v>4215013</v>
      </c>
      <c r="W390" s="43">
        <v>0</v>
      </c>
      <c r="X390" s="43">
        <v>0</v>
      </c>
      <c r="Y390" s="43">
        <v>0</v>
      </c>
      <c r="Z390" s="43">
        <v>0</v>
      </c>
      <c r="AA390" s="43">
        <v>0</v>
      </c>
      <c r="AB390" s="43">
        <v>0</v>
      </c>
      <c r="AC390" s="43">
        <v>0</v>
      </c>
      <c r="AD390" s="43">
        <v>0</v>
      </c>
      <c r="AE390" s="43">
        <v>0</v>
      </c>
      <c r="AF390" s="43">
        <v>0</v>
      </c>
      <c r="AG390" s="43">
        <v>0</v>
      </c>
      <c r="AH390" s="43">
        <v>0</v>
      </c>
      <c r="AI390" s="88">
        <v>0</v>
      </c>
      <c r="AJ390" s="43">
        <v>0</v>
      </c>
      <c r="AK390" s="43">
        <v>0</v>
      </c>
      <c r="AL390" s="43">
        <v>0</v>
      </c>
      <c r="AM390" s="43">
        <v>0</v>
      </c>
      <c r="AN390" s="72">
        <f t="shared" si="75"/>
        <v>4215013</v>
      </c>
      <c r="AO390" s="40">
        <v>42580</v>
      </c>
      <c r="AP390" s="56">
        <v>4215013</v>
      </c>
      <c r="AQ390" s="43">
        <v>0</v>
      </c>
      <c r="AR390" s="43">
        <v>0</v>
      </c>
      <c r="AS390" s="43">
        <v>0</v>
      </c>
      <c r="AT390" s="43">
        <v>0</v>
      </c>
      <c r="AU390" s="43">
        <v>0</v>
      </c>
      <c r="AV390" s="43">
        <v>0</v>
      </c>
      <c r="AW390" s="43">
        <v>0</v>
      </c>
      <c r="AX390" s="43">
        <v>0</v>
      </c>
      <c r="AY390" s="43">
        <v>0</v>
      </c>
      <c r="AZ390" s="43">
        <v>0</v>
      </c>
      <c r="BA390" s="19"/>
      <c r="BB390" s="275">
        <f t="shared" si="76"/>
        <v>0</v>
      </c>
      <c r="BC390" s="275">
        <f t="shared" si="77"/>
        <v>0</v>
      </c>
      <c r="BD390" s="14">
        <f>COUNTIF(СписМінфін!$B$2:$B$101,M390)</f>
        <v>1</v>
      </c>
    </row>
    <row r="391" spans="1:56" s="14" customFormat="1" hidden="1" x14ac:dyDescent="0.2">
      <c r="A391" s="14">
        <v>1</v>
      </c>
      <c r="B391" s="14">
        <f t="shared" ref="B391:B454" si="78">IF(E391&gt;0,1,0)</f>
        <v>0</v>
      </c>
      <c r="C391" s="14">
        <f t="shared" ref="C391:C454" si="79">IF(F391&gt;0,1,0)</f>
        <v>0</v>
      </c>
      <c r="D391" s="14" t="str">
        <f t="shared" ref="D391:D454" si="80">MONTH(J391)&amp;M391</f>
        <v>6ПУБЛІЧНЕ АКЦIОНЕРНЕ ТОВАРИСТВО "ОДЕСЬКИЙ ПРИПОРТОВИЙ ЗАВОД"</v>
      </c>
      <c r="E391" s="261">
        <f t="shared" ref="E391:E454" si="81">(IF(G391&lt;=0,0,G391)*IF(($N$2-I391-67)&lt;0,0,$N$2-I391-67)+IF((U391-I391-67)&lt;0,0,U391-I391-67)*V391+IF((W391-I391-67)&lt;0,0,W391-I391-67)*X391+IF((Y391-I391-67)&lt;0,0,Y391-I391-67)*Z391+IF((AA391-I391-67)&lt;0,0,AA391-I391-67)*AB391+IF((AC391-I391-67)&lt;0,0,AC391-I391-67)*AD391+IF((AE391-I391-67)&lt;0,0,AE391-I391-67)*AF391)/365</f>
        <v>0</v>
      </c>
      <c r="F391" s="261">
        <f t="shared" ref="F391:F454" si="82">(IF((U391-I391-67)&lt;0,0,U391-I391-67)*V391+IF((W391-I391-67)&lt;0,0,W391-I391-67)*X391+IF((Y391-I391-67)&lt;0,0,Y391-I391-67)*Z391+IF((AA391-I391-67)&lt;0,0,AA391-I391-67)*AB391+IF((AC391-I391-67)&lt;0,0,AC391-I391-67)*AD391+IF((AE391-I391-67)&lt;0,0,AE391-I391-67)*AF391)/365</f>
        <v>0</v>
      </c>
      <c r="G391" s="128">
        <f t="shared" si="73"/>
        <v>0</v>
      </c>
      <c r="H391" s="126">
        <f t="shared" ref="H391:H454" si="83">IF(K391-I391-67&gt;0,K391-I391-67,0)</f>
        <v>0</v>
      </c>
      <c r="I391" s="23">
        <v>42542</v>
      </c>
      <c r="J391" s="23">
        <v>42538</v>
      </c>
      <c r="K391" s="274">
        <f t="shared" ref="K391:K454" si="84">IF(AE391&gt;0,AE391,IF(AC391&gt;0,AC391,IF(AA391&gt;0,AA391,IF(Y391&gt;0,Y391,IF(W391&gt;0,W391,IF(U391&gt;0,U391,$N$2))))))</f>
        <v>42573</v>
      </c>
      <c r="L391" s="22">
        <v>9101476650</v>
      </c>
      <c r="M391" s="14" t="s">
        <v>41</v>
      </c>
      <c r="N391" s="41">
        <v>2065315339</v>
      </c>
      <c r="O391" s="40">
        <v>42538</v>
      </c>
      <c r="P391" s="40">
        <v>42538</v>
      </c>
      <c r="Q391" s="40" t="s">
        <v>108</v>
      </c>
      <c r="R391" s="43">
        <v>58193310</v>
      </c>
      <c r="S391" s="40">
        <v>42572</v>
      </c>
      <c r="T391" s="55">
        <f t="shared" si="74"/>
        <v>58193310</v>
      </c>
      <c r="U391" s="90">
        <v>42573</v>
      </c>
      <c r="V391" s="19">
        <v>58193310</v>
      </c>
      <c r="W391" s="43">
        <v>0</v>
      </c>
      <c r="X391" s="43">
        <v>0</v>
      </c>
      <c r="Y391" s="43">
        <v>0</v>
      </c>
      <c r="Z391" s="43">
        <v>0</v>
      </c>
      <c r="AA391" s="43">
        <v>0</v>
      </c>
      <c r="AB391" s="43">
        <v>0</v>
      </c>
      <c r="AC391" s="43">
        <v>0</v>
      </c>
      <c r="AD391" s="43">
        <v>0</v>
      </c>
      <c r="AE391" s="43">
        <v>0</v>
      </c>
      <c r="AF391" s="43">
        <v>0</v>
      </c>
      <c r="AG391" s="43">
        <v>0</v>
      </c>
      <c r="AH391" s="43">
        <v>0</v>
      </c>
      <c r="AI391" s="88">
        <v>0</v>
      </c>
      <c r="AJ391" s="43">
        <v>0</v>
      </c>
      <c r="AK391" s="43">
        <v>0</v>
      </c>
      <c r="AL391" s="43">
        <v>0</v>
      </c>
      <c r="AM391" s="43">
        <v>0</v>
      </c>
      <c r="AN391" s="72">
        <f t="shared" si="75"/>
        <v>58193310</v>
      </c>
      <c r="AO391" s="40">
        <v>42580</v>
      </c>
      <c r="AP391" s="56">
        <v>58193310</v>
      </c>
      <c r="AQ391" s="43">
        <v>0</v>
      </c>
      <c r="AR391" s="43">
        <v>0</v>
      </c>
      <c r="AS391" s="43">
        <v>0</v>
      </c>
      <c r="AT391" s="43">
        <v>0</v>
      </c>
      <c r="AU391" s="43">
        <v>0</v>
      </c>
      <c r="AV391" s="43">
        <v>0</v>
      </c>
      <c r="AW391" s="43">
        <v>0</v>
      </c>
      <c r="AX391" s="43">
        <v>0</v>
      </c>
      <c r="AY391" s="43">
        <v>0</v>
      </c>
      <c r="AZ391" s="43">
        <v>0</v>
      </c>
      <c r="BA391" s="19"/>
      <c r="BB391" s="275">
        <f t="shared" si="76"/>
        <v>0</v>
      </c>
      <c r="BC391" s="275">
        <f t="shared" si="77"/>
        <v>0</v>
      </c>
      <c r="BD391" s="14">
        <f>COUNTIF(СписМінфін!$B$2:$B$101,M391)</f>
        <v>1</v>
      </c>
    </row>
    <row r="392" spans="1:56" s="14" customFormat="1" hidden="1" x14ac:dyDescent="0.2">
      <c r="A392" s="14">
        <v>1</v>
      </c>
      <c r="B392" s="14">
        <f t="shared" si="78"/>
        <v>0</v>
      </c>
      <c r="C392" s="14">
        <f t="shared" si="79"/>
        <v>0</v>
      </c>
      <c r="D392" s="14" t="str">
        <f t="shared" si="80"/>
        <v>6ПУБЛІЧНЕ АКЦІОНЕРНЕ ТОВАРИСТВО ''ЗАПОРІЗЬКИЙ ЗАВОД ФЕРОСПЛАВІВ''</v>
      </c>
      <c r="E392" s="261">
        <f t="shared" si="81"/>
        <v>0</v>
      </c>
      <c r="F392" s="261">
        <f t="shared" si="82"/>
        <v>0</v>
      </c>
      <c r="G392" s="128">
        <f t="shared" si="73"/>
        <v>0</v>
      </c>
      <c r="H392" s="126">
        <f t="shared" si="83"/>
        <v>0</v>
      </c>
      <c r="I392" s="62">
        <v>42542</v>
      </c>
      <c r="J392" s="62">
        <v>42538</v>
      </c>
      <c r="K392" s="274">
        <f t="shared" si="84"/>
        <v>42573</v>
      </c>
      <c r="L392" s="52">
        <v>9101935081</v>
      </c>
      <c r="M392" s="14" t="s">
        <v>137</v>
      </c>
      <c r="N392" s="58">
        <v>1865408241</v>
      </c>
      <c r="O392" s="51">
        <v>42538</v>
      </c>
      <c r="P392" s="51">
        <v>42538</v>
      </c>
      <c r="Q392" s="40" t="s">
        <v>108</v>
      </c>
      <c r="R392" s="52">
        <v>70076816</v>
      </c>
      <c r="S392" s="51">
        <v>42572</v>
      </c>
      <c r="T392" s="55">
        <f t="shared" si="74"/>
        <v>70076816</v>
      </c>
      <c r="U392" s="110">
        <v>42573</v>
      </c>
      <c r="V392" s="114">
        <v>598995.31999999995</v>
      </c>
      <c r="W392" s="33">
        <v>42573</v>
      </c>
      <c r="X392" s="25">
        <v>69477820.680000007</v>
      </c>
      <c r="Y392" s="43">
        <v>0</v>
      </c>
      <c r="Z392" s="43">
        <v>0</v>
      </c>
      <c r="AA392" s="43">
        <v>0</v>
      </c>
      <c r="AB392" s="43">
        <v>0</v>
      </c>
      <c r="AC392" s="43">
        <v>0</v>
      </c>
      <c r="AD392" s="43">
        <v>0</v>
      </c>
      <c r="AE392" s="43">
        <v>0</v>
      </c>
      <c r="AF392" s="43">
        <v>0</v>
      </c>
      <c r="AG392" s="43">
        <v>0</v>
      </c>
      <c r="AH392" s="43">
        <v>0</v>
      </c>
      <c r="AI392" s="88">
        <v>0</v>
      </c>
      <c r="AJ392" s="43">
        <v>0</v>
      </c>
      <c r="AK392" s="43">
        <v>0</v>
      </c>
      <c r="AL392" s="43">
        <v>0</v>
      </c>
      <c r="AM392" s="43">
        <v>0</v>
      </c>
      <c r="AN392" s="72">
        <f t="shared" si="75"/>
        <v>70076816</v>
      </c>
      <c r="AO392" s="40">
        <v>42580</v>
      </c>
      <c r="AP392" s="56">
        <v>70076816</v>
      </c>
      <c r="AQ392" s="43">
        <v>0</v>
      </c>
      <c r="AR392" s="43">
        <v>0</v>
      </c>
      <c r="AS392" s="43">
        <v>0</v>
      </c>
      <c r="AT392" s="43">
        <v>0</v>
      </c>
      <c r="AU392" s="43">
        <v>0</v>
      </c>
      <c r="AV392" s="43">
        <v>0</v>
      </c>
      <c r="AW392" s="43">
        <v>0</v>
      </c>
      <c r="AX392" s="43">
        <v>0</v>
      </c>
      <c r="AY392" s="43">
        <v>0</v>
      </c>
      <c r="AZ392" s="43">
        <v>0</v>
      </c>
      <c r="BA392" s="19"/>
      <c r="BB392" s="275">
        <f t="shared" si="76"/>
        <v>0</v>
      </c>
      <c r="BC392" s="275">
        <f t="shared" si="77"/>
        <v>0</v>
      </c>
      <c r="BD392" s="14">
        <f>COUNTIF(СписМінфін!$B$2:$B$101,M392)</f>
        <v>0</v>
      </c>
    </row>
    <row r="393" spans="1:56" s="14" customFormat="1" hidden="1" x14ac:dyDescent="0.2">
      <c r="A393" s="14">
        <v>1</v>
      </c>
      <c r="B393" s="14">
        <f t="shared" si="78"/>
        <v>0</v>
      </c>
      <c r="C393" s="14">
        <f t="shared" si="79"/>
        <v>0</v>
      </c>
      <c r="D393" s="14" t="str">
        <f t="shared" si="80"/>
        <v>6ТОВАРИСТВО З ОБМЕЖЕНОЮ ВIДПОВIДАЛЬНIСТЮ "АГРЕКС"</v>
      </c>
      <c r="E393" s="261">
        <f t="shared" si="81"/>
        <v>0</v>
      </c>
      <c r="F393" s="261">
        <f t="shared" si="82"/>
        <v>0</v>
      </c>
      <c r="G393" s="128">
        <f t="shared" si="73"/>
        <v>0</v>
      </c>
      <c r="H393" s="126">
        <f t="shared" si="83"/>
        <v>0</v>
      </c>
      <c r="I393" s="23">
        <v>42542</v>
      </c>
      <c r="J393" s="23">
        <v>42538</v>
      </c>
      <c r="K393" s="274">
        <f t="shared" si="84"/>
        <v>42573</v>
      </c>
      <c r="L393" s="22">
        <v>9101938868</v>
      </c>
      <c r="M393" s="14" t="s">
        <v>82</v>
      </c>
      <c r="N393" s="41">
        <v>256029005630</v>
      </c>
      <c r="O393" s="40">
        <v>42538</v>
      </c>
      <c r="P393" s="40">
        <v>42538</v>
      </c>
      <c r="Q393" s="40" t="s">
        <v>108</v>
      </c>
      <c r="R393" s="43">
        <v>29028303</v>
      </c>
      <c r="S393" s="40">
        <v>42572</v>
      </c>
      <c r="T393" s="55">
        <f t="shared" si="74"/>
        <v>29028303</v>
      </c>
      <c r="U393" s="90">
        <v>42573</v>
      </c>
      <c r="V393" s="19">
        <v>29028303</v>
      </c>
      <c r="W393" s="43">
        <v>0</v>
      </c>
      <c r="X393" s="43">
        <v>0</v>
      </c>
      <c r="Y393" s="43">
        <v>0</v>
      </c>
      <c r="Z393" s="43">
        <v>0</v>
      </c>
      <c r="AA393" s="43">
        <v>0</v>
      </c>
      <c r="AB393" s="43">
        <v>0</v>
      </c>
      <c r="AC393" s="43">
        <v>0</v>
      </c>
      <c r="AD393" s="43">
        <v>0</v>
      </c>
      <c r="AE393" s="43">
        <v>0</v>
      </c>
      <c r="AF393" s="43">
        <v>0</v>
      </c>
      <c r="AG393" s="43">
        <v>0</v>
      </c>
      <c r="AH393" s="43">
        <v>0</v>
      </c>
      <c r="AI393" s="88">
        <v>0</v>
      </c>
      <c r="AJ393" s="43">
        <v>0</v>
      </c>
      <c r="AK393" s="43">
        <v>0</v>
      </c>
      <c r="AL393" s="43">
        <v>0</v>
      </c>
      <c r="AM393" s="43">
        <v>0</v>
      </c>
      <c r="AN393" s="72">
        <f t="shared" si="75"/>
        <v>29028303</v>
      </c>
      <c r="AO393" s="40">
        <v>42580</v>
      </c>
      <c r="AP393" s="56">
        <v>29028303</v>
      </c>
      <c r="AQ393" s="43">
        <v>0</v>
      </c>
      <c r="AR393" s="43">
        <v>0</v>
      </c>
      <c r="AS393" s="43">
        <v>0</v>
      </c>
      <c r="AT393" s="43">
        <v>0</v>
      </c>
      <c r="AU393" s="43">
        <v>0</v>
      </c>
      <c r="AV393" s="43">
        <v>0</v>
      </c>
      <c r="AW393" s="43">
        <v>0</v>
      </c>
      <c r="AX393" s="43">
        <v>0</v>
      </c>
      <c r="AY393" s="43">
        <v>0</v>
      </c>
      <c r="AZ393" s="43">
        <v>0</v>
      </c>
      <c r="BA393" s="19"/>
      <c r="BB393" s="275">
        <f t="shared" si="76"/>
        <v>0</v>
      </c>
      <c r="BC393" s="275">
        <f t="shared" si="77"/>
        <v>0</v>
      </c>
      <c r="BD393" s="14">
        <f>COUNTIF(СписМінфін!$B$2:$B$101,M393)</f>
        <v>1</v>
      </c>
    </row>
    <row r="394" spans="1:56" s="14" customFormat="1" hidden="1" x14ac:dyDescent="0.2">
      <c r="A394" s="14">
        <v>1</v>
      </c>
      <c r="B394" s="14">
        <f t="shared" si="78"/>
        <v>0</v>
      </c>
      <c r="C394" s="14">
        <f t="shared" si="79"/>
        <v>0</v>
      </c>
      <c r="D394" s="14" t="str">
        <f t="shared" si="80"/>
        <v>6ТОВАРИСТВО З ОБМЕЖЕНОЮ ВIДПОВIДАЛЬНIСТЮ "БАРЛІНЕК ІНВЕСТ"</v>
      </c>
      <c r="E394" s="261">
        <f t="shared" si="81"/>
        <v>0</v>
      </c>
      <c r="F394" s="261">
        <f t="shared" si="82"/>
        <v>0</v>
      </c>
      <c r="G394" s="128">
        <f t="shared" si="73"/>
        <v>0</v>
      </c>
      <c r="H394" s="126">
        <f t="shared" si="83"/>
        <v>0</v>
      </c>
      <c r="I394" s="23">
        <v>42542</v>
      </c>
      <c r="J394" s="23">
        <v>42538</v>
      </c>
      <c r="K394" s="274">
        <f t="shared" si="84"/>
        <v>42573</v>
      </c>
      <c r="L394" s="22">
        <v>9101394753</v>
      </c>
      <c r="M394" s="14" t="s">
        <v>83</v>
      </c>
      <c r="N394" s="41">
        <v>340045702285</v>
      </c>
      <c r="O394" s="40">
        <v>42538</v>
      </c>
      <c r="P394" s="40">
        <v>42538</v>
      </c>
      <c r="Q394" s="40" t="s">
        <v>108</v>
      </c>
      <c r="R394" s="43">
        <v>15153797</v>
      </c>
      <c r="S394" s="40">
        <v>42572</v>
      </c>
      <c r="T394" s="55">
        <f t="shared" si="74"/>
        <v>15153797</v>
      </c>
      <c r="U394" s="90">
        <v>42573</v>
      </c>
      <c r="V394" s="19">
        <v>15153797</v>
      </c>
      <c r="W394" s="43">
        <v>0</v>
      </c>
      <c r="X394" s="43">
        <v>0</v>
      </c>
      <c r="Y394" s="43">
        <v>0</v>
      </c>
      <c r="Z394" s="43">
        <v>0</v>
      </c>
      <c r="AA394" s="43">
        <v>0</v>
      </c>
      <c r="AB394" s="43">
        <v>0</v>
      </c>
      <c r="AC394" s="43">
        <v>0</v>
      </c>
      <c r="AD394" s="43">
        <v>0</v>
      </c>
      <c r="AE394" s="43">
        <v>0</v>
      </c>
      <c r="AF394" s="43">
        <v>0</v>
      </c>
      <c r="AG394" s="43">
        <v>0</v>
      </c>
      <c r="AH394" s="43">
        <v>0</v>
      </c>
      <c r="AI394" s="88">
        <v>0</v>
      </c>
      <c r="AJ394" s="43">
        <v>0</v>
      </c>
      <c r="AK394" s="43">
        <v>0</v>
      </c>
      <c r="AL394" s="43">
        <v>0</v>
      </c>
      <c r="AM394" s="43">
        <v>0</v>
      </c>
      <c r="AN394" s="72">
        <f t="shared" si="75"/>
        <v>15153797</v>
      </c>
      <c r="AO394" s="40">
        <v>42580</v>
      </c>
      <c r="AP394" s="56">
        <v>15153797</v>
      </c>
      <c r="AQ394" s="43">
        <v>0</v>
      </c>
      <c r="AR394" s="43">
        <v>0</v>
      </c>
      <c r="AS394" s="43">
        <v>0</v>
      </c>
      <c r="AT394" s="43">
        <v>0</v>
      </c>
      <c r="AU394" s="43">
        <v>0</v>
      </c>
      <c r="AV394" s="43">
        <v>0</v>
      </c>
      <c r="AW394" s="43">
        <v>0</v>
      </c>
      <c r="AX394" s="43">
        <v>0</v>
      </c>
      <c r="AY394" s="43">
        <v>0</v>
      </c>
      <c r="AZ394" s="43">
        <v>0</v>
      </c>
      <c r="BA394" s="19"/>
      <c r="BB394" s="275">
        <f t="shared" si="76"/>
        <v>0</v>
      </c>
      <c r="BC394" s="275">
        <f t="shared" si="77"/>
        <v>0</v>
      </c>
      <c r="BD394" s="14">
        <f>COUNTIF(СписМінфін!$B$2:$B$101,M394)</f>
        <v>1</v>
      </c>
    </row>
    <row r="395" spans="1:56" s="14" customFormat="1" hidden="1" x14ac:dyDescent="0.2">
      <c r="A395" s="14">
        <v>1</v>
      </c>
      <c r="B395" s="14">
        <f t="shared" si="78"/>
        <v>0</v>
      </c>
      <c r="C395" s="14">
        <f t="shared" si="79"/>
        <v>0</v>
      </c>
      <c r="D395" s="14" t="str">
        <f t="shared" si="80"/>
        <v>6ТОВАРИСТВО З ОБМЕЖЕНОЮ ВIДПОВIДАЛЬНIСТЮ "ЕЛЕКТРОЛЮКС УКРАЇНА"</v>
      </c>
      <c r="E395" s="261">
        <f t="shared" si="81"/>
        <v>0</v>
      </c>
      <c r="F395" s="261">
        <f t="shared" si="82"/>
        <v>0</v>
      </c>
      <c r="G395" s="128">
        <f t="shared" si="73"/>
        <v>0</v>
      </c>
      <c r="H395" s="126">
        <f t="shared" si="83"/>
        <v>0</v>
      </c>
      <c r="I395" s="23">
        <v>42542</v>
      </c>
      <c r="J395" s="23">
        <v>42538</v>
      </c>
      <c r="K395" s="274">
        <f t="shared" si="84"/>
        <v>42573</v>
      </c>
      <c r="L395" s="22">
        <v>9101575395</v>
      </c>
      <c r="M395" s="14" t="s">
        <v>95</v>
      </c>
      <c r="N395" s="41">
        <v>371830009158</v>
      </c>
      <c r="O395" s="40">
        <v>42538</v>
      </c>
      <c r="P395" s="40">
        <v>42538</v>
      </c>
      <c r="Q395" s="40" t="s">
        <v>108</v>
      </c>
      <c r="R395" s="43">
        <v>11819915</v>
      </c>
      <c r="S395" s="40">
        <v>42572</v>
      </c>
      <c r="T395" s="55">
        <f t="shared" si="74"/>
        <v>11819915</v>
      </c>
      <c r="U395" s="90">
        <v>42573</v>
      </c>
      <c r="V395" s="19">
        <v>11819915</v>
      </c>
      <c r="W395" s="43">
        <v>0</v>
      </c>
      <c r="X395" s="43">
        <v>0</v>
      </c>
      <c r="Y395" s="43">
        <v>0</v>
      </c>
      <c r="Z395" s="43">
        <v>0</v>
      </c>
      <c r="AA395" s="43">
        <v>0</v>
      </c>
      <c r="AB395" s="43">
        <v>0</v>
      </c>
      <c r="AC395" s="43">
        <v>0</v>
      </c>
      <c r="AD395" s="43">
        <v>0</v>
      </c>
      <c r="AE395" s="43">
        <v>0</v>
      </c>
      <c r="AF395" s="43">
        <v>0</v>
      </c>
      <c r="AG395" s="43">
        <v>0</v>
      </c>
      <c r="AH395" s="43">
        <v>0</v>
      </c>
      <c r="AI395" s="88">
        <v>0</v>
      </c>
      <c r="AJ395" s="43">
        <v>0</v>
      </c>
      <c r="AK395" s="43">
        <v>0</v>
      </c>
      <c r="AL395" s="43">
        <v>0</v>
      </c>
      <c r="AM395" s="43">
        <v>0</v>
      </c>
      <c r="AN395" s="72">
        <f t="shared" si="75"/>
        <v>11819915</v>
      </c>
      <c r="AO395" s="40">
        <v>42580</v>
      </c>
      <c r="AP395" s="56">
        <v>11819915</v>
      </c>
      <c r="AQ395" s="43">
        <v>0</v>
      </c>
      <c r="AR395" s="43">
        <v>0</v>
      </c>
      <c r="AS395" s="43">
        <v>0</v>
      </c>
      <c r="AT395" s="43">
        <v>0</v>
      </c>
      <c r="AU395" s="43">
        <v>0</v>
      </c>
      <c r="AV395" s="43">
        <v>0</v>
      </c>
      <c r="AW395" s="43">
        <v>0</v>
      </c>
      <c r="AX395" s="43">
        <v>0</v>
      </c>
      <c r="AY395" s="43">
        <v>0</v>
      </c>
      <c r="AZ395" s="43">
        <v>0</v>
      </c>
      <c r="BA395" s="19"/>
      <c r="BB395" s="275">
        <f t="shared" si="76"/>
        <v>0</v>
      </c>
      <c r="BC395" s="275">
        <f t="shared" si="77"/>
        <v>0</v>
      </c>
      <c r="BD395" s="14">
        <f>COUNTIF(СписМінфін!$B$2:$B$101,M395)</f>
        <v>1</v>
      </c>
    </row>
    <row r="396" spans="1:56" s="14" customFormat="1" hidden="1" x14ac:dyDescent="0.2">
      <c r="A396" s="14">
        <v>1</v>
      </c>
      <c r="B396" s="14">
        <f t="shared" si="78"/>
        <v>0</v>
      </c>
      <c r="C396" s="14">
        <f t="shared" si="79"/>
        <v>0</v>
      </c>
      <c r="D396" s="14" t="str">
        <f t="shared" si="80"/>
        <v>6ТОВАРИСТВО З ОБМЕЖЕНОЮ ВIДПОВIДАЛЬНIСТЮ "КРАМАТОРСЬКИЙ ФЕРОСПЛАВНИЙ ЗАВОД"</v>
      </c>
      <c r="E396" s="261">
        <f t="shared" si="81"/>
        <v>0</v>
      </c>
      <c r="F396" s="261">
        <f t="shared" si="82"/>
        <v>0</v>
      </c>
      <c r="G396" s="128">
        <f t="shared" si="73"/>
        <v>0</v>
      </c>
      <c r="H396" s="126">
        <f t="shared" si="83"/>
        <v>0</v>
      </c>
      <c r="I396" s="23">
        <v>42542</v>
      </c>
      <c r="J396" s="23">
        <v>42538</v>
      </c>
      <c r="K396" s="274">
        <f t="shared" si="84"/>
        <v>42573</v>
      </c>
      <c r="L396" s="22">
        <v>9101566835</v>
      </c>
      <c r="M396" s="14" t="s">
        <v>86</v>
      </c>
      <c r="N396" s="41">
        <v>371334105156</v>
      </c>
      <c r="O396" s="40">
        <v>42538</v>
      </c>
      <c r="P396" s="40">
        <v>42538</v>
      </c>
      <c r="Q396" s="40" t="s">
        <v>108</v>
      </c>
      <c r="R396" s="43">
        <v>15927343</v>
      </c>
      <c r="S396" s="40">
        <v>42572</v>
      </c>
      <c r="T396" s="55">
        <f t="shared" si="74"/>
        <v>15927343</v>
      </c>
      <c r="U396" s="90">
        <v>42573</v>
      </c>
      <c r="V396" s="19">
        <v>15927343</v>
      </c>
      <c r="W396" s="43">
        <v>0</v>
      </c>
      <c r="X396" s="43">
        <v>0</v>
      </c>
      <c r="Y396" s="43">
        <v>0</v>
      </c>
      <c r="Z396" s="43">
        <v>0</v>
      </c>
      <c r="AA396" s="43">
        <v>0</v>
      </c>
      <c r="AB396" s="43">
        <v>0</v>
      </c>
      <c r="AC396" s="43">
        <v>0</v>
      </c>
      <c r="AD396" s="43">
        <v>0</v>
      </c>
      <c r="AE396" s="43">
        <v>0</v>
      </c>
      <c r="AF396" s="43">
        <v>0</v>
      </c>
      <c r="AG396" s="43">
        <v>0</v>
      </c>
      <c r="AH396" s="43">
        <v>0</v>
      </c>
      <c r="AI396" s="88">
        <v>0</v>
      </c>
      <c r="AJ396" s="43">
        <v>0</v>
      </c>
      <c r="AK396" s="43">
        <v>0</v>
      </c>
      <c r="AL396" s="43">
        <v>0</v>
      </c>
      <c r="AM396" s="43">
        <v>0</v>
      </c>
      <c r="AN396" s="72">
        <f t="shared" si="75"/>
        <v>15927343</v>
      </c>
      <c r="AO396" s="40">
        <v>42580</v>
      </c>
      <c r="AP396" s="56">
        <v>15927343</v>
      </c>
      <c r="AQ396" s="43">
        <v>0</v>
      </c>
      <c r="AR396" s="43">
        <v>0</v>
      </c>
      <c r="AS396" s="43">
        <v>0</v>
      </c>
      <c r="AT396" s="43">
        <v>0</v>
      </c>
      <c r="AU396" s="43">
        <v>0</v>
      </c>
      <c r="AV396" s="43">
        <v>0</v>
      </c>
      <c r="AW396" s="43">
        <v>0</v>
      </c>
      <c r="AX396" s="43">
        <v>0</v>
      </c>
      <c r="AY396" s="43">
        <v>0</v>
      </c>
      <c r="AZ396" s="43">
        <v>0</v>
      </c>
      <c r="BA396" s="19"/>
      <c r="BB396" s="275">
        <f t="shared" si="76"/>
        <v>0</v>
      </c>
      <c r="BC396" s="275">
        <f t="shared" si="77"/>
        <v>0</v>
      </c>
      <c r="BD396" s="14">
        <f>COUNTIF(СписМінфін!$B$2:$B$101,M396)</f>
        <v>1</v>
      </c>
    </row>
    <row r="397" spans="1:56" s="14" customFormat="1" hidden="1" x14ac:dyDescent="0.2">
      <c r="A397" s="14">
        <v>1</v>
      </c>
      <c r="B397" s="14">
        <f t="shared" si="78"/>
        <v>0</v>
      </c>
      <c r="C397" s="14">
        <f t="shared" si="79"/>
        <v>0</v>
      </c>
      <c r="D397" s="14" t="str">
        <f t="shared" si="80"/>
        <v>6ТОВАРИСТВО З ОБМЕЖЕНОЮ ВIДПОВIДАЛЬНIСТЮ ФІРМА "КОМПЛЕКТ"</v>
      </c>
      <c r="E397" s="261">
        <f t="shared" si="81"/>
        <v>0</v>
      </c>
      <c r="F397" s="261">
        <f t="shared" si="82"/>
        <v>0</v>
      </c>
      <c r="G397" s="128">
        <f t="shared" si="73"/>
        <v>0</v>
      </c>
      <c r="H397" s="126">
        <f t="shared" si="83"/>
        <v>0</v>
      </c>
      <c r="I397" s="23">
        <v>42542</v>
      </c>
      <c r="J397" s="23">
        <v>42538</v>
      </c>
      <c r="K397" s="274">
        <f t="shared" si="84"/>
        <v>42577</v>
      </c>
      <c r="L397" s="22">
        <v>9101210169</v>
      </c>
      <c r="M397" s="14" t="s">
        <v>89</v>
      </c>
      <c r="N397" s="41">
        <v>222199111274</v>
      </c>
      <c r="O397" s="40">
        <v>42538</v>
      </c>
      <c r="P397" s="40">
        <v>42538</v>
      </c>
      <c r="Q397" s="40" t="s">
        <v>108</v>
      </c>
      <c r="R397" s="22">
        <v>10869448</v>
      </c>
      <c r="S397" s="40">
        <v>42573</v>
      </c>
      <c r="T397" s="55">
        <f t="shared" si="74"/>
        <v>10869448</v>
      </c>
      <c r="U397" s="90">
        <v>42577</v>
      </c>
      <c r="V397" s="19">
        <v>10869448</v>
      </c>
      <c r="W397" s="43">
        <v>0</v>
      </c>
      <c r="X397" s="43">
        <v>0</v>
      </c>
      <c r="Y397" s="43">
        <v>0</v>
      </c>
      <c r="Z397" s="43">
        <v>0</v>
      </c>
      <c r="AA397" s="43">
        <v>0</v>
      </c>
      <c r="AB397" s="43">
        <v>0</v>
      </c>
      <c r="AC397" s="43">
        <v>0</v>
      </c>
      <c r="AD397" s="43">
        <v>0</v>
      </c>
      <c r="AE397" s="43">
        <v>0</v>
      </c>
      <c r="AF397" s="43">
        <v>0</v>
      </c>
      <c r="AG397" s="43">
        <v>0</v>
      </c>
      <c r="AH397" s="43">
        <v>0</v>
      </c>
      <c r="AI397" s="88">
        <v>0</v>
      </c>
      <c r="AJ397" s="43">
        <v>0</v>
      </c>
      <c r="AK397" s="43">
        <v>0</v>
      </c>
      <c r="AL397" s="43">
        <v>0</v>
      </c>
      <c r="AM397" s="43">
        <v>0</v>
      </c>
      <c r="AN397" s="72">
        <f t="shared" si="75"/>
        <v>10869448</v>
      </c>
      <c r="AO397" s="40">
        <v>42580</v>
      </c>
      <c r="AP397" s="56">
        <v>10869448</v>
      </c>
      <c r="AQ397" s="43">
        <v>0</v>
      </c>
      <c r="AR397" s="43">
        <v>0</v>
      </c>
      <c r="AS397" s="43">
        <v>0</v>
      </c>
      <c r="AT397" s="43">
        <v>0</v>
      </c>
      <c r="AU397" s="43">
        <v>0</v>
      </c>
      <c r="AV397" s="43">
        <v>0</v>
      </c>
      <c r="AW397" s="43">
        <v>0</v>
      </c>
      <c r="AX397" s="43">
        <v>0</v>
      </c>
      <c r="AY397" s="43">
        <v>0</v>
      </c>
      <c r="AZ397" s="43">
        <v>0</v>
      </c>
      <c r="BA397" s="19"/>
      <c r="BB397" s="275">
        <f t="shared" si="76"/>
        <v>0</v>
      </c>
      <c r="BC397" s="275">
        <f t="shared" si="77"/>
        <v>0</v>
      </c>
      <c r="BD397" s="14">
        <f>COUNTIF(СписМінфін!$B$2:$B$101,M397)</f>
        <v>1</v>
      </c>
    </row>
    <row r="398" spans="1:56" s="14" customFormat="1" hidden="1" x14ac:dyDescent="0.2">
      <c r="A398" s="14">
        <v>1</v>
      </c>
      <c r="B398" s="14">
        <f t="shared" si="78"/>
        <v>1</v>
      </c>
      <c r="C398" s="14">
        <f t="shared" si="79"/>
        <v>0</v>
      </c>
      <c r="D398" s="14" t="str">
        <f t="shared" si="80"/>
        <v>6ПРИВАТНЕ АКЦIОНЕРНЕ ТОВАРИСТВО "ЄВРАЗ СУХА БАЛКА"</v>
      </c>
      <c r="E398" s="261">
        <f t="shared" si="81"/>
        <v>1227234.5273972603</v>
      </c>
      <c r="F398" s="261">
        <f t="shared" si="82"/>
        <v>0</v>
      </c>
      <c r="G398" s="128">
        <f t="shared" si="73"/>
        <v>1956072.5</v>
      </c>
      <c r="H398" s="126">
        <f t="shared" si="83"/>
        <v>0</v>
      </c>
      <c r="I398" s="23">
        <v>42542</v>
      </c>
      <c r="J398" s="23">
        <v>42538</v>
      </c>
      <c r="K398" s="274">
        <f t="shared" si="84"/>
        <v>42578</v>
      </c>
      <c r="L398" s="22">
        <v>9101415570</v>
      </c>
      <c r="M398" s="14" t="s">
        <v>44</v>
      </c>
      <c r="N398" s="41">
        <v>1913204050</v>
      </c>
      <c r="O398" s="40">
        <v>42538</v>
      </c>
      <c r="P398" s="40">
        <v>42538</v>
      </c>
      <c r="Q398" s="40" t="s">
        <v>108</v>
      </c>
      <c r="R398" s="43">
        <v>12403633</v>
      </c>
      <c r="S398" s="40">
        <v>42572</v>
      </c>
      <c r="T398" s="55">
        <f t="shared" si="74"/>
        <v>10447560.5</v>
      </c>
      <c r="U398" s="92">
        <v>42578</v>
      </c>
      <c r="V398" s="32">
        <v>10447560.5</v>
      </c>
      <c r="W398" s="43">
        <v>0</v>
      </c>
      <c r="X398" s="43">
        <v>0</v>
      </c>
      <c r="Y398" s="43">
        <v>0</v>
      </c>
      <c r="Z398" s="43">
        <v>0</v>
      </c>
      <c r="AA398" s="43">
        <v>0</v>
      </c>
      <c r="AB398" s="43">
        <v>0</v>
      </c>
      <c r="AC398" s="43">
        <v>0</v>
      </c>
      <c r="AD398" s="43">
        <v>0</v>
      </c>
      <c r="AE398" s="43">
        <v>0</v>
      </c>
      <c r="AF398" s="43">
        <v>0</v>
      </c>
      <c r="AG398" s="43">
        <v>0</v>
      </c>
      <c r="AH398" s="43">
        <v>0</v>
      </c>
      <c r="AI398" s="88">
        <v>0</v>
      </c>
      <c r="AJ398" s="43">
        <v>0</v>
      </c>
      <c r="AK398" s="43">
        <v>0</v>
      </c>
      <c r="AL398" s="43">
        <v>0</v>
      </c>
      <c r="AM398" s="43">
        <v>0</v>
      </c>
      <c r="AN398" s="72">
        <f t="shared" si="75"/>
        <v>12403633</v>
      </c>
      <c r="AO398" s="31">
        <v>42580</v>
      </c>
      <c r="AP398" s="30">
        <v>12403633</v>
      </c>
      <c r="AQ398" s="43">
        <v>0</v>
      </c>
      <c r="AR398" s="43">
        <v>0</v>
      </c>
      <c r="AS398" s="43">
        <v>0</v>
      </c>
      <c r="AT398" s="43">
        <v>0</v>
      </c>
      <c r="AU398" s="43">
        <v>0</v>
      </c>
      <c r="AV398" s="43">
        <v>0</v>
      </c>
      <c r="AW398" s="43">
        <v>0</v>
      </c>
      <c r="AX398" s="43">
        <v>0</v>
      </c>
      <c r="AY398" s="43">
        <v>0</v>
      </c>
      <c r="AZ398" s="43">
        <v>0</v>
      </c>
      <c r="BA398" s="19"/>
      <c r="BB398" s="275">
        <f t="shared" si="76"/>
        <v>-1956072.5</v>
      </c>
      <c r="BC398" s="275">
        <f t="shared" si="77"/>
        <v>0</v>
      </c>
      <c r="BD398" s="14">
        <f>COUNTIF(СписМінфін!$B$2:$B$101,M398)</f>
        <v>1</v>
      </c>
    </row>
    <row r="399" spans="1:56" s="14" customFormat="1" hidden="1" x14ac:dyDescent="0.2">
      <c r="A399" s="14">
        <v>1</v>
      </c>
      <c r="B399" s="14">
        <f t="shared" si="78"/>
        <v>0</v>
      </c>
      <c r="C399" s="14">
        <f t="shared" si="79"/>
        <v>0</v>
      </c>
      <c r="D399" s="14" t="str">
        <f t="shared" si="80"/>
        <v>6ПУБЛІЧНЕ АКЦIОНЕРНЕ ТОВАРИСТВО "ВІННИЦЬКИЙ ОЛІЙНОЖИРОВИЙ КОМБІНАТ"</v>
      </c>
      <c r="E399" s="261">
        <f t="shared" si="81"/>
        <v>0</v>
      </c>
      <c r="F399" s="261">
        <f t="shared" si="82"/>
        <v>0</v>
      </c>
      <c r="G399" s="128">
        <f t="shared" si="73"/>
        <v>0</v>
      </c>
      <c r="H399" s="126">
        <f t="shared" si="83"/>
        <v>0</v>
      </c>
      <c r="I399" s="23">
        <v>42542</v>
      </c>
      <c r="J399" s="23">
        <v>42538</v>
      </c>
      <c r="K399" s="274">
        <f t="shared" si="84"/>
        <v>42578</v>
      </c>
      <c r="L399" s="22">
        <v>9101940558</v>
      </c>
      <c r="M399" s="14" t="s">
        <v>76</v>
      </c>
      <c r="N399" s="41">
        <v>3737502280</v>
      </c>
      <c r="O399" s="40">
        <v>42538</v>
      </c>
      <c r="P399" s="40">
        <v>42538</v>
      </c>
      <c r="Q399" s="40" t="s">
        <v>108</v>
      </c>
      <c r="R399" s="43">
        <v>31607650</v>
      </c>
      <c r="S399" s="40">
        <v>42578</v>
      </c>
      <c r="T399" s="55">
        <f t="shared" si="74"/>
        <v>31607650</v>
      </c>
      <c r="U399" s="90">
        <v>42578</v>
      </c>
      <c r="V399" s="19">
        <v>31607650</v>
      </c>
      <c r="W399" s="43">
        <v>0</v>
      </c>
      <c r="X399" s="43">
        <v>0</v>
      </c>
      <c r="Y399" s="43">
        <v>0</v>
      </c>
      <c r="Z399" s="43">
        <v>0</v>
      </c>
      <c r="AA399" s="43">
        <v>0</v>
      </c>
      <c r="AB399" s="43">
        <v>0</v>
      </c>
      <c r="AC399" s="43">
        <v>0</v>
      </c>
      <c r="AD399" s="43">
        <v>0</v>
      </c>
      <c r="AE399" s="43">
        <v>0</v>
      </c>
      <c r="AF399" s="43">
        <v>0</v>
      </c>
      <c r="AG399" s="43">
        <v>0</v>
      </c>
      <c r="AH399" s="43">
        <v>0</v>
      </c>
      <c r="AI399" s="88">
        <v>0</v>
      </c>
      <c r="AJ399" s="43">
        <v>0</v>
      </c>
      <c r="AK399" s="43">
        <v>0</v>
      </c>
      <c r="AL399" s="43">
        <v>0</v>
      </c>
      <c r="AM399" s="43">
        <v>0</v>
      </c>
      <c r="AN399" s="72">
        <f t="shared" si="75"/>
        <v>31607650</v>
      </c>
      <c r="AO399" s="40">
        <v>42580</v>
      </c>
      <c r="AP399" s="56">
        <v>31607650</v>
      </c>
      <c r="AQ399" s="43">
        <v>0</v>
      </c>
      <c r="AR399" s="43">
        <v>0</v>
      </c>
      <c r="AS399" s="43">
        <v>0</v>
      </c>
      <c r="AT399" s="43">
        <v>0</v>
      </c>
      <c r="AU399" s="43">
        <v>0</v>
      </c>
      <c r="AV399" s="43">
        <v>0</v>
      </c>
      <c r="AW399" s="43">
        <v>0</v>
      </c>
      <c r="AX399" s="43">
        <v>0</v>
      </c>
      <c r="AY399" s="43">
        <v>0</v>
      </c>
      <c r="AZ399" s="43">
        <v>0</v>
      </c>
      <c r="BA399" s="19"/>
      <c r="BB399" s="275">
        <f t="shared" si="76"/>
        <v>0</v>
      </c>
      <c r="BC399" s="275">
        <f t="shared" si="77"/>
        <v>0</v>
      </c>
      <c r="BD399" s="14">
        <f>COUNTIF(СписМінфін!$B$2:$B$101,M399)</f>
        <v>1</v>
      </c>
    </row>
    <row r="400" spans="1:56" s="14" customFormat="1" hidden="1" x14ac:dyDescent="0.2">
      <c r="A400" s="14">
        <v>1</v>
      </c>
      <c r="B400" s="14">
        <f t="shared" si="78"/>
        <v>0</v>
      </c>
      <c r="C400" s="14">
        <f t="shared" si="79"/>
        <v>0</v>
      </c>
      <c r="D400" s="14" t="str">
        <f t="shared" si="80"/>
        <v>6ПУБЛІЧНЕ АКЦIОНЕРНЕ ТОВАРИСТВО "НІКОПОЛЬСЬКИЙ ЗАВОД ФЕРОСПЛАВІВ"</v>
      </c>
      <c r="E400" s="261">
        <f t="shared" si="81"/>
        <v>0</v>
      </c>
      <c r="F400" s="261">
        <f t="shared" si="82"/>
        <v>0</v>
      </c>
      <c r="G400" s="128">
        <f t="shared" si="73"/>
        <v>0</v>
      </c>
      <c r="H400" s="126">
        <f t="shared" si="83"/>
        <v>0</v>
      </c>
      <c r="I400" s="23">
        <v>42542</v>
      </c>
      <c r="J400" s="23">
        <v>42538</v>
      </c>
      <c r="K400" s="274">
        <f t="shared" si="84"/>
        <v>42578</v>
      </c>
      <c r="L400" s="22">
        <v>9101913704</v>
      </c>
      <c r="M400" s="14" t="s">
        <v>70</v>
      </c>
      <c r="N400" s="41">
        <v>1865204076</v>
      </c>
      <c r="O400" s="40">
        <v>42538</v>
      </c>
      <c r="P400" s="40">
        <v>42538</v>
      </c>
      <c r="Q400" s="40" t="s">
        <v>108</v>
      </c>
      <c r="R400" s="22">
        <v>124808248</v>
      </c>
      <c r="S400" s="40">
        <v>42572</v>
      </c>
      <c r="T400" s="55">
        <f t="shared" si="74"/>
        <v>124808248</v>
      </c>
      <c r="U400" s="90">
        <v>42578</v>
      </c>
      <c r="V400" s="19">
        <v>124808248</v>
      </c>
      <c r="W400" s="43">
        <v>0</v>
      </c>
      <c r="X400" s="43">
        <v>0</v>
      </c>
      <c r="Y400" s="43">
        <v>0</v>
      </c>
      <c r="Z400" s="43">
        <v>0</v>
      </c>
      <c r="AA400" s="43">
        <v>0</v>
      </c>
      <c r="AB400" s="43">
        <v>0</v>
      </c>
      <c r="AC400" s="43">
        <v>0</v>
      </c>
      <c r="AD400" s="43">
        <v>0</v>
      </c>
      <c r="AE400" s="43">
        <v>0</v>
      </c>
      <c r="AF400" s="43">
        <v>0</v>
      </c>
      <c r="AG400" s="43">
        <v>0</v>
      </c>
      <c r="AH400" s="43">
        <v>0</v>
      </c>
      <c r="AI400" s="88">
        <v>0</v>
      </c>
      <c r="AJ400" s="43">
        <v>0</v>
      </c>
      <c r="AK400" s="43">
        <v>0</v>
      </c>
      <c r="AL400" s="43">
        <v>0</v>
      </c>
      <c r="AM400" s="43">
        <v>0</v>
      </c>
      <c r="AN400" s="72">
        <f t="shared" si="75"/>
        <v>124808248</v>
      </c>
      <c r="AO400" s="40">
        <v>42613</v>
      </c>
      <c r="AP400" s="56">
        <v>124808248</v>
      </c>
      <c r="AQ400" s="43">
        <v>0</v>
      </c>
      <c r="AR400" s="43">
        <v>0</v>
      </c>
      <c r="AS400" s="43">
        <v>0</v>
      </c>
      <c r="AT400" s="43">
        <v>0</v>
      </c>
      <c r="AU400" s="43">
        <v>0</v>
      </c>
      <c r="AV400" s="43">
        <v>0</v>
      </c>
      <c r="AW400" s="43">
        <v>0</v>
      </c>
      <c r="AX400" s="43">
        <v>0</v>
      </c>
      <c r="AY400" s="43">
        <v>0</v>
      </c>
      <c r="AZ400" s="43">
        <v>0</v>
      </c>
      <c r="BA400" s="19"/>
      <c r="BB400" s="275">
        <f t="shared" si="76"/>
        <v>0</v>
      </c>
      <c r="BC400" s="275">
        <f t="shared" si="77"/>
        <v>0</v>
      </c>
      <c r="BD400" s="14">
        <f>COUNTIF(СписМінфін!$B$2:$B$101,M400)</f>
        <v>1</v>
      </c>
    </row>
    <row r="401" spans="1:56" s="14" customFormat="1" hidden="1" x14ac:dyDescent="0.2">
      <c r="A401" s="14">
        <v>1</v>
      </c>
      <c r="B401" s="14">
        <f t="shared" si="78"/>
        <v>1</v>
      </c>
      <c r="C401" s="14">
        <f t="shared" si="79"/>
        <v>0</v>
      </c>
      <c r="D401" s="14" t="str">
        <f t="shared" si="80"/>
        <v>6ПУБЛІЧНЕ АКЦIОНЕРНЕ ТОВАРИСТВО "ПІВДЕННИЙ ГІРНИЧО-ЗБАГАЧУВАЛЬНИЙ КОМБІНАТ"</v>
      </c>
      <c r="E401" s="261">
        <f t="shared" si="81"/>
        <v>4856872.1237534275</v>
      </c>
      <c r="F401" s="261">
        <f t="shared" si="82"/>
        <v>0</v>
      </c>
      <c r="G401" s="128">
        <f t="shared" si="73"/>
        <v>7741302.7300000042</v>
      </c>
      <c r="H401" s="126">
        <f t="shared" si="83"/>
        <v>0</v>
      </c>
      <c r="I401" s="23">
        <v>42542</v>
      </c>
      <c r="J401" s="23">
        <v>42538</v>
      </c>
      <c r="K401" s="274">
        <f t="shared" si="84"/>
        <v>42578</v>
      </c>
      <c r="L401" s="22">
        <v>9101756889</v>
      </c>
      <c r="M401" s="14" t="s">
        <v>134</v>
      </c>
      <c r="N401" s="41">
        <v>1910004055</v>
      </c>
      <c r="O401" s="40">
        <v>42538</v>
      </c>
      <c r="P401" s="40">
        <v>42538</v>
      </c>
      <c r="Q401" s="40" t="s">
        <v>108</v>
      </c>
      <c r="R401" s="43">
        <v>107052261</v>
      </c>
      <c r="S401" s="40">
        <v>42572</v>
      </c>
      <c r="T401" s="55">
        <f t="shared" si="74"/>
        <v>99310958.269999996</v>
      </c>
      <c r="U401" s="90">
        <v>42578</v>
      </c>
      <c r="V401" s="19">
        <v>99310958.269999996</v>
      </c>
      <c r="W401" s="43">
        <v>0</v>
      </c>
      <c r="X401" s="43">
        <v>0</v>
      </c>
      <c r="Y401" s="43">
        <v>0</v>
      </c>
      <c r="Z401" s="43">
        <v>0</v>
      </c>
      <c r="AA401" s="43">
        <v>0</v>
      </c>
      <c r="AB401" s="43">
        <v>0</v>
      </c>
      <c r="AC401" s="43">
        <v>0</v>
      </c>
      <c r="AD401" s="43">
        <v>0</v>
      </c>
      <c r="AE401" s="43">
        <v>0</v>
      </c>
      <c r="AF401" s="43">
        <v>0</v>
      </c>
      <c r="AG401" s="43">
        <v>0</v>
      </c>
      <c r="AH401" s="43">
        <v>0</v>
      </c>
      <c r="AI401" s="88">
        <v>0</v>
      </c>
      <c r="AJ401" s="43">
        <v>0</v>
      </c>
      <c r="AK401" s="43">
        <v>0</v>
      </c>
      <c r="AL401" s="43">
        <v>0</v>
      </c>
      <c r="AM401" s="43">
        <v>0</v>
      </c>
      <c r="AN401" s="72">
        <f t="shared" si="75"/>
        <v>99310958.269999996</v>
      </c>
      <c r="AO401" s="40">
        <v>42613</v>
      </c>
      <c r="AP401" s="56">
        <v>99310958.269999996</v>
      </c>
      <c r="AQ401" s="43">
        <v>0</v>
      </c>
      <c r="AR401" s="43">
        <v>0</v>
      </c>
      <c r="AS401" s="43">
        <v>0</v>
      </c>
      <c r="AT401" s="43">
        <v>0</v>
      </c>
      <c r="AU401" s="43">
        <v>0</v>
      </c>
      <c r="AV401" s="43">
        <v>0</v>
      </c>
      <c r="AW401" s="43">
        <v>0</v>
      </c>
      <c r="AX401" s="43">
        <v>0</v>
      </c>
      <c r="AY401" s="43">
        <v>0</v>
      </c>
      <c r="AZ401" s="43">
        <v>0</v>
      </c>
      <c r="BA401" s="19"/>
      <c r="BB401" s="275">
        <f t="shared" si="76"/>
        <v>0</v>
      </c>
      <c r="BC401" s="275">
        <f t="shared" si="77"/>
        <v>7741302.7300000042</v>
      </c>
      <c r="BD401" s="14">
        <f>COUNTIF(СписМінфін!$B$2:$B$101,M401)</f>
        <v>0</v>
      </c>
    </row>
    <row r="402" spans="1:56" s="14" customFormat="1" hidden="1" x14ac:dyDescent="0.2">
      <c r="A402" s="14">
        <v>1</v>
      </c>
      <c r="B402" s="14">
        <f t="shared" si="78"/>
        <v>0</v>
      </c>
      <c r="C402" s="14">
        <f t="shared" si="79"/>
        <v>0</v>
      </c>
      <c r="D402" s="14" t="str">
        <f t="shared" si="80"/>
        <v>6ПІДПРИЄМСТВО З ІНОЗЕМНОЮ ІНВЕСТИЦІЄЮ У ФОРМІ ТОВАРИСТВА З ОБМЕЖЕНОЮ ВІДПОВІДАЛЬНІСТЮ "ТЕХАВТОТРАНС"</v>
      </c>
      <c r="E402" s="261">
        <f t="shared" si="81"/>
        <v>0</v>
      </c>
      <c r="F402" s="261">
        <f t="shared" si="82"/>
        <v>0</v>
      </c>
      <c r="G402" s="128">
        <f t="shared" si="73"/>
        <v>0</v>
      </c>
      <c r="H402" s="126">
        <f t="shared" si="83"/>
        <v>0</v>
      </c>
      <c r="I402" s="23">
        <v>42542</v>
      </c>
      <c r="J402" s="23">
        <v>42538</v>
      </c>
      <c r="K402" s="274">
        <f t="shared" si="84"/>
        <v>42579</v>
      </c>
      <c r="L402" s="22">
        <v>9101949645</v>
      </c>
      <c r="M402" s="14" t="s">
        <v>34</v>
      </c>
      <c r="N402" s="41">
        <v>247256826587</v>
      </c>
      <c r="O402" s="40">
        <v>42538</v>
      </c>
      <c r="P402" s="40">
        <v>42538</v>
      </c>
      <c r="Q402" s="40" t="s">
        <v>108</v>
      </c>
      <c r="R402" s="22">
        <v>78432</v>
      </c>
      <c r="S402" s="40">
        <v>42579</v>
      </c>
      <c r="T402" s="55">
        <f t="shared" si="74"/>
        <v>78432</v>
      </c>
      <c r="U402" s="90">
        <v>42579</v>
      </c>
      <c r="V402" s="19">
        <v>78432</v>
      </c>
      <c r="W402" s="43">
        <v>0</v>
      </c>
      <c r="X402" s="43">
        <v>0</v>
      </c>
      <c r="Y402" s="43">
        <v>0</v>
      </c>
      <c r="Z402" s="43">
        <v>0</v>
      </c>
      <c r="AA402" s="43">
        <v>0</v>
      </c>
      <c r="AB402" s="43">
        <v>0</v>
      </c>
      <c r="AC402" s="43">
        <v>0</v>
      </c>
      <c r="AD402" s="43">
        <v>0</v>
      </c>
      <c r="AE402" s="43">
        <v>0</v>
      </c>
      <c r="AF402" s="43">
        <v>0</v>
      </c>
      <c r="AG402" s="43">
        <v>0</v>
      </c>
      <c r="AH402" s="43">
        <v>0</v>
      </c>
      <c r="AI402" s="88">
        <v>0</v>
      </c>
      <c r="AJ402" s="43">
        <v>0</v>
      </c>
      <c r="AK402" s="43">
        <v>0</v>
      </c>
      <c r="AL402" s="43">
        <v>0</v>
      </c>
      <c r="AM402" s="43">
        <v>0</v>
      </c>
      <c r="AN402" s="72">
        <f t="shared" si="75"/>
        <v>78432</v>
      </c>
      <c r="AO402" s="40">
        <v>42586</v>
      </c>
      <c r="AP402" s="56">
        <v>78432</v>
      </c>
      <c r="AQ402" s="43">
        <v>0</v>
      </c>
      <c r="AR402" s="43">
        <v>0</v>
      </c>
      <c r="AS402" s="43">
        <v>0</v>
      </c>
      <c r="AT402" s="43">
        <v>0</v>
      </c>
      <c r="AU402" s="43">
        <v>0</v>
      </c>
      <c r="AV402" s="43">
        <v>0</v>
      </c>
      <c r="AW402" s="43">
        <v>0</v>
      </c>
      <c r="AX402" s="43">
        <v>0</v>
      </c>
      <c r="AY402" s="43">
        <v>0</v>
      </c>
      <c r="AZ402" s="43">
        <v>0</v>
      </c>
      <c r="BA402" s="19"/>
      <c r="BB402" s="275">
        <f t="shared" si="76"/>
        <v>0</v>
      </c>
      <c r="BC402" s="275">
        <f t="shared" si="77"/>
        <v>0</v>
      </c>
      <c r="BD402" s="14">
        <f>COUNTIF(СписМінфін!$B$2:$B$101,M402)</f>
        <v>1</v>
      </c>
    </row>
    <row r="403" spans="1:56" s="14" customFormat="1" hidden="1" x14ac:dyDescent="0.2">
      <c r="A403" s="14">
        <v>1</v>
      </c>
      <c r="B403" s="14">
        <f t="shared" si="78"/>
        <v>1</v>
      </c>
      <c r="C403" s="14">
        <f t="shared" si="79"/>
        <v>0</v>
      </c>
      <c r="D403" s="14" t="str">
        <f t="shared" si="80"/>
        <v>6ТОВАРИСТВО З ОБМЕЖЕНОЮ ВIДПОВIДАЛЬНIСТЮ "АДМ ТРЕЙДІНГ УКРАЇНА"</v>
      </c>
      <c r="E403" s="261">
        <f t="shared" si="81"/>
        <v>5548893.3534246571</v>
      </c>
      <c r="F403" s="261">
        <f t="shared" si="82"/>
        <v>0</v>
      </c>
      <c r="G403" s="128">
        <f t="shared" si="73"/>
        <v>8844306</v>
      </c>
      <c r="H403" s="126">
        <f t="shared" si="83"/>
        <v>0</v>
      </c>
      <c r="I403" s="23">
        <v>42542</v>
      </c>
      <c r="J403" s="23">
        <v>42538</v>
      </c>
      <c r="K403" s="274">
        <f t="shared" si="84"/>
        <v>42600</v>
      </c>
      <c r="L403" s="22">
        <v>9101845655</v>
      </c>
      <c r="M403" s="14" t="s">
        <v>127</v>
      </c>
      <c r="N403" s="41">
        <v>200274426590</v>
      </c>
      <c r="O403" s="40">
        <v>42538</v>
      </c>
      <c r="P403" s="40">
        <v>42538</v>
      </c>
      <c r="Q403" s="40" t="s">
        <v>108</v>
      </c>
      <c r="R403" s="22">
        <v>120744568</v>
      </c>
      <c r="S403" s="40">
        <v>42600</v>
      </c>
      <c r="T403" s="55">
        <f t="shared" si="74"/>
        <v>111900262</v>
      </c>
      <c r="U403" s="90">
        <v>42600</v>
      </c>
      <c r="V403" s="19">
        <v>111900262</v>
      </c>
      <c r="W403" s="43">
        <v>0</v>
      </c>
      <c r="X403" s="43">
        <v>0</v>
      </c>
      <c r="Y403" s="43">
        <v>0</v>
      </c>
      <c r="Z403" s="43">
        <v>0</v>
      </c>
      <c r="AA403" s="43">
        <v>0</v>
      </c>
      <c r="AB403" s="43">
        <v>0</v>
      </c>
      <c r="AC403" s="43">
        <v>0</v>
      </c>
      <c r="AD403" s="43">
        <v>0</v>
      </c>
      <c r="AE403" s="43">
        <v>0</v>
      </c>
      <c r="AF403" s="43">
        <v>0</v>
      </c>
      <c r="AG403" s="43">
        <v>0</v>
      </c>
      <c r="AH403" s="43">
        <v>0</v>
      </c>
      <c r="AI403" s="88">
        <v>0</v>
      </c>
      <c r="AJ403" s="43">
        <v>0</v>
      </c>
      <c r="AK403" s="43">
        <v>0</v>
      </c>
      <c r="AL403" s="43">
        <v>0</v>
      </c>
      <c r="AM403" s="43">
        <v>0</v>
      </c>
      <c r="AN403" s="72">
        <f t="shared" si="75"/>
        <v>111900262</v>
      </c>
      <c r="AO403" s="40">
        <v>42613</v>
      </c>
      <c r="AP403" s="56">
        <v>111900262</v>
      </c>
      <c r="AQ403" s="43">
        <v>0</v>
      </c>
      <c r="AR403" s="43">
        <v>0</v>
      </c>
      <c r="AS403" s="43">
        <v>0</v>
      </c>
      <c r="AT403" s="43">
        <v>0</v>
      </c>
      <c r="AU403" s="43">
        <v>0</v>
      </c>
      <c r="AV403" s="43">
        <v>0</v>
      </c>
      <c r="AW403" s="43">
        <v>0</v>
      </c>
      <c r="AX403" s="43">
        <v>0</v>
      </c>
      <c r="AY403" s="43">
        <v>0</v>
      </c>
      <c r="AZ403" s="43">
        <v>0</v>
      </c>
      <c r="BA403" s="19"/>
      <c r="BB403" s="275">
        <f t="shared" si="76"/>
        <v>0</v>
      </c>
      <c r="BC403" s="275">
        <f t="shared" si="77"/>
        <v>8844306</v>
      </c>
      <c r="BD403" s="14">
        <f>COUNTIF(СписМінфін!$B$2:$B$101,M403)</f>
        <v>0</v>
      </c>
    </row>
    <row r="404" spans="1:56" s="14" customFormat="1" hidden="1" x14ac:dyDescent="0.2">
      <c r="A404" s="14">
        <v>1</v>
      </c>
      <c r="B404" s="14">
        <f t="shared" si="78"/>
        <v>0</v>
      </c>
      <c r="C404" s="14">
        <f t="shared" si="79"/>
        <v>0</v>
      </c>
      <c r="D404" s="14" t="str">
        <f t="shared" si="80"/>
        <v>6ПУБЛІЧНЕ АКЦIОНЕРНЕ ТОВАРИСТВО "НОВОКРАМАТОРСЬКИЙ МАШИНОБУДІВНИЙ ЗАВОД"</v>
      </c>
      <c r="E404" s="261">
        <f t="shared" si="81"/>
        <v>0</v>
      </c>
      <c r="F404" s="261">
        <f t="shared" si="82"/>
        <v>0</v>
      </c>
      <c r="G404" s="128">
        <f t="shared" si="73"/>
        <v>-1063297.2300000004</v>
      </c>
      <c r="H404" s="126">
        <f t="shared" si="83"/>
        <v>0</v>
      </c>
      <c r="I404" s="23">
        <v>42542</v>
      </c>
      <c r="J404" s="23">
        <v>42538</v>
      </c>
      <c r="K404" s="274">
        <f t="shared" si="84"/>
        <v>42607</v>
      </c>
      <c r="L404" s="22">
        <v>9100903350</v>
      </c>
      <c r="M404" s="14" t="s">
        <v>131</v>
      </c>
      <c r="N404" s="41">
        <v>57635905159</v>
      </c>
      <c r="O404" s="40">
        <v>42538</v>
      </c>
      <c r="P404" s="40">
        <v>42538</v>
      </c>
      <c r="Q404" s="40" t="s">
        <v>108</v>
      </c>
      <c r="R404" s="43">
        <v>11890598</v>
      </c>
      <c r="S404" s="40">
        <v>42607</v>
      </c>
      <c r="T404" s="55">
        <f t="shared" si="74"/>
        <v>11094665.73</v>
      </c>
      <c r="U404" s="92">
        <v>42607</v>
      </c>
      <c r="V404" s="32">
        <v>11094665.73</v>
      </c>
      <c r="W404" s="43">
        <v>0</v>
      </c>
      <c r="X404" s="43">
        <v>0</v>
      </c>
      <c r="Y404" s="43">
        <v>0</v>
      </c>
      <c r="Z404" s="43">
        <v>0</v>
      </c>
      <c r="AA404" s="43">
        <v>0</v>
      </c>
      <c r="AB404" s="43">
        <v>0</v>
      </c>
      <c r="AC404" s="43">
        <v>0</v>
      </c>
      <c r="AD404" s="43">
        <v>0</v>
      </c>
      <c r="AE404" s="43">
        <v>0</v>
      </c>
      <c r="AF404" s="43">
        <v>0</v>
      </c>
      <c r="AG404" s="40">
        <v>42755</v>
      </c>
      <c r="AH404" s="22">
        <v>24000</v>
      </c>
      <c r="AI404" s="64">
        <v>1859229.5</v>
      </c>
      <c r="AJ404" s="40">
        <v>42772</v>
      </c>
      <c r="AK404" s="54">
        <v>1740506.41</v>
      </c>
      <c r="AL404" s="51" t="s">
        <v>108</v>
      </c>
      <c r="AM404" s="43">
        <v>0</v>
      </c>
      <c r="AN404" s="72">
        <f t="shared" si="75"/>
        <v>11094665</v>
      </c>
      <c r="AO404" s="40">
        <v>42613</v>
      </c>
      <c r="AP404" s="56">
        <v>11094665</v>
      </c>
      <c r="AQ404" s="43">
        <v>0</v>
      </c>
      <c r="AR404" s="43">
        <v>0</v>
      </c>
      <c r="AS404" s="43">
        <v>0</v>
      </c>
      <c r="AT404" s="43">
        <v>0</v>
      </c>
      <c r="AU404" s="43">
        <v>0</v>
      </c>
      <c r="AV404" s="43">
        <v>0</v>
      </c>
      <c r="AW404" s="43">
        <v>0</v>
      </c>
      <c r="AX404" s="43">
        <v>0</v>
      </c>
      <c r="AY404" s="43">
        <v>0</v>
      </c>
      <c r="AZ404" s="43">
        <v>0</v>
      </c>
      <c r="BA404" s="19"/>
      <c r="BB404" s="275">
        <f t="shared" si="76"/>
        <v>0.73000000044703484</v>
      </c>
      <c r="BC404" s="275">
        <f t="shared" si="77"/>
        <v>795933</v>
      </c>
      <c r="BD404" s="14">
        <f>COUNTIF(СписМінфін!$B$2:$B$101,M404)</f>
        <v>0</v>
      </c>
    </row>
    <row r="405" spans="1:56" s="14" customFormat="1" hidden="1" x14ac:dyDescent="0.2">
      <c r="A405" s="14">
        <v>1</v>
      </c>
      <c r="B405" s="14">
        <f t="shared" si="78"/>
        <v>0</v>
      </c>
      <c r="C405" s="14">
        <f t="shared" si="79"/>
        <v>0</v>
      </c>
      <c r="D405" s="14" t="str">
        <f t="shared" si="80"/>
        <v>6ТОВАРИСТВО З ОБМЕЖЕНОЮ ВIДПОВIДАЛЬНIСТЮ "ЄВРОПА-ТРАНС ЛТД"</v>
      </c>
      <c r="E405" s="261">
        <f t="shared" si="81"/>
        <v>0</v>
      </c>
      <c r="F405" s="261">
        <f t="shared" si="82"/>
        <v>0</v>
      </c>
      <c r="G405" s="128">
        <f t="shared" si="73"/>
        <v>0</v>
      </c>
      <c r="H405" s="126">
        <f t="shared" si="83"/>
        <v>0</v>
      </c>
      <c r="I405" s="23">
        <v>42542</v>
      </c>
      <c r="J405" s="23">
        <v>42538</v>
      </c>
      <c r="K405" s="274">
        <f t="shared" si="84"/>
        <v>42607</v>
      </c>
      <c r="L405" s="22">
        <v>9101828825</v>
      </c>
      <c r="M405" s="14" t="s">
        <v>51</v>
      </c>
      <c r="N405" s="41">
        <v>326051509157</v>
      </c>
      <c r="O405" s="40">
        <v>42538</v>
      </c>
      <c r="P405" s="40">
        <v>42538</v>
      </c>
      <c r="Q405" s="40" t="s">
        <v>108</v>
      </c>
      <c r="R405" s="22">
        <v>55663126</v>
      </c>
      <c r="S405" s="40">
        <v>42607</v>
      </c>
      <c r="T405" s="55">
        <f t="shared" si="74"/>
        <v>55663126</v>
      </c>
      <c r="U405" s="90">
        <v>42607</v>
      </c>
      <c r="V405" s="19">
        <v>55663126</v>
      </c>
      <c r="W405" s="43">
        <v>0</v>
      </c>
      <c r="X405" s="43">
        <v>0</v>
      </c>
      <c r="Y405" s="43">
        <v>0</v>
      </c>
      <c r="Z405" s="43">
        <v>0</v>
      </c>
      <c r="AA405" s="43">
        <v>0</v>
      </c>
      <c r="AB405" s="43">
        <v>0</v>
      </c>
      <c r="AC405" s="43">
        <v>0</v>
      </c>
      <c r="AD405" s="43">
        <v>0</v>
      </c>
      <c r="AE405" s="43">
        <v>0</v>
      </c>
      <c r="AF405" s="43">
        <v>0</v>
      </c>
      <c r="AG405" s="43">
        <v>0</v>
      </c>
      <c r="AH405" s="43">
        <v>0</v>
      </c>
      <c r="AI405" s="88">
        <v>0</v>
      </c>
      <c r="AJ405" s="43">
        <v>0</v>
      </c>
      <c r="AK405" s="43">
        <v>0</v>
      </c>
      <c r="AL405" s="43">
        <v>0</v>
      </c>
      <c r="AM405" s="43">
        <v>0</v>
      </c>
      <c r="AN405" s="72">
        <f t="shared" si="75"/>
        <v>55663126</v>
      </c>
      <c r="AO405" s="40">
        <v>42613</v>
      </c>
      <c r="AP405" s="56">
        <v>55663126</v>
      </c>
      <c r="AQ405" s="43">
        <v>0</v>
      </c>
      <c r="AR405" s="43">
        <v>0</v>
      </c>
      <c r="AS405" s="43">
        <v>0</v>
      </c>
      <c r="AT405" s="43">
        <v>0</v>
      </c>
      <c r="AU405" s="43">
        <v>0</v>
      </c>
      <c r="AV405" s="43">
        <v>0</v>
      </c>
      <c r="AW405" s="43">
        <v>0</v>
      </c>
      <c r="AX405" s="43">
        <v>0</v>
      </c>
      <c r="AY405" s="43">
        <v>0</v>
      </c>
      <c r="AZ405" s="43">
        <v>0</v>
      </c>
      <c r="BA405" s="19"/>
      <c r="BB405" s="275">
        <f t="shared" si="76"/>
        <v>0</v>
      </c>
      <c r="BC405" s="275">
        <f t="shared" si="77"/>
        <v>0</v>
      </c>
      <c r="BD405" s="14">
        <f>COUNTIF(СписМінфін!$B$2:$B$101,M405)</f>
        <v>1</v>
      </c>
    </row>
    <row r="406" spans="1:56" s="14" customFormat="1" hidden="1" x14ac:dyDescent="0.2">
      <c r="A406" s="14">
        <v>1</v>
      </c>
      <c r="B406" s="14">
        <f t="shared" si="78"/>
        <v>0</v>
      </c>
      <c r="C406" s="14">
        <f t="shared" si="79"/>
        <v>0</v>
      </c>
      <c r="D406" s="14" t="str">
        <f t="shared" si="80"/>
        <v>6ФЕРМЕРСЬКЕ ГОСПОДАРСТВО "ОРГАНІК СІСТЕМС"</v>
      </c>
      <c r="E406" s="261">
        <f t="shared" si="81"/>
        <v>0</v>
      </c>
      <c r="F406" s="261">
        <f t="shared" si="82"/>
        <v>0</v>
      </c>
      <c r="G406" s="128">
        <f t="shared" si="73"/>
        <v>0</v>
      </c>
      <c r="H406" s="126">
        <f t="shared" si="83"/>
        <v>0</v>
      </c>
      <c r="I406" s="23">
        <v>42542</v>
      </c>
      <c r="J406" s="23">
        <v>42538</v>
      </c>
      <c r="K406" s="274">
        <f t="shared" si="84"/>
        <v>42607</v>
      </c>
      <c r="L406" s="22">
        <v>9101182435</v>
      </c>
      <c r="M406" s="14" t="s">
        <v>37</v>
      </c>
      <c r="N406" s="41">
        <v>355210914207</v>
      </c>
      <c r="O406" s="40">
        <v>42538</v>
      </c>
      <c r="P406" s="40">
        <v>42538</v>
      </c>
      <c r="Q406" s="40" t="s">
        <v>108</v>
      </c>
      <c r="R406" s="43">
        <v>1356277</v>
      </c>
      <c r="S406" s="40">
        <v>42607</v>
      </c>
      <c r="T406" s="55">
        <f t="shared" si="74"/>
        <v>1356277</v>
      </c>
      <c r="U406" s="90">
        <v>42607</v>
      </c>
      <c r="V406" s="19">
        <v>1356277</v>
      </c>
      <c r="W406" s="43">
        <v>0</v>
      </c>
      <c r="X406" s="43">
        <v>0</v>
      </c>
      <c r="Y406" s="43">
        <v>0</v>
      </c>
      <c r="Z406" s="43">
        <v>0</v>
      </c>
      <c r="AA406" s="43">
        <v>0</v>
      </c>
      <c r="AB406" s="43">
        <v>0</v>
      </c>
      <c r="AC406" s="43">
        <v>0</v>
      </c>
      <c r="AD406" s="43">
        <v>0</v>
      </c>
      <c r="AE406" s="43">
        <v>0</v>
      </c>
      <c r="AF406" s="43">
        <v>0</v>
      </c>
      <c r="AG406" s="43">
        <v>0</v>
      </c>
      <c r="AH406" s="43">
        <v>0</v>
      </c>
      <c r="AI406" s="88">
        <v>0</v>
      </c>
      <c r="AJ406" s="43">
        <v>0</v>
      </c>
      <c r="AK406" s="43">
        <v>0</v>
      </c>
      <c r="AL406" s="43">
        <v>0</v>
      </c>
      <c r="AM406" s="43">
        <v>0</v>
      </c>
      <c r="AN406" s="72">
        <f t="shared" si="75"/>
        <v>1356277</v>
      </c>
      <c r="AO406" s="40">
        <v>42613</v>
      </c>
      <c r="AP406" s="56">
        <v>1356277</v>
      </c>
      <c r="AQ406" s="43">
        <v>0</v>
      </c>
      <c r="AR406" s="43">
        <v>0</v>
      </c>
      <c r="AS406" s="43">
        <v>0</v>
      </c>
      <c r="AT406" s="43">
        <v>0</v>
      </c>
      <c r="AU406" s="43">
        <v>0</v>
      </c>
      <c r="AV406" s="43">
        <v>0</v>
      </c>
      <c r="AW406" s="43">
        <v>0</v>
      </c>
      <c r="AX406" s="43">
        <v>0</v>
      </c>
      <c r="AY406" s="43">
        <v>0</v>
      </c>
      <c r="AZ406" s="43">
        <v>0</v>
      </c>
      <c r="BA406" s="19"/>
      <c r="BB406" s="275">
        <f t="shared" si="76"/>
        <v>0</v>
      </c>
      <c r="BC406" s="275">
        <f t="shared" si="77"/>
        <v>0</v>
      </c>
      <c r="BD406" s="14">
        <f>COUNTIF(СписМінфін!$B$2:$B$101,M406)</f>
        <v>1</v>
      </c>
    </row>
    <row r="407" spans="1:56" s="14" customFormat="1" hidden="1" x14ac:dyDescent="0.2">
      <c r="A407" s="14">
        <v>1</v>
      </c>
      <c r="B407" s="14">
        <f t="shared" si="78"/>
        <v>1</v>
      </c>
      <c r="C407" s="14">
        <f t="shared" si="79"/>
        <v>1</v>
      </c>
      <c r="D407" s="14" t="str">
        <f t="shared" si="80"/>
        <v>6ТОВАРИСТВО З ОБМЕЖЕНОЮ ВIДПОВIДАЛЬНIСТЮ "ІМПЕРОВО ФУДЗ"</v>
      </c>
      <c r="E407" s="261">
        <f t="shared" si="81"/>
        <v>4480446.180821918</v>
      </c>
      <c r="F407" s="261">
        <f t="shared" si="82"/>
        <v>4480446.180821918</v>
      </c>
      <c r="G407" s="128">
        <f t="shared" si="73"/>
        <v>0</v>
      </c>
      <c r="H407" s="126">
        <f t="shared" si="83"/>
        <v>18</v>
      </c>
      <c r="I407" s="23">
        <v>42542</v>
      </c>
      <c r="J407" s="23">
        <v>42538</v>
      </c>
      <c r="K407" s="274">
        <f t="shared" si="84"/>
        <v>42627</v>
      </c>
      <c r="L407" s="22">
        <v>9101810186</v>
      </c>
      <c r="M407" s="14" t="s">
        <v>69</v>
      </c>
      <c r="N407" s="41">
        <v>348450709150</v>
      </c>
      <c r="O407" s="40">
        <v>42538</v>
      </c>
      <c r="P407" s="40">
        <v>42538</v>
      </c>
      <c r="Q407" s="40" t="s">
        <v>108</v>
      </c>
      <c r="R407" s="22">
        <v>90853492</v>
      </c>
      <c r="S407" s="40">
        <v>42627</v>
      </c>
      <c r="T407" s="55">
        <f t="shared" si="74"/>
        <v>90853492</v>
      </c>
      <c r="U407" s="90">
        <v>42627</v>
      </c>
      <c r="V407" s="19">
        <v>90853492</v>
      </c>
      <c r="W407" s="43">
        <v>0</v>
      </c>
      <c r="X407" s="43">
        <v>0</v>
      </c>
      <c r="Y407" s="43">
        <v>0</v>
      </c>
      <c r="Z407" s="43">
        <v>0</v>
      </c>
      <c r="AA407" s="43">
        <v>0</v>
      </c>
      <c r="AB407" s="43">
        <v>0</v>
      </c>
      <c r="AC407" s="43">
        <v>0</v>
      </c>
      <c r="AD407" s="43">
        <v>0</v>
      </c>
      <c r="AE407" s="43">
        <v>0</v>
      </c>
      <c r="AF407" s="43">
        <v>0</v>
      </c>
      <c r="AG407" s="43">
        <v>0</v>
      </c>
      <c r="AH407" s="43">
        <v>0</v>
      </c>
      <c r="AI407" s="88">
        <v>0</v>
      </c>
      <c r="AJ407" s="43">
        <v>0</v>
      </c>
      <c r="AK407" s="43">
        <v>0</v>
      </c>
      <c r="AL407" s="43">
        <v>0</v>
      </c>
      <c r="AM407" s="43">
        <v>0</v>
      </c>
      <c r="AN407" s="72">
        <f t="shared" si="75"/>
        <v>90853492</v>
      </c>
      <c r="AO407" s="40">
        <v>42632</v>
      </c>
      <c r="AP407" s="56">
        <v>90853492</v>
      </c>
      <c r="AQ407" s="43">
        <v>0</v>
      </c>
      <c r="AR407" s="43">
        <v>0</v>
      </c>
      <c r="AS407" s="43">
        <v>0</v>
      </c>
      <c r="AT407" s="43">
        <v>0</v>
      </c>
      <c r="AU407" s="43">
        <v>0</v>
      </c>
      <c r="AV407" s="43">
        <v>0</v>
      </c>
      <c r="AW407" s="43">
        <v>0</v>
      </c>
      <c r="AX407" s="43">
        <v>0</v>
      </c>
      <c r="AY407" s="43">
        <v>0</v>
      </c>
      <c r="AZ407" s="43">
        <v>0</v>
      </c>
      <c r="BA407" s="19"/>
      <c r="BB407" s="275">
        <f t="shared" si="76"/>
        <v>0</v>
      </c>
      <c r="BC407" s="275">
        <f t="shared" si="77"/>
        <v>0</v>
      </c>
      <c r="BD407" s="14">
        <f>COUNTIF(СписМінфін!$B$2:$B$101,M407)</f>
        <v>1</v>
      </c>
    </row>
    <row r="408" spans="1:56" s="14" customFormat="1" hidden="1" x14ac:dyDescent="0.2">
      <c r="A408" s="14">
        <v>1</v>
      </c>
      <c r="B408" s="14">
        <f t="shared" si="78"/>
        <v>1</v>
      </c>
      <c r="C408" s="14">
        <f t="shared" si="79"/>
        <v>1</v>
      </c>
      <c r="D408" s="14" t="str">
        <f t="shared" si="80"/>
        <v>6ПУБЛІЧНЕ АКЦIОНЕРНЕ ТОВАРИСТВО "ВЕСКО"</v>
      </c>
      <c r="E408" s="261">
        <f t="shared" si="81"/>
        <v>1271107.2328767122</v>
      </c>
      <c r="F408" s="261">
        <f t="shared" si="82"/>
        <v>1271107.2328767122</v>
      </c>
      <c r="G408" s="128">
        <f t="shared" si="73"/>
        <v>0</v>
      </c>
      <c r="H408" s="126">
        <f t="shared" si="83"/>
        <v>26</v>
      </c>
      <c r="I408" s="23">
        <v>42542</v>
      </c>
      <c r="J408" s="23">
        <v>42538</v>
      </c>
      <c r="K408" s="274">
        <f t="shared" si="84"/>
        <v>42635</v>
      </c>
      <c r="L408" s="22">
        <v>9101222228</v>
      </c>
      <c r="M408" s="14" t="s">
        <v>91</v>
      </c>
      <c r="N408" s="41">
        <v>2820405100</v>
      </c>
      <c r="O408" s="40">
        <v>42538</v>
      </c>
      <c r="P408" s="40">
        <v>42538</v>
      </c>
      <c r="Q408" s="40" t="s">
        <v>108</v>
      </c>
      <c r="R408" s="43">
        <v>17844390</v>
      </c>
      <c r="S408" s="40">
        <v>42627</v>
      </c>
      <c r="T408" s="55">
        <f t="shared" si="74"/>
        <v>17844390</v>
      </c>
      <c r="U408" s="90">
        <v>42635</v>
      </c>
      <c r="V408" s="19">
        <v>17844390</v>
      </c>
      <c r="W408" s="43">
        <v>0</v>
      </c>
      <c r="X408" s="43">
        <v>0</v>
      </c>
      <c r="Y408" s="43">
        <v>0</v>
      </c>
      <c r="Z408" s="43">
        <v>0</v>
      </c>
      <c r="AA408" s="43">
        <v>0</v>
      </c>
      <c r="AB408" s="43">
        <v>0</v>
      </c>
      <c r="AC408" s="43">
        <v>0</v>
      </c>
      <c r="AD408" s="43">
        <v>0</v>
      </c>
      <c r="AE408" s="43">
        <v>0</v>
      </c>
      <c r="AF408" s="43">
        <v>0</v>
      </c>
      <c r="AG408" s="43">
        <v>0</v>
      </c>
      <c r="AH408" s="43">
        <v>0</v>
      </c>
      <c r="AI408" s="88">
        <v>0</v>
      </c>
      <c r="AJ408" s="43">
        <v>0</v>
      </c>
      <c r="AK408" s="43">
        <v>0</v>
      </c>
      <c r="AL408" s="43">
        <v>0</v>
      </c>
      <c r="AM408" s="43">
        <v>0</v>
      </c>
      <c r="AN408" s="72">
        <f t="shared" si="75"/>
        <v>17844390</v>
      </c>
      <c r="AO408" s="40">
        <v>42642</v>
      </c>
      <c r="AP408" s="56">
        <v>17844390</v>
      </c>
      <c r="AQ408" s="43">
        <v>0</v>
      </c>
      <c r="AR408" s="43">
        <v>0</v>
      </c>
      <c r="AS408" s="43">
        <v>0</v>
      </c>
      <c r="AT408" s="43">
        <v>0</v>
      </c>
      <c r="AU408" s="43">
        <v>0</v>
      </c>
      <c r="AV408" s="43">
        <v>0</v>
      </c>
      <c r="AW408" s="43">
        <v>0</v>
      </c>
      <c r="AX408" s="43">
        <v>0</v>
      </c>
      <c r="AY408" s="43">
        <v>0</v>
      </c>
      <c r="AZ408" s="43">
        <v>0</v>
      </c>
      <c r="BA408" s="19"/>
      <c r="BB408" s="275">
        <f t="shared" si="76"/>
        <v>0</v>
      </c>
      <c r="BC408" s="275">
        <f t="shared" si="77"/>
        <v>0</v>
      </c>
      <c r="BD408" s="14">
        <f>COUNTIF(СписМінфін!$B$2:$B$101,M408)</f>
        <v>1</v>
      </c>
    </row>
    <row r="409" spans="1:56" s="14" customFormat="1" hidden="1" x14ac:dyDescent="0.2">
      <c r="A409" s="14">
        <v>1</v>
      </c>
      <c r="B409" s="14">
        <f t="shared" si="78"/>
        <v>1</v>
      </c>
      <c r="C409" s="14">
        <f t="shared" si="79"/>
        <v>1</v>
      </c>
      <c r="D409" s="14" t="str">
        <f t="shared" si="80"/>
        <v>6ТОВАРИСТВО З ОБМЕЖЕНОЮ ВIДПОВIДАЛЬНIСТЮ "НОВО-САНЖАРСЬКИЙ ЕЛЕВАТОР"</v>
      </c>
      <c r="E409" s="261">
        <f t="shared" si="81"/>
        <v>9639032.0657534245</v>
      </c>
      <c r="F409" s="261">
        <f t="shared" si="82"/>
        <v>9639032.0657534245</v>
      </c>
      <c r="G409" s="128">
        <f t="shared" si="73"/>
        <v>0</v>
      </c>
      <c r="H409" s="126">
        <f t="shared" si="83"/>
        <v>46</v>
      </c>
      <c r="I409" s="23">
        <v>42542</v>
      </c>
      <c r="J409" s="23">
        <v>42538</v>
      </c>
      <c r="K409" s="274">
        <f t="shared" si="84"/>
        <v>42655</v>
      </c>
      <c r="L409" s="22">
        <v>9101455320</v>
      </c>
      <c r="M409" s="14" t="s">
        <v>87</v>
      </c>
      <c r="N409" s="41">
        <v>319377316217</v>
      </c>
      <c r="O409" s="40">
        <v>42538</v>
      </c>
      <c r="P409" s="40">
        <v>42538</v>
      </c>
      <c r="Q409" s="40" t="s">
        <v>108</v>
      </c>
      <c r="R409" s="22">
        <v>76483624</v>
      </c>
      <c r="S409" s="40">
        <v>42655</v>
      </c>
      <c r="T409" s="55">
        <f t="shared" si="74"/>
        <v>76483624</v>
      </c>
      <c r="U409" s="90">
        <v>42655</v>
      </c>
      <c r="V409" s="19">
        <v>76483624</v>
      </c>
      <c r="W409" s="43">
        <v>0</v>
      </c>
      <c r="X409" s="43">
        <v>0</v>
      </c>
      <c r="Y409" s="43">
        <v>0</v>
      </c>
      <c r="Z409" s="43">
        <v>0</v>
      </c>
      <c r="AA409" s="43">
        <v>0</v>
      </c>
      <c r="AB409" s="43">
        <v>0</v>
      </c>
      <c r="AC409" s="43">
        <v>0</v>
      </c>
      <c r="AD409" s="43">
        <v>0</v>
      </c>
      <c r="AE409" s="43">
        <v>0</v>
      </c>
      <c r="AF409" s="43">
        <v>0</v>
      </c>
      <c r="AG409" s="43">
        <v>0</v>
      </c>
      <c r="AH409" s="43">
        <v>0</v>
      </c>
      <c r="AI409" s="88">
        <v>0</v>
      </c>
      <c r="AJ409" s="43">
        <v>0</v>
      </c>
      <c r="AK409" s="43">
        <v>0</v>
      </c>
      <c r="AL409" s="43">
        <v>0</v>
      </c>
      <c r="AM409" s="43">
        <v>0</v>
      </c>
      <c r="AN409" s="72">
        <f t="shared" si="75"/>
        <v>76483624</v>
      </c>
      <c r="AO409" s="40">
        <v>42661</v>
      </c>
      <c r="AP409" s="56">
        <v>76483624</v>
      </c>
      <c r="AQ409" s="43">
        <v>0</v>
      </c>
      <c r="AR409" s="43">
        <v>0</v>
      </c>
      <c r="AS409" s="43">
        <v>0</v>
      </c>
      <c r="AT409" s="43">
        <v>0</v>
      </c>
      <c r="AU409" s="43">
        <v>0</v>
      </c>
      <c r="AV409" s="43">
        <v>0</v>
      </c>
      <c r="AW409" s="43">
        <v>0</v>
      </c>
      <c r="AX409" s="43">
        <v>0</v>
      </c>
      <c r="AY409" s="43">
        <v>0</v>
      </c>
      <c r="AZ409" s="43">
        <v>0</v>
      </c>
      <c r="BA409" s="19"/>
      <c r="BB409" s="275">
        <f t="shared" si="76"/>
        <v>0</v>
      </c>
      <c r="BC409" s="275">
        <f t="shared" si="77"/>
        <v>0</v>
      </c>
      <c r="BD409" s="14">
        <f>COUNTIF(СписМінфін!$B$2:$B$101,M409)</f>
        <v>1</v>
      </c>
    </row>
    <row r="410" spans="1:56" s="14" customFormat="1" hidden="1" x14ac:dyDescent="0.2">
      <c r="A410" s="14">
        <v>1</v>
      </c>
      <c r="B410" s="14">
        <f t="shared" si="78"/>
        <v>1</v>
      </c>
      <c r="C410" s="14">
        <f t="shared" si="79"/>
        <v>1</v>
      </c>
      <c r="D410" s="14" t="str">
        <f t="shared" si="80"/>
        <v>6ТОВАРИСТВО З ОБМЕЖЕНОЮ ВIДПОВIДАЛЬНIСТЮ "ГЛОБИНСЬКИЙ ПЕРЕРОБНИЙ ЗАВОД"</v>
      </c>
      <c r="E410" s="261">
        <f t="shared" si="81"/>
        <v>3459014.9506849316</v>
      </c>
      <c r="F410" s="261">
        <f t="shared" si="82"/>
        <v>3459014.9506849316</v>
      </c>
      <c r="G410" s="128">
        <f t="shared" si="73"/>
        <v>0</v>
      </c>
      <c r="H410" s="126">
        <f t="shared" si="83"/>
        <v>97</v>
      </c>
      <c r="I410" s="23">
        <v>42542</v>
      </c>
      <c r="J410" s="23">
        <v>42538</v>
      </c>
      <c r="K410" s="274">
        <f t="shared" si="84"/>
        <v>42706</v>
      </c>
      <c r="L410" s="22">
        <v>9101721545</v>
      </c>
      <c r="M410" s="14" t="s">
        <v>62</v>
      </c>
      <c r="N410" s="41">
        <v>305474016088</v>
      </c>
      <c r="O410" s="40">
        <v>42538</v>
      </c>
      <c r="P410" s="40">
        <v>42538</v>
      </c>
      <c r="Q410" s="40" t="s">
        <v>108</v>
      </c>
      <c r="R410" s="43">
        <v>13015881</v>
      </c>
      <c r="S410" s="40">
        <v>42706</v>
      </c>
      <c r="T410" s="55">
        <f t="shared" si="74"/>
        <v>13015881</v>
      </c>
      <c r="U410" s="90">
        <v>42706</v>
      </c>
      <c r="V410" s="19">
        <v>13015881</v>
      </c>
      <c r="W410" s="43">
        <v>0</v>
      </c>
      <c r="X410" s="43">
        <v>0</v>
      </c>
      <c r="Y410" s="43">
        <v>0</v>
      </c>
      <c r="Z410" s="43">
        <v>0</v>
      </c>
      <c r="AA410" s="43">
        <v>0</v>
      </c>
      <c r="AB410" s="43">
        <v>0</v>
      </c>
      <c r="AC410" s="43">
        <v>0</v>
      </c>
      <c r="AD410" s="43">
        <v>0</v>
      </c>
      <c r="AE410" s="43">
        <v>0</v>
      </c>
      <c r="AF410" s="43">
        <v>0</v>
      </c>
      <c r="AG410" s="43">
        <v>0</v>
      </c>
      <c r="AH410" s="43">
        <v>0</v>
      </c>
      <c r="AI410" s="88">
        <v>0</v>
      </c>
      <c r="AJ410" s="43">
        <v>0</v>
      </c>
      <c r="AK410" s="43">
        <v>0</v>
      </c>
      <c r="AL410" s="43">
        <v>0</v>
      </c>
      <c r="AM410" s="43">
        <v>0</v>
      </c>
      <c r="AN410" s="72">
        <f t="shared" si="75"/>
        <v>13015881</v>
      </c>
      <c r="AO410" s="40">
        <v>42713</v>
      </c>
      <c r="AP410" s="56">
        <v>13015881</v>
      </c>
      <c r="AQ410" s="43">
        <v>0</v>
      </c>
      <c r="AR410" s="43">
        <v>0</v>
      </c>
      <c r="AS410" s="43">
        <v>0</v>
      </c>
      <c r="AT410" s="43">
        <v>0</v>
      </c>
      <c r="AU410" s="43">
        <v>0</v>
      </c>
      <c r="AV410" s="43">
        <v>0</v>
      </c>
      <c r="AW410" s="43">
        <v>0</v>
      </c>
      <c r="AX410" s="43">
        <v>0</v>
      </c>
      <c r="AY410" s="43">
        <v>0</v>
      </c>
      <c r="AZ410" s="43">
        <v>0</v>
      </c>
      <c r="BA410" s="19"/>
      <c r="BB410" s="275">
        <f t="shared" si="76"/>
        <v>0</v>
      </c>
      <c r="BC410" s="275">
        <f t="shared" si="77"/>
        <v>0</v>
      </c>
      <c r="BD410" s="14">
        <f>COUNTIF(СписМінфін!$B$2:$B$101,M410)</f>
        <v>1</v>
      </c>
    </row>
    <row r="411" spans="1:56" s="14" customFormat="1" hidden="1" x14ac:dyDescent="0.2">
      <c r="A411" s="14">
        <v>1</v>
      </c>
      <c r="B411" s="14">
        <f t="shared" si="78"/>
        <v>1</v>
      </c>
      <c r="C411" s="14">
        <f t="shared" si="79"/>
        <v>1</v>
      </c>
      <c r="D411" s="14" t="str">
        <f t="shared" si="80"/>
        <v>6ПУБЛІЧНЕ АКЦIОНЕРНЕ ТОВАРИСТВО "ОДЕСЬКИЙ КАБЕЛЬНИЙ ЗАВОД "ОДЕСКАБЕЛЬ"</v>
      </c>
      <c r="E411" s="261">
        <f t="shared" si="81"/>
        <v>276536.66301369865</v>
      </c>
      <c r="F411" s="261">
        <f t="shared" si="82"/>
        <v>276536.66301369865</v>
      </c>
      <c r="G411" s="128">
        <f t="shared" si="73"/>
        <v>0</v>
      </c>
      <c r="H411" s="126">
        <f t="shared" si="83"/>
        <v>214</v>
      </c>
      <c r="I411" s="23">
        <v>42542</v>
      </c>
      <c r="J411" s="23">
        <v>42538</v>
      </c>
      <c r="K411" s="274">
        <f t="shared" si="84"/>
        <v>42823</v>
      </c>
      <c r="L411" s="22">
        <v>9100984348</v>
      </c>
      <c r="M411" s="14" t="s">
        <v>19</v>
      </c>
      <c r="N411" s="41">
        <v>57587315013</v>
      </c>
      <c r="O411" s="40">
        <v>42538</v>
      </c>
      <c r="P411" s="40">
        <v>42538</v>
      </c>
      <c r="Q411" s="40" t="s">
        <v>108</v>
      </c>
      <c r="R411" s="42">
        <v>471663</v>
      </c>
      <c r="S411" s="66">
        <v>42823</v>
      </c>
      <c r="T411" s="55">
        <f t="shared" si="74"/>
        <v>471663</v>
      </c>
      <c r="U411" s="91">
        <v>42823</v>
      </c>
      <c r="V411" s="44">
        <v>471663</v>
      </c>
      <c r="W411" s="43">
        <v>0</v>
      </c>
      <c r="X411" s="43">
        <v>0</v>
      </c>
      <c r="Y411" s="43">
        <v>0</v>
      </c>
      <c r="Z411" s="43">
        <v>0</v>
      </c>
      <c r="AA411" s="43">
        <v>0</v>
      </c>
      <c r="AB411" s="43">
        <v>0</v>
      </c>
      <c r="AC411" s="43">
        <v>0</v>
      </c>
      <c r="AD411" s="43">
        <v>0</v>
      </c>
      <c r="AE411" s="43">
        <v>0</v>
      </c>
      <c r="AF411" s="43">
        <v>0</v>
      </c>
      <c r="AG411" s="43">
        <v>0</v>
      </c>
      <c r="AH411" s="43">
        <v>0</v>
      </c>
      <c r="AI411" s="88">
        <v>0</v>
      </c>
      <c r="AJ411" s="43">
        <v>0</v>
      </c>
      <c r="AK411" s="43">
        <v>0</v>
      </c>
      <c r="AL411" s="43">
        <v>0</v>
      </c>
      <c r="AM411" s="43">
        <v>0</v>
      </c>
      <c r="AN411" s="72">
        <f t="shared" si="75"/>
        <v>0</v>
      </c>
      <c r="AO411" s="43">
        <v>0</v>
      </c>
      <c r="AP411" s="43">
        <v>0</v>
      </c>
      <c r="AQ411" s="43">
        <v>0</v>
      </c>
      <c r="AR411" s="43">
        <v>0</v>
      </c>
      <c r="AS411" s="43">
        <v>0</v>
      </c>
      <c r="AT411" s="43">
        <v>0</v>
      </c>
      <c r="AU411" s="43">
        <v>0</v>
      </c>
      <c r="AV411" s="43">
        <v>0</v>
      </c>
      <c r="AW411" s="43">
        <v>0</v>
      </c>
      <c r="AX411" s="43">
        <v>0</v>
      </c>
      <c r="AY411" s="43">
        <v>0</v>
      </c>
      <c r="AZ411" s="43">
        <v>0</v>
      </c>
      <c r="BA411" s="19"/>
      <c r="BB411" s="275">
        <f t="shared" si="76"/>
        <v>471663</v>
      </c>
      <c r="BC411" s="275">
        <f t="shared" si="77"/>
        <v>471663</v>
      </c>
      <c r="BD411" s="14">
        <f>COUNTIF(СписМінфін!$B$2:$B$101,M411)</f>
        <v>1</v>
      </c>
    </row>
    <row r="412" spans="1:56" s="14" customFormat="1" hidden="1" x14ac:dyDescent="0.2">
      <c r="A412" s="14">
        <v>1</v>
      </c>
      <c r="B412" s="14">
        <f t="shared" si="78"/>
        <v>1</v>
      </c>
      <c r="C412" s="14">
        <f t="shared" si="79"/>
        <v>0</v>
      </c>
      <c r="D412" s="14" t="str">
        <f t="shared" si="80"/>
        <v>6ПУБЛІЧНЕ АКЦIОНЕРНЕ ТОВАРИСТВО "ІНТЕРПАЙП НИЖНЬОДНІПРОВСЬКИЙ ТРУБОПРОКАТНИЙ ЗАВОД"</v>
      </c>
      <c r="E412" s="261">
        <f t="shared" si="81"/>
        <v>556578.5397260274</v>
      </c>
      <c r="F412" s="261">
        <f t="shared" si="82"/>
        <v>0</v>
      </c>
      <c r="G412" s="128">
        <f t="shared" si="73"/>
        <v>887123</v>
      </c>
      <c r="H412" s="126">
        <f t="shared" si="83"/>
        <v>0</v>
      </c>
      <c r="I412" s="23">
        <v>42542</v>
      </c>
      <c r="J412" s="23">
        <v>42539</v>
      </c>
      <c r="K412" s="274">
        <f t="shared" si="84"/>
        <v>42578</v>
      </c>
      <c r="L412" s="22">
        <v>9102060980</v>
      </c>
      <c r="M412" s="14" t="s">
        <v>130</v>
      </c>
      <c r="N412" s="41">
        <v>53931104023</v>
      </c>
      <c r="O412" s="40">
        <v>42539</v>
      </c>
      <c r="P412" s="40">
        <v>42539</v>
      </c>
      <c r="Q412" s="40" t="s">
        <v>108</v>
      </c>
      <c r="R412" s="43">
        <v>50531773</v>
      </c>
      <c r="S412" s="40">
        <v>42572</v>
      </c>
      <c r="T412" s="55">
        <f t="shared" si="74"/>
        <v>49644650</v>
      </c>
      <c r="U412" s="90">
        <v>42578</v>
      </c>
      <c r="V412" s="19">
        <v>49644650</v>
      </c>
      <c r="W412" s="43">
        <v>0</v>
      </c>
      <c r="X412" s="43">
        <v>0</v>
      </c>
      <c r="Y412" s="43">
        <v>0</v>
      </c>
      <c r="Z412" s="43">
        <v>0</v>
      </c>
      <c r="AA412" s="43">
        <v>0</v>
      </c>
      <c r="AB412" s="43">
        <v>0</v>
      </c>
      <c r="AC412" s="43">
        <v>0</v>
      </c>
      <c r="AD412" s="43">
        <v>0</v>
      </c>
      <c r="AE412" s="43">
        <v>0</v>
      </c>
      <c r="AF412" s="43">
        <v>0</v>
      </c>
      <c r="AG412" s="43">
        <v>0</v>
      </c>
      <c r="AH412" s="43">
        <v>0</v>
      </c>
      <c r="AI412" s="88">
        <v>0</v>
      </c>
      <c r="AJ412" s="43">
        <v>0</v>
      </c>
      <c r="AK412" s="43">
        <v>0</v>
      </c>
      <c r="AL412" s="43">
        <v>0</v>
      </c>
      <c r="AM412" s="43">
        <v>0</v>
      </c>
      <c r="AN412" s="72">
        <f t="shared" si="75"/>
        <v>49644650</v>
      </c>
      <c r="AO412" s="40">
        <v>42580</v>
      </c>
      <c r="AP412" s="56">
        <v>49644650</v>
      </c>
      <c r="AQ412" s="43">
        <v>0</v>
      </c>
      <c r="AR412" s="43">
        <v>0</v>
      </c>
      <c r="AS412" s="43">
        <v>0</v>
      </c>
      <c r="AT412" s="43">
        <v>0</v>
      </c>
      <c r="AU412" s="43">
        <v>0</v>
      </c>
      <c r="AV412" s="43">
        <v>0</v>
      </c>
      <c r="AW412" s="43">
        <v>0</v>
      </c>
      <c r="AX412" s="43">
        <v>0</v>
      </c>
      <c r="AY412" s="43">
        <v>0</v>
      </c>
      <c r="AZ412" s="43">
        <v>0</v>
      </c>
      <c r="BA412" s="19"/>
      <c r="BB412" s="275">
        <f t="shared" si="76"/>
        <v>0</v>
      </c>
      <c r="BC412" s="275">
        <f t="shared" si="77"/>
        <v>887123</v>
      </c>
      <c r="BD412" s="14">
        <f>COUNTIF(СписМінфін!$B$2:$B$101,M412)</f>
        <v>0</v>
      </c>
    </row>
    <row r="413" spans="1:56" s="14" customFormat="1" hidden="1" x14ac:dyDescent="0.2">
      <c r="A413" s="14">
        <v>1</v>
      </c>
      <c r="B413" s="14">
        <f t="shared" si="78"/>
        <v>0</v>
      </c>
      <c r="C413" s="14">
        <f t="shared" si="79"/>
        <v>0</v>
      </c>
      <c r="D413" s="14" t="str">
        <f t="shared" si="80"/>
        <v>6ПРИВАТНЕ АКЦIОНЕРНЕ ТОВАРИСТВО "АВІАКОМПАНІЯ "МІЖНАРОДНІ АВІАЛІНІЇ УКРАЇНИ"</v>
      </c>
      <c r="E413" s="261">
        <f t="shared" si="81"/>
        <v>0</v>
      </c>
      <c r="F413" s="261">
        <f t="shared" si="82"/>
        <v>0</v>
      </c>
      <c r="G413" s="128">
        <f t="shared" si="73"/>
        <v>0</v>
      </c>
      <c r="H413" s="126">
        <f t="shared" si="83"/>
        <v>0</v>
      </c>
      <c r="I413" s="23">
        <v>42542</v>
      </c>
      <c r="J413" s="23">
        <v>42539</v>
      </c>
      <c r="K413" s="274">
        <f t="shared" si="84"/>
        <v>42600</v>
      </c>
      <c r="L413" s="22">
        <v>9102072200</v>
      </c>
      <c r="M413" s="14" t="s">
        <v>57</v>
      </c>
      <c r="N413" s="41">
        <v>143486826595</v>
      </c>
      <c r="O413" s="40">
        <v>42539</v>
      </c>
      <c r="P413" s="40">
        <v>42539</v>
      </c>
      <c r="Q413" s="40" t="s">
        <v>108</v>
      </c>
      <c r="R413" s="22">
        <v>16913106</v>
      </c>
      <c r="S413" s="40">
        <v>42600</v>
      </c>
      <c r="T413" s="55">
        <f t="shared" si="74"/>
        <v>16913106</v>
      </c>
      <c r="U413" s="90">
        <v>42600</v>
      </c>
      <c r="V413" s="19">
        <v>16913106</v>
      </c>
      <c r="W413" s="43">
        <v>0</v>
      </c>
      <c r="X413" s="43">
        <v>0</v>
      </c>
      <c r="Y413" s="43">
        <v>0</v>
      </c>
      <c r="Z413" s="43">
        <v>0</v>
      </c>
      <c r="AA413" s="43">
        <v>0</v>
      </c>
      <c r="AB413" s="43">
        <v>0</v>
      </c>
      <c r="AC413" s="43">
        <v>0</v>
      </c>
      <c r="AD413" s="43">
        <v>0</v>
      </c>
      <c r="AE413" s="43">
        <v>0</v>
      </c>
      <c r="AF413" s="43">
        <v>0</v>
      </c>
      <c r="AG413" s="43">
        <v>0</v>
      </c>
      <c r="AH413" s="43">
        <v>0</v>
      </c>
      <c r="AI413" s="88">
        <v>0</v>
      </c>
      <c r="AJ413" s="43">
        <v>0</v>
      </c>
      <c r="AK413" s="43">
        <v>0</v>
      </c>
      <c r="AL413" s="43">
        <v>0</v>
      </c>
      <c r="AM413" s="43">
        <v>0</v>
      </c>
      <c r="AN413" s="72">
        <f t="shared" si="75"/>
        <v>16913106</v>
      </c>
      <c r="AO413" s="40">
        <v>42613</v>
      </c>
      <c r="AP413" s="56">
        <v>16913106</v>
      </c>
      <c r="AQ413" s="43">
        <v>0</v>
      </c>
      <c r="AR413" s="43">
        <v>0</v>
      </c>
      <c r="AS413" s="43">
        <v>0</v>
      </c>
      <c r="AT413" s="43">
        <v>0</v>
      </c>
      <c r="AU413" s="43">
        <v>0</v>
      </c>
      <c r="AV413" s="43">
        <v>0</v>
      </c>
      <c r="AW413" s="43">
        <v>0</v>
      </c>
      <c r="AX413" s="43">
        <v>0</v>
      </c>
      <c r="AY413" s="43">
        <v>0</v>
      </c>
      <c r="AZ413" s="43">
        <v>0</v>
      </c>
      <c r="BA413" s="19"/>
      <c r="BB413" s="275">
        <f t="shared" si="76"/>
        <v>0</v>
      </c>
      <c r="BC413" s="275">
        <f t="shared" si="77"/>
        <v>0</v>
      </c>
      <c r="BD413" s="14">
        <f>COUNTIF(СписМінфін!$B$2:$B$101,M413)</f>
        <v>1</v>
      </c>
    </row>
    <row r="414" spans="1:56" s="14" customFormat="1" hidden="1" x14ac:dyDescent="0.2">
      <c r="A414" s="14">
        <v>1</v>
      </c>
      <c r="B414" s="14">
        <f t="shared" si="78"/>
        <v>1</v>
      </c>
      <c r="C414" s="14">
        <f t="shared" si="79"/>
        <v>0</v>
      </c>
      <c r="D414" s="14" t="str">
        <f t="shared" si="80"/>
        <v>6ПУБЛІЧНЕ АКЦIОНЕРНЕ ТОВАРИСТВО "МИРОНІВСЬКИЙ ЗАВОД ПО ВИГОТОВЛЕННЮ КРУП І КОМБІКОРМІВ "</v>
      </c>
      <c r="E414" s="261">
        <f t="shared" si="81"/>
        <v>12695941.317808218</v>
      </c>
      <c r="F414" s="261">
        <f t="shared" si="82"/>
        <v>0</v>
      </c>
      <c r="G414" s="128">
        <f t="shared" si="73"/>
        <v>20235889</v>
      </c>
      <c r="H414" s="126">
        <f t="shared" si="83"/>
        <v>0</v>
      </c>
      <c r="I414" s="23">
        <v>42542</v>
      </c>
      <c r="J414" s="23">
        <v>42539</v>
      </c>
      <c r="K414" s="274">
        <f t="shared" si="84"/>
        <v>42600</v>
      </c>
      <c r="L414" s="22">
        <v>9102074279</v>
      </c>
      <c r="M414" s="14" t="s">
        <v>47</v>
      </c>
      <c r="N414" s="41">
        <v>9517710155</v>
      </c>
      <c r="O414" s="40">
        <v>42539</v>
      </c>
      <c r="P414" s="40">
        <v>42539</v>
      </c>
      <c r="Q414" s="40" t="s">
        <v>108</v>
      </c>
      <c r="R414" s="43">
        <v>150000000</v>
      </c>
      <c r="S414" s="40">
        <v>42600</v>
      </c>
      <c r="T414" s="55">
        <f t="shared" si="74"/>
        <v>129689003</v>
      </c>
      <c r="U414" s="90">
        <v>42600</v>
      </c>
      <c r="V414" s="19">
        <v>129689003</v>
      </c>
      <c r="W414" s="43">
        <v>0</v>
      </c>
      <c r="X414" s="43">
        <v>0</v>
      </c>
      <c r="Y414" s="43">
        <v>0</v>
      </c>
      <c r="Z414" s="43">
        <v>0</v>
      </c>
      <c r="AA414" s="43">
        <v>0</v>
      </c>
      <c r="AB414" s="43">
        <v>0</v>
      </c>
      <c r="AC414" s="43">
        <v>0</v>
      </c>
      <c r="AD414" s="43">
        <v>0</v>
      </c>
      <c r="AE414" s="43">
        <v>0</v>
      </c>
      <c r="AF414" s="43">
        <v>0</v>
      </c>
      <c r="AG414" s="40">
        <v>42593</v>
      </c>
      <c r="AH414" s="22">
        <v>554108</v>
      </c>
      <c r="AI414" s="64">
        <v>75108</v>
      </c>
      <c r="AJ414" s="40" t="s">
        <v>108</v>
      </c>
      <c r="AK414" s="22" t="s">
        <v>108</v>
      </c>
      <c r="AL414" s="40" t="s">
        <v>108</v>
      </c>
      <c r="AM414" s="43">
        <v>0</v>
      </c>
      <c r="AN414" s="72">
        <f t="shared" si="75"/>
        <v>129689003</v>
      </c>
      <c r="AO414" s="40">
        <v>42613</v>
      </c>
      <c r="AP414" s="56">
        <v>129689003</v>
      </c>
      <c r="AQ414" s="43">
        <v>0</v>
      </c>
      <c r="AR414" s="43">
        <v>0</v>
      </c>
      <c r="AS414" s="43">
        <v>0</v>
      </c>
      <c r="AT414" s="43">
        <v>0</v>
      </c>
      <c r="AU414" s="43">
        <v>0</v>
      </c>
      <c r="AV414" s="43">
        <v>0</v>
      </c>
      <c r="AW414" s="43">
        <v>0</v>
      </c>
      <c r="AX414" s="43">
        <v>0</v>
      </c>
      <c r="AY414" s="43">
        <v>0</v>
      </c>
      <c r="AZ414" s="43">
        <v>0</v>
      </c>
      <c r="BA414" s="19"/>
      <c r="BB414" s="275">
        <f t="shared" si="76"/>
        <v>0</v>
      </c>
      <c r="BC414" s="275">
        <f t="shared" si="77"/>
        <v>20310997</v>
      </c>
      <c r="BD414" s="14">
        <f>COUNTIF(СписМінфін!$B$2:$B$101,M414)</f>
        <v>1</v>
      </c>
    </row>
    <row r="415" spans="1:56" s="14" customFormat="1" hidden="1" x14ac:dyDescent="0.2">
      <c r="A415" s="14">
        <v>1</v>
      </c>
      <c r="B415" s="14">
        <f t="shared" si="78"/>
        <v>1</v>
      </c>
      <c r="C415" s="14">
        <f t="shared" si="79"/>
        <v>1</v>
      </c>
      <c r="D415" s="14" t="str">
        <f t="shared" si="80"/>
        <v>6ТОВАРИСТВО З ОБМЕЖЕНОЮ ВIДПОВIДАЛЬНIСТЮ "ВІРТУС КОММОДІТІЗ"</v>
      </c>
      <c r="E415" s="261">
        <f t="shared" si="81"/>
        <v>918375.4876712329</v>
      </c>
      <c r="F415" s="261">
        <f t="shared" si="82"/>
        <v>33442.317808219181</v>
      </c>
      <c r="G415" s="128">
        <f t="shared" si="73"/>
        <v>1410483</v>
      </c>
      <c r="H415" s="126">
        <f t="shared" si="83"/>
        <v>2</v>
      </c>
      <c r="I415" s="23">
        <v>42542</v>
      </c>
      <c r="J415" s="23">
        <v>42539</v>
      </c>
      <c r="K415" s="274">
        <f t="shared" si="84"/>
        <v>42611</v>
      </c>
      <c r="L415" s="22">
        <v>9102103840</v>
      </c>
      <c r="M415" s="14" t="s">
        <v>24</v>
      </c>
      <c r="N415" s="41">
        <v>393642426597</v>
      </c>
      <c r="O415" s="40">
        <v>42539</v>
      </c>
      <c r="P415" s="40">
        <v>42539</v>
      </c>
      <c r="Q415" s="40" t="s">
        <v>108</v>
      </c>
      <c r="R415" s="22">
        <v>7513706</v>
      </c>
      <c r="S415" s="40">
        <v>42611</v>
      </c>
      <c r="T415" s="55">
        <f t="shared" si="74"/>
        <v>6103223</v>
      </c>
      <c r="U415" s="90">
        <v>42611</v>
      </c>
      <c r="V415" s="19">
        <v>6103223</v>
      </c>
      <c r="W415" s="43">
        <v>0</v>
      </c>
      <c r="X415" s="43">
        <v>0</v>
      </c>
      <c r="Y415" s="43">
        <v>0</v>
      </c>
      <c r="Z415" s="43">
        <v>0</v>
      </c>
      <c r="AA415" s="43">
        <v>0</v>
      </c>
      <c r="AB415" s="43">
        <v>0</v>
      </c>
      <c r="AC415" s="43">
        <v>0</v>
      </c>
      <c r="AD415" s="43">
        <v>0</v>
      </c>
      <c r="AE415" s="43">
        <v>0</v>
      </c>
      <c r="AF415" s="43">
        <v>0</v>
      </c>
      <c r="AG415" s="43">
        <v>0</v>
      </c>
      <c r="AH415" s="43">
        <v>0</v>
      </c>
      <c r="AI415" s="88">
        <v>0</v>
      </c>
      <c r="AJ415" s="43">
        <v>0</v>
      </c>
      <c r="AK415" s="43">
        <v>0</v>
      </c>
      <c r="AL415" s="43">
        <v>0</v>
      </c>
      <c r="AM415" s="43">
        <v>0</v>
      </c>
      <c r="AN415" s="72">
        <f t="shared" si="75"/>
        <v>6103223</v>
      </c>
      <c r="AO415" s="40">
        <v>42613</v>
      </c>
      <c r="AP415" s="56">
        <v>6103223</v>
      </c>
      <c r="AQ415" s="43">
        <v>0</v>
      </c>
      <c r="AR415" s="43">
        <v>0</v>
      </c>
      <c r="AS415" s="43">
        <v>0</v>
      </c>
      <c r="AT415" s="43">
        <v>0</v>
      </c>
      <c r="AU415" s="43">
        <v>0</v>
      </c>
      <c r="AV415" s="43">
        <v>0</v>
      </c>
      <c r="AW415" s="43">
        <v>0</v>
      </c>
      <c r="AX415" s="43">
        <v>0</v>
      </c>
      <c r="AY415" s="43">
        <v>0</v>
      </c>
      <c r="AZ415" s="43">
        <v>0</v>
      </c>
      <c r="BA415" s="19"/>
      <c r="BB415" s="275">
        <f t="shared" si="76"/>
        <v>0</v>
      </c>
      <c r="BC415" s="275">
        <f t="shared" si="77"/>
        <v>1410483</v>
      </c>
      <c r="BD415" s="14">
        <f>COUNTIF(СписМінфін!$B$2:$B$101,M415)</f>
        <v>1</v>
      </c>
    </row>
    <row r="416" spans="1:56" s="14" customFormat="1" hidden="1" x14ac:dyDescent="0.2">
      <c r="A416" s="14">
        <v>1</v>
      </c>
      <c r="B416" s="14">
        <f t="shared" si="78"/>
        <v>0</v>
      </c>
      <c r="C416" s="14">
        <f t="shared" si="79"/>
        <v>0</v>
      </c>
      <c r="D416" s="14" t="str">
        <f t="shared" si="80"/>
        <v>6ТОВАРИСТВО З ОБМЕЖЕНОЮ ВІДПОВІДАЛЬНІСТЮ "ВІВАД 09"</v>
      </c>
      <c r="E416" s="261">
        <f t="shared" si="81"/>
        <v>0</v>
      </c>
      <c r="F416" s="261">
        <f t="shared" si="82"/>
        <v>0</v>
      </c>
      <c r="G416" s="128">
        <f t="shared" si="73"/>
        <v>0</v>
      </c>
      <c r="H416" s="126">
        <f t="shared" si="83"/>
        <v>0</v>
      </c>
      <c r="I416" s="23">
        <v>42542</v>
      </c>
      <c r="J416" s="23">
        <v>42541</v>
      </c>
      <c r="K416" s="274">
        <f t="shared" si="84"/>
        <v>42572</v>
      </c>
      <c r="L416" s="22">
        <v>9102201859</v>
      </c>
      <c r="M416" s="14" t="s">
        <v>63</v>
      </c>
      <c r="N416" s="41">
        <v>363110006066</v>
      </c>
      <c r="O416" s="40">
        <v>42541</v>
      </c>
      <c r="P416" s="40">
        <v>42541</v>
      </c>
      <c r="Q416" s="40" t="s">
        <v>108</v>
      </c>
      <c r="R416" s="43">
        <v>1140965</v>
      </c>
      <c r="S416" s="40">
        <v>42572</v>
      </c>
      <c r="T416" s="55">
        <f t="shared" si="74"/>
        <v>1140965</v>
      </c>
      <c r="U416" s="90">
        <v>42572</v>
      </c>
      <c r="V416" s="19">
        <v>1140965</v>
      </c>
      <c r="W416" s="43">
        <v>0</v>
      </c>
      <c r="X416" s="43">
        <v>0</v>
      </c>
      <c r="Y416" s="43">
        <v>0</v>
      </c>
      <c r="Z416" s="43">
        <v>0</v>
      </c>
      <c r="AA416" s="43">
        <v>0</v>
      </c>
      <c r="AB416" s="43">
        <v>0</v>
      </c>
      <c r="AC416" s="43">
        <v>0</v>
      </c>
      <c r="AD416" s="43">
        <v>0</v>
      </c>
      <c r="AE416" s="43">
        <v>0</v>
      </c>
      <c r="AF416" s="43">
        <v>0</v>
      </c>
      <c r="AG416" s="43">
        <v>0</v>
      </c>
      <c r="AH416" s="43">
        <v>0</v>
      </c>
      <c r="AI416" s="88">
        <v>0</v>
      </c>
      <c r="AJ416" s="43">
        <v>0</v>
      </c>
      <c r="AK416" s="43">
        <v>0</v>
      </c>
      <c r="AL416" s="43">
        <v>0</v>
      </c>
      <c r="AM416" s="43">
        <v>0</v>
      </c>
      <c r="AN416" s="72">
        <f t="shared" si="75"/>
        <v>1140965</v>
      </c>
      <c r="AO416" s="40">
        <v>42576</v>
      </c>
      <c r="AP416" s="56">
        <v>1140965</v>
      </c>
      <c r="AQ416" s="43">
        <v>0</v>
      </c>
      <c r="AR416" s="43">
        <v>0</v>
      </c>
      <c r="AS416" s="43">
        <v>0</v>
      </c>
      <c r="AT416" s="43">
        <v>0</v>
      </c>
      <c r="AU416" s="43">
        <v>0</v>
      </c>
      <c r="AV416" s="43">
        <v>0</v>
      </c>
      <c r="AW416" s="43">
        <v>0</v>
      </c>
      <c r="AX416" s="43">
        <v>0</v>
      </c>
      <c r="AY416" s="43">
        <v>0</v>
      </c>
      <c r="AZ416" s="43">
        <v>0</v>
      </c>
      <c r="BA416" s="19"/>
      <c r="BB416" s="275">
        <f t="shared" si="76"/>
        <v>0</v>
      </c>
      <c r="BC416" s="275">
        <f t="shared" si="77"/>
        <v>0</v>
      </c>
      <c r="BD416" s="14">
        <f>COUNTIF(СписМінфін!$B$2:$B$101,M416)</f>
        <v>1</v>
      </c>
    </row>
    <row r="417" spans="1:56" s="14" customFormat="1" hidden="1" x14ac:dyDescent="0.2">
      <c r="A417" s="14">
        <v>1</v>
      </c>
      <c r="B417" s="14">
        <f t="shared" si="78"/>
        <v>0</v>
      </c>
      <c r="C417" s="14">
        <f t="shared" si="79"/>
        <v>0</v>
      </c>
      <c r="D417" s="14" t="str">
        <f t="shared" si="80"/>
        <v>6ТОВАРИСТВО З ОБМЕЖЕНОЮ ВIДПОВIДАЛЬНIСТЮ "ВІННИЦЬКИЙ КОМБІНАТ ХЛІБОПРОДУКТІВ № 2"</v>
      </c>
      <c r="E417" s="261">
        <f t="shared" si="81"/>
        <v>0</v>
      </c>
      <c r="F417" s="261">
        <f t="shared" si="82"/>
        <v>0</v>
      </c>
      <c r="G417" s="128">
        <f t="shared" si="73"/>
        <v>0</v>
      </c>
      <c r="H417" s="126">
        <f t="shared" si="83"/>
        <v>0</v>
      </c>
      <c r="I417" s="23">
        <v>42542</v>
      </c>
      <c r="J417" s="23">
        <v>42541</v>
      </c>
      <c r="K417" s="274">
        <f t="shared" si="84"/>
        <v>42578</v>
      </c>
      <c r="L417" s="22">
        <v>9102236879</v>
      </c>
      <c r="M417" s="14" t="s">
        <v>74</v>
      </c>
      <c r="N417" s="41">
        <v>343250302030</v>
      </c>
      <c r="O417" s="40">
        <v>42541</v>
      </c>
      <c r="P417" s="40">
        <v>42541</v>
      </c>
      <c r="Q417" s="40" t="s">
        <v>108</v>
      </c>
      <c r="R417" s="43">
        <v>12387257</v>
      </c>
      <c r="S417" s="40">
        <v>42578</v>
      </c>
      <c r="T417" s="55">
        <f t="shared" si="74"/>
        <v>12387257</v>
      </c>
      <c r="U417" s="90">
        <v>42578</v>
      </c>
      <c r="V417" s="19">
        <v>12387257</v>
      </c>
      <c r="W417" s="43">
        <v>0</v>
      </c>
      <c r="X417" s="43">
        <v>0</v>
      </c>
      <c r="Y417" s="43">
        <v>0</v>
      </c>
      <c r="Z417" s="43">
        <v>0</v>
      </c>
      <c r="AA417" s="43">
        <v>0</v>
      </c>
      <c r="AB417" s="43">
        <v>0</v>
      </c>
      <c r="AC417" s="43">
        <v>0</v>
      </c>
      <c r="AD417" s="43">
        <v>0</v>
      </c>
      <c r="AE417" s="43">
        <v>0</v>
      </c>
      <c r="AF417" s="43">
        <v>0</v>
      </c>
      <c r="AG417" s="43">
        <v>0</v>
      </c>
      <c r="AH417" s="43">
        <v>0</v>
      </c>
      <c r="AI417" s="88">
        <v>0</v>
      </c>
      <c r="AJ417" s="43">
        <v>0</v>
      </c>
      <c r="AK417" s="43">
        <v>0</v>
      </c>
      <c r="AL417" s="43">
        <v>0</v>
      </c>
      <c r="AM417" s="43">
        <v>0</v>
      </c>
      <c r="AN417" s="72">
        <f t="shared" si="75"/>
        <v>12387257</v>
      </c>
      <c r="AO417" s="40">
        <v>42580</v>
      </c>
      <c r="AP417" s="56">
        <v>12387257</v>
      </c>
      <c r="AQ417" s="43">
        <v>0</v>
      </c>
      <c r="AR417" s="43">
        <v>0</v>
      </c>
      <c r="AS417" s="43">
        <v>0</v>
      </c>
      <c r="AT417" s="43">
        <v>0</v>
      </c>
      <c r="AU417" s="43">
        <v>0</v>
      </c>
      <c r="AV417" s="43">
        <v>0</v>
      </c>
      <c r="AW417" s="43">
        <v>0</v>
      </c>
      <c r="AX417" s="43">
        <v>0</v>
      </c>
      <c r="AY417" s="43">
        <v>0</v>
      </c>
      <c r="AZ417" s="43">
        <v>0</v>
      </c>
      <c r="BA417" s="19"/>
      <c r="BB417" s="275">
        <f t="shared" si="76"/>
        <v>0</v>
      </c>
      <c r="BC417" s="275">
        <f t="shared" si="77"/>
        <v>0</v>
      </c>
      <c r="BD417" s="14">
        <f>COUNTIF(СписМінфін!$B$2:$B$101,M417)</f>
        <v>1</v>
      </c>
    </row>
    <row r="418" spans="1:56" s="14" customFormat="1" hidden="1" x14ac:dyDescent="0.2">
      <c r="A418" s="14">
        <v>1</v>
      </c>
      <c r="B418" s="14">
        <f t="shared" si="78"/>
        <v>1</v>
      </c>
      <c r="C418" s="14">
        <f t="shared" si="79"/>
        <v>1</v>
      </c>
      <c r="D418" s="14" t="str">
        <f t="shared" si="80"/>
        <v>6ТОВАРИСТВО З ОБМЕЖЕНОЮ ВIДПОВIДАЛЬНIСТЮ "УКРАЇНСЬКА ХОЛДИНГОВА ЛІСОПИЛЬНА КОМПАНІЯ"</v>
      </c>
      <c r="E418" s="261">
        <f t="shared" si="81"/>
        <v>1745343.6438356165</v>
      </c>
      <c r="F418" s="261">
        <f t="shared" si="82"/>
        <v>1745343.6438356165</v>
      </c>
      <c r="G418" s="128">
        <f t="shared" si="73"/>
        <v>0</v>
      </c>
      <c r="H418" s="126">
        <f t="shared" si="83"/>
        <v>19</v>
      </c>
      <c r="I418" s="23">
        <v>42542</v>
      </c>
      <c r="J418" s="23">
        <v>42541</v>
      </c>
      <c r="K418" s="274">
        <f t="shared" si="84"/>
        <v>42628</v>
      </c>
      <c r="L418" s="22">
        <v>9102282185</v>
      </c>
      <c r="M418" s="14" t="s">
        <v>46</v>
      </c>
      <c r="N418" s="41">
        <v>393253726599</v>
      </c>
      <c r="O418" s="40">
        <v>42541</v>
      </c>
      <c r="P418" s="40">
        <v>42541</v>
      </c>
      <c r="Q418" s="40" t="s">
        <v>108</v>
      </c>
      <c r="R418" s="22">
        <v>33528970</v>
      </c>
      <c r="S418" s="40">
        <v>42626</v>
      </c>
      <c r="T418" s="55">
        <f t="shared" si="74"/>
        <v>33528970</v>
      </c>
      <c r="U418" s="90">
        <v>42628</v>
      </c>
      <c r="V418" s="19">
        <v>33528970</v>
      </c>
      <c r="W418" s="43">
        <v>0</v>
      </c>
      <c r="X418" s="43">
        <v>0</v>
      </c>
      <c r="Y418" s="43">
        <v>0</v>
      </c>
      <c r="Z418" s="43">
        <v>0</v>
      </c>
      <c r="AA418" s="43">
        <v>0</v>
      </c>
      <c r="AB418" s="43">
        <v>0</v>
      </c>
      <c r="AC418" s="43">
        <v>0</v>
      </c>
      <c r="AD418" s="43">
        <v>0</v>
      </c>
      <c r="AE418" s="43">
        <v>0</v>
      </c>
      <c r="AF418" s="43">
        <v>0</v>
      </c>
      <c r="AG418" s="43">
        <v>0</v>
      </c>
      <c r="AH418" s="43">
        <v>0</v>
      </c>
      <c r="AI418" s="88">
        <v>0</v>
      </c>
      <c r="AJ418" s="43">
        <v>0</v>
      </c>
      <c r="AK418" s="43">
        <v>0</v>
      </c>
      <c r="AL418" s="43">
        <v>0</v>
      </c>
      <c r="AM418" s="43">
        <v>0</v>
      </c>
      <c r="AN418" s="72">
        <f t="shared" si="75"/>
        <v>33528970</v>
      </c>
      <c r="AO418" s="40">
        <v>42629</v>
      </c>
      <c r="AP418" s="56">
        <v>33528970</v>
      </c>
      <c r="AQ418" s="43">
        <v>0</v>
      </c>
      <c r="AR418" s="43">
        <v>0</v>
      </c>
      <c r="AS418" s="43">
        <v>0</v>
      </c>
      <c r="AT418" s="43">
        <v>0</v>
      </c>
      <c r="AU418" s="43">
        <v>0</v>
      </c>
      <c r="AV418" s="43">
        <v>0</v>
      </c>
      <c r="AW418" s="43">
        <v>0</v>
      </c>
      <c r="AX418" s="43">
        <v>0</v>
      </c>
      <c r="AY418" s="43">
        <v>0</v>
      </c>
      <c r="AZ418" s="43">
        <v>0</v>
      </c>
      <c r="BA418" s="19"/>
      <c r="BB418" s="275">
        <f t="shared" si="76"/>
        <v>0</v>
      </c>
      <c r="BC418" s="275">
        <f t="shared" si="77"/>
        <v>0</v>
      </c>
      <c r="BD418" s="14">
        <f>COUNTIF(СписМінфін!$B$2:$B$101,M418)</f>
        <v>1</v>
      </c>
    </row>
    <row r="419" spans="1:56" s="14" customFormat="1" x14ac:dyDescent="0.2">
      <c r="A419" s="14">
        <v>1</v>
      </c>
      <c r="B419" s="14">
        <f t="shared" si="78"/>
        <v>1</v>
      </c>
      <c r="C419" s="14">
        <f t="shared" si="79"/>
        <v>0</v>
      </c>
      <c r="D419" s="14" t="str">
        <f t="shared" si="80"/>
        <v>6ПУБЛІЧНЕ АКЦIОНЕРНЕ ТОВАРИСТВО "ДЕРЖАВНА ПРОДОВОЛЬЧО-ЗЕРНОВА КОРПОРАЦІЯ УКРАЇНИ"</v>
      </c>
      <c r="E419" s="261">
        <f t="shared" si="81"/>
        <v>44250626.153424658</v>
      </c>
      <c r="F419" s="261">
        <f t="shared" si="82"/>
        <v>0</v>
      </c>
      <c r="G419" s="128">
        <f t="shared" si="73"/>
        <v>70530474</v>
      </c>
      <c r="H419" s="126">
        <f t="shared" si="83"/>
        <v>229</v>
      </c>
      <c r="I419" s="23">
        <v>42542</v>
      </c>
      <c r="J419" s="23">
        <v>42542</v>
      </c>
      <c r="K419" s="274">
        <f t="shared" si="84"/>
        <v>42838</v>
      </c>
      <c r="L419" s="22">
        <v>9103185700</v>
      </c>
      <c r="M419" s="14" t="s">
        <v>21</v>
      </c>
      <c r="N419" s="41">
        <v>372432726556</v>
      </c>
      <c r="O419" s="40">
        <v>42542</v>
      </c>
      <c r="P419" s="40">
        <v>42542</v>
      </c>
      <c r="Q419" s="40" t="s">
        <v>108</v>
      </c>
      <c r="R419" s="56">
        <v>89672905</v>
      </c>
      <c r="S419" s="40">
        <v>42782</v>
      </c>
      <c r="T419" s="55">
        <f t="shared" si="74"/>
        <v>0</v>
      </c>
      <c r="U419" s="111"/>
      <c r="V419" s="43">
        <v>0</v>
      </c>
      <c r="W419" s="43">
        <v>0</v>
      </c>
      <c r="X419" s="43">
        <v>0</v>
      </c>
      <c r="Y419" s="43">
        <v>0</v>
      </c>
      <c r="Z419" s="43">
        <v>0</v>
      </c>
      <c r="AA419" s="43">
        <v>0</v>
      </c>
      <c r="AB419" s="43">
        <v>0</v>
      </c>
      <c r="AC419" s="43">
        <v>0</v>
      </c>
      <c r="AD419" s="43">
        <v>0</v>
      </c>
      <c r="AE419" s="43">
        <v>0</v>
      </c>
      <c r="AF419" s="43">
        <v>0</v>
      </c>
      <c r="AG419" s="28">
        <v>42698</v>
      </c>
      <c r="AH419" s="44">
        <v>7861406</v>
      </c>
      <c r="AI419" s="67">
        <v>19142431</v>
      </c>
      <c r="AJ419" s="40">
        <v>42712</v>
      </c>
      <c r="AK419" s="42">
        <v>15659708</v>
      </c>
      <c r="AL419" s="43">
        <v>0</v>
      </c>
      <c r="AM419" s="43">
        <v>0</v>
      </c>
      <c r="AN419" s="72">
        <f t="shared" si="75"/>
        <v>0</v>
      </c>
      <c r="AO419" s="43">
        <v>0</v>
      </c>
      <c r="AP419" s="43">
        <v>0</v>
      </c>
      <c r="AQ419" s="43">
        <v>0</v>
      </c>
      <c r="AR419" s="43">
        <v>0</v>
      </c>
      <c r="AS419" s="43">
        <v>0</v>
      </c>
      <c r="AT419" s="43">
        <v>0</v>
      </c>
      <c r="AU419" s="43">
        <v>0</v>
      </c>
      <c r="AV419" s="43">
        <v>0</v>
      </c>
      <c r="AW419" s="43">
        <v>0</v>
      </c>
      <c r="AX419" s="43">
        <v>0</v>
      </c>
      <c r="AY419" s="43">
        <v>0</v>
      </c>
      <c r="AZ419" s="43">
        <v>0</v>
      </c>
      <c r="BA419" s="19"/>
      <c r="BB419" s="275">
        <f t="shared" si="76"/>
        <v>0</v>
      </c>
      <c r="BC419" s="275">
        <f t="shared" si="77"/>
        <v>89672905</v>
      </c>
      <c r="BD419" s="14">
        <f>COUNTIF(СписМінфін!$B$2:$B$101,M419)</f>
        <v>1</v>
      </c>
    </row>
    <row r="420" spans="1:56" s="14" customFormat="1" hidden="1" x14ac:dyDescent="0.2">
      <c r="A420" s="14">
        <v>1</v>
      </c>
      <c r="B420" s="14">
        <f t="shared" si="78"/>
        <v>0</v>
      </c>
      <c r="C420" s="14">
        <f t="shared" si="79"/>
        <v>0</v>
      </c>
      <c r="D420" s="14" t="str">
        <f t="shared" si="80"/>
        <v>6КАЗЕННЕ ПІДПРИЄМСТВО "НАУКОВО-ВИРОБНИЧИЙ КОМПЛЕКС "ІСКРА"</v>
      </c>
      <c r="E420" s="261">
        <f t="shared" si="81"/>
        <v>0</v>
      </c>
      <c r="F420" s="261">
        <f t="shared" si="82"/>
        <v>0</v>
      </c>
      <c r="G420" s="128">
        <f t="shared" si="73"/>
        <v>0</v>
      </c>
      <c r="H420" s="126">
        <f t="shared" si="83"/>
        <v>0</v>
      </c>
      <c r="I420" s="23">
        <v>42542</v>
      </c>
      <c r="J420" s="23">
        <v>42542</v>
      </c>
      <c r="K420" s="274">
        <f t="shared" si="84"/>
        <v>42572</v>
      </c>
      <c r="L420" s="22">
        <v>9102966130</v>
      </c>
      <c r="M420" s="14" t="s">
        <v>20</v>
      </c>
      <c r="N420" s="41">
        <v>143138608241</v>
      </c>
      <c r="O420" s="40">
        <v>42542</v>
      </c>
      <c r="P420" s="40">
        <v>42542</v>
      </c>
      <c r="Q420" s="40" t="s">
        <v>108</v>
      </c>
      <c r="R420" s="43">
        <v>940427</v>
      </c>
      <c r="S420" s="40">
        <v>42571</v>
      </c>
      <c r="T420" s="55">
        <f t="shared" si="74"/>
        <v>940427</v>
      </c>
      <c r="U420" s="92">
        <v>42572</v>
      </c>
      <c r="V420" s="30">
        <v>940427</v>
      </c>
      <c r="W420" s="43">
        <v>0</v>
      </c>
      <c r="X420" s="43">
        <v>0</v>
      </c>
      <c r="Y420" s="43">
        <v>0</v>
      </c>
      <c r="Z420" s="43">
        <v>0</v>
      </c>
      <c r="AA420" s="43">
        <v>0</v>
      </c>
      <c r="AB420" s="43">
        <v>0</v>
      </c>
      <c r="AC420" s="43">
        <v>0</v>
      </c>
      <c r="AD420" s="43">
        <v>0</v>
      </c>
      <c r="AE420" s="43">
        <v>0</v>
      </c>
      <c r="AF420" s="43">
        <v>0</v>
      </c>
      <c r="AG420" s="43">
        <v>0</v>
      </c>
      <c r="AH420" s="43">
        <v>0</v>
      </c>
      <c r="AI420" s="88">
        <v>0</v>
      </c>
      <c r="AJ420" s="43">
        <v>0</v>
      </c>
      <c r="AK420" s="43">
        <v>0</v>
      </c>
      <c r="AL420" s="43">
        <v>0</v>
      </c>
      <c r="AM420" s="43">
        <v>0</v>
      </c>
      <c r="AN420" s="72">
        <f t="shared" si="75"/>
        <v>940427</v>
      </c>
      <c r="AO420" s="23">
        <v>42674</v>
      </c>
      <c r="AP420" s="57">
        <v>940427</v>
      </c>
      <c r="AQ420" s="43">
        <v>0</v>
      </c>
      <c r="AR420" s="43">
        <v>0</v>
      </c>
      <c r="AS420" s="43">
        <v>0</v>
      </c>
      <c r="AT420" s="43">
        <v>0</v>
      </c>
      <c r="AU420" s="43">
        <v>0</v>
      </c>
      <c r="AV420" s="43">
        <v>0</v>
      </c>
      <c r="AW420" s="43">
        <v>0</v>
      </c>
      <c r="AX420" s="43">
        <v>0</v>
      </c>
      <c r="AY420" s="43">
        <v>0</v>
      </c>
      <c r="AZ420" s="43">
        <v>0</v>
      </c>
      <c r="BA420" s="19"/>
      <c r="BB420" s="275">
        <f t="shared" si="76"/>
        <v>0</v>
      </c>
      <c r="BC420" s="275">
        <f t="shared" si="77"/>
        <v>0</v>
      </c>
      <c r="BD420" s="14">
        <f>COUNTIF(СписМінфін!$B$2:$B$101,M420)</f>
        <v>1</v>
      </c>
    </row>
    <row r="421" spans="1:56" s="14" customFormat="1" hidden="1" x14ac:dyDescent="0.2">
      <c r="A421" s="14">
        <v>1</v>
      </c>
      <c r="B421" s="14">
        <f t="shared" si="78"/>
        <v>0</v>
      </c>
      <c r="C421" s="14">
        <f t="shared" si="79"/>
        <v>0</v>
      </c>
      <c r="D421" s="14" t="str">
        <f t="shared" si="80"/>
        <v>6ПУБЛІЧНЕ АКЦIОНЕРНЕ ТОВАРИСТВО "СУМСЬКЕ МАШИНОБУДІВНЕ НАУКОВО-ВИРОБНИЧЕ ОБ'ЄДНАННЯ"</v>
      </c>
      <c r="E421" s="261">
        <f t="shared" si="81"/>
        <v>0</v>
      </c>
      <c r="F421" s="261">
        <f t="shared" si="82"/>
        <v>0</v>
      </c>
      <c r="G421" s="128">
        <f t="shared" si="73"/>
        <v>0</v>
      </c>
      <c r="H421" s="126">
        <f t="shared" si="83"/>
        <v>0</v>
      </c>
      <c r="I421" s="23">
        <v>42542</v>
      </c>
      <c r="J421" s="23">
        <v>42542</v>
      </c>
      <c r="K421" s="274">
        <f t="shared" si="84"/>
        <v>42572</v>
      </c>
      <c r="L421" s="22">
        <v>9102797142</v>
      </c>
      <c r="M421" s="14" t="s">
        <v>48</v>
      </c>
      <c r="N421" s="41">
        <v>57479918286</v>
      </c>
      <c r="O421" s="40">
        <v>42542</v>
      </c>
      <c r="P421" s="40">
        <v>42542</v>
      </c>
      <c r="Q421" s="40" t="s">
        <v>108</v>
      </c>
      <c r="R421" s="43">
        <v>15344676</v>
      </c>
      <c r="S421" s="40">
        <v>42571</v>
      </c>
      <c r="T421" s="55">
        <f t="shared" si="74"/>
        <v>15344676</v>
      </c>
      <c r="U421" s="90">
        <v>42572</v>
      </c>
      <c r="V421" s="19">
        <v>15344676</v>
      </c>
      <c r="W421" s="43">
        <v>0</v>
      </c>
      <c r="X421" s="43">
        <v>0</v>
      </c>
      <c r="Y421" s="43">
        <v>0</v>
      </c>
      <c r="Z421" s="43">
        <v>0</v>
      </c>
      <c r="AA421" s="43">
        <v>0</v>
      </c>
      <c r="AB421" s="43">
        <v>0</v>
      </c>
      <c r="AC421" s="43">
        <v>0</v>
      </c>
      <c r="AD421" s="43">
        <v>0</v>
      </c>
      <c r="AE421" s="43">
        <v>0</v>
      </c>
      <c r="AF421" s="43">
        <v>0</v>
      </c>
      <c r="AG421" s="43">
        <v>0</v>
      </c>
      <c r="AH421" s="43">
        <v>0</v>
      </c>
      <c r="AI421" s="88">
        <v>0</v>
      </c>
      <c r="AJ421" s="43">
        <v>0</v>
      </c>
      <c r="AK421" s="43">
        <v>0</v>
      </c>
      <c r="AL421" s="43">
        <v>0</v>
      </c>
      <c r="AM421" s="43">
        <v>0</v>
      </c>
      <c r="AN421" s="72">
        <f t="shared" si="75"/>
        <v>15344676</v>
      </c>
      <c r="AO421" s="40">
        <v>42613</v>
      </c>
      <c r="AP421" s="56">
        <v>15344676</v>
      </c>
      <c r="AQ421" s="43">
        <v>0</v>
      </c>
      <c r="AR421" s="43">
        <v>0</v>
      </c>
      <c r="AS421" s="43">
        <v>0</v>
      </c>
      <c r="AT421" s="43">
        <v>0</v>
      </c>
      <c r="AU421" s="43">
        <v>0</v>
      </c>
      <c r="AV421" s="43">
        <v>0</v>
      </c>
      <c r="AW421" s="43">
        <v>0</v>
      </c>
      <c r="AX421" s="43">
        <v>0</v>
      </c>
      <c r="AY421" s="43">
        <v>0</v>
      </c>
      <c r="AZ421" s="43">
        <v>0</v>
      </c>
      <c r="BA421" s="19"/>
      <c r="BB421" s="275">
        <f t="shared" si="76"/>
        <v>0</v>
      </c>
      <c r="BC421" s="275">
        <f t="shared" si="77"/>
        <v>0</v>
      </c>
      <c r="BD421" s="14">
        <f>COUNTIF(СписМінфін!$B$2:$B$101,M421)</f>
        <v>1</v>
      </c>
    </row>
    <row r="422" spans="1:56" s="14" customFormat="1" hidden="1" x14ac:dyDescent="0.2">
      <c r="A422" s="14">
        <v>1</v>
      </c>
      <c r="B422" s="14">
        <f t="shared" si="78"/>
        <v>1</v>
      </c>
      <c r="C422" s="14">
        <f t="shared" si="79"/>
        <v>0</v>
      </c>
      <c r="D422" s="14" t="str">
        <f t="shared" si="80"/>
        <v>6СПІЛЬНЕ УКРАЇНСЬКО-ПОЛЬСЬКЕ ПІДПРИЄМСТВО В ФОРМІ ТОВАРИСТВА З ОБМЕЖЕНОЮ ВІДПОВІДАЛЬНІСТЮ "МОДЕРН-ЕКСПО"</v>
      </c>
      <c r="E422" s="261">
        <f t="shared" si="81"/>
        <v>287.87495890401613</v>
      </c>
      <c r="F422" s="261">
        <f t="shared" si="82"/>
        <v>0</v>
      </c>
      <c r="G422" s="128">
        <f t="shared" si="73"/>
        <v>458.83999999985099</v>
      </c>
      <c r="H422" s="126">
        <f t="shared" si="83"/>
        <v>0</v>
      </c>
      <c r="I422" s="23">
        <v>42542</v>
      </c>
      <c r="J422" s="23">
        <v>42542</v>
      </c>
      <c r="K422" s="274">
        <f t="shared" si="84"/>
        <v>42572</v>
      </c>
      <c r="L422" s="22">
        <v>9102682166</v>
      </c>
      <c r="M422" s="14" t="s">
        <v>93</v>
      </c>
      <c r="N422" s="41">
        <v>217515703177</v>
      </c>
      <c r="O422" s="40">
        <v>42542</v>
      </c>
      <c r="P422" s="40">
        <v>42542</v>
      </c>
      <c r="Q422" s="40" t="s">
        <v>108</v>
      </c>
      <c r="R422" s="43">
        <v>10045560</v>
      </c>
      <c r="S422" s="40">
        <v>42571</v>
      </c>
      <c r="T422" s="55">
        <f t="shared" si="74"/>
        <v>10045101.16</v>
      </c>
      <c r="U422" s="90">
        <v>42572</v>
      </c>
      <c r="V422" s="19">
        <v>10045101.16</v>
      </c>
      <c r="W422" s="43">
        <v>0</v>
      </c>
      <c r="X422" s="43">
        <v>0</v>
      </c>
      <c r="Y422" s="43">
        <v>0</v>
      </c>
      <c r="Z422" s="43">
        <v>0</v>
      </c>
      <c r="AA422" s="43">
        <v>0</v>
      </c>
      <c r="AB422" s="43">
        <v>0</v>
      </c>
      <c r="AC422" s="43">
        <v>0</v>
      </c>
      <c r="AD422" s="43">
        <v>0</v>
      </c>
      <c r="AE422" s="43">
        <v>0</v>
      </c>
      <c r="AF422" s="43">
        <v>0</v>
      </c>
      <c r="AG422" s="43">
        <v>0</v>
      </c>
      <c r="AH422" s="43">
        <v>0</v>
      </c>
      <c r="AI422" s="88">
        <v>0</v>
      </c>
      <c r="AJ422" s="43">
        <v>0</v>
      </c>
      <c r="AK422" s="43">
        <v>0</v>
      </c>
      <c r="AL422" s="43">
        <v>0</v>
      </c>
      <c r="AM422" s="43">
        <v>0</v>
      </c>
      <c r="AN422" s="72">
        <f t="shared" si="75"/>
        <v>10045101.16</v>
      </c>
      <c r="AO422" s="40">
        <v>42580</v>
      </c>
      <c r="AP422" s="56">
        <v>10045101.16</v>
      </c>
      <c r="AQ422" s="43">
        <v>0</v>
      </c>
      <c r="AR422" s="43">
        <v>0</v>
      </c>
      <c r="AS422" s="43">
        <v>0</v>
      </c>
      <c r="AT422" s="43">
        <v>0</v>
      </c>
      <c r="AU422" s="43">
        <v>0</v>
      </c>
      <c r="AV422" s="43">
        <v>0</v>
      </c>
      <c r="AW422" s="43">
        <v>0</v>
      </c>
      <c r="AX422" s="43">
        <v>0</v>
      </c>
      <c r="AY422" s="43">
        <v>0</v>
      </c>
      <c r="AZ422" s="43">
        <v>0</v>
      </c>
      <c r="BA422" s="19"/>
      <c r="BB422" s="275">
        <f t="shared" si="76"/>
        <v>0</v>
      </c>
      <c r="BC422" s="275">
        <f t="shared" si="77"/>
        <v>458.83999999985099</v>
      </c>
      <c r="BD422" s="14">
        <f>COUNTIF(СписМінфін!$B$2:$B$101,M422)</f>
        <v>1</v>
      </c>
    </row>
    <row r="423" spans="1:56" s="14" customFormat="1" hidden="1" x14ac:dyDescent="0.2">
      <c r="A423" s="14">
        <v>1</v>
      </c>
      <c r="B423" s="14">
        <f t="shared" si="78"/>
        <v>0</v>
      </c>
      <c r="C423" s="14">
        <f t="shared" si="79"/>
        <v>0</v>
      </c>
      <c r="D423" s="14" t="str">
        <f t="shared" si="80"/>
        <v>6ДОЧІРНЄ ПІДПРИЄМСТВО З ІНОЗЕМНОЮ ІНВЕСТИЦІЄЮ "САНГРАНТ ПЛЮС"</v>
      </c>
      <c r="E423" s="261">
        <f t="shared" si="81"/>
        <v>0</v>
      </c>
      <c r="F423" s="261">
        <f t="shared" si="82"/>
        <v>0</v>
      </c>
      <c r="G423" s="128">
        <f t="shared" si="73"/>
        <v>0</v>
      </c>
      <c r="H423" s="126">
        <f t="shared" si="83"/>
        <v>0</v>
      </c>
      <c r="I423" s="23">
        <v>42542</v>
      </c>
      <c r="J423" s="23">
        <v>42542</v>
      </c>
      <c r="K423" s="274">
        <f t="shared" si="84"/>
        <v>42573</v>
      </c>
      <c r="L423" s="22">
        <v>9103140443</v>
      </c>
      <c r="M423" s="14" t="s">
        <v>88</v>
      </c>
      <c r="N423" s="41">
        <v>312436726100</v>
      </c>
      <c r="O423" s="40">
        <v>42542</v>
      </c>
      <c r="P423" s="40">
        <v>42542</v>
      </c>
      <c r="Q423" s="40" t="s">
        <v>108</v>
      </c>
      <c r="R423" s="43">
        <v>8224823</v>
      </c>
      <c r="S423" s="40">
        <v>42572</v>
      </c>
      <c r="T423" s="55">
        <f t="shared" si="74"/>
        <v>8224823</v>
      </c>
      <c r="U423" s="90">
        <v>42573</v>
      </c>
      <c r="V423" s="19">
        <v>8224823</v>
      </c>
      <c r="W423" s="43">
        <v>0</v>
      </c>
      <c r="X423" s="43">
        <v>0</v>
      </c>
      <c r="Y423" s="43">
        <v>0</v>
      </c>
      <c r="Z423" s="43">
        <v>0</v>
      </c>
      <c r="AA423" s="43">
        <v>0</v>
      </c>
      <c r="AB423" s="43">
        <v>0</v>
      </c>
      <c r="AC423" s="43">
        <v>0</v>
      </c>
      <c r="AD423" s="43">
        <v>0</v>
      </c>
      <c r="AE423" s="43">
        <v>0</v>
      </c>
      <c r="AF423" s="43">
        <v>0</v>
      </c>
      <c r="AG423" s="43">
        <v>0</v>
      </c>
      <c r="AH423" s="43">
        <v>0</v>
      </c>
      <c r="AI423" s="88">
        <v>0</v>
      </c>
      <c r="AJ423" s="43">
        <v>0</v>
      </c>
      <c r="AK423" s="43">
        <v>0</v>
      </c>
      <c r="AL423" s="43">
        <v>0</v>
      </c>
      <c r="AM423" s="43">
        <v>0</v>
      </c>
      <c r="AN423" s="72">
        <f t="shared" si="75"/>
        <v>8224823</v>
      </c>
      <c r="AO423" s="40">
        <v>42580</v>
      </c>
      <c r="AP423" s="56">
        <v>8224823</v>
      </c>
      <c r="AQ423" s="43">
        <v>0</v>
      </c>
      <c r="AR423" s="43">
        <v>0</v>
      </c>
      <c r="AS423" s="43">
        <v>0</v>
      </c>
      <c r="AT423" s="43">
        <v>0</v>
      </c>
      <c r="AU423" s="43">
        <v>0</v>
      </c>
      <c r="AV423" s="43">
        <v>0</v>
      </c>
      <c r="AW423" s="43">
        <v>0</v>
      </c>
      <c r="AX423" s="43">
        <v>0</v>
      </c>
      <c r="AY423" s="43">
        <v>0</v>
      </c>
      <c r="AZ423" s="43">
        <v>0</v>
      </c>
      <c r="BA423" s="19"/>
      <c r="BB423" s="275">
        <f t="shared" si="76"/>
        <v>0</v>
      </c>
      <c r="BC423" s="275">
        <f t="shared" si="77"/>
        <v>0</v>
      </c>
      <c r="BD423" s="14">
        <f>COUNTIF(СписМінфін!$B$2:$B$101,M423)</f>
        <v>1</v>
      </c>
    </row>
    <row r="424" spans="1:56" s="14" customFormat="1" hidden="1" x14ac:dyDescent="0.2">
      <c r="A424" s="14">
        <v>1</v>
      </c>
      <c r="B424" s="14">
        <f t="shared" si="78"/>
        <v>1</v>
      </c>
      <c r="C424" s="14">
        <f t="shared" si="79"/>
        <v>0</v>
      </c>
      <c r="D424" s="14" t="str">
        <f t="shared" si="80"/>
        <v>6ПРИВАТНЕ АКЦІОНЕРНЕ ТОВАРИСТВО "ПОЛОГІВСЬКИЙ ОЛІЙНОЕКСТРАКЦІЙНИЙ ЗАВОД"</v>
      </c>
      <c r="E424" s="261">
        <f t="shared" si="81"/>
        <v>72418.583561643842</v>
      </c>
      <c r="F424" s="261">
        <f t="shared" si="82"/>
        <v>0</v>
      </c>
      <c r="G424" s="128">
        <f t="shared" si="73"/>
        <v>115427</v>
      </c>
      <c r="H424" s="126">
        <f t="shared" si="83"/>
        <v>0</v>
      </c>
      <c r="I424" s="23">
        <v>42542</v>
      </c>
      <c r="J424" s="23">
        <v>42542</v>
      </c>
      <c r="K424" s="274">
        <f t="shared" si="84"/>
        <v>42573</v>
      </c>
      <c r="L424" s="22">
        <v>9102535438</v>
      </c>
      <c r="M424" s="14" t="s">
        <v>75</v>
      </c>
      <c r="N424" s="41">
        <v>3841408159</v>
      </c>
      <c r="O424" s="40">
        <v>42542</v>
      </c>
      <c r="P424" s="40">
        <v>42542</v>
      </c>
      <c r="Q424" s="40" t="s">
        <v>108</v>
      </c>
      <c r="R424" s="43">
        <v>21087379</v>
      </c>
      <c r="S424" s="40">
        <v>42572</v>
      </c>
      <c r="T424" s="55">
        <f t="shared" si="74"/>
        <v>20971952</v>
      </c>
      <c r="U424" s="90">
        <v>42573</v>
      </c>
      <c r="V424" s="19">
        <v>20971952</v>
      </c>
      <c r="W424" s="43">
        <v>0</v>
      </c>
      <c r="X424" s="43">
        <v>0</v>
      </c>
      <c r="Y424" s="43">
        <v>0</v>
      </c>
      <c r="Z424" s="43">
        <v>0</v>
      </c>
      <c r="AA424" s="43">
        <v>0</v>
      </c>
      <c r="AB424" s="43">
        <v>0</v>
      </c>
      <c r="AC424" s="43">
        <v>0</v>
      </c>
      <c r="AD424" s="43">
        <v>0</v>
      </c>
      <c r="AE424" s="43">
        <v>0</v>
      </c>
      <c r="AF424" s="43">
        <v>0</v>
      </c>
      <c r="AG424" s="43">
        <v>0</v>
      </c>
      <c r="AH424" s="43">
        <v>0</v>
      </c>
      <c r="AI424" s="88">
        <v>0</v>
      </c>
      <c r="AJ424" s="43">
        <v>0</v>
      </c>
      <c r="AK424" s="43">
        <v>0</v>
      </c>
      <c r="AL424" s="43">
        <v>0</v>
      </c>
      <c r="AM424" s="43">
        <v>0</v>
      </c>
      <c r="AN424" s="72">
        <f t="shared" si="75"/>
        <v>20971952</v>
      </c>
      <c r="AO424" s="40">
        <v>42580</v>
      </c>
      <c r="AP424" s="56">
        <v>20971952</v>
      </c>
      <c r="AQ424" s="43">
        <v>0</v>
      </c>
      <c r="AR424" s="43">
        <v>0</v>
      </c>
      <c r="AS424" s="43">
        <v>0</v>
      </c>
      <c r="AT424" s="43">
        <v>0</v>
      </c>
      <c r="AU424" s="43">
        <v>0</v>
      </c>
      <c r="AV424" s="43">
        <v>0</v>
      </c>
      <c r="AW424" s="43">
        <v>0</v>
      </c>
      <c r="AX424" s="43">
        <v>0</v>
      </c>
      <c r="AY424" s="43">
        <v>0</v>
      </c>
      <c r="AZ424" s="43">
        <v>0</v>
      </c>
      <c r="BA424" s="19"/>
      <c r="BB424" s="275">
        <f t="shared" si="76"/>
        <v>0</v>
      </c>
      <c r="BC424" s="275">
        <f t="shared" si="77"/>
        <v>115427</v>
      </c>
      <c r="BD424" s="14">
        <f>COUNTIF(СписМінфін!$B$2:$B$101,M424)</f>
        <v>1</v>
      </c>
    </row>
    <row r="425" spans="1:56" s="14" customFormat="1" hidden="1" x14ac:dyDescent="0.2">
      <c r="A425" s="14">
        <v>1</v>
      </c>
      <c r="B425" s="14">
        <f t="shared" si="78"/>
        <v>1</v>
      </c>
      <c r="C425" s="14">
        <f t="shared" si="79"/>
        <v>0</v>
      </c>
      <c r="D425" s="14" t="str">
        <f t="shared" si="80"/>
        <v>6ТОВАРИСТВО З ОБМЕЖЕНОЮ ВIДПОВIДАЛЬНIСТЮ "МИКОЛАЇВСЬКИЙ ГЛИНОЗЕМНИЙ ЗАВОД"</v>
      </c>
      <c r="E425" s="261">
        <f t="shared" si="81"/>
        <v>3.7643835616438355</v>
      </c>
      <c r="F425" s="261">
        <f t="shared" si="82"/>
        <v>0</v>
      </c>
      <c r="G425" s="128">
        <f t="shared" si="73"/>
        <v>6</v>
      </c>
      <c r="H425" s="126">
        <f t="shared" si="83"/>
        <v>0</v>
      </c>
      <c r="I425" s="23">
        <v>42542</v>
      </c>
      <c r="J425" s="23">
        <v>42542</v>
      </c>
      <c r="K425" s="274">
        <f t="shared" si="84"/>
        <v>42573</v>
      </c>
      <c r="L425" s="22">
        <v>9102951328</v>
      </c>
      <c r="M425" s="14" t="s">
        <v>53</v>
      </c>
      <c r="N425" s="41">
        <v>331330014011</v>
      </c>
      <c r="O425" s="40">
        <v>42542</v>
      </c>
      <c r="P425" s="40">
        <v>42542</v>
      </c>
      <c r="Q425" s="40" t="s">
        <v>108</v>
      </c>
      <c r="R425" s="22">
        <v>94173758</v>
      </c>
      <c r="S425" s="40">
        <v>42572</v>
      </c>
      <c r="T425" s="55">
        <f t="shared" si="74"/>
        <v>94173752</v>
      </c>
      <c r="U425" s="90">
        <v>42573</v>
      </c>
      <c r="V425" s="19">
        <v>94173752</v>
      </c>
      <c r="W425" s="43">
        <v>0</v>
      </c>
      <c r="X425" s="43">
        <v>0</v>
      </c>
      <c r="Y425" s="43">
        <v>0</v>
      </c>
      <c r="Z425" s="43">
        <v>0</v>
      </c>
      <c r="AA425" s="43">
        <v>0</v>
      </c>
      <c r="AB425" s="43">
        <v>0</v>
      </c>
      <c r="AC425" s="43">
        <v>0</v>
      </c>
      <c r="AD425" s="43">
        <v>0</v>
      </c>
      <c r="AE425" s="43">
        <v>0</v>
      </c>
      <c r="AF425" s="43">
        <v>0</v>
      </c>
      <c r="AG425" s="43">
        <v>0</v>
      </c>
      <c r="AH425" s="43">
        <v>0</v>
      </c>
      <c r="AI425" s="88">
        <v>0</v>
      </c>
      <c r="AJ425" s="43">
        <v>0</v>
      </c>
      <c r="AK425" s="43">
        <v>0</v>
      </c>
      <c r="AL425" s="43">
        <v>0</v>
      </c>
      <c r="AM425" s="43">
        <v>0</v>
      </c>
      <c r="AN425" s="72">
        <f t="shared" si="75"/>
        <v>94173752</v>
      </c>
      <c r="AO425" s="40">
        <v>42580</v>
      </c>
      <c r="AP425" s="56">
        <v>94173752</v>
      </c>
      <c r="AQ425" s="43">
        <v>0</v>
      </c>
      <c r="AR425" s="43">
        <v>0</v>
      </c>
      <c r="AS425" s="43">
        <v>0</v>
      </c>
      <c r="AT425" s="43">
        <v>0</v>
      </c>
      <c r="AU425" s="43">
        <v>0</v>
      </c>
      <c r="AV425" s="43">
        <v>0</v>
      </c>
      <c r="AW425" s="43">
        <v>0</v>
      </c>
      <c r="AX425" s="43">
        <v>0</v>
      </c>
      <c r="AY425" s="43">
        <v>0</v>
      </c>
      <c r="AZ425" s="43">
        <v>0</v>
      </c>
      <c r="BA425" s="19"/>
      <c r="BB425" s="275">
        <f t="shared" si="76"/>
        <v>0</v>
      </c>
      <c r="BC425" s="275">
        <f t="shared" si="77"/>
        <v>6</v>
      </c>
      <c r="BD425" s="14">
        <f>COUNTIF(СписМінфін!$B$2:$B$101,M425)</f>
        <v>1</v>
      </c>
    </row>
    <row r="426" spans="1:56" s="14" customFormat="1" hidden="1" x14ac:dyDescent="0.2">
      <c r="A426" s="14">
        <v>1</v>
      </c>
      <c r="B426" s="14">
        <f t="shared" si="78"/>
        <v>1</v>
      </c>
      <c r="C426" s="14">
        <f t="shared" si="79"/>
        <v>1</v>
      </c>
      <c r="D426" s="14" t="str">
        <f t="shared" si="80"/>
        <v>6ТОВАРИСТВО З ОБМЕЖЕНОЮ ВIДПОВIДАЛЬНIСТЮ "ПОБУЖСЬКИЙ ФЕРОНІКЕЛЕВИЙ КОМБІНАТ"</v>
      </c>
      <c r="E426" s="261">
        <f t="shared" si="81"/>
        <v>1296155.2852054795</v>
      </c>
      <c r="F426" s="261">
        <f t="shared" si="82"/>
        <v>1183329.1810958905</v>
      </c>
      <c r="G426" s="128">
        <f t="shared" si="73"/>
        <v>179832</v>
      </c>
      <c r="H426" s="126">
        <f t="shared" si="83"/>
        <v>146</v>
      </c>
      <c r="I426" s="62">
        <v>42542</v>
      </c>
      <c r="J426" s="62">
        <v>42542</v>
      </c>
      <c r="K426" s="274">
        <f t="shared" si="84"/>
        <v>42755</v>
      </c>
      <c r="L426" s="52">
        <v>9103057040</v>
      </c>
      <c r="M426" s="14" t="s">
        <v>50</v>
      </c>
      <c r="N426" s="58">
        <v>310769526557</v>
      </c>
      <c r="O426" s="51">
        <v>42542</v>
      </c>
      <c r="P426" s="51">
        <v>42542</v>
      </c>
      <c r="Q426" s="40" t="s">
        <v>108</v>
      </c>
      <c r="R426" s="52">
        <v>30590197</v>
      </c>
      <c r="S426" s="51">
        <v>42572</v>
      </c>
      <c r="T426" s="55">
        <f t="shared" si="74"/>
        <v>30410365</v>
      </c>
      <c r="U426" s="110">
        <v>42573</v>
      </c>
      <c r="V426" s="25">
        <v>27313872.969999999</v>
      </c>
      <c r="W426" s="33">
        <v>42696</v>
      </c>
      <c r="X426" s="25">
        <v>341909.92</v>
      </c>
      <c r="Y426" s="33">
        <v>42755</v>
      </c>
      <c r="Z426" s="25">
        <v>2754582.11</v>
      </c>
      <c r="AA426" s="43">
        <v>0</v>
      </c>
      <c r="AB426" s="43">
        <v>0</v>
      </c>
      <c r="AC426" s="43">
        <v>0</v>
      </c>
      <c r="AD426" s="43">
        <v>0</v>
      </c>
      <c r="AE426" s="43">
        <v>0</v>
      </c>
      <c r="AF426" s="43">
        <v>0</v>
      </c>
      <c r="AG426" s="43">
        <v>0</v>
      </c>
      <c r="AH426" s="43">
        <v>0</v>
      </c>
      <c r="AI426" s="88">
        <v>0</v>
      </c>
      <c r="AJ426" s="43">
        <v>0</v>
      </c>
      <c r="AK426" s="43">
        <v>0</v>
      </c>
      <c r="AL426" s="43">
        <v>0</v>
      </c>
      <c r="AM426" s="43">
        <v>0</v>
      </c>
      <c r="AN426" s="72">
        <f t="shared" si="75"/>
        <v>30410365</v>
      </c>
      <c r="AO426" s="40">
        <v>42580</v>
      </c>
      <c r="AP426" s="57">
        <v>30410365</v>
      </c>
      <c r="AQ426" s="43">
        <v>0</v>
      </c>
      <c r="AR426" s="43">
        <v>0</v>
      </c>
      <c r="AS426" s="43">
        <v>0</v>
      </c>
      <c r="AT426" s="43">
        <v>0</v>
      </c>
      <c r="AU426" s="43">
        <v>0</v>
      </c>
      <c r="AV426" s="43">
        <v>0</v>
      </c>
      <c r="AW426" s="43">
        <v>0</v>
      </c>
      <c r="AX426" s="43">
        <v>0</v>
      </c>
      <c r="AY426" s="43">
        <v>0</v>
      </c>
      <c r="AZ426" s="43">
        <v>0</v>
      </c>
      <c r="BA426" s="19"/>
      <c r="BB426" s="275">
        <f t="shared" si="76"/>
        <v>0</v>
      </c>
      <c r="BC426" s="275">
        <f t="shared" si="77"/>
        <v>179832</v>
      </c>
      <c r="BD426" s="14">
        <f>COUNTIF(СписМінфін!$B$2:$B$101,M426)</f>
        <v>1</v>
      </c>
    </row>
    <row r="427" spans="1:56" s="14" customFormat="1" hidden="1" x14ac:dyDescent="0.2">
      <c r="A427" s="14">
        <v>1</v>
      </c>
      <c r="B427" s="14">
        <f t="shared" si="78"/>
        <v>1</v>
      </c>
      <c r="C427" s="14">
        <f t="shared" si="79"/>
        <v>0</v>
      </c>
      <c r="D427" s="14" t="str">
        <f t="shared" si="80"/>
        <v>6ТОВАРИСТВО З ОБМЕЖЕНОЮ ВІДПОВІДАЛЬНІСТЮ "ЕЛЕКТРОСТАЛЬ"</v>
      </c>
      <c r="E427" s="261">
        <f t="shared" si="81"/>
        <v>269898.77260273974</v>
      </c>
      <c r="F427" s="261">
        <f t="shared" si="82"/>
        <v>0</v>
      </c>
      <c r="G427" s="128">
        <f t="shared" si="73"/>
        <v>430188</v>
      </c>
      <c r="H427" s="126">
        <f t="shared" si="83"/>
        <v>0</v>
      </c>
      <c r="I427" s="23">
        <v>42542</v>
      </c>
      <c r="J427" s="23">
        <v>42542</v>
      </c>
      <c r="K427" s="274">
        <f t="shared" si="84"/>
        <v>42573</v>
      </c>
      <c r="L427" s="22">
        <v>9103117507</v>
      </c>
      <c r="M427" s="14" t="s">
        <v>135</v>
      </c>
      <c r="N427" s="41">
        <v>325823805381</v>
      </c>
      <c r="O427" s="40">
        <v>42542</v>
      </c>
      <c r="P427" s="40">
        <v>42542</v>
      </c>
      <c r="Q427" s="40" t="s">
        <v>108</v>
      </c>
      <c r="R427" s="22">
        <v>14627409</v>
      </c>
      <c r="S427" s="40">
        <v>42572</v>
      </c>
      <c r="T427" s="55">
        <f t="shared" si="74"/>
        <v>14197221</v>
      </c>
      <c r="U427" s="90">
        <v>42573</v>
      </c>
      <c r="V427" s="19">
        <v>14197221</v>
      </c>
      <c r="W427" s="43">
        <v>0</v>
      </c>
      <c r="X427" s="43">
        <v>0</v>
      </c>
      <c r="Y427" s="43">
        <v>0</v>
      </c>
      <c r="Z427" s="43">
        <v>0</v>
      </c>
      <c r="AA427" s="43">
        <v>0</v>
      </c>
      <c r="AB427" s="43">
        <v>0</v>
      </c>
      <c r="AC427" s="43">
        <v>0</v>
      </c>
      <c r="AD427" s="43">
        <v>0</v>
      </c>
      <c r="AE427" s="43">
        <v>0</v>
      </c>
      <c r="AF427" s="43">
        <v>0</v>
      </c>
      <c r="AG427" s="43">
        <v>0</v>
      </c>
      <c r="AH427" s="43">
        <v>0</v>
      </c>
      <c r="AI427" s="88">
        <v>0</v>
      </c>
      <c r="AJ427" s="43">
        <v>0</v>
      </c>
      <c r="AK427" s="43">
        <v>0</v>
      </c>
      <c r="AL427" s="43">
        <v>0</v>
      </c>
      <c r="AM427" s="43">
        <v>0</v>
      </c>
      <c r="AN427" s="72">
        <f t="shared" si="75"/>
        <v>14197221</v>
      </c>
      <c r="AO427" s="40">
        <v>42580</v>
      </c>
      <c r="AP427" s="56">
        <v>14197221</v>
      </c>
      <c r="AQ427" s="43">
        <v>0</v>
      </c>
      <c r="AR427" s="43">
        <v>0</v>
      </c>
      <c r="AS427" s="43">
        <v>0</v>
      </c>
      <c r="AT427" s="43">
        <v>0</v>
      </c>
      <c r="AU427" s="43">
        <v>0</v>
      </c>
      <c r="AV427" s="43">
        <v>0</v>
      </c>
      <c r="AW427" s="43">
        <v>0</v>
      </c>
      <c r="AX427" s="43">
        <v>0</v>
      </c>
      <c r="AY427" s="43">
        <v>0</v>
      </c>
      <c r="AZ427" s="43">
        <v>0</v>
      </c>
      <c r="BA427" s="19"/>
      <c r="BB427" s="275">
        <f t="shared" si="76"/>
        <v>0</v>
      </c>
      <c r="BC427" s="275">
        <f t="shared" si="77"/>
        <v>430188</v>
      </c>
      <c r="BD427" s="14">
        <f>COUNTIF(СписМінфін!$B$2:$B$101,M427)</f>
        <v>0</v>
      </c>
    </row>
    <row r="428" spans="1:56" s="14" customFormat="1" hidden="1" x14ac:dyDescent="0.2">
      <c r="A428" s="14">
        <v>1</v>
      </c>
      <c r="B428" s="14">
        <f t="shared" si="78"/>
        <v>1</v>
      </c>
      <c r="C428" s="14">
        <f t="shared" si="79"/>
        <v>0</v>
      </c>
      <c r="D428" s="14" t="str">
        <f t="shared" si="80"/>
        <v>6ДЕРЖАВНЕ ПIДПРИЄМСТВО "АНТОНОВ"</v>
      </c>
      <c r="E428" s="261">
        <f t="shared" si="81"/>
        <v>465882.61917808221</v>
      </c>
      <c r="F428" s="261">
        <f t="shared" si="82"/>
        <v>0</v>
      </c>
      <c r="G428" s="128">
        <f t="shared" si="73"/>
        <v>742564</v>
      </c>
      <c r="H428" s="126">
        <f t="shared" si="83"/>
        <v>0</v>
      </c>
      <c r="I428" s="23">
        <v>42542</v>
      </c>
      <c r="J428" s="23">
        <v>42542</v>
      </c>
      <c r="K428" s="274">
        <f t="shared" si="84"/>
        <v>42578</v>
      </c>
      <c r="L428" s="22">
        <v>9103153708</v>
      </c>
      <c r="M428" s="14" t="s">
        <v>56</v>
      </c>
      <c r="N428" s="41">
        <v>143075226658</v>
      </c>
      <c r="O428" s="40">
        <v>42542</v>
      </c>
      <c r="P428" s="40">
        <v>42542</v>
      </c>
      <c r="Q428" s="40" t="s">
        <v>108</v>
      </c>
      <c r="R428" s="22">
        <v>30249873</v>
      </c>
      <c r="S428" s="40">
        <v>42577</v>
      </c>
      <c r="T428" s="55">
        <f t="shared" si="74"/>
        <v>29507309</v>
      </c>
      <c r="U428" s="90">
        <v>42578</v>
      </c>
      <c r="V428" s="19">
        <v>29507309</v>
      </c>
      <c r="W428" s="43">
        <v>0</v>
      </c>
      <c r="X428" s="43">
        <v>0</v>
      </c>
      <c r="Y428" s="43">
        <v>0</v>
      </c>
      <c r="Z428" s="43">
        <v>0</v>
      </c>
      <c r="AA428" s="43">
        <v>0</v>
      </c>
      <c r="AB428" s="43">
        <v>0</v>
      </c>
      <c r="AC428" s="43">
        <v>0</v>
      </c>
      <c r="AD428" s="43">
        <v>0</v>
      </c>
      <c r="AE428" s="43">
        <v>0</v>
      </c>
      <c r="AF428" s="43">
        <v>0</v>
      </c>
      <c r="AG428" s="43">
        <v>0</v>
      </c>
      <c r="AH428" s="43">
        <v>0</v>
      </c>
      <c r="AI428" s="88">
        <v>0</v>
      </c>
      <c r="AJ428" s="43">
        <v>0</v>
      </c>
      <c r="AK428" s="43">
        <v>0</v>
      </c>
      <c r="AL428" s="43">
        <v>0</v>
      </c>
      <c r="AM428" s="43">
        <v>0</v>
      </c>
      <c r="AN428" s="72">
        <f t="shared" si="75"/>
        <v>29507309</v>
      </c>
      <c r="AO428" s="40">
        <v>42580</v>
      </c>
      <c r="AP428" s="56">
        <v>29507309</v>
      </c>
      <c r="AQ428" s="43">
        <v>0</v>
      </c>
      <c r="AR428" s="43">
        <v>0</v>
      </c>
      <c r="AS428" s="43">
        <v>0</v>
      </c>
      <c r="AT428" s="43">
        <v>0</v>
      </c>
      <c r="AU428" s="43">
        <v>0</v>
      </c>
      <c r="AV428" s="43">
        <v>0</v>
      </c>
      <c r="AW428" s="43">
        <v>0</v>
      </c>
      <c r="AX428" s="43">
        <v>0</v>
      </c>
      <c r="AY428" s="43">
        <v>0</v>
      </c>
      <c r="AZ428" s="43">
        <v>0</v>
      </c>
      <c r="BA428" s="19"/>
      <c r="BB428" s="275">
        <f t="shared" si="76"/>
        <v>0</v>
      </c>
      <c r="BC428" s="275">
        <f t="shared" si="77"/>
        <v>742564</v>
      </c>
      <c r="BD428" s="14">
        <f>COUNTIF(СписМінфін!$B$2:$B$101,M428)</f>
        <v>1</v>
      </c>
    </row>
    <row r="429" spans="1:56" s="14" customFormat="1" hidden="1" x14ac:dyDescent="0.2">
      <c r="A429" s="14">
        <v>1</v>
      </c>
      <c r="B429" s="14">
        <f t="shared" si="78"/>
        <v>1</v>
      </c>
      <c r="C429" s="14">
        <f t="shared" si="79"/>
        <v>1</v>
      </c>
      <c r="D429" s="14" t="str">
        <f t="shared" si="80"/>
        <v>6ПРИВАТНЕ АКЦIОНЕРНЕ ТОВАРИСТВО "ЄВРАЗ ДНІПРОВСЬКИЙ МЕТАЛУРГІЙНИЙ ЗАВОД"</v>
      </c>
      <c r="E429" s="261">
        <f t="shared" si="81"/>
        <v>38879.246027401343</v>
      </c>
      <c r="F429" s="261">
        <f t="shared" si="82"/>
        <v>38879.246027397254</v>
      </c>
      <c r="G429" s="128">
        <f t="shared" si="73"/>
        <v>6.5192580223083496E-9</v>
      </c>
      <c r="H429" s="126">
        <f t="shared" si="83"/>
        <v>130</v>
      </c>
      <c r="I429" s="62">
        <v>42542</v>
      </c>
      <c r="J429" s="62">
        <v>42542</v>
      </c>
      <c r="K429" s="274">
        <f t="shared" si="84"/>
        <v>42739</v>
      </c>
      <c r="L429" s="52">
        <v>9102799777</v>
      </c>
      <c r="M429" s="14" t="s">
        <v>36</v>
      </c>
      <c r="N429" s="58">
        <v>53930504026</v>
      </c>
      <c r="O429" s="51">
        <v>42542</v>
      </c>
      <c r="P429" s="51">
        <v>42542</v>
      </c>
      <c r="Q429" s="40" t="s">
        <v>108</v>
      </c>
      <c r="R429" s="59">
        <v>82387197</v>
      </c>
      <c r="S429" s="51">
        <v>42572</v>
      </c>
      <c r="T429" s="55">
        <f t="shared" si="74"/>
        <v>81767318.959999993</v>
      </c>
      <c r="U429" s="110">
        <v>42578</v>
      </c>
      <c r="V429" s="25">
        <v>81658158</v>
      </c>
      <c r="W429" s="33">
        <v>42739</v>
      </c>
      <c r="X429" s="25">
        <v>109160.95999999999</v>
      </c>
      <c r="Y429" s="43">
        <v>0</v>
      </c>
      <c r="Z429" s="43">
        <v>0</v>
      </c>
      <c r="AA429" s="43">
        <v>0</v>
      </c>
      <c r="AB429" s="43">
        <v>0</v>
      </c>
      <c r="AC429" s="43">
        <v>0</v>
      </c>
      <c r="AD429" s="43">
        <v>0</v>
      </c>
      <c r="AE429" s="43">
        <v>0</v>
      </c>
      <c r="AF429" s="43">
        <v>0</v>
      </c>
      <c r="AG429" s="28">
        <v>42682</v>
      </c>
      <c r="AH429" s="44">
        <v>1034200</v>
      </c>
      <c r="AI429" s="67">
        <v>619878.04</v>
      </c>
      <c r="AJ429" s="60"/>
      <c r="AK429" s="42">
        <v>5795.92</v>
      </c>
      <c r="AL429" s="22" t="s">
        <v>108</v>
      </c>
      <c r="AM429" s="43">
        <v>0</v>
      </c>
      <c r="AN429" s="72">
        <f t="shared" si="75"/>
        <v>81767318.959999993</v>
      </c>
      <c r="AO429" s="28">
        <v>42580</v>
      </c>
      <c r="AP429" s="27">
        <v>81658158</v>
      </c>
      <c r="AQ429" s="28">
        <v>42786</v>
      </c>
      <c r="AR429" s="44">
        <v>109160.95999999999</v>
      </c>
      <c r="AS429" s="43">
        <v>0</v>
      </c>
      <c r="AT429" s="43">
        <v>0</v>
      </c>
      <c r="AU429" s="43">
        <v>0</v>
      </c>
      <c r="AV429" s="43">
        <v>0</v>
      </c>
      <c r="AW429" s="43">
        <v>0</v>
      </c>
      <c r="AX429" s="43">
        <v>0</v>
      </c>
      <c r="AY429" s="43">
        <v>0</v>
      </c>
      <c r="AZ429" s="43">
        <v>0</v>
      </c>
      <c r="BA429" s="19"/>
      <c r="BB429" s="275">
        <f t="shared" si="76"/>
        <v>0</v>
      </c>
      <c r="BC429" s="275">
        <f t="shared" si="77"/>
        <v>619878.04000000656</v>
      </c>
      <c r="BD429" s="14">
        <f>COUNTIF(СписМінфін!$B$2:$B$101,M429)</f>
        <v>1</v>
      </c>
    </row>
    <row r="430" spans="1:56" s="14" customFormat="1" hidden="1" x14ac:dyDescent="0.2">
      <c r="A430" s="14">
        <v>1</v>
      </c>
      <c r="B430" s="14">
        <f t="shared" si="78"/>
        <v>1</v>
      </c>
      <c r="C430" s="14">
        <f t="shared" si="79"/>
        <v>0</v>
      </c>
      <c r="D430" s="14" t="str">
        <f t="shared" si="80"/>
        <v>6ПРИВАТНЕ АКЦIОНЕРНЕ ТОВАРИСТВО "ЦЕНТРАЛЬНИЙ ГІРНИЧО-ЗБАГАЧУВАЛЬНИЙ КОМБІНАТ"</v>
      </c>
      <c r="E430" s="261">
        <f t="shared" si="81"/>
        <v>10551542.968493151</v>
      </c>
      <c r="F430" s="261">
        <f t="shared" si="82"/>
        <v>0</v>
      </c>
      <c r="G430" s="128">
        <f t="shared" si="73"/>
        <v>16817961.5</v>
      </c>
      <c r="H430" s="126">
        <f t="shared" si="83"/>
        <v>0</v>
      </c>
      <c r="I430" s="23">
        <v>42542</v>
      </c>
      <c r="J430" s="23">
        <v>42542</v>
      </c>
      <c r="K430" s="274">
        <f t="shared" si="84"/>
        <v>42578</v>
      </c>
      <c r="L430" s="22">
        <v>9102937599</v>
      </c>
      <c r="M430" s="14" t="s">
        <v>133</v>
      </c>
      <c r="N430" s="41">
        <v>1909704059</v>
      </c>
      <c r="O430" s="40">
        <v>42542</v>
      </c>
      <c r="P430" s="40">
        <v>42542</v>
      </c>
      <c r="Q430" s="40" t="s">
        <v>108</v>
      </c>
      <c r="R430" s="43">
        <v>57215839</v>
      </c>
      <c r="S430" s="40">
        <v>42572</v>
      </c>
      <c r="T430" s="55">
        <f t="shared" si="74"/>
        <v>40397877.5</v>
      </c>
      <c r="U430" s="90">
        <v>42578</v>
      </c>
      <c r="V430" s="19">
        <v>40397877.5</v>
      </c>
      <c r="W430" s="43">
        <v>0</v>
      </c>
      <c r="X430" s="43">
        <v>0</v>
      </c>
      <c r="Y430" s="43">
        <v>0</v>
      </c>
      <c r="Z430" s="43">
        <v>0</v>
      </c>
      <c r="AA430" s="43">
        <v>0</v>
      </c>
      <c r="AB430" s="43">
        <v>0</v>
      </c>
      <c r="AC430" s="43">
        <v>0</v>
      </c>
      <c r="AD430" s="43">
        <v>0</v>
      </c>
      <c r="AE430" s="43">
        <v>0</v>
      </c>
      <c r="AF430" s="43">
        <v>0</v>
      </c>
      <c r="AG430" s="43">
        <v>0</v>
      </c>
      <c r="AH430" s="43">
        <v>0</v>
      </c>
      <c r="AI430" s="88">
        <v>0</v>
      </c>
      <c r="AJ430" s="43">
        <v>0</v>
      </c>
      <c r="AK430" s="43">
        <v>0</v>
      </c>
      <c r="AL430" s="43">
        <v>0</v>
      </c>
      <c r="AM430" s="43">
        <v>0</v>
      </c>
      <c r="AN430" s="72">
        <f t="shared" si="75"/>
        <v>40397877.5</v>
      </c>
      <c r="AO430" s="40">
        <v>42580</v>
      </c>
      <c r="AP430" s="56">
        <v>40397877.5</v>
      </c>
      <c r="AQ430" s="43">
        <v>0</v>
      </c>
      <c r="AR430" s="43">
        <v>0</v>
      </c>
      <c r="AS430" s="43">
        <v>0</v>
      </c>
      <c r="AT430" s="43">
        <v>0</v>
      </c>
      <c r="AU430" s="43">
        <v>0</v>
      </c>
      <c r="AV430" s="43">
        <v>0</v>
      </c>
      <c r="AW430" s="43">
        <v>0</v>
      </c>
      <c r="AX430" s="43">
        <v>0</v>
      </c>
      <c r="AY430" s="43">
        <v>0</v>
      </c>
      <c r="AZ430" s="43">
        <v>0</v>
      </c>
      <c r="BA430" s="19"/>
      <c r="BB430" s="275">
        <f t="shared" si="76"/>
        <v>0</v>
      </c>
      <c r="BC430" s="275">
        <f t="shared" si="77"/>
        <v>16817961.5</v>
      </c>
      <c r="BD430" s="14">
        <f>COUNTIF(СписМінфін!$B$2:$B$101,M430)</f>
        <v>0</v>
      </c>
    </row>
    <row r="431" spans="1:56" s="14" customFormat="1" hidden="1" x14ac:dyDescent="0.2">
      <c r="A431" s="14">
        <v>1</v>
      </c>
      <c r="B431" s="14">
        <f t="shared" si="78"/>
        <v>1</v>
      </c>
      <c r="C431" s="14">
        <f t="shared" si="79"/>
        <v>0</v>
      </c>
      <c r="D431" s="14" t="str">
        <f t="shared" si="80"/>
        <v>6ПУБЛІЧНЕ АКЦIОНЕРНЕ ТОВАРИСТВО "ДНІПРОВСЬКИЙ МЕТАЛУРГІЙНИЙ КОМБІНАТ ІМ. Ф.Е. ДЗЕРЖИНСЬКОГО"</v>
      </c>
      <c r="E431" s="261">
        <f t="shared" si="81"/>
        <v>1747022.805479452</v>
      </c>
      <c r="F431" s="261">
        <f t="shared" si="82"/>
        <v>0</v>
      </c>
      <c r="G431" s="129">
        <f t="shared" si="73"/>
        <v>2784556</v>
      </c>
      <c r="H431" s="126">
        <f t="shared" si="83"/>
        <v>0</v>
      </c>
      <c r="I431" s="23">
        <v>42542</v>
      </c>
      <c r="J431" s="23">
        <v>42542</v>
      </c>
      <c r="K431" s="274">
        <f t="shared" si="84"/>
        <v>42578</v>
      </c>
      <c r="L431" s="22">
        <v>9102431070</v>
      </c>
      <c r="M431" s="14" t="s">
        <v>27</v>
      </c>
      <c r="N431" s="41">
        <v>53930404034</v>
      </c>
      <c r="O431" s="40">
        <v>42542</v>
      </c>
      <c r="P431" s="40">
        <v>42542</v>
      </c>
      <c r="Q431" s="40" t="s">
        <v>108</v>
      </c>
      <c r="R431" s="43">
        <v>197390789</v>
      </c>
      <c r="S431" s="40">
        <v>42572</v>
      </c>
      <c r="T431" s="55">
        <f t="shared" si="74"/>
        <v>194485780</v>
      </c>
      <c r="U431" s="90">
        <v>42578</v>
      </c>
      <c r="V431" s="19">
        <v>194485780</v>
      </c>
      <c r="W431" s="43">
        <v>0</v>
      </c>
      <c r="X431" s="43">
        <v>0</v>
      </c>
      <c r="Y431" s="43">
        <v>0</v>
      </c>
      <c r="Z431" s="43">
        <v>0</v>
      </c>
      <c r="AA431" s="43">
        <v>0</v>
      </c>
      <c r="AB431" s="43">
        <v>0</v>
      </c>
      <c r="AC431" s="43">
        <v>0</v>
      </c>
      <c r="AD431" s="43">
        <v>0</v>
      </c>
      <c r="AE431" s="43">
        <v>0</v>
      </c>
      <c r="AF431" s="43">
        <v>0</v>
      </c>
      <c r="AG431" s="40">
        <v>42629</v>
      </c>
      <c r="AH431" s="22">
        <v>984602</v>
      </c>
      <c r="AI431" s="64">
        <v>120453</v>
      </c>
      <c r="AJ431" s="40">
        <v>42727</v>
      </c>
      <c r="AK431" s="22">
        <v>93342</v>
      </c>
      <c r="AL431" s="40" t="s">
        <v>108</v>
      </c>
      <c r="AM431" s="43">
        <v>0</v>
      </c>
      <c r="AN431" s="72">
        <f t="shared" si="75"/>
        <v>194485780</v>
      </c>
      <c r="AO431" s="40">
        <v>42643</v>
      </c>
      <c r="AP431" s="57">
        <v>194485780</v>
      </c>
      <c r="AQ431" s="43">
        <v>0</v>
      </c>
      <c r="AR431" s="43">
        <v>0</v>
      </c>
      <c r="AS431" s="43">
        <v>0</v>
      </c>
      <c r="AT431" s="43">
        <v>0</v>
      </c>
      <c r="AU431" s="43">
        <v>0</v>
      </c>
      <c r="AV431" s="43">
        <v>0</v>
      </c>
      <c r="AW431" s="43">
        <v>0</v>
      </c>
      <c r="AX431" s="43">
        <v>0</v>
      </c>
      <c r="AY431" s="43">
        <v>0</v>
      </c>
      <c r="AZ431" s="43">
        <v>0</v>
      </c>
      <c r="BA431" s="22"/>
      <c r="BB431" s="276">
        <f t="shared" si="76"/>
        <v>0</v>
      </c>
      <c r="BC431" s="276">
        <f t="shared" si="77"/>
        <v>2905009</v>
      </c>
      <c r="BD431" s="14">
        <f>COUNTIF(СписМінфін!$B$2:$B$101,M431)</f>
        <v>1</v>
      </c>
    </row>
    <row r="432" spans="1:56" s="14" customFormat="1" hidden="1" x14ac:dyDescent="0.2">
      <c r="A432" s="14">
        <v>1</v>
      </c>
      <c r="B432" s="14">
        <f t="shared" si="78"/>
        <v>1</v>
      </c>
      <c r="C432" s="14">
        <f t="shared" si="79"/>
        <v>0</v>
      </c>
      <c r="D432" s="14" t="str">
        <f t="shared" si="80"/>
        <v>6ТОВАРИСТВО З ОБМЕЖЕНОЮ ВIДПОВIДАЛЬНIСТЮ "ІНТЕРПАЙП НІКО ТЬЮБ"</v>
      </c>
      <c r="E432" s="261">
        <f t="shared" si="81"/>
        <v>32624.657534246577</v>
      </c>
      <c r="F432" s="261">
        <f t="shared" si="82"/>
        <v>0</v>
      </c>
      <c r="G432" s="128">
        <f t="shared" si="73"/>
        <v>52000</v>
      </c>
      <c r="H432" s="126">
        <f t="shared" si="83"/>
        <v>0</v>
      </c>
      <c r="I432" s="23">
        <v>42542</v>
      </c>
      <c r="J432" s="23">
        <v>42542</v>
      </c>
      <c r="K432" s="274">
        <f t="shared" si="84"/>
        <v>42578</v>
      </c>
      <c r="L432" s="22">
        <v>9102443530</v>
      </c>
      <c r="M432" s="14" t="s">
        <v>128</v>
      </c>
      <c r="N432" s="41">
        <v>355373604071</v>
      </c>
      <c r="O432" s="40">
        <v>42542</v>
      </c>
      <c r="P432" s="40">
        <v>42542</v>
      </c>
      <c r="Q432" s="40" t="s">
        <v>108</v>
      </c>
      <c r="R432" s="43">
        <v>14857630</v>
      </c>
      <c r="S432" s="40">
        <v>42572</v>
      </c>
      <c r="T432" s="55">
        <f t="shared" si="74"/>
        <v>14805630</v>
      </c>
      <c r="U432" s="90">
        <v>42578</v>
      </c>
      <c r="V432" s="19">
        <v>14805630</v>
      </c>
      <c r="W432" s="43">
        <v>0</v>
      </c>
      <c r="X432" s="43">
        <v>0</v>
      </c>
      <c r="Y432" s="43">
        <v>0</v>
      </c>
      <c r="Z432" s="43">
        <v>0</v>
      </c>
      <c r="AA432" s="43">
        <v>0</v>
      </c>
      <c r="AB432" s="43">
        <v>0</v>
      </c>
      <c r="AC432" s="43">
        <v>0</v>
      </c>
      <c r="AD432" s="43">
        <v>0</v>
      </c>
      <c r="AE432" s="43">
        <v>0</v>
      </c>
      <c r="AF432" s="43">
        <v>0</v>
      </c>
      <c r="AG432" s="43">
        <v>0</v>
      </c>
      <c r="AH432" s="43">
        <v>0</v>
      </c>
      <c r="AI432" s="88">
        <v>0</v>
      </c>
      <c r="AJ432" s="43">
        <v>0</v>
      </c>
      <c r="AK432" s="43">
        <v>0</v>
      </c>
      <c r="AL432" s="43">
        <v>0</v>
      </c>
      <c r="AM432" s="43">
        <v>0</v>
      </c>
      <c r="AN432" s="72">
        <f t="shared" si="75"/>
        <v>14805630</v>
      </c>
      <c r="AO432" s="40">
        <v>42580</v>
      </c>
      <c r="AP432" s="56">
        <v>14805630</v>
      </c>
      <c r="AQ432" s="43">
        <v>0</v>
      </c>
      <c r="AR432" s="43">
        <v>0</v>
      </c>
      <c r="AS432" s="43">
        <v>0</v>
      </c>
      <c r="AT432" s="43">
        <v>0</v>
      </c>
      <c r="AU432" s="43">
        <v>0</v>
      </c>
      <c r="AV432" s="43">
        <v>0</v>
      </c>
      <c r="AW432" s="43">
        <v>0</v>
      </c>
      <c r="AX432" s="43">
        <v>0</v>
      </c>
      <c r="AY432" s="43">
        <v>0</v>
      </c>
      <c r="AZ432" s="43">
        <v>0</v>
      </c>
      <c r="BA432" s="19"/>
      <c r="BB432" s="275">
        <f t="shared" si="76"/>
        <v>0</v>
      </c>
      <c r="BC432" s="275">
        <f t="shared" si="77"/>
        <v>52000</v>
      </c>
      <c r="BD432" s="14">
        <f>COUNTIF(СписМінфін!$B$2:$B$101,M432)</f>
        <v>0</v>
      </c>
    </row>
    <row r="433" spans="1:56" s="14" customFormat="1" hidden="1" x14ac:dyDescent="0.2">
      <c r="A433" s="14">
        <v>1</v>
      </c>
      <c r="B433" s="14">
        <f t="shared" si="78"/>
        <v>1</v>
      </c>
      <c r="C433" s="14">
        <f t="shared" si="79"/>
        <v>0</v>
      </c>
      <c r="D433" s="14" t="str">
        <f t="shared" si="80"/>
        <v>6ТОВАРИСТВО З ОБМЕЖЕНОЮ ВIДПОВIДАЛЬНIСТЮ "ОЛСІДЗ БЛЕК СІ"</v>
      </c>
      <c r="E433" s="261">
        <f t="shared" si="81"/>
        <v>253760.1701369854</v>
      </c>
      <c r="F433" s="261">
        <f t="shared" si="82"/>
        <v>0</v>
      </c>
      <c r="G433" s="128">
        <f t="shared" si="73"/>
        <v>404464.89999999851</v>
      </c>
      <c r="H433" s="126">
        <f t="shared" si="83"/>
        <v>0</v>
      </c>
      <c r="I433" s="23">
        <v>42542</v>
      </c>
      <c r="J433" s="23">
        <v>42542</v>
      </c>
      <c r="K433" s="274">
        <f t="shared" si="84"/>
        <v>42578</v>
      </c>
      <c r="L433" s="22">
        <v>9102439013</v>
      </c>
      <c r="M433" s="14" t="s">
        <v>39</v>
      </c>
      <c r="N433" s="41">
        <v>373924926569</v>
      </c>
      <c r="O433" s="40">
        <v>42542</v>
      </c>
      <c r="P433" s="40">
        <v>42542</v>
      </c>
      <c r="Q433" s="40" t="s">
        <v>108</v>
      </c>
      <c r="R433" s="43">
        <v>50233314</v>
      </c>
      <c r="S433" s="40">
        <v>42577</v>
      </c>
      <c r="T433" s="55">
        <f t="shared" si="74"/>
        <v>49828849.100000001</v>
      </c>
      <c r="U433" s="90">
        <v>42578</v>
      </c>
      <c r="V433" s="19">
        <v>49828849.100000001</v>
      </c>
      <c r="W433" s="43">
        <v>0</v>
      </c>
      <c r="X433" s="43">
        <v>0</v>
      </c>
      <c r="Y433" s="43">
        <v>0</v>
      </c>
      <c r="Z433" s="43">
        <v>0</v>
      </c>
      <c r="AA433" s="43">
        <v>0</v>
      </c>
      <c r="AB433" s="43">
        <v>0</v>
      </c>
      <c r="AC433" s="43">
        <v>0</v>
      </c>
      <c r="AD433" s="43">
        <v>0</v>
      </c>
      <c r="AE433" s="43">
        <v>0</v>
      </c>
      <c r="AF433" s="43">
        <v>0</v>
      </c>
      <c r="AG433" s="43">
        <v>0</v>
      </c>
      <c r="AH433" s="43">
        <v>0</v>
      </c>
      <c r="AI433" s="88">
        <v>0</v>
      </c>
      <c r="AJ433" s="43">
        <v>0</v>
      </c>
      <c r="AK433" s="43">
        <v>0</v>
      </c>
      <c r="AL433" s="43">
        <v>0</v>
      </c>
      <c r="AM433" s="43">
        <v>0</v>
      </c>
      <c r="AN433" s="72">
        <f t="shared" si="75"/>
        <v>49828849.100000001</v>
      </c>
      <c r="AO433" s="40">
        <v>42580</v>
      </c>
      <c r="AP433" s="56">
        <v>49828849.100000001</v>
      </c>
      <c r="AQ433" s="43">
        <v>0</v>
      </c>
      <c r="AR433" s="43">
        <v>0</v>
      </c>
      <c r="AS433" s="43">
        <v>0</v>
      </c>
      <c r="AT433" s="43">
        <v>0</v>
      </c>
      <c r="AU433" s="43">
        <v>0</v>
      </c>
      <c r="AV433" s="43">
        <v>0</v>
      </c>
      <c r="AW433" s="43">
        <v>0</v>
      </c>
      <c r="AX433" s="43">
        <v>0</v>
      </c>
      <c r="AY433" s="43">
        <v>0</v>
      </c>
      <c r="AZ433" s="43">
        <v>0</v>
      </c>
      <c r="BA433" s="19"/>
      <c r="BB433" s="275">
        <f t="shared" si="76"/>
        <v>0</v>
      </c>
      <c r="BC433" s="275">
        <f t="shared" si="77"/>
        <v>404464.89999999851</v>
      </c>
      <c r="BD433" s="14">
        <f>COUNTIF(СписМінфін!$B$2:$B$101,M433)</f>
        <v>1</v>
      </c>
    </row>
    <row r="434" spans="1:56" s="14" customFormat="1" hidden="1" x14ac:dyDescent="0.2">
      <c r="A434" s="14">
        <v>1</v>
      </c>
      <c r="B434" s="14">
        <f t="shared" si="78"/>
        <v>0</v>
      </c>
      <c r="C434" s="14">
        <f t="shared" si="79"/>
        <v>0</v>
      </c>
      <c r="D434" s="14" t="str">
        <f t="shared" si="80"/>
        <v>6ТОВАРИСТВО З ОБМЕЖЕНОЮ ВIДПОВIДАЛЬНIСТЮ "ТОРГОВИЙ ДІМ "СЛАВИЧ"</v>
      </c>
      <c r="E434" s="261">
        <f t="shared" si="81"/>
        <v>0</v>
      </c>
      <c r="F434" s="261">
        <f t="shared" si="82"/>
        <v>0</v>
      </c>
      <c r="G434" s="128">
        <f t="shared" si="73"/>
        <v>0</v>
      </c>
      <c r="H434" s="126">
        <f t="shared" si="83"/>
        <v>0</v>
      </c>
      <c r="I434" s="23">
        <v>42542</v>
      </c>
      <c r="J434" s="23">
        <v>42542</v>
      </c>
      <c r="K434" s="274">
        <f t="shared" si="84"/>
        <v>42579</v>
      </c>
      <c r="L434" s="22">
        <v>9102784553</v>
      </c>
      <c r="M434" s="14" t="s">
        <v>90</v>
      </c>
      <c r="N434" s="41">
        <v>213943025265</v>
      </c>
      <c r="O434" s="40">
        <v>42542</v>
      </c>
      <c r="P434" s="40">
        <v>42542</v>
      </c>
      <c r="Q434" s="40" t="s">
        <v>108</v>
      </c>
      <c r="R434" s="22">
        <v>13518109</v>
      </c>
      <c r="S434" s="40">
        <v>42579</v>
      </c>
      <c r="T434" s="55">
        <f t="shared" si="74"/>
        <v>13518109</v>
      </c>
      <c r="U434" s="90">
        <v>42579</v>
      </c>
      <c r="V434" s="19">
        <v>13518109</v>
      </c>
      <c r="W434" s="43">
        <v>0</v>
      </c>
      <c r="X434" s="43">
        <v>0</v>
      </c>
      <c r="Y434" s="43">
        <v>0</v>
      </c>
      <c r="Z434" s="43">
        <v>0</v>
      </c>
      <c r="AA434" s="43">
        <v>0</v>
      </c>
      <c r="AB434" s="43">
        <v>0</v>
      </c>
      <c r="AC434" s="43">
        <v>0</v>
      </c>
      <c r="AD434" s="43">
        <v>0</v>
      </c>
      <c r="AE434" s="43">
        <v>0</v>
      </c>
      <c r="AF434" s="43">
        <v>0</v>
      </c>
      <c r="AG434" s="43">
        <v>0</v>
      </c>
      <c r="AH434" s="43">
        <v>0</v>
      </c>
      <c r="AI434" s="88">
        <v>0</v>
      </c>
      <c r="AJ434" s="43">
        <v>0</v>
      </c>
      <c r="AK434" s="43">
        <v>0</v>
      </c>
      <c r="AL434" s="43">
        <v>0</v>
      </c>
      <c r="AM434" s="43">
        <v>0</v>
      </c>
      <c r="AN434" s="72">
        <f t="shared" si="75"/>
        <v>13518109</v>
      </c>
      <c r="AO434" s="40">
        <v>42580</v>
      </c>
      <c r="AP434" s="56">
        <v>13518109</v>
      </c>
      <c r="AQ434" s="43">
        <v>0</v>
      </c>
      <c r="AR434" s="43">
        <v>0</v>
      </c>
      <c r="AS434" s="43">
        <v>0</v>
      </c>
      <c r="AT434" s="43">
        <v>0</v>
      </c>
      <c r="AU434" s="43">
        <v>0</v>
      </c>
      <c r="AV434" s="43">
        <v>0</v>
      </c>
      <c r="AW434" s="43">
        <v>0</v>
      </c>
      <c r="AX434" s="43">
        <v>0</v>
      </c>
      <c r="AY434" s="43">
        <v>0</v>
      </c>
      <c r="AZ434" s="43">
        <v>0</v>
      </c>
      <c r="BA434" s="19"/>
      <c r="BB434" s="275">
        <f t="shared" si="76"/>
        <v>0</v>
      </c>
      <c r="BC434" s="275">
        <f t="shared" si="77"/>
        <v>0</v>
      </c>
      <c r="BD434" s="14">
        <f>COUNTIF(СписМінфін!$B$2:$B$101,M434)</f>
        <v>1</v>
      </c>
    </row>
    <row r="435" spans="1:56" s="14" customFormat="1" hidden="1" x14ac:dyDescent="0.2">
      <c r="A435" s="14">
        <v>1</v>
      </c>
      <c r="B435" s="14">
        <f t="shared" si="78"/>
        <v>1</v>
      </c>
      <c r="C435" s="14">
        <f t="shared" si="79"/>
        <v>1</v>
      </c>
      <c r="D435" s="14" t="str">
        <f t="shared" si="80"/>
        <v>6ТОВАРИСТВО З ОБМЕЖЕНОЮ ВIДПОВIДАЛЬНIСТЮ СІЛЬСЬКОГОСПОДАРСЬКЕ ПІДПРИЄМСТВО "НІБУЛОН"</v>
      </c>
      <c r="E435" s="261">
        <f t="shared" si="81"/>
        <v>2732225.4293150716</v>
      </c>
      <c r="F435" s="261">
        <f t="shared" si="82"/>
        <v>277900.91430136986</v>
      </c>
      <c r="G435" s="128">
        <f t="shared" si="73"/>
        <v>3911914.6200000048</v>
      </c>
      <c r="H435" s="126">
        <f t="shared" si="83"/>
        <v>179</v>
      </c>
      <c r="I435" s="62">
        <v>42542</v>
      </c>
      <c r="J435" s="62">
        <v>42542</v>
      </c>
      <c r="K435" s="274">
        <f t="shared" si="84"/>
        <v>42788</v>
      </c>
      <c r="L435" s="52">
        <v>9103327117</v>
      </c>
      <c r="M435" s="14" t="s">
        <v>40</v>
      </c>
      <c r="N435" s="58">
        <v>142911114015</v>
      </c>
      <c r="O435" s="51">
        <v>42542</v>
      </c>
      <c r="P435" s="51">
        <v>42542</v>
      </c>
      <c r="Q435" s="40" t="s">
        <v>108</v>
      </c>
      <c r="R435" s="52">
        <v>108555991</v>
      </c>
      <c r="S435" s="51">
        <v>42600</v>
      </c>
      <c r="T435" s="55">
        <f t="shared" si="74"/>
        <v>104644076.38</v>
      </c>
      <c r="U435" s="93">
        <v>42600</v>
      </c>
      <c r="V435" s="112">
        <v>104008053.94</v>
      </c>
      <c r="W435" s="33">
        <v>42724</v>
      </c>
      <c r="X435" s="25">
        <v>193971.61</v>
      </c>
      <c r="Y435" s="33">
        <v>42788</v>
      </c>
      <c r="Z435" s="25">
        <v>442050.83</v>
      </c>
      <c r="AA435" s="43">
        <v>0</v>
      </c>
      <c r="AB435" s="43">
        <v>0</v>
      </c>
      <c r="AC435" s="43">
        <v>0</v>
      </c>
      <c r="AD435" s="43">
        <v>0</v>
      </c>
      <c r="AE435" s="43">
        <v>0</v>
      </c>
      <c r="AF435" s="43">
        <v>0</v>
      </c>
      <c r="AG435" s="43">
        <v>0</v>
      </c>
      <c r="AH435" s="43">
        <v>0</v>
      </c>
      <c r="AI435" s="88">
        <v>0</v>
      </c>
      <c r="AJ435" s="43">
        <v>0</v>
      </c>
      <c r="AK435" s="43">
        <v>0</v>
      </c>
      <c r="AL435" s="43">
        <v>0</v>
      </c>
      <c r="AM435" s="43">
        <v>0</v>
      </c>
      <c r="AN435" s="72">
        <f t="shared" si="75"/>
        <v>104644076.38</v>
      </c>
      <c r="AO435" s="23">
        <v>42613</v>
      </c>
      <c r="AP435" s="57">
        <v>104644076.38</v>
      </c>
      <c r="AQ435" s="43">
        <v>0</v>
      </c>
      <c r="AR435" s="43">
        <v>0</v>
      </c>
      <c r="AS435" s="43">
        <v>0</v>
      </c>
      <c r="AT435" s="43">
        <v>0</v>
      </c>
      <c r="AU435" s="43">
        <v>0</v>
      </c>
      <c r="AV435" s="43">
        <v>0</v>
      </c>
      <c r="AW435" s="43">
        <v>0</v>
      </c>
      <c r="AX435" s="43">
        <v>0</v>
      </c>
      <c r="AY435" s="43">
        <v>0</v>
      </c>
      <c r="AZ435" s="43">
        <v>0</v>
      </c>
      <c r="BA435" s="19"/>
      <c r="BB435" s="275">
        <f t="shared" si="76"/>
        <v>0</v>
      </c>
      <c r="BC435" s="275">
        <f t="shared" si="77"/>
        <v>3911914.6200000048</v>
      </c>
      <c r="BD435" s="14">
        <f>COUNTIF(СписМінфін!$B$2:$B$101,M435)</f>
        <v>1</v>
      </c>
    </row>
    <row r="436" spans="1:56" s="14" customFormat="1" hidden="1" x14ac:dyDescent="0.2">
      <c r="A436" s="14">
        <v>1</v>
      </c>
      <c r="B436" s="14">
        <f t="shared" si="78"/>
        <v>1</v>
      </c>
      <c r="C436" s="14">
        <f t="shared" si="79"/>
        <v>0</v>
      </c>
      <c r="D436" s="14" t="str">
        <f t="shared" si="80"/>
        <v>6ДОЧIРНЄ ПIДПРИЄМСТВО ВІДКРИТОГО АКЦІОНЕРНОГО ТОВАРИСТВА "ІВАНО-ФРАНКІВСЬКИЙ М'ЯСОКОМБІНАТ" "ІВАНО-ФРАНКІВСЬКІ КОВБАСИ"</v>
      </c>
      <c r="E436" s="261">
        <f t="shared" si="81"/>
        <v>137475.55745205929</v>
      </c>
      <c r="F436" s="261">
        <f t="shared" si="82"/>
        <v>0</v>
      </c>
      <c r="G436" s="128">
        <f t="shared" si="73"/>
        <v>219120.43000000715</v>
      </c>
      <c r="H436" s="126">
        <f t="shared" si="83"/>
        <v>0</v>
      </c>
      <c r="I436" s="23">
        <v>42542</v>
      </c>
      <c r="J436" s="23">
        <v>42542</v>
      </c>
      <c r="K436" s="274">
        <f t="shared" si="84"/>
        <v>42605</v>
      </c>
      <c r="L436" s="22">
        <v>9102616997</v>
      </c>
      <c r="M436" s="14" t="s">
        <v>71</v>
      </c>
      <c r="N436" s="41">
        <v>326057109152</v>
      </c>
      <c r="O436" s="40">
        <v>42542</v>
      </c>
      <c r="P436" s="40">
        <v>42542</v>
      </c>
      <c r="Q436" s="40" t="s">
        <v>108</v>
      </c>
      <c r="R436" s="22">
        <v>72980543</v>
      </c>
      <c r="S436" s="40">
        <v>42605</v>
      </c>
      <c r="T436" s="55">
        <f t="shared" si="74"/>
        <v>72761422.569999993</v>
      </c>
      <c r="U436" s="90">
        <v>42605</v>
      </c>
      <c r="V436" s="19">
        <v>72761422.569999993</v>
      </c>
      <c r="W436" s="43">
        <v>0</v>
      </c>
      <c r="X436" s="43">
        <v>0</v>
      </c>
      <c r="Y436" s="43">
        <v>0</v>
      </c>
      <c r="Z436" s="43">
        <v>0</v>
      </c>
      <c r="AA436" s="43">
        <v>0</v>
      </c>
      <c r="AB436" s="43">
        <v>0</v>
      </c>
      <c r="AC436" s="43">
        <v>0</v>
      </c>
      <c r="AD436" s="43">
        <v>0</v>
      </c>
      <c r="AE436" s="43">
        <v>0</v>
      </c>
      <c r="AF436" s="43">
        <v>0</v>
      </c>
      <c r="AG436" s="43">
        <v>0</v>
      </c>
      <c r="AH436" s="43">
        <v>0</v>
      </c>
      <c r="AI436" s="88">
        <v>0</v>
      </c>
      <c r="AJ436" s="43">
        <v>0</v>
      </c>
      <c r="AK436" s="43">
        <v>0</v>
      </c>
      <c r="AL436" s="43">
        <v>0</v>
      </c>
      <c r="AM436" s="43">
        <v>0</v>
      </c>
      <c r="AN436" s="72">
        <f t="shared" si="75"/>
        <v>72761422.569999993</v>
      </c>
      <c r="AO436" s="40">
        <v>42613</v>
      </c>
      <c r="AP436" s="56">
        <v>72761422.569999993</v>
      </c>
      <c r="AQ436" s="43">
        <v>0</v>
      </c>
      <c r="AR436" s="43">
        <v>0</v>
      </c>
      <c r="AS436" s="43">
        <v>0</v>
      </c>
      <c r="AT436" s="43">
        <v>0</v>
      </c>
      <c r="AU436" s="43">
        <v>0</v>
      </c>
      <c r="AV436" s="43">
        <v>0</v>
      </c>
      <c r="AW436" s="43">
        <v>0</v>
      </c>
      <c r="AX436" s="43">
        <v>0</v>
      </c>
      <c r="AY436" s="43">
        <v>0</v>
      </c>
      <c r="AZ436" s="43">
        <v>0</v>
      </c>
      <c r="BA436" s="19"/>
      <c r="BB436" s="275">
        <f t="shared" si="76"/>
        <v>0</v>
      </c>
      <c r="BC436" s="275">
        <f t="shared" si="77"/>
        <v>219120.43000000715</v>
      </c>
      <c r="BD436" s="14">
        <f>COUNTIF(СписМінфін!$B$2:$B$101,M436)</f>
        <v>1</v>
      </c>
    </row>
    <row r="437" spans="1:56" s="14" customFormat="1" hidden="1" x14ac:dyDescent="0.2">
      <c r="A437" s="14">
        <v>1</v>
      </c>
      <c r="B437" s="14">
        <f t="shared" si="78"/>
        <v>1</v>
      </c>
      <c r="C437" s="14">
        <f t="shared" si="79"/>
        <v>0</v>
      </c>
      <c r="D437" s="14" t="str">
        <f t="shared" si="80"/>
        <v>6ТОВАРИСТВО З ОБМЕЖЕНОЮ ВIДПОВIДАЛЬНIСТЮ "ЕНГЕЛЬХАРТ СТП (УКРАЇНА)"</v>
      </c>
      <c r="E437" s="261">
        <f t="shared" si="81"/>
        <v>102450.03254794446</v>
      </c>
      <c r="F437" s="261">
        <f t="shared" si="82"/>
        <v>0</v>
      </c>
      <c r="G437" s="128">
        <f t="shared" si="73"/>
        <v>163293.71999999881</v>
      </c>
      <c r="H437" s="126">
        <f t="shared" si="83"/>
        <v>0</v>
      </c>
      <c r="I437" s="23">
        <v>42542</v>
      </c>
      <c r="J437" s="23">
        <v>42542</v>
      </c>
      <c r="K437" s="274">
        <f t="shared" si="84"/>
        <v>42607</v>
      </c>
      <c r="L437" s="22">
        <v>9103151424</v>
      </c>
      <c r="M437" s="14" t="s">
        <v>29</v>
      </c>
      <c r="N437" s="41">
        <v>391123126559</v>
      </c>
      <c r="O437" s="40">
        <v>42542</v>
      </c>
      <c r="P437" s="40">
        <v>42542</v>
      </c>
      <c r="Q437" s="40" t="s">
        <v>108</v>
      </c>
      <c r="R437" s="22">
        <v>26682649</v>
      </c>
      <c r="S437" s="40">
        <v>42607</v>
      </c>
      <c r="T437" s="55">
        <f t="shared" si="74"/>
        <v>26519355.280000001</v>
      </c>
      <c r="U437" s="90">
        <v>42607</v>
      </c>
      <c r="V437" s="19">
        <v>26519355.280000001</v>
      </c>
      <c r="W437" s="43">
        <v>0</v>
      </c>
      <c r="X437" s="43">
        <v>0</v>
      </c>
      <c r="Y437" s="43">
        <v>0</v>
      </c>
      <c r="Z437" s="43">
        <v>0</v>
      </c>
      <c r="AA437" s="43">
        <v>0</v>
      </c>
      <c r="AB437" s="43">
        <v>0</v>
      </c>
      <c r="AC437" s="43">
        <v>0</v>
      </c>
      <c r="AD437" s="43">
        <v>0</v>
      </c>
      <c r="AE437" s="43">
        <v>0</v>
      </c>
      <c r="AF437" s="43">
        <v>0</v>
      </c>
      <c r="AG437" s="43">
        <v>0</v>
      </c>
      <c r="AH437" s="43">
        <v>0</v>
      </c>
      <c r="AI437" s="88">
        <v>0</v>
      </c>
      <c r="AJ437" s="43">
        <v>0</v>
      </c>
      <c r="AK437" s="43">
        <v>0</v>
      </c>
      <c r="AL437" s="43">
        <v>0</v>
      </c>
      <c r="AM437" s="43">
        <v>0</v>
      </c>
      <c r="AN437" s="72">
        <f t="shared" si="75"/>
        <v>26519355.280000001</v>
      </c>
      <c r="AO437" s="40">
        <v>42613</v>
      </c>
      <c r="AP437" s="56">
        <v>26519355.280000001</v>
      </c>
      <c r="AQ437" s="43">
        <v>0</v>
      </c>
      <c r="AR437" s="43">
        <v>0</v>
      </c>
      <c r="AS437" s="43">
        <v>0</v>
      </c>
      <c r="AT437" s="43">
        <v>0</v>
      </c>
      <c r="AU437" s="43">
        <v>0</v>
      </c>
      <c r="AV437" s="43">
        <v>0</v>
      </c>
      <c r="AW437" s="43">
        <v>0</v>
      </c>
      <c r="AX437" s="43">
        <v>0</v>
      </c>
      <c r="AY437" s="43">
        <v>0</v>
      </c>
      <c r="AZ437" s="43">
        <v>0</v>
      </c>
      <c r="BA437" s="19"/>
      <c r="BB437" s="275">
        <f t="shared" si="76"/>
        <v>0</v>
      </c>
      <c r="BC437" s="275">
        <f t="shared" si="77"/>
        <v>163293.71999999881</v>
      </c>
      <c r="BD437" s="14">
        <f>COUNTIF(СписМінфін!$B$2:$B$101,M437)</f>
        <v>1</v>
      </c>
    </row>
    <row r="438" spans="1:56" s="14" customFormat="1" hidden="1" x14ac:dyDescent="0.2">
      <c r="A438" s="14">
        <v>1</v>
      </c>
      <c r="B438" s="14">
        <f t="shared" si="78"/>
        <v>1</v>
      </c>
      <c r="C438" s="14">
        <f t="shared" si="79"/>
        <v>1</v>
      </c>
      <c r="D438" s="14" t="str">
        <f t="shared" si="80"/>
        <v>6ПРИВАТНЕ АКЦIОНЕРНЕ ТОВАРИСТВО "АДМ ІЛЛІЧІВСЬК"</v>
      </c>
      <c r="E438" s="261">
        <f t="shared" si="81"/>
        <v>824199.83013698633</v>
      </c>
      <c r="F438" s="261">
        <f t="shared" si="82"/>
        <v>824199.83013698633</v>
      </c>
      <c r="G438" s="128">
        <f t="shared" si="73"/>
        <v>0</v>
      </c>
      <c r="H438" s="126">
        <f t="shared" si="83"/>
        <v>18</v>
      </c>
      <c r="I438" s="23">
        <v>42542</v>
      </c>
      <c r="J438" s="23">
        <v>42542</v>
      </c>
      <c r="K438" s="274">
        <f t="shared" si="84"/>
        <v>42627</v>
      </c>
      <c r="L438" s="22">
        <v>9102962408</v>
      </c>
      <c r="M438" s="14" t="s">
        <v>77</v>
      </c>
      <c r="N438" s="41">
        <v>327902315033</v>
      </c>
      <c r="O438" s="40">
        <v>42542</v>
      </c>
      <c r="P438" s="40">
        <v>42542</v>
      </c>
      <c r="Q438" s="40" t="s">
        <v>108</v>
      </c>
      <c r="R438" s="43">
        <v>16712941</v>
      </c>
      <c r="S438" s="40">
        <v>42627</v>
      </c>
      <c r="T438" s="55">
        <f t="shared" si="74"/>
        <v>16712941</v>
      </c>
      <c r="U438" s="90">
        <v>42627</v>
      </c>
      <c r="V438" s="19">
        <v>16712941</v>
      </c>
      <c r="W438" s="43">
        <v>0</v>
      </c>
      <c r="X438" s="43">
        <v>0</v>
      </c>
      <c r="Y438" s="43">
        <v>0</v>
      </c>
      <c r="Z438" s="43">
        <v>0</v>
      </c>
      <c r="AA438" s="43">
        <v>0</v>
      </c>
      <c r="AB438" s="43">
        <v>0</v>
      </c>
      <c r="AC438" s="43">
        <v>0</v>
      </c>
      <c r="AD438" s="43">
        <v>0</v>
      </c>
      <c r="AE438" s="43">
        <v>0</v>
      </c>
      <c r="AF438" s="43">
        <v>0</v>
      </c>
      <c r="AG438" s="43">
        <v>0</v>
      </c>
      <c r="AH438" s="43">
        <v>0</v>
      </c>
      <c r="AI438" s="88">
        <v>0</v>
      </c>
      <c r="AJ438" s="43">
        <v>0</v>
      </c>
      <c r="AK438" s="43">
        <v>0</v>
      </c>
      <c r="AL438" s="43">
        <v>0</v>
      </c>
      <c r="AM438" s="43">
        <v>0</v>
      </c>
      <c r="AN438" s="72">
        <f t="shared" si="75"/>
        <v>16712941</v>
      </c>
      <c r="AO438" s="40">
        <v>42629</v>
      </c>
      <c r="AP438" s="56">
        <v>16712941</v>
      </c>
      <c r="AQ438" s="43">
        <v>0</v>
      </c>
      <c r="AR438" s="43">
        <v>0</v>
      </c>
      <c r="AS438" s="43">
        <v>0</v>
      </c>
      <c r="AT438" s="43">
        <v>0</v>
      </c>
      <c r="AU438" s="43">
        <v>0</v>
      </c>
      <c r="AV438" s="43">
        <v>0</v>
      </c>
      <c r="AW438" s="43">
        <v>0</v>
      </c>
      <c r="AX438" s="43">
        <v>0</v>
      </c>
      <c r="AY438" s="43">
        <v>0</v>
      </c>
      <c r="AZ438" s="43">
        <v>0</v>
      </c>
      <c r="BA438" s="19"/>
      <c r="BB438" s="275">
        <f t="shared" si="76"/>
        <v>0</v>
      </c>
      <c r="BC438" s="275">
        <f t="shared" si="77"/>
        <v>0</v>
      </c>
      <c r="BD438" s="14">
        <f>COUNTIF(СписМінфін!$B$2:$B$101,M438)</f>
        <v>1</v>
      </c>
    </row>
    <row r="439" spans="1:56" s="14" customFormat="1" hidden="1" x14ac:dyDescent="0.2">
      <c r="A439" s="14">
        <v>1</v>
      </c>
      <c r="B439" s="14">
        <f t="shared" si="78"/>
        <v>1</v>
      </c>
      <c r="C439" s="14">
        <f t="shared" si="79"/>
        <v>1</v>
      </c>
      <c r="D439" s="14" t="str">
        <f t="shared" si="80"/>
        <v>6ПРИВАТНЕ АКЦIОНЕРНЕ ТОВАРИСТВО "ПОЛТАВСЬКИЙ ГІРНИЧО-ЗБАГАЧУВАЛЬНИЙ КОМБІНАТ"</v>
      </c>
      <c r="E439" s="261">
        <f t="shared" si="81"/>
        <v>9479449.1341643762</v>
      </c>
      <c r="F439" s="261">
        <f t="shared" si="82"/>
        <v>9472129.497369865</v>
      </c>
      <c r="G439" s="128">
        <f t="shared" si="73"/>
        <v>11666.669999986887</v>
      </c>
      <c r="H439" s="126">
        <f t="shared" si="83"/>
        <v>87</v>
      </c>
      <c r="I439" s="62">
        <v>42542</v>
      </c>
      <c r="J439" s="62">
        <v>42542</v>
      </c>
      <c r="K439" s="274">
        <f t="shared" si="84"/>
        <v>42696</v>
      </c>
      <c r="L439" s="52">
        <v>9102344670</v>
      </c>
      <c r="M439" s="14" t="s">
        <v>52</v>
      </c>
      <c r="N439" s="58">
        <v>1912816023</v>
      </c>
      <c r="O439" s="51">
        <v>42542</v>
      </c>
      <c r="P439" s="51">
        <v>42542</v>
      </c>
      <c r="Q439" s="40" t="s">
        <v>108</v>
      </c>
      <c r="R439" s="59">
        <v>180595595</v>
      </c>
      <c r="S439" s="51">
        <v>42627</v>
      </c>
      <c r="T439" s="55">
        <f t="shared" si="74"/>
        <v>180583928.33000001</v>
      </c>
      <c r="U439" s="110">
        <v>42627</v>
      </c>
      <c r="V439" s="25">
        <v>177586586.93000001</v>
      </c>
      <c r="W439" s="33">
        <v>42696</v>
      </c>
      <c r="X439" s="25">
        <v>2997341.4</v>
      </c>
      <c r="Y439" s="43">
        <v>0</v>
      </c>
      <c r="Z439" s="43">
        <v>0</v>
      </c>
      <c r="AA439" s="43">
        <v>0</v>
      </c>
      <c r="AB439" s="43">
        <v>0</v>
      </c>
      <c r="AC439" s="43">
        <v>0</v>
      </c>
      <c r="AD439" s="43">
        <v>0</v>
      </c>
      <c r="AE439" s="43">
        <v>0</v>
      </c>
      <c r="AF439" s="43">
        <v>0</v>
      </c>
      <c r="AG439" s="43">
        <v>0</v>
      </c>
      <c r="AH439" s="43">
        <v>0</v>
      </c>
      <c r="AI439" s="88">
        <v>0</v>
      </c>
      <c r="AJ439" s="43">
        <v>0</v>
      </c>
      <c r="AK439" s="43">
        <v>0</v>
      </c>
      <c r="AL439" s="43">
        <v>0</v>
      </c>
      <c r="AM439" s="43">
        <v>0</v>
      </c>
      <c r="AN439" s="72">
        <f t="shared" si="75"/>
        <v>180583928.33000001</v>
      </c>
      <c r="AO439" s="28">
        <v>42632</v>
      </c>
      <c r="AP439" s="27">
        <v>177586586.93000001</v>
      </c>
      <c r="AQ439" s="28">
        <v>42730</v>
      </c>
      <c r="AR439" s="44">
        <v>2997341.4</v>
      </c>
      <c r="AS439" s="43">
        <v>0</v>
      </c>
      <c r="AT439" s="43">
        <v>0</v>
      </c>
      <c r="AU439" s="43">
        <v>0</v>
      </c>
      <c r="AV439" s="43">
        <v>0</v>
      </c>
      <c r="AW439" s="43">
        <v>0</v>
      </c>
      <c r="AX439" s="43">
        <v>0</v>
      </c>
      <c r="AY439" s="43">
        <v>0</v>
      </c>
      <c r="AZ439" s="43">
        <v>0</v>
      </c>
      <c r="BA439" s="19"/>
      <c r="BB439" s="275">
        <f t="shared" si="76"/>
        <v>0</v>
      </c>
      <c r="BC439" s="275">
        <f t="shared" si="77"/>
        <v>11666.669999986887</v>
      </c>
      <c r="BD439" s="14">
        <f>COUNTIF(СписМінфін!$B$2:$B$101,M439)</f>
        <v>1</v>
      </c>
    </row>
    <row r="440" spans="1:56" s="14" customFormat="1" hidden="1" x14ac:dyDescent="0.2">
      <c r="A440" s="14">
        <v>1</v>
      </c>
      <c r="B440" s="14">
        <f t="shared" si="78"/>
        <v>1</v>
      </c>
      <c r="C440" s="14">
        <f t="shared" si="79"/>
        <v>1</v>
      </c>
      <c r="D440" s="14" t="str">
        <f t="shared" si="80"/>
        <v>6ТОВАРИСТВО З ОБМЕЖЕНОЮ ВIДПОВIДАЛЬНIСТЮ "БЕССАРАБІЯ-АГРО"</v>
      </c>
      <c r="E440" s="261">
        <f t="shared" si="81"/>
        <v>22461380.82191781</v>
      </c>
      <c r="F440" s="261">
        <f t="shared" si="82"/>
        <v>1442317.8082191781</v>
      </c>
      <c r="G440" s="128">
        <f t="shared" si="73"/>
        <v>33502000</v>
      </c>
      <c r="H440" s="126">
        <f t="shared" si="83"/>
        <v>27</v>
      </c>
      <c r="I440" s="23">
        <v>42542</v>
      </c>
      <c r="J440" s="23">
        <v>42542</v>
      </c>
      <c r="K440" s="274">
        <f t="shared" si="84"/>
        <v>42636</v>
      </c>
      <c r="L440" s="22">
        <v>9103214032</v>
      </c>
      <c r="M440" s="14" t="s">
        <v>25</v>
      </c>
      <c r="N440" s="41">
        <v>390762615020</v>
      </c>
      <c r="O440" s="40">
        <v>42542</v>
      </c>
      <c r="P440" s="40">
        <v>42542</v>
      </c>
      <c r="Q440" s="40" t="s">
        <v>108</v>
      </c>
      <c r="R440" s="43">
        <v>53000000</v>
      </c>
      <c r="S440" s="40">
        <v>42636</v>
      </c>
      <c r="T440" s="55">
        <f t="shared" si="74"/>
        <v>19498000</v>
      </c>
      <c r="U440" s="90">
        <v>42636</v>
      </c>
      <c r="V440" s="19">
        <v>19498000</v>
      </c>
      <c r="W440" s="43">
        <v>0</v>
      </c>
      <c r="X440" s="43">
        <v>0</v>
      </c>
      <c r="Y440" s="43">
        <v>0</v>
      </c>
      <c r="Z440" s="43">
        <v>0</v>
      </c>
      <c r="AA440" s="43">
        <v>0</v>
      </c>
      <c r="AB440" s="43">
        <v>0</v>
      </c>
      <c r="AC440" s="43">
        <v>0</v>
      </c>
      <c r="AD440" s="43">
        <v>0</v>
      </c>
      <c r="AE440" s="43">
        <v>0</v>
      </c>
      <c r="AF440" s="43">
        <v>0</v>
      </c>
      <c r="AG440" s="43">
        <v>0</v>
      </c>
      <c r="AH440" s="43">
        <v>0</v>
      </c>
      <c r="AI440" s="88">
        <v>0</v>
      </c>
      <c r="AJ440" s="43">
        <v>0</v>
      </c>
      <c r="AK440" s="43">
        <v>0</v>
      </c>
      <c r="AL440" s="43">
        <v>0</v>
      </c>
      <c r="AM440" s="43">
        <v>0</v>
      </c>
      <c r="AN440" s="72">
        <f t="shared" si="75"/>
        <v>19498000</v>
      </c>
      <c r="AO440" s="40">
        <v>42642</v>
      </c>
      <c r="AP440" s="56">
        <v>19498000</v>
      </c>
      <c r="AQ440" s="43">
        <v>0</v>
      </c>
      <c r="AR440" s="43">
        <v>0</v>
      </c>
      <c r="AS440" s="43">
        <v>0</v>
      </c>
      <c r="AT440" s="43">
        <v>0</v>
      </c>
      <c r="AU440" s="43">
        <v>0</v>
      </c>
      <c r="AV440" s="43">
        <v>0</v>
      </c>
      <c r="AW440" s="43">
        <v>0</v>
      </c>
      <c r="AX440" s="43">
        <v>0</v>
      </c>
      <c r="AY440" s="43">
        <v>0</v>
      </c>
      <c r="AZ440" s="43">
        <v>0</v>
      </c>
      <c r="BA440" s="19"/>
      <c r="BB440" s="275">
        <f t="shared" si="76"/>
        <v>0</v>
      </c>
      <c r="BC440" s="275">
        <f t="shared" si="77"/>
        <v>33502000</v>
      </c>
      <c r="BD440" s="14">
        <f>COUNTIF(СписМінфін!$B$2:$B$101,M440)</f>
        <v>1</v>
      </c>
    </row>
    <row r="441" spans="1:56" s="14" customFormat="1" hidden="1" x14ac:dyDescent="0.2">
      <c r="A441" s="14">
        <v>1</v>
      </c>
      <c r="B441" s="14">
        <f t="shared" si="78"/>
        <v>1</v>
      </c>
      <c r="C441" s="14">
        <f t="shared" si="79"/>
        <v>1</v>
      </c>
      <c r="D441" s="14" t="str">
        <f t="shared" si="80"/>
        <v>6ПУБЛІЧНЕ АКЦIОНЕРНЕ ТОВАРИСТВО "МАЛИНОВЕ"</v>
      </c>
      <c r="E441" s="261">
        <f t="shared" si="81"/>
        <v>229072.43835616438</v>
      </c>
      <c r="F441" s="261">
        <f t="shared" si="82"/>
        <v>229072.43835616438</v>
      </c>
      <c r="G441" s="128">
        <f t="shared" si="73"/>
        <v>0</v>
      </c>
      <c r="H441" s="126">
        <f t="shared" si="83"/>
        <v>46</v>
      </c>
      <c r="I441" s="23">
        <v>42542</v>
      </c>
      <c r="J441" s="23">
        <v>42542</v>
      </c>
      <c r="K441" s="274">
        <f t="shared" si="84"/>
        <v>42655</v>
      </c>
      <c r="L441" s="22">
        <v>9102820692</v>
      </c>
      <c r="M441" s="14" t="s">
        <v>35</v>
      </c>
      <c r="N441" s="41">
        <v>302495210194</v>
      </c>
      <c r="O441" s="40">
        <v>42542</v>
      </c>
      <c r="P441" s="40">
        <v>42542</v>
      </c>
      <c r="Q441" s="40" t="s">
        <v>108</v>
      </c>
      <c r="R441" s="43">
        <v>1817640</v>
      </c>
      <c r="S441" s="40">
        <v>42655</v>
      </c>
      <c r="T441" s="55">
        <f t="shared" si="74"/>
        <v>1817640</v>
      </c>
      <c r="U441" s="90">
        <v>42655</v>
      </c>
      <c r="V441" s="19">
        <v>1817640</v>
      </c>
      <c r="W441" s="43">
        <v>0</v>
      </c>
      <c r="X441" s="43">
        <v>0</v>
      </c>
      <c r="Y441" s="43">
        <v>0</v>
      </c>
      <c r="Z441" s="43">
        <v>0</v>
      </c>
      <c r="AA441" s="43">
        <v>0</v>
      </c>
      <c r="AB441" s="43">
        <v>0</v>
      </c>
      <c r="AC441" s="43">
        <v>0</v>
      </c>
      <c r="AD441" s="43">
        <v>0</v>
      </c>
      <c r="AE441" s="43">
        <v>0</v>
      </c>
      <c r="AF441" s="43">
        <v>0</v>
      </c>
      <c r="AG441" s="43">
        <v>0</v>
      </c>
      <c r="AH441" s="43">
        <v>0</v>
      </c>
      <c r="AI441" s="88">
        <v>0</v>
      </c>
      <c r="AJ441" s="43">
        <v>0</v>
      </c>
      <c r="AK441" s="43">
        <v>0</v>
      </c>
      <c r="AL441" s="43">
        <v>0</v>
      </c>
      <c r="AM441" s="43">
        <v>0</v>
      </c>
      <c r="AN441" s="72">
        <f t="shared" si="75"/>
        <v>1817640</v>
      </c>
      <c r="AO441" s="40">
        <v>42661</v>
      </c>
      <c r="AP441" s="56">
        <v>1817640</v>
      </c>
      <c r="AQ441" s="43">
        <v>0</v>
      </c>
      <c r="AR441" s="43">
        <v>0</v>
      </c>
      <c r="AS441" s="43">
        <v>0</v>
      </c>
      <c r="AT441" s="43">
        <v>0</v>
      </c>
      <c r="AU441" s="43">
        <v>0</v>
      </c>
      <c r="AV441" s="43">
        <v>0</v>
      </c>
      <c r="AW441" s="43">
        <v>0</v>
      </c>
      <c r="AX441" s="43">
        <v>0</v>
      </c>
      <c r="AY441" s="43">
        <v>0</v>
      </c>
      <c r="AZ441" s="43">
        <v>0</v>
      </c>
      <c r="BA441" s="19"/>
      <c r="BB441" s="275">
        <f t="shared" si="76"/>
        <v>0</v>
      </c>
      <c r="BC441" s="275">
        <f t="shared" si="77"/>
        <v>0</v>
      </c>
      <c r="BD441" s="14">
        <f>COUNTIF(СписМінфін!$B$2:$B$101,M441)</f>
        <v>1</v>
      </c>
    </row>
    <row r="442" spans="1:56" s="14" customFormat="1" hidden="1" x14ac:dyDescent="0.2">
      <c r="A442" s="14">
        <v>1</v>
      </c>
      <c r="B442" s="14">
        <f t="shared" si="78"/>
        <v>1</v>
      </c>
      <c r="C442" s="14">
        <f t="shared" si="79"/>
        <v>1</v>
      </c>
      <c r="D442" s="14" t="str">
        <f t="shared" si="80"/>
        <v>6ТОВАРИСТВО З ОБМЕЖЕНОЮ ВIДПОВIДАЛЬНIСТЮ "ПРОФІТ-ЕКСПОРТ"</v>
      </c>
      <c r="E442" s="261">
        <f t="shared" si="81"/>
        <v>1829302.7945205478</v>
      </c>
      <c r="F442" s="261">
        <f t="shared" si="82"/>
        <v>1829302.7945205478</v>
      </c>
      <c r="G442" s="128">
        <f t="shared" si="73"/>
        <v>-73993</v>
      </c>
      <c r="H442" s="126">
        <f t="shared" si="83"/>
        <v>46</v>
      </c>
      <c r="I442" s="23">
        <v>42542</v>
      </c>
      <c r="J442" s="23">
        <v>42542</v>
      </c>
      <c r="K442" s="274">
        <f t="shared" si="84"/>
        <v>42655</v>
      </c>
      <c r="L442" s="22">
        <v>9102956613</v>
      </c>
      <c r="M442" s="14" t="s">
        <v>138</v>
      </c>
      <c r="N442" s="41">
        <v>397419508281</v>
      </c>
      <c r="O442" s="40">
        <v>42542</v>
      </c>
      <c r="P442" s="40">
        <v>42542</v>
      </c>
      <c r="Q442" s="40" t="s">
        <v>108</v>
      </c>
      <c r="R442" s="22">
        <v>14515120</v>
      </c>
      <c r="S442" s="40">
        <v>42655</v>
      </c>
      <c r="T442" s="55">
        <f t="shared" si="74"/>
        <v>14515120</v>
      </c>
      <c r="U442" s="90">
        <v>42655</v>
      </c>
      <c r="V442" s="19">
        <v>14515120</v>
      </c>
      <c r="W442" s="43">
        <v>0</v>
      </c>
      <c r="X442" s="43">
        <v>0</v>
      </c>
      <c r="Y442" s="43">
        <v>0</v>
      </c>
      <c r="Z442" s="43">
        <v>0</v>
      </c>
      <c r="AA442" s="43">
        <v>0</v>
      </c>
      <c r="AB442" s="43">
        <v>0</v>
      </c>
      <c r="AC442" s="43">
        <v>0</v>
      </c>
      <c r="AD442" s="43">
        <v>0</v>
      </c>
      <c r="AE442" s="43">
        <v>0</v>
      </c>
      <c r="AF442" s="43">
        <v>0</v>
      </c>
      <c r="AG442" s="40">
        <v>42671</v>
      </c>
      <c r="AH442" s="22">
        <v>2251401</v>
      </c>
      <c r="AI442" s="65">
        <v>73993</v>
      </c>
      <c r="AJ442" s="40">
        <v>42683</v>
      </c>
      <c r="AK442" s="22">
        <v>17813</v>
      </c>
      <c r="AL442" s="40" t="s">
        <v>108</v>
      </c>
      <c r="AM442" s="43">
        <v>0</v>
      </c>
      <c r="AN442" s="72">
        <f t="shared" si="75"/>
        <v>14515120</v>
      </c>
      <c r="AO442" s="40">
        <v>42661</v>
      </c>
      <c r="AP442" s="56">
        <v>14515120</v>
      </c>
      <c r="AQ442" s="43">
        <v>0</v>
      </c>
      <c r="AR442" s="43">
        <v>0</v>
      </c>
      <c r="AS442" s="43">
        <v>0</v>
      </c>
      <c r="AT442" s="43">
        <v>0</v>
      </c>
      <c r="AU442" s="43">
        <v>0</v>
      </c>
      <c r="AV442" s="43">
        <v>0</v>
      </c>
      <c r="AW442" s="43">
        <v>0</v>
      </c>
      <c r="AX442" s="43">
        <v>0</v>
      </c>
      <c r="AY442" s="43">
        <v>0</v>
      </c>
      <c r="AZ442" s="43">
        <v>0</v>
      </c>
      <c r="BA442" s="19"/>
      <c r="BB442" s="275">
        <f t="shared" si="76"/>
        <v>0</v>
      </c>
      <c r="BC442" s="275">
        <f t="shared" si="77"/>
        <v>0</v>
      </c>
      <c r="BD442" s="14">
        <f>COUNTIF(СписМінфін!$B$2:$B$101,M442)</f>
        <v>0</v>
      </c>
    </row>
    <row r="443" spans="1:56" s="14" customFormat="1" hidden="1" x14ac:dyDescent="0.2">
      <c r="A443" s="14">
        <v>1</v>
      </c>
      <c r="B443" s="14">
        <f t="shared" si="78"/>
        <v>1</v>
      </c>
      <c r="C443" s="14">
        <f t="shared" si="79"/>
        <v>1</v>
      </c>
      <c r="D443" s="14" t="str">
        <f t="shared" si="80"/>
        <v>6ТОВАРИСТВО З ОБМЕЖЕНОЮ ВIДПОВIДАЛЬНIСТЮ "КЛОВ"</v>
      </c>
      <c r="E443" s="261">
        <f t="shared" si="81"/>
        <v>1746575.3424657534</v>
      </c>
      <c r="F443" s="261">
        <f t="shared" si="82"/>
        <v>1746575.3424657534</v>
      </c>
      <c r="G443" s="128">
        <f t="shared" si="73"/>
        <v>0</v>
      </c>
      <c r="H443" s="126">
        <f t="shared" si="83"/>
        <v>17</v>
      </c>
      <c r="I443" s="263">
        <f>J443</f>
        <v>42543</v>
      </c>
      <c r="J443" s="23">
        <v>42543</v>
      </c>
      <c r="K443" s="274">
        <f t="shared" si="84"/>
        <v>42627</v>
      </c>
      <c r="L443" s="22">
        <v>9104061570</v>
      </c>
      <c r="M443" s="14" t="s">
        <v>33</v>
      </c>
      <c r="N443" s="41">
        <v>311115626107</v>
      </c>
      <c r="O443" s="40">
        <v>42543</v>
      </c>
      <c r="P443" s="40">
        <v>42543</v>
      </c>
      <c r="Q443" s="40" t="s">
        <v>108</v>
      </c>
      <c r="R443" s="22">
        <v>37500000</v>
      </c>
      <c r="S443" s="40">
        <v>42627</v>
      </c>
      <c r="T443" s="55">
        <f t="shared" si="74"/>
        <v>37500000</v>
      </c>
      <c r="U443" s="92">
        <v>42627</v>
      </c>
      <c r="V443" s="32">
        <v>37500000</v>
      </c>
      <c r="W443" s="43">
        <v>0</v>
      </c>
      <c r="X443" s="43">
        <v>0</v>
      </c>
      <c r="Y443" s="43">
        <v>0</v>
      </c>
      <c r="Z443" s="43">
        <v>0</v>
      </c>
      <c r="AA443" s="43">
        <v>0</v>
      </c>
      <c r="AB443" s="43">
        <v>0</v>
      </c>
      <c r="AC443" s="43">
        <v>0</v>
      </c>
      <c r="AD443" s="43">
        <v>0</v>
      </c>
      <c r="AE443" s="43">
        <v>0</v>
      </c>
      <c r="AF443" s="43">
        <v>0</v>
      </c>
      <c r="AG443" s="43">
        <v>0</v>
      </c>
      <c r="AH443" s="43">
        <v>0</v>
      </c>
      <c r="AI443" s="88">
        <v>0</v>
      </c>
      <c r="AJ443" s="43">
        <v>0</v>
      </c>
      <c r="AK443" s="43">
        <v>0</v>
      </c>
      <c r="AL443" s="43">
        <v>0</v>
      </c>
      <c r="AM443" s="43">
        <v>0</v>
      </c>
      <c r="AN443" s="72">
        <f t="shared" si="75"/>
        <v>37500000</v>
      </c>
      <c r="AO443" s="40">
        <v>42629</v>
      </c>
      <c r="AP443" s="57">
        <v>37500000</v>
      </c>
      <c r="AQ443" s="43">
        <v>0</v>
      </c>
      <c r="AR443" s="43">
        <v>0</v>
      </c>
      <c r="AS443" s="43">
        <v>0</v>
      </c>
      <c r="AT443" s="43">
        <v>0</v>
      </c>
      <c r="AU443" s="43">
        <v>0</v>
      </c>
      <c r="AV443" s="43">
        <v>0</v>
      </c>
      <c r="AW443" s="43">
        <v>0</v>
      </c>
      <c r="AX443" s="43">
        <v>0</v>
      </c>
      <c r="AY443" s="43">
        <v>0</v>
      </c>
      <c r="AZ443" s="43">
        <v>0</v>
      </c>
      <c r="BA443" s="19"/>
      <c r="BB443" s="275">
        <f t="shared" si="76"/>
        <v>0</v>
      </c>
      <c r="BC443" s="275">
        <f t="shared" si="77"/>
        <v>0</v>
      </c>
      <c r="BD443" s="14">
        <f>COUNTIF(СписМінфін!$B$2:$B$101,M443)</f>
        <v>1</v>
      </c>
    </row>
    <row r="444" spans="1:56" s="14" customFormat="1" x14ac:dyDescent="0.2">
      <c r="A444" s="14">
        <v>1</v>
      </c>
      <c r="B444" s="14">
        <f t="shared" si="78"/>
        <v>1</v>
      </c>
      <c r="C444" s="14">
        <f t="shared" si="79"/>
        <v>0</v>
      </c>
      <c r="D444" s="14" t="str">
        <f t="shared" si="80"/>
        <v>6ТОВАРИСТВО З ОБМЕЖЕНОЮ ВIДПОВIДАЛЬНIСТЮ З ІНОЗЕМНИМИ ІНВЕСТИЦІЯМИ "БНХ УКРАЇНА"</v>
      </c>
      <c r="E444" s="261">
        <f t="shared" si="81"/>
        <v>57260.273972602743</v>
      </c>
      <c r="F444" s="261">
        <f t="shared" si="82"/>
        <v>0</v>
      </c>
      <c r="G444" s="128">
        <f t="shared" si="73"/>
        <v>95000</v>
      </c>
      <c r="H444" s="126">
        <f t="shared" si="83"/>
        <v>220</v>
      </c>
      <c r="I444" s="263">
        <f>J444</f>
        <v>42551</v>
      </c>
      <c r="J444" s="23">
        <v>42551</v>
      </c>
      <c r="K444" s="274">
        <f t="shared" si="84"/>
        <v>42838</v>
      </c>
      <c r="L444" s="22">
        <v>9108637056</v>
      </c>
      <c r="M444" s="14" t="s">
        <v>13</v>
      </c>
      <c r="N444" s="41">
        <v>323059026537</v>
      </c>
      <c r="O444" s="40">
        <v>42551</v>
      </c>
      <c r="P444" s="40">
        <v>42551</v>
      </c>
      <c r="Q444" s="40" t="s">
        <v>108</v>
      </c>
      <c r="R444" s="42">
        <v>95000</v>
      </c>
      <c r="S444" s="43">
        <v>0</v>
      </c>
      <c r="T444" s="55">
        <f t="shared" si="74"/>
        <v>0</v>
      </c>
      <c r="U444" s="111"/>
      <c r="V444" s="43">
        <v>0</v>
      </c>
      <c r="W444" s="43">
        <v>0</v>
      </c>
      <c r="X444" s="43">
        <v>0</v>
      </c>
      <c r="Y444" s="43">
        <v>0</v>
      </c>
      <c r="Z444" s="43">
        <v>0</v>
      </c>
      <c r="AA444" s="43">
        <v>0</v>
      </c>
      <c r="AB444" s="43">
        <v>0</v>
      </c>
      <c r="AC444" s="43">
        <v>0</v>
      </c>
      <c r="AD444" s="43">
        <v>0</v>
      </c>
      <c r="AE444" s="43">
        <v>0</v>
      </c>
      <c r="AF444" s="43">
        <v>0</v>
      </c>
      <c r="AG444" s="43">
        <v>0</v>
      </c>
      <c r="AH444" s="43">
        <v>0</v>
      </c>
      <c r="AI444" s="88">
        <v>0</v>
      </c>
      <c r="AJ444" s="43">
        <v>0</v>
      </c>
      <c r="AK444" s="43">
        <v>0</v>
      </c>
      <c r="AL444" s="43">
        <v>0</v>
      </c>
      <c r="AM444" s="43">
        <v>0</v>
      </c>
      <c r="AN444" s="72">
        <f t="shared" si="75"/>
        <v>0</v>
      </c>
      <c r="AO444" s="43">
        <v>0</v>
      </c>
      <c r="AP444" s="43">
        <v>0</v>
      </c>
      <c r="AQ444" s="43">
        <v>0</v>
      </c>
      <c r="AR444" s="43">
        <v>0</v>
      </c>
      <c r="AS444" s="43">
        <v>0</v>
      </c>
      <c r="AT444" s="43">
        <v>0</v>
      </c>
      <c r="AU444" s="43">
        <v>0</v>
      </c>
      <c r="AV444" s="43">
        <v>0</v>
      </c>
      <c r="AW444" s="43">
        <v>0</v>
      </c>
      <c r="AX444" s="43">
        <v>0</v>
      </c>
      <c r="AY444" s="43">
        <v>0</v>
      </c>
      <c r="AZ444" s="43">
        <v>0</v>
      </c>
      <c r="BA444" s="19"/>
      <c r="BB444" s="275">
        <f t="shared" si="76"/>
        <v>0</v>
      </c>
      <c r="BC444" s="275">
        <f t="shared" si="77"/>
        <v>95000</v>
      </c>
      <c r="BD444" s="14">
        <f>COUNTIF(СписМінфін!$B$2:$B$101,M444)</f>
        <v>1</v>
      </c>
    </row>
    <row r="445" spans="1:56" s="14" customFormat="1" hidden="1" x14ac:dyDescent="0.2">
      <c r="A445" s="14">
        <v>1</v>
      </c>
      <c r="B445" s="14">
        <f t="shared" si="78"/>
        <v>1</v>
      </c>
      <c r="C445" s="14">
        <f t="shared" si="79"/>
        <v>0</v>
      </c>
      <c r="D445" s="14" t="str">
        <f t="shared" si="80"/>
        <v>7ТОВАРИСТВО З ОБМЕЖЕНОЮ ВIДПОВIДАЛЬНIСТЮ "СТАЛЬ"</v>
      </c>
      <c r="E445" s="261">
        <f t="shared" si="81"/>
        <v>79957440</v>
      </c>
      <c r="F445" s="261">
        <f t="shared" si="82"/>
        <v>0</v>
      </c>
      <c r="G445" s="128">
        <f t="shared" si="73"/>
        <v>145922328</v>
      </c>
      <c r="H445" s="126">
        <f t="shared" si="83"/>
        <v>0</v>
      </c>
      <c r="I445" s="23">
        <v>42571</v>
      </c>
      <c r="J445" s="23">
        <v>42552</v>
      </c>
      <c r="K445" s="274">
        <f t="shared" si="84"/>
        <v>42607</v>
      </c>
      <c r="L445" s="22">
        <v>9108927936</v>
      </c>
      <c r="M445" s="14" t="s">
        <v>140</v>
      </c>
      <c r="N445" s="41">
        <v>353947304664</v>
      </c>
      <c r="O445" s="40">
        <v>42552</v>
      </c>
      <c r="P445" s="40">
        <v>42552</v>
      </c>
      <c r="Q445" s="40" t="s">
        <v>108</v>
      </c>
      <c r="R445" s="22">
        <v>147000000</v>
      </c>
      <c r="S445" s="40">
        <v>42601</v>
      </c>
      <c r="T445" s="55">
        <f t="shared" si="74"/>
        <v>674682</v>
      </c>
      <c r="U445" s="90">
        <v>42607</v>
      </c>
      <c r="V445" s="19">
        <v>674682</v>
      </c>
      <c r="W445" s="43">
        <v>0</v>
      </c>
      <c r="X445" s="43">
        <v>0</v>
      </c>
      <c r="Y445" s="43">
        <v>0</v>
      </c>
      <c r="Z445" s="43">
        <v>0</v>
      </c>
      <c r="AA445" s="43">
        <v>0</v>
      </c>
      <c r="AB445" s="43">
        <v>0</v>
      </c>
      <c r="AC445" s="43">
        <v>0</v>
      </c>
      <c r="AD445" s="43">
        <v>0</v>
      </c>
      <c r="AE445" s="43">
        <v>0</v>
      </c>
      <c r="AF445" s="43">
        <v>0</v>
      </c>
      <c r="AG445" s="40">
        <v>42724</v>
      </c>
      <c r="AH445" s="22">
        <v>171400</v>
      </c>
      <c r="AI445" s="65">
        <v>402990</v>
      </c>
      <c r="AJ445" s="40">
        <v>42741</v>
      </c>
      <c r="AK445" s="22">
        <v>402990</v>
      </c>
      <c r="AL445" s="40" t="s">
        <v>108</v>
      </c>
      <c r="AM445" s="43">
        <v>0</v>
      </c>
      <c r="AN445" s="72">
        <f t="shared" si="75"/>
        <v>674682</v>
      </c>
      <c r="AO445" s="40">
        <v>42613</v>
      </c>
      <c r="AP445" s="56">
        <v>674682</v>
      </c>
      <c r="AQ445" s="43">
        <v>0</v>
      </c>
      <c r="AR445" s="43">
        <v>0</v>
      </c>
      <c r="AS445" s="43">
        <v>0</v>
      </c>
      <c r="AT445" s="43">
        <v>0</v>
      </c>
      <c r="AU445" s="43">
        <v>0</v>
      </c>
      <c r="AV445" s="43">
        <v>0</v>
      </c>
      <c r="AW445" s="43">
        <v>0</v>
      </c>
      <c r="AX445" s="43">
        <v>0</v>
      </c>
      <c r="AY445" s="43">
        <v>0</v>
      </c>
      <c r="AZ445" s="43">
        <v>0</v>
      </c>
      <c r="BA445" s="19"/>
      <c r="BB445" s="275">
        <f t="shared" si="76"/>
        <v>0</v>
      </c>
      <c r="BC445" s="275">
        <f t="shared" si="77"/>
        <v>146325318</v>
      </c>
      <c r="BD445" s="14">
        <f>COUNTIF(СписМінфін!$B$2:$B$101,M445)</f>
        <v>0</v>
      </c>
    </row>
    <row r="446" spans="1:56" s="14" customFormat="1" hidden="1" x14ac:dyDescent="0.2">
      <c r="A446" s="14">
        <v>1</v>
      </c>
      <c r="B446" s="14">
        <f t="shared" si="78"/>
        <v>1</v>
      </c>
      <c r="C446" s="14">
        <f t="shared" si="79"/>
        <v>1</v>
      </c>
      <c r="D446" s="14" t="str">
        <f t="shared" si="80"/>
        <v>7ДОЧIРНЄ ПIДПРИЄМСТВО З ІНОЗЕМНОЮ ІНВЕСТИЦІЄЮ "САНТРЕЙД"</v>
      </c>
      <c r="E446" s="261">
        <f t="shared" si="81"/>
        <v>55200972.575561658</v>
      </c>
      <c r="F446" s="261">
        <f t="shared" si="82"/>
        <v>493355.90706849308</v>
      </c>
      <c r="G446" s="128">
        <f t="shared" si="73"/>
        <v>99841400.420000017</v>
      </c>
      <c r="H446" s="126">
        <f t="shared" si="83"/>
        <v>58</v>
      </c>
      <c r="I446" s="62">
        <v>42571</v>
      </c>
      <c r="J446" s="62">
        <v>42557</v>
      </c>
      <c r="K446" s="274">
        <f t="shared" si="84"/>
        <v>42696</v>
      </c>
      <c r="L446" s="52">
        <v>9113197619</v>
      </c>
      <c r="M446" s="14" t="s">
        <v>32</v>
      </c>
      <c r="N446" s="58">
        <v>253945626106</v>
      </c>
      <c r="O446" s="51">
        <v>42557</v>
      </c>
      <c r="P446" s="51">
        <v>42557</v>
      </c>
      <c r="Q446" s="40" t="s">
        <v>108</v>
      </c>
      <c r="R446" s="52">
        <v>247130375</v>
      </c>
      <c r="S446" s="51">
        <v>42627</v>
      </c>
      <c r="T446" s="55">
        <f t="shared" si="74"/>
        <v>147288974.57999998</v>
      </c>
      <c r="U446" s="93">
        <v>42627</v>
      </c>
      <c r="V446" s="20">
        <v>144184234.81999999</v>
      </c>
      <c r="W446" s="33">
        <v>42696</v>
      </c>
      <c r="X446" s="25">
        <v>3104739.76</v>
      </c>
      <c r="Y446" s="43">
        <v>0</v>
      </c>
      <c r="Z446" s="43">
        <v>0</v>
      </c>
      <c r="AA446" s="43">
        <v>0</v>
      </c>
      <c r="AB446" s="43">
        <v>0</v>
      </c>
      <c r="AC446" s="43">
        <v>0</v>
      </c>
      <c r="AD446" s="43">
        <v>0</v>
      </c>
      <c r="AE446" s="43">
        <v>0</v>
      </c>
      <c r="AF446" s="43">
        <v>0</v>
      </c>
      <c r="AG446" s="43">
        <v>0</v>
      </c>
      <c r="AH446" s="43">
        <v>0</v>
      </c>
      <c r="AI446" s="88">
        <v>0</v>
      </c>
      <c r="AJ446" s="43">
        <v>0</v>
      </c>
      <c r="AK446" s="43">
        <v>0</v>
      </c>
      <c r="AL446" s="43">
        <v>0</v>
      </c>
      <c r="AM446" s="43">
        <v>0</v>
      </c>
      <c r="AN446" s="72">
        <f t="shared" si="75"/>
        <v>147288974.57999998</v>
      </c>
      <c r="AO446" s="40">
        <v>42632</v>
      </c>
      <c r="AP446" s="57">
        <v>147288974.57999998</v>
      </c>
      <c r="AQ446" s="43">
        <v>0</v>
      </c>
      <c r="AR446" s="43">
        <v>0</v>
      </c>
      <c r="AS446" s="43">
        <v>0</v>
      </c>
      <c r="AT446" s="43">
        <v>0</v>
      </c>
      <c r="AU446" s="43">
        <v>0</v>
      </c>
      <c r="AV446" s="43">
        <v>0</v>
      </c>
      <c r="AW446" s="43">
        <v>0</v>
      </c>
      <c r="AX446" s="43">
        <v>0</v>
      </c>
      <c r="AY446" s="43">
        <v>0</v>
      </c>
      <c r="AZ446" s="43">
        <v>0</v>
      </c>
      <c r="BA446" s="19"/>
      <c r="BB446" s="275">
        <f t="shared" si="76"/>
        <v>0</v>
      </c>
      <c r="BC446" s="275">
        <f t="shared" si="77"/>
        <v>99841400.420000017</v>
      </c>
      <c r="BD446" s="14">
        <f>COUNTIF(СписМінфін!$B$2:$B$101,M446)</f>
        <v>1</v>
      </c>
    </row>
    <row r="447" spans="1:56" s="14" customFormat="1" hidden="1" x14ac:dyDescent="0.2">
      <c r="A447" s="14">
        <v>1</v>
      </c>
      <c r="B447" s="14">
        <f t="shared" si="78"/>
        <v>1</v>
      </c>
      <c r="C447" s="14">
        <f t="shared" si="79"/>
        <v>1</v>
      </c>
      <c r="D447" s="14" t="str">
        <f t="shared" si="80"/>
        <v>7ТОВАРИСТВО З ОБМЕЖЕНОЮ ВIДПОВIДАЛЬНIСТЮ "КЕРНЕЛ-ТРЕЙД"</v>
      </c>
      <c r="E447" s="261">
        <f t="shared" si="81"/>
        <v>9359088.1530959029</v>
      </c>
      <c r="F447" s="261">
        <f t="shared" si="82"/>
        <v>2493828.9202191778</v>
      </c>
      <c r="G447" s="128">
        <f t="shared" si="73"/>
        <v>12529098.100000024</v>
      </c>
      <c r="H447" s="126">
        <f t="shared" si="83"/>
        <v>117</v>
      </c>
      <c r="I447" s="62">
        <v>42571</v>
      </c>
      <c r="J447" s="62">
        <v>42563</v>
      </c>
      <c r="K447" s="274">
        <f t="shared" si="84"/>
        <v>42755</v>
      </c>
      <c r="L447" s="52">
        <v>9116730492</v>
      </c>
      <c r="M447" s="14" t="s">
        <v>45</v>
      </c>
      <c r="N447" s="58">
        <v>314543826559</v>
      </c>
      <c r="O447" s="51">
        <v>42563</v>
      </c>
      <c r="P447" s="51">
        <v>42563</v>
      </c>
      <c r="Q447" s="40" t="s">
        <v>108</v>
      </c>
      <c r="R447" s="52">
        <v>373300000</v>
      </c>
      <c r="S447" s="51">
        <v>42608</v>
      </c>
      <c r="T447" s="55">
        <f t="shared" si="74"/>
        <v>348026823.89999998</v>
      </c>
      <c r="U447" s="93">
        <v>42608</v>
      </c>
      <c r="V447" s="20">
        <v>340246930.25999999</v>
      </c>
      <c r="W447" s="33">
        <v>42755</v>
      </c>
      <c r="X447" s="25">
        <v>7779893.6399999997</v>
      </c>
      <c r="Y447" s="43">
        <v>0</v>
      </c>
      <c r="Z447" s="43">
        <v>0</v>
      </c>
      <c r="AA447" s="43">
        <v>0</v>
      </c>
      <c r="AB447" s="43">
        <v>0</v>
      </c>
      <c r="AC447" s="43">
        <v>0</v>
      </c>
      <c r="AD447" s="43">
        <v>0</v>
      </c>
      <c r="AE447" s="43">
        <v>0</v>
      </c>
      <c r="AF447" s="43">
        <v>0</v>
      </c>
      <c r="AG447" s="28">
        <v>42719</v>
      </c>
      <c r="AH447" s="44">
        <v>8531401</v>
      </c>
      <c r="AI447" s="67">
        <v>12744078</v>
      </c>
      <c r="AJ447" s="40" t="s">
        <v>108</v>
      </c>
      <c r="AK447" s="42" t="s">
        <v>108</v>
      </c>
      <c r="AL447" s="40" t="s">
        <v>108</v>
      </c>
      <c r="AM447" s="43">
        <v>0</v>
      </c>
      <c r="AN447" s="72">
        <f t="shared" si="75"/>
        <v>348026823.89999998</v>
      </c>
      <c r="AO447" s="28">
        <v>42613</v>
      </c>
      <c r="AP447" s="27">
        <v>340246930.25999999</v>
      </c>
      <c r="AQ447" s="28">
        <v>42768</v>
      </c>
      <c r="AR447" s="44">
        <v>7779893.6399999997</v>
      </c>
      <c r="AS447" s="43">
        <v>0</v>
      </c>
      <c r="AT447" s="43">
        <v>0</v>
      </c>
      <c r="AU447" s="43">
        <v>0</v>
      </c>
      <c r="AV447" s="43">
        <v>0</v>
      </c>
      <c r="AW447" s="43">
        <v>0</v>
      </c>
      <c r="AX447" s="43">
        <v>0</v>
      </c>
      <c r="AY447" s="43">
        <v>0</v>
      </c>
      <c r="AZ447" s="43">
        <v>0</v>
      </c>
      <c r="BA447" s="19"/>
      <c r="BB447" s="275">
        <f t="shared" si="76"/>
        <v>0</v>
      </c>
      <c r="BC447" s="275">
        <f t="shared" si="77"/>
        <v>25273176.100000024</v>
      </c>
      <c r="BD447" s="14">
        <f>COUNTIF(СписМінфін!$B$2:$B$101,M447)</f>
        <v>1</v>
      </c>
    </row>
    <row r="448" spans="1:56" s="14" customFormat="1" hidden="1" x14ac:dyDescent="0.2">
      <c r="A448" s="14">
        <v>1</v>
      </c>
      <c r="B448" s="14">
        <f t="shared" si="78"/>
        <v>1</v>
      </c>
      <c r="C448" s="14">
        <f t="shared" si="79"/>
        <v>1</v>
      </c>
      <c r="D448" s="14" t="str">
        <f t="shared" si="80"/>
        <v>7ТОВАРИСТВО З ОБМЕЖЕНОЮ ВIДПОВIДАЛЬНIСТЮ "АТ КАРГІЛЛ"</v>
      </c>
      <c r="E448" s="261">
        <f t="shared" si="81"/>
        <v>3321293.1575342468</v>
      </c>
      <c r="F448" s="261">
        <f t="shared" si="82"/>
        <v>3321293.1575342468</v>
      </c>
      <c r="G448" s="128">
        <f t="shared" si="73"/>
        <v>-4.6399999856948853</v>
      </c>
      <c r="H448" s="126">
        <f t="shared" si="83"/>
        <v>86</v>
      </c>
      <c r="I448" s="62">
        <v>42571</v>
      </c>
      <c r="J448" s="62">
        <v>42563</v>
      </c>
      <c r="K448" s="274">
        <f t="shared" si="84"/>
        <v>42724</v>
      </c>
      <c r="L448" s="52">
        <v>9117730446</v>
      </c>
      <c r="M448" s="14" t="s">
        <v>42</v>
      </c>
      <c r="N448" s="58">
        <v>200103926100</v>
      </c>
      <c r="O448" s="51">
        <v>42563</v>
      </c>
      <c r="P448" s="51">
        <v>42563</v>
      </c>
      <c r="Q448" s="40" t="s">
        <v>108</v>
      </c>
      <c r="R448" s="59">
        <v>148077012</v>
      </c>
      <c r="S448" s="51">
        <v>42627</v>
      </c>
      <c r="T448" s="55">
        <f t="shared" si="74"/>
        <v>147681047.63999999</v>
      </c>
      <c r="U448" s="110">
        <v>42627</v>
      </c>
      <c r="V448" s="25">
        <v>131898147.94</v>
      </c>
      <c r="W448" s="33">
        <v>42663</v>
      </c>
      <c r="X448" s="25">
        <v>2377989.7000000002</v>
      </c>
      <c r="Y448" s="33">
        <v>42724</v>
      </c>
      <c r="Z448" s="25">
        <v>13404910</v>
      </c>
      <c r="AA448" s="43">
        <v>0</v>
      </c>
      <c r="AB448" s="43">
        <v>0</v>
      </c>
      <c r="AC448" s="43">
        <v>0</v>
      </c>
      <c r="AD448" s="43">
        <v>0</v>
      </c>
      <c r="AE448" s="43">
        <v>0</v>
      </c>
      <c r="AF448" s="43">
        <v>0</v>
      </c>
      <c r="AG448" s="40">
        <v>42724</v>
      </c>
      <c r="AH448" s="22">
        <v>8751401</v>
      </c>
      <c r="AI448" s="64">
        <v>395969</v>
      </c>
      <c r="AJ448" s="40">
        <v>42738</v>
      </c>
      <c r="AK448" s="52">
        <v>1234260</v>
      </c>
      <c r="AL448" s="52" t="s">
        <v>108</v>
      </c>
      <c r="AM448" s="43">
        <v>0</v>
      </c>
      <c r="AN448" s="72">
        <f t="shared" si="75"/>
        <v>147681047.63999999</v>
      </c>
      <c r="AO448" s="40">
        <v>42632</v>
      </c>
      <c r="AP448" s="57">
        <v>147681047.63999999</v>
      </c>
      <c r="AQ448" s="43">
        <v>0</v>
      </c>
      <c r="AR448" s="43">
        <v>0</v>
      </c>
      <c r="AS448" s="43">
        <v>0</v>
      </c>
      <c r="AT448" s="43">
        <v>0</v>
      </c>
      <c r="AU448" s="43">
        <v>0</v>
      </c>
      <c r="AV448" s="43">
        <v>0</v>
      </c>
      <c r="AW448" s="43">
        <v>0</v>
      </c>
      <c r="AX448" s="43">
        <v>0</v>
      </c>
      <c r="AY448" s="43">
        <v>0</v>
      </c>
      <c r="AZ448" s="43">
        <v>0</v>
      </c>
      <c r="BA448" s="19"/>
      <c r="BB448" s="275">
        <f t="shared" si="76"/>
        <v>0</v>
      </c>
      <c r="BC448" s="275">
        <f t="shared" si="77"/>
        <v>395964.36000001431</v>
      </c>
      <c r="BD448" s="14">
        <f>COUNTIF(СписМінфін!$B$2:$B$101,M448)</f>
        <v>1</v>
      </c>
    </row>
    <row r="449" spans="1:56" s="14" customFormat="1" hidden="1" x14ac:dyDescent="0.2">
      <c r="A449" s="14">
        <v>1</v>
      </c>
      <c r="B449" s="14">
        <f t="shared" si="78"/>
        <v>1</v>
      </c>
      <c r="C449" s="14">
        <f t="shared" si="79"/>
        <v>0</v>
      </c>
      <c r="D449" s="14" t="str">
        <f t="shared" si="80"/>
        <v>7ПРИВАТНЕ АКЦIОНЕРНЕ ТОВАРИСТВО "СЕНТРАВІС ПРОДАКШН ЮКРЕЙН"</v>
      </c>
      <c r="E449" s="261">
        <f t="shared" si="81"/>
        <v>42036.164383561641</v>
      </c>
      <c r="F449" s="261">
        <f t="shared" si="82"/>
        <v>0</v>
      </c>
      <c r="G449" s="128">
        <f t="shared" ref="G449:G512" si="85">R449-T449-AI449</f>
        <v>76716</v>
      </c>
      <c r="H449" s="126">
        <f t="shared" si="83"/>
        <v>0</v>
      </c>
      <c r="I449" s="23">
        <v>42571</v>
      </c>
      <c r="J449" s="23">
        <v>42565</v>
      </c>
      <c r="K449" s="274">
        <f t="shared" si="84"/>
        <v>42607</v>
      </c>
      <c r="L449" s="22">
        <v>9120614354</v>
      </c>
      <c r="M449" s="14" t="s">
        <v>73</v>
      </c>
      <c r="N449" s="41">
        <v>309269404078</v>
      </c>
      <c r="O449" s="40">
        <v>42565</v>
      </c>
      <c r="P449" s="40">
        <v>42565</v>
      </c>
      <c r="Q449" s="40" t="s">
        <v>108</v>
      </c>
      <c r="R449" s="43">
        <v>44126198</v>
      </c>
      <c r="S449" s="40">
        <v>42601</v>
      </c>
      <c r="T449" s="55">
        <f t="shared" ref="T449:T512" si="86">V449+X449+Z449+AB449+AD449+AF449</f>
        <v>44049482</v>
      </c>
      <c r="U449" s="90">
        <v>42607</v>
      </c>
      <c r="V449" s="19">
        <v>44049482</v>
      </c>
      <c r="W449" s="43">
        <v>0</v>
      </c>
      <c r="X449" s="43">
        <v>0</v>
      </c>
      <c r="Y449" s="43">
        <v>0</v>
      </c>
      <c r="Z449" s="43">
        <v>0</v>
      </c>
      <c r="AA449" s="43">
        <v>0</v>
      </c>
      <c r="AB449" s="43">
        <v>0</v>
      </c>
      <c r="AC449" s="43">
        <v>0</v>
      </c>
      <c r="AD449" s="43">
        <v>0</v>
      </c>
      <c r="AE449" s="43">
        <v>0</v>
      </c>
      <c r="AF449" s="43">
        <v>0</v>
      </c>
      <c r="AG449" s="43">
        <v>0</v>
      </c>
      <c r="AH449" s="43">
        <v>0</v>
      </c>
      <c r="AI449" s="88">
        <v>0</v>
      </c>
      <c r="AJ449" s="43">
        <v>0</v>
      </c>
      <c r="AK449" s="43">
        <v>0</v>
      </c>
      <c r="AL449" s="43">
        <v>0</v>
      </c>
      <c r="AM449" s="43">
        <v>0</v>
      </c>
      <c r="AN449" s="72">
        <f t="shared" ref="AN449:AN512" si="87">AP449+AR449+AT449+AV449+AX449+AZ449</f>
        <v>44049482</v>
      </c>
      <c r="AO449" s="40">
        <v>42661</v>
      </c>
      <c r="AP449" s="56">
        <v>44049482</v>
      </c>
      <c r="AQ449" s="43">
        <v>0</v>
      </c>
      <c r="AR449" s="43">
        <v>0</v>
      </c>
      <c r="AS449" s="43">
        <v>0</v>
      </c>
      <c r="AT449" s="43">
        <v>0</v>
      </c>
      <c r="AU449" s="43">
        <v>0</v>
      </c>
      <c r="AV449" s="43">
        <v>0</v>
      </c>
      <c r="AW449" s="43">
        <v>0</v>
      </c>
      <c r="AX449" s="43">
        <v>0</v>
      </c>
      <c r="AY449" s="43">
        <v>0</v>
      </c>
      <c r="AZ449" s="43">
        <v>0</v>
      </c>
      <c r="BA449" s="19"/>
      <c r="BB449" s="275">
        <f t="shared" ref="BB449:BB512" si="88">T449-AN449</f>
        <v>0</v>
      </c>
      <c r="BC449" s="275">
        <f t="shared" ref="BC449:BC512" si="89">R449-AN449</f>
        <v>76716</v>
      </c>
      <c r="BD449" s="14">
        <f>COUNTIF(СписМінфін!$B$2:$B$101,M449)</f>
        <v>1</v>
      </c>
    </row>
    <row r="450" spans="1:56" s="14" customFormat="1" hidden="1" x14ac:dyDescent="0.2">
      <c r="A450" s="14">
        <v>1</v>
      </c>
      <c r="B450" s="14">
        <f t="shared" si="78"/>
        <v>0</v>
      </c>
      <c r="C450" s="14">
        <f t="shared" si="79"/>
        <v>0</v>
      </c>
      <c r="D450" s="14" t="str">
        <f t="shared" si="80"/>
        <v>7ПРИВАТНЕ ПIДПРИЄМСТВО "ВЕКТОР-М"</v>
      </c>
      <c r="E450" s="261">
        <f t="shared" si="81"/>
        <v>0</v>
      </c>
      <c r="F450" s="261">
        <f t="shared" si="82"/>
        <v>0</v>
      </c>
      <c r="G450" s="128">
        <f t="shared" si="85"/>
        <v>0</v>
      </c>
      <c r="H450" s="126">
        <f t="shared" si="83"/>
        <v>0</v>
      </c>
      <c r="I450" s="23">
        <v>42571</v>
      </c>
      <c r="J450" s="23">
        <v>42565</v>
      </c>
      <c r="K450" s="274">
        <f t="shared" si="84"/>
        <v>42607</v>
      </c>
      <c r="L450" s="22">
        <v>9119816429</v>
      </c>
      <c r="M450" s="14" t="s">
        <v>55</v>
      </c>
      <c r="N450" s="41">
        <v>324928226550</v>
      </c>
      <c r="O450" s="40">
        <v>42565</v>
      </c>
      <c r="P450" s="40">
        <v>42565</v>
      </c>
      <c r="Q450" s="40" t="s">
        <v>108</v>
      </c>
      <c r="R450" s="22">
        <v>5335198</v>
      </c>
      <c r="S450" s="40">
        <v>42607</v>
      </c>
      <c r="T450" s="55">
        <f t="shared" si="86"/>
        <v>5335198</v>
      </c>
      <c r="U450" s="90">
        <v>42607</v>
      </c>
      <c r="V450" s="19">
        <v>5335198</v>
      </c>
      <c r="W450" s="43">
        <v>0</v>
      </c>
      <c r="X450" s="43">
        <v>0</v>
      </c>
      <c r="Y450" s="43">
        <v>0</v>
      </c>
      <c r="Z450" s="43">
        <v>0</v>
      </c>
      <c r="AA450" s="43">
        <v>0</v>
      </c>
      <c r="AB450" s="43">
        <v>0</v>
      </c>
      <c r="AC450" s="43">
        <v>0</v>
      </c>
      <c r="AD450" s="43">
        <v>0</v>
      </c>
      <c r="AE450" s="43">
        <v>0</v>
      </c>
      <c r="AF450" s="43">
        <v>0</v>
      </c>
      <c r="AG450" s="43">
        <v>0</v>
      </c>
      <c r="AH450" s="43">
        <v>0</v>
      </c>
      <c r="AI450" s="88">
        <v>0</v>
      </c>
      <c r="AJ450" s="43">
        <v>0</v>
      </c>
      <c r="AK450" s="43">
        <v>0</v>
      </c>
      <c r="AL450" s="43">
        <v>0</v>
      </c>
      <c r="AM450" s="43">
        <v>0</v>
      </c>
      <c r="AN450" s="72">
        <f t="shared" si="87"/>
        <v>5335198</v>
      </c>
      <c r="AO450" s="40">
        <v>42613</v>
      </c>
      <c r="AP450" s="56">
        <v>5335198</v>
      </c>
      <c r="AQ450" s="43">
        <v>0</v>
      </c>
      <c r="AR450" s="43">
        <v>0</v>
      </c>
      <c r="AS450" s="43">
        <v>0</v>
      </c>
      <c r="AT450" s="43">
        <v>0</v>
      </c>
      <c r="AU450" s="43">
        <v>0</v>
      </c>
      <c r="AV450" s="43">
        <v>0</v>
      </c>
      <c r="AW450" s="43">
        <v>0</v>
      </c>
      <c r="AX450" s="43">
        <v>0</v>
      </c>
      <c r="AY450" s="43">
        <v>0</v>
      </c>
      <c r="AZ450" s="43">
        <v>0</v>
      </c>
      <c r="BA450" s="19"/>
      <c r="BB450" s="275">
        <f t="shared" si="88"/>
        <v>0</v>
      </c>
      <c r="BC450" s="275">
        <f t="shared" si="89"/>
        <v>0</v>
      </c>
      <c r="BD450" s="14">
        <f>COUNTIF(СписМінфін!$B$2:$B$101,M450)</f>
        <v>1</v>
      </c>
    </row>
    <row r="451" spans="1:56" s="14" customFormat="1" x14ac:dyDescent="0.2">
      <c r="A451" s="14">
        <v>1</v>
      </c>
      <c r="B451" s="14">
        <f t="shared" si="78"/>
        <v>1</v>
      </c>
      <c r="C451" s="14">
        <f t="shared" si="79"/>
        <v>0</v>
      </c>
      <c r="D451" s="14" t="str">
        <f t="shared" si="80"/>
        <v>7ТОВАРИСТВО З ОБМЕЖЕНОЮ ВIДПОВIДАЛЬНIСТЮ "УКРГАЗПРОМБУД"</v>
      </c>
      <c r="E451" s="261">
        <f t="shared" si="81"/>
        <v>352730.41095890413</v>
      </c>
      <c r="F451" s="261">
        <f t="shared" si="82"/>
        <v>0</v>
      </c>
      <c r="G451" s="128">
        <f t="shared" si="85"/>
        <v>643733</v>
      </c>
      <c r="H451" s="126">
        <f t="shared" si="83"/>
        <v>200</v>
      </c>
      <c r="I451" s="23">
        <v>42571</v>
      </c>
      <c r="J451" s="23">
        <v>42566</v>
      </c>
      <c r="K451" s="274">
        <f t="shared" si="84"/>
        <v>42838</v>
      </c>
      <c r="L451" s="22">
        <v>9121407717</v>
      </c>
      <c r="M451" s="14" t="s">
        <v>26</v>
      </c>
      <c r="N451" s="41">
        <v>315671226552</v>
      </c>
      <c r="O451" s="40">
        <v>42566</v>
      </c>
      <c r="P451" s="40">
        <v>42566</v>
      </c>
      <c r="Q451" s="40" t="s">
        <v>108</v>
      </c>
      <c r="R451" s="42">
        <v>649705</v>
      </c>
      <c r="S451" s="43">
        <v>0</v>
      </c>
      <c r="T451" s="55">
        <f t="shared" si="86"/>
        <v>0</v>
      </c>
      <c r="U451" s="111"/>
      <c r="V451" s="43">
        <v>0</v>
      </c>
      <c r="W451" s="43">
        <v>0</v>
      </c>
      <c r="X451" s="43">
        <v>0</v>
      </c>
      <c r="Y451" s="43">
        <v>0</v>
      </c>
      <c r="Z451" s="43">
        <v>0</v>
      </c>
      <c r="AA451" s="43">
        <v>0</v>
      </c>
      <c r="AB451" s="43">
        <v>0</v>
      </c>
      <c r="AC451" s="43">
        <v>0</v>
      </c>
      <c r="AD451" s="43">
        <v>0</v>
      </c>
      <c r="AE451" s="43">
        <v>0</v>
      </c>
      <c r="AF451" s="43">
        <v>0</v>
      </c>
      <c r="AG451" s="40">
        <v>42804</v>
      </c>
      <c r="AH451" s="22">
        <v>1211402</v>
      </c>
      <c r="AI451" s="64">
        <v>5972</v>
      </c>
      <c r="AJ451" s="43">
        <v>0</v>
      </c>
      <c r="AK451" s="43">
        <v>0</v>
      </c>
      <c r="AL451" s="43">
        <v>0</v>
      </c>
      <c r="AM451" s="43">
        <v>0</v>
      </c>
      <c r="AN451" s="72">
        <f t="shared" si="87"/>
        <v>0</v>
      </c>
      <c r="AO451" s="43">
        <v>0</v>
      </c>
      <c r="AP451" s="43">
        <v>0</v>
      </c>
      <c r="AQ451" s="43">
        <v>0</v>
      </c>
      <c r="AR451" s="43">
        <v>0</v>
      </c>
      <c r="AS451" s="43">
        <v>0</v>
      </c>
      <c r="AT451" s="43">
        <v>0</v>
      </c>
      <c r="AU451" s="43">
        <v>0</v>
      </c>
      <c r="AV451" s="43">
        <v>0</v>
      </c>
      <c r="AW451" s="43">
        <v>0</v>
      </c>
      <c r="AX451" s="43">
        <v>0</v>
      </c>
      <c r="AY451" s="43">
        <v>0</v>
      </c>
      <c r="AZ451" s="43">
        <v>0</v>
      </c>
      <c r="BA451" s="19"/>
      <c r="BB451" s="275">
        <f t="shared" si="88"/>
        <v>0</v>
      </c>
      <c r="BC451" s="275">
        <f t="shared" si="89"/>
        <v>649705</v>
      </c>
      <c r="BD451" s="14">
        <f>COUNTIF(СписМінфін!$B$2:$B$101,M451)</f>
        <v>1</v>
      </c>
    </row>
    <row r="452" spans="1:56" s="14" customFormat="1" hidden="1" x14ac:dyDescent="0.2">
      <c r="A452" s="14">
        <v>1</v>
      </c>
      <c r="B452" s="14">
        <f t="shared" si="78"/>
        <v>0</v>
      </c>
      <c r="C452" s="14">
        <f t="shared" si="79"/>
        <v>0</v>
      </c>
      <c r="D452" s="14" t="str">
        <f t="shared" si="80"/>
        <v>7ТОВАРИСТВО З ОБМЕЖЕНОЮ ВIДПОВIДАЛЬНIСТЮ "ВІРТУС КОММОДІТІЗ"</v>
      </c>
      <c r="E452" s="261">
        <f t="shared" si="81"/>
        <v>0</v>
      </c>
      <c r="F452" s="261">
        <f t="shared" si="82"/>
        <v>0</v>
      </c>
      <c r="G452" s="128">
        <f t="shared" si="85"/>
        <v>0</v>
      </c>
      <c r="H452" s="126">
        <f t="shared" si="83"/>
        <v>0</v>
      </c>
      <c r="I452" s="23">
        <v>42571</v>
      </c>
      <c r="J452" s="23">
        <v>42566</v>
      </c>
      <c r="K452" s="274">
        <f t="shared" si="84"/>
        <v>42627</v>
      </c>
      <c r="L452" s="22">
        <v>9121568778</v>
      </c>
      <c r="M452" s="14" t="s">
        <v>24</v>
      </c>
      <c r="N452" s="41">
        <v>393642426597</v>
      </c>
      <c r="O452" s="40">
        <v>42566</v>
      </c>
      <c r="P452" s="40">
        <v>42566</v>
      </c>
      <c r="Q452" s="40" t="s">
        <v>108</v>
      </c>
      <c r="R452" s="22">
        <v>2077321</v>
      </c>
      <c r="S452" s="40">
        <v>42627</v>
      </c>
      <c r="T452" s="55">
        <f t="shared" si="86"/>
        <v>2077321</v>
      </c>
      <c r="U452" s="92">
        <v>42627</v>
      </c>
      <c r="V452" s="30">
        <v>2077321</v>
      </c>
      <c r="W452" s="43">
        <v>0</v>
      </c>
      <c r="X452" s="43">
        <v>0</v>
      </c>
      <c r="Y452" s="43">
        <v>0</v>
      </c>
      <c r="Z452" s="43">
        <v>0</v>
      </c>
      <c r="AA452" s="43">
        <v>0</v>
      </c>
      <c r="AB452" s="43">
        <v>0</v>
      </c>
      <c r="AC452" s="43">
        <v>0</v>
      </c>
      <c r="AD452" s="43">
        <v>0</v>
      </c>
      <c r="AE452" s="43">
        <v>0</v>
      </c>
      <c r="AF452" s="43">
        <v>0</v>
      </c>
      <c r="AG452" s="43">
        <v>0</v>
      </c>
      <c r="AH452" s="43">
        <v>0</v>
      </c>
      <c r="AI452" s="88">
        <v>0</v>
      </c>
      <c r="AJ452" s="43">
        <v>0</v>
      </c>
      <c r="AK452" s="43">
        <v>0</v>
      </c>
      <c r="AL452" s="43">
        <v>0</v>
      </c>
      <c r="AM452" s="43">
        <v>0</v>
      </c>
      <c r="AN452" s="72">
        <f t="shared" si="87"/>
        <v>2077321</v>
      </c>
      <c r="AO452" s="40">
        <v>42629</v>
      </c>
      <c r="AP452" s="57">
        <v>2077321</v>
      </c>
      <c r="AQ452" s="43">
        <v>0</v>
      </c>
      <c r="AR452" s="43">
        <v>0</v>
      </c>
      <c r="AS452" s="43">
        <v>0</v>
      </c>
      <c r="AT452" s="43">
        <v>0</v>
      </c>
      <c r="AU452" s="43">
        <v>0</v>
      </c>
      <c r="AV452" s="43">
        <v>0</v>
      </c>
      <c r="AW452" s="43">
        <v>0</v>
      </c>
      <c r="AX452" s="43">
        <v>0</v>
      </c>
      <c r="AY452" s="43">
        <v>0</v>
      </c>
      <c r="AZ452" s="43">
        <v>0</v>
      </c>
      <c r="BA452" s="19"/>
      <c r="BB452" s="275">
        <f t="shared" si="88"/>
        <v>0</v>
      </c>
      <c r="BC452" s="275">
        <f t="shared" si="89"/>
        <v>0</v>
      </c>
      <c r="BD452" s="14">
        <f>COUNTIF(СписМінфін!$B$2:$B$101,M452)</f>
        <v>1</v>
      </c>
    </row>
    <row r="453" spans="1:56" s="14" customFormat="1" hidden="1" x14ac:dyDescent="0.2">
      <c r="A453" s="14">
        <v>1</v>
      </c>
      <c r="B453" s="14">
        <f t="shared" si="78"/>
        <v>0</v>
      </c>
      <c r="C453" s="14">
        <f t="shared" si="79"/>
        <v>0</v>
      </c>
      <c r="D453" s="14" t="str">
        <f t="shared" si="80"/>
        <v>7ТОВАРИСТВО З ОБМЕЖЕНОЮ ВIДПОВIДАЛЬНIСТЮ "ТАРКЕТТ ВІНІСІН"</v>
      </c>
      <c r="E453" s="261">
        <f t="shared" si="81"/>
        <v>0</v>
      </c>
      <c r="F453" s="261">
        <f t="shared" si="82"/>
        <v>0</v>
      </c>
      <c r="G453" s="128">
        <f t="shared" si="85"/>
        <v>0</v>
      </c>
      <c r="H453" s="126">
        <f t="shared" si="83"/>
        <v>0</v>
      </c>
      <c r="I453" s="23">
        <v>42571</v>
      </c>
      <c r="J453" s="23">
        <v>42567</v>
      </c>
      <c r="K453" s="274">
        <f t="shared" si="84"/>
        <v>42636</v>
      </c>
      <c r="L453" s="22">
        <v>9122140967</v>
      </c>
      <c r="M453" s="14" t="s">
        <v>97</v>
      </c>
      <c r="N453" s="41">
        <v>143615809167</v>
      </c>
      <c r="O453" s="40">
        <v>42567</v>
      </c>
      <c r="P453" s="40">
        <v>42567</v>
      </c>
      <c r="Q453" s="40" t="s">
        <v>108</v>
      </c>
      <c r="R453" s="43">
        <v>9884816</v>
      </c>
      <c r="S453" s="40">
        <v>42636</v>
      </c>
      <c r="T453" s="55">
        <f t="shared" si="86"/>
        <v>9884816</v>
      </c>
      <c r="U453" s="90">
        <v>42636</v>
      </c>
      <c r="V453" s="19">
        <v>9884816</v>
      </c>
      <c r="W453" s="43">
        <v>0</v>
      </c>
      <c r="X453" s="43">
        <v>0</v>
      </c>
      <c r="Y453" s="43">
        <v>0</v>
      </c>
      <c r="Z453" s="43">
        <v>0</v>
      </c>
      <c r="AA453" s="43">
        <v>0</v>
      </c>
      <c r="AB453" s="43">
        <v>0</v>
      </c>
      <c r="AC453" s="43">
        <v>0</v>
      </c>
      <c r="AD453" s="43">
        <v>0</v>
      </c>
      <c r="AE453" s="43">
        <v>0</v>
      </c>
      <c r="AF453" s="43">
        <v>0</v>
      </c>
      <c r="AG453" s="43">
        <v>0</v>
      </c>
      <c r="AH453" s="43">
        <v>0</v>
      </c>
      <c r="AI453" s="88">
        <v>0</v>
      </c>
      <c r="AJ453" s="43">
        <v>0</v>
      </c>
      <c r="AK453" s="43">
        <v>0</v>
      </c>
      <c r="AL453" s="43">
        <v>0</v>
      </c>
      <c r="AM453" s="43">
        <v>0</v>
      </c>
      <c r="AN453" s="72">
        <f t="shared" si="87"/>
        <v>9884816</v>
      </c>
      <c r="AO453" s="40">
        <v>42642</v>
      </c>
      <c r="AP453" s="56">
        <v>9884816</v>
      </c>
      <c r="AQ453" s="43">
        <v>0</v>
      </c>
      <c r="AR453" s="43">
        <v>0</v>
      </c>
      <c r="AS453" s="43">
        <v>0</v>
      </c>
      <c r="AT453" s="43">
        <v>0</v>
      </c>
      <c r="AU453" s="43">
        <v>0</v>
      </c>
      <c r="AV453" s="43">
        <v>0</v>
      </c>
      <c r="AW453" s="43">
        <v>0</v>
      </c>
      <c r="AX453" s="43">
        <v>0</v>
      </c>
      <c r="AY453" s="43">
        <v>0</v>
      </c>
      <c r="AZ453" s="43">
        <v>0</v>
      </c>
      <c r="BA453" s="19"/>
      <c r="BB453" s="275">
        <f t="shared" si="88"/>
        <v>0</v>
      </c>
      <c r="BC453" s="275">
        <f t="shared" si="89"/>
        <v>0</v>
      </c>
      <c r="BD453" s="14">
        <f>COUNTIF(СписМінфін!$B$2:$B$101,M453)</f>
        <v>1</v>
      </c>
    </row>
    <row r="454" spans="1:56" s="14" customFormat="1" x14ac:dyDescent="0.2">
      <c r="A454" s="14">
        <v>1</v>
      </c>
      <c r="B454" s="14">
        <f t="shared" si="78"/>
        <v>1</v>
      </c>
      <c r="C454" s="14">
        <f t="shared" si="79"/>
        <v>0</v>
      </c>
      <c r="D454" s="14" t="str">
        <f t="shared" si="80"/>
        <v>7ТОВАРИСТВО З ОБМЕЖЕНОЮ ВIДПОВIДАЛЬНIСТЮ З ІНОЗЕМНИМИ ІНВЕСТИЦІЯМИ "ДОКА УКРАЇНА Т.О.В."</v>
      </c>
      <c r="E454" s="261">
        <f t="shared" si="81"/>
        <v>1028008.2191780822</v>
      </c>
      <c r="F454" s="261">
        <f t="shared" si="82"/>
        <v>0</v>
      </c>
      <c r="G454" s="128">
        <f t="shared" si="85"/>
        <v>1876115</v>
      </c>
      <c r="H454" s="126">
        <f t="shared" si="83"/>
        <v>200</v>
      </c>
      <c r="I454" s="23">
        <v>42571</v>
      </c>
      <c r="J454" s="23">
        <v>42569</v>
      </c>
      <c r="K454" s="274">
        <f t="shared" si="84"/>
        <v>42838</v>
      </c>
      <c r="L454" s="22">
        <v>9122788952</v>
      </c>
      <c r="M454" s="14" t="s">
        <v>12</v>
      </c>
      <c r="N454" s="41">
        <v>305309526545</v>
      </c>
      <c r="O454" s="40">
        <v>42569</v>
      </c>
      <c r="P454" s="40">
        <v>42569</v>
      </c>
      <c r="Q454" s="40" t="s">
        <v>108</v>
      </c>
      <c r="R454" s="42">
        <v>1876115</v>
      </c>
      <c r="S454" s="43">
        <v>0</v>
      </c>
      <c r="T454" s="55">
        <f t="shared" si="86"/>
        <v>0</v>
      </c>
      <c r="U454" s="111"/>
      <c r="V454" s="43">
        <v>0</v>
      </c>
      <c r="W454" s="43">
        <v>0</v>
      </c>
      <c r="X454" s="43">
        <v>0</v>
      </c>
      <c r="Y454" s="43">
        <v>0</v>
      </c>
      <c r="Z454" s="43">
        <v>0</v>
      </c>
      <c r="AA454" s="43">
        <v>0</v>
      </c>
      <c r="AB454" s="43">
        <v>0</v>
      </c>
      <c r="AC454" s="43">
        <v>0</v>
      </c>
      <c r="AD454" s="43">
        <v>0</v>
      </c>
      <c r="AE454" s="43">
        <v>0</v>
      </c>
      <c r="AF454" s="43">
        <v>0</v>
      </c>
      <c r="AG454" s="43">
        <v>0</v>
      </c>
      <c r="AH454" s="43">
        <v>0</v>
      </c>
      <c r="AI454" s="88">
        <v>0</v>
      </c>
      <c r="AJ454" s="43">
        <v>0</v>
      </c>
      <c r="AK454" s="43">
        <v>0</v>
      </c>
      <c r="AL454" s="43">
        <v>0</v>
      </c>
      <c r="AM454" s="43">
        <v>0</v>
      </c>
      <c r="AN454" s="72">
        <f t="shared" si="87"/>
        <v>0</v>
      </c>
      <c r="AO454" s="43">
        <v>0</v>
      </c>
      <c r="AP454" s="43">
        <v>0</v>
      </c>
      <c r="AQ454" s="43">
        <v>0</v>
      </c>
      <c r="AR454" s="43">
        <v>0</v>
      </c>
      <c r="AS454" s="43">
        <v>0</v>
      </c>
      <c r="AT454" s="43">
        <v>0</v>
      </c>
      <c r="AU454" s="43">
        <v>0</v>
      </c>
      <c r="AV454" s="43">
        <v>0</v>
      </c>
      <c r="AW454" s="43">
        <v>0</v>
      </c>
      <c r="AX454" s="43">
        <v>0</v>
      </c>
      <c r="AY454" s="43">
        <v>0</v>
      </c>
      <c r="AZ454" s="43">
        <v>0</v>
      </c>
      <c r="BA454" s="19"/>
      <c r="BB454" s="275">
        <f t="shared" si="88"/>
        <v>0</v>
      </c>
      <c r="BC454" s="275">
        <f t="shared" si="89"/>
        <v>1876115</v>
      </c>
      <c r="BD454" s="14">
        <f>COUNTIF(СписМінфін!$B$2:$B$101,M454)</f>
        <v>1</v>
      </c>
    </row>
    <row r="455" spans="1:56" s="14" customFormat="1" hidden="1" x14ac:dyDescent="0.2">
      <c r="A455" s="14">
        <v>1</v>
      </c>
      <c r="B455" s="14">
        <f t="shared" ref="B455:B518" si="90">IF(E455&gt;0,1,0)</f>
        <v>0</v>
      </c>
      <c r="C455" s="14">
        <f t="shared" ref="C455:C518" si="91">IF(F455&gt;0,1,0)</f>
        <v>0</v>
      </c>
      <c r="D455" s="14" t="str">
        <f t="shared" ref="D455:D518" si="92">MONTH(J455)&amp;M455</f>
        <v>7ПРИВАТНЕ АКЦIОНЕРНЕ ТОВАРИСТВО "ШВЕЙНА ФАБРИКА "ЗОРЯНКА"</v>
      </c>
      <c r="E455" s="261">
        <f t="shared" ref="E455:E518" si="93">(IF(G455&lt;=0,0,G455)*IF(($N$2-I455-67)&lt;0,0,$N$2-I455-67)+IF((U455-I455-67)&lt;0,0,U455-I455-67)*V455+IF((W455-I455-67)&lt;0,0,W455-I455-67)*X455+IF((Y455-I455-67)&lt;0,0,Y455-I455-67)*Z455+IF((AA455-I455-67)&lt;0,0,AA455-I455-67)*AB455+IF((AC455-I455-67)&lt;0,0,AC455-I455-67)*AD455+IF((AE455-I455-67)&lt;0,0,AE455-I455-67)*AF455)/365</f>
        <v>0</v>
      </c>
      <c r="F455" s="261">
        <f t="shared" ref="F455:F518" si="94">(IF((U455-I455-67)&lt;0,0,U455-I455-67)*V455+IF((W455-I455-67)&lt;0,0,W455-I455-67)*X455+IF((Y455-I455-67)&lt;0,0,Y455-I455-67)*Z455+IF((AA455-I455-67)&lt;0,0,AA455-I455-67)*AB455+IF((AC455-I455-67)&lt;0,0,AC455-I455-67)*AD455+IF((AE455-I455-67)&lt;0,0,AE455-I455-67)*AF455)/365</f>
        <v>0</v>
      </c>
      <c r="G455" s="128">
        <f t="shared" si="85"/>
        <v>0</v>
      </c>
      <c r="H455" s="126">
        <f t="shared" ref="H455:H518" si="95">IF(K455-I455-67&gt;0,K455-I455-67,0)</f>
        <v>0</v>
      </c>
      <c r="I455" s="23">
        <v>42571</v>
      </c>
      <c r="J455" s="74">
        <v>42569</v>
      </c>
      <c r="K455" s="274">
        <f t="shared" ref="K455:K518" si="96">IF(AE455&gt;0,AE455,IF(AC455&gt;0,AC455,IF(AA455&gt;0,AA455,IF(Y455&gt;0,Y455,IF(W455&gt;0,W455,IF(U455&gt;0,U455,$N$2))))))</f>
        <v>42600</v>
      </c>
      <c r="L455" s="75">
        <v>9122846178</v>
      </c>
      <c r="M455" s="14" t="s">
        <v>148</v>
      </c>
      <c r="N455" s="76">
        <v>55027011230</v>
      </c>
      <c r="O455" s="28">
        <v>42569</v>
      </c>
      <c r="P455" s="28">
        <v>42569</v>
      </c>
      <c r="Q455" s="35"/>
      <c r="R455" s="60">
        <v>112714</v>
      </c>
      <c r="S455" s="66">
        <v>42600</v>
      </c>
      <c r="T455" s="55">
        <f t="shared" si="86"/>
        <v>112714</v>
      </c>
      <c r="U455" s="91">
        <v>42600</v>
      </c>
      <c r="V455" s="44">
        <v>112714</v>
      </c>
      <c r="W455" s="43">
        <v>0</v>
      </c>
      <c r="X455" s="43">
        <v>0</v>
      </c>
      <c r="Y455" s="43">
        <v>0</v>
      </c>
      <c r="Z455" s="43">
        <v>0</v>
      </c>
      <c r="AA455" s="43">
        <v>0</v>
      </c>
      <c r="AB455" s="43">
        <v>0</v>
      </c>
      <c r="AC455" s="43">
        <v>0</v>
      </c>
      <c r="AD455" s="43">
        <v>0</v>
      </c>
      <c r="AE455" s="43">
        <v>0</v>
      </c>
      <c r="AF455" s="43">
        <v>0</v>
      </c>
      <c r="AG455" s="43">
        <v>0</v>
      </c>
      <c r="AH455" s="43">
        <v>0</v>
      </c>
      <c r="AI455" s="69"/>
      <c r="AJ455" s="60"/>
      <c r="AK455" s="69"/>
      <c r="AL455" s="60"/>
      <c r="AM455" s="43">
        <v>0</v>
      </c>
      <c r="AN455" s="72">
        <f t="shared" si="87"/>
        <v>112714</v>
      </c>
      <c r="AO455" s="28">
        <v>42613</v>
      </c>
      <c r="AP455" s="27">
        <v>112714</v>
      </c>
      <c r="AQ455" s="43">
        <v>0</v>
      </c>
      <c r="AR455" s="43">
        <v>0</v>
      </c>
      <c r="AS455" s="43">
        <v>0</v>
      </c>
      <c r="AT455" s="43">
        <v>0</v>
      </c>
      <c r="AU455" s="43">
        <v>0</v>
      </c>
      <c r="AV455" s="43">
        <v>0</v>
      </c>
      <c r="AW455" s="43">
        <v>0</v>
      </c>
      <c r="AX455" s="43">
        <v>0</v>
      </c>
      <c r="AY455" s="43">
        <v>0</v>
      </c>
      <c r="AZ455" s="43">
        <v>0</v>
      </c>
      <c r="BA455" s="60"/>
      <c r="BB455" s="275">
        <f t="shared" si="88"/>
        <v>0</v>
      </c>
      <c r="BC455" s="275">
        <f t="shared" si="89"/>
        <v>0</v>
      </c>
      <c r="BD455" s="14">
        <f>COUNTIF(СписМінфін!$B$2:$B$101,M455)</f>
        <v>1</v>
      </c>
    </row>
    <row r="456" spans="1:56" s="14" customFormat="1" hidden="1" x14ac:dyDescent="0.2">
      <c r="A456" s="14">
        <v>1</v>
      </c>
      <c r="B456" s="14">
        <f t="shared" si="90"/>
        <v>0</v>
      </c>
      <c r="C456" s="14">
        <f t="shared" si="91"/>
        <v>0</v>
      </c>
      <c r="D456" s="14" t="str">
        <f t="shared" si="92"/>
        <v>7ПРИВАТНЕ АКЦIОНЕРНЕ ТОВАРИСТВО "ЄВРАЗ СУХА БАЛКА"</v>
      </c>
      <c r="E456" s="261">
        <f t="shared" si="93"/>
        <v>0</v>
      </c>
      <c r="F456" s="261">
        <f t="shared" si="94"/>
        <v>0</v>
      </c>
      <c r="G456" s="128">
        <f t="shared" si="85"/>
        <v>0</v>
      </c>
      <c r="H456" s="126">
        <f t="shared" si="95"/>
        <v>0</v>
      </c>
      <c r="I456" s="23">
        <v>42571</v>
      </c>
      <c r="J456" s="23">
        <v>42569</v>
      </c>
      <c r="K456" s="274">
        <f t="shared" si="96"/>
        <v>42607</v>
      </c>
      <c r="L456" s="22">
        <v>9123072838</v>
      </c>
      <c r="M456" s="14" t="s">
        <v>44</v>
      </c>
      <c r="N456" s="41">
        <v>1913204050</v>
      </c>
      <c r="O456" s="40">
        <v>42569</v>
      </c>
      <c r="P456" s="40">
        <v>42569</v>
      </c>
      <c r="Q456" s="40" t="s">
        <v>108</v>
      </c>
      <c r="R456" s="43">
        <v>3893010</v>
      </c>
      <c r="S456" s="40">
        <v>42601</v>
      </c>
      <c r="T456" s="55">
        <f t="shared" si="86"/>
        <v>3893010</v>
      </c>
      <c r="U456" s="90">
        <v>42607</v>
      </c>
      <c r="V456" s="19">
        <v>3893010</v>
      </c>
      <c r="W456" s="43">
        <v>0</v>
      </c>
      <c r="X456" s="43">
        <v>0</v>
      </c>
      <c r="Y456" s="43">
        <v>0</v>
      </c>
      <c r="Z456" s="43">
        <v>0</v>
      </c>
      <c r="AA456" s="43">
        <v>0</v>
      </c>
      <c r="AB456" s="43">
        <v>0</v>
      </c>
      <c r="AC456" s="43">
        <v>0</v>
      </c>
      <c r="AD456" s="43">
        <v>0</v>
      </c>
      <c r="AE456" s="43">
        <v>0</v>
      </c>
      <c r="AF456" s="43">
        <v>0</v>
      </c>
      <c r="AG456" s="43">
        <v>0</v>
      </c>
      <c r="AH456" s="43">
        <v>0</v>
      </c>
      <c r="AI456" s="88">
        <v>0</v>
      </c>
      <c r="AJ456" s="43">
        <v>0</v>
      </c>
      <c r="AK456" s="43">
        <v>0</v>
      </c>
      <c r="AL456" s="43">
        <v>0</v>
      </c>
      <c r="AM456" s="43">
        <v>0</v>
      </c>
      <c r="AN456" s="72">
        <f t="shared" si="87"/>
        <v>3893010</v>
      </c>
      <c r="AO456" s="40">
        <v>42786</v>
      </c>
      <c r="AP456" s="56">
        <v>3893010</v>
      </c>
      <c r="AQ456" s="43">
        <v>0</v>
      </c>
      <c r="AR456" s="43">
        <v>0</v>
      </c>
      <c r="AS456" s="43">
        <v>0</v>
      </c>
      <c r="AT456" s="43">
        <v>0</v>
      </c>
      <c r="AU456" s="43">
        <v>0</v>
      </c>
      <c r="AV456" s="43">
        <v>0</v>
      </c>
      <c r="AW456" s="43">
        <v>0</v>
      </c>
      <c r="AX456" s="43">
        <v>0</v>
      </c>
      <c r="AY456" s="43">
        <v>0</v>
      </c>
      <c r="AZ456" s="43">
        <v>0</v>
      </c>
      <c r="BA456" s="19"/>
      <c r="BB456" s="275">
        <f t="shared" si="88"/>
        <v>0</v>
      </c>
      <c r="BC456" s="275">
        <f t="shared" si="89"/>
        <v>0</v>
      </c>
      <c r="BD456" s="14">
        <f>COUNTIF(СписМінфін!$B$2:$B$101,M456)</f>
        <v>1</v>
      </c>
    </row>
    <row r="457" spans="1:56" s="14" customFormat="1" hidden="1" x14ac:dyDescent="0.2">
      <c r="A457" s="14">
        <v>1</v>
      </c>
      <c r="B457" s="14">
        <f t="shared" si="90"/>
        <v>0</v>
      </c>
      <c r="C457" s="14">
        <f t="shared" si="91"/>
        <v>0</v>
      </c>
      <c r="D457" s="14" t="str">
        <f t="shared" si="92"/>
        <v>7ПРИВАТНЕ ПIДПРИЄМСТВО "ТОРГОВИЙ ДІМ "МАЙОЛА"</v>
      </c>
      <c r="E457" s="261">
        <f t="shared" si="93"/>
        <v>0</v>
      </c>
      <c r="F457" s="261">
        <f t="shared" si="94"/>
        <v>0</v>
      </c>
      <c r="G457" s="128">
        <f t="shared" si="85"/>
        <v>0</v>
      </c>
      <c r="H457" s="126">
        <f t="shared" si="95"/>
        <v>0</v>
      </c>
      <c r="I457" s="23">
        <v>42571</v>
      </c>
      <c r="J457" s="23">
        <v>42569</v>
      </c>
      <c r="K457" s="274">
        <f t="shared" si="96"/>
        <v>42607</v>
      </c>
      <c r="L457" s="22">
        <v>9123109181</v>
      </c>
      <c r="M457" s="14" t="s">
        <v>80</v>
      </c>
      <c r="N457" s="41">
        <v>327120313055</v>
      </c>
      <c r="O457" s="40">
        <v>42569</v>
      </c>
      <c r="P457" s="40">
        <v>42569</v>
      </c>
      <c r="Q457" s="40" t="s">
        <v>108</v>
      </c>
      <c r="R457" s="43">
        <v>9490702</v>
      </c>
      <c r="S457" s="40">
        <v>42601</v>
      </c>
      <c r="T457" s="55">
        <f t="shared" si="86"/>
        <v>9490702</v>
      </c>
      <c r="U457" s="90">
        <v>42607</v>
      </c>
      <c r="V457" s="19">
        <v>9490702</v>
      </c>
      <c r="W457" s="43">
        <v>0</v>
      </c>
      <c r="X457" s="43">
        <v>0</v>
      </c>
      <c r="Y457" s="43">
        <v>0</v>
      </c>
      <c r="Z457" s="43">
        <v>0</v>
      </c>
      <c r="AA457" s="43">
        <v>0</v>
      </c>
      <c r="AB457" s="43">
        <v>0</v>
      </c>
      <c r="AC457" s="43">
        <v>0</v>
      </c>
      <c r="AD457" s="43">
        <v>0</v>
      </c>
      <c r="AE457" s="43">
        <v>0</v>
      </c>
      <c r="AF457" s="43">
        <v>0</v>
      </c>
      <c r="AG457" s="43">
        <v>0</v>
      </c>
      <c r="AH457" s="43">
        <v>0</v>
      </c>
      <c r="AI457" s="88">
        <v>0</v>
      </c>
      <c r="AJ457" s="43">
        <v>0</v>
      </c>
      <c r="AK457" s="43">
        <v>0</v>
      </c>
      <c r="AL457" s="43">
        <v>0</v>
      </c>
      <c r="AM457" s="43">
        <v>0</v>
      </c>
      <c r="AN457" s="72">
        <f t="shared" si="87"/>
        <v>9490702</v>
      </c>
      <c r="AO457" s="40">
        <v>42613</v>
      </c>
      <c r="AP457" s="56">
        <v>9490702</v>
      </c>
      <c r="AQ457" s="43">
        <v>0</v>
      </c>
      <c r="AR457" s="43">
        <v>0</v>
      </c>
      <c r="AS457" s="43">
        <v>0</v>
      </c>
      <c r="AT457" s="43">
        <v>0</v>
      </c>
      <c r="AU457" s="43">
        <v>0</v>
      </c>
      <c r="AV457" s="43">
        <v>0</v>
      </c>
      <c r="AW457" s="43">
        <v>0</v>
      </c>
      <c r="AX457" s="43">
        <v>0</v>
      </c>
      <c r="AY457" s="43">
        <v>0</v>
      </c>
      <c r="AZ457" s="43">
        <v>0</v>
      </c>
      <c r="BA457" s="19"/>
      <c r="BB457" s="275">
        <f t="shared" si="88"/>
        <v>0</v>
      </c>
      <c r="BC457" s="275">
        <f t="shared" si="89"/>
        <v>0</v>
      </c>
      <c r="BD457" s="14">
        <f>COUNTIF(СписМінфін!$B$2:$B$101,M457)</f>
        <v>1</v>
      </c>
    </row>
    <row r="458" spans="1:56" s="14" customFormat="1" hidden="1" x14ac:dyDescent="0.2">
      <c r="A458" s="14">
        <v>1</v>
      </c>
      <c r="B458" s="14">
        <f t="shared" si="90"/>
        <v>0</v>
      </c>
      <c r="C458" s="14">
        <f t="shared" si="91"/>
        <v>0</v>
      </c>
      <c r="D458" s="14" t="str">
        <f t="shared" si="92"/>
        <v>7ПУБЛІЧНЕ АКЦIОНЕРНЕ ТОВАРИСТВО "ВІННИЦЬКИЙ ОЛІЙНОЖИРОВИЙ КОМБІНАТ"</v>
      </c>
      <c r="E458" s="261">
        <f t="shared" si="93"/>
        <v>0</v>
      </c>
      <c r="F458" s="261">
        <f t="shared" si="94"/>
        <v>0</v>
      </c>
      <c r="G458" s="128">
        <f t="shared" si="85"/>
        <v>0</v>
      </c>
      <c r="H458" s="126">
        <f t="shared" si="95"/>
        <v>0</v>
      </c>
      <c r="I458" s="23">
        <v>42571</v>
      </c>
      <c r="J458" s="23">
        <v>42569</v>
      </c>
      <c r="K458" s="274">
        <f t="shared" si="96"/>
        <v>42607</v>
      </c>
      <c r="L458" s="22">
        <v>9123572303</v>
      </c>
      <c r="M458" s="14" t="s">
        <v>76</v>
      </c>
      <c r="N458" s="41">
        <v>3737502280</v>
      </c>
      <c r="O458" s="40">
        <v>42569</v>
      </c>
      <c r="P458" s="40">
        <v>42569</v>
      </c>
      <c r="Q458" s="40" t="s">
        <v>108</v>
      </c>
      <c r="R458" s="43">
        <v>11072187</v>
      </c>
      <c r="S458" s="40">
        <v>42607</v>
      </c>
      <c r="T458" s="55">
        <f t="shared" si="86"/>
        <v>11072187</v>
      </c>
      <c r="U458" s="90">
        <v>42607</v>
      </c>
      <c r="V458" s="19">
        <v>11072187</v>
      </c>
      <c r="W458" s="43">
        <v>0</v>
      </c>
      <c r="X458" s="43">
        <v>0</v>
      </c>
      <c r="Y458" s="43">
        <v>0</v>
      </c>
      <c r="Z458" s="43">
        <v>0</v>
      </c>
      <c r="AA458" s="43">
        <v>0</v>
      </c>
      <c r="AB458" s="43">
        <v>0</v>
      </c>
      <c r="AC458" s="43">
        <v>0</v>
      </c>
      <c r="AD458" s="43">
        <v>0</v>
      </c>
      <c r="AE458" s="43">
        <v>0</v>
      </c>
      <c r="AF458" s="43">
        <v>0</v>
      </c>
      <c r="AG458" s="43">
        <v>0</v>
      </c>
      <c r="AH458" s="43">
        <v>0</v>
      </c>
      <c r="AI458" s="88">
        <v>0</v>
      </c>
      <c r="AJ458" s="43">
        <v>0</v>
      </c>
      <c r="AK458" s="43">
        <v>0</v>
      </c>
      <c r="AL458" s="43">
        <v>0</v>
      </c>
      <c r="AM458" s="43">
        <v>0</v>
      </c>
      <c r="AN458" s="72">
        <f t="shared" si="87"/>
        <v>11072187</v>
      </c>
      <c r="AO458" s="40">
        <v>42613</v>
      </c>
      <c r="AP458" s="56">
        <v>11072187</v>
      </c>
      <c r="AQ458" s="43">
        <v>0</v>
      </c>
      <c r="AR458" s="43">
        <v>0</v>
      </c>
      <c r="AS458" s="43">
        <v>0</v>
      </c>
      <c r="AT458" s="43">
        <v>0</v>
      </c>
      <c r="AU458" s="43">
        <v>0</v>
      </c>
      <c r="AV458" s="43">
        <v>0</v>
      </c>
      <c r="AW458" s="43">
        <v>0</v>
      </c>
      <c r="AX458" s="43">
        <v>0</v>
      </c>
      <c r="AY458" s="43">
        <v>0</v>
      </c>
      <c r="AZ458" s="43">
        <v>0</v>
      </c>
      <c r="BA458" s="19"/>
      <c r="BB458" s="275">
        <f t="shared" si="88"/>
        <v>0</v>
      </c>
      <c r="BC458" s="275">
        <f t="shared" si="89"/>
        <v>0</v>
      </c>
      <c r="BD458" s="14">
        <f>COUNTIF(СписМінфін!$B$2:$B$101,M458)</f>
        <v>1</v>
      </c>
    </row>
    <row r="459" spans="1:56" s="14" customFormat="1" hidden="1" x14ac:dyDescent="0.2">
      <c r="A459" s="14">
        <v>1</v>
      </c>
      <c r="B459" s="14">
        <f t="shared" si="90"/>
        <v>1</v>
      </c>
      <c r="C459" s="14">
        <f t="shared" si="91"/>
        <v>0</v>
      </c>
      <c r="D459" s="14" t="str">
        <f t="shared" si="92"/>
        <v>7ПУБЛІЧНЕ АКЦIОНЕРНЕ ТОВАРИСТВО "ІНТЕРПАЙП НОВОМОСКОВСЬКИЙ ТРУБНИЙ ЗАВОД"</v>
      </c>
      <c r="E459" s="261">
        <f t="shared" si="93"/>
        <v>6110441.3698630137</v>
      </c>
      <c r="F459" s="261">
        <f t="shared" si="94"/>
        <v>0</v>
      </c>
      <c r="G459" s="128">
        <f t="shared" si="85"/>
        <v>11151555.5</v>
      </c>
      <c r="H459" s="126">
        <f t="shared" si="95"/>
        <v>0</v>
      </c>
      <c r="I459" s="23">
        <v>42571</v>
      </c>
      <c r="J459" s="23">
        <v>42569</v>
      </c>
      <c r="K459" s="274">
        <f t="shared" si="96"/>
        <v>42607</v>
      </c>
      <c r="L459" s="22">
        <v>9123402248</v>
      </c>
      <c r="M459" s="14" t="s">
        <v>132</v>
      </c>
      <c r="N459" s="41">
        <v>53931304086</v>
      </c>
      <c r="O459" s="40">
        <v>42569</v>
      </c>
      <c r="P459" s="40">
        <v>42569</v>
      </c>
      <c r="Q459" s="40" t="s">
        <v>108</v>
      </c>
      <c r="R459" s="22">
        <v>11335242</v>
      </c>
      <c r="S459" s="40">
        <v>42601</v>
      </c>
      <c r="T459" s="55">
        <f t="shared" si="86"/>
        <v>183686.5</v>
      </c>
      <c r="U459" s="90">
        <v>42607</v>
      </c>
      <c r="V459" s="19">
        <v>183686.5</v>
      </c>
      <c r="W459" s="43">
        <v>0</v>
      </c>
      <c r="X459" s="43">
        <v>0</v>
      </c>
      <c r="Y459" s="43">
        <v>0</v>
      </c>
      <c r="Z459" s="43">
        <v>0</v>
      </c>
      <c r="AA459" s="43">
        <v>0</v>
      </c>
      <c r="AB459" s="43">
        <v>0</v>
      </c>
      <c r="AC459" s="43">
        <v>0</v>
      </c>
      <c r="AD459" s="43">
        <v>0</v>
      </c>
      <c r="AE459" s="43">
        <v>0</v>
      </c>
      <c r="AF459" s="43">
        <v>0</v>
      </c>
      <c r="AG459" s="43">
        <v>0</v>
      </c>
      <c r="AH459" s="43">
        <v>0</v>
      </c>
      <c r="AI459" s="88">
        <v>0</v>
      </c>
      <c r="AJ459" s="43">
        <v>0</v>
      </c>
      <c r="AK459" s="43">
        <v>0</v>
      </c>
      <c r="AL459" s="43">
        <v>0</v>
      </c>
      <c r="AM459" s="43">
        <v>0</v>
      </c>
      <c r="AN459" s="72">
        <f t="shared" si="87"/>
        <v>183686.5</v>
      </c>
      <c r="AO459" s="40">
        <v>42613</v>
      </c>
      <c r="AP459" s="56">
        <v>183686.5</v>
      </c>
      <c r="AQ459" s="43">
        <v>0</v>
      </c>
      <c r="AR459" s="43">
        <v>0</v>
      </c>
      <c r="AS459" s="43">
        <v>0</v>
      </c>
      <c r="AT459" s="43">
        <v>0</v>
      </c>
      <c r="AU459" s="43">
        <v>0</v>
      </c>
      <c r="AV459" s="43">
        <v>0</v>
      </c>
      <c r="AW459" s="43">
        <v>0</v>
      </c>
      <c r="AX459" s="43">
        <v>0</v>
      </c>
      <c r="AY459" s="43">
        <v>0</v>
      </c>
      <c r="AZ459" s="43">
        <v>0</v>
      </c>
      <c r="BA459" s="19"/>
      <c r="BB459" s="275">
        <f t="shared" si="88"/>
        <v>0</v>
      </c>
      <c r="BC459" s="275">
        <f t="shared" si="89"/>
        <v>11151555.5</v>
      </c>
      <c r="BD459" s="14">
        <f>COUNTIF(СписМінфін!$B$2:$B$101,M459)</f>
        <v>0</v>
      </c>
    </row>
    <row r="460" spans="1:56" s="14" customFormat="1" hidden="1" x14ac:dyDescent="0.2">
      <c r="A460" s="14">
        <v>1</v>
      </c>
      <c r="B460" s="14">
        <f t="shared" si="90"/>
        <v>1</v>
      </c>
      <c r="C460" s="14">
        <f t="shared" si="91"/>
        <v>0</v>
      </c>
      <c r="D460" s="14" t="str">
        <f t="shared" si="92"/>
        <v>7ПУБЛІЧНЕ АКЦIОНЕРНЕ ТОВАРИСТВО "МИРОНІВСЬКИЙ ЗАВОД ПО ВИГОТОВЛЕННЮ КРУП І КОМБІКОРМІВ "</v>
      </c>
      <c r="E460" s="261">
        <f t="shared" si="93"/>
        <v>5416001.2164383559</v>
      </c>
      <c r="F460" s="261">
        <f t="shared" si="94"/>
        <v>0</v>
      </c>
      <c r="G460" s="128">
        <f t="shared" si="85"/>
        <v>9884202.2199999988</v>
      </c>
      <c r="H460" s="126">
        <f t="shared" si="95"/>
        <v>0</v>
      </c>
      <c r="I460" s="23">
        <v>42571</v>
      </c>
      <c r="J460" s="23">
        <v>42569</v>
      </c>
      <c r="K460" s="274">
        <f t="shared" si="96"/>
        <v>42607</v>
      </c>
      <c r="L460" s="22">
        <v>9123655356</v>
      </c>
      <c r="M460" s="14" t="s">
        <v>47</v>
      </c>
      <c r="N460" s="41">
        <v>9517710155</v>
      </c>
      <c r="O460" s="40">
        <v>42569</v>
      </c>
      <c r="P460" s="40">
        <v>42569</v>
      </c>
      <c r="Q460" s="40" t="s">
        <v>108</v>
      </c>
      <c r="R460" s="43">
        <v>100000000</v>
      </c>
      <c r="S460" s="40">
        <v>42607</v>
      </c>
      <c r="T460" s="55">
        <f t="shared" si="86"/>
        <v>90115797.780000001</v>
      </c>
      <c r="U460" s="90">
        <v>42607</v>
      </c>
      <c r="V460" s="19">
        <v>90115797.780000001</v>
      </c>
      <c r="W460" s="43">
        <v>0</v>
      </c>
      <c r="X460" s="43">
        <v>0</v>
      </c>
      <c r="Y460" s="43">
        <v>0</v>
      </c>
      <c r="Z460" s="43">
        <v>0</v>
      </c>
      <c r="AA460" s="43">
        <v>0</v>
      </c>
      <c r="AB460" s="43">
        <v>0</v>
      </c>
      <c r="AC460" s="43">
        <v>0</v>
      </c>
      <c r="AD460" s="43">
        <v>0</v>
      </c>
      <c r="AE460" s="43">
        <v>0</v>
      </c>
      <c r="AF460" s="43">
        <v>0</v>
      </c>
      <c r="AG460" s="43">
        <v>0</v>
      </c>
      <c r="AH460" s="43">
        <v>0</v>
      </c>
      <c r="AI460" s="88">
        <v>0</v>
      </c>
      <c r="AJ460" s="43">
        <v>0</v>
      </c>
      <c r="AK460" s="43">
        <v>0</v>
      </c>
      <c r="AL460" s="43">
        <v>0</v>
      </c>
      <c r="AM460" s="43">
        <v>0</v>
      </c>
      <c r="AN460" s="72">
        <f t="shared" si="87"/>
        <v>90115797.780000001</v>
      </c>
      <c r="AO460" s="40">
        <v>42613</v>
      </c>
      <c r="AP460" s="56">
        <v>90115797.780000001</v>
      </c>
      <c r="AQ460" s="43">
        <v>0</v>
      </c>
      <c r="AR460" s="43">
        <v>0</v>
      </c>
      <c r="AS460" s="43">
        <v>0</v>
      </c>
      <c r="AT460" s="43">
        <v>0</v>
      </c>
      <c r="AU460" s="43">
        <v>0</v>
      </c>
      <c r="AV460" s="43">
        <v>0</v>
      </c>
      <c r="AW460" s="43">
        <v>0</v>
      </c>
      <c r="AX460" s="43">
        <v>0</v>
      </c>
      <c r="AY460" s="43">
        <v>0</v>
      </c>
      <c r="AZ460" s="43">
        <v>0</v>
      </c>
      <c r="BA460" s="19"/>
      <c r="BB460" s="275">
        <f t="shared" si="88"/>
        <v>0</v>
      </c>
      <c r="BC460" s="275">
        <f t="shared" si="89"/>
        <v>9884202.2199999988</v>
      </c>
      <c r="BD460" s="14">
        <f>COUNTIF(СписМінфін!$B$2:$B$101,M460)</f>
        <v>1</v>
      </c>
    </row>
    <row r="461" spans="1:56" s="14" customFormat="1" hidden="1" x14ac:dyDescent="0.2">
      <c r="A461" s="14">
        <v>1</v>
      </c>
      <c r="B461" s="14">
        <f t="shared" si="90"/>
        <v>0</v>
      </c>
      <c r="C461" s="14">
        <f t="shared" si="91"/>
        <v>0</v>
      </c>
      <c r="D461" s="14" t="str">
        <f t="shared" si="92"/>
        <v>7ПУБЛІЧНЕ АКЦІОНЕРНЕ ТОВАРИСТВО ''ЕЛЕКТРОМЕТАЛУРГІЙНИЙ ЗАВОД ''ДНІПРОСПЕЦСТАЛЬ'' ІМ. А.М. КУЗЬМІНА''</v>
      </c>
      <c r="E461" s="261">
        <f t="shared" si="93"/>
        <v>0</v>
      </c>
      <c r="F461" s="261">
        <f t="shared" si="94"/>
        <v>0</v>
      </c>
      <c r="G461" s="128">
        <f t="shared" si="85"/>
        <v>0</v>
      </c>
      <c r="H461" s="126">
        <f t="shared" si="95"/>
        <v>0</v>
      </c>
      <c r="I461" s="23">
        <v>42571</v>
      </c>
      <c r="J461" s="23">
        <v>42569</v>
      </c>
      <c r="K461" s="274">
        <f t="shared" si="96"/>
        <v>42607</v>
      </c>
      <c r="L461" s="22">
        <v>9122772215</v>
      </c>
      <c r="M461" s="14" t="s">
        <v>129</v>
      </c>
      <c r="N461" s="41">
        <v>1865308243</v>
      </c>
      <c r="O461" s="40">
        <v>42569</v>
      </c>
      <c r="P461" s="40">
        <v>42569</v>
      </c>
      <c r="Q461" s="40" t="s">
        <v>108</v>
      </c>
      <c r="R461" s="43">
        <v>30211997</v>
      </c>
      <c r="S461" s="40">
        <v>42601</v>
      </c>
      <c r="T461" s="55">
        <f t="shared" si="86"/>
        <v>30211997</v>
      </c>
      <c r="U461" s="90">
        <v>42607</v>
      </c>
      <c r="V461" s="19">
        <v>30211997</v>
      </c>
      <c r="W461" s="43">
        <v>0</v>
      </c>
      <c r="X461" s="43">
        <v>0</v>
      </c>
      <c r="Y461" s="43">
        <v>0</v>
      </c>
      <c r="Z461" s="43">
        <v>0</v>
      </c>
      <c r="AA461" s="43">
        <v>0</v>
      </c>
      <c r="AB461" s="43">
        <v>0</v>
      </c>
      <c r="AC461" s="43">
        <v>0</v>
      </c>
      <c r="AD461" s="43">
        <v>0</v>
      </c>
      <c r="AE461" s="43">
        <v>0</v>
      </c>
      <c r="AF461" s="43">
        <v>0</v>
      </c>
      <c r="AG461" s="43">
        <v>0</v>
      </c>
      <c r="AH461" s="43">
        <v>0</v>
      </c>
      <c r="AI461" s="88">
        <v>0</v>
      </c>
      <c r="AJ461" s="43">
        <v>0</v>
      </c>
      <c r="AK461" s="43">
        <v>0</v>
      </c>
      <c r="AL461" s="43">
        <v>0</v>
      </c>
      <c r="AM461" s="43">
        <v>0</v>
      </c>
      <c r="AN461" s="72">
        <f t="shared" si="87"/>
        <v>30211997</v>
      </c>
      <c r="AO461" s="40">
        <v>42704</v>
      </c>
      <c r="AP461" s="56">
        <v>30211997</v>
      </c>
      <c r="AQ461" s="43">
        <v>0</v>
      </c>
      <c r="AR461" s="43">
        <v>0</v>
      </c>
      <c r="AS461" s="43">
        <v>0</v>
      </c>
      <c r="AT461" s="43">
        <v>0</v>
      </c>
      <c r="AU461" s="43">
        <v>0</v>
      </c>
      <c r="AV461" s="43">
        <v>0</v>
      </c>
      <c r="AW461" s="43">
        <v>0</v>
      </c>
      <c r="AX461" s="43">
        <v>0</v>
      </c>
      <c r="AY461" s="43">
        <v>0</v>
      </c>
      <c r="AZ461" s="43">
        <v>0</v>
      </c>
      <c r="BA461" s="19"/>
      <c r="BB461" s="275">
        <f t="shared" si="88"/>
        <v>0</v>
      </c>
      <c r="BC461" s="275">
        <f t="shared" si="89"/>
        <v>0</v>
      </c>
      <c r="BD461" s="14">
        <f>COUNTIF(СписМінфін!$B$2:$B$101,M461)</f>
        <v>0</v>
      </c>
    </row>
    <row r="462" spans="1:56" s="14" customFormat="1" hidden="1" x14ac:dyDescent="0.2">
      <c r="A462" s="14">
        <v>1</v>
      </c>
      <c r="B462" s="14">
        <f t="shared" si="90"/>
        <v>1</v>
      </c>
      <c r="C462" s="14">
        <f t="shared" si="91"/>
        <v>0</v>
      </c>
      <c r="D462" s="14" t="str">
        <f t="shared" si="92"/>
        <v>7ТОВАРИСТВО З ОБМЕЖЕНОЮ ВIДПОВIДАЛЬНIСТЮ "АДМ ТРЕЙДІНГ УКРАЇНА"</v>
      </c>
      <c r="E462" s="261">
        <f t="shared" si="93"/>
        <v>17994546.487671234</v>
      </c>
      <c r="F462" s="261">
        <f t="shared" si="94"/>
        <v>0</v>
      </c>
      <c r="G462" s="128">
        <f t="shared" si="85"/>
        <v>32840047.340000004</v>
      </c>
      <c r="H462" s="126">
        <f t="shared" si="95"/>
        <v>0</v>
      </c>
      <c r="I462" s="23">
        <v>42571</v>
      </c>
      <c r="J462" s="23">
        <v>42569</v>
      </c>
      <c r="K462" s="274">
        <f t="shared" si="96"/>
        <v>42607</v>
      </c>
      <c r="L462" s="22">
        <v>9123506620</v>
      </c>
      <c r="M462" s="14" t="s">
        <v>127</v>
      </c>
      <c r="N462" s="41">
        <v>200274426590</v>
      </c>
      <c r="O462" s="40">
        <v>42569</v>
      </c>
      <c r="P462" s="40">
        <v>42569</v>
      </c>
      <c r="Q462" s="40" t="s">
        <v>108</v>
      </c>
      <c r="R462" s="22">
        <v>129335988</v>
      </c>
      <c r="S462" s="40">
        <v>42607</v>
      </c>
      <c r="T462" s="55">
        <f t="shared" si="86"/>
        <v>95490605.189999998</v>
      </c>
      <c r="U462" s="90">
        <v>42607</v>
      </c>
      <c r="V462" s="19">
        <v>95490605.189999998</v>
      </c>
      <c r="W462" s="43">
        <v>0</v>
      </c>
      <c r="X462" s="43">
        <v>0</v>
      </c>
      <c r="Y462" s="43">
        <v>0</v>
      </c>
      <c r="Z462" s="43">
        <v>0</v>
      </c>
      <c r="AA462" s="43">
        <v>0</v>
      </c>
      <c r="AB462" s="43">
        <v>0</v>
      </c>
      <c r="AC462" s="43">
        <v>0</v>
      </c>
      <c r="AD462" s="43">
        <v>0</v>
      </c>
      <c r="AE462" s="43">
        <v>0</v>
      </c>
      <c r="AF462" s="43">
        <v>0</v>
      </c>
      <c r="AG462" s="40">
        <v>42632</v>
      </c>
      <c r="AH462" s="61">
        <v>924109</v>
      </c>
      <c r="AI462" s="64">
        <v>1005335.47</v>
      </c>
      <c r="AJ462" s="40" t="s">
        <v>108</v>
      </c>
      <c r="AK462" s="22" t="s">
        <v>108</v>
      </c>
      <c r="AL462" s="40" t="s">
        <v>108</v>
      </c>
      <c r="AM462" s="43">
        <v>0</v>
      </c>
      <c r="AN462" s="72">
        <f t="shared" si="87"/>
        <v>95490605.189999998</v>
      </c>
      <c r="AO462" s="40">
        <v>42613</v>
      </c>
      <c r="AP462" s="56">
        <v>95490605.189999998</v>
      </c>
      <c r="AQ462" s="43">
        <v>0</v>
      </c>
      <c r="AR462" s="43">
        <v>0</v>
      </c>
      <c r="AS462" s="43">
        <v>0</v>
      </c>
      <c r="AT462" s="43">
        <v>0</v>
      </c>
      <c r="AU462" s="43">
        <v>0</v>
      </c>
      <c r="AV462" s="43">
        <v>0</v>
      </c>
      <c r="AW462" s="43">
        <v>0</v>
      </c>
      <c r="AX462" s="43">
        <v>0</v>
      </c>
      <c r="AY462" s="43">
        <v>0</v>
      </c>
      <c r="AZ462" s="43">
        <v>0</v>
      </c>
      <c r="BA462" s="19"/>
      <c r="BB462" s="275">
        <f t="shared" si="88"/>
        <v>0</v>
      </c>
      <c r="BC462" s="275">
        <f t="shared" si="89"/>
        <v>33845382.810000002</v>
      </c>
      <c r="BD462" s="14">
        <f>COUNTIF(СписМінфін!$B$2:$B$101,M462)</f>
        <v>0</v>
      </c>
    </row>
    <row r="463" spans="1:56" s="14" customFormat="1" hidden="1" x14ac:dyDescent="0.2">
      <c r="A463" s="14">
        <v>1</v>
      </c>
      <c r="B463" s="14">
        <f t="shared" si="90"/>
        <v>0</v>
      </c>
      <c r="C463" s="14">
        <f t="shared" si="91"/>
        <v>0</v>
      </c>
      <c r="D463" s="14" t="str">
        <f t="shared" si="92"/>
        <v>7ТОВАРИСТВО З ОБМЕЖЕНОЮ ВIДПОВIДАЛЬНIСТЮ "МАГІСТРАЛЬ - ТРАНС"</v>
      </c>
      <c r="E463" s="261">
        <f t="shared" si="93"/>
        <v>0</v>
      </c>
      <c r="F463" s="261">
        <f t="shared" si="94"/>
        <v>0</v>
      </c>
      <c r="G463" s="128">
        <f t="shared" si="85"/>
        <v>0</v>
      </c>
      <c r="H463" s="126">
        <f t="shared" si="95"/>
        <v>0</v>
      </c>
      <c r="I463" s="23">
        <v>42571</v>
      </c>
      <c r="J463" s="74">
        <v>42569</v>
      </c>
      <c r="K463" s="274">
        <f t="shared" si="96"/>
        <v>42607</v>
      </c>
      <c r="L463" s="75">
        <v>9122966726</v>
      </c>
      <c r="M463" s="14" t="s">
        <v>147</v>
      </c>
      <c r="N463" s="76">
        <v>310554126585</v>
      </c>
      <c r="O463" s="28">
        <v>42569</v>
      </c>
      <c r="P463" s="28">
        <v>42569</v>
      </c>
      <c r="Q463" s="35"/>
      <c r="R463" s="60">
        <v>296167</v>
      </c>
      <c r="S463" s="66">
        <v>42607</v>
      </c>
      <c r="T463" s="55">
        <f t="shared" si="86"/>
        <v>296167</v>
      </c>
      <c r="U463" s="91">
        <v>42607</v>
      </c>
      <c r="V463" s="44">
        <v>296167</v>
      </c>
      <c r="W463" s="43">
        <v>0</v>
      </c>
      <c r="X463" s="43">
        <v>0</v>
      </c>
      <c r="Y463" s="43">
        <v>0</v>
      </c>
      <c r="Z463" s="43">
        <v>0</v>
      </c>
      <c r="AA463" s="43">
        <v>0</v>
      </c>
      <c r="AB463" s="43">
        <v>0</v>
      </c>
      <c r="AC463" s="43">
        <v>0</v>
      </c>
      <c r="AD463" s="43">
        <v>0</v>
      </c>
      <c r="AE463" s="43">
        <v>0</v>
      </c>
      <c r="AF463" s="43">
        <v>0</v>
      </c>
      <c r="AG463" s="43">
        <v>0</v>
      </c>
      <c r="AH463" s="43">
        <v>0</v>
      </c>
      <c r="AI463" s="69"/>
      <c r="AJ463" s="60"/>
      <c r="AK463" s="69"/>
      <c r="AL463" s="60"/>
      <c r="AM463" s="43">
        <v>0</v>
      </c>
      <c r="AN463" s="72">
        <f t="shared" si="87"/>
        <v>296167</v>
      </c>
      <c r="AO463" s="28">
        <v>42613</v>
      </c>
      <c r="AP463" s="27">
        <v>296167</v>
      </c>
      <c r="AQ463" s="43">
        <v>0</v>
      </c>
      <c r="AR463" s="43">
        <v>0</v>
      </c>
      <c r="AS463" s="43">
        <v>0</v>
      </c>
      <c r="AT463" s="43">
        <v>0</v>
      </c>
      <c r="AU463" s="43">
        <v>0</v>
      </c>
      <c r="AV463" s="43">
        <v>0</v>
      </c>
      <c r="AW463" s="43">
        <v>0</v>
      </c>
      <c r="AX463" s="43">
        <v>0</v>
      </c>
      <c r="AY463" s="43">
        <v>0</v>
      </c>
      <c r="AZ463" s="43">
        <v>0</v>
      </c>
      <c r="BA463" s="60"/>
      <c r="BB463" s="275">
        <f t="shared" si="88"/>
        <v>0</v>
      </c>
      <c r="BC463" s="275">
        <f t="shared" si="89"/>
        <v>0</v>
      </c>
      <c r="BD463" s="14">
        <f>COUNTIF(СписМінфін!$B$2:$B$101,M463)</f>
        <v>1</v>
      </c>
    </row>
    <row r="464" spans="1:56" s="14" customFormat="1" hidden="1" x14ac:dyDescent="0.2">
      <c r="A464" s="14">
        <v>1</v>
      </c>
      <c r="B464" s="14">
        <f t="shared" si="90"/>
        <v>0</v>
      </c>
      <c r="C464" s="14">
        <f t="shared" si="91"/>
        <v>0</v>
      </c>
      <c r="D464" s="14" t="str">
        <f t="shared" si="92"/>
        <v>7ТОВАРИСТВО З ОБМЕЖЕНОЮ ВІДПОВІДАЛЬНІСТЮ "ВІВАД 09"</v>
      </c>
      <c r="E464" s="261">
        <f t="shared" si="93"/>
        <v>0</v>
      </c>
      <c r="F464" s="261">
        <f t="shared" si="94"/>
        <v>0</v>
      </c>
      <c r="G464" s="128">
        <f t="shared" si="85"/>
        <v>0</v>
      </c>
      <c r="H464" s="126">
        <f t="shared" si="95"/>
        <v>0</v>
      </c>
      <c r="I464" s="23">
        <v>42571</v>
      </c>
      <c r="J464" s="23">
        <v>42569</v>
      </c>
      <c r="K464" s="274">
        <f t="shared" si="96"/>
        <v>42607</v>
      </c>
      <c r="L464" s="22">
        <v>9123334426</v>
      </c>
      <c r="M464" s="14" t="s">
        <v>63</v>
      </c>
      <c r="N464" s="41">
        <v>363110006066</v>
      </c>
      <c r="O464" s="40">
        <v>42569</v>
      </c>
      <c r="P464" s="40">
        <v>42569</v>
      </c>
      <c r="Q464" s="40" t="s">
        <v>108</v>
      </c>
      <c r="R464" s="43">
        <v>1262583</v>
      </c>
      <c r="S464" s="40">
        <v>42607</v>
      </c>
      <c r="T464" s="55">
        <f t="shared" si="86"/>
        <v>1262583</v>
      </c>
      <c r="U464" s="90">
        <v>42607</v>
      </c>
      <c r="V464" s="19">
        <v>1262583</v>
      </c>
      <c r="W464" s="43">
        <v>0</v>
      </c>
      <c r="X464" s="43">
        <v>0</v>
      </c>
      <c r="Y464" s="43">
        <v>0</v>
      </c>
      <c r="Z464" s="43">
        <v>0</v>
      </c>
      <c r="AA464" s="43">
        <v>0</v>
      </c>
      <c r="AB464" s="43">
        <v>0</v>
      </c>
      <c r="AC464" s="43">
        <v>0</v>
      </c>
      <c r="AD464" s="43">
        <v>0</v>
      </c>
      <c r="AE464" s="43">
        <v>0</v>
      </c>
      <c r="AF464" s="43">
        <v>0</v>
      </c>
      <c r="AG464" s="43">
        <v>0</v>
      </c>
      <c r="AH464" s="43">
        <v>0</v>
      </c>
      <c r="AI464" s="88">
        <v>0</v>
      </c>
      <c r="AJ464" s="43">
        <v>0</v>
      </c>
      <c r="AK464" s="43">
        <v>0</v>
      </c>
      <c r="AL464" s="43">
        <v>0</v>
      </c>
      <c r="AM464" s="43">
        <v>0</v>
      </c>
      <c r="AN464" s="72">
        <f t="shared" si="87"/>
        <v>1262583</v>
      </c>
      <c r="AO464" s="40">
        <v>42613</v>
      </c>
      <c r="AP464" s="56">
        <v>1262583</v>
      </c>
      <c r="AQ464" s="43">
        <v>0</v>
      </c>
      <c r="AR464" s="43">
        <v>0</v>
      </c>
      <c r="AS464" s="43">
        <v>0</v>
      </c>
      <c r="AT464" s="43">
        <v>0</v>
      </c>
      <c r="AU464" s="43">
        <v>0</v>
      </c>
      <c r="AV464" s="43">
        <v>0</v>
      </c>
      <c r="AW464" s="43">
        <v>0</v>
      </c>
      <c r="AX464" s="43">
        <v>0</v>
      </c>
      <c r="AY464" s="43">
        <v>0</v>
      </c>
      <c r="AZ464" s="43">
        <v>0</v>
      </c>
      <c r="BA464" s="19"/>
      <c r="BB464" s="275">
        <f t="shared" si="88"/>
        <v>0</v>
      </c>
      <c r="BC464" s="275">
        <f t="shared" si="89"/>
        <v>0</v>
      </c>
      <c r="BD464" s="14">
        <f>COUNTIF(СписМінфін!$B$2:$B$101,M464)</f>
        <v>1</v>
      </c>
    </row>
    <row r="465" spans="1:56" s="14" customFormat="1" hidden="1" x14ac:dyDescent="0.2">
      <c r="A465" s="14">
        <v>1</v>
      </c>
      <c r="B465" s="14">
        <f t="shared" si="90"/>
        <v>1</v>
      </c>
      <c r="C465" s="14">
        <f t="shared" si="91"/>
        <v>0</v>
      </c>
      <c r="D465" s="14" t="str">
        <f t="shared" si="92"/>
        <v>7ТОВАРИСТВО З ОБМЕЖЕНОЮ ВIДПОВIДАЛЬНIСТЮ "ДЖУССО УКРАЇНА"</v>
      </c>
      <c r="E465" s="261">
        <f t="shared" si="93"/>
        <v>2107.0739726027418</v>
      </c>
      <c r="F465" s="261">
        <f t="shared" si="94"/>
        <v>0</v>
      </c>
      <c r="G465" s="128">
        <f t="shared" si="85"/>
        <v>3845.4100000000035</v>
      </c>
      <c r="H465" s="126">
        <f t="shared" si="95"/>
        <v>0</v>
      </c>
      <c r="I465" s="23">
        <v>42571</v>
      </c>
      <c r="J465" s="74">
        <v>42569</v>
      </c>
      <c r="K465" s="274">
        <f t="shared" si="96"/>
        <v>42626</v>
      </c>
      <c r="L465" s="75">
        <v>9123071721</v>
      </c>
      <c r="M465" s="14" t="s">
        <v>100</v>
      </c>
      <c r="N465" s="76">
        <v>388911426582</v>
      </c>
      <c r="O465" s="28">
        <v>42569</v>
      </c>
      <c r="P465" s="28">
        <v>42569</v>
      </c>
      <c r="Q465" s="35"/>
      <c r="R465" s="60">
        <v>45333</v>
      </c>
      <c r="S465" s="66">
        <v>42626</v>
      </c>
      <c r="T465" s="55">
        <f t="shared" si="86"/>
        <v>41487.589999999997</v>
      </c>
      <c r="U465" s="91">
        <v>42626</v>
      </c>
      <c r="V465" s="44">
        <v>41487.589999999997</v>
      </c>
      <c r="W465" s="43">
        <v>0</v>
      </c>
      <c r="X465" s="43">
        <v>0</v>
      </c>
      <c r="Y465" s="43">
        <v>0</v>
      </c>
      <c r="Z465" s="43">
        <v>0</v>
      </c>
      <c r="AA465" s="43">
        <v>0</v>
      </c>
      <c r="AB465" s="43">
        <v>0</v>
      </c>
      <c r="AC465" s="43">
        <v>0</v>
      </c>
      <c r="AD465" s="43">
        <v>0</v>
      </c>
      <c r="AE465" s="43">
        <v>0</v>
      </c>
      <c r="AF465" s="43">
        <v>0</v>
      </c>
      <c r="AG465" s="43">
        <v>0</v>
      </c>
      <c r="AH465" s="43">
        <v>0</v>
      </c>
      <c r="AI465" s="69"/>
      <c r="AJ465" s="60"/>
      <c r="AK465" s="69"/>
      <c r="AL465" s="60"/>
      <c r="AM465" s="43">
        <v>0</v>
      </c>
      <c r="AN465" s="72">
        <f t="shared" si="87"/>
        <v>41487.589999999997</v>
      </c>
      <c r="AO465" s="28">
        <v>42632</v>
      </c>
      <c r="AP465" s="27">
        <v>41487.589999999997</v>
      </c>
      <c r="AQ465" s="43">
        <v>0</v>
      </c>
      <c r="AR465" s="43">
        <v>0</v>
      </c>
      <c r="AS465" s="43">
        <v>0</v>
      </c>
      <c r="AT465" s="43">
        <v>0</v>
      </c>
      <c r="AU465" s="43">
        <v>0</v>
      </c>
      <c r="AV465" s="43">
        <v>0</v>
      </c>
      <c r="AW465" s="43">
        <v>0</v>
      </c>
      <c r="AX465" s="43">
        <v>0</v>
      </c>
      <c r="AY465" s="43">
        <v>0</v>
      </c>
      <c r="AZ465" s="43">
        <v>0</v>
      </c>
      <c r="BA465" s="60"/>
      <c r="BB465" s="275">
        <f t="shared" si="88"/>
        <v>0</v>
      </c>
      <c r="BC465" s="275">
        <f t="shared" si="89"/>
        <v>3845.4100000000035</v>
      </c>
      <c r="BD465" s="14">
        <f>COUNTIF(СписМінфін!$B$2:$B$101,M465)</f>
        <v>1</v>
      </c>
    </row>
    <row r="466" spans="1:56" s="14" customFormat="1" hidden="1" x14ac:dyDescent="0.2">
      <c r="A466" s="14">
        <v>1</v>
      </c>
      <c r="B466" s="14">
        <f t="shared" si="90"/>
        <v>0</v>
      </c>
      <c r="C466" s="14">
        <f t="shared" si="91"/>
        <v>0</v>
      </c>
      <c r="D466" s="14" t="str">
        <f t="shared" si="92"/>
        <v>7ТОВАРИСТВО З ОБМЕЖЕНОЮ ВIДПОВIДАЛЬНIСТЮ "ЕЛЕКТРОЛЮКС УКРАЇНА"</v>
      </c>
      <c r="E466" s="261">
        <f t="shared" si="93"/>
        <v>0</v>
      </c>
      <c r="F466" s="261">
        <f t="shared" si="94"/>
        <v>0</v>
      </c>
      <c r="G466" s="128">
        <f t="shared" si="85"/>
        <v>0</v>
      </c>
      <c r="H466" s="126">
        <f t="shared" si="95"/>
        <v>0</v>
      </c>
      <c r="I466" s="23">
        <v>42571</v>
      </c>
      <c r="J466" s="23">
        <v>42569</v>
      </c>
      <c r="K466" s="274">
        <f t="shared" si="96"/>
        <v>42627</v>
      </c>
      <c r="L466" s="22">
        <v>9122646272</v>
      </c>
      <c r="M466" s="14" t="s">
        <v>95</v>
      </c>
      <c r="N466" s="41">
        <v>371830009158</v>
      </c>
      <c r="O466" s="40">
        <v>42569</v>
      </c>
      <c r="P466" s="40">
        <v>42569</v>
      </c>
      <c r="Q466" s="40" t="s">
        <v>108</v>
      </c>
      <c r="R466" s="43">
        <v>11637252</v>
      </c>
      <c r="S466" s="40">
        <v>42627</v>
      </c>
      <c r="T466" s="55">
        <f t="shared" si="86"/>
        <v>11637252</v>
      </c>
      <c r="U466" s="90">
        <v>42627</v>
      </c>
      <c r="V466" s="19">
        <v>11637252</v>
      </c>
      <c r="W466" s="43">
        <v>0</v>
      </c>
      <c r="X466" s="43">
        <v>0</v>
      </c>
      <c r="Y466" s="43">
        <v>0</v>
      </c>
      <c r="Z466" s="43">
        <v>0</v>
      </c>
      <c r="AA466" s="43">
        <v>0</v>
      </c>
      <c r="AB466" s="43">
        <v>0</v>
      </c>
      <c r="AC466" s="43">
        <v>0</v>
      </c>
      <c r="AD466" s="43">
        <v>0</v>
      </c>
      <c r="AE466" s="43">
        <v>0</v>
      </c>
      <c r="AF466" s="43">
        <v>0</v>
      </c>
      <c r="AG466" s="43">
        <v>0</v>
      </c>
      <c r="AH466" s="43">
        <v>0</v>
      </c>
      <c r="AI466" s="88">
        <v>0</v>
      </c>
      <c r="AJ466" s="43">
        <v>0</v>
      </c>
      <c r="AK466" s="43">
        <v>0</v>
      </c>
      <c r="AL466" s="43">
        <v>0</v>
      </c>
      <c r="AM466" s="43">
        <v>0</v>
      </c>
      <c r="AN466" s="72">
        <f t="shared" si="87"/>
        <v>11637252</v>
      </c>
      <c r="AO466" s="40">
        <v>42632</v>
      </c>
      <c r="AP466" s="56">
        <v>11637252</v>
      </c>
      <c r="AQ466" s="43">
        <v>0</v>
      </c>
      <c r="AR466" s="43">
        <v>0</v>
      </c>
      <c r="AS466" s="43">
        <v>0</v>
      </c>
      <c r="AT466" s="43">
        <v>0</v>
      </c>
      <c r="AU466" s="43">
        <v>0</v>
      </c>
      <c r="AV466" s="43">
        <v>0</v>
      </c>
      <c r="AW466" s="43">
        <v>0</v>
      </c>
      <c r="AX466" s="43">
        <v>0</v>
      </c>
      <c r="AY466" s="43">
        <v>0</v>
      </c>
      <c r="AZ466" s="43">
        <v>0</v>
      </c>
      <c r="BA466" s="19"/>
      <c r="BB466" s="275">
        <f t="shared" si="88"/>
        <v>0</v>
      </c>
      <c r="BC466" s="275">
        <f t="shared" si="89"/>
        <v>0</v>
      </c>
      <c r="BD466" s="14">
        <f>COUNTIF(СписМінфін!$B$2:$B$101,M466)</f>
        <v>1</v>
      </c>
    </row>
    <row r="467" spans="1:56" s="14" customFormat="1" hidden="1" x14ac:dyDescent="0.2">
      <c r="A467" s="14">
        <v>1</v>
      </c>
      <c r="B467" s="14">
        <f t="shared" si="90"/>
        <v>0</v>
      </c>
      <c r="C467" s="14">
        <f t="shared" si="91"/>
        <v>0</v>
      </c>
      <c r="D467" s="14" t="str">
        <f t="shared" si="92"/>
        <v>7ПУБЛІЧНЕ АКЦIОНЕРНЕ ТОВАРИСТВО "ВЕСКО"</v>
      </c>
      <c r="E467" s="261">
        <f t="shared" si="93"/>
        <v>0</v>
      </c>
      <c r="F467" s="261">
        <f t="shared" si="94"/>
        <v>0</v>
      </c>
      <c r="G467" s="128">
        <f t="shared" si="85"/>
        <v>0</v>
      </c>
      <c r="H467" s="126">
        <f t="shared" si="95"/>
        <v>0</v>
      </c>
      <c r="I467" s="23">
        <v>42571</v>
      </c>
      <c r="J467" s="23">
        <v>42569</v>
      </c>
      <c r="K467" s="274">
        <f t="shared" si="96"/>
        <v>42635</v>
      </c>
      <c r="L467" s="22">
        <v>9123499903</v>
      </c>
      <c r="M467" s="14" t="s">
        <v>91</v>
      </c>
      <c r="N467" s="41">
        <v>2820405100</v>
      </c>
      <c r="O467" s="40">
        <v>42569</v>
      </c>
      <c r="P467" s="40">
        <v>42569</v>
      </c>
      <c r="Q467" s="40" t="s">
        <v>108</v>
      </c>
      <c r="R467" s="43">
        <v>21617558</v>
      </c>
      <c r="S467" s="40">
        <v>42634</v>
      </c>
      <c r="T467" s="55">
        <f t="shared" si="86"/>
        <v>21617558</v>
      </c>
      <c r="U467" s="90">
        <v>42635</v>
      </c>
      <c r="V467" s="19">
        <v>21617558</v>
      </c>
      <c r="W467" s="43">
        <v>0</v>
      </c>
      <c r="X467" s="43">
        <v>0</v>
      </c>
      <c r="Y467" s="43">
        <v>0</v>
      </c>
      <c r="Z467" s="43">
        <v>0</v>
      </c>
      <c r="AA467" s="43">
        <v>0</v>
      </c>
      <c r="AB467" s="43">
        <v>0</v>
      </c>
      <c r="AC467" s="43">
        <v>0</v>
      </c>
      <c r="AD467" s="43">
        <v>0</v>
      </c>
      <c r="AE467" s="43">
        <v>0</v>
      </c>
      <c r="AF467" s="43">
        <v>0</v>
      </c>
      <c r="AG467" s="43">
        <v>0</v>
      </c>
      <c r="AH467" s="43">
        <v>0</v>
      </c>
      <c r="AI467" s="88">
        <v>0</v>
      </c>
      <c r="AJ467" s="43">
        <v>0</v>
      </c>
      <c r="AK467" s="43">
        <v>0</v>
      </c>
      <c r="AL467" s="43">
        <v>0</v>
      </c>
      <c r="AM467" s="43">
        <v>0</v>
      </c>
      <c r="AN467" s="72">
        <f t="shared" si="87"/>
        <v>21617558</v>
      </c>
      <c r="AO467" s="40">
        <v>42661</v>
      </c>
      <c r="AP467" s="56">
        <v>21617558</v>
      </c>
      <c r="AQ467" s="43">
        <v>0</v>
      </c>
      <c r="AR467" s="43">
        <v>0</v>
      </c>
      <c r="AS467" s="43">
        <v>0</v>
      </c>
      <c r="AT467" s="43">
        <v>0</v>
      </c>
      <c r="AU467" s="43">
        <v>0</v>
      </c>
      <c r="AV467" s="43">
        <v>0</v>
      </c>
      <c r="AW467" s="43">
        <v>0</v>
      </c>
      <c r="AX467" s="43">
        <v>0</v>
      </c>
      <c r="AY467" s="43">
        <v>0</v>
      </c>
      <c r="AZ467" s="43">
        <v>0</v>
      </c>
      <c r="BA467" s="19"/>
      <c r="BB467" s="275">
        <f t="shared" si="88"/>
        <v>0</v>
      </c>
      <c r="BC467" s="275">
        <f t="shared" si="89"/>
        <v>0</v>
      </c>
      <c r="BD467" s="14">
        <f>COUNTIF(СписМінфін!$B$2:$B$101,M467)</f>
        <v>1</v>
      </c>
    </row>
    <row r="468" spans="1:56" s="14" customFormat="1" hidden="1" x14ac:dyDescent="0.2">
      <c r="A468" s="14">
        <v>1</v>
      </c>
      <c r="B468" s="14">
        <f t="shared" si="90"/>
        <v>1</v>
      </c>
      <c r="C468" s="14">
        <f t="shared" si="91"/>
        <v>0</v>
      </c>
      <c r="D468" s="14" t="str">
        <f t="shared" si="92"/>
        <v>7ПУБЛІЧНЕ АКЦIОНЕРНЕ ТОВАРИСТВО "НОВОКРАМАТОРСЬКИЙ МАШИНОБУДІВНИЙ ЗАВОД"</v>
      </c>
      <c r="E468" s="261">
        <f t="shared" si="93"/>
        <v>150305.61643835617</v>
      </c>
      <c r="F468" s="261">
        <f t="shared" si="94"/>
        <v>0</v>
      </c>
      <c r="G468" s="128">
        <f t="shared" si="85"/>
        <v>274307.75</v>
      </c>
      <c r="H468" s="126">
        <f t="shared" si="95"/>
        <v>0</v>
      </c>
      <c r="I468" s="23">
        <v>42571</v>
      </c>
      <c r="J468" s="23">
        <v>42569</v>
      </c>
      <c r="K468" s="274">
        <f t="shared" si="96"/>
        <v>42635</v>
      </c>
      <c r="L468" s="22">
        <v>9123311148</v>
      </c>
      <c r="M468" s="14" t="s">
        <v>131</v>
      </c>
      <c r="N468" s="41">
        <v>57635905159</v>
      </c>
      <c r="O468" s="40">
        <v>42569</v>
      </c>
      <c r="P468" s="40">
        <v>42569</v>
      </c>
      <c r="Q468" s="40" t="s">
        <v>108</v>
      </c>
      <c r="R468" s="43">
        <v>11879393</v>
      </c>
      <c r="S468" s="40">
        <v>42634</v>
      </c>
      <c r="T468" s="55">
        <f t="shared" si="86"/>
        <v>11605085.25</v>
      </c>
      <c r="U468" s="90">
        <v>42635</v>
      </c>
      <c r="V468" s="19">
        <v>11605085.25</v>
      </c>
      <c r="W468" s="43">
        <v>0</v>
      </c>
      <c r="X468" s="43">
        <v>0</v>
      </c>
      <c r="Y468" s="43">
        <v>0</v>
      </c>
      <c r="Z468" s="43">
        <v>0</v>
      </c>
      <c r="AA468" s="43">
        <v>0</v>
      </c>
      <c r="AB468" s="43">
        <v>0</v>
      </c>
      <c r="AC468" s="43">
        <v>0</v>
      </c>
      <c r="AD468" s="43">
        <v>0</v>
      </c>
      <c r="AE468" s="43">
        <v>0</v>
      </c>
      <c r="AF468" s="43">
        <v>0</v>
      </c>
      <c r="AG468" s="43">
        <v>0</v>
      </c>
      <c r="AH468" s="43">
        <v>0</v>
      </c>
      <c r="AI468" s="88">
        <v>0</v>
      </c>
      <c r="AJ468" s="43">
        <v>0</v>
      </c>
      <c r="AK468" s="43">
        <v>0</v>
      </c>
      <c r="AL468" s="43">
        <v>0</v>
      </c>
      <c r="AM468" s="43">
        <v>0</v>
      </c>
      <c r="AN468" s="72">
        <f t="shared" si="87"/>
        <v>11605085.25</v>
      </c>
      <c r="AO468" s="40">
        <v>42642</v>
      </c>
      <c r="AP468" s="56">
        <v>11605085.25</v>
      </c>
      <c r="AQ468" s="43">
        <v>0</v>
      </c>
      <c r="AR468" s="43">
        <v>0</v>
      </c>
      <c r="AS468" s="43">
        <v>0</v>
      </c>
      <c r="AT468" s="43">
        <v>0</v>
      </c>
      <c r="AU468" s="43">
        <v>0</v>
      </c>
      <c r="AV468" s="43">
        <v>0</v>
      </c>
      <c r="AW468" s="43">
        <v>0</v>
      </c>
      <c r="AX468" s="43">
        <v>0</v>
      </c>
      <c r="AY468" s="43">
        <v>0</v>
      </c>
      <c r="AZ468" s="43">
        <v>0</v>
      </c>
      <c r="BA468" s="19"/>
      <c r="BB468" s="275">
        <f t="shared" si="88"/>
        <v>0</v>
      </c>
      <c r="BC468" s="275">
        <f t="shared" si="89"/>
        <v>274307.75</v>
      </c>
      <c r="BD468" s="14">
        <f>COUNTIF(СписМінфін!$B$2:$B$101,M468)</f>
        <v>0</v>
      </c>
    </row>
    <row r="469" spans="1:56" s="14" customFormat="1" hidden="1" x14ac:dyDescent="0.2">
      <c r="A469" s="14">
        <v>1</v>
      </c>
      <c r="B469" s="14">
        <f t="shared" si="90"/>
        <v>1</v>
      </c>
      <c r="C469" s="14">
        <f t="shared" si="91"/>
        <v>0</v>
      </c>
      <c r="D469" s="14" t="str">
        <f t="shared" si="92"/>
        <v>7ПУБЛІЧНЕ АКЦIОНЕРНЕ ТОВАРИСТВО "ФАРМАК"</v>
      </c>
      <c r="E469" s="261">
        <f t="shared" si="93"/>
        <v>561878.20273972582</v>
      </c>
      <c r="F469" s="261">
        <f t="shared" si="94"/>
        <v>0</v>
      </c>
      <c r="G469" s="128">
        <f t="shared" si="85"/>
        <v>1025427.7199999997</v>
      </c>
      <c r="H469" s="126">
        <f t="shared" si="95"/>
        <v>0</v>
      </c>
      <c r="I469" s="23">
        <v>42571</v>
      </c>
      <c r="J469" s="23">
        <v>42569</v>
      </c>
      <c r="K469" s="274">
        <f t="shared" si="96"/>
        <v>42636</v>
      </c>
      <c r="L469" s="22">
        <v>9123168842</v>
      </c>
      <c r="M469" s="14" t="s">
        <v>49</v>
      </c>
      <c r="N469" s="41">
        <v>4811926650</v>
      </c>
      <c r="O469" s="40">
        <v>42569</v>
      </c>
      <c r="P469" s="40">
        <v>42569</v>
      </c>
      <c r="Q469" s="40" t="s">
        <v>108</v>
      </c>
      <c r="R469" s="22">
        <v>9350155</v>
      </c>
      <c r="S469" s="40">
        <v>42636</v>
      </c>
      <c r="T469" s="55">
        <f t="shared" si="86"/>
        <v>8324727.2800000003</v>
      </c>
      <c r="U469" s="90">
        <v>42636</v>
      </c>
      <c r="V469" s="19">
        <v>8324727.2800000003</v>
      </c>
      <c r="W469" s="43">
        <v>0</v>
      </c>
      <c r="X469" s="43">
        <v>0</v>
      </c>
      <c r="Y469" s="43">
        <v>0</v>
      </c>
      <c r="Z469" s="43">
        <v>0</v>
      </c>
      <c r="AA469" s="43">
        <v>0</v>
      </c>
      <c r="AB469" s="43">
        <v>0</v>
      </c>
      <c r="AC469" s="43">
        <v>0</v>
      </c>
      <c r="AD469" s="43">
        <v>0</v>
      </c>
      <c r="AE469" s="43">
        <v>0</v>
      </c>
      <c r="AF469" s="43">
        <v>0</v>
      </c>
      <c r="AG469" s="43">
        <v>0</v>
      </c>
      <c r="AH469" s="43">
        <v>0</v>
      </c>
      <c r="AI469" s="88">
        <v>0</v>
      </c>
      <c r="AJ469" s="43">
        <v>0</v>
      </c>
      <c r="AK469" s="43">
        <v>0</v>
      </c>
      <c r="AL469" s="43">
        <v>0</v>
      </c>
      <c r="AM469" s="43">
        <v>0</v>
      </c>
      <c r="AN469" s="72">
        <f t="shared" si="87"/>
        <v>8324727.2800000003</v>
      </c>
      <c r="AO469" s="40">
        <v>42642</v>
      </c>
      <c r="AP469" s="56">
        <v>8324727.2800000003</v>
      </c>
      <c r="AQ469" s="43">
        <v>0</v>
      </c>
      <c r="AR469" s="43">
        <v>0</v>
      </c>
      <c r="AS469" s="43">
        <v>0</v>
      </c>
      <c r="AT469" s="43">
        <v>0</v>
      </c>
      <c r="AU469" s="43">
        <v>0</v>
      </c>
      <c r="AV469" s="43">
        <v>0</v>
      </c>
      <c r="AW469" s="43">
        <v>0</v>
      </c>
      <c r="AX469" s="43">
        <v>0</v>
      </c>
      <c r="AY469" s="43">
        <v>0</v>
      </c>
      <c r="AZ469" s="43">
        <v>0</v>
      </c>
      <c r="BA469" s="19"/>
      <c r="BB469" s="275">
        <f t="shared" si="88"/>
        <v>0</v>
      </c>
      <c r="BC469" s="275">
        <f t="shared" si="89"/>
        <v>1025427.7199999997</v>
      </c>
      <c r="BD469" s="14">
        <f>COUNTIF(СписМінфін!$B$2:$B$101,M469)</f>
        <v>1</v>
      </c>
    </row>
    <row r="470" spans="1:56" s="14" customFormat="1" hidden="1" x14ac:dyDescent="0.2">
      <c r="A470" s="14">
        <v>1</v>
      </c>
      <c r="B470" s="14">
        <f t="shared" si="90"/>
        <v>1</v>
      </c>
      <c r="C470" s="14">
        <f t="shared" si="91"/>
        <v>1</v>
      </c>
      <c r="D470" s="14" t="str">
        <f t="shared" si="92"/>
        <v>7ТОВАРИСТВО З ОБМЕЖЕНОЮ ВIДПОВIДАЛЬНIСТЮ СІЛЬСЬКОГОСПОДАРСЬКЕ ПІДПРИЄМСТВО "НІБУЛОН"</v>
      </c>
      <c r="E470" s="261">
        <f t="shared" si="93"/>
        <v>13810507.624547953</v>
      </c>
      <c r="F470" s="261">
        <f t="shared" si="94"/>
        <v>5145649.7231780821</v>
      </c>
      <c r="G470" s="128">
        <f t="shared" si="85"/>
        <v>15813365.670000017</v>
      </c>
      <c r="H470" s="126">
        <f t="shared" si="95"/>
        <v>185</v>
      </c>
      <c r="I470" s="62">
        <v>42571</v>
      </c>
      <c r="J470" s="62">
        <v>42569</v>
      </c>
      <c r="K470" s="274">
        <f t="shared" si="96"/>
        <v>42823</v>
      </c>
      <c r="L470" s="52">
        <v>9123546437</v>
      </c>
      <c r="M470" s="14" t="s">
        <v>40</v>
      </c>
      <c r="N470" s="58">
        <v>142911114015</v>
      </c>
      <c r="O470" s="51">
        <v>42569</v>
      </c>
      <c r="P470" s="51">
        <v>42569</v>
      </c>
      <c r="Q470" s="40" t="s">
        <v>108</v>
      </c>
      <c r="R470" s="52">
        <v>196417341</v>
      </c>
      <c r="S470" s="51">
        <v>42636</v>
      </c>
      <c r="T470" s="55">
        <f t="shared" si="86"/>
        <v>180603975.32999998</v>
      </c>
      <c r="U470" s="110">
        <v>42636</v>
      </c>
      <c r="V470" s="114">
        <v>164682648.00999999</v>
      </c>
      <c r="W470" s="33">
        <v>42696</v>
      </c>
      <c r="X470" s="25">
        <v>2551735.0699999998</v>
      </c>
      <c r="Y470" s="33">
        <v>42724</v>
      </c>
      <c r="Z470" s="25">
        <v>4410558.7699999996</v>
      </c>
      <c r="AA470" s="33">
        <v>42755</v>
      </c>
      <c r="AB470" s="114">
        <v>2730579.09</v>
      </c>
      <c r="AC470" s="33">
        <v>42788</v>
      </c>
      <c r="AD470" s="114">
        <v>3453953</v>
      </c>
      <c r="AE470" s="33">
        <v>42823</v>
      </c>
      <c r="AF470" s="114">
        <v>2774501.39</v>
      </c>
      <c r="AG470" s="43">
        <v>0</v>
      </c>
      <c r="AH470" s="43">
        <v>0</v>
      </c>
      <c r="AI470" s="88">
        <v>0</v>
      </c>
      <c r="AJ470" s="43">
        <v>0</v>
      </c>
      <c r="AK470" s="43">
        <v>0</v>
      </c>
      <c r="AL470" s="43">
        <v>0</v>
      </c>
      <c r="AM470" s="43">
        <v>0</v>
      </c>
      <c r="AN470" s="72">
        <f t="shared" si="87"/>
        <v>177829473.94</v>
      </c>
      <c r="AO470" s="28">
        <v>42642</v>
      </c>
      <c r="AP470" s="27">
        <v>164682648.00999999</v>
      </c>
      <c r="AQ470" s="28">
        <v>42704</v>
      </c>
      <c r="AR470" s="27">
        <v>2551735.0699999998</v>
      </c>
      <c r="AS470" s="28">
        <v>42726</v>
      </c>
      <c r="AT470" s="29">
        <v>4410558.7699999996</v>
      </c>
      <c r="AU470" s="28">
        <v>42780</v>
      </c>
      <c r="AV470" s="27">
        <v>2730579.09</v>
      </c>
      <c r="AW470" s="28">
        <v>42793</v>
      </c>
      <c r="AX470" s="27">
        <v>3453953</v>
      </c>
      <c r="AY470" s="43">
        <v>0</v>
      </c>
      <c r="AZ470" s="43">
        <v>0</v>
      </c>
      <c r="BA470" s="19"/>
      <c r="BB470" s="275">
        <f t="shared" si="88"/>
        <v>2774501.3899999857</v>
      </c>
      <c r="BC470" s="275">
        <f t="shared" si="89"/>
        <v>18587867.060000002</v>
      </c>
      <c r="BD470" s="14">
        <f>COUNTIF(СписМінфін!$B$2:$B$101,M470)</f>
        <v>1</v>
      </c>
    </row>
    <row r="471" spans="1:56" s="14" customFormat="1" hidden="1" x14ac:dyDescent="0.2">
      <c r="A471" s="14">
        <v>1</v>
      </c>
      <c r="B471" s="14">
        <f t="shared" si="90"/>
        <v>1</v>
      </c>
      <c r="C471" s="14">
        <f t="shared" si="91"/>
        <v>1</v>
      </c>
      <c r="D471" s="14" t="str">
        <f t="shared" si="92"/>
        <v>7ТОВАРИСТВО З ОБМЕЖЕНОЮ ВIДПОВIДАЛЬНIСТЮ ФІРМА "ПРОМІНВЕСТ ПЛАСТИК"</v>
      </c>
      <c r="E471" s="261">
        <f t="shared" si="93"/>
        <v>148274.07608219163</v>
      </c>
      <c r="F471" s="261">
        <f t="shared" si="94"/>
        <v>147929.70895890411</v>
      </c>
      <c r="G471" s="128">
        <f t="shared" si="85"/>
        <v>628.46999999973923</v>
      </c>
      <c r="H471" s="126">
        <f t="shared" si="95"/>
        <v>9</v>
      </c>
      <c r="I471" s="23">
        <v>42571</v>
      </c>
      <c r="J471" s="23">
        <v>42569</v>
      </c>
      <c r="K471" s="274">
        <f t="shared" si="96"/>
        <v>42647</v>
      </c>
      <c r="L471" s="22">
        <v>9123208341</v>
      </c>
      <c r="M471" s="14" t="s">
        <v>99</v>
      </c>
      <c r="N471" s="58">
        <v>309898212126</v>
      </c>
      <c r="O471" s="40">
        <v>42569</v>
      </c>
      <c r="P471" s="40">
        <v>42569</v>
      </c>
      <c r="Q471" s="40" t="s">
        <v>108</v>
      </c>
      <c r="R471" s="43">
        <v>6000000</v>
      </c>
      <c r="S471" s="40">
        <v>42646</v>
      </c>
      <c r="T471" s="55">
        <f t="shared" si="86"/>
        <v>5999371.5300000003</v>
      </c>
      <c r="U471" s="90">
        <v>42647</v>
      </c>
      <c r="V471" s="19">
        <v>5999371.5300000003</v>
      </c>
      <c r="W471" s="43">
        <v>0</v>
      </c>
      <c r="X471" s="43">
        <v>0</v>
      </c>
      <c r="Y471" s="43">
        <v>0</v>
      </c>
      <c r="Z471" s="43">
        <v>0</v>
      </c>
      <c r="AA471" s="43">
        <v>0</v>
      </c>
      <c r="AB471" s="43">
        <v>0</v>
      </c>
      <c r="AC471" s="43">
        <v>0</v>
      </c>
      <c r="AD471" s="43">
        <v>0</v>
      </c>
      <c r="AE471" s="43">
        <v>0</v>
      </c>
      <c r="AF471" s="43">
        <v>0</v>
      </c>
      <c r="AG471" s="43">
        <v>0</v>
      </c>
      <c r="AH471" s="43">
        <v>0</v>
      </c>
      <c r="AI471" s="88">
        <v>0</v>
      </c>
      <c r="AJ471" s="43">
        <v>0</v>
      </c>
      <c r="AK471" s="43">
        <v>0</v>
      </c>
      <c r="AL471" s="43">
        <v>0</v>
      </c>
      <c r="AM471" s="43">
        <v>0</v>
      </c>
      <c r="AN471" s="72">
        <f t="shared" si="87"/>
        <v>5999371.5300000003</v>
      </c>
      <c r="AO471" s="40">
        <v>42726</v>
      </c>
      <c r="AP471" s="56">
        <v>5999371.5300000003</v>
      </c>
      <c r="AQ471" s="43">
        <v>0</v>
      </c>
      <c r="AR471" s="43">
        <v>0</v>
      </c>
      <c r="AS471" s="43">
        <v>0</v>
      </c>
      <c r="AT471" s="43">
        <v>0</v>
      </c>
      <c r="AU471" s="43">
        <v>0</v>
      </c>
      <c r="AV471" s="43">
        <v>0</v>
      </c>
      <c r="AW471" s="43">
        <v>0</v>
      </c>
      <c r="AX471" s="43">
        <v>0</v>
      </c>
      <c r="AY471" s="43">
        <v>0</v>
      </c>
      <c r="AZ471" s="43">
        <v>0</v>
      </c>
      <c r="BA471" s="19"/>
      <c r="BB471" s="275">
        <f t="shared" si="88"/>
        <v>0</v>
      </c>
      <c r="BC471" s="275">
        <f t="shared" si="89"/>
        <v>628.46999999973923</v>
      </c>
      <c r="BD471" s="14">
        <f>COUNTIF(СписМінфін!$B$2:$B$101,M471)</f>
        <v>1</v>
      </c>
    </row>
    <row r="472" spans="1:56" s="14" customFormat="1" x14ac:dyDescent="0.2">
      <c r="A472" s="14">
        <v>1</v>
      </c>
      <c r="B472" s="14">
        <f t="shared" si="90"/>
        <v>1</v>
      </c>
      <c r="C472" s="14">
        <f t="shared" si="91"/>
        <v>0</v>
      </c>
      <c r="D472" s="14" t="str">
        <f t="shared" si="92"/>
        <v>7ПУБЛІЧНЕ АКЦIОНЕРНЕ ТОВАРИСТВО "ОДЕСЬКИЙ ПРИПОРТОВИЙ ЗАВОД"</v>
      </c>
      <c r="E472" s="261">
        <f t="shared" si="93"/>
        <v>17620887.12328767</v>
      </c>
      <c r="F472" s="261">
        <f t="shared" si="94"/>
        <v>0</v>
      </c>
      <c r="G472" s="128">
        <f t="shared" si="85"/>
        <v>32158119</v>
      </c>
      <c r="H472" s="126">
        <f t="shared" si="95"/>
        <v>200</v>
      </c>
      <c r="I472" s="23">
        <v>42571</v>
      </c>
      <c r="J472" s="23">
        <v>42570</v>
      </c>
      <c r="K472" s="274">
        <f t="shared" si="96"/>
        <v>42838</v>
      </c>
      <c r="L472" s="22">
        <v>9124483977</v>
      </c>
      <c r="M472" s="14" t="s">
        <v>41</v>
      </c>
      <c r="N472" s="41">
        <v>2065315339</v>
      </c>
      <c r="O472" s="40">
        <v>42570</v>
      </c>
      <c r="P472" s="40">
        <v>42570</v>
      </c>
      <c r="Q472" s="40" t="s">
        <v>108</v>
      </c>
      <c r="R472" s="56">
        <v>32158119</v>
      </c>
      <c r="S472" s="43">
        <v>0</v>
      </c>
      <c r="T472" s="55">
        <f t="shared" si="86"/>
        <v>0</v>
      </c>
      <c r="U472" s="111"/>
      <c r="V472" s="43">
        <v>0</v>
      </c>
      <c r="W472" s="43">
        <v>0</v>
      </c>
      <c r="X472" s="43">
        <v>0</v>
      </c>
      <c r="Y472" s="43">
        <v>0</v>
      </c>
      <c r="Z472" s="43">
        <v>0</v>
      </c>
      <c r="AA472" s="43">
        <v>0</v>
      </c>
      <c r="AB472" s="43">
        <v>0</v>
      </c>
      <c r="AC472" s="43">
        <v>0</v>
      </c>
      <c r="AD472" s="43">
        <v>0</v>
      </c>
      <c r="AE472" s="43">
        <v>0</v>
      </c>
      <c r="AF472" s="43">
        <v>0</v>
      </c>
      <c r="AG472" s="43">
        <v>0</v>
      </c>
      <c r="AH472" s="43">
        <v>0</v>
      </c>
      <c r="AI472" s="88">
        <v>0</v>
      </c>
      <c r="AJ472" s="43">
        <v>0</v>
      </c>
      <c r="AK472" s="43">
        <v>0</v>
      </c>
      <c r="AL472" s="43">
        <v>0</v>
      </c>
      <c r="AM472" s="43">
        <v>0</v>
      </c>
      <c r="AN472" s="72">
        <f t="shared" si="87"/>
        <v>0</v>
      </c>
      <c r="AO472" s="43">
        <v>0</v>
      </c>
      <c r="AP472" s="43">
        <v>0</v>
      </c>
      <c r="AQ472" s="43">
        <v>0</v>
      </c>
      <c r="AR472" s="43">
        <v>0</v>
      </c>
      <c r="AS472" s="43">
        <v>0</v>
      </c>
      <c r="AT472" s="43">
        <v>0</v>
      </c>
      <c r="AU472" s="43">
        <v>0</v>
      </c>
      <c r="AV472" s="43">
        <v>0</v>
      </c>
      <c r="AW472" s="43">
        <v>0</v>
      </c>
      <c r="AX472" s="43">
        <v>0</v>
      </c>
      <c r="AY472" s="43">
        <v>0</v>
      </c>
      <c r="AZ472" s="43">
        <v>0</v>
      </c>
      <c r="BA472" s="19"/>
      <c r="BB472" s="275">
        <f t="shared" si="88"/>
        <v>0</v>
      </c>
      <c r="BC472" s="275">
        <f t="shared" si="89"/>
        <v>32158119</v>
      </c>
      <c r="BD472" s="14">
        <f>COUNTIF(СписМінфін!$B$2:$B$101,M472)</f>
        <v>1</v>
      </c>
    </row>
    <row r="473" spans="1:56" s="14" customFormat="1" hidden="1" x14ac:dyDescent="0.2">
      <c r="A473" s="14">
        <v>1</v>
      </c>
      <c r="B473" s="14">
        <f t="shared" si="90"/>
        <v>0</v>
      </c>
      <c r="C473" s="14">
        <f t="shared" si="91"/>
        <v>0</v>
      </c>
      <c r="D473" s="14" t="str">
        <f t="shared" si="92"/>
        <v>7ТОВАРИСТВО З ОБМЕЖЕНОЮ ВIДПОВIДАЛЬНIСТЮ ФІРМА "КОМПЛЕКТ"</v>
      </c>
      <c r="E473" s="261">
        <f t="shared" si="93"/>
        <v>0</v>
      </c>
      <c r="F473" s="261">
        <f t="shared" si="94"/>
        <v>0</v>
      </c>
      <c r="G473" s="128">
        <f t="shared" si="85"/>
        <v>0</v>
      </c>
      <c r="H473" s="126">
        <f t="shared" si="95"/>
        <v>0</v>
      </c>
      <c r="I473" s="23">
        <v>42571</v>
      </c>
      <c r="J473" s="23">
        <v>42570</v>
      </c>
      <c r="K473" s="274">
        <f t="shared" si="96"/>
        <v>42600</v>
      </c>
      <c r="L473" s="22">
        <v>9124348811</v>
      </c>
      <c r="M473" s="14" t="s">
        <v>89</v>
      </c>
      <c r="N473" s="41">
        <v>222199111274</v>
      </c>
      <c r="O473" s="40">
        <v>42570</v>
      </c>
      <c r="P473" s="40">
        <v>42570</v>
      </c>
      <c r="Q473" s="40" t="s">
        <v>108</v>
      </c>
      <c r="R473" s="22">
        <v>15943312</v>
      </c>
      <c r="S473" s="40">
        <v>42600</v>
      </c>
      <c r="T473" s="55">
        <f t="shared" si="86"/>
        <v>15943312</v>
      </c>
      <c r="U473" s="90">
        <v>42600</v>
      </c>
      <c r="V473" s="19">
        <v>15943312</v>
      </c>
      <c r="W473" s="43">
        <v>0</v>
      </c>
      <c r="X473" s="43">
        <v>0</v>
      </c>
      <c r="Y473" s="43">
        <v>0</v>
      </c>
      <c r="Z473" s="43">
        <v>0</v>
      </c>
      <c r="AA473" s="43">
        <v>0</v>
      </c>
      <c r="AB473" s="43">
        <v>0</v>
      </c>
      <c r="AC473" s="43">
        <v>0</v>
      </c>
      <c r="AD473" s="43">
        <v>0</v>
      </c>
      <c r="AE473" s="43">
        <v>0</v>
      </c>
      <c r="AF473" s="43">
        <v>0</v>
      </c>
      <c r="AG473" s="43">
        <v>0</v>
      </c>
      <c r="AH473" s="43">
        <v>0</v>
      </c>
      <c r="AI473" s="88">
        <v>0</v>
      </c>
      <c r="AJ473" s="43">
        <v>0</v>
      </c>
      <c r="AK473" s="43">
        <v>0</v>
      </c>
      <c r="AL473" s="43">
        <v>0</v>
      </c>
      <c r="AM473" s="43">
        <v>0</v>
      </c>
      <c r="AN473" s="72">
        <f t="shared" si="87"/>
        <v>15943312</v>
      </c>
      <c r="AO473" s="40">
        <v>42613</v>
      </c>
      <c r="AP473" s="56">
        <v>15943312</v>
      </c>
      <c r="AQ473" s="43">
        <v>0</v>
      </c>
      <c r="AR473" s="43">
        <v>0</v>
      </c>
      <c r="AS473" s="43">
        <v>0</v>
      </c>
      <c r="AT473" s="43">
        <v>0</v>
      </c>
      <c r="AU473" s="43">
        <v>0</v>
      </c>
      <c r="AV473" s="43">
        <v>0</v>
      </c>
      <c r="AW473" s="43">
        <v>0</v>
      </c>
      <c r="AX473" s="43">
        <v>0</v>
      </c>
      <c r="AY473" s="43">
        <v>0</v>
      </c>
      <c r="AZ473" s="43">
        <v>0</v>
      </c>
      <c r="BA473" s="19"/>
      <c r="BB473" s="275">
        <f t="shared" si="88"/>
        <v>0</v>
      </c>
      <c r="BC473" s="275">
        <f t="shared" si="89"/>
        <v>0</v>
      </c>
      <c r="BD473" s="14">
        <f>COUNTIF(СписМінфін!$B$2:$B$101,M473)</f>
        <v>1</v>
      </c>
    </row>
    <row r="474" spans="1:56" s="14" customFormat="1" hidden="1" x14ac:dyDescent="0.2">
      <c r="A474" s="14">
        <v>1</v>
      </c>
      <c r="B474" s="14">
        <f t="shared" si="90"/>
        <v>0</v>
      </c>
      <c r="C474" s="14">
        <f t="shared" si="91"/>
        <v>0</v>
      </c>
      <c r="D474" s="14" t="str">
        <f t="shared" si="92"/>
        <v>7ДЕРЖАВНЕ ПIДПРИЄМСТВО "ЗАВОД "ЕЛЕКТРОВАЖМАШ"</v>
      </c>
      <c r="E474" s="261">
        <f t="shared" si="93"/>
        <v>0</v>
      </c>
      <c r="F474" s="261">
        <f t="shared" si="94"/>
        <v>0</v>
      </c>
      <c r="G474" s="128">
        <f t="shared" si="85"/>
        <v>0</v>
      </c>
      <c r="H474" s="126">
        <f t="shared" si="95"/>
        <v>0</v>
      </c>
      <c r="I474" s="23">
        <v>42571</v>
      </c>
      <c r="J474" s="23">
        <v>42570</v>
      </c>
      <c r="K474" s="274">
        <f t="shared" si="96"/>
        <v>42607</v>
      </c>
      <c r="L474" s="22">
        <v>9124682558</v>
      </c>
      <c r="M474" s="14" t="s">
        <v>136</v>
      </c>
      <c r="N474" s="41">
        <v>2131220393</v>
      </c>
      <c r="O474" s="40">
        <v>42570</v>
      </c>
      <c r="P474" s="40">
        <v>42570</v>
      </c>
      <c r="Q474" s="40" t="s">
        <v>108</v>
      </c>
      <c r="R474" s="43">
        <v>13658108</v>
      </c>
      <c r="S474" s="40">
        <v>42601</v>
      </c>
      <c r="T474" s="55">
        <f t="shared" si="86"/>
        <v>13658108</v>
      </c>
      <c r="U474" s="90">
        <v>42607</v>
      </c>
      <c r="V474" s="19">
        <v>13658108</v>
      </c>
      <c r="W474" s="43">
        <v>0</v>
      </c>
      <c r="X474" s="43">
        <v>0</v>
      </c>
      <c r="Y474" s="43">
        <v>0</v>
      </c>
      <c r="Z474" s="43">
        <v>0</v>
      </c>
      <c r="AA474" s="43">
        <v>0</v>
      </c>
      <c r="AB474" s="43">
        <v>0</v>
      </c>
      <c r="AC474" s="43">
        <v>0</v>
      </c>
      <c r="AD474" s="43">
        <v>0</v>
      </c>
      <c r="AE474" s="43">
        <v>0</v>
      </c>
      <c r="AF474" s="43">
        <v>0</v>
      </c>
      <c r="AG474" s="43">
        <v>0</v>
      </c>
      <c r="AH474" s="43">
        <v>0</v>
      </c>
      <c r="AI474" s="88">
        <v>0</v>
      </c>
      <c r="AJ474" s="43">
        <v>0</v>
      </c>
      <c r="AK474" s="43">
        <v>0</v>
      </c>
      <c r="AL474" s="43">
        <v>0</v>
      </c>
      <c r="AM474" s="43">
        <v>0</v>
      </c>
      <c r="AN474" s="72">
        <f t="shared" si="87"/>
        <v>13658108</v>
      </c>
      <c r="AO474" s="40">
        <v>42613</v>
      </c>
      <c r="AP474" s="56">
        <v>13658108</v>
      </c>
      <c r="AQ474" s="43">
        <v>0</v>
      </c>
      <c r="AR474" s="43">
        <v>0</v>
      </c>
      <c r="AS474" s="43">
        <v>0</v>
      </c>
      <c r="AT474" s="43">
        <v>0</v>
      </c>
      <c r="AU474" s="43">
        <v>0</v>
      </c>
      <c r="AV474" s="43">
        <v>0</v>
      </c>
      <c r="AW474" s="43">
        <v>0</v>
      </c>
      <c r="AX474" s="43">
        <v>0</v>
      </c>
      <c r="AY474" s="43">
        <v>0</v>
      </c>
      <c r="AZ474" s="43">
        <v>0</v>
      </c>
      <c r="BA474" s="19"/>
      <c r="BB474" s="275">
        <f t="shared" si="88"/>
        <v>0</v>
      </c>
      <c r="BC474" s="275">
        <f t="shared" si="89"/>
        <v>0</v>
      </c>
      <c r="BD474" s="14">
        <f>COUNTIF(СписМінфін!$B$2:$B$101,M474)</f>
        <v>0</v>
      </c>
    </row>
    <row r="475" spans="1:56" s="14" customFormat="1" hidden="1" x14ac:dyDescent="0.2">
      <c r="A475" s="14">
        <v>1</v>
      </c>
      <c r="B475" s="14">
        <f t="shared" si="90"/>
        <v>0</v>
      </c>
      <c r="C475" s="14">
        <f t="shared" si="91"/>
        <v>0</v>
      </c>
      <c r="D475" s="14" t="str">
        <f t="shared" si="92"/>
        <v>7ДОЧІРНЄ ПІДПРИЄМСТВО З ІНОЗЕМНОЮ ІНВЕСТИЦІЄЮ "САНГРАНТ ПЛЮС"</v>
      </c>
      <c r="E475" s="261">
        <f t="shared" si="93"/>
        <v>0</v>
      </c>
      <c r="F475" s="261">
        <f t="shared" si="94"/>
        <v>0</v>
      </c>
      <c r="G475" s="128">
        <f t="shared" si="85"/>
        <v>0</v>
      </c>
      <c r="H475" s="126">
        <f t="shared" si="95"/>
        <v>0</v>
      </c>
      <c r="I475" s="23">
        <v>42571</v>
      </c>
      <c r="J475" s="23">
        <v>42570</v>
      </c>
      <c r="K475" s="274">
        <f t="shared" si="96"/>
        <v>42607</v>
      </c>
      <c r="L475" s="22">
        <v>9124588027</v>
      </c>
      <c r="M475" s="14" t="s">
        <v>88</v>
      </c>
      <c r="N475" s="41">
        <v>312436726100</v>
      </c>
      <c r="O475" s="40">
        <v>42570</v>
      </c>
      <c r="P475" s="40">
        <v>42570</v>
      </c>
      <c r="Q475" s="40" t="s">
        <v>108</v>
      </c>
      <c r="R475" s="43">
        <v>1220111</v>
      </c>
      <c r="S475" s="40">
        <v>42601</v>
      </c>
      <c r="T475" s="55">
        <f t="shared" si="86"/>
        <v>1220111</v>
      </c>
      <c r="U475" s="90">
        <v>42607</v>
      </c>
      <c r="V475" s="19">
        <v>1220111</v>
      </c>
      <c r="W475" s="43">
        <v>0</v>
      </c>
      <c r="X475" s="43">
        <v>0</v>
      </c>
      <c r="Y475" s="43">
        <v>0</v>
      </c>
      <c r="Z475" s="43">
        <v>0</v>
      </c>
      <c r="AA475" s="43">
        <v>0</v>
      </c>
      <c r="AB475" s="43">
        <v>0</v>
      </c>
      <c r="AC475" s="43">
        <v>0</v>
      </c>
      <c r="AD475" s="43">
        <v>0</v>
      </c>
      <c r="AE475" s="43">
        <v>0</v>
      </c>
      <c r="AF475" s="43">
        <v>0</v>
      </c>
      <c r="AG475" s="43">
        <v>0</v>
      </c>
      <c r="AH475" s="43">
        <v>0</v>
      </c>
      <c r="AI475" s="88">
        <v>0</v>
      </c>
      <c r="AJ475" s="43">
        <v>0</v>
      </c>
      <c r="AK475" s="43">
        <v>0</v>
      </c>
      <c r="AL475" s="43">
        <v>0</v>
      </c>
      <c r="AM475" s="43">
        <v>0</v>
      </c>
      <c r="AN475" s="72">
        <f t="shared" si="87"/>
        <v>1220111</v>
      </c>
      <c r="AO475" s="40">
        <v>42613</v>
      </c>
      <c r="AP475" s="56">
        <v>1220111</v>
      </c>
      <c r="AQ475" s="43">
        <v>0</v>
      </c>
      <c r="AR475" s="43">
        <v>0</v>
      </c>
      <c r="AS475" s="43">
        <v>0</v>
      </c>
      <c r="AT475" s="43">
        <v>0</v>
      </c>
      <c r="AU475" s="43">
        <v>0</v>
      </c>
      <c r="AV475" s="43">
        <v>0</v>
      </c>
      <c r="AW475" s="43">
        <v>0</v>
      </c>
      <c r="AX475" s="43">
        <v>0</v>
      </c>
      <c r="AY475" s="43">
        <v>0</v>
      </c>
      <c r="AZ475" s="43">
        <v>0</v>
      </c>
      <c r="BA475" s="19"/>
      <c r="BB475" s="275">
        <f t="shared" si="88"/>
        <v>0</v>
      </c>
      <c r="BC475" s="275">
        <f t="shared" si="89"/>
        <v>0</v>
      </c>
      <c r="BD475" s="14">
        <f>COUNTIF(СписМінфін!$B$2:$B$101,M475)</f>
        <v>1</v>
      </c>
    </row>
    <row r="476" spans="1:56" s="14" customFormat="1" hidden="1" x14ac:dyDescent="0.2">
      <c r="A476" s="14">
        <v>1</v>
      </c>
      <c r="B476" s="14">
        <f t="shared" si="90"/>
        <v>1</v>
      </c>
      <c r="C476" s="14">
        <f t="shared" si="91"/>
        <v>0</v>
      </c>
      <c r="D476" s="14" t="str">
        <f t="shared" si="92"/>
        <v>7ПРИВАТНЕ АКЦIОНЕРНЕ ТОВАРИСТВО "КОНСЮМЕРС - СКЛО - ЗОРЯ"</v>
      </c>
      <c r="E476" s="261">
        <f t="shared" si="93"/>
        <v>1254.0821917804137</v>
      </c>
      <c r="F476" s="261">
        <f t="shared" si="94"/>
        <v>0</v>
      </c>
      <c r="G476" s="128">
        <f t="shared" si="85"/>
        <v>2288.6999999992549</v>
      </c>
      <c r="H476" s="126">
        <f t="shared" si="95"/>
        <v>0</v>
      </c>
      <c r="I476" s="23">
        <v>42571</v>
      </c>
      <c r="J476" s="23">
        <v>42570</v>
      </c>
      <c r="K476" s="274">
        <f t="shared" si="96"/>
        <v>42607</v>
      </c>
      <c r="L476" s="22">
        <v>9124035951</v>
      </c>
      <c r="M476" s="14" t="s">
        <v>94</v>
      </c>
      <c r="N476" s="41">
        <v>225551317122</v>
      </c>
      <c r="O476" s="40">
        <v>42570</v>
      </c>
      <c r="P476" s="40">
        <v>42570</v>
      </c>
      <c r="Q476" s="40" t="s">
        <v>108</v>
      </c>
      <c r="R476" s="43">
        <v>8554586</v>
      </c>
      <c r="S476" s="40">
        <v>42607</v>
      </c>
      <c r="T476" s="55">
        <f t="shared" si="86"/>
        <v>8552297.3000000007</v>
      </c>
      <c r="U476" s="90">
        <v>42607</v>
      </c>
      <c r="V476" s="19">
        <v>8552297.3000000007</v>
      </c>
      <c r="W476" s="43">
        <v>0</v>
      </c>
      <c r="X476" s="43">
        <v>0</v>
      </c>
      <c r="Y476" s="43">
        <v>0</v>
      </c>
      <c r="Z476" s="43">
        <v>0</v>
      </c>
      <c r="AA476" s="43">
        <v>0</v>
      </c>
      <c r="AB476" s="43">
        <v>0</v>
      </c>
      <c r="AC476" s="43">
        <v>0</v>
      </c>
      <c r="AD476" s="43">
        <v>0</v>
      </c>
      <c r="AE476" s="43">
        <v>0</v>
      </c>
      <c r="AF476" s="43">
        <v>0</v>
      </c>
      <c r="AG476" s="43">
        <v>0</v>
      </c>
      <c r="AH476" s="43">
        <v>0</v>
      </c>
      <c r="AI476" s="88">
        <v>0</v>
      </c>
      <c r="AJ476" s="43">
        <v>0</v>
      </c>
      <c r="AK476" s="43">
        <v>0</v>
      </c>
      <c r="AL476" s="43">
        <v>0</v>
      </c>
      <c r="AM476" s="43">
        <v>0</v>
      </c>
      <c r="AN476" s="72">
        <f t="shared" si="87"/>
        <v>8552297.3000000007</v>
      </c>
      <c r="AO476" s="40">
        <v>42613</v>
      </c>
      <c r="AP476" s="56">
        <v>8552297.3000000007</v>
      </c>
      <c r="AQ476" s="43">
        <v>0</v>
      </c>
      <c r="AR476" s="43">
        <v>0</v>
      </c>
      <c r="AS476" s="43">
        <v>0</v>
      </c>
      <c r="AT476" s="43">
        <v>0</v>
      </c>
      <c r="AU476" s="43">
        <v>0</v>
      </c>
      <c r="AV476" s="43">
        <v>0</v>
      </c>
      <c r="AW476" s="43">
        <v>0</v>
      </c>
      <c r="AX476" s="43">
        <v>0</v>
      </c>
      <c r="AY476" s="43">
        <v>0</v>
      </c>
      <c r="AZ476" s="43">
        <v>0</v>
      </c>
      <c r="BA476" s="19"/>
      <c r="BB476" s="275">
        <f t="shared" si="88"/>
        <v>0</v>
      </c>
      <c r="BC476" s="275">
        <f t="shared" si="89"/>
        <v>2288.6999999992549</v>
      </c>
      <c r="BD476" s="14">
        <f>COUNTIF(СписМінфін!$B$2:$B$101,M476)</f>
        <v>1</v>
      </c>
    </row>
    <row r="477" spans="1:56" s="14" customFormat="1" hidden="1" x14ac:dyDescent="0.2">
      <c r="A477" s="14">
        <v>1</v>
      </c>
      <c r="B477" s="14">
        <f t="shared" si="90"/>
        <v>1</v>
      </c>
      <c r="C477" s="14">
        <f t="shared" si="91"/>
        <v>1</v>
      </c>
      <c r="D477" s="14" t="str">
        <f t="shared" si="92"/>
        <v>7ПРИВАТНЕ АКЦIОНЕРНЕ ТОВАРИСТВО "МОНДЕЛІС УКРАЇНА"</v>
      </c>
      <c r="E477" s="261">
        <f t="shared" si="93"/>
        <v>452550.75682191784</v>
      </c>
      <c r="F477" s="261">
        <f t="shared" si="94"/>
        <v>452550.75682191784</v>
      </c>
      <c r="G477" s="128">
        <f t="shared" si="85"/>
        <v>0</v>
      </c>
      <c r="H477" s="126">
        <f t="shared" si="95"/>
        <v>86</v>
      </c>
      <c r="I477" s="62">
        <v>42571</v>
      </c>
      <c r="J477" s="62">
        <v>42570</v>
      </c>
      <c r="K477" s="274">
        <f t="shared" si="96"/>
        <v>42724</v>
      </c>
      <c r="L477" s="52">
        <v>9124353543</v>
      </c>
      <c r="M477" s="14" t="s">
        <v>54</v>
      </c>
      <c r="N477" s="58">
        <v>3822218163</v>
      </c>
      <c r="O477" s="51">
        <v>42570</v>
      </c>
      <c r="P477" s="51">
        <v>42570</v>
      </c>
      <c r="Q477" s="40" t="s">
        <v>108</v>
      </c>
      <c r="R477" s="52">
        <v>28819905</v>
      </c>
      <c r="S477" s="51">
        <v>42607</v>
      </c>
      <c r="T477" s="55">
        <f t="shared" si="86"/>
        <v>28819905</v>
      </c>
      <c r="U477" s="110">
        <v>42607</v>
      </c>
      <c r="V477" s="114">
        <v>26035889.84</v>
      </c>
      <c r="W477" s="33">
        <v>42696</v>
      </c>
      <c r="X477" s="114">
        <v>2651581.34</v>
      </c>
      <c r="Y477" s="33">
        <v>42724</v>
      </c>
      <c r="Z477" s="114">
        <v>132433.82</v>
      </c>
      <c r="AA477" s="43">
        <v>0</v>
      </c>
      <c r="AB477" s="43">
        <v>0</v>
      </c>
      <c r="AC477" s="43">
        <v>0</v>
      </c>
      <c r="AD477" s="43">
        <v>0</v>
      </c>
      <c r="AE477" s="43">
        <v>0</v>
      </c>
      <c r="AF477" s="43">
        <v>0</v>
      </c>
      <c r="AG477" s="43">
        <v>0</v>
      </c>
      <c r="AH477" s="43">
        <v>0</v>
      </c>
      <c r="AI477" s="88">
        <v>0</v>
      </c>
      <c r="AJ477" s="43">
        <v>0</v>
      </c>
      <c r="AK477" s="43">
        <v>0</v>
      </c>
      <c r="AL477" s="43">
        <v>0</v>
      </c>
      <c r="AM477" s="43">
        <v>0</v>
      </c>
      <c r="AN477" s="72">
        <f t="shared" si="87"/>
        <v>28819905</v>
      </c>
      <c r="AO477" s="40">
        <v>42613</v>
      </c>
      <c r="AP477" s="57">
        <v>28819905</v>
      </c>
      <c r="AQ477" s="43">
        <v>0</v>
      </c>
      <c r="AR477" s="43">
        <v>0</v>
      </c>
      <c r="AS477" s="43">
        <v>0</v>
      </c>
      <c r="AT477" s="43">
        <v>0</v>
      </c>
      <c r="AU477" s="43">
        <v>0</v>
      </c>
      <c r="AV477" s="43">
        <v>0</v>
      </c>
      <c r="AW477" s="43">
        <v>0</v>
      </c>
      <c r="AX477" s="43">
        <v>0</v>
      </c>
      <c r="AY477" s="43">
        <v>0</v>
      </c>
      <c r="AZ477" s="43">
        <v>0</v>
      </c>
      <c r="BA477" s="19"/>
      <c r="BB477" s="275">
        <f t="shared" si="88"/>
        <v>0</v>
      </c>
      <c r="BC477" s="275">
        <f t="shared" si="89"/>
        <v>0</v>
      </c>
      <c r="BD477" s="14">
        <f>COUNTIF(СписМінфін!$B$2:$B$101,M477)</f>
        <v>1</v>
      </c>
    </row>
    <row r="478" spans="1:56" s="14" customFormat="1" hidden="1" x14ac:dyDescent="0.2">
      <c r="A478" s="14">
        <v>1</v>
      </c>
      <c r="B478" s="14">
        <f t="shared" si="90"/>
        <v>0</v>
      </c>
      <c r="C478" s="14">
        <f t="shared" si="91"/>
        <v>0</v>
      </c>
      <c r="D478" s="14" t="str">
        <f t="shared" si="92"/>
        <v>7ПРИВАТНЕ АКЦІОНЕРНЕ ТОВАРИСТВО "ПОЛОГІВСЬКИЙ ОЛІЙНОЕКСТРАКЦІЙНИЙ ЗАВОД"</v>
      </c>
      <c r="E478" s="261">
        <f t="shared" si="93"/>
        <v>0</v>
      </c>
      <c r="F478" s="261">
        <f t="shared" si="94"/>
        <v>0</v>
      </c>
      <c r="G478" s="128">
        <f t="shared" si="85"/>
        <v>0</v>
      </c>
      <c r="H478" s="126">
        <f t="shared" si="95"/>
        <v>0</v>
      </c>
      <c r="I478" s="23">
        <v>42571</v>
      </c>
      <c r="J478" s="23">
        <v>42570</v>
      </c>
      <c r="K478" s="274">
        <f t="shared" si="96"/>
        <v>42607</v>
      </c>
      <c r="L478" s="22">
        <v>9124173273</v>
      </c>
      <c r="M478" s="14" t="s">
        <v>75</v>
      </c>
      <c r="N478" s="41">
        <v>3841408159</v>
      </c>
      <c r="O478" s="40">
        <v>42570</v>
      </c>
      <c r="P478" s="40">
        <v>42570</v>
      </c>
      <c r="Q478" s="40" t="s">
        <v>108</v>
      </c>
      <c r="R478" s="43">
        <v>7964046</v>
      </c>
      <c r="S478" s="40">
        <v>42601</v>
      </c>
      <c r="T478" s="55">
        <f t="shared" si="86"/>
        <v>7964046</v>
      </c>
      <c r="U478" s="90">
        <v>42607</v>
      </c>
      <c r="V478" s="19">
        <v>7964046</v>
      </c>
      <c r="W478" s="43">
        <v>0</v>
      </c>
      <c r="X478" s="43">
        <v>0</v>
      </c>
      <c r="Y478" s="43">
        <v>0</v>
      </c>
      <c r="Z478" s="43">
        <v>0</v>
      </c>
      <c r="AA478" s="43">
        <v>0</v>
      </c>
      <c r="AB478" s="43">
        <v>0</v>
      </c>
      <c r="AC478" s="43">
        <v>0</v>
      </c>
      <c r="AD478" s="43">
        <v>0</v>
      </c>
      <c r="AE478" s="43">
        <v>0</v>
      </c>
      <c r="AF478" s="43">
        <v>0</v>
      </c>
      <c r="AG478" s="43">
        <v>0</v>
      </c>
      <c r="AH478" s="43">
        <v>0</v>
      </c>
      <c r="AI478" s="88">
        <v>0</v>
      </c>
      <c r="AJ478" s="43">
        <v>0</v>
      </c>
      <c r="AK478" s="43">
        <v>0</v>
      </c>
      <c r="AL478" s="43">
        <v>0</v>
      </c>
      <c r="AM478" s="43">
        <v>0</v>
      </c>
      <c r="AN478" s="72">
        <f t="shared" si="87"/>
        <v>7964046</v>
      </c>
      <c r="AO478" s="40">
        <v>42629</v>
      </c>
      <c r="AP478" s="56">
        <v>7964046</v>
      </c>
      <c r="AQ478" s="43">
        <v>0</v>
      </c>
      <c r="AR478" s="43">
        <v>0</v>
      </c>
      <c r="AS478" s="43">
        <v>0</v>
      </c>
      <c r="AT478" s="43">
        <v>0</v>
      </c>
      <c r="AU478" s="43">
        <v>0</v>
      </c>
      <c r="AV478" s="43">
        <v>0</v>
      </c>
      <c r="AW478" s="43">
        <v>0</v>
      </c>
      <c r="AX478" s="43">
        <v>0</v>
      </c>
      <c r="AY478" s="43">
        <v>0</v>
      </c>
      <c r="AZ478" s="43">
        <v>0</v>
      </c>
      <c r="BA478" s="19"/>
      <c r="BB478" s="275">
        <f t="shared" si="88"/>
        <v>0</v>
      </c>
      <c r="BC478" s="275">
        <f t="shared" si="89"/>
        <v>0</v>
      </c>
      <c r="BD478" s="14">
        <f>COUNTIF(СписМінфін!$B$2:$B$101,M478)</f>
        <v>1</v>
      </c>
    </row>
    <row r="479" spans="1:56" s="14" customFormat="1" hidden="1" x14ac:dyDescent="0.2">
      <c r="A479" s="14">
        <v>1</v>
      </c>
      <c r="B479" s="14">
        <f t="shared" si="90"/>
        <v>0</v>
      </c>
      <c r="C479" s="14">
        <f t="shared" si="91"/>
        <v>0</v>
      </c>
      <c r="D479" s="14" t="str">
        <f t="shared" si="92"/>
        <v>7ПУБЛІЧНЕ АКЦIОНЕРНЕ ТОВАРИСТВО "ЕНЕРГОМАШСПЕЦСТАЛЬ"</v>
      </c>
      <c r="E479" s="261">
        <f t="shared" si="93"/>
        <v>0</v>
      </c>
      <c r="F479" s="261">
        <f t="shared" si="94"/>
        <v>0</v>
      </c>
      <c r="G479" s="128">
        <f t="shared" si="85"/>
        <v>0</v>
      </c>
      <c r="H479" s="126">
        <f t="shared" si="95"/>
        <v>0</v>
      </c>
      <c r="I479" s="23">
        <v>42571</v>
      </c>
      <c r="J479" s="23">
        <v>42570</v>
      </c>
      <c r="K479" s="274">
        <f t="shared" si="96"/>
        <v>42607</v>
      </c>
      <c r="L479" s="22">
        <v>9123857484</v>
      </c>
      <c r="M479" s="14" t="s">
        <v>60</v>
      </c>
      <c r="N479" s="41">
        <v>2106005156</v>
      </c>
      <c r="O479" s="40">
        <v>42570</v>
      </c>
      <c r="P479" s="40">
        <v>42570</v>
      </c>
      <c r="Q479" s="40" t="s">
        <v>108</v>
      </c>
      <c r="R479" s="43">
        <v>15932844</v>
      </c>
      <c r="S479" s="40">
        <v>42607</v>
      </c>
      <c r="T479" s="55">
        <f t="shared" si="86"/>
        <v>15932844</v>
      </c>
      <c r="U479" s="90">
        <v>42607</v>
      </c>
      <c r="V479" s="19">
        <v>15932844</v>
      </c>
      <c r="W479" s="43">
        <v>0</v>
      </c>
      <c r="X479" s="43">
        <v>0</v>
      </c>
      <c r="Y479" s="43">
        <v>0</v>
      </c>
      <c r="Z479" s="43">
        <v>0</v>
      </c>
      <c r="AA479" s="43">
        <v>0</v>
      </c>
      <c r="AB479" s="43">
        <v>0</v>
      </c>
      <c r="AC479" s="43">
        <v>0</v>
      </c>
      <c r="AD479" s="43">
        <v>0</v>
      </c>
      <c r="AE479" s="43">
        <v>0</v>
      </c>
      <c r="AF479" s="43">
        <v>0</v>
      </c>
      <c r="AG479" s="43">
        <v>0</v>
      </c>
      <c r="AH479" s="43">
        <v>0</v>
      </c>
      <c r="AI479" s="88">
        <v>0</v>
      </c>
      <c r="AJ479" s="43">
        <v>0</v>
      </c>
      <c r="AK479" s="43">
        <v>0</v>
      </c>
      <c r="AL479" s="43">
        <v>0</v>
      </c>
      <c r="AM479" s="43">
        <v>0</v>
      </c>
      <c r="AN479" s="72">
        <f t="shared" si="87"/>
        <v>15932844</v>
      </c>
      <c r="AO479" s="40">
        <v>42613</v>
      </c>
      <c r="AP479" s="56">
        <v>15932844</v>
      </c>
      <c r="AQ479" s="43">
        <v>0</v>
      </c>
      <c r="AR479" s="43">
        <v>0</v>
      </c>
      <c r="AS479" s="43">
        <v>0</v>
      </c>
      <c r="AT479" s="43">
        <v>0</v>
      </c>
      <c r="AU479" s="43">
        <v>0</v>
      </c>
      <c r="AV479" s="43">
        <v>0</v>
      </c>
      <c r="AW479" s="43">
        <v>0</v>
      </c>
      <c r="AX479" s="43">
        <v>0</v>
      </c>
      <c r="AY479" s="43">
        <v>0</v>
      </c>
      <c r="AZ479" s="43">
        <v>0</v>
      </c>
      <c r="BA479" s="19"/>
      <c r="BB479" s="275">
        <f t="shared" si="88"/>
        <v>0</v>
      </c>
      <c r="BC479" s="275">
        <f t="shared" si="89"/>
        <v>0</v>
      </c>
      <c r="BD479" s="14">
        <f>COUNTIF(СписМінфін!$B$2:$B$101,M479)</f>
        <v>1</v>
      </c>
    </row>
    <row r="480" spans="1:56" s="14" customFormat="1" hidden="1" x14ac:dyDescent="0.2">
      <c r="A480" s="14">
        <v>1</v>
      </c>
      <c r="B480" s="14">
        <f t="shared" si="90"/>
        <v>0</v>
      </c>
      <c r="C480" s="14">
        <f t="shared" si="91"/>
        <v>0</v>
      </c>
      <c r="D480" s="14" t="str">
        <f t="shared" si="92"/>
        <v>7ПУБЛІЧНЕ АКЦIОНЕРНЕ ТОВАРИСТВО "ЗАПОРІЗЬКИЙ МЕТАЛУРГІЙНИЙ КОМБІНАТ "ЗАПОРІЖСТАЛЬ"</v>
      </c>
      <c r="E480" s="261">
        <f t="shared" si="93"/>
        <v>0</v>
      </c>
      <c r="F480" s="261">
        <f t="shared" si="94"/>
        <v>0</v>
      </c>
      <c r="G480" s="128">
        <f t="shared" si="85"/>
        <v>0</v>
      </c>
      <c r="H480" s="126">
        <f t="shared" si="95"/>
        <v>0</v>
      </c>
      <c r="I480" s="23">
        <v>42571</v>
      </c>
      <c r="J480" s="23">
        <v>42570</v>
      </c>
      <c r="K480" s="274">
        <f t="shared" si="96"/>
        <v>42607</v>
      </c>
      <c r="L480" s="22">
        <v>9124509750</v>
      </c>
      <c r="M480" s="14" t="s">
        <v>23</v>
      </c>
      <c r="N480" s="41">
        <v>1912308247</v>
      </c>
      <c r="O480" s="40">
        <v>42570</v>
      </c>
      <c r="P480" s="40">
        <v>42570</v>
      </c>
      <c r="Q480" s="40" t="s">
        <v>108</v>
      </c>
      <c r="R480" s="43">
        <v>222951152</v>
      </c>
      <c r="S480" s="40">
        <v>42601</v>
      </c>
      <c r="T480" s="55">
        <f t="shared" si="86"/>
        <v>222951152</v>
      </c>
      <c r="U480" s="90">
        <v>42607</v>
      </c>
      <c r="V480" s="19">
        <v>222951152</v>
      </c>
      <c r="W480" s="43">
        <v>0</v>
      </c>
      <c r="X480" s="43">
        <v>0</v>
      </c>
      <c r="Y480" s="43">
        <v>0</v>
      </c>
      <c r="Z480" s="43">
        <v>0</v>
      </c>
      <c r="AA480" s="43">
        <v>0</v>
      </c>
      <c r="AB480" s="43">
        <v>0</v>
      </c>
      <c r="AC480" s="43">
        <v>0</v>
      </c>
      <c r="AD480" s="43">
        <v>0</v>
      </c>
      <c r="AE480" s="43">
        <v>0</v>
      </c>
      <c r="AF480" s="43">
        <v>0</v>
      </c>
      <c r="AG480" s="43">
        <v>0</v>
      </c>
      <c r="AH480" s="43">
        <v>0</v>
      </c>
      <c r="AI480" s="88">
        <v>0</v>
      </c>
      <c r="AJ480" s="43">
        <v>0</v>
      </c>
      <c r="AK480" s="43">
        <v>0</v>
      </c>
      <c r="AL480" s="43">
        <v>0</v>
      </c>
      <c r="AM480" s="43">
        <v>0</v>
      </c>
      <c r="AN480" s="72">
        <f t="shared" si="87"/>
        <v>222951152</v>
      </c>
      <c r="AO480" s="40">
        <v>42613</v>
      </c>
      <c r="AP480" s="56">
        <v>222951152</v>
      </c>
      <c r="AQ480" s="43">
        <v>0</v>
      </c>
      <c r="AR480" s="43">
        <v>0</v>
      </c>
      <c r="AS480" s="43">
        <v>0</v>
      </c>
      <c r="AT480" s="43">
        <v>0</v>
      </c>
      <c r="AU480" s="43">
        <v>0</v>
      </c>
      <c r="AV480" s="43">
        <v>0</v>
      </c>
      <c r="AW480" s="43">
        <v>0</v>
      </c>
      <c r="AX480" s="43">
        <v>0</v>
      </c>
      <c r="AY480" s="43">
        <v>0</v>
      </c>
      <c r="AZ480" s="43">
        <v>0</v>
      </c>
      <c r="BA480" s="19"/>
      <c r="BB480" s="275">
        <f t="shared" si="88"/>
        <v>0</v>
      </c>
      <c r="BC480" s="275">
        <f t="shared" si="89"/>
        <v>0</v>
      </c>
      <c r="BD480" s="14">
        <f>COUNTIF(СписМінфін!$B$2:$B$101,M480)</f>
        <v>1</v>
      </c>
    </row>
    <row r="481" spans="1:56" s="14" customFormat="1" hidden="1" x14ac:dyDescent="0.2">
      <c r="A481" s="14">
        <v>1</v>
      </c>
      <c r="B481" s="14">
        <f t="shared" si="90"/>
        <v>1</v>
      </c>
      <c r="C481" s="14">
        <f t="shared" si="91"/>
        <v>0</v>
      </c>
      <c r="D481" s="14" t="str">
        <f t="shared" si="92"/>
        <v>7ПУБЛІЧНЕ АКЦIОНЕРНЕ ТОВАРИСТВО "ІНТЕРПАЙП НИЖНЬОДНІПРОВСЬКИЙ ТРУБОПРОКАТНИЙ ЗАВОД"</v>
      </c>
      <c r="E481" s="261">
        <f t="shared" si="93"/>
        <v>178030.68493150684</v>
      </c>
      <c r="F481" s="261">
        <f t="shared" si="94"/>
        <v>0</v>
      </c>
      <c r="G481" s="128">
        <f t="shared" si="85"/>
        <v>324906</v>
      </c>
      <c r="H481" s="126">
        <f t="shared" si="95"/>
        <v>0</v>
      </c>
      <c r="I481" s="23">
        <v>42571</v>
      </c>
      <c r="J481" s="23">
        <v>42570</v>
      </c>
      <c r="K481" s="274">
        <f t="shared" si="96"/>
        <v>42607</v>
      </c>
      <c r="L481" s="22">
        <v>9124317976</v>
      </c>
      <c r="M481" s="14" t="s">
        <v>130</v>
      </c>
      <c r="N481" s="41">
        <v>53931104023</v>
      </c>
      <c r="O481" s="40">
        <v>42570</v>
      </c>
      <c r="P481" s="40">
        <v>42570</v>
      </c>
      <c r="Q481" s="40" t="s">
        <v>108</v>
      </c>
      <c r="R481" s="43">
        <v>29414187</v>
      </c>
      <c r="S481" s="40">
        <v>42601</v>
      </c>
      <c r="T481" s="55">
        <f t="shared" si="86"/>
        <v>29089281</v>
      </c>
      <c r="U481" s="90">
        <v>42607</v>
      </c>
      <c r="V481" s="19">
        <v>29089281</v>
      </c>
      <c r="W481" s="43">
        <v>0</v>
      </c>
      <c r="X481" s="43">
        <v>0</v>
      </c>
      <c r="Y481" s="43">
        <v>0</v>
      </c>
      <c r="Z481" s="43">
        <v>0</v>
      </c>
      <c r="AA481" s="43">
        <v>0</v>
      </c>
      <c r="AB481" s="43">
        <v>0</v>
      </c>
      <c r="AC481" s="43">
        <v>0</v>
      </c>
      <c r="AD481" s="43">
        <v>0</v>
      </c>
      <c r="AE481" s="43">
        <v>0</v>
      </c>
      <c r="AF481" s="43">
        <v>0</v>
      </c>
      <c r="AG481" s="43">
        <v>0</v>
      </c>
      <c r="AH481" s="43">
        <v>0</v>
      </c>
      <c r="AI481" s="88">
        <v>0</v>
      </c>
      <c r="AJ481" s="43">
        <v>0</v>
      </c>
      <c r="AK481" s="43">
        <v>0</v>
      </c>
      <c r="AL481" s="43">
        <v>0</v>
      </c>
      <c r="AM481" s="43">
        <v>0</v>
      </c>
      <c r="AN481" s="72">
        <f t="shared" si="87"/>
        <v>29089281</v>
      </c>
      <c r="AO481" s="40">
        <v>42613</v>
      </c>
      <c r="AP481" s="56">
        <v>29089281</v>
      </c>
      <c r="AQ481" s="43">
        <v>0</v>
      </c>
      <c r="AR481" s="43">
        <v>0</v>
      </c>
      <c r="AS481" s="43">
        <v>0</v>
      </c>
      <c r="AT481" s="43">
        <v>0</v>
      </c>
      <c r="AU481" s="43">
        <v>0</v>
      </c>
      <c r="AV481" s="43">
        <v>0</v>
      </c>
      <c r="AW481" s="43">
        <v>0</v>
      </c>
      <c r="AX481" s="43">
        <v>0</v>
      </c>
      <c r="AY481" s="43">
        <v>0</v>
      </c>
      <c r="AZ481" s="43">
        <v>0</v>
      </c>
      <c r="BA481" s="19"/>
      <c r="BB481" s="275">
        <f t="shared" si="88"/>
        <v>0</v>
      </c>
      <c r="BC481" s="275">
        <f t="shared" si="89"/>
        <v>324906</v>
      </c>
      <c r="BD481" s="14">
        <f>COUNTIF(СписМінфін!$B$2:$B$101,M481)</f>
        <v>0</v>
      </c>
    </row>
    <row r="482" spans="1:56" s="14" customFormat="1" hidden="1" x14ac:dyDescent="0.2">
      <c r="A482" s="14">
        <v>1</v>
      </c>
      <c r="B482" s="14">
        <f t="shared" si="90"/>
        <v>1</v>
      </c>
      <c r="C482" s="14">
        <f t="shared" si="91"/>
        <v>0</v>
      </c>
      <c r="D482" s="14" t="str">
        <f t="shared" si="92"/>
        <v>7ПУБЛІЧНЕ АКЦIОНЕРНЕ ТОВАРИСТВО "КРЕМЕНЧУЦЬКИЙ КОЛІСНИЙ ЗАВОД"</v>
      </c>
      <c r="E482" s="261">
        <f t="shared" si="93"/>
        <v>180333.69315068505</v>
      </c>
      <c r="F482" s="261">
        <f t="shared" si="94"/>
        <v>0</v>
      </c>
      <c r="G482" s="128">
        <f t="shared" si="85"/>
        <v>329108.99000000022</v>
      </c>
      <c r="H482" s="126">
        <f t="shared" si="95"/>
        <v>0</v>
      </c>
      <c r="I482" s="23">
        <v>42571</v>
      </c>
      <c r="J482" s="23">
        <v>42570</v>
      </c>
      <c r="K482" s="274">
        <f t="shared" si="96"/>
        <v>42607</v>
      </c>
      <c r="L482" s="22">
        <v>9124691649</v>
      </c>
      <c r="M482" s="14" t="s">
        <v>38</v>
      </c>
      <c r="N482" s="41">
        <v>2316116036</v>
      </c>
      <c r="O482" s="40">
        <v>42570</v>
      </c>
      <c r="P482" s="40">
        <v>42570</v>
      </c>
      <c r="Q482" s="40" t="s">
        <v>108</v>
      </c>
      <c r="R482" s="43">
        <v>3453442</v>
      </c>
      <c r="S482" s="40">
        <v>42607</v>
      </c>
      <c r="T482" s="55">
        <f t="shared" si="86"/>
        <v>3124333.01</v>
      </c>
      <c r="U482" s="90">
        <v>42607</v>
      </c>
      <c r="V482" s="19">
        <v>3124333.01</v>
      </c>
      <c r="W482" s="43">
        <v>0</v>
      </c>
      <c r="X482" s="43">
        <v>0</v>
      </c>
      <c r="Y482" s="43">
        <v>0</v>
      </c>
      <c r="Z482" s="43">
        <v>0</v>
      </c>
      <c r="AA482" s="43">
        <v>0</v>
      </c>
      <c r="AB482" s="43">
        <v>0</v>
      </c>
      <c r="AC482" s="43">
        <v>0</v>
      </c>
      <c r="AD482" s="43">
        <v>0</v>
      </c>
      <c r="AE482" s="43">
        <v>0</v>
      </c>
      <c r="AF482" s="43">
        <v>0</v>
      </c>
      <c r="AG482" s="43">
        <v>0</v>
      </c>
      <c r="AH482" s="43">
        <v>0</v>
      </c>
      <c r="AI482" s="88">
        <v>0</v>
      </c>
      <c r="AJ482" s="43">
        <v>0</v>
      </c>
      <c r="AK482" s="43">
        <v>0</v>
      </c>
      <c r="AL482" s="43">
        <v>0</v>
      </c>
      <c r="AM482" s="43">
        <v>0</v>
      </c>
      <c r="AN482" s="72">
        <f t="shared" si="87"/>
        <v>3124333.01</v>
      </c>
      <c r="AO482" s="40">
        <v>42613</v>
      </c>
      <c r="AP482" s="56">
        <v>3124333.01</v>
      </c>
      <c r="AQ482" s="43">
        <v>0</v>
      </c>
      <c r="AR482" s="43">
        <v>0</v>
      </c>
      <c r="AS482" s="43">
        <v>0</v>
      </c>
      <c r="AT482" s="43">
        <v>0</v>
      </c>
      <c r="AU482" s="43">
        <v>0</v>
      </c>
      <c r="AV482" s="43">
        <v>0</v>
      </c>
      <c r="AW482" s="43">
        <v>0</v>
      </c>
      <c r="AX482" s="43">
        <v>0</v>
      </c>
      <c r="AY482" s="43">
        <v>0</v>
      </c>
      <c r="AZ482" s="43">
        <v>0</v>
      </c>
      <c r="BA482" s="19"/>
      <c r="BB482" s="275">
        <f t="shared" si="88"/>
        <v>0</v>
      </c>
      <c r="BC482" s="275">
        <f t="shared" si="89"/>
        <v>329108.99000000022</v>
      </c>
      <c r="BD482" s="14">
        <f>COUNTIF(СписМінфін!$B$2:$B$101,M482)</f>
        <v>1</v>
      </c>
    </row>
    <row r="483" spans="1:56" s="14" customFormat="1" hidden="1" x14ac:dyDescent="0.2">
      <c r="A483" s="14">
        <v>1</v>
      </c>
      <c r="B483" s="14">
        <f t="shared" si="90"/>
        <v>0</v>
      </c>
      <c r="C483" s="14">
        <f t="shared" si="91"/>
        <v>0</v>
      </c>
      <c r="D483" s="14" t="str">
        <f t="shared" si="92"/>
        <v>7ПУБЛІЧНЕ АКЦIОНЕРНЕ ТОВАРИСТВО "НІКОПОЛЬСЬКИЙ ЗАВОД ФЕРОСПЛАВІВ"</v>
      </c>
      <c r="E483" s="261">
        <f t="shared" si="93"/>
        <v>0</v>
      </c>
      <c r="F483" s="261">
        <f t="shared" si="94"/>
        <v>0</v>
      </c>
      <c r="G483" s="128">
        <f t="shared" si="85"/>
        <v>0</v>
      </c>
      <c r="H483" s="126">
        <f t="shared" si="95"/>
        <v>0</v>
      </c>
      <c r="I483" s="23">
        <v>42571</v>
      </c>
      <c r="J483" s="23">
        <v>42570</v>
      </c>
      <c r="K483" s="274">
        <f t="shared" si="96"/>
        <v>42607</v>
      </c>
      <c r="L483" s="22">
        <v>9124909467</v>
      </c>
      <c r="M483" s="14" t="s">
        <v>70</v>
      </c>
      <c r="N483" s="41">
        <v>1865204076</v>
      </c>
      <c r="O483" s="40">
        <v>42570</v>
      </c>
      <c r="P483" s="40">
        <v>42570</v>
      </c>
      <c r="Q483" s="40" t="s">
        <v>108</v>
      </c>
      <c r="R483" s="22">
        <v>67800000</v>
      </c>
      <c r="S483" s="40">
        <v>42601</v>
      </c>
      <c r="T483" s="55">
        <f t="shared" si="86"/>
        <v>67800000</v>
      </c>
      <c r="U483" s="90">
        <v>42607</v>
      </c>
      <c r="V483" s="19">
        <v>67800000</v>
      </c>
      <c r="W483" s="43">
        <v>0</v>
      </c>
      <c r="X483" s="43">
        <v>0</v>
      </c>
      <c r="Y483" s="43">
        <v>0</v>
      </c>
      <c r="Z483" s="43">
        <v>0</v>
      </c>
      <c r="AA483" s="43">
        <v>0</v>
      </c>
      <c r="AB483" s="43">
        <v>0</v>
      </c>
      <c r="AC483" s="43">
        <v>0</v>
      </c>
      <c r="AD483" s="43">
        <v>0</v>
      </c>
      <c r="AE483" s="43">
        <v>0</v>
      </c>
      <c r="AF483" s="43">
        <v>0</v>
      </c>
      <c r="AG483" s="43">
        <v>0</v>
      </c>
      <c r="AH483" s="43">
        <v>0</v>
      </c>
      <c r="AI483" s="88">
        <v>0</v>
      </c>
      <c r="AJ483" s="43">
        <v>0</v>
      </c>
      <c r="AK483" s="43">
        <v>0</v>
      </c>
      <c r="AL483" s="43">
        <v>0</v>
      </c>
      <c r="AM483" s="43">
        <v>0</v>
      </c>
      <c r="AN483" s="72">
        <f t="shared" si="87"/>
        <v>67800000</v>
      </c>
      <c r="AO483" s="40">
        <v>42642</v>
      </c>
      <c r="AP483" s="56">
        <v>67800000</v>
      </c>
      <c r="AQ483" s="43">
        <v>0</v>
      </c>
      <c r="AR483" s="43">
        <v>0</v>
      </c>
      <c r="AS483" s="43">
        <v>0</v>
      </c>
      <c r="AT483" s="43">
        <v>0</v>
      </c>
      <c r="AU483" s="43">
        <v>0</v>
      </c>
      <c r="AV483" s="43">
        <v>0</v>
      </c>
      <c r="AW483" s="43">
        <v>0</v>
      </c>
      <c r="AX483" s="43">
        <v>0</v>
      </c>
      <c r="AY483" s="43">
        <v>0</v>
      </c>
      <c r="AZ483" s="43">
        <v>0</v>
      </c>
      <c r="BA483" s="19"/>
      <c r="BB483" s="275">
        <f t="shared" si="88"/>
        <v>0</v>
      </c>
      <c r="BC483" s="275">
        <f t="shared" si="89"/>
        <v>0</v>
      </c>
      <c r="BD483" s="14">
        <f>COUNTIF(СписМінфін!$B$2:$B$101,M483)</f>
        <v>1</v>
      </c>
    </row>
    <row r="484" spans="1:56" s="14" customFormat="1" hidden="1" x14ac:dyDescent="0.2">
      <c r="A484" s="14">
        <v>1</v>
      </c>
      <c r="B484" s="14">
        <f t="shared" si="90"/>
        <v>0</v>
      </c>
      <c r="C484" s="14">
        <f t="shared" si="91"/>
        <v>0</v>
      </c>
      <c r="D484" s="14" t="str">
        <f t="shared" si="92"/>
        <v>7ПУБЛІЧНЕ АКЦIОНЕРНЕ ТОВАРИСТВО "СКФ УКРАЇНА"</v>
      </c>
      <c r="E484" s="261">
        <f t="shared" si="93"/>
        <v>0</v>
      </c>
      <c r="F484" s="261">
        <f t="shared" si="94"/>
        <v>0</v>
      </c>
      <c r="G484" s="128">
        <f t="shared" si="85"/>
        <v>0</v>
      </c>
      <c r="H484" s="126">
        <f t="shared" si="95"/>
        <v>0</v>
      </c>
      <c r="I484" s="23">
        <v>42571</v>
      </c>
      <c r="J484" s="23">
        <v>42570</v>
      </c>
      <c r="K484" s="274">
        <f t="shared" si="96"/>
        <v>42607</v>
      </c>
      <c r="L484" s="22">
        <v>9123925929</v>
      </c>
      <c r="M484" s="14" t="s">
        <v>84</v>
      </c>
      <c r="N484" s="41">
        <v>57451603177</v>
      </c>
      <c r="O484" s="40">
        <v>42570</v>
      </c>
      <c r="P484" s="40">
        <v>42570</v>
      </c>
      <c r="Q484" s="40" t="s">
        <v>108</v>
      </c>
      <c r="R484" s="43">
        <v>15906737</v>
      </c>
      <c r="S484" s="40">
        <v>42601</v>
      </c>
      <c r="T484" s="55">
        <f t="shared" si="86"/>
        <v>15906737</v>
      </c>
      <c r="U484" s="90">
        <v>42607</v>
      </c>
      <c r="V484" s="19">
        <v>15906737</v>
      </c>
      <c r="W484" s="43">
        <v>0</v>
      </c>
      <c r="X484" s="43">
        <v>0</v>
      </c>
      <c r="Y484" s="43">
        <v>0</v>
      </c>
      <c r="Z484" s="43">
        <v>0</v>
      </c>
      <c r="AA484" s="43">
        <v>0</v>
      </c>
      <c r="AB484" s="43">
        <v>0</v>
      </c>
      <c r="AC484" s="43">
        <v>0</v>
      </c>
      <c r="AD484" s="43">
        <v>0</v>
      </c>
      <c r="AE484" s="43">
        <v>0</v>
      </c>
      <c r="AF484" s="43">
        <v>0</v>
      </c>
      <c r="AG484" s="43">
        <v>0</v>
      </c>
      <c r="AH484" s="43">
        <v>0</v>
      </c>
      <c r="AI484" s="88">
        <v>0</v>
      </c>
      <c r="AJ484" s="43">
        <v>0</v>
      </c>
      <c r="AK484" s="43">
        <v>0</v>
      </c>
      <c r="AL484" s="43">
        <v>0</v>
      </c>
      <c r="AM484" s="43">
        <v>0</v>
      </c>
      <c r="AN484" s="72">
        <f t="shared" si="87"/>
        <v>15906737</v>
      </c>
      <c r="AO484" s="40">
        <v>42613</v>
      </c>
      <c r="AP484" s="56">
        <v>15906737</v>
      </c>
      <c r="AQ484" s="43">
        <v>0</v>
      </c>
      <c r="AR484" s="43">
        <v>0</v>
      </c>
      <c r="AS484" s="43">
        <v>0</v>
      </c>
      <c r="AT484" s="43">
        <v>0</v>
      </c>
      <c r="AU484" s="43">
        <v>0</v>
      </c>
      <c r="AV484" s="43">
        <v>0</v>
      </c>
      <c r="AW484" s="43">
        <v>0</v>
      </c>
      <c r="AX484" s="43">
        <v>0</v>
      </c>
      <c r="AY484" s="43">
        <v>0</v>
      </c>
      <c r="AZ484" s="43">
        <v>0</v>
      </c>
      <c r="BA484" s="19"/>
      <c r="BB484" s="275">
        <f t="shared" si="88"/>
        <v>0</v>
      </c>
      <c r="BC484" s="275">
        <f t="shared" si="89"/>
        <v>0</v>
      </c>
      <c r="BD484" s="14">
        <f>COUNTIF(СписМінфін!$B$2:$B$101,M484)</f>
        <v>1</v>
      </c>
    </row>
    <row r="485" spans="1:56" s="14" customFormat="1" hidden="1" x14ac:dyDescent="0.2">
      <c r="A485" s="14">
        <v>1</v>
      </c>
      <c r="B485" s="14">
        <f t="shared" si="90"/>
        <v>0</v>
      </c>
      <c r="C485" s="14">
        <f t="shared" si="91"/>
        <v>0</v>
      </c>
      <c r="D485" s="14" t="str">
        <f t="shared" si="92"/>
        <v>7ТОВАРИСТВО З ОБМЕЖЕНОЮ ВIДПОВIДАЛЬНIСТЮ "АГРЕКС"</v>
      </c>
      <c r="E485" s="261">
        <f t="shared" si="93"/>
        <v>0</v>
      </c>
      <c r="F485" s="261">
        <f t="shared" si="94"/>
        <v>0</v>
      </c>
      <c r="G485" s="128">
        <f t="shared" si="85"/>
        <v>0</v>
      </c>
      <c r="H485" s="126">
        <f t="shared" si="95"/>
        <v>0</v>
      </c>
      <c r="I485" s="23">
        <v>42571</v>
      </c>
      <c r="J485" s="23">
        <v>42570</v>
      </c>
      <c r="K485" s="274">
        <f t="shared" si="96"/>
        <v>42607</v>
      </c>
      <c r="L485" s="22">
        <v>9124800739</v>
      </c>
      <c r="M485" s="14" t="s">
        <v>82</v>
      </c>
      <c r="N485" s="41">
        <v>256029005630</v>
      </c>
      <c r="O485" s="40">
        <v>42570</v>
      </c>
      <c r="P485" s="40">
        <v>42570</v>
      </c>
      <c r="Q485" s="40" t="s">
        <v>108</v>
      </c>
      <c r="R485" s="43">
        <v>21013662</v>
      </c>
      <c r="S485" s="40">
        <v>42607</v>
      </c>
      <c r="T485" s="55">
        <f t="shared" si="86"/>
        <v>21013662</v>
      </c>
      <c r="U485" s="90">
        <v>42607</v>
      </c>
      <c r="V485" s="19">
        <v>21013662</v>
      </c>
      <c r="W485" s="43">
        <v>0</v>
      </c>
      <c r="X485" s="43">
        <v>0</v>
      </c>
      <c r="Y485" s="43">
        <v>0</v>
      </c>
      <c r="Z485" s="43">
        <v>0</v>
      </c>
      <c r="AA485" s="43">
        <v>0</v>
      </c>
      <c r="AB485" s="43">
        <v>0</v>
      </c>
      <c r="AC485" s="43">
        <v>0</v>
      </c>
      <c r="AD485" s="43">
        <v>0</v>
      </c>
      <c r="AE485" s="43">
        <v>0</v>
      </c>
      <c r="AF485" s="43">
        <v>0</v>
      </c>
      <c r="AG485" s="43">
        <v>0</v>
      </c>
      <c r="AH485" s="43">
        <v>0</v>
      </c>
      <c r="AI485" s="88">
        <v>0</v>
      </c>
      <c r="AJ485" s="43">
        <v>0</v>
      </c>
      <c r="AK485" s="43">
        <v>0</v>
      </c>
      <c r="AL485" s="43">
        <v>0</v>
      </c>
      <c r="AM485" s="43">
        <v>0</v>
      </c>
      <c r="AN485" s="72">
        <f t="shared" si="87"/>
        <v>21013662</v>
      </c>
      <c r="AO485" s="40">
        <v>42613</v>
      </c>
      <c r="AP485" s="56">
        <v>21013662</v>
      </c>
      <c r="AQ485" s="43">
        <v>0</v>
      </c>
      <c r="AR485" s="43">
        <v>0</v>
      </c>
      <c r="AS485" s="43">
        <v>0</v>
      </c>
      <c r="AT485" s="43">
        <v>0</v>
      </c>
      <c r="AU485" s="43">
        <v>0</v>
      </c>
      <c r="AV485" s="43">
        <v>0</v>
      </c>
      <c r="AW485" s="43">
        <v>0</v>
      </c>
      <c r="AX485" s="43">
        <v>0</v>
      </c>
      <c r="AY485" s="43">
        <v>0</v>
      </c>
      <c r="AZ485" s="43">
        <v>0</v>
      </c>
      <c r="BA485" s="19"/>
      <c r="BB485" s="275">
        <f t="shared" si="88"/>
        <v>0</v>
      </c>
      <c r="BC485" s="275">
        <f t="shared" si="89"/>
        <v>0</v>
      </c>
      <c r="BD485" s="14">
        <f>COUNTIF(СписМінфін!$B$2:$B$101,M485)</f>
        <v>1</v>
      </c>
    </row>
    <row r="486" spans="1:56" s="14" customFormat="1" hidden="1" x14ac:dyDescent="0.2">
      <c r="A486" s="14">
        <v>1</v>
      </c>
      <c r="B486" s="14">
        <f t="shared" si="90"/>
        <v>0</v>
      </c>
      <c r="C486" s="14">
        <f t="shared" si="91"/>
        <v>0</v>
      </c>
      <c r="D486" s="14" t="str">
        <f t="shared" si="92"/>
        <v>7ТОВАРИСТВО З ОБМЕЖЕНОЮ ВIДПОВIДАЛЬНIСТЮ "АМБАР ЕКСПОРТ"</v>
      </c>
      <c r="E486" s="261">
        <f t="shared" si="93"/>
        <v>0</v>
      </c>
      <c r="F486" s="261">
        <f t="shared" si="94"/>
        <v>0</v>
      </c>
      <c r="G486" s="128">
        <f t="shared" si="85"/>
        <v>0</v>
      </c>
      <c r="H486" s="126">
        <f t="shared" si="95"/>
        <v>0</v>
      </c>
      <c r="I486" s="23">
        <v>42571</v>
      </c>
      <c r="J486" s="23">
        <v>42570</v>
      </c>
      <c r="K486" s="274">
        <f t="shared" si="96"/>
        <v>42607</v>
      </c>
      <c r="L486" s="22">
        <v>9124297139</v>
      </c>
      <c r="M486" s="14" t="s">
        <v>59</v>
      </c>
      <c r="N486" s="41">
        <v>384069008150</v>
      </c>
      <c r="O486" s="40">
        <v>42570</v>
      </c>
      <c r="P486" s="40">
        <v>42570</v>
      </c>
      <c r="Q486" s="40" t="s">
        <v>108</v>
      </c>
      <c r="R486" s="22">
        <v>6652601</v>
      </c>
      <c r="S486" s="40">
        <v>42601</v>
      </c>
      <c r="T486" s="55">
        <f t="shared" si="86"/>
        <v>6652601</v>
      </c>
      <c r="U486" s="90">
        <v>42607</v>
      </c>
      <c r="V486" s="19">
        <v>6652601</v>
      </c>
      <c r="W486" s="43">
        <v>0</v>
      </c>
      <c r="X486" s="43">
        <v>0</v>
      </c>
      <c r="Y486" s="43">
        <v>0</v>
      </c>
      <c r="Z486" s="43">
        <v>0</v>
      </c>
      <c r="AA486" s="43">
        <v>0</v>
      </c>
      <c r="AB486" s="43">
        <v>0</v>
      </c>
      <c r="AC486" s="43">
        <v>0</v>
      </c>
      <c r="AD486" s="43">
        <v>0</v>
      </c>
      <c r="AE486" s="43">
        <v>0</v>
      </c>
      <c r="AF486" s="43">
        <v>0</v>
      </c>
      <c r="AG486" s="43">
        <v>0</v>
      </c>
      <c r="AH486" s="43">
        <v>0</v>
      </c>
      <c r="AI486" s="88">
        <v>0</v>
      </c>
      <c r="AJ486" s="43">
        <v>0</v>
      </c>
      <c r="AK486" s="43">
        <v>0</v>
      </c>
      <c r="AL486" s="43">
        <v>0</v>
      </c>
      <c r="AM486" s="43">
        <v>0</v>
      </c>
      <c r="AN486" s="72">
        <f t="shared" si="87"/>
        <v>6652601</v>
      </c>
      <c r="AO486" s="40">
        <v>42613</v>
      </c>
      <c r="AP486" s="56">
        <v>6652601</v>
      </c>
      <c r="AQ486" s="43">
        <v>0</v>
      </c>
      <c r="AR486" s="43">
        <v>0</v>
      </c>
      <c r="AS486" s="43">
        <v>0</v>
      </c>
      <c r="AT486" s="43">
        <v>0</v>
      </c>
      <c r="AU486" s="43">
        <v>0</v>
      </c>
      <c r="AV486" s="43">
        <v>0</v>
      </c>
      <c r="AW486" s="43">
        <v>0</v>
      </c>
      <c r="AX486" s="43">
        <v>0</v>
      </c>
      <c r="AY486" s="43">
        <v>0</v>
      </c>
      <c r="AZ486" s="43">
        <v>0</v>
      </c>
      <c r="BA486" s="19"/>
      <c r="BB486" s="275">
        <f t="shared" si="88"/>
        <v>0</v>
      </c>
      <c r="BC486" s="275">
        <f t="shared" si="89"/>
        <v>0</v>
      </c>
      <c r="BD486" s="14">
        <f>COUNTIF(СписМінфін!$B$2:$B$101,M486)</f>
        <v>1</v>
      </c>
    </row>
    <row r="487" spans="1:56" s="14" customFormat="1" hidden="1" x14ac:dyDescent="0.2">
      <c r="A487" s="14">
        <v>1</v>
      </c>
      <c r="B487" s="14">
        <f t="shared" si="90"/>
        <v>1</v>
      </c>
      <c r="C487" s="14">
        <f t="shared" si="91"/>
        <v>0</v>
      </c>
      <c r="D487" s="14" t="str">
        <f t="shared" si="92"/>
        <v>7ТОВАРИСТВО З ОБМЕЖЕНОЮ ВIДПОВIДАЛЬНIСТЮ "БАРЛІНЕК ІНВЕСТ"</v>
      </c>
      <c r="E487" s="261">
        <f t="shared" si="93"/>
        <v>126775.06849315068</v>
      </c>
      <c r="F487" s="261">
        <f t="shared" si="94"/>
        <v>0</v>
      </c>
      <c r="G487" s="128">
        <f t="shared" si="85"/>
        <v>231364.5</v>
      </c>
      <c r="H487" s="126">
        <f t="shared" si="95"/>
        <v>0</v>
      </c>
      <c r="I487" s="23">
        <v>42571</v>
      </c>
      <c r="J487" s="23">
        <v>42570</v>
      </c>
      <c r="K487" s="274">
        <f t="shared" si="96"/>
        <v>42607</v>
      </c>
      <c r="L487" s="22">
        <v>9123879506</v>
      </c>
      <c r="M487" s="14" t="s">
        <v>83</v>
      </c>
      <c r="N487" s="41">
        <v>340045702285</v>
      </c>
      <c r="O487" s="40">
        <v>42570</v>
      </c>
      <c r="P487" s="40">
        <v>42570</v>
      </c>
      <c r="Q487" s="40" t="s">
        <v>108</v>
      </c>
      <c r="R487" s="43">
        <v>14085460</v>
      </c>
      <c r="S487" s="40">
        <v>42607</v>
      </c>
      <c r="T487" s="55">
        <f t="shared" si="86"/>
        <v>13854095.5</v>
      </c>
      <c r="U487" s="90">
        <v>42607</v>
      </c>
      <c r="V487" s="19">
        <v>13854095.5</v>
      </c>
      <c r="W487" s="43">
        <v>0</v>
      </c>
      <c r="X487" s="43">
        <v>0</v>
      </c>
      <c r="Y487" s="43">
        <v>0</v>
      </c>
      <c r="Z487" s="43">
        <v>0</v>
      </c>
      <c r="AA487" s="43">
        <v>0</v>
      </c>
      <c r="AB487" s="43">
        <v>0</v>
      </c>
      <c r="AC487" s="43">
        <v>0</v>
      </c>
      <c r="AD487" s="43">
        <v>0</v>
      </c>
      <c r="AE487" s="43">
        <v>0</v>
      </c>
      <c r="AF487" s="43">
        <v>0</v>
      </c>
      <c r="AG487" s="43">
        <v>0</v>
      </c>
      <c r="AH487" s="43">
        <v>0</v>
      </c>
      <c r="AI487" s="88">
        <v>0</v>
      </c>
      <c r="AJ487" s="43">
        <v>0</v>
      </c>
      <c r="AK487" s="43">
        <v>0</v>
      </c>
      <c r="AL487" s="43">
        <v>0</v>
      </c>
      <c r="AM487" s="43">
        <v>0</v>
      </c>
      <c r="AN487" s="72">
        <f t="shared" si="87"/>
        <v>13854095.5</v>
      </c>
      <c r="AO487" s="40">
        <v>42613</v>
      </c>
      <c r="AP487" s="56">
        <v>13854095.5</v>
      </c>
      <c r="AQ487" s="43">
        <v>0</v>
      </c>
      <c r="AR487" s="43">
        <v>0</v>
      </c>
      <c r="AS487" s="43">
        <v>0</v>
      </c>
      <c r="AT487" s="43">
        <v>0</v>
      </c>
      <c r="AU487" s="43">
        <v>0</v>
      </c>
      <c r="AV487" s="43">
        <v>0</v>
      </c>
      <c r="AW487" s="43">
        <v>0</v>
      </c>
      <c r="AX487" s="43">
        <v>0</v>
      </c>
      <c r="AY487" s="43">
        <v>0</v>
      </c>
      <c r="AZ487" s="43">
        <v>0</v>
      </c>
      <c r="BA487" s="19"/>
      <c r="BB487" s="275">
        <f t="shared" si="88"/>
        <v>0</v>
      </c>
      <c r="BC487" s="275">
        <f t="shared" si="89"/>
        <v>231364.5</v>
      </c>
      <c r="BD487" s="14">
        <f>COUNTIF(СписМінфін!$B$2:$B$101,M487)</f>
        <v>1</v>
      </c>
    </row>
    <row r="488" spans="1:56" s="14" customFormat="1" hidden="1" x14ac:dyDescent="0.2">
      <c r="A488" s="14">
        <v>1</v>
      </c>
      <c r="B488" s="14">
        <f t="shared" si="90"/>
        <v>0</v>
      </c>
      <c r="C488" s="14">
        <f t="shared" si="91"/>
        <v>0</v>
      </c>
      <c r="D488" s="14" t="str">
        <f t="shared" si="92"/>
        <v>7ТОВАРИСТВО З ОБМЕЖЕНОЮ ВIДПОВIДАЛЬНIСТЮ "ЄВРОПА-ТРАНС ЛТД"</v>
      </c>
      <c r="E488" s="261">
        <f t="shared" si="93"/>
        <v>0</v>
      </c>
      <c r="F488" s="261">
        <f t="shared" si="94"/>
        <v>0</v>
      </c>
      <c r="G488" s="128">
        <f t="shared" si="85"/>
        <v>0</v>
      </c>
      <c r="H488" s="126">
        <f t="shared" si="95"/>
        <v>0</v>
      </c>
      <c r="I488" s="23">
        <v>42571</v>
      </c>
      <c r="J488" s="23">
        <v>42570</v>
      </c>
      <c r="K488" s="274">
        <f t="shared" si="96"/>
        <v>42607</v>
      </c>
      <c r="L488" s="22">
        <v>9124075924</v>
      </c>
      <c r="M488" s="14" t="s">
        <v>51</v>
      </c>
      <c r="N488" s="41">
        <v>326051509157</v>
      </c>
      <c r="O488" s="40">
        <v>42570</v>
      </c>
      <c r="P488" s="40">
        <v>42570</v>
      </c>
      <c r="Q488" s="40" t="s">
        <v>108</v>
      </c>
      <c r="R488" s="22">
        <v>2179268</v>
      </c>
      <c r="S488" s="40">
        <v>42607</v>
      </c>
      <c r="T488" s="55">
        <f t="shared" si="86"/>
        <v>2179268</v>
      </c>
      <c r="U488" s="90">
        <v>42607</v>
      </c>
      <c r="V488" s="19">
        <v>2179268</v>
      </c>
      <c r="W488" s="43">
        <v>0</v>
      </c>
      <c r="X488" s="43">
        <v>0</v>
      </c>
      <c r="Y488" s="43">
        <v>0</v>
      </c>
      <c r="Z488" s="43">
        <v>0</v>
      </c>
      <c r="AA488" s="43">
        <v>0</v>
      </c>
      <c r="AB488" s="43">
        <v>0</v>
      </c>
      <c r="AC488" s="43">
        <v>0</v>
      </c>
      <c r="AD488" s="43">
        <v>0</v>
      </c>
      <c r="AE488" s="43">
        <v>0</v>
      </c>
      <c r="AF488" s="43">
        <v>0</v>
      </c>
      <c r="AG488" s="43">
        <v>0</v>
      </c>
      <c r="AH488" s="43">
        <v>0</v>
      </c>
      <c r="AI488" s="88">
        <v>0</v>
      </c>
      <c r="AJ488" s="43">
        <v>0</v>
      </c>
      <c r="AK488" s="43">
        <v>0</v>
      </c>
      <c r="AL488" s="43">
        <v>0</v>
      </c>
      <c r="AM488" s="43">
        <v>0</v>
      </c>
      <c r="AN488" s="72">
        <f t="shared" si="87"/>
        <v>2179268</v>
      </c>
      <c r="AO488" s="40">
        <v>42613</v>
      </c>
      <c r="AP488" s="56">
        <v>2179268</v>
      </c>
      <c r="AQ488" s="43">
        <v>0</v>
      </c>
      <c r="AR488" s="43">
        <v>0</v>
      </c>
      <c r="AS488" s="43">
        <v>0</v>
      </c>
      <c r="AT488" s="43">
        <v>0</v>
      </c>
      <c r="AU488" s="43">
        <v>0</v>
      </c>
      <c r="AV488" s="43">
        <v>0</v>
      </c>
      <c r="AW488" s="43">
        <v>0</v>
      </c>
      <c r="AX488" s="43">
        <v>0</v>
      </c>
      <c r="AY488" s="43">
        <v>0</v>
      </c>
      <c r="AZ488" s="43">
        <v>0</v>
      </c>
      <c r="BA488" s="19"/>
      <c r="BB488" s="275">
        <f t="shared" si="88"/>
        <v>0</v>
      </c>
      <c r="BC488" s="275">
        <f t="shared" si="89"/>
        <v>0</v>
      </c>
      <c r="BD488" s="14">
        <f>COUNTIF(СписМінфін!$B$2:$B$101,M488)</f>
        <v>1</v>
      </c>
    </row>
    <row r="489" spans="1:56" s="14" customFormat="1" hidden="1" x14ac:dyDescent="0.2">
      <c r="A489" s="14">
        <v>1</v>
      </c>
      <c r="B489" s="14">
        <f t="shared" si="90"/>
        <v>1</v>
      </c>
      <c r="C489" s="14">
        <f t="shared" si="91"/>
        <v>0</v>
      </c>
      <c r="D489" s="14" t="str">
        <f t="shared" si="92"/>
        <v>7ТОВАРИСТВО З ОБМЕЖЕНОЮ ВIДПОВIДАЛЬНIСТЮ "ІНТЕРПАЙП НІКО ТЬЮБ"</v>
      </c>
      <c r="E489" s="261">
        <f t="shared" si="93"/>
        <v>3.2657534251474356</v>
      </c>
      <c r="F489" s="261">
        <f t="shared" si="94"/>
        <v>0</v>
      </c>
      <c r="G489" s="128">
        <f t="shared" si="85"/>
        <v>5.9600000008940697</v>
      </c>
      <c r="H489" s="126">
        <f t="shared" si="95"/>
        <v>0</v>
      </c>
      <c r="I489" s="23">
        <v>42571</v>
      </c>
      <c r="J489" s="23">
        <v>42570</v>
      </c>
      <c r="K489" s="274">
        <f t="shared" si="96"/>
        <v>42607</v>
      </c>
      <c r="L489" s="22">
        <v>9124497393</v>
      </c>
      <c r="M489" s="14" t="s">
        <v>128</v>
      </c>
      <c r="N489" s="41">
        <v>355373604071</v>
      </c>
      <c r="O489" s="40">
        <v>42570</v>
      </c>
      <c r="P489" s="40">
        <v>42570</v>
      </c>
      <c r="Q489" s="40" t="s">
        <v>108</v>
      </c>
      <c r="R489" s="43">
        <v>20797951</v>
      </c>
      <c r="S489" s="40">
        <v>42601</v>
      </c>
      <c r="T489" s="55">
        <f t="shared" si="86"/>
        <v>20797945.039999999</v>
      </c>
      <c r="U489" s="90">
        <v>42607</v>
      </c>
      <c r="V489" s="19">
        <v>20797945.039999999</v>
      </c>
      <c r="W489" s="43">
        <v>0</v>
      </c>
      <c r="X489" s="43">
        <v>0</v>
      </c>
      <c r="Y489" s="43">
        <v>0</v>
      </c>
      <c r="Z489" s="43">
        <v>0</v>
      </c>
      <c r="AA489" s="43">
        <v>0</v>
      </c>
      <c r="AB489" s="43">
        <v>0</v>
      </c>
      <c r="AC489" s="43">
        <v>0</v>
      </c>
      <c r="AD489" s="43">
        <v>0</v>
      </c>
      <c r="AE489" s="43">
        <v>0</v>
      </c>
      <c r="AF489" s="43">
        <v>0</v>
      </c>
      <c r="AG489" s="43">
        <v>0</v>
      </c>
      <c r="AH489" s="43">
        <v>0</v>
      </c>
      <c r="AI489" s="88">
        <v>0</v>
      </c>
      <c r="AJ489" s="43">
        <v>0</v>
      </c>
      <c r="AK489" s="43">
        <v>0</v>
      </c>
      <c r="AL489" s="43">
        <v>0</v>
      </c>
      <c r="AM489" s="43">
        <v>0</v>
      </c>
      <c r="AN489" s="72">
        <f t="shared" si="87"/>
        <v>20797945.039999999</v>
      </c>
      <c r="AO489" s="40">
        <v>42613</v>
      </c>
      <c r="AP489" s="56">
        <v>20797945.039999999</v>
      </c>
      <c r="AQ489" s="43">
        <v>0</v>
      </c>
      <c r="AR489" s="43">
        <v>0</v>
      </c>
      <c r="AS489" s="43">
        <v>0</v>
      </c>
      <c r="AT489" s="43">
        <v>0</v>
      </c>
      <c r="AU489" s="43">
        <v>0</v>
      </c>
      <c r="AV489" s="43">
        <v>0</v>
      </c>
      <c r="AW489" s="43">
        <v>0</v>
      </c>
      <c r="AX489" s="43">
        <v>0</v>
      </c>
      <c r="AY489" s="43">
        <v>0</v>
      </c>
      <c r="AZ489" s="43">
        <v>0</v>
      </c>
      <c r="BA489" s="19"/>
      <c r="BB489" s="275">
        <f t="shared" si="88"/>
        <v>0</v>
      </c>
      <c r="BC489" s="275">
        <f t="shared" si="89"/>
        <v>5.9600000008940697</v>
      </c>
      <c r="BD489" s="14">
        <f>COUNTIF(СписМінфін!$B$2:$B$101,M489)</f>
        <v>0</v>
      </c>
    </row>
    <row r="490" spans="1:56" s="14" customFormat="1" hidden="1" x14ac:dyDescent="0.2">
      <c r="A490" s="14">
        <v>1</v>
      </c>
      <c r="B490" s="14">
        <f t="shared" si="90"/>
        <v>1</v>
      </c>
      <c r="C490" s="14">
        <f t="shared" si="91"/>
        <v>0</v>
      </c>
      <c r="D490" s="14" t="str">
        <f t="shared" si="92"/>
        <v>7ТОВАРИСТВО З ОБМЕЖЕНОЮ ВІДПОВІДАЛЬНІСТЮ "ЕЛЕКТРОСТАЛЬ"</v>
      </c>
      <c r="E490" s="261">
        <f t="shared" si="93"/>
        <v>471716.16438356164</v>
      </c>
      <c r="F490" s="261">
        <f t="shared" si="94"/>
        <v>0</v>
      </c>
      <c r="G490" s="128">
        <f t="shared" si="85"/>
        <v>860882</v>
      </c>
      <c r="H490" s="126">
        <f t="shared" si="95"/>
        <v>0</v>
      </c>
      <c r="I490" s="23">
        <v>42571</v>
      </c>
      <c r="J490" s="23">
        <v>42570</v>
      </c>
      <c r="K490" s="274">
        <f t="shared" si="96"/>
        <v>42607</v>
      </c>
      <c r="L490" s="22">
        <v>9125028764</v>
      </c>
      <c r="M490" s="14" t="s">
        <v>135</v>
      </c>
      <c r="N490" s="41">
        <v>325823805381</v>
      </c>
      <c r="O490" s="40">
        <v>42570</v>
      </c>
      <c r="P490" s="40">
        <v>42570</v>
      </c>
      <c r="Q490" s="40" t="s">
        <v>108</v>
      </c>
      <c r="R490" s="22">
        <v>13197430</v>
      </c>
      <c r="S490" s="40">
        <v>42607</v>
      </c>
      <c r="T490" s="55">
        <f t="shared" si="86"/>
        <v>12336548</v>
      </c>
      <c r="U490" s="90">
        <v>42607</v>
      </c>
      <c r="V490" s="19">
        <v>12336548</v>
      </c>
      <c r="W490" s="43">
        <v>0</v>
      </c>
      <c r="X490" s="43">
        <v>0</v>
      </c>
      <c r="Y490" s="43">
        <v>0</v>
      </c>
      <c r="Z490" s="43">
        <v>0</v>
      </c>
      <c r="AA490" s="43">
        <v>0</v>
      </c>
      <c r="AB490" s="43">
        <v>0</v>
      </c>
      <c r="AC490" s="43">
        <v>0</v>
      </c>
      <c r="AD490" s="43">
        <v>0</v>
      </c>
      <c r="AE490" s="43">
        <v>0</v>
      </c>
      <c r="AF490" s="43">
        <v>0</v>
      </c>
      <c r="AG490" s="43">
        <v>0</v>
      </c>
      <c r="AH490" s="43">
        <v>0</v>
      </c>
      <c r="AI490" s="88">
        <v>0</v>
      </c>
      <c r="AJ490" s="43">
        <v>0</v>
      </c>
      <c r="AK490" s="43">
        <v>0</v>
      </c>
      <c r="AL490" s="43">
        <v>0</v>
      </c>
      <c r="AM490" s="43">
        <v>0</v>
      </c>
      <c r="AN490" s="72">
        <f t="shared" si="87"/>
        <v>12336548</v>
      </c>
      <c r="AO490" s="40">
        <v>42613</v>
      </c>
      <c r="AP490" s="56">
        <v>12336548</v>
      </c>
      <c r="AQ490" s="43">
        <v>0</v>
      </c>
      <c r="AR490" s="43">
        <v>0</v>
      </c>
      <c r="AS490" s="43">
        <v>0</v>
      </c>
      <c r="AT490" s="43">
        <v>0</v>
      </c>
      <c r="AU490" s="43">
        <v>0</v>
      </c>
      <c r="AV490" s="43">
        <v>0</v>
      </c>
      <c r="AW490" s="43">
        <v>0</v>
      </c>
      <c r="AX490" s="43">
        <v>0</v>
      </c>
      <c r="AY490" s="43">
        <v>0</v>
      </c>
      <c r="AZ490" s="43">
        <v>0</v>
      </c>
      <c r="BA490" s="19"/>
      <c r="BB490" s="275">
        <f t="shared" si="88"/>
        <v>0</v>
      </c>
      <c r="BC490" s="275">
        <f t="shared" si="89"/>
        <v>860882</v>
      </c>
      <c r="BD490" s="14">
        <f>COUNTIF(СписМінфін!$B$2:$B$101,M490)</f>
        <v>0</v>
      </c>
    </row>
    <row r="491" spans="1:56" s="14" customFormat="1" hidden="1" x14ac:dyDescent="0.2">
      <c r="A491" s="14">
        <v>1</v>
      </c>
      <c r="B491" s="14">
        <f t="shared" si="90"/>
        <v>1</v>
      </c>
      <c r="C491" s="14">
        <f t="shared" si="91"/>
        <v>0</v>
      </c>
      <c r="D491" s="14" t="str">
        <f t="shared" si="92"/>
        <v>7ПРИВАТНЕ АКЦIОНЕРНЕ ТОВАРИСТВО "АВІАКОМПАНІЯ "МІЖНАРОДНІ АВІАЛІНІЇ УКРАЇНИ"</v>
      </c>
      <c r="E491" s="261">
        <f t="shared" si="93"/>
        <v>193716.24109589073</v>
      </c>
      <c r="F491" s="261">
        <f t="shared" si="94"/>
        <v>0</v>
      </c>
      <c r="G491" s="128">
        <f t="shared" si="85"/>
        <v>353532.1400000006</v>
      </c>
      <c r="H491" s="126">
        <f t="shared" si="95"/>
        <v>0</v>
      </c>
      <c r="I491" s="23">
        <v>42571</v>
      </c>
      <c r="J491" s="23">
        <v>42570</v>
      </c>
      <c r="K491" s="274">
        <f t="shared" si="96"/>
        <v>42636</v>
      </c>
      <c r="L491" s="22">
        <v>9124063897</v>
      </c>
      <c r="M491" s="14" t="s">
        <v>57</v>
      </c>
      <c r="N491" s="41">
        <v>143486826595</v>
      </c>
      <c r="O491" s="40">
        <v>42570</v>
      </c>
      <c r="P491" s="40">
        <v>42570</v>
      </c>
      <c r="Q491" s="40" t="s">
        <v>108</v>
      </c>
      <c r="R491" s="22">
        <v>19137408</v>
      </c>
      <c r="S491" s="40">
        <v>42636</v>
      </c>
      <c r="T491" s="55">
        <f t="shared" si="86"/>
        <v>18783875.859999999</v>
      </c>
      <c r="U491" s="90">
        <v>42636</v>
      </c>
      <c r="V491" s="19">
        <v>18783875.859999999</v>
      </c>
      <c r="W491" s="43">
        <v>0</v>
      </c>
      <c r="X491" s="43">
        <v>0</v>
      </c>
      <c r="Y491" s="43">
        <v>0</v>
      </c>
      <c r="Z491" s="43">
        <v>0</v>
      </c>
      <c r="AA491" s="43">
        <v>0</v>
      </c>
      <c r="AB491" s="43">
        <v>0</v>
      </c>
      <c r="AC491" s="43">
        <v>0</v>
      </c>
      <c r="AD491" s="43">
        <v>0</v>
      </c>
      <c r="AE491" s="43">
        <v>0</v>
      </c>
      <c r="AF491" s="43">
        <v>0</v>
      </c>
      <c r="AG491" s="43">
        <v>0</v>
      </c>
      <c r="AH491" s="43">
        <v>0</v>
      </c>
      <c r="AI491" s="88">
        <v>0</v>
      </c>
      <c r="AJ491" s="43">
        <v>0</v>
      </c>
      <c r="AK491" s="43">
        <v>0</v>
      </c>
      <c r="AL491" s="43">
        <v>0</v>
      </c>
      <c r="AM491" s="43">
        <v>0</v>
      </c>
      <c r="AN491" s="72">
        <f t="shared" si="87"/>
        <v>18783875.859999999</v>
      </c>
      <c r="AO491" s="40">
        <v>42642</v>
      </c>
      <c r="AP491" s="56">
        <v>18783875.859999999</v>
      </c>
      <c r="AQ491" s="43">
        <v>0</v>
      </c>
      <c r="AR491" s="43">
        <v>0</v>
      </c>
      <c r="AS491" s="43">
        <v>0</v>
      </c>
      <c r="AT491" s="43">
        <v>0</v>
      </c>
      <c r="AU491" s="43">
        <v>0</v>
      </c>
      <c r="AV491" s="43">
        <v>0</v>
      </c>
      <c r="AW491" s="43">
        <v>0</v>
      </c>
      <c r="AX491" s="43">
        <v>0</v>
      </c>
      <c r="AY491" s="43">
        <v>0</v>
      </c>
      <c r="AZ491" s="43">
        <v>0</v>
      </c>
      <c r="BA491" s="19"/>
      <c r="BB491" s="275">
        <f t="shared" si="88"/>
        <v>0</v>
      </c>
      <c r="BC491" s="275">
        <f t="shared" si="89"/>
        <v>353532.1400000006</v>
      </c>
      <c r="BD491" s="14">
        <f>COUNTIF(СписМінфін!$B$2:$B$101,M491)</f>
        <v>1</v>
      </c>
    </row>
    <row r="492" spans="1:56" s="14" customFormat="1" hidden="1" x14ac:dyDescent="0.2">
      <c r="A492" s="14">
        <v>1</v>
      </c>
      <c r="B492" s="14">
        <f t="shared" si="90"/>
        <v>0</v>
      </c>
      <c r="C492" s="14">
        <f t="shared" si="91"/>
        <v>0</v>
      </c>
      <c r="D492" s="14" t="str">
        <f t="shared" si="92"/>
        <v>7ФЕРМЕРСЬКЕ ГОСПОДАРСТВО "ОРГАНІК СІСТЕМС"</v>
      </c>
      <c r="E492" s="261">
        <f t="shared" si="93"/>
        <v>0</v>
      </c>
      <c r="F492" s="261">
        <f t="shared" si="94"/>
        <v>0</v>
      </c>
      <c r="G492" s="128">
        <f t="shared" si="85"/>
        <v>0</v>
      </c>
      <c r="H492" s="126">
        <f t="shared" si="95"/>
        <v>0</v>
      </c>
      <c r="I492" s="23">
        <v>42571</v>
      </c>
      <c r="J492" s="23">
        <v>42570</v>
      </c>
      <c r="K492" s="274">
        <f t="shared" si="96"/>
        <v>42636</v>
      </c>
      <c r="L492" s="22">
        <v>9124258730</v>
      </c>
      <c r="M492" s="14" t="s">
        <v>37</v>
      </c>
      <c r="N492" s="41">
        <v>355210914207</v>
      </c>
      <c r="O492" s="40">
        <v>42570</v>
      </c>
      <c r="P492" s="40">
        <v>42570</v>
      </c>
      <c r="Q492" s="40" t="s">
        <v>108</v>
      </c>
      <c r="R492" s="43">
        <v>1567863</v>
      </c>
      <c r="S492" s="40">
        <v>42636</v>
      </c>
      <c r="T492" s="55">
        <f t="shared" si="86"/>
        <v>1567863</v>
      </c>
      <c r="U492" s="90">
        <v>42636</v>
      </c>
      <c r="V492" s="19">
        <v>1567863</v>
      </c>
      <c r="W492" s="43">
        <v>0</v>
      </c>
      <c r="X492" s="43">
        <v>0</v>
      </c>
      <c r="Y492" s="43">
        <v>0</v>
      </c>
      <c r="Z492" s="43">
        <v>0</v>
      </c>
      <c r="AA492" s="43">
        <v>0</v>
      </c>
      <c r="AB492" s="43">
        <v>0</v>
      </c>
      <c r="AC492" s="43">
        <v>0</v>
      </c>
      <c r="AD492" s="43">
        <v>0</v>
      </c>
      <c r="AE492" s="43">
        <v>0</v>
      </c>
      <c r="AF492" s="43">
        <v>0</v>
      </c>
      <c r="AG492" s="43">
        <v>0</v>
      </c>
      <c r="AH492" s="43">
        <v>0</v>
      </c>
      <c r="AI492" s="88">
        <v>0</v>
      </c>
      <c r="AJ492" s="43">
        <v>0</v>
      </c>
      <c r="AK492" s="43">
        <v>0</v>
      </c>
      <c r="AL492" s="43">
        <v>0</v>
      </c>
      <c r="AM492" s="43">
        <v>0</v>
      </c>
      <c r="AN492" s="72">
        <f t="shared" si="87"/>
        <v>1567863</v>
      </c>
      <c r="AO492" s="40">
        <v>42642</v>
      </c>
      <c r="AP492" s="56">
        <v>1567863</v>
      </c>
      <c r="AQ492" s="43">
        <v>0</v>
      </c>
      <c r="AR492" s="43">
        <v>0</v>
      </c>
      <c r="AS492" s="43">
        <v>0</v>
      </c>
      <c r="AT492" s="43">
        <v>0</v>
      </c>
      <c r="AU492" s="43">
        <v>0</v>
      </c>
      <c r="AV492" s="43">
        <v>0</v>
      </c>
      <c r="AW492" s="43">
        <v>0</v>
      </c>
      <c r="AX492" s="43">
        <v>0</v>
      </c>
      <c r="AY492" s="43">
        <v>0</v>
      </c>
      <c r="AZ492" s="43">
        <v>0</v>
      </c>
      <c r="BA492" s="19"/>
      <c r="BB492" s="275">
        <f t="shared" si="88"/>
        <v>0</v>
      </c>
      <c r="BC492" s="275">
        <f t="shared" si="89"/>
        <v>0</v>
      </c>
      <c r="BD492" s="14">
        <f>COUNTIF(СписМінфін!$B$2:$B$101,M492)</f>
        <v>1</v>
      </c>
    </row>
    <row r="493" spans="1:56" s="14" customFormat="1" hidden="1" x14ac:dyDescent="0.2">
      <c r="A493" s="14">
        <v>1</v>
      </c>
      <c r="B493" s="14">
        <f t="shared" si="90"/>
        <v>1</v>
      </c>
      <c r="C493" s="14">
        <f t="shared" si="91"/>
        <v>1</v>
      </c>
      <c r="D493" s="14" t="str">
        <f t="shared" si="92"/>
        <v>7ТОВАРИСТВО З ОБМЕЖЕНОЮ ВIДПОВIДАЛЬНIСТЮ "МАРТІН"</v>
      </c>
      <c r="E493" s="261">
        <f t="shared" si="93"/>
        <v>3336.2849315068493</v>
      </c>
      <c r="F493" s="261">
        <f t="shared" si="94"/>
        <v>3336.2849315068493</v>
      </c>
      <c r="G493" s="128">
        <f t="shared" si="85"/>
        <v>0</v>
      </c>
      <c r="H493" s="126">
        <f t="shared" si="95"/>
        <v>37</v>
      </c>
      <c r="I493" s="23">
        <v>42571</v>
      </c>
      <c r="J493" s="23">
        <v>42570</v>
      </c>
      <c r="K493" s="274">
        <f t="shared" si="96"/>
        <v>42675</v>
      </c>
      <c r="L493" s="22">
        <v>9124378774</v>
      </c>
      <c r="M493" s="14" t="s">
        <v>16</v>
      </c>
      <c r="N493" s="41">
        <v>192571426590</v>
      </c>
      <c r="O493" s="40">
        <v>42570</v>
      </c>
      <c r="P493" s="40">
        <v>42570</v>
      </c>
      <c r="Q493" s="40" t="s">
        <v>108</v>
      </c>
      <c r="R493" s="22">
        <v>32912</v>
      </c>
      <c r="S493" s="40">
        <v>42675</v>
      </c>
      <c r="T493" s="55">
        <f t="shared" si="86"/>
        <v>32912</v>
      </c>
      <c r="U493" s="90">
        <v>42675</v>
      </c>
      <c r="V493" s="19">
        <v>32912</v>
      </c>
      <c r="W493" s="43">
        <v>0</v>
      </c>
      <c r="X493" s="43">
        <v>0</v>
      </c>
      <c r="Y493" s="43">
        <v>0</v>
      </c>
      <c r="Z493" s="43">
        <v>0</v>
      </c>
      <c r="AA493" s="43">
        <v>0</v>
      </c>
      <c r="AB493" s="43">
        <v>0</v>
      </c>
      <c r="AC493" s="43">
        <v>0</v>
      </c>
      <c r="AD493" s="43">
        <v>0</v>
      </c>
      <c r="AE493" s="43">
        <v>0</v>
      </c>
      <c r="AF493" s="43">
        <v>0</v>
      </c>
      <c r="AG493" s="43">
        <v>0</v>
      </c>
      <c r="AH493" s="43">
        <v>0</v>
      </c>
      <c r="AI493" s="88">
        <v>0</v>
      </c>
      <c r="AJ493" s="43">
        <v>0</v>
      </c>
      <c r="AK493" s="43">
        <v>0</v>
      </c>
      <c r="AL493" s="43">
        <v>0</v>
      </c>
      <c r="AM493" s="43">
        <v>0</v>
      </c>
      <c r="AN493" s="72">
        <f t="shared" si="87"/>
        <v>32912</v>
      </c>
      <c r="AO493" s="40">
        <v>42681</v>
      </c>
      <c r="AP493" s="56">
        <v>32912</v>
      </c>
      <c r="AQ493" s="43">
        <v>0</v>
      </c>
      <c r="AR493" s="43">
        <v>0</v>
      </c>
      <c r="AS493" s="43">
        <v>0</v>
      </c>
      <c r="AT493" s="43">
        <v>0</v>
      </c>
      <c r="AU493" s="43">
        <v>0</v>
      </c>
      <c r="AV493" s="43">
        <v>0</v>
      </c>
      <c r="AW493" s="43">
        <v>0</v>
      </c>
      <c r="AX493" s="43">
        <v>0</v>
      </c>
      <c r="AY493" s="43">
        <v>0</v>
      </c>
      <c r="AZ493" s="43">
        <v>0</v>
      </c>
      <c r="BA493" s="19"/>
      <c r="BB493" s="275">
        <f t="shared" si="88"/>
        <v>0</v>
      </c>
      <c r="BC493" s="275">
        <f t="shared" si="89"/>
        <v>0</v>
      </c>
      <c r="BD493" s="14">
        <f>COUNTIF(СписМінфін!$B$2:$B$101,M493)</f>
        <v>1</v>
      </c>
    </row>
    <row r="494" spans="1:56" s="14" customFormat="1" hidden="1" x14ac:dyDescent="0.2">
      <c r="A494" s="14">
        <v>1</v>
      </c>
      <c r="B494" s="14">
        <f t="shared" si="90"/>
        <v>1</v>
      </c>
      <c r="C494" s="14">
        <f t="shared" si="91"/>
        <v>1</v>
      </c>
      <c r="D494" s="14" t="str">
        <f t="shared" si="92"/>
        <v>7ТОВАРИСТВО З ОБМЕЖЕНОЮ ВIДПОВIДАЛЬНIСТЮ "НОВО-САНЖАРСЬКИЙ ЕЛЕВАТОР"</v>
      </c>
      <c r="E494" s="261">
        <f t="shared" si="93"/>
        <v>1137934.098630137</v>
      </c>
      <c r="F494" s="261">
        <f t="shared" si="94"/>
        <v>1137934.098630137</v>
      </c>
      <c r="G494" s="128">
        <f t="shared" si="85"/>
        <v>0</v>
      </c>
      <c r="H494" s="126">
        <f t="shared" si="95"/>
        <v>58</v>
      </c>
      <c r="I494" s="23">
        <v>42571</v>
      </c>
      <c r="J494" s="23">
        <v>42570</v>
      </c>
      <c r="K494" s="274">
        <f t="shared" si="96"/>
        <v>42696</v>
      </c>
      <c r="L494" s="22">
        <v>9124135324</v>
      </c>
      <c r="M494" s="14" t="s">
        <v>87</v>
      </c>
      <c r="N494" s="41">
        <v>319377316217</v>
      </c>
      <c r="O494" s="40">
        <v>42570</v>
      </c>
      <c r="P494" s="40">
        <v>42570</v>
      </c>
      <c r="Q494" s="40" t="s">
        <v>108</v>
      </c>
      <c r="R494" s="22">
        <v>7161137</v>
      </c>
      <c r="S494" s="40">
        <v>42696</v>
      </c>
      <c r="T494" s="55">
        <f t="shared" si="86"/>
        <v>7161137</v>
      </c>
      <c r="U494" s="90">
        <v>42696</v>
      </c>
      <c r="V494" s="19">
        <v>7161137</v>
      </c>
      <c r="W494" s="43">
        <v>0</v>
      </c>
      <c r="X494" s="43">
        <v>0</v>
      </c>
      <c r="Y494" s="43">
        <v>0</v>
      </c>
      <c r="Z494" s="43">
        <v>0</v>
      </c>
      <c r="AA494" s="43">
        <v>0</v>
      </c>
      <c r="AB494" s="43">
        <v>0</v>
      </c>
      <c r="AC494" s="43">
        <v>0</v>
      </c>
      <c r="AD494" s="43">
        <v>0</v>
      </c>
      <c r="AE494" s="43">
        <v>0</v>
      </c>
      <c r="AF494" s="43">
        <v>0</v>
      </c>
      <c r="AG494" s="43">
        <v>0</v>
      </c>
      <c r="AH494" s="43">
        <v>0</v>
      </c>
      <c r="AI494" s="88">
        <v>0</v>
      </c>
      <c r="AJ494" s="43">
        <v>0</v>
      </c>
      <c r="AK494" s="43">
        <v>0</v>
      </c>
      <c r="AL494" s="43">
        <v>0</v>
      </c>
      <c r="AM494" s="43">
        <v>0</v>
      </c>
      <c r="AN494" s="72">
        <f t="shared" si="87"/>
        <v>7161137</v>
      </c>
      <c r="AO494" s="40">
        <v>42704</v>
      </c>
      <c r="AP494" s="56">
        <v>7161137</v>
      </c>
      <c r="AQ494" s="43">
        <v>0</v>
      </c>
      <c r="AR494" s="43">
        <v>0</v>
      </c>
      <c r="AS494" s="43">
        <v>0</v>
      </c>
      <c r="AT494" s="43">
        <v>0</v>
      </c>
      <c r="AU494" s="43">
        <v>0</v>
      </c>
      <c r="AV494" s="43">
        <v>0</v>
      </c>
      <c r="AW494" s="43">
        <v>0</v>
      </c>
      <c r="AX494" s="43">
        <v>0</v>
      </c>
      <c r="AY494" s="43">
        <v>0</v>
      </c>
      <c r="AZ494" s="43">
        <v>0</v>
      </c>
      <c r="BA494" s="19"/>
      <c r="BB494" s="275">
        <f t="shared" si="88"/>
        <v>0</v>
      </c>
      <c r="BC494" s="275">
        <f t="shared" si="89"/>
        <v>0</v>
      </c>
      <c r="BD494" s="14">
        <f>COUNTIF(СписМінфін!$B$2:$B$101,M494)</f>
        <v>1</v>
      </c>
    </row>
    <row r="495" spans="1:56" s="14" customFormat="1" hidden="1" x14ac:dyDescent="0.2">
      <c r="A495" s="14">
        <v>1</v>
      </c>
      <c r="B495" s="14">
        <f t="shared" si="90"/>
        <v>1</v>
      </c>
      <c r="C495" s="14">
        <f t="shared" si="91"/>
        <v>1</v>
      </c>
      <c r="D495" s="14" t="str">
        <f t="shared" si="92"/>
        <v>7ПРИВАТНЕ АКЦIОНЕРНЕ ТОВАРИСТВО "ЄВРАЗ ДНІПРОВСЬКИЙ МЕТАЛУРГІЙНИЙ ЗАВОД"</v>
      </c>
      <c r="E495" s="261">
        <f t="shared" si="93"/>
        <v>28332002.116273973</v>
      </c>
      <c r="F495" s="261">
        <f t="shared" si="94"/>
        <v>28332002.116273973</v>
      </c>
      <c r="G495" s="128">
        <f t="shared" si="85"/>
        <v>-1.257285475730896E-8</v>
      </c>
      <c r="H495" s="126">
        <f t="shared" si="95"/>
        <v>101</v>
      </c>
      <c r="I495" s="23">
        <v>42571</v>
      </c>
      <c r="J495" s="23">
        <v>42570</v>
      </c>
      <c r="K495" s="274">
        <f t="shared" si="96"/>
        <v>42739</v>
      </c>
      <c r="L495" s="22">
        <v>9124428406</v>
      </c>
      <c r="M495" s="14" t="s">
        <v>36</v>
      </c>
      <c r="N495" s="41">
        <v>53930504026</v>
      </c>
      <c r="O495" s="40">
        <v>42570</v>
      </c>
      <c r="P495" s="40">
        <v>42570</v>
      </c>
      <c r="Q495" s="40" t="s">
        <v>108</v>
      </c>
      <c r="R495" s="43">
        <v>105082332</v>
      </c>
      <c r="S495" s="40">
        <v>42601</v>
      </c>
      <c r="T495" s="55">
        <f t="shared" si="86"/>
        <v>102387928.44000001</v>
      </c>
      <c r="U495" s="91">
        <v>42739</v>
      </c>
      <c r="V495" s="44">
        <v>102387928.44000001</v>
      </c>
      <c r="W495" s="43">
        <v>0</v>
      </c>
      <c r="X495" s="43">
        <v>0</v>
      </c>
      <c r="Y495" s="43">
        <v>0</v>
      </c>
      <c r="Z495" s="43">
        <v>0</v>
      </c>
      <c r="AA495" s="43">
        <v>0</v>
      </c>
      <c r="AB495" s="43">
        <v>0</v>
      </c>
      <c r="AC495" s="43">
        <v>0</v>
      </c>
      <c r="AD495" s="43">
        <v>0</v>
      </c>
      <c r="AE495" s="43">
        <v>0</v>
      </c>
      <c r="AF495" s="43">
        <v>0</v>
      </c>
      <c r="AG495" s="28">
        <v>42682</v>
      </c>
      <c r="AH495" s="44">
        <v>1034200</v>
      </c>
      <c r="AI495" s="67">
        <v>2694403.56</v>
      </c>
      <c r="AJ495" s="66">
        <v>42692</v>
      </c>
      <c r="AK495" s="42"/>
      <c r="AL495" s="22" t="s">
        <v>108</v>
      </c>
      <c r="AM495" s="43">
        <v>0</v>
      </c>
      <c r="AN495" s="72">
        <f t="shared" si="87"/>
        <v>102387928.44000001</v>
      </c>
      <c r="AO495" s="40">
        <v>42786</v>
      </c>
      <c r="AP495" s="57">
        <v>102387928.44000001</v>
      </c>
      <c r="AQ495" s="43">
        <v>0</v>
      </c>
      <c r="AR495" s="43">
        <v>0</v>
      </c>
      <c r="AS495" s="43">
        <v>0</v>
      </c>
      <c r="AT495" s="43">
        <v>0</v>
      </c>
      <c r="AU495" s="43">
        <v>0</v>
      </c>
      <c r="AV495" s="43">
        <v>0</v>
      </c>
      <c r="AW495" s="43">
        <v>0</v>
      </c>
      <c r="AX495" s="43">
        <v>0</v>
      </c>
      <c r="AY495" s="43">
        <v>0</v>
      </c>
      <c r="AZ495" s="43">
        <v>0</v>
      </c>
      <c r="BA495" s="19"/>
      <c r="BB495" s="275">
        <f t="shared" si="88"/>
        <v>0</v>
      </c>
      <c r="BC495" s="275">
        <f t="shared" si="89"/>
        <v>2694403.5599999875</v>
      </c>
      <c r="BD495" s="14">
        <f>COUNTIF(СписМінфін!$B$2:$B$101,M495)</f>
        <v>1</v>
      </c>
    </row>
    <row r="496" spans="1:56" s="14" customFormat="1" hidden="1" x14ac:dyDescent="0.2">
      <c r="A496" s="14">
        <v>1</v>
      </c>
      <c r="B496" s="14">
        <f t="shared" si="90"/>
        <v>1</v>
      </c>
      <c r="C496" s="14">
        <f t="shared" si="91"/>
        <v>1</v>
      </c>
      <c r="D496" s="14" t="str">
        <f t="shared" si="92"/>
        <v>7ТОВАРИСТВО З ОБМЕЖЕНОЮ ВIДПОВIДАЛЬНIСТЮ "БУРАТ"</v>
      </c>
      <c r="E496" s="261">
        <f t="shared" si="93"/>
        <v>238132.60273972602</v>
      </c>
      <c r="F496" s="261">
        <f t="shared" si="94"/>
        <v>238132.60273972602</v>
      </c>
      <c r="G496" s="128">
        <f t="shared" si="85"/>
        <v>0</v>
      </c>
      <c r="H496" s="126">
        <f t="shared" si="95"/>
        <v>144</v>
      </c>
      <c r="I496" s="23">
        <v>42571</v>
      </c>
      <c r="J496" s="23">
        <v>42570</v>
      </c>
      <c r="K496" s="274">
        <f t="shared" si="96"/>
        <v>42782</v>
      </c>
      <c r="L496" s="22">
        <v>9124016614</v>
      </c>
      <c r="M496" s="14" t="s">
        <v>61</v>
      </c>
      <c r="N496" s="41">
        <v>139486816325</v>
      </c>
      <c r="O496" s="40">
        <v>42570</v>
      </c>
      <c r="P496" s="40">
        <v>42570</v>
      </c>
      <c r="Q496" s="40" t="s">
        <v>108</v>
      </c>
      <c r="R496" s="43">
        <v>603600</v>
      </c>
      <c r="S496" s="40">
        <v>42782</v>
      </c>
      <c r="T496" s="55">
        <f t="shared" si="86"/>
        <v>603600</v>
      </c>
      <c r="U496" s="90">
        <v>42782</v>
      </c>
      <c r="V496" s="19">
        <v>603600</v>
      </c>
      <c r="W496" s="43">
        <v>0</v>
      </c>
      <c r="X496" s="43">
        <v>0</v>
      </c>
      <c r="Y496" s="43">
        <v>0</v>
      </c>
      <c r="Z496" s="43">
        <v>0</v>
      </c>
      <c r="AA496" s="43">
        <v>0</v>
      </c>
      <c r="AB496" s="43">
        <v>0</v>
      </c>
      <c r="AC496" s="43">
        <v>0</v>
      </c>
      <c r="AD496" s="43">
        <v>0</v>
      </c>
      <c r="AE496" s="43">
        <v>0</v>
      </c>
      <c r="AF496" s="43">
        <v>0</v>
      </c>
      <c r="AG496" s="43">
        <v>0</v>
      </c>
      <c r="AH496" s="43">
        <v>0</v>
      </c>
      <c r="AI496" s="88">
        <v>0</v>
      </c>
      <c r="AJ496" s="43">
        <v>0</v>
      </c>
      <c r="AK496" s="43">
        <v>0</v>
      </c>
      <c r="AL496" s="43">
        <v>0</v>
      </c>
      <c r="AM496" s="43">
        <v>0</v>
      </c>
      <c r="AN496" s="72">
        <f t="shared" si="87"/>
        <v>603600</v>
      </c>
      <c r="AO496" s="40">
        <v>42786</v>
      </c>
      <c r="AP496" s="56">
        <v>603600</v>
      </c>
      <c r="AQ496" s="43">
        <v>0</v>
      </c>
      <c r="AR496" s="43">
        <v>0</v>
      </c>
      <c r="AS496" s="43">
        <v>0</v>
      </c>
      <c r="AT496" s="43">
        <v>0</v>
      </c>
      <c r="AU496" s="43">
        <v>0</v>
      </c>
      <c r="AV496" s="43">
        <v>0</v>
      </c>
      <c r="AW496" s="43">
        <v>0</v>
      </c>
      <c r="AX496" s="43">
        <v>0</v>
      </c>
      <c r="AY496" s="43">
        <v>0</v>
      </c>
      <c r="AZ496" s="43">
        <v>0</v>
      </c>
      <c r="BA496" s="19"/>
      <c r="BB496" s="275">
        <f t="shared" si="88"/>
        <v>0</v>
      </c>
      <c r="BC496" s="275">
        <f t="shared" si="89"/>
        <v>0</v>
      </c>
      <c r="BD496" s="14">
        <f>COUNTIF(СписМінфін!$B$2:$B$101,M496)</f>
        <v>1</v>
      </c>
    </row>
    <row r="497" spans="1:56" s="14" customFormat="1" hidden="1" x14ac:dyDescent="0.2">
      <c r="A497" s="14">
        <v>1</v>
      </c>
      <c r="B497" s="14">
        <f t="shared" si="90"/>
        <v>1</v>
      </c>
      <c r="C497" s="14">
        <f t="shared" si="91"/>
        <v>1</v>
      </c>
      <c r="D497" s="14" t="str">
        <f t="shared" si="92"/>
        <v>7ПУБЛІЧНЕ АКЦIОНЕРНЕ ТОВАРИСТВО "ОДЕСЬКИЙ КАБЕЛЬНИЙ ЗАВОД "ОДЕСКАБЕЛЬ"</v>
      </c>
      <c r="E497" s="261">
        <f t="shared" si="93"/>
        <v>1411043.1506849315</v>
      </c>
      <c r="F497" s="261">
        <f t="shared" si="94"/>
        <v>1411043.1506849315</v>
      </c>
      <c r="G497" s="128">
        <f t="shared" si="85"/>
        <v>0</v>
      </c>
      <c r="H497" s="126">
        <f t="shared" si="95"/>
        <v>185</v>
      </c>
      <c r="I497" s="23">
        <v>42571</v>
      </c>
      <c r="J497" s="23">
        <v>42570</v>
      </c>
      <c r="K497" s="274">
        <f t="shared" si="96"/>
        <v>42823</v>
      </c>
      <c r="L497" s="22">
        <v>9123947928</v>
      </c>
      <c r="M497" s="14" t="s">
        <v>19</v>
      </c>
      <c r="N497" s="41">
        <v>57587315013</v>
      </c>
      <c r="O497" s="40">
        <v>42570</v>
      </c>
      <c r="P497" s="40">
        <v>42570</v>
      </c>
      <c r="Q497" s="40" t="s">
        <v>108</v>
      </c>
      <c r="R497" s="42">
        <v>2783950</v>
      </c>
      <c r="S497" s="40">
        <v>42823</v>
      </c>
      <c r="T497" s="55">
        <f t="shared" si="86"/>
        <v>2783950</v>
      </c>
      <c r="U497" s="91">
        <v>42823</v>
      </c>
      <c r="V497" s="44">
        <v>2783950</v>
      </c>
      <c r="W497" s="43">
        <v>0</v>
      </c>
      <c r="X497" s="43">
        <v>0</v>
      </c>
      <c r="Y497" s="43">
        <v>0</v>
      </c>
      <c r="Z497" s="43">
        <v>0</v>
      </c>
      <c r="AA497" s="43">
        <v>0</v>
      </c>
      <c r="AB497" s="43">
        <v>0</v>
      </c>
      <c r="AC497" s="43">
        <v>0</v>
      </c>
      <c r="AD497" s="43">
        <v>0</v>
      </c>
      <c r="AE497" s="43">
        <v>0</v>
      </c>
      <c r="AF497" s="43">
        <v>0</v>
      </c>
      <c r="AG497" s="43">
        <v>0</v>
      </c>
      <c r="AH497" s="43">
        <v>0</v>
      </c>
      <c r="AI497" s="88">
        <v>0</v>
      </c>
      <c r="AJ497" s="43">
        <v>0</v>
      </c>
      <c r="AK497" s="43">
        <v>0</v>
      </c>
      <c r="AL497" s="43">
        <v>0</v>
      </c>
      <c r="AM497" s="43">
        <v>0</v>
      </c>
      <c r="AN497" s="72">
        <f t="shared" si="87"/>
        <v>0</v>
      </c>
      <c r="AO497" s="43">
        <v>0</v>
      </c>
      <c r="AP497" s="43">
        <v>0</v>
      </c>
      <c r="AQ497" s="43">
        <v>0</v>
      </c>
      <c r="AR497" s="43">
        <v>0</v>
      </c>
      <c r="AS497" s="43">
        <v>0</v>
      </c>
      <c r="AT497" s="43">
        <v>0</v>
      </c>
      <c r="AU497" s="43">
        <v>0</v>
      </c>
      <c r="AV497" s="43">
        <v>0</v>
      </c>
      <c r="AW497" s="43">
        <v>0</v>
      </c>
      <c r="AX497" s="43">
        <v>0</v>
      </c>
      <c r="AY497" s="43">
        <v>0</v>
      </c>
      <c r="AZ497" s="43">
        <v>0</v>
      </c>
      <c r="BA497" s="19"/>
      <c r="BB497" s="275">
        <f t="shared" si="88"/>
        <v>2783950</v>
      </c>
      <c r="BC497" s="275">
        <f t="shared" si="89"/>
        <v>2783950</v>
      </c>
      <c r="BD497" s="14">
        <f>COUNTIF(СписМінфін!$B$2:$B$101,M497)</f>
        <v>1</v>
      </c>
    </row>
    <row r="498" spans="1:56" s="14" customFormat="1" x14ac:dyDescent="0.2">
      <c r="A498" s="14">
        <v>1</v>
      </c>
      <c r="B498" s="14">
        <f t="shared" si="90"/>
        <v>1</v>
      </c>
      <c r="C498" s="14">
        <f t="shared" si="91"/>
        <v>0</v>
      </c>
      <c r="D498" s="14" t="str">
        <f>MONTH(J498)&amp;M498</f>
        <v>7ТОВАРИСТВО З ОБМЕЖЕНОЮ ВIДПОВIДАЛЬНIСТЮ "ЛІСПРОМ УКРАЇНА"</v>
      </c>
      <c r="E498" s="261">
        <f t="shared" si="93"/>
        <v>114825.20547945205</v>
      </c>
      <c r="F498" s="261">
        <f t="shared" si="94"/>
        <v>0</v>
      </c>
      <c r="G498" s="128">
        <f t="shared" si="85"/>
        <v>209556</v>
      </c>
      <c r="H498" s="126">
        <f t="shared" si="95"/>
        <v>200</v>
      </c>
      <c r="I498" s="23">
        <v>42571</v>
      </c>
      <c r="J498" s="23">
        <v>42571</v>
      </c>
      <c r="K498" s="274">
        <f t="shared" si="96"/>
        <v>42838</v>
      </c>
      <c r="L498" s="22">
        <v>9125761131</v>
      </c>
      <c r="M498" s="14" t="s">
        <v>11</v>
      </c>
      <c r="N498" s="41">
        <v>372602406162</v>
      </c>
      <c r="O498" s="40">
        <v>42571</v>
      </c>
      <c r="P498" s="40">
        <v>42571</v>
      </c>
      <c r="Q498" s="40" t="s">
        <v>108</v>
      </c>
      <c r="R498" s="56">
        <v>209556</v>
      </c>
      <c r="S498" s="43">
        <v>0</v>
      </c>
      <c r="T498" s="55">
        <f t="shared" si="86"/>
        <v>0</v>
      </c>
      <c r="U498" s="111"/>
      <c r="V498" s="43">
        <v>0</v>
      </c>
      <c r="W498" s="43">
        <v>0</v>
      </c>
      <c r="X498" s="43">
        <v>0</v>
      </c>
      <c r="Y498" s="43">
        <v>0</v>
      </c>
      <c r="Z498" s="43">
        <v>0</v>
      </c>
      <c r="AA498" s="43">
        <v>0</v>
      </c>
      <c r="AB498" s="43">
        <v>0</v>
      </c>
      <c r="AC498" s="43">
        <v>0</v>
      </c>
      <c r="AD498" s="43">
        <v>0</v>
      </c>
      <c r="AE498" s="43">
        <v>0</v>
      </c>
      <c r="AF498" s="43">
        <v>0</v>
      </c>
      <c r="AG498" s="43">
        <v>0</v>
      </c>
      <c r="AH498" s="43">
        <v>0</v>
      </c>
      <c r="AI498" s="88">
        <v>0</v>
      </c>
      <c r="AJ498" s="43">
        <v>0</v>
      </c>
      <c r="AK498" s="43">
        <v>0</v>
      </c>
      <c r="AL498" s="43">
        <v>0</v>
      </c>
      <c r="AM498" s="43">
        <v>0</v>
      </c>
      <c r="AN498" s="72">
        <f t="shared" si="87"/>
        <v>0</v>
      </c>
      <c r="AO498" s="43">
        <v>0</v>
      </c>
      <c r="AP498" s="43">
        <v>0</v>
      </c>
      <c r="AQ498" s="43">
        <v>0</v>
      </c>
      <c r="AR498" s="43">
        <v>0</v>
      </c>
      <c r="AS498" s="43">
        <v>0</v>
      </c>
      <c r="AT498" s="43">
        <v>0</v>
      </c>
      <c r="AU498" s="43">
        <v>0</v>
      </c>
      <c r="AV498" s="43">
        <v>0</v>
      </c>
      <c r="AW498" s="43">
        <v>0</v>
      </c>
      <c r="AX498" s="43">
        <v>0</v>
      </c>
      <c r="AY498" s="43">
        <v>0</v>
      </c>
      <c r="AZ498" s="43">
        <v>0</v>
      </c>
      <c r="BA498" s="19"/>
      <c r="BB498" s="275">
        <f t="shared" si="88"/>
        <v>0</v>
      </c>
      <c r="BC498" s="275">
        <f t="shared" si="89"/>
        <v>209556</v>
      </c>
      <c r="BD498" s="14">
        <f>COUNTIF(СписМінфін!$B$2:$B$101,M498)</f>
        <v>1</v>
      </c>
    </row>
    <row r="499" spans="1:56" s="14" customFormat="1" hidden="1" x14ac:dyDescent="0.2">
      <c r="A499" s="14">
        <v>1</v>
      </c>
      <c r="B499" s="14">
        <f t="shared" si="90"/>
        <v>1</v>
      </c>
      <c r="C499" s="14">
        <f t="shared" si="91"/>
        <v>0</v>
      </c>
      <c r="D499" s="14" t="str">
        <f t="shared" si="92"/>
        <v>7ДЕРЖАВНЕ ПIДПРИЄМСТВО "АНТОНОВ"</v>
      </c>
      <c r="E499" s="261">
        <f t="shared" si="93"/>
        <v>182683.83561643836</v>
      </c>
      <c r="F499" s="261">
        <f t="shared" si="94"/>
        <v>0</v>
      </c>
      <c r="G499" s="128">
        <f t="shared" si="85"/>
        <v>333398</v>
      </c>
      <c r="H499" s="126">
        <f t="shared" si="95"/>
        <v>0</v>
      </c>
      <c r="I499" s="23">
        <v>42571</v>
      </c>
      <c r="J499" s="23">
        <v>42571</v>
      </c>
      <c r="K499" s="274">
        <f t="shared" si="96"/>
        <v>42607</v>
      </c>
      <c r="L499" s="22">
        <v>9126120287</v>
      </c>
      <c r="M499" s="14" t="s">
        <v>56</v>
      </c>
      <c r="N499" s="41">
        <v>143075226658</v>
      </c>
      <c r="O499" s="40">
        <v>42571</v>
      </c>
      <c r="P499" s="40">
        <v>42571</v>
      </c>
      <c r="Q499" s="40" t="s">
        <v>108</v>
      </c>
      <c r="R499" s="22">
        <v>47113339</v>
      </c>
      <c r="S499" s="40">
        <v>42607</v>
      </c>
      <c r="T499" s="55">
        <f t="shared" si="86"/>
        <v>46779941</v>
      </c>
      <c r="U499" s="90">
        <v>42607</v>
      </c>
      <c r="V499" s="19">
        <v>46779941</v>
      </c>
      <c r="W499" s="43">
        <v>0</v>
      </c>
      <c r="X499" s="43">
        <v>0</v>
      </c>
      <c r="Y499" s="43">
        <v>0</v>
      </c>
      <c r="Z499" s="43">
        <v>0</v>
      </c>
      <c r="AA499" s="43">
        <v>0</v>
      </c>
      <c r="AB499" s="43">
        <v>0</v>
      </c>
      <c r="AC499" s="43">
        <v>0</v>
      </c>
      <c r="AD499" s="43">
        <v>0</v>
      </c>
      <c r="AE499" s="43">
        <v>0</v>
      </c>
      <c r="AF499" s="43">
        <v>0</v>
      </c>
      <c r="AG499" s="43">
        <v>0</v>
      </c>
      <c r="AH499" s="43">
        <v>0</v>
      </c>
      <c r="AI499" s="88">
        <v>0</v>
      </c>
      <c r="AJ499" s="43">
        <v>0</v>
      </c>
      <c r="AK499" s="43">
        <v>0</v>
      </c>
      <c r="AL499" s="43">
        <v>0</v>
      </c>
      <c r="AM499" s="43">
        <v>0</v>
      </c>
      <c r="AN499" s="72">
        <f t="shared" si="87"/>
        <v>46779941</v>
      </c>
      <c r="AO499" s="40">
        <v>42613</v>
      </c>
      <c r="AP499" s="56">
        <v>46779941</v>
      </c>
      <c r="AQ499" s="43">
        <v>0</v>
      </c>
      <c r="AR499" s="43">
        <v>0</v>
      </c>
      <c r="AS499" s="43">
        <v>0</v>
      </c>
      <c r="AT499" s="43">
        <v>0</v>
      </c>
      <c r="AU499" s="43">
        <v>0</v>
      </c>
      <c r="AV499" s="43">
        <v>0</v>
      </c>
      <c r="AW499" s="43">
        <v>0</v>
      </c>
      <c r="AX499" s="43">
        <v>0</v>
      </c>
      <c r="AY499" s="43">
        <v>0</v>
      </c>
      <c r="AZ499" s="43">
        <v>0</v>
      </c>
      <c r="BA499" s="19"/>
      <c r="BB499" s="275">
        <f t="shared" si="88"/>
        <v>0</v>
      </c>
      <c r="BC499" s="275">
        <f t="shared" si="89"/>
        <v>333398</v>
      </c>
      <c r="BD499" s="14">
        <f>COUNTIF(СписМінфін!$B$2:$B$101,M499)</f>
        <v>1</v>
      </c>
    </row>
    <row r="500" spans="1:56" s="14" customFormat="1" hidden="1" x14ac:dyDescent="0.2">
      <c r="A500" s="14">
        <v>1</v>
      </c>
      <c r="B500" s="14">
        <f t="shared" si="90"/>
        <v>1</v>
      </c>
      <c r="C500" s="14">
        <f t="shared" si="91"/>
        <v>0</v>
      </c>
      <c r="D500" s="14" t="str">
        <f t="shared" si="92"/>
        <v>7ДЕРЖАВНЕ ПIДПРИЄМСТВО "НАУКОВО-ВИРОБНИЧИЙ КОМПЛЕКС ГАЗОТУРБОБУДУВАННЯ "ЗОРЯ" - "МАШПРОЕКТ"</v>
      </c>
      <c r="E500" s="261">
        <f t="shared" si="93"/>
        <v>2175309.1506849313</v>
      </c>
      <c r="F500" s="261">
        <f t="shared" si="94"/>
        <v>0</v>
      </c>
      <c r="G500" s="128">
        <f t="shared" si="85"/>
        <v>3969939.1999999993</v>
      </c>
      <c r="H500" s="126">
        <f t="shared" si="95"/>
        <v>0</v>
      </c>
      <c r="I500" s="23">
        <v>42571</v>
      </c>
      <c r="J500" s="23">
        <v>42571</v>
      </c>
      <c r="K500" s="274">
        <f t="shared" si="96"/>
        <v>42607</v>
      </c>
      <c r="L500" s="22">
        <v>9125376238</v>
      </c>
      <c r="M500" s="14" t="s">
        <v>43</v>
      </c>
      <c r="N500" s="41">
        <v>318213814011</v>
      </c>
      <c r="O500" s="40">
        <v>42571</v>
      </c>
      <c r="P500" s="40">
        <v>42571</v>
      </c>
      <c r="Q500" s="40" t="s">
        <v>108</v>
      </c>
      <c r="R500" s="22">
        <v>34269781</v>
      </c>
      <c r="S500" s="40">
        <v>42607</v>
      </c>
      <c r="T500" s="55">
        <f t="shared" si="86"/>
        <v>30299841.800000001</v>
      </c>
      <c r="U500" s="90">
        <v>42607</v>
      </c>
      <c r="V500" s="19">
        <v>30299841.800000001</v>
      </c>
      <c r="W500" s="43">
        <v>0</v>
      </c>
      <c r="X500" s="43">
        <v>0</v>
      </c>
      <c r="Y500" s="43">
        <v>0</v>
      </c>
      <c r="Z500" s="43">
        <v>0</v>
      </c>
      <c r="AA500" s="43">
        <v>0</v>
      </c>
      <c r="AB500" s="43">
        <v>0</v>
      </c>
      <c r="AC500" s="43">
        <v>0</v>
      </c>
      <c r="AD500" s="43">
        <v>0</v>
      </c>
      <c r="AE500" s="43">
        <v>0</v>
      </c>
      <c r="AF500" s="43">
        <v>0</v>
      </c>
      <c r="AG500" s="43">
        <v>0</v>
      </c>
      <c r="AH500" s="43">
        <v>0</v>
      </c>
      <c r="AI500" s="88">
        <v>0</v>
      </c>
      <c r="AJ500" s="43">
        <v>0</v>
      </c>
      <c r="AK500" s="43">
        <v>0</v>
      </c>
      <c r="AL500" s="43">
        <v>0</v>
      </c>
      <c r="AM500" s="43">
        <v>0</v>
      </c>
      <c r="AN500" s="72">
        <f t="shared" si="87"/>
        <v>30299841.800000001</v>
      </c>
      <c r="AO500" s="40">
        <v>42613</v>
      </c>
      <c r="AP500" s="56">
        <v>30299841.800000001</v>
      </c>
      <c r="AQ500" s="43">
        <v>0</v>
      </c>
      <c r="AR500" s="43">
        <v>0</v>
      </c>
      <c r="AS500" s="43">
        <v>0</v>
      </c>
      <c r="AT500" s="43">
        <v>0</v>
      </c>
      <c r="AU500" s="43">
        <v>0</v>
      </c>
      <c r="AV500" s="43">
        <v>0</v>
      </c>
      <c r="AW500" s="43">
        <v>0</v>
      </c>
      <c r="AX500" s="43">
        <v>0</v>
      </c>
      <c r="AY500" s="43">
        <v>0</v>
      </c>
      <c r="AZ500" s="43">
        <v>0</v>
      </c>
      <c r="BA500" s="19"/>
      <c r="BB500" s="275">
        <f t="shared" si="88"/>
        <v>0</v>
      </c>
      <c r="BC500" s="275">
        <f t="shared" si="89"/>
        <v>3969939.1999999993</v>
      </c>
      <c r="BD500" s="14">
        <f>COUNTIF(СписМінфін!$B$2:$B$101,M500)</f>
        <v>1</v>
      </c>
    </row>
    <row r="501" spans="1:56" s="14" customFormat="1" hidden="1" x14ac:dyDescent="0.2">
      <c r="A501" s="14">
        <v>1</v>
      </c>
      <c r="B501" s="14">
        <f t="shared" si="90"/>
        <v>1</v>
      </c>
      <c r="C501" s="14">
        <f t="shared" si="91"/>
        <v>0</v>
      </c>
      <c r="D501" s="14" t="str">
        <f t="shared" si="92"/>
        <v>7ПРИВАТНЕ АКЦIОНЕРНЕ ТОВАРИСТВО "ЦЕНТРАЛЬНИЙ ГІРНИЧО-ЗБАГАЧУВАЛЬНИЙ КОМБІНАТ"</v>
      </c>
      <c r="E501" s="261">
        <f t="shared" si="93"/>
        <v>37234678.90410959</v>
      </c>
      <c r="F501" s="261">
        <f t="shared" si="94"/>
        <v>0</v>
      </c>
      <c r="G501" s="128">
        <f t="shared" si="85"/>
        <v>67953289</v>
      </c>
      <c r="H501" s="126">
        <f t="shared" si="95"/>
        <v>0</v>
      </c>
      <c r="I501" s="23">
        <v>42571</v>
      </c>
      <c r="J501" s="23">
        <v>42571</v>
      </c>
      <c r="K501" s="274">
        <f t="shared" si="96"/>
        <v>42607</v>
      </c>
      <c r="L501" s="22">
        <v>9125716118</v>
      </c>
      <c r="M501" s="14" t="s">
        <v>133</v>
      </c>
      <c r="N501" s="41">
        <v>1909704059</v>
      </c>
      <c r="O501" s="40">
        <v>42571</v>
      </c>
      <c r="P501" s="40">
        <v>42571</v>
      </c>
      <c r="Q501" s="40" t="s">
        <v>108</v>
      </c>
      <c r="R501" s="43">
        <v>80778441</v>
      </c>
      <c r="S501" s="40">
        <v>42601</v>
      </c>
      <c r="T501" s="55">
        <f t="shared" si="86"/>
        <v>12825152</v>
      </c>
      <c r="U501" s="90">
        <v>42607</v>
      </c>
      <c r="V501" s="19">
        <v>12825152</v>
      </c>
      <c r="W501" s="43">
        <v>0</v>
      </c>
      <c r="X501" s="43">
        <v>0</v>
      </c>
      <c r="Y501" s="43">
        <v>0</v>
      </c>
      <c r="Z501" s="43">
        <v>0</v>
      </c>
      <c r="AA501" s="43">
        <v>0</v>
      </c>
      <c r="AB501" s="43">
        <v>0</v>
      </c>
      <c r="AC501" s="43">
        <v>0</v>
      </c>
      <c r="AD501" s="43">
        <v>0</v>
      </c>
      <c r="AE501" s="43">
        <v>0</v>
      </c>
      <c r="AF501" s="43">
        <v>0</v>
      </c>
      <c r="AG501" s="43">
        <v>0</v>
      </c>
      <c r="AH501" s="43">
        <v>0</v>
      </c>
      <c r="AI501" s="88">
        <v>0</v>
      </c>
      <c r="AJ501" s="43">
        <v>0</v>
      </c>
      <c r="AK501" s="43">
        <v>0</v>
      </c>
      <c r="AL501" s="43">
        <v>0</v>
      </c>
      <c r="AM501" s="43">
        <v>0</v>
      </c>
      <c r="AN501" s="72">
        <f t="shared" si="87"/>
        <v>12825152</v>
      </c>
      <c r="AO501" s="40">
        <v>42613</v>
      </c>
      <c r="AP501" s="56">
        <v>12825152</v>
      </c>
      <c r="AQ501" s="43">
        <v>0</v>
      </c>
      <c r="AR501" s="43">
        <v>0</v>
      </c>
      <c r="AS501" s="43">
        <v>0</v>
      </c>
      <c r="AT501" s="43">
        <v>0</v>
      </c>
      <c r="AU501" s="43">
        <v>0</v>
      </c>
      <c r="AV501" s="43">
        <v>0</v>
      </c>
      <c r="AW501" s="43">
        <v>0</v>
      </c>
      <c r="AX501" s="43">
        <v>0</v>
      </c>
      <c r="AY501" s="43">
        <v>0</v>
      </c>
      <c r="AZ501" s="43">
        <v>0</v>
      </c>
      <c r="BA501" s="19"/>
      <c r="BB501" s="275">
        <f t="shared" si="88"/>
        <v>0</v>
      </c>
      <c r="BC501" s="275">
        <f t="shared" si="89"/>
        <v>67953289</v>
      </c>
      <c r="BD501" s="14">
        <f>COUNTIF(СписМінфін!$B$2:$B$101,M501)</f>
        <v>0</v>
      </c>
    </row>
    <row r="502" spans="1:56" s="14" customFormat="1" hidden="1" x14ac:dyDescent="0.2">
      <c r="A502" s="14">
        <v>1</v>
      </c>
      <c r="B502" s="14">
        <f t="shared" si="90"/>
        <v>1</v>
      </c>
      <c r="C502" s="14">
        <f t="shared" si="91"/>
        <v>0</v>
      </c>
      <c r="D502" s="14" t="str">
        <f t="shared" si="92"/>
        <v>7ПУБЛІЧНЕ АКЦIОНЕРНЕ ТОВАРИСТВО "ДНІПРОВСЬКИЙ МЕТАЛУРГІЙНИЙ КОМБІНАТ ІМ. Ф.Е. ДЗЕРЖИНСЬКОГО"</v>
      </c>
      <c r="E502" s="261">
        <f t="shared" si="93"/>
        <v>3922761.6438356163</v>
      </c>
      <c r="F502" s="261">
        <f t="shared" si="94"/>
        <v>0</v>
      </c>
      <c r="G502" s="129">
        <f t="shared" si="85"/>
        <v>7159040</v>
      </c>
      <c r="H502" s="126">
        <f t="shared" si="95"/>
        <v>0</v>
      </c>
      <c r="I502" s="23">
        <v>42571</v>
      </c>
      <c r="J502" s="23">
        <v>42571</v>
      </c>
      <c r="K502" s="274">
        <f t="shared" si="96"/>
        <v>42607</v>
      </c>
      <c r="L502" s="22">
        <v>9125998580</v>
      </c>
      <c r="M502" s="14" t="s">
        <v>27</v>
      </c>
      <c r="N502" s="41">
        <v>53930404034</v>
      </c>
      <c r="O502" s="40">
        <v>42571</v>
      </c>
      <c r="P502" s="40">
        <v>42571</v>
      </c>
      <c r="Q502" s="40" t="s">
        <v>108</v>
      </c>
      <c r="R502" s="43">
        <v>283516785</v>
      </c>
      <c r="S502" s="40">
        <v>42601</v>
      </c>
      <c r="T502" s="55">
        <f t="shared" si="86"/>
        <v>276264403</v>
      </c>
      <c r="U502" s="90">
        <v>42607</v>
      </c>
      <c r="V502" s="19">
        <v>276264403</v>
      </c>
      <c r="W502" s="43">
        <v>0</v>
      </c>
      <c r="X502" s="43">
        <v>0</v>
      </c>
      <c r="Y502" s="43">
        <v>0</v>
      </c>
      <c r="Z502" s="43">
        <v>0</v>
      </c>
      <c r="AA502" s="43">
        <v>0</v>
      </c>
      <c r="AB502" s="43">
        <v>0</v>
      </c>
      <c r="AC502" s="43">
        <v>0</v>
      </c>
      <c r="AD502" s="43">
        <v>0</v>
      </c>
      <c r="AE502" s="43">
        <v>0</v>
      </c>
      <c r="AF502" s="43">
        <v>0</v>
      </c>
      <c r="AG502" s="40">
        <v>42629</v>
      </c>
      <c r="AH502" s="22">
        <v>984602</v>
      </c>
      <c r="AI502" s="64">
        <v>93342</v>
      </c>
      <c r="AJ502" s="40">
        <v>42727</v>
      </c>
      <c r="AK502" s="22">
        <v>93342</v>
      </c>
      <c r="AL502" s="40" t="s">
        <v>108</v>
      </c>
      <c r="AM502" s="43">
        <v>0</v>
      </c>
      <c r="AN502" s="72">
        <f t="shared" si="87"/>
        <v>276264403</v>
      </c>
      <c r="AO502" s="40">
        <v>42661</v>
      </c>
      <c r="AP502" s="56">
        <v>276264403</v>
      </c>
      <c r="AQ502" s="43">
        <v>0</v>
      </c>
      <c r="AR502" s="43">
        <v>0</v>
      </c>
      <c r="AS502" s="43">
        <v>0</v>
      </c>
      <c r="AT502" s="43">
        <v>0</v>
      </c>
      <c r="AU502" s="43">
        <v>0</v>
      </c>
      <c r="AV502" s="43">
        <v>0</v>
      </c>
      <c r="AW502" s="43">
        <v>0</v>
      </c>
      <c r="AX502" s="43">
        <v>0</v>
      </c>
      <c r="AY502" s="43">
        <v>0</v>
      </c>
      <c r="AZ502" s="43">
        <v>0</v>
      </c>
      <c r="BA502" s="22"/>
      <c r="BB502" s="276">
        <f t="shared" si="88"/>
        <v>0</v>
      </c>
      <c r="BC502" s="276">
        <f t="shared" si="89"/>
        <v>7252382</v>
      </c>
      <c r="BD502" s="14">
        <f>COUNTIF(СписМінфін!$B$2:$B$101,M502)</f>
        <v>1</v>
      </c>
    </row>
    <row r="503" spans="1:56" s="14" customFormat="1" hidden="1" x14ac:dyDescent="0.2">
      <c r="A503" s="14">
        <v>1</v>
      </c>
      <c r="B503" s="14">
        <f t="shared" si="90"/>
        <v>1</v>
      </c>
      <c r="C503" s="14">
        <f t="shared" si="91"/>
        <v>0</v>
      </c>
      <c r="D503" s="14" t="str">
        <f t="shared" si="92"/>
        <v>7ПУБЛІЧНЕ АКЦIОНЕРНЕ ТОВАРИСТВО "ПІВДЕННИЙ ГІРНИЧО-ЗБАГАЧУВАЛЬНИЙ КОМБІНАТ"</v>
      </c>
      <c r="E503" s="261">
        <f t="shared" si="93"/>
        <v>1485440.931506851</v>
      </c>
      <c r="F503" s="261">
        <f t="shared" si="94"/>
        <v>0</v>
      </c>
      <c r="G503" s="128">
        <f t="shared" si="85"/>
        <v>2710929.700000003</v>
      </c>
      <c r="H503" s="126">
        <f t="shared" si="95"/>
        <v>0</v>
      </c>
      <c r="I503" s="23">
        <v>42571</v>
      </c>
      <c r="J503" s="23">
        <v>42571</v>
      </c>
      <c r="K503" s="274">
        <f t="shared" si="96"/>
        <v>42607</v>
      </c>
      <c r="L503" s="22">
        <v>9125610818</v>
      </c>
      <c r="M503" s="14" t="s">
        <v>134</v>
      </c>
      <c r="N503" s="41">
        <v>1910004055</v>
      </c>
      <c r="O503" s="40">
        <v>42571</v>
      </c>
      <c r="P503" s="40">
        <v>42571</v>
      </c>
      <c r="Q503" s="40" t="s">
        <v>108</v>
      </c>
      <c r="R503" s="43">
        <v>68068441</v>
      </c>
      <c r="S503" s="40">
        <v>42601</v>
      </c>
      <c r="T503" s="55">
        <f t="shared" si="86"/>
        <v>65357511.299999997</v>
      </c>
      <c r="U503" s="90">
        <v>42607</v>
      </c>
      <c r="V503" s="19">
        <v>65357511.299999997</v>
      </c>
      <c r="W503" s="43">
        <v>0</v>
      </c>
      <c r="X503" s="43">
        <v>0</v>
      </c>
      <c r="Y503" s="43">
        <v>0</v>
      </c>
      <c r="Z503" s="43">
        <v>0</v>
      </c>
      <c r="AA503" s="43">
        <v>0</v>
      </c>
      <c r="AB503" s="43">
        <v>0</v>
      </c>
      <c r="AC503" s="43">
        <v>0</v>
      </c>
      <c r="AD503" s="43">
        <v>0</v>
      </c>
      <c r="AE503" s="43">
        <v>0</v>
      </c>
      <c r="AF503" s="43">
        <v>0</v>
      </c>
      <c r="AG503" s="43">
        <v>0</v>
      </c>
      <c r="AH503" s="43">
        <v>0</v>
      </c>
      <c r="AI503" s="88">
        <v>0</v>
      </c>
      <c r="AJ503" s="43">
        <v>0</v>
      </c>
      <c r="AK503" s="43">
        <v>0</v>
      </c>
      <c r="AL503" s="43">
        <v>0</v>
      </c>
      <c r="AM503" s="43">
        <v>0</v>
      </c>
      <c r="AN503" s="72">
        <f t="shared" si="87"/>
        <v>65357511.299999997</v>
      </c>
      <c r="AO503" s="40">
        <v>42613</v>
      </c>
      <c r="AP503" s="56">
        <v>65357511.299999997</v>
      </c>
      <c r="AQ503" s="43">
        <v>0</v>
      </c>
      <c r="AR503" s="43">
        <v>0</v>
      </c>
      <c r="AS503" s="43">
        <v>0</v>
      </c>
      <c r="AT503" s="43">
        <v>0</v>
      </c>
      <c r="AU503" s="43">
        <v>0</v>
      </c>
      <c r="AV503" s="43">
        <v>0</v>
      </c>
      <c r="AW503" s="43">
        <v>0</v>
      </c>
      <c r="AX503" s="43">
        <v>0</v>
      </c>
      <c r="AY503" s="43">
        <v>0</v>
      </c>
      <c r="AZ503" s="43">
        <v>0</v>
      </c>
      <c r="BA503" s="19"/>
      <c r="BB503" s="275">
        <f t="shared" si="88"/>
        <v>0</v>
      </c>
      <c r="BC503" s="275">
        <f t="shared" si="89"/>
        <v>2710929.700000003</v>
      </c>
      <c r="BD503" s="14">
        <f>COUNTIF(СписМінфін!$B$2:$B$101,M503)</f>
        <v>0</v>
      </c>
    </row>
    <row r="504" spans="1:56" s="14" customFormat="1" hidden="1" x14ac:dyDescent="0.2">
      <c r="A504" s="14">
        <v>1</v>
      </c>
      <c r="B504" s="14">
        <f t="shared" si="90"/>
        <v>0</v>
      </c>
      <c r="C504" s="14">
        <f t="shared" si="91"/>
        <v>0</v>
      </c>
      <c r="D504" s="14" t="str">
        <f t="shared" si="92"/>
        <v>7ПУБЛІЧНЕ АКЦIОНЕРНЕ ТОВАРИСТВО "СУМСЬКЕ МАШИНОБУДІВНЕ НАУКОВО-ВИРОБНИЧЕ ОБ'ЄДНАННЯ"</v>
      </c>
      <c r="E504" s="261">
        <f t="shared" si="93"/>
        <v>0</v>
      </c>
      <c r="F504" s="261">
        <f t="shared" si="94"/>
        <v>0</v>
      </c>
      <c r="G504" s="128">
        <f t="shared" si="85"/>
        <v>0</v>
      </c>
      <c r="H504" s="126">
        <f t="shared" si="95"/>
        <v>0</v>
      </c>
      <c r="I504" s="23">
        <v>42571</v>
      </c>
      <c r="J504" s="23">
        <v>42571</v>
      </c>
      <c r="K504" s="274">
        <f t="shared" si="96"/>
        <v>42607</v>
      </c>
      <c r="L504" s="22">
        <v>9125808568</v>
      </c>
      <c r="M504" s="14" t="s">
        <v>48</v>
      </c>
      <c r="N504" s="41">
        <v>57479918286</v>
      </c>
      <c r="O504" s="40">
        <v>42571</v>
      </c>
      <c r="P504" s="40">
        <v>42571</v>
      </c>
      <c r="Q504" s="40" t="s">
        <v>108</v>
      </c>
      <c r="R504" s="43">
        <v>11570534</v>
      </c>
      <c r="S504" s="40">
        <v>42601</v>
      </c>
      <c r="T504" s="55">
        <f t="shared" si="86"/>
        <v>11570534</v>
      </c>
      <c r="U504" s="90">
        <v>42607</v>
      </c>
      <c r="V504" s="19">
        <v>11570534</v>
      </c>
      <c r="W504" s="43">
        <v>0</v>
      </c>
      <c r="X504" s="43">
        <v>0</v>
      </c>
      <c r="Y504" s="43">
        <v>0</v>
      </c>
      <c r="Z504" s="43">
        <v>0</v>
      </c>
      <c r="AA504" s="43">
        <v>0</v>
      </c>
      <c r="AB504" s="43">
        <v>0</v>
      </c>
      <c r="AC504" s="43">
        <v>0</v>
      </c>
      <c r="AD504" s="43">
        <v>0</v>
      </c>
      <c r="AE504" s="43">
        <v>0</v>
      </c>
      <c r="AF504" s="43">
        <v>0</v>
      </c>
      <c r="AG504" s="43">
        <v>0</v>
      </c>
      <c r="AH504" s="43">
        <v>0</v>
      </c>
      <c r="AI504" s="88">
        <v>0</v>
      </c>
      <c r="AJ504" s="43">
        <v>0</v>
      </c>
      <c r="AK504" s="43">
        <v>0</v>
      </c>
      <c r="AL504" s="43">
        <v>0</v>
      </c>
      <c r="AM504" s="43">
        <v>0</v>
      </c>
      <c r="AN504" s="72">
        <f t="shared" si="87"/>
        <v>11570534</v>
      </c>
      <c r="AO504" s="40">
        <v>42629</v>
      </c>
      <c r="AP504" s="56">
        <v>11570534</v>
      </c>
      <c r="AQ504" s="43">
        <v>0</v>
      </c>
      <c r="AR504" s="43">
        <v>0</v>
      </c>
      <c r="AS504" s="43">
        <v>0</v>
      </c>
      <c r="AT504" s="43">
        <v>0</v>
      </c>
      <c r="AU504" s="43">
        <v>0</v>
      </c>
      <c r="AV504" s="43">
        <v>0</v>
      </c>
      <c r="AW504" s="43">
        <v>0</v>
      </c>
      <c r="AX504" s="43">
        <v>0</v>
      </c>
      <c r="AY504" s="43">
        <v>0</v>
      </c>
      <c r="AZ504" s="43">
        <v>0</v>
      </c>
      <c r="BA504" s="19"/>
      <c r="BB504" s="275">
        <f t="shared" si="88"/>
        <v>0</v>
      </c>
      <c r="BC504" s="275">
        <f t="shared" si="89"/>
        <v>0</v>
      </c>
      <c r="BD504" s="14">
        <f>COUNTIF(СписМінфін!$B$2:$B$101,M504)</f>
        <v>1</v>
      </c>
    </row>
    <row r="505" spans="1:56" s="14" customFormat="1" hidden="1" x14ac:dyDescent="0.2">
      <c r="A505" s="14">
        <v>1</v>
      </c>
      <c r="B505" s="14">
        <f t="shared" si="90"/>
        <v>0</v>
      </c>
      <c r="C505" s="14">
        <f t="shared" si="91"/>
        <v>0</v>
      </c>
      <c r="D505" s="14" t="str">
        <f t="shared" si="92"/>
        <v>7ПУБЛІЧНЕ АКЦІОНЕРНЕ ТОВАРИСТВО ''ЗАПОРІЗЬКИЙ ЗАВОД ФЕРОСПЛАВІВ''</v>
      </c>
      <c r="E505" s="261">
        <f t="shared" si="93"/>
        <v>0</v>
      </c>
      <c r="F505" s="261">
        <f t="shared" si="94"/>
        <v>0</v>
      </c>
      <c r="G505" s="128">
        <f t="shared" si="85"/>
        <v>0</v>
      </c>
      <c r="H505" s="126">
        <f t="shared" si="95"/>
        <v>0</v>
      </c>
      <c r="I505" s="23">
        <v>42571</v>
      </c>
      <c r="J505" s="23">
        <v>42571</v>
      </c>
      <c r="K505" s="274">
        <f t="shared" si="96"/>
        <v>42607</v>
      </c>
      <c r="L505" s="22">
        <v>9125512232</v>
      </c>
      <c r="M505" s="14" t="s">
        <v>137</v>
      </c>
      <c r="N505" s="41">
        <v>1865408241</v>
      </c>
      <c r="O505" s="40">
        <v>42571</v>
      </c>
      <c r="P505" s="40">
        <v>42571</v>
      </c>
      <c r="Q505" s="40" t="s">
        <v>108</v>
      </c>
      <c r="R505" s="22">
        <v>45300000</v>
      </c>
      <c r="S505" s="40">
        <v>42601</v>
      </c>
      <c r="T505" s="55">
        <f t="shared" si="86"/>
        <v>45300000</v>
      </c>
      <c r="U505" s="90">
        <v>42607</v>
      </c>
      <c r="V505" s="19">
        <v>45300000</v>
      </c>
      <c r="W505" s="43">
        <v>0</v>
      </c>
      <c r="X505" s="43">
        <v>0</v>
      </c>
      <c r="Y505" s="43">
        <v>0</v>
      </c>
      <c r="Z505" s="43">
        <v>0</v>
      </c>
      <c r="AA505" s="43">
        <v>0</v>
      </c>
      <c r="AB505" s="43">
        <v>0</v>
      </c>
      <c r="AC505" s="43">
        <v>0</v>
      </c>
      <c r="AD505" s="43">
        <v>0</v>
      </c>
      <c r="AE505" s="43">
        <v>0</v>
      </c>
      <c r="AF505" s="43">
        <v>0</v>
      </c>
      <c r="AG505" s="43">
        <v>0</v>
      </c>
      <c r="AH505" s="43">
        <v>0</v>
      </c>
      <c r="AI505" s="88">
        <v>0</v>
      </c>
      <c r="AJ505" s="43">
        <v>0</v>
      </c>
      <c r="AK505" s="43">
        <v>0</v>
      </c>
      <c r="AL505" s="43">
        <v>0</v>
      </c>
      <c r="AM505" s="43">
        <v>0</v>
      </c>
      <c r="AN505" s="72">
        <f t="shared" si="87"/>
        <v>45300000</v>
      </c>
      <c r="AO505" s="40">
        <v>42642</v>
      </c>
      <c r="AP505" s="56">
        <v>45300000</v>
      </c>
      <c r="AQ505" s="43">
        <v>0</v>
      </c>
      <c r="AR505" s="43">
        <v>0</v>
      </c>
      <c r="AS505" s="43">
        <v>0</v>
      </c>
      <c r="AT505" s="43">
        <v>0</v>
      </c>
      <c r="AU505" s="43">
        <v>0</v>
      </c>
      <c r="AV505" s="43">
        <v>0</v>
      </c>
      <c r="AW505" s="43">
        <v>0</v>
      </c>
      <c r="AX505" s="43">
        <v>0</v>
      </c>
      <c r="AY505" s="43">
        <v>0</v>
      </c>
      <c r="AZ505" s="43">
        <v>0</v>
      </c>
      <c r="BA505" s="19"/>
      <c r="BB505" s="275">
        <f t="shared" si="88"/>
        <v>0</v>
      </c>
      <c r="BC505" s="275">
        <f t="shared" si="89"/>
        <v>0</v>
      </c>
      <c r="BD505" s="14">
        <f>COUNTIF(СписМінфін!$B$2:$B$101,M505)</f>
        <v>0</v>
      </c>
    </row>
    <row r="506" spans="1:56" s="14" customFormat="1" hidden="1" x14ac:dyDescent="0.2">
      <c r="A506" s="14">
        <v>1</v>
      </c>
      <c r="B506" s="14">
        <f t="shared" si="90"/>
        <v>0</v>
      </c>
      <c r="C506" s="14">
        <f t="shared" si="91"/>
        <v>0</v>
      </c>
      <c r="D506" s="14" t="str">
        <f t="shared" si="92"/>
        <v>7СПІЛЬНЕ УКРАЇНСЬКО-ПОЛЬСЬКЕ ПІДПРИЄМСТВО В ФОРМІ ТОВАРИСТВА З ОБМЕЖЕНОЮ ВІДПОВІДАЛЬНІСТЮ "МОДЕРН-ЕКСПО"</v>
      </c>
      <c r="E506" s="261">
        <f t="shared" si="93"/>
        <v>0</v>
      </c>
      <c r="F506" s="261">
        <f t="shared" si="94"/>
        <v>0</v>
      </c>
      <c r="G506" s="128">
        <f t="shared" si="85"/>
        <v>0</v>
      </c>
      <c r="H506" s="126">
        <f t="shared" si="95"/>
        <v>0</v>
      </c>
      <c r="I506" s="23">
        <v>42571</v>
      </c>
      <c r="J506" s="23">
        <v>42571</v>
      </c>
      <c r="K506" s="274">
        <f t="shared" si="96"/>
        <v>42607</v>
      </c>
      <c r="L506" s="22">
        <v>9125820089</v>
      </c>
      <c r="M506" s="14" t="s">
        <v>93</v>
      </c>
      <c r="N506" s="41">
        <v>217515703177</v>
      </c>
      <c r="O506" s="40">
        <v>42571</v>
      </c>
      <c r="P506" s="40">
        <v>42571</v>
      </c>
      <c r="Q506" s="40" t="s">
        <v>108</v>
      </c>
      <c r="R506" s="43">
        <v>11230796</v>
      </c>
      <c r="S506" s="40">
        <v>42601</v>
      </c>
      <c r="T506" s="55">
        <f t="shared" si="86"/>
        <v>11230796</v>
      </c>
      <c r="U506" s="90">
        <v>42607</v>
      </c>
      <c r="V506" s="19">
        <v>11230796</v>
      </c>
      <c r="W506" s="43">
        <v>0</v>
      </c>
      <c r="X506" s="43">
        <v>0</v>
      </c>
      <c r="Y506" s="43">
        <v>0</v>
      </c>
      <c r="Z506" s="43">
        <v>0</v>
      </c>
      <c r="AA506" s="43">
        <v>0</v>
      </c>
      <c r="AB506" s="43">
        <v>0</v>
      </c>
      <c r="AC506" s="43">
        <v>0</v>
      </c>
      <c r="AD506" s="43">
        <v>0</v>
      </c>
      <c r="AE506" s="43">
        <v>0</v>
      </c>
      <c r="AF506" s="43">
        <v>0</v>
      </c>
      <c r="AG506" s="43">
        <v>0</v>
      </c>
      <c r="AH506" s="43">
        <v>0</v>
      </c>
      <c r="AI506" s="88">
        <v>0</v>
      </c>
      <c r="AJ506" s="43">
        <v>0</v>
      </c>
      <c r="AK506" s="43">
        <v>0</v>
      </c>
      <c r="AL506" s="43">
        <v>0</v>
      </c>
      <c r="AM506" s="43">
        <v>0</v>
      </c>
      <c r="AN506" s="72">
        <f t="shared" si="87"/>
        <v>11230796</v>
      </c>
      <c r="AO506" s="40">
        <v>42613</v>
      </c>
      <c r="AP506" s="56">
        <v>11230796</v>
      </c>
      <c r="AQ506" s="43">
        <v>0</v>
      </c>
      <c r="AR506" s="43">
        <v>0</v>
      </c>
      <c r="AS506" s="43">
        <v>0</v>
      </c>
      <c r="AT506" s="43">
        <v>0</v>
      </c>
      <c r="AU506" s="43">
        <v>0</v>
      </c>
      <c r="AV506" s="43">
        <v>0</v>
      </c>
      <c r="AW506" s="43">
        <v>0</v>
      </c>
      <c r="AX506" s="43">
        <v>0</v>
      </c>
      <c r="AY506" s="43">
        <v>0</v>
      </c>
      <c r="AZ506" s="43">
        <v>0</v>
      </c>
      <c r="BA506" s="19"/>
      <c r="BB506" s="275">
        <f t="shared" si="88"/>
        <v>0</v>
      </c>
      <c r="BC506" s="275">
        <f t="shared" si="89"/>
        <v>0</v>
      </c>
      <c r="BD506" s="14">
        <f>COUNTIF(СписМінфін!$B$2:$B$101,M506)</f>
        <v>1</v>
      </c>
    </row>
    <row r="507" spans="1:56" s="14" customFormat="1" hidden="1" x14ac:dyDescent="0.2">
      <c r="A507" s="14">
        <v>1</v>
      </c>
      <c r="B507" s="14">
        <f t="shared" si="90"/>
        <v>0</v>
      </c>
      <c r="C507" s="14">
        <f t="shared" si="91"/>
        <v>0</v>
      </c>
      <c r="D507" s="14" t="str">
        <f t="shared" si="92"/>
        <v>7ТОВАРИСТВО З ОБМЕЖЕНОЮ ВIДПОВIДАЛЬНIСТЮ "АВК КОНФЕКШІНЕРІ"</v>
      </c>
      <c r="E507" s="261">
        <f t="shared" si="93"/>
        <v>0</v>
      </c>
      <c r="F507" s="261">
        <f t="shared" si="94"/>
        <v>0</v>
      </c>
      <c r="G507" s="128">
        <f t="shared" si="85"/>
        <v>0</v>
      </c>
      <c r="H507" s="126">
        <f t="shared" si="95"/>
        <v>0</v>
      </c>
      <c r="I507" s="23">
        <v>42571</v>
      </c>
      <c r="J507" s="23">
        <v>42571</v>
      </c>
      <c r="K507" s="274">
        <f t="shared" si="96"/>
        <v>42607</v>
      </c>
      <c r="L507" s="22">
        <v>9126005904</v>
      </c>
      <c r="M507" s="14" t="s">
        <v>58</v>
      </c>
      <c r="N507" s="41">
        <v>394617926564</v>
      </c>
      <c r="O507" s="40">
        <v>42571</v>
      </c>
      <c r="P507" s="40">
        <v>42571</v>
      </c>
      <c r="Q507" s="40" t="s">
        <v>108</v>
      </c>
      <c r="R507" s="22">
        <v>30000000</v>
      </c>
      <c r="S507" s="40">
        <v>42607</v>
      </c>
      <c r="T507" s="55">
        <f t="shared" si="86"/>
        <v>30000000</v>
      </c>
      <c r="U507" s="90">
        <v>42607</v>
      </c>
      <c r="V507" s="19">
        <v>30000000</v>
      </c>
      <c r="W507" s="43">
        <v>0</v>
      </c>
      <c r="X507" s="43">
        <v>0</v>
      </c>
      <c r="Y507" s="43">
        <v>0</v>
      </c>
      <c r="Z507" s="43">
        <v>0</v>
      </c>
      <c r="AA507" s="43">
        <v>0</v>
      </c>
      <c r="AB507" s="43">
        <v>0</v>
      </c>
      <c r="AC507" s="43">
        <v>0</v>
      </c>
      <c r="AD507" s="43">
        <v>0</v>
      </c>
      <c r="AE507" s="43">
        <v>0</v>
      </c>
      <c r="AF507" s="43">
        <v>0</v>
      </c>
      <c r="AG507" s="43">
        <v>0</v>
      </c>
      <c r="AH507" s="43">
        <v>0</v>
      </c>
      <c r="AI507" s="88">
        <v>0</v>
      </c>
      <c r="AJ507" s="43">
        <v>0</v>
      </c>
      <c r="AK507" s="43">
        <v>0</v>
      </c>
      <c r="AL507" s="43">
        <v>0</v>
      </c>
      <c r="AM507" s="43">
        <v>0</v>
      </c>
      <c r="AN507" s="72">
        <f t="shared" si="87"/>
        <v>30000000</v>
      </c>
      <c r="AO507" s="40">
        <v>42613</v>
      </c>
      <c r="AP507" s="56">
        <v>30000000</v>
      </c>
      <c r="AQ507" s="43">
        <v>0</v>
      </c>
      <c r="AR507" s="43">
        <v>0</v>
      </c>
      <c r="AS507" s="43">
        <v>0</v>
      </c>
      <c r="AT507" s="43">
        <v>0</v>
      </c>
      <c r="AU507" s="43">
        <v>0</v>
      </c>
      <c r="AV507" s="43">
        <v>0</v>
      </c>
      <c r="AW507" s="43">
        <v>0</v>
      </c>
      <c r="AX507" s="43">
        <v>0</v>
      </c>
      <c r="AY507" s="43">
        <v>0</v>
      </c>
      <c r="AZ507" s="43">
        <v>0</v>
      </c>
      <c r="BA507" s="19"/>
      <c r="BB507" s="275">
        <f t="shared" si="88"/>
        <v>0</v>
      </c>
      <c r="BC507" s="275">
        <f t="shared" si="89"/>
        <v>0</v>
      </c>
      <c r="BD507" s="14">
        <f>COUNTIF(СписМінфін!$B$2:$B$101,M507)</f>
        <v>1</v>
      </c>
    </row>
    <row r="508" spans="1:56" s="14" customFormat="1" hidden="1" x14ac:dyDescent="0.2">
      <c r="A508" s="14">
        <v>1</v>
      </c>
      <c r="B508" s="14">
        <f t="shared" si="90"/>
        <v>0</v>
      </c>
      <c r="C508" s="14">
        <f t="shared" si="91"/>
        <v>0</v>
      </c>
      <c r="D508" s="14" t="str">
        <f t="shared" si="92"/>
        <v>7ТОВАРИСТВО З ОБМЕЖЕНОЮ ВIДПОВIДАЛЬНIСТЮ "ВІННИЦЬКИЙ КОМБІНАТ ХЛІБОПРОДУКТІВ № 2"</v>
      </c>
      <c r="E508" s="261">
        <f t="shared" si="93"/>
        <v>0</v>
      </c>
      <c r="F508" s="261">
        <f t="shared" si="94"/>
        <v>0</v>
      </c>
      <c r="G508" s="128">
        <f t="shared" si="85"/>
        <v>0</v>
      </c>
      <c r="H508" s="126">
        <f t="shared" si="95"/>
        <v>0</v>
      </c>
      <c r="I508" s="23">
        <v>42571</v>
      </c>
      <c r="J508" s="23">
        <v>42571</v>
      </c>
      <c r="K508" s="274">
        <f t="shared" si="96"/>
        <v>42607</v>
      </c>
      <c r="L508" s="22">
        <v>9125783321</v>
      </c>
      <c r="M508" s="14" t="s">
        <v>74</v>
      </c>
      <c r="N508" s="41">
        <v>343250302030</v>
      </c>
      <c r="O508" s="40">
        <v>42571</v>
      </c>
      <c r="P508" s="40">
        <v>42571</v>
      </c>
      <c r="Q508" s="40" t="s">
        <v>108</v>
      </c>
      <c r="R508" s="43">
        <v>16720000</v>
      </c>
      <c r="S508" s="40">
        <v>42607</v>
      </c>
      <c r="T508" s="55">
        <f t="shared" si="86"/>
        <v>16720000</v>
      </c>
      <c r="U508" s="90">
        <v>42607</v>
      </c>
      <c r="V508" s="19">
        <v>16720000</v>
      </c>
      <c r="W508" s="43">
        <v>0</v>
      </c>
      <c r="X508" s="43">
        <v>0</v>
      </c>
      <c r="Y508" s="43">
        <v>0</v>
      </c>
      <c r="Z508" s="43">
        <v>0</v>
      </c>
      <c r="AA508" s="43">
        <v>0</v>
      </c>
      <c r="AB508" s="43">
        <v>0</v>
      </c>
      <c r="AC508" s="43">
        <v>0</v>
      </c>
      <c r="AD508" s="43">
        <v>0</v>
      </c>
      <c r="AE508" s="43">
        <v>0</v>
      </c>
      <c r="AF508" s="43">
        <v>0</v>
      </c>
      <c r="AG508" s="43">
        <v>0</v>
      </c>
      <c r="AH508" s="43">
        <v>0</v>
      </c>
      <c r="AI508" s="88">
        <v>0</v>
      </c>
      <c r="AJ508" s="43">
        <v>0</v>
      </c>
      <c r="AK508" s="43">
        <v>0</v>
      </c>
      <c r="AL508" s="43">
        <v>0</v>
      </c>
      <c r="AM508" s="43">
        <v>0</v>
      </c>
      <c r="AN508" s="72">
        <f t="shared" si="87"/>
        <v>16720000</v>
      </c>
      <c r="AO508" s="40">
        <v>42613</v>
      </c>
      <c r="AP508" s="56">
        <v>16720000</v>
      </c>
      <c r="AQ508" s="43">
        <v>0</v>
      </c>
      <c r="AR508" s="43">
        <v>0</v>
      </c>
      <c r="AS508" s="43">
        <v>0</v>
      </c>
      <c r="AT508" s="43">
        <v>0</v>
      </c>
      <c r="AU508" s="43">
        <v>0</v>
      </c>
      <c r="AV508" s="43">
        <v>0</v>
      </c>
      <c r="AW508" s="43">
        <v>0</v>
      </c>
      <c r="AX508" s="43">
        <v>0</v>
      </c>
      <c r="AY508" s="43">
        <v>0</v>
      </c>
      <c r="AZ508" s="43">
        <v>0</v>
      </c>
      <c r="BA508" s="19"/>
      <c r="BB508" s="275">
        <f t="shared" si="88"/>
        <v>0</v>
      </c>
      <c r="BC508" s="275">
        <f t="shared" si="89"/>
        <v>0</v>
      </c>
      <c r="BD508" s="14">
        <f>COUNTIF(СписМінфін!$B$2:$B$101,M508)</f>
        <v>1</v>
      </c>
    </row>
    <row r="509" spans="1:56" s="14" customFormat="1" hidden="1" x14ac:dyDescent="0.2">
      <c r="A509" s="14">
        <v>1</v>
      </c>
      <c r="B509" s="14">
        <f t="shared" si="90"/>
        <v>0</v>
      </c>
      <c r="C509" s="14">
        <f t="shared" si="91"/>
        <v>0</v>
      </c>
      <c r="D509" s="14" t="str">
        <f t="shared" si="92"/>
        <v>7ТОВАРИСТВО З ОБМЕЖЕНОЮ ВIДПОВIДАЛЬНIСТЮ "ЗАПОРІЗЬКИЙ ТИТАНО-МАГНІЄВИЙ КОМБІНАТ"</v>
      </c>
      <c r="E509" s="261">
        <f t="shared" si="93"/>
        <v>0</v>
      </c>
      <c r="F509" s="261">
        <f t="shared" si="94"/>
        <v>0</v>
      </c>
      <c r="G509" s="128">
        <f t="shared" si="85"/>
        <v>0</v>
      </c>
      <c r="H509" s="126">
        <f t="shared" si="95"/>
        <v>0</v>
      </c>
      <c r="I509" s="23">
        <v>42571</v>
      </c>
      <c r="J509" s="23">
        <v>42571</v>
      </c>
      <c r="K509" s="274">
        <f t="shared" si="96"/>
        <v>42607</v>
      </c>
      <c r="L509" s="22">
        <v>9125161280</v>
      </c>
      <c r="M509" s="14" t="s">
        <v>30</v>
      </c>
      <c r="N509" s="41">
        <v>389830008255</v>
      </c>
      <c r="O509" s="40">
        <v>42571</v>
      </c>
      <c r="P509" s="40">
        <v>42571</v>
      </c>
      <c r="Q509" s="40" t="s">
        <v>108</v>
      </c>
      <c r="R509" s="43">
        <v>541137</v>
      </c>
      <c r="S509" s="40">
        <v>42601</v>
      </c>
      <c r="T509" s="55">
        <f t="shared" si="86"/>
        <v>541137</v>
      </c>
      <c r="U509" s="90">
        <v>42607</v>
      </c>
      <c r="V509" s="19">
        <v>541137</v>
      </c>
      <c r="W509" s="43">
        <v>0</v>
      </c>
      <c r="X509" s="43">
        <v>0</v>
      </c>
      <c r="Y509" s="43">
        <v>0</v>
      </c>
      <c r="Z509" s="43">
        <v>0</v>
      </c>
      <c r="AA509" s="43">
        <v>0</v>
      </c>
      <c r="AB509" s="43">
        <v>0</v>
      </c>
      <c r="AC509" s="43">
        <v>0</v>
      </c>
      <c r="AD509" s="43">
        <v>0</v>
      </c>
      <c r="AE509" s="43">
        <v>0</v>
      </c>
      <c r="AF509" s="43">
        <v>0</v>
      </c>
      <c r="AG509" s="43">
        <v>0</v>
      </c>
      <c r="AH509" s="43">
        <v>0</v>
      </c>
      <c r="AI509" s="88">
        <v>0</v>
      </c>
      <c r="AJ509" s="43">
        <v>0</v>
      </c>
      <c r="AK509" s="43">
        <v>0</v>
      </c>
      <c r="AL509" s="43">
        <v>0</v>
      </c>
      <c r="AM509" s="43">
        <v>0</v>
      </c>
      <c r="AN509" s="72">
        <f t="shared" si="87"/>
        <v>541137</v>
      </c>
      <c r="AO509" s="40">
        <v>42733</v>
      </c>
      <c r="AP509" s="56">
        <v>541137</v>
      </c>
      <c r="AQ509" s="43">
        <v>0</v>
      </c>
      <c r="AR509" s="43">
        <v>0</v>
      </c>
      <c r="AS509" s="43">
        <v>0</v>
      </c>
      <c r="AT509" s="43">
        <v>0</v>
      </c>
      <c r="AU509" s="43">
        <v>0</v>
      </c>
      <c r="AV509" s="43">
        <v>0</v>
      </c>
      <c r="AW509" s="43">
        <v>0</v>
      </c>
      <c r="AX509" s="43">
        <v>0</v>
      </c>
      <c r="AY509" s="43">
        <v>0</v>
      </c>
      <c r="AZ509" s="43">
        <v>0</v>
      </c>
      <c r="BA509" s="19"/>
      <c r="BB509" s="275">
        <f t="shared" si="88"/>
        <v>0</v>
      </c>
      <c r="BC509" s="275">
        <f t="shared" si="89"/>
        <v>0</v>
      </c>
      <c r="BD509" s="14">
        <f>COUNTIF(СписМінфін!$B$2:$B$101,M509)</f>
        <v>1</v>
      </c>
    </row>
    <row r="510" spans="1:56" s="14" customFormat="1" hidden="1" x14ac:dyDescent="0.2">
      <c r="A510" s="14">
        <v>1</v>
      </c>
      <c r="B510" s="14">
        <f t="shared" si="90"/>
        <v>1</v>
      </c>
      <c r="C510" s="14">
        <f t="shared" si="91"/>
        <v>0</v>
      </c>
      <c r="D510" s="14" t="str">
        <f t="shared" si="92"/>
        <v>7ТОВАРИСТВО З ОБМЕЖЕНОЮ ВIДПОВIДАЛЬНIСТЮ "МИКОЛАЇВСЬКИЙ ГЛИНОЗЕМНИЙ ЗАВОД"</v>
      </c>
      <c r="E510" s="261">
        <f t="shared" si="93"/>
        <v>542630.68493150687</v>
      </c>
      <c r="F510" s="261">
        <f t="shared" si="94"/>
        <v>0</v>
      </c>
      <c r="G510" s="128">
        <f t="shared" si="85"/>
        <v>990301</v>
      </c>
      <c r="H510" s="126">
        <f t="shared" si="95"/>
        <v>0</v>
      </c>
      <c r="I510" s="23">
        <v>42571</v>
      </c>
      <c r="J510" s="23">
        <v>42571</v>
      </c>
      <c r="K510" s="274">
        <f t="shared" si="96"/>
        <v>42607</v>
      </c>
      <c r="L510" s="22">
        <v>9125461512</v>
      </c>
      <c r="M510" s="14" t="s">
        <v>53</v>
      </c>
      <c r="N510" s="41">
        <v>331330014011</v>
      </c>
      <c r="O510" s="40">
        <v>42571</v>
      </c>
      <c r="P510" s="40">
        <v>42571</v>
      </c>
      <c r="Q510" s="40" t="s">
        <v>108</v>
      </c>
      <c r="R510" s="22">
        <v>57939298</v>
      </c>
      <c r="S510" s="40">
        <v>42607</v>
      </c>
      <c r="T510" s="55">
        <f t="shared" si="86"/>
        <v>56948997</v>
      </c>
      <c r="U510" s="90">
        <v>42607</v>
      </c>
      <c r="V510" s="19">
        <v>56948997</v>
      </c>
      <c r="W510" s="43">
        <v>0</v>
      </c>
      <c r="X510" s="43">
        <v>0</v>
      </c>
      <c r="Y510" s="43">
        <v>0</v>
      </c>
      <c r="Z510" s="43">
        <v>0</v>
      </c>
      <c r="AA510" s="43">
        <v>0</v>
      </c>
      <c r="AB510" s="43">
        <v>0</v>
      </c>
      <c r="AC510" s="43">
        <v>0</v>
      </c>
      <c r="AD510" s="43">
        <v>0</v>
      </c>
      <c r="AE510" s="43">
        <v>0</v>
      </c>
      <c r="AF510" s="43">
        <v>0</v>
      </c>
      <c r="AG510" s="43">
        <v>0</v>
      </c>
      <c r="AH510" s="43">
        <v>0</v>
      </c>
      <c r="AI510" s="88">
        <v>0</v>
      </c>
      <c r="AJ510" s="43">
        <v>0</v>
      </c>
      <c r="AK510" s="43">
        <v>0</v>
      </c>
      <c r="AL510" s="43">
        <v>0</v>
      </c>
      <c r="AM510" s="43">
        <v>0</v>
      </c>
      <c r="AN510" s="72">
        <f t="shared" si="87"/>
        <v>56948997</v>
      </c>
      <c r="AO510" s="40">
        <v>42661</v>
      </c>
      <c r="AP510" s="56">
        <v>56948997</v>
      </c>
      <c r="AQ510" s="43">
        <v>0</v>
      </c>
      <c r="AR510" s="43">
        <v>0</v>
      </c>
      <c r="AS510" s="43">
        <v>0</v>
      </c>
      <c r="AT510" s="43">
        <v>0</v>
      </c>
      <c r="AU510" s="43">
        <v>0</v>
      </c>
      <c r="AV510" s="43">
        <v>0</v>
      </c>
      <c r="AW510" s="43">
        <v>0</v>
      </c>
      <c r="AX510" s="43">
        <v>0</v>
      </c>
      <c r="AY510" s="43">
        <v>0</v>
      </c>
      <c r="AZ510" s="43">
        <v>0</v>
      </c>
      <c r="BA510" s="19"/>
      <c r="BB510" s="275">
        <f t="shared" si="88"/>
        <v>0</v>
      </c>
      <c r="BC510" s="275">
        <f t="shared" si="89"/>
        <v>990301</v>
      </c>
      <c r="BD510" s="14">
        <f>COUNTIF(СписМінфін!$B$2:$B$101,M510)</f>
        <v>1</v>
      </c>
    </row>
    <row r="511" spans="1:56" s="14" customFormat="1" hidden="1" x14ac:dyDescent="0.2">
      <c r="A511" s="14">
        <v>1</v>
      </c>
      <c r="B511" s="14">
        <f t="shared" si="90"/>
        <v>0</v>
      </c>
      <c r="C511" s="14">
        <f t="shared" si="91"/>
        <v>0</v>
      </c>
      <c r="D511" s="14" t="str">
        <f t="shared" si="92"/>
        <v>7ТОВАРИСТВО З ОБМЕЖЕНОЮ ВIДПОВIДАЛЬНIСТЮ "ОЛСІДЗ БЛЕК СІ"</v>
      </c>
      <c r="E511" s="261">
        <f t="shared" si="93"/>
        <v>0</v>
      </c>
      <c r="F511" s="261">
        <f t="shared" si="94"/>
        <v>0</v>
      </c>
      <c r="G511" s="128">
        <f t="shared" si="85"/>
        <v>0</v>
      </c>
      <c r="H511" s="126">
        <f t="shared" si="95"/>
        <v>0</v>
      </c>
      <c r="I511" s="23">
        <v>42571</v>
      </c>
      <c r="J511" s="23">
        <v>42571</v>
      </c>
      <c r="K511" s="274">
        <f t="shared" si="96"/>
        <v>42607</v>
      </c>
      <c r="L511" s="22">
        <v>9125537101</v>
      </c>
      <c r="M511" s="14" t="s">
        <v>39</v>
      </c>
      <c r="N511" s="41">
        <v>373924926569</v>
      </c>
      <c r="O511" s="40">
        <v>42571</v>
      </c>
      <c r="P511" s="40">
        <v>42571</v>
      </c>
      <c r="Q511" s="40" t="s">
        <v>108</v>
      </c>
      <c r="R511" s="43">
        <v>47339848</v>
      </c>
      <c r="S511" s="40">
        <v>42607</v>
      </c>
      <c r="T511" s="55">
        <f t="shared" si="86"/>
        <v>47339848</v>
      </c>
      <c r="U511" s="90">
        <v>42607</v>
      </c>
      <c r="V511" s="19">
        <v>47339848</v>
      </c>
      <c r="W511" s="43">
        <v>0</v>
      </c>
      <c r="X511" s="43">
        <v>0</v>
      </c>
      <c r="Y511" s="43">
        <v>0</v>
      </c>
      <c r="Z511" s="43">
        <v>0</v>
      </c>
      <c r="AA511" s="43">
        <v>0</v>
      </c>
      <c r="AB511" s="43">
        <v>0</v>
      </c>
      <c r="AC511" s="43">
        <v>0</v>
      </c>
      <c r="AD511" s="43">
        <v>0</v>
      </c>
      <c r="AE511" s="43">
        <v>0</v>
      </c>
      <c r="AF511" s="43">
        <v>0</v>
      </c>
      <c r="AG511" s="43">
        <v>0</v>
      </c>
      <c r="AH511" s="43">
        <v>0</v>
      </c>
      <c r="AI511" s="64"/>
      <c r="AJ511" s="40"/>
      <c r="AK511" s="22"/>
      <c r="AL511" s="40"/>
      <c r="AM511" s="43">
        <v>0</v>
      </c>
      <c r="AN511" s="72">
        <f t="shared" si="87"/>
        <v>47339848</v>
      </c>
      <c r="AO511" s="40">
        <v>42613</v>
      </c>
      <c r="AP511" s="56">
        <v>47339848</v>
      </c>
      <c r="AQ511" s="43">
        <v>0</v>
      </c>
      <c r="AR511" s="43">
        <v>0</v>
      </c>
      <c r="AS511" s="43">
        <v>0</v>
      </c>
      <c r="AT511" s="43">
        <v>0</v>
      </c>
      <c r="AU511" s="43">
        <v>0</v>
      </c>
      <c r="AV511" s="43">
        <v>0</v>
      </c>
      <c r="AW511" s="43">
        <v>0</v>
      </c>
      <c r="AX511" s="43">
        <v>0</v>
      </c>
      <c r="AY511" s="43">
        <v>0</v>
      </c>
      <c r="AZ511" s="43">
        <v>0</v>
      </c>
      <c r="BA511" s="19"/>
      <c r="BB511" s="275">
        <f t="shared" si="88"/>
        <v>0</v>
      </c>
      <c r="BC511" s="275">
        <f t="shared" si="89"/>
        <v>0</v>
      </c>
      <c r="BD511" s="14">
        <f>COUNTIF(СписМінфін!$B$2:$B$101,M511)</f>
        <v>1</v>
      </c>
    </row>
    <row r="512" spans="1:56" s="14" customFormat="1" hidden="1" x14ac:dyDescent="0.2">
      <c r="A512" s="14">
        <v>1</v>
      </c>
      <c r="B512" s="14">
        <f t="shared" si="90"/>
        <v>1</v>
      </c>
      <c r="C512" s="14">
        <f t="shared" si="91"/>
        <v>1</v>
      </c>
      <c r="D512" s="14" t="str">
        <f t="shared" si="92"/>
        <v>7ТОВАРИСТВО З ОБМЕЖЕНОЮ ВIДПОВIДАЛЬНIСТЮ "ПОБУЖСЬКИЙ ФЕРОНІКЕЛЕВИЙ КОМБІНАТ"</v>
      </c>
      <c r="E512" s="261">
        <f t="shared" si="93"/>
        <v>558235.03257534245</v>
      </c>
      <c r="F512" s="261">
        <f t="shared" si="94"/>
        <v>558235.03257534245</v>
      </c>
      <c r="G512" s="128">
        <f t="shared" si="85"/>
        <v>0</v>
      </c>
      <c r="H512" s="126">
        <f t="shared" si="95"/>
        <v>117</v>
      </c>
      <c r="I512" s="62">
        <v>42571</v>
      </c>
      <c r="J512" s="62">
        <v>42571</v>
      </c>
      <c r="K512" s="274">
        <f t="shared" si="96"/>
        <v>42755</v>
      </c>
      <c r="L512" s="52">
        <v>9125796421</v>
      </c>
      <c r="M512" s="14" t="s">
        <v>50</v>
      </c>
      <c r="N512" s="58">
        <v>310769526557</v>
      </c>
      <c r="O512" s="51">
        <v>42571</v>
      </c>
      <c r="P512" s="51">
        <v>42571</v>
      </c>
      <c r="Q512" s="40" t="s">
        <v>108</v>
      </c>
      <c r="R512" s="52">
        <v>31842923</v>
      </c>
      <c r="S512" s="51">
        <v>42607</v>
      </c>
      <c r="T512" s="55">
        <f t="shared" si="86"/>
        <v>31842923</v>
      </c>
      <c r="U512" s="110">
        <v>42607</v>
      </c>
      <c r="V512" s="25">
        <v>30027821.829999998</v>
      </c>
      <c r="W512" s="33">
        <v>42696</v>
      </c>
      <c r="X512" s="25">
        <v>145950</v>
      </c>
      <c r="Y512" s="33">
        <v>42755</v>
      </c>
      <c r="Z512" s="25">
        <v>1669151.17</v>
      </c>
      <c r="AA512" s="43">
        <v>0</v>
      </c>
      <c r="AB512" s="43">
        <v>0</v>
      </c>
      <c r="AC512" s="43">
        <v>0</v>
      </c>
      <c r="AD512" s="43">
        <v>0</v>
      </c>
      <c r="AE512" s="43">
        <v>0</v>
      </c>
      <c r="AF512" s="43">
        <v>0</v>
      </c>
      <c r="AG512" s="43">
        <v>0</v>
      </c>
      <c r="AH512" s="43">
        <v>0</v>
      </c>
      <c r="AI512" s="88">
        <v>0</v>
      </c>
      <c r="AJ512" s="43">
        <v>0</v>
      </c>
      <c r="AK512" s="43">
        <v>0</v>
      </c>
      <c r="AL512" s="43">
        <v>0</v>
      </c>
      <c r="AM512" s="43">
        <v>0</v>
      </c>
      <c r="AN512" s="72">
        <f t="shared" si="87"/>
        <v>31842923</v>
      </c>
      <c r="AO512" s="40">
        <v>42613</v>
      </c>
      <c r="AP512" s="57">
        <v>31842923</v>
      </c>
      <c r="AQ512" s="43">
        <v>0</v>
      </c>
      <c r="AR512" s="43">
        <v>0</v>
      </c>
      <c r="AS512" s="43">
        <v>0</v>
      </c>
      <c r="AT512" s="43">
        <v>0</v>
      </c>
      <c r="AU512" s="43">
        <v>0</v>
      </c>
      <c r="AV512" s="43">
        <v>0</v>
      </c>
      <c r="AW512" s="43">
        <v>0</v>
      </c>
      <c r="AX512" s="43">
        <v>0</v>
      </c>
      <c r="AY512" s="43">
        <v>0</v>
      </c>
      <c r="AZ512" s="43">
        <v>0</v>
      </c>
      <c r="BA512" s="19"/>
      <c r="BB512" s="275">
        <f t="shared" si="88"/>
        <v>0</v>
      </c>
      <c r="BC512" s="275">
        <f t="shared" si="89"/>
        <v>0</v>
      </c>
      <c r="BD512" s="14">
        <f>COUNTIF(СписМінфін!$B$2:$B$101,M512)</f>
        <v>1</v>
      </c>
    </row>
    <row r="513" spans="1:56" s="14" customFormat="1" hidden="1" x14ac:dyDescent="0.2">
      <c r="A513" s="14">
        <v>1</v>
      </c>
      <c r="B513" s="14">
        <f t="shared" si="90"/>
        <v>0</v>
      </c>
      <c r="C513" s="14">
        <f t="shared" si="91"/>
        <v>0</v>
      </c>
      <c r="D513" s="14" t="str">
        <f t="shared" si="92"/>
        <v>7ТОВАРИСТВО З ОБМЕЖЕНОЮ ВIДПОВIДАЛЬНIСТЮ "ТОРГОВИЙ ДІМ "СЛАВИЧ"</v>
      </c>
      <c r="E513" s="261">
        <f t="shared" si="93"/>
        <v>0</v>
      </c>
      <c r="F513" s="261">
        <f t="shared" si="94"/>
        <v>0</v>
      </c>
      <c r="G513" s="128">
        <f t="shared" ref="G513:G576" si="97">R513-T513-AI513</f>
        <v>0</v>
      </c>
      <c r="H513" s="126">
        <f t="shared" si="95"/>
        <v>0</v>
      </c>
      <c r="I513" s="23">
        <v>42571</v>
      </c>
      <c r="J513" s="23">
        <v>42571</v>
      </c>
      <c r="K513" s="274">
        <f t="shared" si="96"/>
        <v>42607</v>
      </c>
      <c r="L513" s="22">
        <v>9125632044</v>
      </c>
      <c r="M513" s="14" t="s">
        <v>90</v>
      </c>
      <c r="N513" s="41">
        <v>213943025265</v>
      </c>
      <c r="O513" s="40">
        <v>42571</v>
      </c>
      <c r="P513" s="40">
        <v>42571</v>
      </c>
      <c r="Q513" s="40" t="s">
        <v>108</v>
      </c>
      <c r="R513" s="22">
        <v>17512850</v>
      </c>
      <c r="S513" s="40">
        <v>42605</v>
      </c>
      <c r="T513" s="55">
        <f t="shared" ref="T513:T576" si="98">V513+X513+Z513+AB513+AD513+AF513</f>
        <v>17512850</v>
      </c>
      <c r="U513" s="90">
        <v>42607</v>
      </c>
      <c r="V513" s="19">
        <v>17512850</v>
      </c>
      <c r="W513" s="43">
        <v>0</v>
      </c>
      <c r="X513" s="43">
        <v>0</v>
      </c>
      <c r="Y513" s="43">
        <v>0</v>
      </c>
      <c r="Z513" s="43">
        <v>0</v>
      </c>
      <c r="AA513" s="43">
        <v>0</v>
      </c>
      <c r="AB513" s="43">
        <v>0</v>
      </c>
      <c r="AC513" s="43">
        <v>0</v>
      </c>
      <c r="AD513" s="43">
        <v>0</v>
      </c>
      <c r="AE513" s="43">
        <v>0</v>
      </c>
      <c r="AF513" s="43">
        <v>0</v>
      </c>
      <c r="AG513" s="43">
        <v>0</v>
      </c>
      <c r="AH513" s="43">
        <v>0</v>
      </c>
      <c r="AI513" s="88">
        <v>0</v>
      </c>
      <c r="AJ513" s="43">
        <v>0</v>
      </c>
      <c r="AK513" s="43">
        <v>0</v>
      </c>
      <c r="AL513" s="43">
        <v>0</v>
      </c>
      <c r="AM513" s="43">
        <v>0</v>
      </c>
      <c r="AN513" s="72">
        <f t="shared" ref="AN513:AN576" si="99">AP513+AR513+AT513+AV513+AX513+AZ513</f>
        <v>17512850</v>
      </c>
      <c r="AO513" s="40">
        <v>42642</v>
      </c>
      <c r="AP513" s="56">
        <v>17512850</v>
      </c>
      <c r="AQ513" s="43">
        <v>0</v>
      </c>
      <c r="AR513" s="43">
        <v>0</v>
      </c>
      <c r="AS513" s="43">
        <v>0</v>
      </c>
      <c r="AT513" s="43">
        <v>0</v>
      </c>
      <c r="AU513" s="43">
        <v>0</v>
      </c>
      <c r="AV513" s="43">
        <v>0</v>
      </c>
      <c r="AW513" s="43">
        <v>0</v>
      </c>
      <c r="AX513" s="43">
        <v>0</v>
      </c>
      <c r="AY513" s="43">
        <v>0</v>
      </c>
      <c r="AZ513" s="43">
        <v>0</v>
      </c>
      <c r="BA513" s="19"/>
      <c r="BB513" s="275">
        <f t="shared" ref="BB513:BB576" si="100">T513-AN513</f>
        <v>0</v>
      </c>
      <c r="BC513" s="275">
        <f t="shared" ref="BC513:BC576" si="101">R513-AN513</f>
        <v>0</v>
      </c>
      <c r="BD513" s="14">
        <f>COUNTIF(СписМінфін!$B$2:$B$101,M513)</f>
        <v>1</v>
      </c>
    </row>
    <row r="514" spans="1:56" s="14" customFormat="1" hidden="1" x14ac:dyDescent="0.2">
      <c r="A514" s="14">
        <v>1</v>
      </c>
      <c r="B514" s="14">
        <f t="shared" si="90"/>
        <v>0</v>
      </c>
      <c r="C514" s="14">
        <f t="shared" si="91"/>
        <v>0</v>
      </c>
      <c r="D514" s="14" t="str">
        <f t="shared" si="92"/>
        <v>7ПУБЛІЧНЕ АКЦIОНЕРНЕ ТОВАРИСТВО "МАЛИНОВЕ"</v>
      </c>
      <c r="E514" s="261">
        <f t="shared" si="93"/>
        <v>0</v>
      </c>
      <c r="F514" s="261">
        <f t="shared" si="94"/>
        <v>0</v>
      </c>
      <c r="G514" s="128">
        <f t="shared" si="97"/>
        <v>0</v>
      </c>
      <c r="H514" s="126">
        <f t="shared" si="95"/>
        <v>0</v>
      </c>
      <c r="I514" s="23">
        <v>42571</v>
      </c>
      <c r="J514" s="23">
        <v>42571</v>
      </c>
      <c r="K514" s="274">
        <f t="shared" si="96"/>
        <v>42627</v>
      </c>
      <c r="L514" s="22">
        <v>9125511495</v>
      </c>
      <c r="M514" s="14" t="s">
        <v>35</v>
      </c>
      <c r="N514" s="41">
        <v>302495210194</v>
      </c>
      <c r="O514" s="40">
        <v>42571</v>
      </c>
      <c r="P514" s="40">
        <v>42571</v>
      </c>
      <c r="Q514" s="40" t="s">
        <v>108</v>
      </c>
      <c r="R514" s="43">
        <v>4680021</v>
      </c>
      <c r="S514" s="40">
        <v>42627</v>
      </c>
      <c r="T514" s="55">
        <f t="shared" si="98"/>
        <v>4680021</v>
      </c>
      <c r="U514" s="90">
        <v>42627</v>
      </c>
      <c r="V514" s="19">
        <v>4680021</v>
      </c>
      <c r="W514" s="43">
        <v>0</v>
      </c>
      <c r="X514" s="43">
        <v>0</v>
      </c>
      <c r="Y514" s="43">
        <v>0</v>
      </c>
      <c r="Z514" s="43">
        <v>0</v>
      </c>
      <c r="AA514" s="43">
        <v>0</v>
      </c>
      <c r="AB514" s="43">
        <v>0</v>
      </c>
      <c r="AC514" s="43">
        <v>0</v>
      </c>
      <c r="AD514" s="43">
        <v>0</v>
      </c>
      <c r="AE514" s="43">
        <v>0</v>
      </c>
      <c r="AF514" s="43">
        <v>0</v>
      </c>
      <c r="AG514" s="43">
        <v>0</v>
      </c>
      <c r="AH514" s="43">
        <v>0</v>
      </c>
      <c r="AI514" s="88">
        <v>0</v>
      </c>
      <c r="AJ514" s="43">
        <v>0</v>
      </c>
      <c r="AK514" s="43">
        <v>0</v>
      </c>
      <c r="AL514" s="43">
        <v>0</v>
      </c>
      <c r="AM514" s="43">
        <v>0</v>
      </c>
      <c r="AN514" s="72">
        <f t="shared" si="99"/>
        <v>4680021</v>
      </c>
      <c r="AO514" s="40">
        <v>42629</v>
      </c>
      <c r="AP514" s="56">
        <v>4680021</v>
      </c>
      <c r="AQ514" s="43">
        <v>0</v>
      </c>
      <c r="AR514" s="43">
        <v>0</v>
      </c>
      <c r="AS514" s="43">
        <v>0</v>
      </c>
      <c r="AT514" s="43">
        <v>0</v>
      </c>
      <c r="AU514" s="43">
        <v>0</v>
      </c>
      <c r="AV514" s="43">
        <v>0</v>
      </c>
      <c r="AW514" s="43">
        <v>0</v>
      </c>
      <c r="AX514" s="43">
        <v>0</v>
      </c>
      <c r="AY514" s="43">
        <v>0</v>
      </c>
      <c r="AZ514" s="43">
        <v>0</v>
      </c>
      <c r="BA514" s="19"/>
      <c r="BB514" s="275">
        <f t="shared" si="100"/>
        <v>0</v>
      </c>
      <c r="BC514" s="275">
        <f t="shared" si="101"/>
        <v>0</v>
      </c>
      <c r="BD514" s="14">
        <f>COUNTIF(СписМінфін!$B$2:$B$101,M514)</f>
        <v>1</v>
      </c>
    </row>
    <row r="515" spans="1:56" s="14" customFormat="1" hidden="1" x14ac:dyDescent="0.2">
      <c r="A515" s="14">
        <v>1</v>
      </c>
      <c r="B515" s="14">
        <f t="shared" si="90"/>
        <v>0</v>
      </c>
      <c r="C515" s="14">
        <f t="shared" si="91"/>
        <v>0</v>
      </c>
      <c r="D515" s="14" t="str">
        <f t="shared" si="92"/>
        <v>7ТОВАРИСТВО З ОБМЕЖЕНОЮ ВIДПОВIДАЛЬНIСТЮ "ЕНГЕЛЬХАРТ СТП (УКРАЇНА)"</v>
      </c>
      <c r="E515" s="261">
        <f t="shared" si="93"/>
        <v>0</v>
      </c>
      <c r="F515" s="261">
        <f t="shared" si="94"/>
        <v>0</v>
      </c>
      <c r="G515" s="128">
        <f t="shared" si="97"/>
        <v>0</v>
      </c>
      <c r="H515" s="126">
        <f t="shared" si="95"/>
        <v>0</v>
      </c>
      <c r="I515" s="23">
        <v>42571</v>
      </c>
      <c r="J515" s="23">
        <v>42571</v>
      </c>
      <c r="K515" s="274">
        <f t="shared" si="96"/>
        <v>42627</v>
      </c>
      <c r="L515" s="22">
        <v>9125747011</v>
      </c>
      <c r="M515" s="14" t="s">
        <v>29</v>
      </c>
      <c r="N515" s="41">
        <v>391123126559</v>
      </c>
      <c r="O515" s="40">
        <v>42571</v>
      </c>
      <c r="P515" s="40">
        <v>42571</v>
      </c>
      <c r="Q515" s="40" t="s">
        <v>108</v>
      </c>
      <c r="R515" s="22">
        <v>21205812</v>
      </c>
      <c r="S515" s="40">
        <v>42627</v>
      </c>
      <c r="T515" s="55">
        <f t="shared" si="98"/>
        <v>21205812</v>
      </c>
      <c r="U515" s="90">
        <v>42627</v>
      </c>
      <c r="V515" s="19">
        <v>21205812</v>
      </c>
      <c r="W515" s="43">
        <v>0</v>
      </c>
      <c r="X515" s="43">
        <v>0</v>
      </c>
      <c r="Y515" s="43">
        <v>0</v>
      </c>
      <c r="Z515" s="43">
        <v>0</v>
      </c>
      <c r="AA515" s="43">
        <v>0</v>
      </c>
      <c r="AB515" s="43">
        <v>0</v>
      </c>
      <c r="AC515" s="43">
        <v>0</v>
      </c>
      <c r="AD515" s="43">
        <v>0</v>
      </c>
      <c r="AE515" s="43">
        <v>0</v>
      </c>
      <c r="AF515" s="43">
        <v>0</v>
      </c>
      <c r="AG515" s="43">
        <v>0</v>
      </c>
      <c r="AH515" s="43">
        <v>0</v>
      </c>
      <c r="AI515" s="88">
        <v>0</v>
      </c>
      <c r="AJ515" s="43">
        <v>0</v>
      </c>
      <c r="AK515" s="43">
        <v>0</v>
      </c>
      <c r="AL515" s="43">
        <v>0</v>
      </c>
      <c r="AM515" s="43">
        <v>0</v>
      </c>
      <c r="AN515" s="72">
        <f t="shared" si="99"/>
        <v>21205812</v>
      </c>
      <c r="AO515" s="40">
        <v>42629</v>
      </c>
      <c r="AP515" s="56">
        <v>21205812</v>
      </c>
      <c r="AQ515" s="43">
        <v>0</v>
      </c>
      <c r="AR515" s="43">
        <v>0</v>
      </c>
      <c r="AS515" s="43">
        <v>0</v>
      </c>
      <c r="AT515" s="43">
        <v>0</v>
      </c>
      <c r="AU515" s="43">
        <v>0</v>
      </c>
      <c r="AV515" s="43">
        <v>0</v>
      </c>
      <c r="AW515" s="43">
        <v>0</v>
      </c>
      <c r="AX515" s="43">
        <v>0</v>
      </c>
      <c r="AY515" s="43">
        <v>0</v>
      </c>
      <c r="AZ515" s="43">
        <v>0</v>
      </c>
      <c r="BA515" s="19"/>
      <c r="BB515" s="275">
        <f t="shared" si="100"/>
        <v>0</v>
      </c>
      <c r="BC515" s="275">
        <f t="shared" si="101"/>
        <v>0</v>
      </c>
      <c r="BD515" s="14">
        <f>COUNTIF(СписМінфін!$B$2:$B$101,M515)</f>
        <v>1</v>
      </c>
    </row>
    <row r="516" spans="1:56" s="14" customFormat="1" hidden="1" x14ac:dyDescent="0.2">
      <c r="A516" s="14">
        <v>1</v>
      </c>
      <c r="B516" s="14">
        <f t="shared" si="90"/>
        <v>0</v>
      </c>
      <c r="C516" s="14">
        <f t="shared" si="91"/>
        <v>0</v>
      </c>
      <c r="D516" s="14" t="str">
        <f t="shared" si="92"/>
        <v>7ДОЧIРНЄ ПIДПРИЄМСТВО ВІДКРИТОГО АКЦІОНЕРНОГО ТОВАРИСТВА "ІВАНО-ФРАНКІВСЬКИЙ М'ЯСОКОМБІНАТ" "ІВАНО-ФРАНКІВСЬКІ КОВБАСИ"</v>
      </c>
      <c r="E516" s="261">
        <f t="shared" si="93"/>
        <v>0</v>
      </c>
      <c r="F516" s="261">
        <f t="shared" si="94"/>
        <v>0</v>
      </c>
      <c r="G516" s="128">
        <f t="shared" si="97"/>
        <v>0</v>
      </c>
      <c r="H516" s="126">
        <f t="shared" si="95"/>
        <v>0</v>
      </c>
      <c r="I516" s="23">
        <v>42571</v>
      </c>
      <c r="J516" s="23">
        <v>42571</v>
      </c>
      <c r="K516" s="274">
        <f t="shared" si="96"/>
        <v>42636</v>
      </c>
      <c r="L516" s="22">
        <v>9125464695</v>
      </c>
      <c r="M516" s="14" t="s">
        <v>71</v>
      </c>
      <c r="N516" s="41">
        <v>326057109152</v>
      </c>
      <c r="O516" s="40">
        <v>42571</v>
      </c>
      <c r="P516" s="40">
        <v>42571</v>
      </c>
      <c r="Q516" s="40" t="s">
        <v>108</v>
      </c>
      <c r="R516" s="22">
        <v>12887249</v>
      </c>
      <c r="S516" s="40">
        <v>42636</v>
      </c>
      <c r="T516" s="55">
        <f t="shared" si="98"/>
        <v>12887249</v>
      </c>
      <c r="U516" s="90">
        <v>42636</v>
      </c>
      <c r="V516" s="19">
        <v>12887249</v>
      </c>
      <c r="W516" s="43">
        <v>0</v>
      </c>
      <c r="X516" s="43">
        <v>0</v>
      </c>
      <c r="Y516" s="43">
        <v>0</v>
      </c>
      <c r="Z516" s="43">
        <v>0</v>
      </c>
      <c r="AA516" s="43">
        <v>0</v>
      </c>
      <c r="AB516" s="43">
        <v>0</v>
      </c>
      <c r="AC516" s="43">
        <v>0</v>
      </c>
      <c r="AD516" s="43">
        <v>0</v>
      </c>
      <c r="AE516" s="43">
        <v>0</v>
      </c>
      <c r="AF516" s="43">
        <v>0</v>
      </c>
      <c r="AG516" s="43">
        <v>0</v>
      </c>
      <c r="AH516" s="43">
        <v>0</v>
      </c>
      <c r="AI516" s="88">
        <v>0</v>
      </c>
      <c r="AJ516" s="43">
        <v>0</v>
      </c>
      <c r="AK516" s="43">
        <v>0</v>
      </c>
      <c r="AL516" s="43">
        <v>0</v>
      </c>
      <c r="AM516" s="43">
        <v>0</v>
      </c>
      <c r="AN516" s="72">
        <f t="shared" si="99"/>
        <v>12887249</v>
      </c>
      <c r="AO516" s="40">
        <v>42642</v>
      </c>
      <c r="AP516" s="56">
        <v>12887249</v>
      </c>
      <c r="AQ516" s="43">
        <v>0</v>
      </c>
      <c r="AR516" s="43">
        <v>0</v>
      </c>
      <c r="AS516" s="43">
        <v>0</v>
      </c>
      <c r="AT516" s="43">
        <v>0</v>
      </c>
      <c r="AU516" s="43">
        <v>0</v>
      </c>
      <c r="AV516" s="43">
        <v>0</v>
      </c>
      <c r="AW516" s="43">
        <v>0</v>
      </c>
      <c r="AX516" s="43">
        <v>0</v>
      </c>
      <c r="AY516" s="43">
        <v>0</v>
      </c>
      <c r="AZ516" s="43">
        <v>0</v>
      </c>
      <c r="BA516" s="19"/>
      <c r="BB516" s="275">
        <f t="shared" si="100"/>
        <v>0</v>
      </c>
      <c r="BC516" s="275">
        <f t="shared" si="101"/>
        <v>0</v>
      </c>
      <c r="BD516" s="14">
        <f>COUNTIF(СписМінфін!$B$2:$B$101,M516)</f>
        <v>1</v>
      </c>
    </row>
    <row r="517" spans="1:56" s="14" customFormat="1" hidden="1" x14ac:dyDescent="0.2">
      <c r="A517" s="14">
        <v>1</v>
      </c>
      <c r="B517" s="14">
        <f t="shared" si="90"/>
        <v>1</v>
      </c>
      <c r="C517" s="14">
        <f t="shared" si="91"/>
        <v>1</v>
      </c>
      <c r="D517" s="14" t="str">
        <f t="shared" si="92"/>
        <v>7ПРИВАТНЕ АКЦIОНЕРНЕ ТОВАРИСТВО "ПОЛТАВСЬКИЙ ГІРНИЧО-ЗБАГАЧУВАЛЬНИЙ КОМБІНАТ"</v>
      </c>
      <c r="E517" s="261">
        <f t="shared" si="93"/>
        <v>1355101.9240547938</v>
      </c>
      <c r="F517" s="261">
        <f t="shared" si="94"/>
        <v>457447.69391780824</v>
      </c>
      <c r="G517" s="128">
        <f t="shared" si="97"/>
        <v>1638218.9699999988</v>
      </c>
      <c r="H517" s="126">
        <f t="shared" si="95"/>
        <v>58</v>
      </c>
      <c r="I517" s="62">
        <v>42571</v>
      </c>
      <c r="J517" s="62">
        <v>42571</v>
      </c>
      <c r="K517" s="274">
        <f t="shared" si="96"/>
        <v>42696</v>
      </c>
      <c r="L517" s="52">
        <v>9126210386</v>
      </c>
      <c r="M517" s="14" t="s">
        <v>52</v>
      </c>
      <c r="N517" s="58">
        <v>1912816023</v>
      </c>
      <c r="O517" s="51">
        <v>42571</v>
      </c>
      <c r="P517" s="51">
        <v>42571</v>
      </c>
      <c r="Q517" s="40" t="s">
        <v>108</v>
      </c>
      <c r="R517" s="59">
        <v>179836335</v>
      </c>
      <c r="S517" s="51">
        <v>42636</v>
      </c>
      <c r="T517" s="55">
        <f t="shared" si="98"/>
        <v>178198116.03</v>
      </c>
      <c r="U517" s="110">
        <v>42636</v>
      </c>
      <c r="V517" s="25">
        <v>175319350.37</v>
      </c>
      <c r="W517" s="33">
        <v>42696</v>
      </c>
      <c r="X517" s="25">
        <v>2878765.66</v>
      </c>
      <c r="Y517" s="43">
        <v>0</v>
      </c>
      <c r="Z517" s="43">
        <v>0</v>
      </c>
      <c r="AA517" s="43">
        <v>0</v>
      </c>
      <c r="AB517" s="43">
        <v>0</v>
      </c>
      <c r="AC517" s="43">
        <v>0</v>
      </c>
      <c r="AD517" s="43">
        <v>0</v>
      </c>
      <c r="AE517" s="43">
        <v>0</v>
      </c>
      <c r="AF517" s="43">
        <v>0</v>
      </c>
      <c r="AG517" s="43">
        <v>0</v>
      </c>
      <c r="AH517" s="43">
        <v>0</v>
      </c>
      <c r="AI517" s="88">
        <v>0</v>
      </c>
      <c r="AJ517" s="43">
        <v>0</v>
      </c>
      <c r="AK517" s="43">
        <v>0</v>
      </c>
      <c r="AL517" s="43">
        <v>0</v>
      </c>
      <c r="AM517" s="43">
        <v>0</v>
      </c>
      <c r="AN517" s="72">
        <f t="shared" si="99"/>
        <v>178198116.03</v>
      </c>
      <c r="AO517" s="28">
        <v>42642</v>
      </c>
      <c r="AP517" s="27">
        <v>175319350.37</v>
      </c>
      <c r="AQ517" s="28">
        <v>42730</v>
      </c>
      <c r="AR517" s="44">
        <v>2878765.66</v>
      </c>
      <c r="AS517" s="43">
        <v>0</v>
      </c>
      <c r="AT517" s="43">
        <v>0</v>
      </c>
      <c r="AU517" s="43">
        <v>0</v>
      </c>
      <c r="AV517" s="43">
        <v>0</v>
      </c>
      <c r="AW517" s="43">
        <v>0</v>
      </c>
      <c r="AX517" s="43">
        <v>0</v>
      </c>
      <c r="AY517" s="43">
        <v>0</v>
      </c>
      <c r="AZ517" s="43">
        <v>0</v>
      </c>
      <c r="BA517" s="19"/>
      <c r="BB517" s="275">
        <f t="shared" si="100"/>
        <v>0</v>
      </c>
      <c r="BC517" s="275">
        <f t="shared" si="101"/>
        <v>1638218.9699999988</v>
      </c>
      <c r="BD517" s="14">
        <f>COUNTIF(СписМінфін!$B$2:$B$101,M517)</f>
        <v>1</v>
      </c>
    </row>
    <row r="518" spans="1:56" s="14" customFormat="1" hidden="1" x14ac:dyDescent="0.2">
      <c r="A518" s="14">
        <v>1</v>
      </c>
      <c r="B518" s="14">
        <f t="shared" si="90"/>
        <v>1</v>
      </c>
      <c r="C518" s="14">
        <f t="shared" si="91"/>
        <v>0</v>
      </c>
      <c r="D518" s="14" t="str">
        <f t="shared" si="92"/>
        <v>7ТОВАРИСТВО З ОБМЕЖЕНОЮ ВIДПОВIДАЛЬНIСТЮ "БЕССАРАБІЯ-АГРО"</v>
      </c>
      <c r="E518" s="261">
        <f t="shared" si="93"/>
        <v>5479452.0547945201</v>
      </c>
      <c r="F518" s="261">
        <f t="shared" si="94"/>
        <v>0</v>
      </c>
      <c r="G518" s="128">
        <f t="shared" si="97"/>
        <v>10000000</v>
      </c>
      <c r="H518" s="126">
        <f t="shared" si="95"/>
        <v>0</v>
      </c>
      <c r="I518" s="23">
        <v>42571</v>
      </c>
      <c r="J518" s="23">
        <v>42571</v>
      </c>
      <c r="K518" s="274">
        <f t="shared" si="96"/>
        <v>42636</v>
      </c>
      <c r="L518" s="22">
        <v>9125718493</v>
      </c>
      <c r="M518" s="14" t="s">
        <v>25</v>
      </c>
      <c r="N518" s="41">
        <v>390762615020</v>
      </c>
      <c r="O518" s="40">
        <v>42571</v>
      </c>
      <c r="P518" s="40">
        <v>42571</v>
      </c>
      <c r="Q518" s="40" t="s">
        <v>108</v>
      </c>
      <c r="R518" s="43">
        <v>16000000</v>
      </c>
      <c r="S518" s="40">
        <v>42636</v>
      </c>
      <c r="T518" s="55">
        <f t="shared" si="98"/>
        <v>6000000</v>
      </c>
      <c r="U518" s="90">
        <v>42636</v>
      </c>
      <c r="V518" s="19">
        <v>6000000</v>
      </c>
      <c r="W518" s="43">
        <v>0</v>
      </c>
      <c r="X518" s="43">
        <v>0</v>
      </c>
      <c r="Y518" s="43">
        <v>0</v>
      </c>
      <c r="Z518" s="43">
        <v>0</v>
      </c>
      <c r="AA518" s="43">
        <v>0</v>
      </c>
      <c r="AB518" s="43">
        <v>0</v>
      </c>
      <c r="AC518" s="43">
        <v>0</v>
      </c>
      <c r="AD518" s="43">
        <v>0</v>
      </c>
      <c r="AE518" s="43">
        <v>0</v>
      </c>
      <c r="AF518" s="43">
        <v>0</v>
      </c>
      <c r="AG518" s="43">
        <v>0</v>
      </c>
      <c r="AH518" s="43">
        <v>0</v>
      </c>
      <c r="AI518" s="88">
        <v>0</v>
      </c>
      <c r="AJ518" s="43">
        <v>0</v>
      </c>
      <c r="AK518" s="43">
        <v>0</v>
      </c>
      <c r="AL518" s="43">
        <v>0</v>
      </c>
      <c r="AM518" s="43">
        <v>0</v>
      </c>
      <c r="AN518" s="72">
        <f t="shared" si="99"/>
        <v>6000000</v>
      </c>
      <c r="AO518" s="40">
        <v>42642</v>
      </c>
      <c r="AP518" s="56">
        <v>6000000</v>
      </c>
      <c r="AQ518" s="43">
        <v>0</v>
      </c>
      <c r="AR518" s="43">
        <v>0</v>
      </c>
      <c r="AS518" s="43">
        <v>0</v>
      </c>
      <c r="AT518" s="43">
        <v>0</v>
      </c>
      <c r="AU518" s="43">
        <v>0</v>
      </c>
      <c r="AV518" s="43">
        <v>0</v>
      </c>
      <c r="AW518" s="43">
        <v>0</v>
      </c>
      <c r="AX518" s="43">
        <v>0</v>
      </c>
      <c r="AY518" s="43">
        <v>0</v>
      </c>
      <c r="AZ518" s="43">
        <v>0</v>
      </c>
      <c r="BA518" s="19"/>
      <c r="BB518" s="275">
        <f t="shared" si="100"/>
        <v>0</v>
      </c>
      <c r="BC518" s="275">
        <f t="shared" si="101"/>
        <v>10000000</v>
      </c>
      <c r="BD518" s="14">
        <f>COUNTIF(СписМінфін!$B$2:$B$101,M518)</f>
        <v>1</v>
      </c>
    </row>
    <row r="519" spans="1:56" s="14" customFormat="1" hidden="1" x14ac:dyDescent="0.2">
      <c r="A519" s="14">
        <v>1</v>
      </c>
      <c r="B519" s="14">
        <f t="shared" ref="B519:B582" si="102">IF(E519&gt;0,1,0)</f>
        <v>0</v>
      </c>
      <c r="C519" s="14">
        <f t="shared" ref="C519:C582" si="103">IF(F519&gt;0,1,0)</f>
        <v>0</v>
      </c>
      <c r="D519" s="14" t="str">
        <f t="shared" ref="D519:D582" si="104">MONTH(J519)&amp;M519</f>
        <v>7ТОВАРИСТВО З ОБМЕЖЕНОЮ ВIДПОВIДАЛЬНIСТЮ "ІМПЕРОВО ФУДЗ"</v>
      </c>
      <c r="E519" s="261">
        <f t="shared" ref="E519:E582" si="105">(IF(G519&lt;=0,0,G519)*IF(($N$2-I519-67)&lt;0,0,$N$2-I519-67)+IF((U519-I519-67)&lt;0,0,U519-I519-67)*V519+IF((W519-I519-67)&lt;0,0,W519-I519-67)*X519+IF((Y519-I519-67)&lt;0,0,Y519-I519-67)*Z519+IF((AA519-I519-67)&lt;0,0,AA519-I519-67)*AB519+IF((AC519-I519-67)&lt;0,0,AC519-I519-67)*AD519+IF((AE519-I519-67)&lt;0,0,AE519-I519-67)*AF519)/365</f>
        <v>0</v>
      </c>
      <c r="F519" s="261">
        <f t="shared" ref="F519:F582" si="106">(IF((U519-I519-67)&lt;0,0,U519-I519-67)*V519+IF((W519-I519-67)&lt;0,0,W519-I519-67)*X519+IF((Y519-I519-67)&lt;0,0,Y519-I519-67)*Z519+IF((AA519-I519-67)&lt;0,0,AA519-I519-67)*AB519+IF((AC519-I519-67)&lt;0,0,AC519-I519-67)*AD519+IF((AE519-I519-67)&lt;0,0,AE519-I519-67)*AF519)/365</f>
        <v>0</v>
      </c>
      <c r="G519" s="128">
        <f t="shared" si="97"/>
        <v>0</v>
      </c>
      <c r="H519" s="126">
        <f t="shared" ref="H519:H582" si="107">IF(K519-I519-67&gt;0,K519-I519-67,0)</f>
        <v>0</v>
      </c>
      <c r="I519" s="23">
        <v>42571</v>
      </c>
      <c r="J519" s="23">
        <v>42571</v>
      </c>
      <c r="K519" s="274">
        <f t="shared" ref="K519:K582" si="108">IF(AE519&gt;0,AE519,IF(AC519&gt;0,AC519,IF(AA519&gt;0,AA519,IF(Y519&gt;0,Y519,IF(W519&gt;0,W519,IF(U519&gt;0,U519,$N$2))))))</f>
        <v>42636</v>
      </c>
      <c r="L519" s="22">
        <v>9125537669</v>
      </c>
      <c r="M519" s="14" t="s">
        <v>69</v>
      </c>
      <c r="N519" s="41">
        <v>348450709150</v>
      </c>
      <c r="O519" s="40">
        <v>42571</v>
      </c>
      <c r="P519" s="40">
        <v>42571</v>
      </c>
      <c r="Q519" s="40" t="s">
        <v>108</v>
      </c>
      <c r="R519" s="22">
        <v>85771323</v>
      </c>
      <c r="S519" s="40">
        <v>42636</v>
      </c>
      <c r="T519" s="55">
        <f t="shared" si="98"/>
        <v>85771323</v>
      </c>
      <c r="U519" s="90">
        <v>42636</v>
      </c>
      <c r="V519" s="19">
        <v>85771323</v>
      </c>
      <c r="W519" s="43">
        <v>0</v>
      </c>
      <c r="X519" s="43">
        <v>0</v>
      </c>
      <c r="Y519" s="43">
        <v>0</v>
      </c>
      <c r="Z519" s="43">
        <v>0</v>
      </c>
      <c r="AA519" s="43">
        <v>0</v>
      </c>
      <c r="AB519" s="43">
        <v>0</v>
      </c>
      <c r="AC519" s="43">
        <v>0</v>
      </c>
      <c r="AD519" s="43">
        <v>0</v>
      </c>
      <c r="AE519" s="43">
        <v>0</v>
      </c>
      <c r="AF519" s="43">
        <v>0</v>
      </c>
      <c r="AG519" s="43">
        <v>0</v>
      </c>
      <c r="AH519" s="43">
        <v>0</v>
      </c>
      <c r="AI519" s="88">
        <v>0</v>
      </c>
      <c r="AJ519" s="43">
        <v>0</v>
      </c>
      <c r="AK519" s="43">
        <v>0</v>
      </c>
      <c r="AL519" s="43">
        <v>0</v>
      </c>
      <c r="AM519" s="43">
        <v>0</v>
      </c>
      <c r="AN519" s="72">
        <f t="shared" si="99"/>
        <v>85771323</v>
      </c>
      <c r="AO519" s="40">
        <v>42642</v>
      </c>
      <c r="AP519" s="56">
        <v>85771323</v>
      </c>
      <c r="AQ519" s="43">
        <v>0</v>
      </c>
      <c r="AR519" s="43">
        <v>0</v>
      </c>
      <c r="AS519" s="43">
        <v>0</v>
      </c>
      <c r="AT519" s="43">
        <v>0</v>
      </c>
      <c r="AU519" s="43">
        <v>0</v>
      </c>
      <c r="AV519" s="43">
        <v>0</v>
      </c>
      <c r="AW519" s="43">
        <v>0</v>
      </c>
      <c r="AX519" s="43">
        <v>0</v>
      </c>
      <c r="AY519" s="43">
        <v>0</v>
      </c>
      <c r="AZ519" s="43">
        <v>0</v>
      </c>
      <c r="BA519" s="19"/>
      <c r="BB519" s="275">
        <f t="shared" si="100"/>
        <v>0</v>
      </c>
      <c r="BC519" s="275">
        <f t="shared" si="101"/>
        <v>0</v>
      </c>
      <c r="BD519" s="14">
        <f>COUNTIF(СписМінфін!$B$2:$B$101,M519)</f>
        <v>1</v>
      </c>
    </row>
    <row r="520" spans="1:56" s="14" customFormat="1" hidden="1" x14ac:dyDescent="0.2">
      <c r="A520" s="14">
        <v>1</v>
      </c>
      <c r="B520" s="14">
        <f t="shared" si="102"/>
        <v>0</v>
      </c>
      <c r="C520" s="14">
        <f t="shared" si="103"/>
        <v>0</v>
      </c>
      <c r="D520" s="14" t="str">
        <f t="shared" si="104"/>
        <v>7ТОВАРИСТВО З ОБМЕЖЕНОЮ ВIДПОВIДАЛЬНIСТЮ "КЛОВ"</v>
      </c>
      <c r="E520" s="261">
        <f t="shared" si="105"/>
        <v>0</v>
      </c>
      <c r="F520" s="261">
        <f t="shared" si="106"/>
        <v>0</v>
      </c>
      <c r="G520" s="128">
        <f t="shared" si="97"/>
        <v>0</v>
      </c>
      <c r="H520" s="126">
        <f t="shared" si="107"/>
        <v>0</v>
      </c>
      <c r="I520" s="23">
        <v>42571</v>
      </c>
      <c r="J520" s="23">
        <v>42571</v>
      </c>
      <c r="K520" s="274">
        <f t="shared" si="108"/>
        <v>42636</v>
      </c>
      <c r="L520" s="22">
        <v>9126119377</v>
      </c>
      <c r="M520" s="14" t="s">
        <v>33</v>
      </c>
      <c r="N520" s="41">
        <v>311115626107</v>
      </c>
      <c r="O520" s="40">
        <v>42571</v>
      </c>
      <c r="P520" s="40">
        <v>42571</v>
      </c>
      <c r="Q520" s="40" t="s">
        <v>108</v>
      </c>
      <c r="R520" s="22">
        <v>21150000</v>
      </c>
      <c r="S520" s="40">
        <v>42636</v>
      </c>
      <c r="T520" s="55">
        <f t="shared" si="98"/>
        <v>21150000</v>
      </c>
      <c r="U520" s="90">
        <v>42636</v>
      </c>
      <c r="V520" s="19">
        <v>21150000</v>
      </c>
      <c r="W520" s="43">
        <v>0</v>
      </c>
      <c r="X520" s="43">
        <v>0</v>
      </c>
      <c r="Y520" s="43">
        <v>0</v>
      </c>
      <c r="Z520" s="43">
        <v>0</v>
      </c>
      <c r="AA520" s="43">
        <v>0</v>
      </c>
      <c r="AB520" s="43">
        <v>0</v>
      </c>
      <c r="AC520" s="43">
        <v>0</v>
      </c>
      <c r="AD520" s="43">
        <v>0</v>
      </c>
      <c r="AE520" s="43">
        <v>0</v>
      </c>
      <c r="AF520" s="43">
        <v>0</v>
      </c>
      <c r="AG520" s="43">
        <v>0</v>
      </c>
      <c r="AH520" s="43">
        <v>0</v>
      </c>
      <c r="AI520" s="88">
        <v>0</v>
      </c>
      <c r="AJ520" s="43">
        <v>0</v>
      </c>
      <c r="AK520" s="43">
        <v>0</v>
      </c>
      <c r="AL520" s="43">
        <v>0</v>
      </c>
      <c r="AM520" s="43">
        <v>0</v>
      </c>
      <c r="AN520" s="72">
        <f t="shared" si="99"/>
        <v>21150000</v>
      </c>
      <c r="AO520" s="40">
        <v>42642</v>
      </c>
      <c r="AP520" s="56">
        <v>21150000</v>
      </c>
      <c r="AQ520" s="43">
        <v>0</v>
      </c>
      <c r="AR520" s="43">
        <v>0</v>
      </c>
      <c r="AS520" s="43">
        <v>0</v>
      </c>
      <c r="AT520" s="43">
        <v>0</v>
      </c>
      <c r="AU520" s="43">
        <v>0</v>
      </c>
      <c r="AV520" s="43">
        <v>0</v>
      </c>
      <c r="AW520" s="43">
        <v>0</v>
      </c>
      <c r="AX520" s="43">
        <v>0</v>
      </c>
      <c r="AY520" s="43">
        <v>0</v>
      </c>
      <c r="AZ520" s="43">
        <v>0</v>
      </c>
      <c r="BA520" s="19"/>
      <c r="BB520" s="275">
        <f t="shared" si="100"/>
        <v>0</v>
      </c>
      <c r="BC520" s="275">
        <f t="shared" si="101"/>
        <v>0</v>
      </c>
      <c r="BD520" s="14">
        <f>COUNTIF(СписМінфін!$B$2:$B$101,M520)</f>
        <v>1</v>
      </c>
    </row>
    <row r="521" spans="1:56" s="14" customFormat="1" hidden="1" x14ac:dyDescent="0.2">
      <c r="A521" s="14">
        <v>1</v>
      </c>
      <c r="B521" s="14">
        <f t="shared" si="102"/>
        <v>0</v>
      </c>
      <c r="C521" s="14">
        <f t="shared" si="103"/>
        <v>0</v>
      </c>
      <c r="D521" s="14" t="str">
        <f t="shared" si="104"/>
        <v>7ТОВАРИСТВО З ОБМЕЖЕНОЮ ВIДПОВIДАЛЬНIСТЮ "УКРАЇНСЬКА ХОЛДИНГОВА ЛІСОПИЛЬНА КОМПАНІЯ"</v>
      </c>
      <c r="E521" s="261">
        <f t="shared" si="105"/>
        <v>0</v>
      </c>
      <c r="F521" s="261">
        <f t="shared" si="106"/>
        <v>0</v>
      </c>
      <c r="G521" s="128">
        <f t="shared" si="97"/>
        <v>0</v>
      </c>
      <c r="H521" s="126">
        <f t="shared" si="107"/>
        <v>0</v>
      </c>
      <c r="I521" s="23">
        <v>42571</v>
      </c>
      <c r="J521" s="23">
        <v>42571</v>
      </c>
      <c r="K521" s="274">
        <f t="shared" si="108"/>
        <v>42636</v>
      </c>
      <c r="L521" s="22">
        <v>9125197831</v>
      </c>
      <c r="M521" s="14" t="s">
        <v>46</v>
      </c>
      <c r="N521" s="41">
        <v>393253726599</v>
      </c>
      <c r="O521" s="40">
        <v>42571</v>
      </c>
      <c r="P521" s="40">
        <v>42571</v>
      </c>
      <c r="Q521" s="40" t="s">
        <v>108</v>
      </c>
      <c r="R521" s="22">
        <v>25185553</v>
      </c>
      <c r="S521" s="40">
        <v>42636</v>
      </c>
      <c r="T521" s="55">
        <f t="shared" si="98"/>
        <v>25185553</v>
      </c>
      <c r="U521" s="90">
        <v>42636</v>
      </c>
      <c r="V521" s="19">
        <v>25185553</v>
      </c>
      <c r="W521" s="43">
        <v>0</v>
      </c>
      <c r="X521" s="43">
        <v>0</v>
      </c>
      <c r="Y521" s="43">
        <v>0</v>
      </c>
      <c r="Z521" s="43">
        <v>0</v>
      </c>
      <c r="AA521" s="43">
        <v>0</v>
      </c>
      <c r="AB521" s="43">
        <v>0</v>
      </c>
      <c r="AC521" s="43">
        <v>0</v>
      </c>
      <c r="AD521" s="43">
        <v>0</v>
      </c>
      <c r="AE521" s="43">
        <v>0</v>
      </c>
      <c r="AF521" s="43">
        <v>0</v>
      </c>
      <c r="AG521" s="43">
        <v>0</v>
      </c>
      <c r="AH521" s="43">
        <v>0</v>
      </c>
      <c r="AI521" s="88">
        <v>0</v>
      </c>
      <c r="AJ521" s="43">
        <v>0</v>
      </c>
      <c r="AK521" s="43">
        <v>0</v>
      </c>
      <c r="AL521" s="43">
        <v>0</v>
      </c>
      <c r="AM521" s="43">
        <v>0</v>
      </c>
      <c r="AN521" s="72">
        <f t="shared" si="99"/>
        <v>25185553</v>
      </c>
      <c r="AO521" s="40">
        <v>42642</v>
      </c>
      <c r="AP521" s="56">
        <v>25185553</v>
      </c>
      <c r="AQ521" s="43">
        <v>0</v>
      </c>
      <c r="AR521" s="43">
        <v>0</v>
      </c>
      <c r="AS521" s="43">
        <v>0</v>
      </c>
      <c r="AT521" s="43">
        <v>0</v>
      </c>
      <c r="AU521" s="43">
        <v>0</v>
      </c>
      <c r="AV521" s="43">
        <v>0</v>
      </c>
      <c r="AW521" s="43">
        <v>0</v>
      </c>
      <c r="AX521" s="43">
        <v>0</v>
      </c>
      <c r="AY521" s="43">
        <v>0</v>
      </c>
      <c r="AZ521" s="43">
        <v>0</v>
      </c>
      <c r="BA521" s="19"/>
      <c r="BB521" s="275">
        <f t="shared" si="100"/>
        <v>0</v>
      </c>
      <c r="BC521" s="275">
        <f t="shared" si="101"/>
        <v>0</v>
      </c>
      <c r="BD521" s="14">
        <f>COUNTIF(СписМінфін!$B$2:$B$101,M521)</f>
        <v>1</v>
      </c>
    </row>
    <row r="522" spans="1:56" s="14" customFormat="1" hidden="1" x14ac:dyDescent="0.2">
      <c r="A522" s="14">
        <v>1</v>
      </c>
      <c r="B522" s="14">
        <f t="shared" si="102"/>
        <v>1</v>
      </c>
      <c r="C522" s="14">
        <f t="shared" si="103"/>
        <v>1</v>
      </c>
      <c r="D522" s="14" t="str">
        <f t="shared" si="104"/>
        <v>7ТОВАРИСТВО З ОБМЕЖЕНОЮ ВIДПОВIДАЛЬНIСТЮ "ПРОФІТ-ЕКСПОРТ"</v>
      </c>
      <c r="E522" s="261">
        <f t="shared" si="105"/>
        <v>699972.76438356168</v>
      </c>
      <c r="F522" s="261">
        <f t="shared" si="106"/>
        <v>699972.76438356168</v>
      </c>
      <c r="G522" s="208">
        <f t="shared" si="97"/>
        <v>-30864</v>
      </c>
      <c r="H522" s="126">
        <f t="shared" si="107"/>
        <v>17</v>
      </c>
      <c r="I522" s="23">
        <v>42571</v>
      </c>
      <c r="J522" s="23">
        <v>42571</v>
      </c>
      <c r="K522" s="274">
        <f t="shared" si="108"/>
        <v>42655</v>
      </c>
      <c r="L522" s="22">
        <v>9125045317</v>
      </c>
      <c r="M522" s="14" t="s">
        <v>138</v>
      </c>
      <c r="N522" s="41">
        <v>397419508281</v>
      </c>
      <c r="O522" s="40">
        <v>42571</v>
      </c>
      <c r="P522" s="40">
        <v>42571</v>
      </c>
      <c r="Q522" s="40" t="s">
        <v>108</v>
      </c>
      <c r="R522" s="22">
        <v>15028827</v>
      </c>
      <c r="S522" s="40">
        <v>42655</v>
      </c>
      <c r="T522" s="55">
        <f t="shared" si="98"/>
        <v>15028827</v>
      </c>
      <c r="U522" s="90">
        <v>42655</v>
      </c>
      <c r="V522" s="19">
        <v>15028827</v>
      </c>
      <c r="W522" s="43">
        <v>0</v>
      </c>
      <c r="X522" s="43">
        <v>0</v>
      </c>
      <c r="Y522" s="43">
        <v>0</v>
      </c>
      <c r="Z522" s="43">
        <v>0</v>
      </c>
      <c r="AA522" s="43">
        <v>0</v>
      </c>
      <c r="AB522" s="43">
        <v>0</v>
      </c>
      <c r="AC522" s="43">
        <v>0</v>
      </c>
      <c r="AD522" s="43">
        <v>0</v>
      </c>
      <c r="AE522" s="43">
        <v>0</v>
      </c>
      <c r="AF522" s="43">
        <v>0</v>
      </c>
      <c r="AG522" s="40">
        <v>42671</v>
      </c>
      <c r="AH522" s="22">
        <v>2251401</v>
      </c>
      <c r="AI522" s="65">
        <v>30864</v>
      </c>
      <c r="AJ522" s="40">
        <v>42683</v>
      </c>
      <c r="AK522" s="22">
        <v>17813</v>
      </c>
      <c r="AL522" s="40" t="s">
        <v>108</v>
      </c>
      <c r="AM522" s="43">
        <v>0</v>
      </c>
      <c r="AN522" s="72">
        <f t="shared" si="99"/>
        <v>15028827</v>
      </c>
      <c r="AO522" s="40">
        <v>42661</v>
      </c>
      <c r="AP522" s="56">
        <v>15028827</v>
      </c>
      <c r="AQ522" s="43">
        <v>0</v>
      </c>
      <c r="AR522" s="43">
        <v>0</v>
      </c>
      <c r="AS522" s="43">
        <v>0</v>
      </c>
      <c r="AT522" s="43">
        <v>0</v>
      </c>
      <c r="AU522" s="43">
        <v>0</v>
      </c>
      <c r="AV522" s="43">
        <v>0</v>
      </c>
      <c r="AW522" s="43">
        <v>0</v>
      </c>
      <c r="AX522" s="43">
        <v>0</v>
      </c>
      <c r="AY522" s="43">
        <v>0</v>
      </c>
      <c r="AZ522" s="43">
        <v>0</v>
      </c>
      <c r="BA522" s="19"/>
      <c r="BB522" s="275">
        <f t="shared" si="100"/>
        <v>0</v>
      </c>
      <c r="BC522" s="275">
        <f t="shared" si="101"/>
        <v>0</v>
      </c>
      <c r="BD522" s="14">
        <f>COUNTIF(СписМінфін!$B$2:$B$101,M522)</f>
        <v>0</v>
      </c>
    </row>
    <row r="523" spans="1:56" s="14" customFormat="1" hidden="1" x14ac:dyDescent="0.2">
      <c r="A523" s="14">
        <v>1</v>
      </c>
      <c r="B523" s="14">
        <f t="shared" si="102"/>
        <v>1</v>
      </c>
      <c r="C523" s="14">
        <f t="shared" si="103"/>
        <v>1</v>
      </c>
      <c r="D523" s="14" t="str">
        <f t="shared" si="104"/>
        <v>7ПРИВАТНЕ АКЦIОНЕРНЕ ТОВАРИСТВО "АДМ ІЛЛІЧІВСЬК"</v>
      </c>
      <c r="E523" s="261">
        <f t="shared" si="105"/>
        <v>1863759.1068493151</v>
      </c>
      <c r="F523" s="261">
        <f t="shared" si="106"/>
        <v>1863759.1068493151</v>
      </c>
      <c r="G523" s="128">
        <f t="shared" si="97"/>
        <v>0</v>
      </c>
      <c r="H523" s="126">
        <f t="shared" si="107"/>
        <v>18</v>
      </c>
      <c r="I523" s="23">
        <v>42571</v>
      </c>
      <c r="J523" s="23">
        <v>42571</v>
      </c>
      <c r="K523" s="274">
        <f t="shared" si="108"/>
        <v>42656</v>
      </c>
      <c r="L523" s="22">
        <v>9126090931</v>
      </c>
      <c r="M523" s="14" t="s">
        <v>77</v>
      </c>
      <c r="N523" s="41">
        <v>327902315033</v>
      </c>
      <c r="O523" s="40">
        <v>42571</v>
      </c>
      <c r="P523" s="40">
        <v>42571</v>
      </c>
      <c r="Q523" s="40" t="s">
        <v>108</v>
      </c>
      <c r="R523" s="43">
        <v>37792893</v>
      </c>
      <c r="S523" s="40">
        <v>42656</v>
      </c>
      <c r="T523" s="55">
        <f t="shared" si="98"/>
        <v>37792893</v>
      </c>
      <c r="U523" s="90">
        <v>42656</v>
      </c>
      <c r="V523" s="19">
        <v>37792893</v>
      </c>
      <c r="W523" s="43">
        <v>0</v>
      </c>
      <c r="X523" s="43">
        <v>0</v>
      </c>
      <c r="Y523" s="43">
        <v>0</v>
      </c>
      <c r="Z523" s="43">
        <v>0</v>
      </c>
      <c r="AA523" s="43">
        <v>0</v>
      </c>
      <c r="AB523" s="43">
        <v>0</v>
      </c>
      <c r="AC523" s="43">
        <v>0</v>
      </c>
      <c r="AD523" s="43">
        <v>0</v>
      </c>
      <c r="AE523" s="43">
        <v>0</v>
      </c>
      <c r="AF523" s="43">
        <v>0</v>
      </c>
      <c r="AG523" s="43">
        <v>0</v>
      </c>
      <c r="AH523" s="43">
        <v>0</v>
      </c>
      <c r="AI523" s="88">
        <v>0</v>
      </c>
      <c r="AJ523" s="43">
        <v>0</v>
      </c>
      <c r="AK523" s="43">
        <v>0</v>
      </c>
      <c r="AL523" s="43">
        <v>0</v>
      </c>
      <c r="AM523" s="43">
        <v>0</v>
      </c>
      <c r="AN523" s="72">
        <f t="shared" si="99"/>
        <v>37792893</v>
      </c>
      <c r="AO523" s="40">
        <v>42661</v>
      </c>
      <c r="AP523" s="56">
        <v>37792893</v>
      </c>
      <c r="AQ523" s="43">
        <v>0</v>
      </c>
      <c r="AR523" s="43">
        <v>0</v>
      </c>
      <c r="AS523" s="43">
        <v>0</v>
      </c>
      <c r="AT523" s="43">
        <v>0</v>
      </c>
      <c r="AU523" s="43">
        <v>0</v>
      </c>
      <c r="AV523" s="43">
        <v>0</v>
      </c>
      <c r="AW523" s="43">
        <v>0</v>
      </c>
      <c r="AX523" s="43">
        <v>0</v>
      </c>
      <c r="AY523" s="43">
        <v>0</v>
      </c>
      <c r="AZ523" s="43">
        <v>0</v>
      </c>
      <c r="BA523" s="19"/>
      <c r="BB523" s="275">
        <f t="shared" si="100"/>
        <v>0</v>
      </c>
      <c r="BC523" s="275">
        <f t="shared" si="101"/>
        <v>0</v>
      </c>
      <c r="BD523" s="14">
        <f>COUNTIF(СписМінфін!$B$2:$B$101,M523)</f>
        <v>1</v>
      </c>
    </row>
    <row r="524" spans="1:56" s="14" customFormat="1" hidden="1" x14ac:dyDescent="0.2">
      <c r="A524" s="14">
        <v>1</v>
      </c>
      <c r="B524" s="14">
        <f t="shared" si="102"/>
        <v>1</v>
      </c>
      <c r="C524" s="14">
        <f t="shared" si="103"/>
        <v>1</v>
      </c>
      <c r="D524" s="14" t="str">
        <f t="shared" si="104"/>
        <v>7ПУБЛІЧНЕ АКЦIОНЕРНЕ ТОВАРИСТВО "ДЕРЖАВНА ПРОДОВОЛЬЧО-ЗЕРНОВА КОРПОРАЦІЯ УКРАЇНИ"</v>
      </c>
      <c r="E524" s="261">
        <f t="shared" si="105"/>
        <v>21927210.279452056</v>
      </c>
      <c r="F524" s="261">
        <f t="shared" si="106"/>
        <v>17309858.498630136</v>
      </c>
      <c r="G524" s="128">
        <f t="shared" si="97"/>
        <v>8426667</v>
      </c>
      <c r="H524" s="126">
        <f t="shared" si="107"/>
        <v>144</v>
      </c>
      <c r="I524" s="23">
        <v>42571</v>
      </c>
      <c r="J524" s="23">
        <v>42571</v>
      </c>
      <c r="K524" s="274">
        <f t="shared" si="108"/>
        <v>42782</v>
      </c>
      <c r="L524" s="22">
        <v>9125508951</v>
      </c>
      <c r="M524" s="14" t="s">
        <v>21</v>
      </c>
      <c r="N524" s="41">
        <v>372432726556</v>
      </c>
      <c r="O524" s="40">
        <v>42571</v>
      </c>
      <c r="P524" s="40">
        <v>42571</v>
      </c>
      <c r="Q524" s="40" t="s">
        <v>108</v>
      </c>
      <c r="R524" s="43">
        <v>67962058</v>
      </c>
      <c r="S524" s="40">
        <v>42782</v>
      </c>
      <c r="T524" s="55">
        <f t="shared" si="98"/>
        <v>43875683</v>
      </c>
      <c r="U524" s="92">
        <v>42782</v>
      </c>
      <c r="V524" s="32">
        <v>43875683</v>
      </c>
      <c r="W524" s="43">
        <v>0</v>
      </c>
      <c r="X524" s="43">
        <v>0</v>
      </c>
      <c r="Y524" s="43">
        <v>0</v>
      </c>
      <c r="Z524" s="43">
        <v>0</v>
      </c>
      <c r="AA524" s="43">
        <v>0</v>
      </c>
      <c r="AB524" s="43">
        <v>0</v>
      </c>
      <c r="AC524" s="43">
        <v>0</v>
      </c>
      <c r="AD524" s="43">
        <v>0</v>
      </c>
      <c r="AE524" s="43">
        <v>0</v>
      </c>
      <c r="AF524" s="43">
        <v>0</v>
      </c>
      <c r="AG524" s="40">
        <v>42698</v>
      </c>
      <c r="AH524" s="22">
        <v>7861406</v>
      </c>
      <c r="AI524" s="64">
        <v>15659708</v>
      </c>
      <c r="AJ524" s="40">
        <v>42712</v>
      </c>
      <c r="AK524" s="22">
        <v>32023813</v>
      </c>
      <c r="AL524" s="43">
        <v>0</v>
      </c>
      <c r="AM524" s="43">
        <v>0</v>
      </c>
      <c r="AN524" s="72">
        <f t="shared" si="99"/>
        <v>43875683</v>
      </c>
      <c r="AO524" s="40">
        <v>42793</v>
      </c>
      <c r="AP524" s="57">
        <v>43875683</v>
      </c>
      <c r="AQ524" s="43">
        <v>0</v>
      </c>
      <c r="AR524" s="43">
        <v>0</v>
      </c>
      <c r="AS524" s="43">
        <v>0</v>
      </c>
      <c r="AT524" s="43">
        <v>0</v>
      </c>
      <c r="AU524" s="43">
        <v>0</v>
      </c>
      <c r="AV524" s="43">
        <v>0</v>
      </c>
      <c r="AW524" s="43">
        <v>0</v>
      </c>
      <c r="AX524" s="43">
        <v>0</v>
      </c>
      <c r="AY524" s="43">
        <v>0</v>
      </c>
      <c r="AZ524" s="43">
        <v>0</v>
      </c>
      <c r="BA524" s="19"/>
      <c r="BB524" s="275">
        <f t="shared" si="100"/>
        <v>0</v>
      </c>
      <c r="BC524" s="275">
        <f t="shared" si="101"/>
        <v>24086375</v>
      </c>
      <c r="BD524" s="14">
        <f>COUNTIF(СписМінфін!$B$2:$B$101,M524)</f>
        <v>1</v>
      </c>
    </row>
    <row r="525" spans="1:56" s="14" customFormat="1" hidden="1" x14ac:dyDescent="0.2">
      <c r="A525" s="14">
        <v>1</v>
      </c>
      <c r="B525" s="14">
        <f t="shared" si="102"/>
        <v>0</v>
      </c>
      <c r="C525" s="14">
        <f t="shared" si="103"/>
        <v>0</v>
      </c>
      <c r="D525" s="14" t="str">
        <f t="shared" si="104"/>
        <v>7ТОВАРИСТВО З ОБМЕЖЕНОЮ ВIДПОВIДАЛЬНIСТЮ "БЕССАРАБІЯ-АГРО"</v>
      </c>
      <c r="E525" s="261">
        <f t="shared" si="105"/>
        <v>0</v>
      </c>
      <c r="F525" s="261">
        <f t="shared" si="106"/>
        <v>0</v>
      </c>
      <c r="G525" s="128">
        <f t="shared" si="97"/>
        <v>0</v>
      </c>
      <c r="H525" s="126">
        <f t="shared" si="107"/>
        <v>0</v>
      </c>
      <c r="I525" s="263">
        <f>J525</f>
        <v>42580</v>
      </c>
      <c r="J525" s="23">
        <v>42580</v>
      </c>
      <c r="K525" s="274">
        <f t="shared" si="108"/>
        <v>42627</v>
      </c>
      <c r="L525" s="22">
        <v>9132538726</v>
      </c>
      <c r="M525" s="14" t="s">
        <v>25</v>
      </c>
      <c r="N525" s="41">
        <v>390762615020</v>
      </c>
      <c r="O525" s="40">
        <v>42580</v>
      </c>
      <c r="P525" s="40">
        <v>42580</v>
      </c>
      <c r="Q525" s="40" t="s">
        <v>108</v>
      </c>
      <c r="R525" s="22">
        <v>7300000</v>
      </c>
      <c r="S525" s="40">
        <v>42627</v>
      </c>
      <c r="T525" s="55">
        <f t="shared" si="98"/>
        <v>7300000</v>
      </c>
      <c r="U525" s="90">
        <v>42627</v>
      </c>
      <c r="V525" s="19">
        <v>7300000</v>
      </c>
      <c r="W525" s="43">
        <v>0</v>
      </c>
      <c r="X525" s="43">
        <v>0</v>
      </c>
      <c r="Y525" s="43">
        <v>0</v>
      </c>
      <c r="Z525" s="43">
        <v>0</v>
      </c>
      <c r="AA525" s="43">
        <v>0</v>
      </c>
      <c r="AB525" s="43">
        <v>0</v>
      </c>
      <c r="AC525" s="43">
        <v>0</v>
      </c>
      <c r="AD525" s="43">
        <v>0</v>
      </c>
      <c r="AE525" s="43">
        <v>0</v>
      </c>
      <c r="AF525" s="43">
        <v>0</v>
      </c>
      <c r="AG525" s="43">
        <v>0</v>
      </c>
      <c r="AH525" s="43">
        <v>0</v>
      </c>
      <c r="AI525" s="88">
        <v>0</v>
      </c>
      <c r="AJ525" s="43">
        <v>0</v>
      </c>
      <c r="AK525" s="43">
        <v>0</v>
      </c>
      <c r="AL525" s="43">
        <v>0</v>
      </c>
      <c r="AM525" s="43">
        <v>0</v>
      </c>
      <c r="AN525" s="72">
        <f t="shared" si="99"/>
        <v>7300000</v>
      </c>
      <c r="AO525" s="40">
        <v>42629</v>
      </c>
      <c r="AP525" s="56">
        <v>7300000</v>
      </c>
      <c r="AQ525" s="43">
        <v>0</v>
      </c>
      <c r="AR525" s="43">
        <v>0</v>
      </c>
      <c r="AS525" s="43">
        <v>0</v>
      </c>
      <c r="AT525" s="43">
        <v>0</v>
      </c>
      <c r="AU525" s="43">
        <v>0</v>
      </c>
      <c r="AV525" s="43">
        <v>0</v>
      </c>
      <c r="AW525" s="43">
        <v>0</v>
      </c>
      <c r="AX525" s="43">
        <v>0</v>
      </c>
      <c r="AY525" s="43">
        <v>0</v>
      </c>
      <c r="AZ525" s="43">
        <v>0</v>
      </c>
      <c r="BA525" s="19"/>
      <c r="BB525" s="275">
        <f t="shared" si="100"/>
        <v>0</v>
      </c>
      <c r="BC525" s="275">
        <f t="shared" si="101"/>
        <v>0</v>
      </c>
      <c r="BD525" s="14">
        <f>COUNTIF(СписМінфін!$B$2:$B$101,M525)</f>
        <v>1</v>
      </c>
    </row>
    <row r="526" spans="1:56" s="14" customFormat="1" hidden="1" x14ac:dyDescent="0.2">
      <c r="A526" s="14">
        <v>1</v>
      </c>
      <c r="B526" s="14">
        <f t="shared" si="102"/>
        <v>0</v>
      </c>
      <c r="C526" s="14">
        <f t="shared" si="103"/>
        <v>0</v>
      </c>
      <c r="D526" s="14" t="str">
        <f t="shared" si="104"/>
        <v>8ТОВАРИСТВО З ОБМЕЖЕНОЮ ВIДПОВIДАЛЬНIСТЮ "МРІЯ ТРЕЙДИНГ"</v>
      </c>
      <c r="E526" s="261">
        <f t="shared" si="105"/>
        <v>0</v>
      </c>
      <c r="F526" s="261">
        <f t="shared" si="106"/>
        <v>0</v>
      </c>
      <c r="G526" s="128">
        <f t="shared" si="97"/>
        <v>0</v>
      </c>
      <c r="H526" s="126">
        <f t="shared" si="107"/>
        <v>0</v>
      </c>
      <c r="I526" s="23">
        <v>42604</v>
      </c>
      <c r="J526" s="23">
        <v>42586</v>
      </c>
      <c r="K526" s="274">
        <f t="shared" si="108"/>
        <v>42663</v>
      </c>
      <c r="L526" s="22">
        <v>9136253453</v>
      </c>
      <c r="M526" s="14" t="s">
        <v>31</v>
      </c>
      <c r="N526" s="41">
        <v>396754719188</v>
      </c>
      <c r="O526" s="40">
        <v>42586</v>
      </c>
      <c r="P526" s="40">
        <v>42586</v>
      </c>
      <c r="Q526" s="40" t="s">
        <v>108</v>
      </c>
      <c r="R526" s="22">
        <v>16646113</v>
      </c>
      <c r="S526" s="40">
        <v>42663</v>
      </c>
      <c r="T526" s="55">
        <f t="shared" si="98"/>
        <v>16646113</v>
      </c>
      <c r="U526" s="90">
        <v>42663</v>
      </c>
      <c r="V526" s="19">
        <v>16646113</v>
      </c>
      <c r="W526" s="43">
        <v>0</v>
      </c>
      <c r="X526" s="43">
        <v>0</v>
      </c>
      <c r="Y526" s="43">
        <v>0</v>
      </c>
      <c r="Z526" s="43">
        <v>0</v>
      </c>
      <c r="AA526" s="43">
        <v>0</v>
      </c>
      <c r="AB526" s="43">
        <v>0</v>
      </c>
      <c r="AC526" s="43">
        <v>0</v>
      </c>
      <c r="AD526" s="43">
        <v>0</v>
      </c>
      <c r="AE526" s="43">
        <v>0</v>
      </c>
      <c r="AF526" s="43">
        <v>0</v>
      </c>
      <c r="AG526" s="43">
        <v>0</v>
      </c>
      <c r="AH526" s="43">
        <v>0</v>
      </c>
      <c r="AI526" s="88">
        <v>0</v>
      </c>
      <c r="AJ526" s="43">
        <v>0</v>
      </c>
      <c r="AK526" s="43">
        <v>0</v>
      </c>
      <c r="AL526" s="43">
        <v>0</v>
      </c>
      <c r="AM526" s="43">
        <v>0</v>
      </c>
      <c r="AN526" s="72">
        <f t="shared" si="99"/>
        <v>16646113</v>
      </c>
      <c r="AO526" s="40">
        <v>42668</v>
      </c>
      <c r="AP526" s="56">
        <v>16646113</v>
      </c>
      <c r="AQ526" s="43">
        <v>0</v>
      </c>
      <c r="AR526" s="43">
        <v>0</v>
      </c>
      <c r="AS526" s="43">
        <v>0</v>
      </c>
      <c r="AT526" s="43">
        <v>0</v>
      </c>
      <c r="AU526" s="43">
        <v>0</v>
      </c>
      <c r="AV526" s="43">
        <v>0</v>
      </c>
      <c r="AW526" s="43">
        <v>0</v>
      </c>
      <c r="AX526" s="43">
        <v>0</v>
      </c>
      <c r="AY526" s="43">
        <v>0</v>
      </c>
      <c r="AZ526" s="43">
        <v>0</v>
      </c>
      <c r="BA526" s="19"/>
      <c r="BB526" s="275">
        <f t="shared" si="100"/>
        <v>0</v>
      </c>
      <c r="BC526" s="275">
        <f t="shared" si="101"/>
        <v>0</v>
      </c>
      <c r="BD526" s="14">
        <f>COUNTIF(СписМінфін!$B$2:$B$101,M526)</f>
        <v>1</v>
      </c>
    </row>
    <row r="527" spans="1:56" s="14" customFormat="1" hidden="1" x14ac:dyDescent="0.2">
      <c r="A527" s="14">
        <v>1</v>
      </c>
      <c r="B527" s="14">
        <f t="shared" si="102"/>
        <v>1</v>
      </c>
      <c r="C527" s="14">
        <f t="shared" si="103"/>
        <v>0</v>
      </c>
      <c r="D527" s="14" t="str">
        <f t="shared" si="104"/>
        <v>8ДОЧIРНЄ ПIДПРИЄМСТВО З ІНОЗЕМНОЮ ІНВЕСТИЦІЄЮ "САНТРЕЙД"</v>
      </c>
      <c r="E527" s="261">
        <f t="shared" si="105"/>
        <v>30769247.476410951</v>
      </c>
      <c r="F527" s="261">
        <f t="shared" si="106"/>
        <v>0</v>
      </c>
      <c r="G527" s="128">
        <f t="shared" si="97"/>
        <v>67250151.669999987</v>
      </c>
      <c r="H527" s="126">
        <f t="shared" si="107"/>
        <v>0</v>
      </c>
      <c r="I527" s="23">
        <v>42604</v>
      </c>
      <c r="J527" s="23">
        <v>42592</v>
      </c>
      <c r="K527" s="274">
        <f t="shared" si="108"/>
        <v>42636</v>
      </c>
      <c r="L527" s="22">
        <v>9141384673</v>
      </c>
      <c r="M527" s="14" t="s">
        <v>32</v>
      </c>
      <c r="N527" s="41">
        <v>253945626106</v>
      </c>
      <c r="O527" s="40">
        <v>42592</v>
      </c>
      <c r="P527" s="40">
        <v>42592</v>
      </c>
      <c r="Q527" s="40" t="s">
        <v>108</v>
      </c>
      <c r="R527" s="22">
        <v>214041437</v>
      </c>
      <c r="S527" s="40">
        <v>42636</v>
      </c>
      <c r="T527" s="55">
        <f t="shared" si="98"/>
        <v>146791285.33000001</v>
      </c>
      <c r="U527" s="90">
        <v>42636</v>
      </c>
      <c r="V527" s="19">
        <v>146791285.33000001</v>
      </c>
      <c r="W527" s="43">
        <v>0</v>
      </c>
      <c r="X527" s="43">
        <v>0</v>
      </c>
      <c r="Y527" s="43">
        <v>0</v>
      </c>
      <c r="Z527" s="43">
        <v>0</v>
      </c>
      <c r="AA527" s="43">
        <v>0</v>
      </c>
      <c r="AB527" s="43">
        <v>0</v>
      </c>
      <c r="AC527" s="43">
        <v>0</v>
      </c>
      <c r="AD527" s="43">
        <v>0</v>
      </c>
      <c r="AE527" s="43">
        <v>0</v>
      </c>
      <c r="AF527" s="43">
        <v>0</v>
      </c>
      <c r="AG527" s="43">
        <v>0</v>
      </c>
      <c r="AH527" s="43">
        <v>0</v>
      </c>
      <c r="AI527" s="88">
        <v>0</v>
      </c>
      <c r="AJ527" s="43">
        <v>0</v>
      </c>
      <c r="AK527" s="43">
        <v>0</v>
      </c>
      <c r="AL527" s="43">
        <v>0</v>
      </c>
      <c r="AM527" s="43">
        <v>0</v>
      </c>
      <c r="AN527" s="72">
        <f t="shared" si="99"/>
        <v>146791285.33000001</v>
      </c>
      <c r="AO527" s="40">
        <v>42642</v>
      </c>
      <c r="AP527" s="56">
        <v>146791285.33000001</v>
      </c>
      <c r="AQ527" s="43">
        <v>0</v>
      </c>
      <c r="AR527" s="43">
        <v>0</v>
      </c>
      <c r="AS527" s="43">
        <v>0</v>
      </c>
      <c r="AT527" s="43">
        <v>0</v>
      </c>
      <c r="AU527" s="43">
        <v>0</v>
      </c>
      <c r="AV527" s="43">
        <v>0</v>
      </c>
      <c r="AW527" s="43">
        <v>0</v>
      </c>
      <c r="AX527" s="43">
        <v>0</v>
      </c>
      <c r="AY527" s="43">
        <v>0</v>
      </c>
      <c r="AZ527" s="43">
        <v>0</v>
      </c>
      <c r="BA527" s="19"/>
      <c r="BB527" s="275">
        <f t="shared" si="100"/>
        <v>0</v>
      </c>
      <c r="BC527" s="275">
        <f t="shared" si="101"/>
        <v>67250151.669999987</v>
      </c>
      <c r="BD527" s="14">
        <f>COUNTIF(СписМінфін!$B$2:$B$101,M527)</f>
        <v>1</v>
      </c>
    </row>
    <row r="528" spans="1:56" s="14" customFormat="1" hidden="1" x14ac:dyDescent="0.2">
      <c r="A528" s="14">
        <v>1</v>
      </c>
      <c r="B528" s="14">
        <f t="shared" si="102"/>
        <v>0</v>
      </c>
      <c r="C528" s="14">
        <f t="shared" si="103"/>
        <v>0</v>
      </c>
      <c r="D528" s="14" t="str">
        <f t="shared" si="104"/>
        <v>8ПУБЛІЧНЕ АКЦIОНЕРНЕ ТОВАРИСТВО "ЕНЕРГОМАШСПЕЦСТАЛЬ"</v>
      </c>
      <c r="E528" s="261">
        <f t="shared" si="105"/>
        <v>0</v>
      </c>
      <c r="F528" s="261">
        <f t="shared" si="106"/>
        <v>0</v>
      </c>
      <c r="G528" s="128">
        <f t="shared" si="97"/>
        <v>0</v>
      </c>
      <c r="H528" s="126">
        <f t="shared" si="107"/>
        <v>0</v>
      </c>
      <c r="I528" s="23">
        <v>42604</v>
      </c>
      <c r="J528" s="23">
        <v>42593</v>
      </c>
      <c r="K528" s="274">
        <f t="shared" si="108"/>
        <v>42635</v>
      </c>
      <c r="L528" s="22">
        <v>9142506397</v>
      </c>
      <c r="M528" s="14" t="s">
        <v>60</v>
      </c>
      <c r="N528" s="41">
        <v>2106005156</v>
      </c>
      <c r="O528" s="40">
        <v>42593</v>
      </c>
      <c r="P528" s="40">
        <v>42593</v>
      </c>
      <c r="Q528" s="40" t="s">
        <v>108</v>
      </c>
      <c r="R528" s="43">
        <v>9421754</v>
      </c>
      <c r="S528" s="40">
        <v>42634</v>
      </c>
      <c r="T528" s="55">
        <f t="shared" si="98"/>
        <v>9421754</v>
      </c>
      <c r="U528" s="90">
        <v>42635</v>
      </c>
      <c r="V528" s="19">
        <v>9421754</v>
      </c>
      <c r="W528" s="43">
        <v>0</v>
      </c>
      <c r="X528" s="43">
        <v>0</v>
      </c>
      <c r="Y528" s="43">
        <v>0</v>
      </c>
      <c r="Z528" s="43">
        <v>0</v>
      </c>
      <c r="AA528" s="43">
        <v>0</v>
      </c>
      <c r="AB528" s="43">
        <v>0</v>
      </c>
      <c r="AC528" s="43">
        <v>0</v>
      </c>
      <c r="AD528" s="43">
        <v>0</v>
      </c>
      <c r="AE528" s="43">
        <v>0</v>
      </c>
      <c r="AF528" s="43">
        <v>0</v>
      </c>
      <c r="AG528" s="43">
        <v>0</v>
      </c>
      <c r="AH528" s="43">
        <v>0</v>
      </c>
      <c r="AI528" s="88">
        <v>0</v>
      </c>
      <c r="AJ528" s="43">
        <v>0</v>
      </c>
      <c r="AK528" s="43">
        <v>0</v>
      </c>
      <c r="AL528" s="43">
        <v>0</v>
      </c>
      <c r="AM528" s="43">
        <v>0</v>
      </c>
      <c r="AN528" s="72">
        <f t="shared" si="99"/>
        <v>9421754</v>
      </c>
      <c r="AO528" s="40">
        <v>42661</v>
      </c>
      <c r="AP528" s="56">
        <v>9421754</v>
      </c>
      <c r="AQ528" s="43">
        <v>0</v>
      </c>
      <c r="AR528" s="43">
        <v>0</v>
      </c>
      <c r="AS528" s="43">
        <v>0</v>
      </c>
      <c r="AT528" s="43">
        <v>0</v>
      </c>
      <c r="AU528" s="43">
        <v>0</v>
      </c>
      <c r="AV528" s="43">
        <v>0</v>
      </c>
      <c r="AW528" s="43">
        <v>0</v>
      </c>
      <c r="AX528" s="43">
        <v>0</v>
      </c>
      <c r="AY528" s="43">
        <v>0</v>
      </c>
      <c r="AZ528" s="43">
        <v>0</v>
      </c>
      <c r="BA528" s="19"/>
      <c r="BB528" s="275">
        <f t="shared" si="100"/>
        <v>0</v>
      </c>
      <c r="BC528" s="275">
        <f t="shared" si="101"/>
        <v>0</v>
      </c>
      <c r="BD528" s="14">
        <f>COUNTIF(СписМінфін!$B$2:$B$101,M528)</f>
        <v>1</v>
      </c>
    </row>
    <row r="529" spans="1:56" s="14" customFormat="1" hidden="1" x14ac:dyDescent="0.2">
      <c r="A529" s="14">
        <v>1</v>
      </c>
      <c r="B529" s="14">
        <f t="shared" si="102"/>
        <v>1</v>
      </c>
      <c r="C529" s="14">
        <f t="shared" si="103"/>
        <v>1</v>
      </c>
      <c r="D529" s="14" t="str">
        <f t="shared" si="104"/>
        <v>8ТОВАРИСТВО З ОБМЕЖЕНОЮ ВIДПОВIДАЛЬНIСТЮ "КЕРНЕЛ-ТРЕЙД"</v>
      </c>
      <c r="E529" s="261">
        <f t="shared" si="105"/>
        <v>4590655.4165753322</v>
      </c>
      <c r="F529" s="261">
        <f t="shared" si="106"/>
        <v>1400370.019808219</v>
      </c>
      <c r="G529" s="128">
        <f t="shared" si="97"/>
        <v>6972779.4599999785</v>
      </c>
      <c r="H529" s="126">
        <f t="shared" si="107"/>
        <v>84</v>
      </c>
      <c r="I529" s="62">
        <v>42604</v>
      </c>
      <c r="J529" s="62">
        <v>42593</v>
      </c>
      <c r="K529" s="274">
        <f t="shared" si="108"/>
        <v>42755</v>
      </c>
      <c r="L529" s="52">
        <v>9141989211</v>
      </c>
      <c r="M529" s="14" t="s">
        <v>45</v>
      </c>
      <c r="N529" s="58">
        <v>314543826559</v>
      </c>
      <c r="O529" s="51">
        <v>42593</v>
      </c>
      <c r="P529" s="51">
        <v>42593</v>
      </c>
      <c r="Q529" s="40" t="s">
        <v>108</v>
      </c>
      <c r="R529" s="52">
        <v>385070000</v>
      </c>
      <c r="S529" s="51">
        <v>42634</v>
      </c>
      <c r="T529" s="55">
        <f t="shared" si="98"/>
        <v>378097220.54000002</v>
      </c>
      <c r="U529" s="93">
        <v>42636</v>
      </c>
      <c r="V529" s="20">
        <v>369716563.56999999</v>
      </c>
      <c r="W529" s="33">
        <v>42696</v>
      </c>
      <c r="X529" s="25">
        <v>3268476.75</v>
      </c>
      <c r="Y529" s="33">
        <v>42755</v>
      </c>
      <c r="Z529" s="25">
        <v>5112180.22</v>
      </c>
      <c r="AA529" s="43">
        <v>0</v>
      </c>
      <c r="AB529" s="43">
        <v>0</v>
      </c>
      <c r="AC529" s="43">
        <v>0</v>
      </c>
      <c r="AD529" s="43">
        <v>0</v>
      </c>
      <c r="AE529" s="43">
        <v>0</v>
      </c>
      <c r="AF529" s="43">
        <v>0</v>
      </c>
      <c r="AG529" s="43">
        <v>0</v>
      </c>
      <c r="AH529" s="43">
        <v>0</v>
      </c>
      <c r="AI529" s="88">
        <v>0</v>
      </c>
      <c r="AJ529" s="43">
        <v>0</v>
      </c>
      <c r="AK529" s="43">
        <v>0</v>
      </c>
      <c r="AL529" s="43">
        <v>0</v>
      </c>
      <c r="AM529" s="43">
        <v>0</v>
      </c>
      <c r="AN529" s="72">
        <f t="shared" si="99"/>
        <v>378097220.54000002</v>
      </c>
      <c r="AO529" s="28">
        <v>42642</v>
      </c>
      <c r="AP529" s="27">
        <v>369716563.56999999</v>
      </c>
      <c r="AQ529" s="28">
        <v>42704</v>
      </c>
      <c r="AR529" s="44">
        <v>3268476.75</v>
      </c>
      <c r="AS529" s="28">
        <v>42768</v>
      </c>
      <c r="AT529" s="44">
        <v>5112180.22</v>
      </c>
      <c r="AU529" s="43">
        <v>0</v>
      </c>
      <c r="AV529" s="43">
        <v>0</v>
      </c>
      <c r="AW529" s="43">
        <v>0</v>
      </c>
      <c r="AX529" s="43">
        <v>0</v>
      </c>
      <c r="AY529" s="43">
        <v>0</v>
      </c>
      <c r="AZ529" s="43">
        <v>0</v>
      </c>
      <c r="BA529" s="19"/>
      <c r="BB529" s="275">
        <f t="shared" si="100"/>
        <v>0</v>
      </c>
      <c r="BC529" s="275">
        <f t="shared" si="101"/>
        <v>6972779.4599999785</v>
      </c>
      <c r="BD529" s="14">
        <f>COUNTIF(СписМінфін!$B$2:$B$101,M529)</f>
        <v>1</v>
      </c>
    </row>
    <row r="530" spans="1:56" s="14" customFormat="1" hidden="1" x14ac:dyDescent="0.2">
      <c r="A530" s="14">
        <v>1</v>
      </c>
      <c r="B530" s="14">
        <f t="shared" si="102"/>
        <v>1</v>
      </c>
      <c r="C530" s="14">
        <f t="shared" si="103"/>
        <v>1</v>
      </c>
      <c r="D530" s="14" t="str">
        <f t="shared" si="104"/>
        <v>8ТОВАРИСТВО З ОБМЕЖЕНОЮ ВIДПОВIДАЛЬНIСТЮ "ЄВРОМІНЕРАЛ"</v>
      </c>
      <c r="E530" s="261">
        <f t="shared" si="105"/>
        <v>49286.019178082192</v>
      </c>
      <c r="F530" s="261">
        <f t="shared" si="106"/>
        <v>23564.816438356163</v>
      </c>
      <c r="G530" s="128">
        <f t="shared" si="97"/>
        <v>56217</v>
      </c>
      <c r="H530" s="126">
        <f t="shared" si="107"/>
        <v>53</v>
      </c>
      <c r="I530" s="23">
        <v>42604</v>
      </c>
      <c r="J530" s="23">
        <v>42593</v>
      </c>
      <c r="K530" s="274">
        <f t="shared" si="108"/>
        <v>42724</v>
      </c>
      <c r="L530" s="22">
        <v>9142911385</v>
      </c>
      <c r="M530" s="14" t="s">
        <v>28</v>
      </c>
      <c r="N530" s="41">
        <v>348500305644</v>
      </c>
      <c r="O530" s="40">
        <v>42593</v>
      </c>
      <c r="P530" s="40">
        <v>42593</v>
      </c>
      <c r="Q530" s="40" t="s">
        <v>108</v>
      </c>
      <c r="R530" s="22">
        <v>218503</v>
      </c>
      <c r="S530" s="40">
        <v>42724</v>
      </c>
      <c r="T530" s="55">
        <f t="shared" si="98"/>
        <v>162286</v>
      </c>
      <c r="U530" s="90">
        <v>42724</v>
      </c>
      <c r="V530" s="19">
        <v>162286</v>
      </c>
      <c r="W530" s="43">
        <v>0</v>
      </c>
      <c r="X530" s="43">
        <v>0</v>
      </c>
      <c r="Y530" s="43">
        <v>0</v>
      </c>
      <c r="Z530" s="43">
        <v>0</v>
      </c>
      <c r="AA530" s="43">
        <v>0</v>
      </c>
      <c r="AB530" s="43">
        <v>0</v>
      </c>
      <c r="AC530" s="43">
        <v>0</v>
      </c>
      <c r="AD530" s="43">
        <v>0</v>
      </c>
      <c r="AE530" s="43">
        <v>0</v>
      </c>
      <c r="AF530" s="43">
        <v>0</v>
      </c>
      <c r="AG530" s="43">
        <v>0</v>
      </c>
      <c r="AH530" s="43">
        <v>0</v>
      </c>
      <c r="AI530" s="88">
        <v>0</v>
      </c>
      <c r="AJ530" s="43">
        <v>0</v>
      </c>
      <c r="AK530" s="43">
        <v>0</v>
      </c>
      <c r="AL530" s="43">
        <v>0</v>
      </c>
      <c r="AM530" s="43">
        <v>0</v>
      </c>
      <c r="AN530" s="72">
        <f t="shared" si="99"/>
        <v>162286</v>
      </c>
      <c r="AO530" s="40">
        <v>42725</v>
      </c>
      <c r="AP530" s="56">
        <v>162286</v>
      </c>
      <c r="AQ530" s="43">
        <v>0</v>
      </c>
      <c r="AR530" s="43">
        <v>0</v>
      </c>
      <c r="AS530" s="43">
        <v>0</v>
      </c>
      <c r="AT530" s="43">
        <v>0</v>
      </c>
      <c r="AU530" s="43">
        <v>0</v>
      </c>
      <c r="AV530" s="43">
        <v>0</v>
      </c>
      <c r="AW530" s="43">
        <v>0</v>
      </c>
      <c r="AX530" s="43">
        <v>0</v>
      </c>
      <c r="AY530" s="43">
        <v>0</v>
      </c>
      <c r="AZ530" s="43">
        <v>0</v>
      </c>
      <c r="BA530" s="19"/>
      <c r="BB530" s="275">
        <f t="shared" si="100"/>
        <v>0</v>
      </c>
      <c r="BC530" s="275">
        <f t="shared" si="101"/>
        <v>56217</v>
      </c>
      <c r="BD530" s="14">
        <f>COUNTIF(СписМінфін!$B$2:$B$101,M530)</f>
        <v>1</v>
      </c>
    </row>
    <row r="531" spans="1:56" s="14" customFormat="1" hidden="1" x14ac:dyDescent="0.2">
      <c r="A531" s="14">
        <v>1</v>
      </c>
      <c r="B531" s="14">
        <f t="shared" si="102"/>
        <v>1</v>
      </c>
      <c r="C531" s="14">
        <f t="shared" si="103"/>
        <v>1</v>
      </c>
      <c r="D531" s="14" t="str">
        <f t="shared" si="104"/>
        <v>8ТОВАРИСТВО З ОБМЕЖЕНОЮ ВIДПОВIДАЛЬНIСТЮ "ЄВРОМІНЕРАЛ"</v>
      </c>
      <c r="E531" s="261">
        <f t="shared" si="105"/>
        <v>46547.213698630134</v>
      </c>
      <c r="F531" s="261">
        <f t="shared" si="106"/>
        <v>46547.213698630134</v>
      </c>
      <c r="G531" s="128">
        <f t="shared" si="97"/>
        <v>0</v>
      </c>
      <c r="H531" s="126">
        <f t="shared" si="107"/>
        <v>53</v>
      </c>
      <c r="I531" s="23">
        <v>42604</v>
      </c>
      <c r="J531" s="23">
        <v>42593</v>
      </c>
      <c r="K531" s="274">
        <f t="shared" si="108"/>
        <v>42724</v>
      </c>
      <c r="L531" s="22">
        <v>9143150009</v>
      </c>
      <c r="M531" s="14" t="s">
        <v>28</v>
      </c>
      <c r="N531" s="41">
        <v>348500305644</v>
      </c>
      <c r="O531" s="40">
        <v>42593</v>
      </c>
      <c r="P531" s="40">
        <v>42593</v>
      </c>
      <c r="Q531" s="40" t="s">
        <v>108</v>
      </c>
      <c r="R531" s="22">
        <v>323644</v>
      </c>
      <c r="S531" s="40">
        <v>42724</v>
      </c>
      <c r="T531" s="55">
        <f t="shared" si="98"/>
        <v>320561</v>
      </c>
      <c r="U531" s="90">
        <v>42724</v>
      </c>
      <c r="V531" s="19">
        <v>320561</v>
      </c>
      <c r="W531" s="43">
        <v>0</v>
      </c>
      <c r="X531" s="43">
        <v>0</v>
      </c>
      <c r="Y531" s="43">
        <v>0</v>
      </c>
      <c r="Z531" s="43">
        <v>0</v>
      </c>
      <c r="AA531" s="43">
        <v>0</v>
      </c>
      <c r="AB531" s="43">
        <v>0</v>
      </c>
      <c r="AC531" s="43">
        <v>0</v>
      </c>
      <c r="AD531" s="43">
        <v>0</v>
      </c>
      <c r="AE531" s="43">
        <v>0</v>
      </c>
      <c r="AF531" s="43">
        <v>0</v>
      </c>
      <c r="AG531" s="40">
        <v>42643</v>
      </c>
      <c r="AH531" s="22">
        <v>3181201</v>
      </c>
      <c r="AI531" s="64">
        <v>3083</v>
      </c>
      <c r="AJ531" s="40" t="s">
        <v>108</v>
      </c>
      <c r="AK531" s="22" t="s">
        <v>108</v>
      </c>
      <c r="AL531" s="40" t="s">
        <v>108</v>
      </c>
      <c r="AM531" s="43">
        <v>0</v>
      </c>
      <c r="AN531" s="72">
        <f t="shared" si="99"/>
        <v>320561</v>
      </c>
      <c r="AO531" s="40">
        <v>42725</v>
      </c>
      <c r="AP531" s="56">
        <v>320561</v>
      </c>
      <c r="AQ531" s="43">
        <v>0</v>
      </c>
      <c r="AR531" s="43">
        <v>0</v>
      </c>
      <c r="AS531" s="43">
        <v>0</v>
      </c>
      <c r="AT531" s="43">
        <v>0</v>
      </c>
      <c r="AU531" s="43">
        <v>0</v>
      </c>
      <c r="AV531" s="43">
        <v>0</v>
      </c>
      <c r="AW531" s="43">
        <v>0</v>
      </c>
      <c r="AX531" s="43">
        <v>0</v>
      </c>
      <c r="AY531" s="43">
        <v>0</v>
      </c>
      <c r="AZ531" s="43">
        <v>0</v>
      </c>
      <c r="BA531" s="19"/>
      <c r="BB531" s="275">
        <f t="shared" si="100"/>
        <v>0</v>
      </c>
      <c r="BC531" s="275">
        <f t="shared" si="101"/>
        <v>3083</v>
      </c>
      <c r="BD531" s="14">
        <f>COUNTIF(СписМінфін!$B$2:$B$101,M531)</f>
        <v>1</v>
      </c>
    </row>
    <row r="532" spans="1:56" s="14" customFormat="1" hidden="1" x14ac:dyDescent="0.2">
      <c r="A532" s="14">
        <v>1</v>
      </c>
      <c r="B532" s="14">
        <f t="shared" si="102"/>
        <v>1</v>
      </c>
      <c r="C532" s="14">
        <f t="shared" si="103"/>
        <v>1</v>
      </c>
      <c r="D532" s="14" t="str">
        <f t="shared" si="104"/>
        <v>8ТОВАРИСТВО З ОБМЕЖЕНОЮ ВIДПОВIДАЛЬНIСТЮ "ЄВРОМІНЕРАЛ"</v>
      </c>
      <c r="E532" s="261">
        <f t="shared" si="105"/>
        <v>238382.52876712329</v>
      </c>
      <c r="F532" s="261">
        <f t="shared" si="106"/>
        <v>238382.52876712329</v>
      </c>
      <c r="G532" s="128">
        <f t="shared" si="97"/>
        <v>0</v>
      </c>
      <c r="H532" s="126">
        <f t="shared" si="107"/>
        <v>53</v>
      </c>
      <c r="I532" s="23">
        <v>42604</v>
      </c>
      <c r="J532" s="23">
        <v>42594</v>
      </c>
      <c r="K532" s="274">
        <f t="shared" si="108"/>
        <v>42724</v>
      </c>
      <c r="L532" s="22">
        <v>9143203304</v>
      </c>
      <c r="M532" s="14" t="s">
        <v>28</v>
      </c>
      <c r="N532" s="41">
        <v>348500305644</v>
      </c>
      <c r="O532" s="40">
        <v>42594</v>
      </c>
      <c r="P532" s="40">
        <v>42594</v>
      </c>
      <c r="Q532" s="40" t="s">
        <v>108</v>
      </c>
      <c r="R532" s="22">
        <v>1641691</v>
      </c>
      <c r="S532" s="40">
        <v>42724</v>
      </c>
      <c r="T532" s="55">
        <f t="shared" si="98"/>
        <v>1641691</v>
      </c>
      <c r="U532" s="90">
        <v>42724</v>
      </c>
      <c r="V532" s="19">
        <v>1641691</v>
      </c>
      <c r="W532" s="43">
        <v>0</v>
      </c>
      <c r="X532" s="43">
        <v>0</v>
      </c>
      <c r="Y532" s="43">
        <v>0</v>
      </c>
      <c r="Z532" s="43">
        <v>0</v>
      </c>
      <c r="AA532" s="43">
        <v>0</v>
      </c>
      <c r="AB532" s="43">
        <v>0</v>
      </c>
      <c r="AC532" s="43">
        <v>0</v>
      </c>
      <c r="AD532" s="43">
        <v>0</v>
      </c>
      <c r="AE532" s="43">
        <v>0</v>
      </c>
      <c r="AF532" s="43">
        <v>0</v>
      </c>
      <c r="AG532" s="43">
        <v>0</v>
      </c>
      <c r="AH532" s="43">
        <v>0</v>
      </c>
      <c r="AI532" s="88">
        <v>0</v>
      </c>
      <c r="AJ532" s="43">
        <v>0</v>
      </c>
      <c r="AK532" s="43">
        <v>0</v>
      </c>
      <c r="AL532" s="43">
        <v>0</v>
      </c>
      <c r="AM532" s="43">
        <v>0</v>
      </c>
      <c r="AN532" s="72">
        <f t="shared" si="99"/>
        <v>1641691</v>
      </c>
      <c r="AO532" s="40">
        <v>42725</v>
      </c>
      <c r="AP532" s="56">
        <v>1641691</v>
      </c>
      <c r="AQ532" s="43">
        <v>0</v>
      </c>
      <c r="AR532" s="43">
        <v>0</v>
      </c>
      <c r="AS532" s="43">
        <v>0</v>
      </c>
      <c r="AT532" s="43">
        <v>0</v>
      </c>
      <c r="AU532" s="43">
        <v>0</v>
      </c>
      <c r="AV532" s="43">
        <v>0</v>
      </c>
      <c r="AW532" s="43">
        <v>0</v>
      </c>
      <c r="AX532" s="43">
        <v>0</v>
      </c>
      <c r="AY532" s="43">
        <v>0</v>
      </c>
      <c r="AZ532" s="43">
        <v>0</v>
      </c>
      <c r="BA532" s="19"/>
      <c r="BB532" s="275">
        <f t="shared" si="100"/>
        <v>0</v>
      </c>
      <c r="BC532" s="275">
        <f t="shared" si="101"/>
        <v>0</v>
      </c>
      <c r="BD532" s="14">
        <f>COUNTIF(СписМінфін!$B$2:$B$101,M532)</f>
        <v>1</v>
      </c>
    </row>
    <row r="533" spans="1:56" s="14" customFormat="1" hidden="1" x14ac:dyDescent="0.2">
      <c r="A533" s="14">
        <v>1</v>
      </c>
      <c r="B533" s="14">
        <f t="shared" si="102"/>
        <v>1</v>
      </c>
      <c r="C533" s="14">
        <f t="shared" si="103"/>
        <v>1</v>
      </c>
      <c r="D533" s="14" t="str">
        <f t="shared" si="104"/>
        <v>8ТОВАРИСТВО З ОБМЕЖЕНОЮ ВIДПОВIДАЛЬНIСТЮ "ЄВРОМІНЕРАЛ"</v>
      </c>
      <c r="E533" s="261">
        <f t="shared" si="105"/>
        <v>183980.13424657536</v>
      </c>
      <c r="F533" s="261">
        <f t="shared" si="106"/>
        <v>183980.13424657536</v>
      </c>
      <c r="G533" s="128">
        <f t="shared" si="97"/>
        <v>0</v>
      </c>
      <c r="H533" s="126">
        <f t="shared" si="107"/>
        <v>53</v>
      </c>
      <c r="I533" s="23">
        <v>42604</v>
      </c>
      <c r="J533" s="23">
        <v>42594</v>
      </c>
      <c r="K533" s="274">
        <f t="shared" si="108"/>
        <v>42724</v>
      </c>
      <c r="L533" s="22">
        <v>9143392918</v>
      </c>
      <c r="M533" s="14" t="s">
        <v>28</v>
      </c>
      <c r="N533" s="41">
        <v>348500305644</v>
      </c>
      <c r="O533" s="40">
        <v>42594</v>
      </c>
      <c r="P533" s="40">
        <v>42594</v>
      </c>
      <c r="Q533" s="40" t="s">
        <v>108</v>
      </c>
      <c r="R533" s="22">
        <v>1278868</v>
      </c>
      <c r="S533" s="40">
        <v>42724</v>
      </c>
      <c r="T533" s="55">
        <f t="shared" si="98"/>
        <v>1267033</v>
      </c>
      <c r="U533" s="90">
        <v>42724</v>
      </c>
      <c r="V533" s="19">
        <v>1267033</v>
      </c>
      <c r="W533" s="43">
        <v>0</v>
      </c>
      <c r="X533" s="43">
        <v>0</v>
      </c>
      <c r="Y533" s="43">
        <v>0</v>
      </c>
      <c r="Z533" s="43">
        <v>0</v>
      </c>
      <c r="AA533" s="43">
        <v>0</v>
      </c>
      <c r="AB533" s="43">
        <v>0</v>
      </c>
      <c r="AC533" s="43">
        <v>0</v>
      </c>
      <c r="AD533" s="43">
        <v>0</v>
      </c>
      <c r="AE533" s="43">
        <v>0</v>
      </c>
      <c r="AF533" s="43">
        <v>0</v>
      </c>
      <c r="AG533" s="40">
        <v>42643</v>
      </c>
      <c r="AH533" s="22">
        <v>3181201</v>
      </c>
      <c r="AI533" s="64">
        <v>11835</v>
      </c>
      <c r="AJ533" s="40" t="s">
        <v>108</v>
      </c>
      <c r="AK533" s="22" t="s">
        <v>108</v>
      </c>
      <c r="AL533" s="40" t="s">
        <v>108</v>
      </c>
      <c r="AM533" s="43">
        <v>0</v>
      </c>
      <c r="AN533" s="72">
        <f t="shared" si="99"/>
        <v>1267033</v>
      </c>
      <c r="AO533" s="40">
        <v>42725</v>
      </c>
      <c r="AP533" s="56">
        <v>1267033</v>
      </c>
      <c r="AQ533" s="43">
        <v>0</v>
      </c>
      <c r="AR533" s="43">
        <v>0</v>
      </c>
      <c r="AS533" s="43">
        <v>0</v>
      </c>
      <c r="AT533" s="43">
        <v>0</v>
      </c>
      <c r="AU533" s="43">
        <v>0</v>
      </c>
      <c r="AV533" s="43">
        <v>0</v>
      </c>
      <c r="AW533" s="43">
        <v>0</v>
      </c>
      <c r="AX533" s="43">
        <v>0</v>
      </c>
      <c r="AY533" s="43">
        <v>0</v>
      </c>
      <c r="AZ533" s="43">
        <v>0</v>
      </c>
      <c r="BA533" s="19"/>
      <c r="BB533" s="275">
        <f t="shared" si="100"/>
        <v>0</v>
      </c>
      <c r="BC533" s="275">
        <f t="shared" si="101"/>
        <v>11835</v>
      </c>
      <c r="BD533" s="14">
        <f>COUNTIF(СписМінфін!$B$2:$B$101,M533)</f>
        <v>1</v>
      </c>
    </row>
    <row r="534" spans="1:56" s="14" customFormat="1" hidden="1" x14ac:dyDescent="0.2">
      <c r="A534" s="14">
        <v>1</v>
      </c>
      <c r="B534" s="14">
        <f t="shared" si="102"/>
        <v>1</v>
      </c>
      <c r="C534" s="14">
        <f t="shared" si="103"/>
        <v>1</v>
      </c>
      <c r="D534" s="14" t="str">
        <f t="shared" si="104"/>
        <v>8ТОВАРИСТВО З ОБМЕЖЕНОЮ ВIДПОВIДАЛЬНIСТЮ "ЄВРОМІНЕРАЛ"</v>
      </c>
      <c r="E534" s="261">
        <f t="shared" si="105"/>
        <v>46012.857534246577</v>
      </c>
      <c r="F534" s="261">
        <f t="shared" si="106"/>
        <v>46012.857534246577</v>
      </c>
      <c r="G534" s="128">
        <f t="shared" si="97"/>
        <v>0</v>
      </c>
      <c r="H534" s="126">
        <f t="shared" si="107"/>
        <v>53</v>
      </c>
      <c r="I534" s="23">
        <v>42604</v>
      </c>
      <c r="J534" s="23">
        <v>42594</v>
      </c>
      <c r="K534" s="274">
        <f t="shared" si="108"/>
        <v>42724</v>
      </c>
      <c r="L534" s="22">
        <v>9143489757</v>
      </c>
      <c r="M534" s="14" t="s">
        <v>28</v>
      </c>
      <c r="N534" s="41">
        <v>348500305644</v>
      </c>
      <c r="O534" s="40">
        <v>42594</v>
      </c>
      <c r="P534" s="40">
        <v>42594</v>
      </c>
      <c r="Q534" s="40" t="s">
        <v>108</v>
      </c>
      <c r="R534" s="22">
        <v>316881</v>
      </c>
      <c r="S534" s="40">
        <v>42724</v>
      </c>
      <c r="T534" s="55">
        <f t="shared" si="98"/>
        <v>316881</v>
      </c>
      <c r="U534" s="90">
        <v>42724</v>
      </c>
      <c r="V534" s="19">
        <v>316881</v>
      </c>
      <c r="W534" s="43">
        <v>0</v>
      </c>
      <c r="X534" s="43">
        <v>0</v>
      </c>
      <c r="Y534" s="43">
        <v>0</v>
      </c>
      <c r="Z534" s="43">
        <v>0</v>
      </c>
      <c r="AA534" s="43">
        <v>0</v>
      </c>
      <c r="AB534" s="43">
        <v>0</v>
      </c>
      <c r="AC534" s="43">
        <v>0</v>
      </c>
      <c r="AD534" s="43">
        <v>0</v>
      </c>
      <c r="AE534" s="43">
        <v>0</v>
      </c>
      <c r="AF534" s="43">
        <v>0</v>
      </c>
      <c r="AG534" s="43">
        <v>0</v>
      </c>
      <c r="AH534" s="43">
        <v>0</v>
      </c>
      <c r="AI534" s="88">
        <v>0</v>
      </c>
      <c r="AJ534" s="43">
        <v>0</v>
      </c>
      <c r="AK534" s="43">
        <v>0</v>
      </c>
      <c r="AL534" s="43">
        <v>0</v>
      </c>
      <c r="AM534" s="43">
        <v>0</v>
      </c>
      <c r="AN534" s="72">
        <f t="shared" si="99"/>
        <v>316881</v>
      </c>
      <c r="AO534" s="40">
        <v>42725</v>
      </c>
      <c r="AP534" s="56">
        <v>316881</v>
      </c>
      <c r="AQ534" s="43">
        <v>0</v>
      </c>
      <c r="AR534" s="43">
        <v>0</v>
      </c>
      <c r="AS534" s="43">
        <v>0</v>
      </c>
      <c r="AT534" s="43">
        <v>0</v>
      </c>
      <c r="AU534" s="43">
        <v>0</v>
      </c>
      <c r="AV534" s="43">
        <v>0</v>
      </c>
      <c r="AW534" s="43">
        <v>0</v>
      </c>
      <c r="AX534" s="43">
        <v>0</v>
      </c>
      <c r="AY534" s="43">
        <v>0</v>
      </c>
      <c r="AZ534" s="43">
        <v>0</v>
      </c>
      <c r="BA534" s="19"/>
      <c r="BB534" s="275">
        <f t="shared" si="100"/>
        <v>0</v>
      </c>
      <c r="BC534" s="275">
        <f t="shared" si="101"/>
        <v>0</v>
      </c>
      <c r="BD534" s="14">
        <f>COUNTIF(СписМінфін!$B$2:$B$101,M534)</f>
        <v>1</v>
      </c>
    </row>
    <row r="535" spans="1:56" s="14" customFormat="1" hidden="1" x14ac:dyDescent="0.2">
      <c r="A535" s="14">
        <v>1</v>
      </c>
      <c r="B535" s="14">
        <f t="shared" si="102"/>
        <v>1</v>
      </c>
      <c r="C535" s="14">
        <f t="shared" si="103"/>
        <v>1</v>
      </c>
      <c r="D535" s="14" t="str">
        <f t="shared" si="104"/>
        <v>8ТОВАРИСТВО З ОБМЕЖЕНОЮ ВIДПОВIДАЛЬНIСТЮ "ЄВРОМІНЕРАЛ"</v>
      </c>
      <c r="E535" s="261">
        <f t="shared" si="105"/>
        <v>86852.624657534252</v>
      </c>
      <c r="F535" s="261">
        <f t="shared" si="106"/>
        <v>86852.624657534252</v>
      </c>
      <c r="G535" s="128">
        <f t="shared" si="97"/>
        <v>0</v>
      </c>
      <c r="H535" s="126">
        <f t="shared" si="107"/>
        <v>53</v>
      </c>
      <c r="I535" s="23">
        <v>42604</v>
      </c>
      <c r="J535" s="23">
        <v>42594</v>
      </c>
      <c r="K535" s="274">
        <f t="shared" si="108"/>
        <v>42724</v>
      </c>
      <c r="L535" s="22">
        <v>9143496055</v>
      </c>
      <c r="M535" s="14" t="s">
        <v>28</v>
      </c>
      <c r="N535" s="41">
        <v>348500305644</v>
      </c>
      <c r="O535" s="40">
        <v>42594</v>
      </c>
      <c r="P535" s="40">
        <v>42594</v>
      </c>
      <c r="Q535" s="40" t="s">
        <v>108</v>
      </c>
      <c r="R535" s="22">
        <v>598136</v>
      </c>
      <c r="S535" s="40">
        <v>42724</v>
      </c>
      <c r="T535" s="55">
        <f t="shared" si="98"/>
        <v>598136</v>
      </c>
      <c r="U535" s="90">
        <v>42724</v>
      </c>
      <c r="V535" s="19">
        <v>598136</v>
      </c>
      <c r="W535" s="43">
        <v>0</v>
      </c>
      <c r="X535" s="43">
        <v>0</v>
      </c>
      <c r="Y535" s="43">
        <v>0</v>
      </c>
      <c r="Z535" s="43">
        <v>0</v>
      </c>
      <c r="AA535" s="43">
        <v>0</v>
      </c>
      <c r="AB535" s="43">
        <v>0</v>
      </c>
      <c r="AC535" s="43">
        <v>0</v>
      </c>
      <c r="AD535" s="43">
        <v>0</v>
      </c>
      <c r="AE535" s="43">
        <v>0</v>
      </c>
      <c r="AF535" s="43">
        <v>0</v>
      </c>
      <c r="AG535" s="43">
        <v>0</v>
      </c>
      <c r="AH535" s="43">
        <v>0</v>
      </c>
      <c r="AI535" s="88">
        <v>0</v>
      </c>
      <c r="AJ535" s="43">
        <v>0</v>
      </c>
      <c r="AK535" s="43">
        <v>0</v>
      </c>
      <c r="AL535" s="43">
        <v>0</v>
      </c>
      <c r="AM535" s="43">
        <v>0</v>
      </c>
      <c r="AN535" s="72">
        <f t="shared" si="99"/>
        <v>598136</v>
      </c>
      <c r="AO535" s="40">
        <v>42725</v>
      </c>
      <c r="AP535" s="56">
        <v>598136</v>
      </c>
      <c r="AQ535" s="43">
        <v>0</v>
      </c>
      <c r="AR535" s="43">
        <v>0</v>
      </c>
      <c r="AS535" s="43">
        <v>0</v>
      </c>
      <c r="AT535" s="43">
        <v>0</v>
      </c>
      <c r="AU535" s="43">
        <v>0</v>
      </c>
      <c r="AV535" s="43">
        <v>0</v>
      </c>
      <c r="AW535" s="43">
        <v>0</v>
      </c>
      <c r="AX535" s="43">
        <v>0</v>
      </c>
      <c r="AY535" s="43">
        <v>0</v>
      </c>
      <c r="AZ535" s="43">
        <v>0</v>
      </c>
      <c r="BA535" s="19"/>
      <c r="BB535" s="275">
        <f t="shared" si="100"/>
        <v>0</v>
      </c>
      <c r="BC535" s="275">
        <f t="shared" si="101"/>
        <v>0</v>
      </c>
      <c r="BD535" s="14">
        <f>COUNTIF(СписМінфін!$B$2:$B$101,M535)</f>
        <v>1</v>
      </c>
    </row>
    <row r="536" spans="1:56" s="14" customFormat="1" hidden="1" x14ac:dyDescent="0.2">
      <c r="A536" s="14">
        <v>1</v>
      </c>
      <c r="B536" s="14">
        <f t="shared" si="102"/>
        <v>1</v>
      </c>
      <c r="C536" s="14">
        <f t="shared" si="103"/>
        <v>1</v>
      </c>
      <c r="D536" s="14" t="str">
        <f t="shared" si="104"/>
        <v>8ТОВАРИСТВО З ОБМЕЖЕНОЮ ВIДПОВIДАЛЬНIСТЮ "ЄВРОМІНЕРАЛ"</v>
      </c>
      <c r="E536" s="261">
        <f t="shared" si="105"/>
        <v>61246.219178082189</v>
      </c>
      <c r="F536" s="261">
        <f t="shared" si="106"/>
        <v>61246.219178082189</v>
      </c>
      <c r="G536" s="128">
        <f t="shared" si="97"/>
        <v>0</v>
      </c>
      <c r="H536" s="126">
        <f t="shared" si="107"/>
        <v>53</v>
      </c>
      <c r="I536" s="23">
        <v>42604</v>
      </c>
      <c r="J536" s="23">
        <v>42594</v>
      </c>
      <c r="K536" s="274">
        <f t="shared" si="108"/>
        <v>42724</v>
      </c>
      <c r="L536" s="22">
        <v>9143531090</v>
      </c>
      <c r="M536" s="14" t="s">
        <v>28</v>
      </c>
      <c r="N536" s="41">
        <v>348500305644</v>
      </c>
      <c r="O536" s="40">
        <v>42594</v>
      </c>
      <c r="P536" s="40">
        <v>42594</v>
      </c>
      <c r="Q536" s="40" t="s">
        <v>108</v>
      </c>
      <c r="R536" s="22">
        <v>421850</v>
      </c>
      <c r="S536" s="40">
        <v>42724</v>
      </c>
      <c r="T536" s="55">
        <f t="shared" si="98"/>
        <v>421790</v>
      </c>
      <c r="U536" s="90">
        <v>42724</v>
      </c>
      <c r="V536" s="19">
        <v>421790</v>
      </c>
      <c r="W536" s="43">
        <v>0</v>
      </c>
      <c r="X536" s="43">
        <v>0</v>
      </c>
      <c r="Y536" s="43">
        <v>0</v>
      </c>
      <c r="Z536" s="43">
        <v>0</v>
      </c>
      <c r="AA536" s="43">
        <v>0</v>
      </c>
      <c r="AB536" s="43">
        <v>0</v>
      </c>
      <c r="AC536" s="43">
        <v>0</v>
      </c>
      <c r="AD536" s="43">
        <v>0</v>
      </c>
      <c r="AE536" s="43">
        <v>0</v>
      </c>
      <c r="AF536" s="43">
        <v>0</v>
      </c>
      <c r="AG536" s="40">
        <v>42643</v>
      </c>
      <c r="AH536" s="22">
        <v>3181201</v>
      </c>
      <c r="AI536" s="64">
        <v>60</v>
      </c>
      <c r="AJ536" s="40" t="s">
        <v>108</v>
      </c>
      <c r="AK536" s="22" t="s">
        <v>108</v>
      </c>
      <c r="AL536" s="40" t="s">
        <v>108</v>
      </c>
      <c r="AM536" s="43">
        <v>0</v>
      </c>
      <c r="AN536" s="72">
        <f t="shared" si="99"/>
        <v>421790</v>
      </c>
      <c r="AO536" s="40">
        <v>42725</v>
      </c>
      <c r="AP536" s="56">
        <v>421790</v>
      </c>
      <c r="AQ536" s="43">
        <v>0</v>
      </c>
      <c r="AR536" s="43">
        <v>0</v>
      </c>
      <c r="AS536" s="43">
        <v>0</v>
      </c>
      <c r="AT536" s="43">
        <v>0</v>
      </c>
      <c r="AU536" s="43">
        <v>0</v>
      </c>
      <c r="AV536" s="43">
        <v>0</v>
      </c>
      <c r="AW536" s="43">
        <v>0</v>
      </c>
      <c r="AX536" s="43">
        <v>0</v>
      </c>
      <c r="AY536" s="43">
        <v>0</v>
      </c>
      <c r="AZ536" s="43">
        <v>0</v>
      </c>
      <c r="BA536" s="19"/>
      <c r="BB536" s="275">
        <f t="shared" si="100"/>
        <v>0</v>
      </c>
      <c r="BC536" s="275">
        <f t="shared" si="101"/>
        <v>60</v>
      </c>
      <c r="BD536" s="14">
        <f>COUNTIF(СписМінфін!$B$2:$B$101,M536)</f>
        <v>1</v>
      </c>
    </row>
    <row r="537" spans="1:56" s="14" customFormat="1" hidden="1" x14ac:dyDescent="0.2">
      <c r="A537" s="14">
        <v>1</v>
      </c>
      <c r="B537" s="14">
        <f t="shared" si="102"/>
        <v>1</v>
      </c>
      <c r="C537" s="14">
        <f t="shared" si="103"/>
        <v>1</v>
      </c>
      <c r="D537" s="14" t="str">
        <f t="shared" si="104"/>
        <v>8ТОВАРИСТВО З ОБМЕЖЕНОЮ ВIДПОВIДАЛЬНIСТЮ "ЄВРОМІНЕРАЛ"</v>
      </c>
      <c r="E537" s="261">
        <f t="shared" si="105"/>
        <v>72740.830136986304</v>
      </c>
      <c r="F537" s="261">
        <f t="shared" si="106"/>
        <v>72740.830136986304</v>
      </c>
      <c r="G537" s="128">
        <f t="shared" si="97"/>
        <v>0</v>
      </c>
      <c r="H537" s="126">
        <f t="shared" si="107"/>
        <v>53</v>
      </c>
      <c r="I537" s="23">
        <v>42604</v>
      </c>
      <c r="J537" s="23">
        <v>42594</v>
      </c>
      <c r="K537" s="274">
        <f t="shared" si="108"/>
        <v>42724</v>
      </c>
      <c r="L537" s="22">
        <v>9143568146</v>
      </c>
      <c r="M537" s="14" t="s">
        <v>28</v>
      </c>
      <c r="N537" s="41">
        <v>348500305644</v>
      </c>
      <c r="O537" s="40">
        <v>42594</v>
      </c>
      <c r="P537" s="40">
        <v>42594</v>
      </c>
      <c r="Q537" s="40" t="s">
        <v>108</v>
      </c>
      <c r="R537" s="22">
        <v>501091</v>
      </c>
      <c r="S537" s="40">
        <v>42724</v>
      </c>
      <c r="T537" s="55">
        <f t="shared" si="98"/>
        <v>500951</v>
      </c>
      <c r="U537" s="90">
        <v>42724</v>
      </c>
      <c r="V537" s="19">
        <v>500951</v>
      </c>
      <c r="W537" s="43">
        <v>0</v>
      </c>
      <c r="X537" s="43">
        <v>0</v>
      </c>
      <c r="Y537" s="43">
        <v>0</v>
      </c>
      <c r="Z537" s="43">
        <v>0</v>
      </c>
      <c r="AA537" s="43">
        <v>0</v>
      </c>
      <c r="AB537" s="43">
        <v>0</v>
      </c>
      <c r="AC537" s="43">
        <v>0</v>
      </c>
      <c r="AD537" s="43">
        <v>0</v>
      </c>
      <c r="AE537" s="43">
        <v>0</v>
      </c>
      <c r="AF537" s="43">
        <v>0</v>
      </c>
      <c r="AG537" s="40">
        <v>42643</v>
      </c>
      <c r="AH537" s="22">
        <v>3181201</v>
      </c>
      <c r="AI537" s="64">
        <v>140</v>
      </c>
      <c r="AJ537" s="40" t="s">
        <v>108</v>
      </c>
      <c r="AK537" s="22" t="s">
        <v>108</v>
      </c>
      <c r="AL537" s="40" t="s">
        <v>108</v>
      </c>
      <c r="AM537" s="43">
        <v>0</v>
      </c>
      <c r="AN537" s="72">
        <f t="shared" si="99"/>
        <v>500951</v>
      </c>
      <c r="AO537" s="40">
        <v>42725</v>
      </c>
      <c r="AP537" s="56">
        <v>500951</v>
      </c>
      <c r="AQ537" s="43">
        <v>0</v>
      </c>
      <c r="AR537" s="43">
        <v>0</v>
      </c>
      <c r="AS537" s="43">
        <v>0</v>
      </c>
      <c r="AT537" s="43">
        <v>0</v>
      </c>
      <c r="AU537" s="43">
        <v>0</v>
      </c>
      <c r="AV537" s="43">
        <v>0</v>
      </c>
      <c r="AW537" s="43">
        <v>0</v>
      </c>
      <c r="AX537" s="43">
        <v>0</v>
      </c>
      <c r="AY537" s="43">
        <v>0</v>
      </c>
      <c r="AZ537" s="43">
        <v>0</v>
      </c>
      <c r="BA537" s="19"/>
      <c r="BB537" s="275">
        <f t="shared" si="100"/>
        <v>0</v>
      </c>
      <c r="BC537" s="275">
        <f t="shared" si="101"/>
        <v>140</v>
      </c>
      <c r="BD537" s="14">
        <f>COUNTIF(СписМінфін!$B$2:$B$101,M537)</f>
        <v>1</v>
      </c>
    </row>
    <row r="538" spans="1:56" s="14" customFormat="1" hidden="1" x14ac:dyDescent="0.2">
      <c r="A538" s="14">
        <v>1</v>
      </c>
      <c r="B538" s="14">
        <f t="shared" si="102"/>
        <v>1</v>
      </c>
      <c r="C538" s="14">
        <f t="shared" si="103"/>
        <v>1</v>
      </c>
      <c r="D538" s="14" t="str">
        <f t="shared" si="104"/>
        <v>8ТОВАРИСТВО З ОБМЕЖЕНОЮ ВIДПОВIДАЛЬНIСТЮ "ЄВРОМІНЕРАЛ"</v>
      </c>
      <c r="E538" s="261">
        <f t="shared" si="105"/>
        <v>126263.13424657534</v>
      </c>
      <c r="F538" s="261">
        <f t="shared" si="106"/>
        <v>126263.13424657534</v>
      </c>
      <c r="G538" s="128">
        <f t="shared" si="97"/>
        <v>0</v>
      </c>
      <c r="H538" s="126">
        <f t="shared" si="107"/>
        <v>53</v>
      </c>
      <c r="I538" s="23">
        <v>42604</v>
      </c>
      <c r="J538" s="23">
        <v>42594</v>
      </c>
      <c r="K538" s="274">
        <f t="shared" si="108"/>
        <v>42724</v>
      </c>
      <c r="L538" s="22">
        <v>9143569221</v>
      </c>
      <c r="M538" s="14" t="s">
        <v>28</v>
      </c>
      <c r="N538" s="41">
        <v>348500305644</v>
      </c>
      <c r="O538" s="40">
        <v>42594</v>
      </c>
      <c r="P538" s="40">
        <v>42594</v>
      </c>
      <c r="Q538" s="40" t="s">
        <v>108</v>
      </c>
      <c r="R538" s="22">
        <v>894318</v>
      </c>
      <c r="S538" s="40">
        <v>42724</v>
      </c>
      <c r="T538" s="55">
        <f t="shared" si="98"/>
        <v>869548</v>
      </c>
      <c r="U538" s="90">
        <v>42724</v>
      </c>
      <c r="V538" s="19">
        <v>869548</v>
      </c>
      <c r="W538" s="43">
        <v>0</v>
      </c>
      <c r="X538" s="43">
        <v>0</v>
      </c>
      <c r="Y538" s="43">
        <v>0</v>
      </c>
      <c r="Z538" s="43">
        <v>0</v>
      </c>
      <c r="AA538" s="43">
        <v>0</v>
      </c>
      <c r="AB538" s="43">
        <v>0</v>
      </c>
      <c r="AC538" s="43">
        <v>0</v>
      </c>
      <c r="AD538" s="43">
        <v>0</v>
      </c>
      <c r="AE538" s="43">
        <v>0</v>
      </c>
      <c r="AF538" s="43">
        <v>0</v>
      </c>
      <c r="AG538" s="40">
        <v>42643</v>
      </c>
      <c r="AH538" s="22">
        <v>3181201</v>
      </c>
      <c r="AI538" s="64">
        <v>24770</v>
      </c>
      <c r="AJ538" s="40" t="s">
        <v>108</v>
      </c>
      <c r="AK538" s="22" t="s">
        <v>108</v>
      </c>
      <c r="AL538" s="40" t="s">
        <v>108</v>
      </c>
      <c r="AM538" s="43">
        <v>0</v>
      </c>
      <c r="AN538" s="72">
        <f t="shared" si="99"/>
        <v>869548</v>
      </c>
      <c r="AO538" s="40">
        <v>42725</v>
      </c>
      <c r="AP538" s="56">
        <v>869548</v>
      </c>
      <c r="AQ538" s="43">
        <v>0</v>
      </c>
      <c r="AR538" s="43">
        <v>0</v>
      </c>
      <c r="AS538" s="43">
        <v>0</v>
      </c>
      <c r="AT538" s="43">
        <v>0</v>
      </c>
      <c r="AU538" s="43">
        <v>0</v>
      </c>
      <c r="AV538" s="43">
        <v>0</v>
      </c>
      <c r="AW538" s="43">
        <v>0</v>
      </c>
      <c r="AX538" s="43">
        <v>0</v>
      </c>
      <c r="AY538" s="43">
        <v>0</v>
      </c>
      <c r="AZ538" s="43">
        <v>0</v>
      </c>
      <c r="BA538" s="19"/>
      <c r="BB538" s="275">
        <f t="shared" si="100"/>
        <v>0</v>
      </c>
      <c r="BC538" s="275">
        <f t="shared" si="101"/>
        <v>24770</v>
      </c>
      <c r="BD538" s="14">
        <f>COUNTIF(СписМінфін!$B$2:$B$101,M538)</f>
        <v>1</v>
      </c>
    </row>
    <row r="539" spans="1:56" s="14" customFormat="1" hidden="1" x14ac:dyDescent="0.2">
      <c r="A539" s="14">
        <v>1</v>
      </c>
      <c r="B539" s="14">
        <f t="shared" si="102"/>
        <v>1</v>
      </c>
      <c r="C539" s="14">
        <f t="shared" si="103"/>
        <v>1</v>
      </c>
      <c r="D539" s="14" t="str">
        <f t="shared" si="104"/>
        <v>8ТОВАРИСТВО З ОБМЕЖЕНОЮ ВIДПОВIДАЛЬНIСТЮ "ЄВРОМІНЕРАЛ"</v>
      </c>
      <c r="E539" s="261">
        <f t="shared" si="105"/>
        <v>185738.57260273973</v>
      </c>
      <c r="F539" s="261">
        <f t="shared" si="106"/>
        <v>185738.57260273973</v>
      </c>
      <c r="G539" s="128">
        <f t="shared" si="97"/>
        <v>0</v>
      </c>
      <c r="H539" s="126">
        <f t="shared" si="107"/>
        <v>53</v>
      </c>
      <c r="I539" s="23">
        <v>42604</v>
      </c>
      <c r="J539" s="23">
        <v>42594</v>
      </c>
      <c r="K539" s="274">
        <f t="shared" si="108"/>
        <v>42724</v>
      </c>
      <c r="L539" s="22">
        <v>9143570427</v>
      </c>
      <c r="M539" s="14" t="s">
        <v>28</v>
      </c>
      <c r="N539" s="41">
        <v>348500305644</v>
      </c>
      <c r="O539" s="40">
        <v>42594</v>
      </c>
      <c r="P539" s="40">
        <v>42594</v>
      </c>
      <c r="Q539" s="40" t="s">
        <v>108</v>
      </c>
      <c r="R539" s="22">
        <v>1279304</v>
      </c>
      <c r="S539" s="40">
        <v>42724</v>
      </c>
      <c r="T539" s="55">
        <f t="shared" si="98"/>
        <v>1279143</v>
      </c>
      <c r="U539" s="90">
        <v>42724</v>
      </c>
      <c r="V539" s="19">
        <v>1279143</v>
      </c>
      <c r="W539" s="43">
        <v>0</v>
      </c>
      <c r="X539" s="43">
        <v>0</v>
      </c>
      <c r="Y539" s="43">
        <v>0</v>
      </c>
      <c r="Z539" s="43">
        <v>0</v>
      </c>
      <c r="AA539" s="43">
        <v>0</v>
      </c>
      <c r="AB539" s="43">
        <v>0</v>
      </c>
      <c r="AC539" s="43">
        <v>0</v>
      </c>
      <c r="AD539" s="43">
        <v>0</v>
      </c>
      <c r="AE539" s="43">
        <v>0</v>
      </c>
      <c r="AF539" s="43">
        <v>0</v>
      </c>
      <c r="AG539" s="40">
        <v>42643</v>
      </c>
      <c r="AH539" s="22">
        <v>3181201</v>
      </c>
      <c r="AI539" s="64">
        <v>161</v>
      </c>
      <c r="AJ539" s="40" t="s">
        <v>108</v>
      </c>
      <c r="AK539" s="22" t="s">
        <v>108</v>
      </c>
      <c r="AL539" s="40" t="s">
        <v>108</v>
      </c>
      <c r="AM539" s="43">
        <v>0</v>
      </c>
      <c r="AN539" s="72">
        <f t="shared" si="99"/>
        <v>1279143</v>
      </c>
      <c r="AO539" s="40">
        <v>42725</v>
      </c>
      <c r="AP539" s="56">
        <v>1279143</v>
      </c>
      <c r="AQ539" s="43">
        <v>0</v>
      </c>
      <c r="AR539" s="43">
        <v>0</v>
      </c>
      <c r="AS539" s="43">
        <v>0</v>
      </c>
      <c r="AT539" s="43">
        <v>0</v>
      </c>
      <c r="AU539" s="43">
        <v>0</v>
      </c>
      <c r="AV539" s="43">
        <v>0</v>
      </c>
      <c r="AW539" s="43">
        <v>0</v>
      </c>
      <c r="AX539" s="43">
        <v>0</v>
      </c>
      <c r="AY539" s="43">
        <v>0</v>
      </c>
      <c r="AZ539" s="43">
        <v>0</v>
      </c>
      <c r="BA539" s="19"/>
      <c r="BB539" s="275">
        <f t="shared" si="100"/>
        <v>0</v>
      </c>
      <c r="BC539" s="275">
        <f t="shared" si="101"/>
        <v>161</v>
      </c>
      <c r="BD539" s="14">
        <f>COUNTIF(СписМінфін!$B$2:$B$101,M539)</f>
        <v>1</v>
      </c>
    </row>
    <row r="540" spans="1:56" s="14" customFormat="1" hidden="1" x14ac:dyDescent="0.2">
      <c r="A540" s="14">
        <v>1</v>
      </c>
      <c r="B540" s="14">
        <f t="shared" si="102"/>
        <v>1</v>
      </c>
      <c r="C540" s="14">
        <f t="shared" si="103"/>
        <v>1</v>
      </c>
      <c r="D540" s="14" t="str">
        <f t="shared" si="104"/>
        <v>8ТОВАРИСТВО З ОБМЕЖЕНОЮ ВIДПОВIДАЛЬНIСТЮ "ЄВРОМІНЕРАЛ"</v>
      </c>
      <c r="E540" s="261">
        <f t="shared" si="105"/>
        <v>211122.66849315068</v>
      </c>
      <c r="F540" s="261">
        <f t="shared" si="106"/>
        <v>211122.66849315068</v>
      </c>
      <c r="G540" s="128">
        <f t="shared" si="97"/>
        <v>0</v>
      </c>
      <c r="H540" s="126">
        <f t="shared" si="107"/>
        <v>53</v>
      </c>
      <c r="I540" s="23">
        <v>42604</v>
      </c>
      <c r="J540" s="23">
        <v>42594</v>
      </c>
      <c r="K540" s="274">
        <f t="shared" si="108"/>
        <v>42724</v>
      </c>
      <c r="L540" s="22">
        <v>9143575592</v>
      </c>
      <c r="M540" s="14" t="s">
        <v>28</v>
      </c>
      <c r="N540" s="41">
        <v>348500305644</v>
      </c>
      <c r="O540" s="40">
        <v>42594</v>
      </c>
      <c r="P540" s="40">
        <v>42594</v>
      </c>
      <c r="Q540" s="40" t="s">
        <v>108</v>
      </c>
      <c r="R540" s="22">
        <v>1454055</v>
      </c>
      <c r="S540" s="40">
        <v>42724</v>
      </c>
      <c r="T540" s="55">
        <f t="shared" si="98"/>
        <v>1453958</v>
      </c>
      <c r="U540" s="90">
        <v>42724</v>
      </c>
      <c r="V540" s="19">
        <v>1453958</v>
      </c>
      <c r="W540" s="43">
        <v>0</v>
      </c>
      <c r="X540" s="43">
        <v>0</v>
      </c>
      <c r="Y540" s="43">
        <v>0</v>
      </c>
      <c r="Z540" s="43">
        <v>0</v>
      </c>
      <c r="AA540" s="43">
        <v>0</v>
      </c>
      <c r="AB540" s="43">
        <v>0</v>
      </c>
      <c r="AC540" s="43">
        <v>0</v>
      </c>
      <c r="AD540" s="43">
        <v>0</v>
      </c>
      <c r="AE540" s="43">
        <v>0</v>
      </c>
      <c r="AF540" s="43">
        <v>0</v>
      </c>
      <c r="AG540" s="40">
        <v>42643</v>
      </c>
      <c r="AH540" s="22">
        <v>3181201</v>
      </c>
      <c r="AI540" s="64">
        <v>97</v>
      </c>
      <c r="AJ540" s="40" t="s">
        <v>108</v>
      </c>
      <c r="AK540" s="22" t="s">
        <v>108</v>
      </c>
      <c r="AL540" s="40" t="s">
        <v>108</v>
      </c>
      <c r="AM540" s="43">
        <v>0</v>
      </c>
      <c r="AN540" s="72">
        <f t="shared" si="99"/>
        <v>1453958</v>
      </c>
      <c r="AO540" s="40">
        <v>42725</v>
      </c>
      <c r="AP540" s="56">
        <v>1453958</v>
      </c>
      <c r="AQ540" s="43">
        <v>0</v>
      </c>
      <c r="AR540" s="43">
        <v>0</v>
      </c>
      <c r="AS540" s="43">
        <v>0</v>
      </c>
      <c r="AT540" s="43">
        <v>0</v>
      </c>
      <c r="AU540" s="43">
        <v>0</v>
      </c>
      <c r="AV540" s="43">
        <v>0</v>
      </c>
      <c r="AW540" s="43">
        <v>0</v>
      </c>
      <c r="AX540" s="43">
        <v>0</v>
      </c>
      <c r="AY540" s="43">
        <v>0</v>
      </c>
      <c r="AZ540" s="43">
        <v>0</v>
      </c>
      <c r="BA540" s="19"/>
      <c r="BB540" s="275">
        <f t="shared" si="100"/>
        <v>0</v>
      </c>
      <c r="BC540" s="275">
        <f t="shared" si="101"/>
        <v>97</v>
      </c>
      <c r="BD540" s="14">
        <f>COUNTIF(СписМінфін!$B$2:$B$101,M540)</f>
        <v>1</v>
      </c>
    </row>
    <row r="541" spans="1:56" s="14" customFormat="1" hidden="1" x14ac:dyDescent="0.2">
      <c r="A541" s="14">
        <v>1</v>
      </c>
      <c r="B541" s="14">
        <f t="shared" si="102"/>
        <v>1</v>
      </c>
      <c r="C541" s="14">
        <f t="shared" si="103"/>
        <v>1</v>
      </c>
      <c r="D541" s="14" t="str">
        <f t="shared" si="104"/>
        <v>8ТОВАРИСТВО З ОБМЕЖЕНОЮ ВIДПОВIДАЛЬНIСТЮ "ЄВРОМІНЕРАЛ"</v>
      </c>
      <c r="E541" s="261">
        <f t="shared" si="105"/>
        <v>184687.43013698631</v>
      </c>
      <c r="F541" s="261">
        <f t="shared" si="106"/>
        <v>184687.43013698631</v>
      </c>
      <c r="G541" s="128">
        <f t="shared" si="97"/>
        <v>0</v>
      </c>
      <c r="H541" s="126">
        <f t="shared" si="107"/>
        <v>53</v>
      </c>
      <c r="I541" s="23">
        <v>42604</v>
      </c>
      <c r="J541" s="23">
        <v>42594</v>
      </c>
      <c r="K541" s="274">
        <f t="shared" si="108"/>
        <v>42724</v>
      </c>
      <c r="L541" s="22">
        <v>9143582629</v>
      </c>
      <c r="M541" s="14" t="s">
        <v>28</v>
      </c>
      <c r="N541" s="41">
        <v>348500305644</v>
      </c>
      <c r="O541" s="40">
        <v>42594</v>
      </c>
      <c r="P541" s="40">
        <v>42594</v>
      </c>
      <c r="Q541" s="40" t="s">
        <v>108</v>
      </c>
      <c r="R541" s="22">
        <v>1272055</v>
      </c>
      <c r="S541" s="40">
        <v>42724</v>
      </c>
      <c r="T541" s="55">
        <f t="shared" si="98"/>
        <v>1271904</v>
      </c>
      <c r="U541" s="90">
        <v>42724</v>
      </c>
      <c r="V541" s="19">
        <v>1271904</v>
      </c>
      <c r="W541" s="43">
        <v>0</v>
      </c>
      <c r="X541" s="43">
        <v>0</v>
      </c>
      <c r="Y541" s="43">
        <v>0</v>
      </c>
      <c r="Z541" s="43">
        <v>0</v>
      </c>
      <c r="AA541" s="43">
        <v>0</v>
      </c>
      <c r="AB541" s="43">
        <v>0</v>
      </c>
      <c r="AC541" s="43">
        <v>0</v>
      </c>
      <c r="AD541" s="43">
        <v>0</v>
      </c>
      <c r="AE541" s="43">
        <v>0</v>
      </c>
      <c r="AF541" s="43">
        <v>0</v>
      </c>
      <c r="AG541" s="40">
        <v>42643</v>
      </c>
      <c r="AH541" s="22">
        <v>3181201</v>
      </c>
      <c r="AI541" s="64">
        <v>151</v>
      </c>
      <c r="AJ541" s="40" t="s">
        <v>108</v>
      </c>
      <c r="AK541" s="22" t="s">
        <v>108</v>
      </c>
      <c r="AL541" s="40" t="s">
        <v>108</v>
      </c>
      <c r="AM541" s="43">
        <v>0</v>
      </c>
      <c r="AN541" s="72">
        <f t="shared" si="99"/>
        <v>1271904</v>
      </c>
      <c r="AO541" s="40">
        <v>42725</v>
      </c>
      <c r="AP541" s="56">
        <v>1271904</v>
      </c>
      <c r="AQ541" s="43">
        <v>0</v>
      </c>
      <c r="AR541" s="43">
        <v>0</v>
      </c>
      <c r="AS541" s="43">
        <v>0</v>
      </c>
      <c r="AT541" s="43">
        <v>0</v>
      </c>
      <c r="AU541" s="43">
        <v>0</v>
      </c>
      <c r="AV541" s="43">
        <v>0</v>
      </c>
      <c r="AW541" s="43">
        <v>0</v>
      </c>
      <c r="AX541" s="43">
        <v>0</v>
      </c>
      <c r="AY541" s="43">
        <v>0</v>
      </c>
      <c r="AZ541" s="43">
        <v>0</v>
      </c>
      <c r="BA541" s="19"/>
      <c r="BB541" s="275">
        <f t="shared" si="100"/>
        <v>0</v>
      </c>
      <c r="BC541" s="275">
        <f t="shared" si="101"/>
        <v>151</v>
      </c>
      <c r="BD541" s="14">
        <f>COUNTIF(СписМінфін!$B$2:$B$101,M541)</f>
        <v>1</v>
      </c>
    </row>
    <row r="542" spans="1:56" s="14" customFormat="1" hidden="1" x14ac:dyDescent="0.2">
      <c r="A542" s="14">
        <v>1</v>
      </c>
      <c r="B542" s="14">
        <f t="shared" si="102"/>
        <v>1</v>
      </c>
      <c r="C542" s="14">
        <f t="shared" si="103"/>
        <v>1</v>
      </c>
      <c r="D542" s="14" t="str">
        <f t="shared" si="104"/>
        <v>8ТОВАРИСТВО З ОБМЕЖЕНОЮ ВIДПОВIДАЛЬНIСТЮ "ЄВРОМІНЕРАЛ"</v>
      </c>
      <c r="E542" s="261">
        <f t="shared" si="105"/>
        <v>122720.70136986302</v>
      </c>
      <c r="F542" s="261">
        <f t="shared" si="106"/>
        <v>122720.70136986302</v>
      </c>
      <c r="G542" s="128">
        <f t="shared" si="97"/>
        <v>0</v>
      </c>
      <c r="H542" s="126">
        <f t="shared" si="107"/>
        <v>53</v>
      </c>
      <c r="I542" s="23">
        <v>42604</v>
      </c>
      <c r="J542" s="23">
        <v>42594</v>
      </c>
      <c r="K542" s="274">
        <f t="shared" si="108"/>
        <v>42724</v>
      </c>
      <c r="L542" s="22">
        <v>9143590897</v>
      </c>
      <c r="M542" s="14" t="s">
        <v>28</v>
      </c>
      <c r="N542" s="41">
        <v>348500305644</v>
      </c>
      <c r="O542" s="40">
        <v>42594</v>
      </c>
      <c r="P542" s="40">
        <v>42594</v>
      </c>
      <c r="Q542" s="40" t="s">
        <v>108</v>
      </c>
      <c r="R542" s="22">
        <v>845254</v>
      </c>
      <c r="S542" s="40">
        <v>42724</v>
      </c>
      <c r="T542" s="55">
        <f t="shared" si="98"/>
        <v>845152</v>
      </c>
      <c r="U542" s="90">
        <v>42724</v>
      </c>
      <c r="V542" s="19">
        <v>845152</v>
      </c>
      <c r="W542" s="43">
        <v>0</v>
      </c>
      <c r="X542" s="43">
        <v>0</v>
      </c>
      <c r="Y542" s="43">
        <v>0</v>
      </c>
      <c r="Z542" s="43">
        <v>0</v>
      </c>
      <c r="AA542" s="43">
        <v>0</v>
      </c>
      <c r="AB542" s="43">
        <v>0</v>
      </c>
      <c r="AC542" s="43">
        <v>0</v>
      </c>
      <c r="AD542" s="43">
        <v>0</v>
      </c>
      <c r="AE542" s="43">
        <v>0</v>
      </c>
      <c r="AF542" s="43">
        <v>0</v>
      </c>
      <c r="AG542" s="40">
        <v>42643</v>
      </c>
      <c r="AH542" s="22">
        <v>3181201</v>
      </c>
      <c r="AI542" s="64">
        <v>102</v>
      </c>
      <c r="AJ542" s="40" t="s">
        <v>108</v>
      </c>
      <c r="AK542" s="22" t="s">
        <v>108</v>
      </c>
      <c r="AL542" s="40" t="s">
        <v>108</v>
      </c>
      <c r="AM542" s="43">
        <v>0</v>
      </c>
      <c r="AN542" s="72">
        <f t="shared" si="99"/>
        <v>845152</v>
      </c>
      <c r="AO542" s="40">
        <v>42725</v>
      </c>
      <c r="AP542" s="56">
        <v>845152</v>
      </c>
      <c r="AQ542" s="43">
        <v>0</v>
      </c>
      <c r="AR542" s="43">
        <v>0</v>
      </c>
      <c r="AS542" s="43">
        <v>0</v>
      </c>
      <c r="AT542" s="43">
        <v>0</v>
      </c>
      <c r="AU542" s="43">
        <v>0</v>
      </c>
      <c r="AV542" s="43">
        <v>0</v>
      </c>
      <c r="AW542" s="43">
        <v>0</v>
      </c>
      <c r="AX542" s="43">
        <v>0</v>
      </c>
      <c r="AY542" s="43">
        <v>0</v>
      </c>
      <c r="AZ542" s="43">
        <v>0</v>
      </c>
      <c r="BA542" s="19"/>
      <c r="BB542" s="275">
        <f t="shared" si="100"/>
        <v>0</v>
      </c>
      <c r="BC542" s="275">
        <f t="shared" si="101"/>
        <v>102</v>
      </c>
      <c r="BD542" s="14">
        <f>COUNTIF(СписМінфін!$B$2:$B$101,M542)</f>
        <v>1</v>
      </c>
    </row>
    <row r="543" spans="1:56" s="14" customFormat="1" hidden="1" x14ac:dyDescent="0.2">
      <c r="A543" s="14">
        <v>1</v>
      </c>
      <c r="B543" s="14">
        <f t="shared" si="102"/>
        <v>1</v>
      </c>
      <c r="C543" s="14">
        <f t="shared" si="103"/>
        <v>1</v>
      </c>
      <c r="D543" s="14" t="str">
        <f t="shared" si="104"/>
        <v>8ТОВАРИСТВО З ОБМЕЖЕНОЮ ВIДПОВIДАЛЬНIСТЮ "ЄВРОМІНЕРАЛ"</v>
      </c>
      <c r="E543" s="261">
        <f t="shared" si="105"/>
        <v>88642.863013698632</v>
      </c>
      <c r="F543" s="261">
        <f t="shared" si="106"/>
        <v>88642.863013698632</v>
      </c>
      <c r="G543" s="128">
        <f t="shared" si="97"/>
        <v>0</v>
      </c>
      <c r="H543" s="126">
        <f t="shared" si="107"/>
        <v>53</v>
      </c>
      <c r="I543" s="23">
        <v>42604</v>
      </c>
      <c r="J543" s="23">
        <v>42594</v>
      </c>
      <c r="K543" s="274">
        <f t="shared" si="108"/>
        <v>42724</v>
      </c>
      <c r="L543" s="22">
        <v>9143819134</v>
      </c>
      <c r="M543" s="14" t="s">
        <v>28</v>
      </c>
      <c r="N543" s="41">
        <v>348500305644</v>
      </c>
      <c r="O543" s="40">
        <v>42594</v>
      </c>
      <c r="P543" s="40">
        <v>42594</v>
      </c>
      <c r="Q543" s="40" t="s">
        <v>108</v>
      </c>
      <c r="R543" s="22">
        <v>610606</v>
      </c>
      <c r="S543" s="40">
        <v>42724</v>
      </c>
      <c r="T543" s="55">
        <f t="shared" si="98"/>
        <v>610465</v>
      </c>
      <c r="U543" s="90">
        <v>42724</v>
      </c>
      <c r="V543" s="19">
        <v>610465</v>
      </c>
      <c r="W543" s="43">
        <v>0</v>
      </c>
      <c r="X543" s="43">
        <v>0</v>
      </c>
      <c r="Y543" s="43">
        <v>0</v>
      </c>
      <c r="Z543" s="43">
        <v>0</v>
      </c>
      <c r="AA543" s="43">
        <v>0</v>
      </c>
      <c r="AB543" s="43">
        <v>0</v>
      </c>
      <c r="AC543" s="43">
        <v>0</v>
      </c>
      <c r="AD543" s="43">
        <v>0</v>
      </c>
      <c r="AE543" s="43">
        <v>0</v>
      </c>
      <c r="AF543" s="43">
        <v>0</v>
      </c>
      <c r="AG543" s="40">
        <v>42643</v>
      </c>
      <c r="AH543" s="22">
        <v>3181201</v>
      </c>
      <c r="AI543" s="64">
        <v>141</v>
      </c>
      <c r="AJ543" s="40" t="s">
        <v>108</v>
      </c>
      <c r="AK543" s="22" t="s">
        <v>108</v>
      </c>
      <c r="AL543" s="40" t="s">
        <v>108</v>
      </c>
      <c r="AM543" s="43">
        <v>0</v>
      </c>
      <c r="AN543" s="72">
        <f t="shared" si="99"/>
        <v>610465</v>
      </c>
      <c r="AO543" s="40">
        <v>42725</v>
      </c>
      <c r="AP543" s="56">
        <v>610465</v>
      </c>
      <c r="AQ543" s="43">
        <v>0</v>
      </c>
      <c r="AR543" s="43">
        <v>0</v>
      </c>
      <c r="AS543" s="43">
        <v>0</v>
      </c>
      <c r="AT543" s="43">
        <v>0</v>
      </c>
      <c r="AU543" s="43">
        <v>0</v>
      </c>
      <c r="AV543" s="43">
        <v>0</v>
      </c>
      <c r="AW543" s="43">
        <v>0</v>
      </c>
      <c r="AX543" s="43">
        <v>0</v>
      </c>
      <c r="AY543" s="43">
        <v>0</v>
      </c>
      <c r="AZ543" s="43">
        <v>0</v>
      </c>
      <c r="BA543" s="19"/>
      <c r="BB543" s="275">
        <f t="shared" si="100"/>
        <v>0</v>
      </c>
      <c r="BC543" s="275">
        <f t="shared" si="101"/>
        <v>141</v>
      </c>
      <c r="BD543" s="14">
        <f>COUNTIF(СписМінфін!$B$2:$B$101,M543)</f>
        <v>1</v>
      </c>
    </row>
    <row r="544" spans="1:56" s="14" customFormat="1" hidden="1" x14ac:dyDescent="0.2">
      <c r="A544" s="14">
        <v>1</v>
      </c>
      <c r="B544" s="14">
        <f t="shared" si="102"/>
        <v>1</v>
      </c>
      <c r="C544" s="14">
        <f t="shared" si="103"/>
        <v>1</v>
      </c>
      <c r="D544" s="14" t="str">
        <f t="shared" si="104"/>
        <v>8ТОВАРИСТВО З ОБМЕЖЕНОЮ ВIДПОВIДАЛЬНIСТЮ "ЄВРОМІНЕРАЛ"</v>
      </c>
      <c r="E544" s="261">
        <f t="shared" si="105"/>
        <v>97840.323287671228</v>
      </c>
      <c r="F544" s="261">
        <f t="shared" si="106"/>
        <v>97840.323287671228</v>
      </c>
      <c r="G544" s="128">
        <f t="shared" si="97"/>
        <v>0</v>
      </c>
      <c r="H544" s="126">
        <f t="shared" si="107"/>
        <v>53</v>
      </c>
      <c r="I544" s="23">
        <v>42604</v>
      </c>
      <c r="J544" s="23">
        <v>42594</v>
      </c>
      <c r="K544" s="274">
        <f t="shared" si="108"/>
        <v>42724</v>
      </c>
      <c r="L544" s="22">
        <v>9143839179</v>
      </c>
      <c r="M544" s="14" t="s">
        <v>28</v>
      </c>
      <c r="N544" s="41">
        <v>348500305644</v>
      </c>
      <c r="O544" s="40">
        <v>42594</v>
      </c>
      <c r="P544" s="40">
        <v>42594</v>
      </c>
      <c r="Q544" s="40" t="s">
        <v>108</v>
      </c>
      <c r="R544" s="22">
        <v>673921</v>
      </c>
      <c r="S544" s="40">
        <v>42724</v>
      </c>
      <c r="T544" s="55">
        <f t="shared" si="98"/>
        <v>673806</v>
      </c>
      <c r="U544" s="90">
        <v>42724</v>
      </c>
      <c r="V544" s="19">
        <v>673806</v>
      </c>
      <c r="W544" s="43">
        <v>0</v>
      </c>
      <c r="X544" s="43">
        <v>0</v>
      </c>
      <c r="Y544" s="43">
        <v>0</v>
      </c>
      <c r="Z544" s="43">
        <v>0</v>
      </c>
      <c r="AA544" s="43">
        <v>0</v>
      </c>
      <c r="AB544" s="43">
        <v>0</v>
      </c>
      <c r="AC544" s="43">
        <v>0</v>
      </c>
      <c r="AD544" s="43">
        <v>0</v>
      </c>
      <c r="AE544" s="43">
        <v>0</v>
      </c>
      <c r="AF544" s="43">
        <v>0</v>
      </c>
      <c r="AG544" s="40">
        <v>42643</v>
      </c>
      <c r="AH544" s="22">
        <v>3181201</v>
      </c>
      <c r="AI544" s="64">
        <v>115</v>
      </c>
      <c r="AJ544" s="40" t="s">
        <v>108</v>
      </c>
      <c r="AK544" s="22" t="s">
        <v>108</v>
      </c>
      <c r="AL544" s="40" t="s">
        <v>108</v>
      </c>
      <c r="AM544" s="43">
        <v>0</v>
      </c>
      <c r="AN544" s="72">
        <f t="shared" si="99"/>
        <v>673806</v>
      </c>
      <c r="AO544" s="40">
        <v>42725</v>
      </c>
      <c r="AP544" s="56">
        <v>673806</v>
      </c>
      <c r="AQ544" s="43">
        <v>0</v>
      </c>
      <c r="AR544" s="43">
        <v>0</v>
      </c>
      <c r="AS544" s="43">
        <v>0</v>
      </c>
      <c r="AT544" s="43">
        <v>0</v>
      </c>
      <c r="AU544" s="43">
        <v>0</v>
      </c>
      <c r="AV544" s="43">
        <v>0</v>
      </c>
      <c r="AW544" s="43">
        <v>0</v>
      </c>
      <c r="AX544" s="43">
        <v>0</v>
      </c>
      <c r="AY544" s="43">
        <v>0</v>
      </c>
      <c r="AZ544" s="43">
        <v>0</v>
      </c>
      <c r="BA544" s="19"/>
      <c r="BB544" s="275">
        <f t="shared" si="100"/>
        <v>0</v>
      </c>
      <c r="BC544" s="275">
        <f t="shared" si="101"/>
        <v>115</v>
      </c>
      <c r="BD544" s="14">
        <f>COUNTIF(СписМінфін!$B$2:$B$101,M544)</f>
        <v>1</v>
      </c>
    </row>
    <row r="545" spans="1:56" s="14" customFormat="1" hidden="1" x14ac:dyDescent="0.2">
      <c r="A545" s="14">
        <v>1</v>
      </c>
      <c r="B545" s="14">
        <f t="shared" si="102"/>
        <v>1</v>
      </c>
      <c r="C545" s="14">
        <f t="shared" si="103"/>
        <v>1</v>
      </c>
      <c r="D545" s="14" t="str">
        <f t="shared" si="104"/>
        <v>8ТОВАРИСТВО З ОБМЕЖЕНОЮ ВIДПОВIДАЛЬНIСТЮ "ЄВРОМІНЕРАЛ"</v>
      </c>
      <c r="E545" s="261">
        <f t="shared" si="105"/>
        <v>25522.621917808217</v>
      </c>
      <c r="F545" s="261">
        <f t="shared" si="106"/>
        <v>25522.621917808217</v>
      </c>
      <c r="G545" s="128">
        <f t="shared" si="97"/>
        <v>0</v>
      </c>
      <c r="H545" s="126">
        <f t="shared" si="107"/>
        <v>53</v>
      </c>
      <c r="I545" s="23">
        <v>42604</v>
      </c>
      <c r="J545" s="23">
        <v>42594</v>
      </c>
      <c r="K545" s="274">
        <f t="shared" si="108"/>
        <v>42724</v>
      </c>
      <c r="L545" s="22">
        <v>9143885393</v>
      </c>
      <c r="M545" s="14" t="s">
        <v>28</v>
      </c>
      <c r="N545" s="41">
        <v>348500305644</v>
      </c>
      <c r="O545" s="40">
        <v>42594</v>
      </c>
      <c r="P545" s="40">
        <v>42594</v>
      </c>
      <c r="Q545" s="40" t="s">
        <v>108</v>
      </c>
      <c r="R545" s="22">
        <v>175858</v>
      </c>
      <c r="S545" s="40">
        <v>42724</v>
      </c>
      <c r="T545" s="55">
        <f t="shared" si="98"/>
        <v>175769</v>
      </c>
      <c r="U545" s="90">
        <v>42724</v>
      </c>
      <c r="V545" s="19">
        <v>175769</v>
      </c>
      <c r="W545" s="43">
        <v>0</v>
      </c>
      <c r="X545" s="43">
        <v>0</v>
      </c>
      <c r="Y545" s="43">
        <v>0</v>
      </c>
      <c r="Z545" s="43">
        <v>0</v>
      </c>
      <c r="AA545" s="43">
        <v>0</v>
      </c>
      <c r="AB545" s="43">
        <v>0</v>
      </c>
      <c r="AC545" s="43">
        <v>0</v>
      </c>
      <c r="AD545" s="43">
        <v>0</v>
      </c>
      <c r="AE545" s="43">
        <v>0</v>
      </c>
      <c r="AF545" s="43">
        <v>0</v>
      </c>
      <c r="AG545" s="40">
        <v>42643</v>
      </c>
      <c r="AH545" s="22">
        <v>3181201</v>
      </c>
      <c r="AI545" s="64">
        <v>89</v>
      </c>
      <c r="AJ545" s="40" t="s">
        <v>108</v>
      </c>
      <c r="AK545" s="22" t="s">
        <v>108</v>
      </c>
      <c r="AL545" s="40" t="s">
        <v>108</v>
      </c>
      <c r="AM545" s="43">
        <v>0</v>
      </c>
      <c r="AN545" s="72">
        <f t="shared" si="99"/>
        <v>175769</v>
      </c>
      <c r="AO545" s="40">
        <v>42725</v>
      </c>
      <c r="AP545" s="56">
        <v>175769</v>
      </c>
      <c r="AQ545" s="43">
        <v>0</v>
      </c>
      <c r="AR545" s="43">
        <v>0</v>
      </c>
      <c r="AS545" s="43">
        <v>0</v>
      </c>
      <c r="AT545" s="43">
        <v>0</v>
      </c>
      <c r="AU545" s="43">
        <v>0</v>
      </c>
      <c r="AV545" s="43">
        <v>0</v>
      </c>
      <c r="AW545" s="43">
        <v>0</v>
      </c>
      <c r="AX545" s="43">
        <v>0</v>
      </c>
      <c r="AY545" s="43">
        <v>0</v>
      </c>
      <c r="AZ545" s="43">
        <v>0</v>
      </c>
      <c r="BA545" s="19"/>
      <c r="BB545" s="275">
        <f t="shared" si="100"/>
        <v>0</v>
      </c>
      <c r="BC545" s="275">
        <f t="shared" si="101"/>
        <v>89</v>
      </c>
      <c r="BD545" s="14">
        <f>COUNTIF(СписМінфін!$B$2:$B$101,M545)</f>
        <v>1</v>
      </c>
    </row>
    <row r="546" spans="1:56" s="14" customFormat="1" hidden="1" x14ac:dyDescent="0.2">
      <c r="A546" s="14">
        <v>1</v>
      </c>
      <c r="B546" s="14">
        <f t="shared" si="102"/>
        <v>1</v>
      </c>
      <c r="C546" s="14">
        <f t="shared" si="103"/>
        <v>1</v>
      </c>
      <c r="D546" s="14" t="str">
        <f t="shared" si="104"/>
        <v>8ТОВАРИСТВО З ОБМЕЖЕНОЮ ВIДПОВIДАЛЬНIСТЮ "ЄВРОМІНЕРАЛ"</v>
      </c>
      <c r="E546" s="261">
        <f t="shared" si="105"/>
        <v>175720.84657534247</v>
      </c>
      <c r="F546" s="261">
        <f t="shared" si="106"/>
        <v>175720.84657534247</v>
      </c>
      <c r="G546" s="128">
        <f t="shared" si="97"/>
        <v>0</v>
      </c>
      <c r="H546" s="126">
        <f t="shared" si="107"/>
        <v>53</v>
      </c>
      <c r="I546" s="23">
        <v>42604</v>
      </c>
      <c r="J546" s="23">
        <v>42594</v>
      </c>
      <c r="K546" s="274">
        <f t="shared" si="108"/>
        <v>42724</v>
      </c>
      <c r="L546" s="22">
        <v>9143909279</v>
      </c>
      <c r="M546" s="14" t="s">
        <v>28</v>
      </c>
      <c r="N546" s="41">
        <v>348500305644</v>
      </c>
      <c r="O546" s="40">
        <v>42594</v>
      </c>
      <c r="P546" s="40">
        <v>42594</v>
      </c>
      <c r="Q546" s="40" t="s">
        <v>108</v>
      </c>
      <c r="R546" s="22">
        <v>1210250</v>
      </c>
      <c r="S546" s="40">
        <v>42724</v>
      </c>
      <c r="T546" s="55">
        <f t="shared" si="98"/>
        <v>1210153</v>
      </c>
      <c r="U546" s="90">
        <v>42724</v>
      </c>
      <c r="V546" s="19">
        <v>1210153</v>
      </c>
      <c r="W546" s="43">
        <v>0</v>
      </c>
      <c r="X546" s="43">
        <v>0</v>
      </c>
      <c r="Y546" s="43">
        <v>0</v>
      </c>
      <c r="Z546" s="43">
        <v>0</v>
      </c>
      <c r="AA546" s="43">
        <v>0</v>
      </c>
      <c r="AB546" s="43">
        <v>0</v>
      </c>
      <c r="AC546" s="43">
        <v>0</v>
      </c>
      <c r="AD546" s="43">
        <v>0</v>
      </c>
      <c r="AE546" s="43">
        <v>0</v>
      </c>
      <c r="AF546" s="43">
        <v>0</v>
      </c>
      <c r="AG546" s="40">
        <v>42643</v>
      </c>
      <c r="AH546" s="22">
        <v>3181201</v>
      </c>
      <c r="AI546" s="64">
        <v>97</v>
      </c>
      <c r="AJ546" s="40" t="s">
        <v>108</v>
      </c>
      <c r="AK546" s="22" t="s">
        <v>108</v>
      </c>
      <c r="AL546" s="40" t="s">
        <v>108</v>
      </c>
      <c r="AM546" s="43">
        <v>0</v>
      </c>
      <c r="AN546" s="72">
        <f t="shared" si="99"/>
        <v>1210153</v>
      </c>
      <c r="AO546" s="40">
        <v>42725</v>
      </c>
      <c r="AP546" s="56">
        <v>1210153</v>
      </c>
      <c r="AQ546" s="43">
        <v>0</v>
      </c>
      <c r="AR546" s="43">
        <v>0</v>
      </c>
      <c r="AS546" s="43">
        <v>0</v>
      </c>
      <c r="AT546" s="43">
        <v>0</v>
      </c>
      <c r="AU546" s="43">
        <v>0</v>
      </c>
      <c r="AV546" s="43">
        <v>0</v>
      </c>
      <c r="AW546" s="43">
        <v>0</v>
      </c>
      <c r="AX546" s="43">
        <v>0</v>
      </c>
      <c r="AY546" s="43">
        <v>0</v>
      </c>
      <c r="AZ546" s="43">
        <v>0</v>
      </c>
      <c r="BA546" s="19"/>
      <c r="BB546" s="275">
        <f t="shared" si="100"/>
        <v>0</v>
      </c>
      <c r="BC546" s="275">
        <f t="shared" si="101"/>
        <v>97</v>
      </c>
      <c r="BD546" s="14">
        <f>COUNTIF(СписМінфін!$B$2:$B$101,M546)</f>
        <v>1</v>
      </c>
    </row>
    <row r="547" spans="1:56" s="14" customFormat="1" hidden="1" x14ac:dyDescent="0.2">
      <c r="A547" s="14">
        <v>1</v>
      </c>
      <c r="B547" s="14">
        <f t="shared" si="102"/>
        <v>1</v>
      </c>
      <c r="C547" s="14">
        <f t="shared" si="103"/>
        <v>1</v>
      </c>
      <c r="D547" s="14" t="str">
        <f t="shared" si="104"/>
        <v>8ТОВАРИСТВО З ОБМЕЖЕНОЮ ВIДПОВIДАЛЬНIСТЮ "ЄВРОМІНЕРАЛ"</v>
      </c>
      <c r="E547" s="261">
        <f t="shared" si="105"/>
        <v>222404.11780821919</v>
      </c>
      <c r="F547" s="261">
        <f t="shared" si="106"/>
        <v>222404.11780821919</v>
      </c>
      <c r="G547" s="128">
        <f t="shared" si="97"/>
        <v>0</v>
      </c>
      <c r="H547" s="126">
        <f t="shared" si="107"/>
        <v>53</v>
      </c>
      <c r="I547" s="23">
        <v>42604</v>
      </c>
      <c r="J547" s="23">
        <v>42594</v>
      </c>
      <c r="K547" s="274">
        <f t="shared" si="108"/>
        <v>42724</v>
      </c>
      <c r="L547" s="22">
        <v>9143925491</v>
      </c>
      <c r="M547" s="14" t="s">
        <v>28</v>
      </c>
      <c r="N547" s="41">
        <v>348500305644</v>
      </c>
      <c r="O547" s="40">
        <v>42594</v>
      </c>
      <c r="P547" s="40">
        <v>42594</v>
      </c>
      <c r="Q547" s="40" t="s">
        <v>108</v>
      </c>
      <c r="R547" s="22">
        <v>1568186</v>
      </c>
      <c r="S547" s="40">
        <v>42724</v>
      </c>
      <c r="T547" s="55">
        <f t="shared" si="98"/>
        <v>1531651</v>
      </c>
      <c r="U547" s="90">
        <v>42724</v>
      </c>
      <c r="V547" s="19">
        <v>1531651</v>
      </c>
      <c r="W547" s="43">
        <v>0</v>
      </c>
      <c r="X547" s="43">
        <v>0</v>
      </c>
      <c r="Y547" s="43">
        <v>0</v>
      </c>
      <c r="Z547" s="43">
        <v>0</v>
      </c>
      <c r="AA547" s="43">
        <v>0</v>
      </c>
      <c r="AB547" s="43">
        <v>0</v>
      </c>
      <c r="AC547" s="43">
        <v>0</v>
      </c>
      <c r="AD547" s="43">
        <v>0</v>
      </c>
      <c r="AE547" s="43">
        <v>0</v>
      </c>
      <c r="AF547" s="43">
        <v>0</v>
      </c>
      <c r="AG547" s="40">
        <v>42643</v>
      </c>
      <c r="AH547" s="22">
        <v>3181201</v>
      </c>
      <c r="AI547" s="64">
        <v>36535</v>
      </c>
      <c r="AJ547" s="40" t="s">
        <v>108</v>
      </c>
      <c r="AK547" s="22" t="s">
        <v>108</v>
      </c>
      <c r="AL547" s="40" t="s">
        <v>108</v>
      </c>
      <c r="AM547" s="43">
        <v>0</v>
      </c>
      <c r="AN547" s="72">
        <f t="shared" si="99"/>
        <v>1531651</v>
      </c>
      <c r="AO547" s="40">
        <v>42725</v>
      </c>
      <c r="AP547" s="56">
        <v>1531651</v>
      </c>
      <c r="AQ547" s="43">
        <v>0</v>
      </c>
      <c r="AR547" s="43">
        <v>0</v>
      </c>
      <c r="AS547" s="43">
        <v>0</v>
      </c>
      <c r="AT547" s="43">
        <v>0</v>
      </c>
      <c r="AU547" s="43">
        <v>0</v>
      </c>
      <c r="AV547" s="43">
        <v>0</v>
      </c>
      <c r="AW547" s="43">
        <v>0</v>
      </c>
      <c r="AX547" s="43">
        <v>0</v>
      </c>
      <c r="AY547" s="43">
        <v>0</v>
      </c>
      <c r="AZ547" s="43">
        <v>0</v>
      </c>
      <c r="BA547" s="19"/>
      <c r="BB547" s="275">
        <f t="shared" si="100"/>
        <v>0</v>
      </c>
      <c r="BC547" s="275">
        <f t="shared" si="101"/>
        <v>36535</v>
      </c>
      <c r="BD547" s="14">
        <f>COUNTIF(СписМінфін!$B$2:$B$101,M547)</f>
        <v>1</v>
      </c>
    </row>
    <row r="548" spans="1:56" s="14" customFormat="1" hidden="1" x14ac:dyDescent="0.2">
      <c r="A548" s="14">
        <v>1</v>
      </c>
      <c r="B548" s="14">
        <f t="shared" si="102"/>
        <v>1</v>
      </c>
      <c r="C548" s="14">
        <f t="shared" si="103"/>
        <v>1</v>
      </c>
      <c r="D548" s="14" t="str">
        <f t="shared" si="104"/>
        <v>8ТОВАРИСТВО З ОБМЕЖЕНОЮ ВIДПОВIДАЛЬНIСТЮ "ЄВРОМІНЕРАЛ"</v>
      </c>
      <c r="E548" s="261">
        <f t="shared" si="105"/>
        <v>323982.32054794522</v>
      </c>
      <c r="F548" s="261">
        <f t="shared" si="106"/>
        <v>323982.32054794522</v>
      </c>
      <c r="G548" s="128">
        <f t="shared" si="97"/>
        <v>0</v>
      </c>
      <c r="H548" s="126">
        <f t="shared" si="107"/>
        <v>53</v>
      </c>
      <c r="I548" s="23">
        <v>42604</v>
      </c>
      <c r="J548" s="23">
        <v>42594</v>
      </c>
      <c r="K548" s="274">
        <f t="shared" si="108"/>
        <v>42724</v>
      </c>
      <c r="L548" s="22">
        <v>9143939539</v>
      </c>
      <c r="M548" s="14" t="s">
        <v>28</v>
      </c>
      <c r="N548" s="41">
        <v>348500305644</v>
      </c>
      <c r="O548" s="40">
        <v>42594</v>
      </c>
      <c r="P548" s="40">
        <v>42594</v>
      </c>
      <c r="Q548" s="40" t="s">
        <v>108</v>
      </c>
      <c r="R548" s="22">
        <v>2232867</v>
      </c>
      <c r="S548" s="40">
        <v>42724</v>
      </c>
      <c r="T548" s="55">
        <f t="shared" si="98"/>
        <v>2231199</v>
      </c>
      <c r="U548" s="90">
        <v>42724</v>
      </c>
      <c r="V548" s="19">
        <v>2231199</v>
      </c>
      <c r="W548" s="43">
        <v>0</v>
      </c>
      <c r="X548" s="43">
        <v>0</v>
      </c>
      <c r="Y548" s="43">
        <v>0</v>
      </c>
      <c r="Z548" s="43">
        <v>0</v>
      </c>
      <c r="AA548" s="43">
        <v>0</v>
      </c>
      <c r="AB548" s="43">
        <v>0</v>
      </c>
      <c r="AC548" s="43">
        <v>0</v>
      </c>
      <c r="AD548" s="43">
        <v>0</v>
      </c>
      <c r="AE548" s="43">
        <v>0</v>
      </c>
      <c r="AF548" s="43">
        <v>0</v>
      </c>
      <c r="AG548" s="40">
        <v>42643</v>
      </c>
      <c r="AH548" s="22">
        <v>3181201</v>
      </c>
      <c r="AI548" s="64">
        <v>1668</v>
      </c>
      <c r="AJ548" s="40" t="s">
        <v>108</v>
      </c>
      <c r="AK548" s="22" t="s">
        <v>108</v>
      </c>
      <c r="AL548" s="40" t="s">
        <v>108</v>
      </c>
      <c r="AM548" s="43">
        <v>0</v>
      </c>
      <c r="AN548" s="72">
        <f t="shared" si="99"/>
        <v>2231199</v>
      </c>
      <c r="AO548" s="40">
        <v>42725</v>
      </c>
      <c r="AP548" s="56">
        <v>2231199</v>
      </c>
      <c r="AQ548" s="43">
        <v>0</v>
      </c>
      <c r="AR548" s="43">
        <v>0</v>
      </c>
      <c r="AS548" s="43">
        <v>0</v>
      </c>
      <c r="AT548" s="43">
        <v>0</v>
      </c>
      <c r="AU548" s="43">
        <v>0</v>
      </c>
      <c r="AV548" s="43">
        <v>0</v>
      </c>
      <c r="AW548" s="43">
        <v>0</v>
      </c>
      <c r="AX548" s="43">
        <v>0</v>
      </c>
      <c r="AY548" s="43">
        <v>0</v>
      </c>
      <c r="AZ548" s="43">
        <v>0</v>
      </c>
      <c r="BA548" s="19"/>
      <c r="BB548" s="275">
        <f t="shared" si="100"/>
        <v>0</v>
      </c>
      <c r="BC548" s="275">
        <f t="shared" si="101"/>
        <v>1668</v>
      </c>
      <c r="BD548" s="14">
        <f>COUNTIF(СписМінфін!$B$2:$B$101,M548)</f>
        <v>1</v>
      </c>
    </row>
    <row r="549" spans="1:56" s="14" customFormat="1" hidden="1" x14ac:dyDescent="0.2">
      <c r="A549" s="14">
        <v>1</v>
      </c>
      <c r="B549" s="14">
        <f t="shared" si="102"/>
        <v>1</v>
      </c>
      <c r="C549" s="14">
        <f t="shared" si="103"/>
        <v>1</v>
      </c>
      <c r="D549" s="14" t="str">
        <f t="shared" si="104"/>
        <v>8ТОВАРИСТВО З ОБМЕЖЕНОЮ ВIДПОВIДАЛЬНIСТЮ "ЄВРОМІНЕРАЛ"</v>
      </c>
      <c r="E549" s="261">
        <f t="shared" si="105"/>
        <v>2071.7671232876714</v>
      </c>
      <c r="F549" s="261">
        <f t="shared" si="106"/>
        <v>2071.7671232876714</v>
      </c>
      <c r="G549" s="128">
        <f t="shared" si="97"/>
        <v>0</v>
      </c>
      <c r="H549" s="126">
        <f t="shared" si="107"/>
        <v>55</v>
      </c>
      <c r="I549" s="23">
        <v>42604</v>
      </c>
      <c r="J549" s="23">
        <v>42594</v>
      </c>
      <c r="K549" s="274">
        <f t="shared" si="108"/>
        <v>42726</v>
      </c>
      <c r="L549" s="22">
        <v>9143536764</v>
      </c>
      <c r="M549" s="14" t="s">
        <v>28</v>
      </c>
      <c r="N549" s="41">
        <v>348500305644</v>
      </c>
      <c r="O549" s="40">
        <v>42594</v>
      </c>
      <c r="P549" s="40">
        <v>42594</v>
      </c>
      <c r="Q549" s="40" t="s">
        <v>108</v>
      </c>
      <c r="R549" s="22">
        <v>15211</v>
      </c>
      <c r="S549" s="40">
        <v>42726</v>
      </c>
      <c r="T549" s="55">
        <f t="shared" si="98"/>
        <v>13749</v>
      </c>
      <c r="U549" s="90">
        <v>42726</v>
      </c>
      <c r="V549" s="19">
        <v>13749</v>
      </c>
      <c r="W549" s="43">
        <v>0</v>
      </c>
      <c r="X549" s="43">
        <v>0</v>
      </c>
      <c r="Y549" s="43">
        <v>0</v>
      </c>
      <c r="Z549" s="43">
        <v>0</v>
      </c>
      <c r="AA549" s="43">
        <v>0</v>
      </c>
      <c r="AB549" s="43">
        <v>0</v>
      </c>
      <c r="AC549" s="43">
        <v>0</v>
      </c>
      <c r="AD549" s="43">
        <v>0</v>
      </c>
      <c r="AE549" s="43">
        <v>0</v>
      </c>
      <c r="AF549" s="43">
        <v>0</v>
      </c>
      <c r="AG549" s="40">
        <v>42643</v>
      </c>
      <c r="AH549" s="22">
        <v>3181201</v>
      </c>
      <c r="AI549" s="64">
        <v>1462</v>
      </c>
      <c r="AJ549" s="40" t="s">
        <v>108</v>
      </c>
      <c r="AK549" s="22" t="s">
        <v>108</v>
      </c>
      <c r="AL549" s="40" t="s">
        <v>108</v>
      </c>
      <c r="AM549" s="43">
        <v>0</v>
      </c>
      <c r="AN549" s="72">
        <f t="shared" si="99"/>
        <v>13749</v>
      </c>
      <c r="AO549" s="40">
        <v>42732</v>
      </c>
      <c r="AP549" s="56">
        <v>13749</v>
      </c>
      <c r="AQ549" s="43">
        <v>0</v>
      </c>
      <c r="AR549" s="43">
        <v>0</v>
      </c>
      <c r="AS549" s="43">
        <v>0</v>
      </c>
      <c r="AT549" s="43">
        <v>0</v>
      </c>
      <c r="AU549" s="43">
        <v>0</v>
      </c>
      <c r="AV549" s="43">
        <v>0</v>
      </c>
      <c r="AW549" s="43">
        <v>0</v>
      </c>
      <c r="AX549" s="43">
        <v>0</v>
      </c>
      <c r="AY549" s="43">
        <v>0</v>
      </c>
      <c r="AZ549" s="43">
        <v>0</v>
      </c>
      <c r="BA549" s="19"/>
      <c r="BB549" s="275">
        <f t="shared" si="100"/>
        <v>0</v>
      </c>
      <c r="BC549" s="275">
        <f t="shared" si="101"/>
        <v>1462</v>
      </c>
      <c r="BD549" s="14">
        <f>COUNTIF(СписМінфін!$B$2:$B$101,M549)</f>
        <v>1</v>
      </c>
    </row>
    <row r="550" spans="1:56" s="14" customFormat="1" hidden="1" x14ac:dyDescent="0.2">
      <c r="A550" s="14">
        <v>1</v>
      </c>
      <c r="B550" s="14">
        <f t="shared" si="102"/>
        <v>1</v>
      </c>
      <c r="C550" s="14">
        <f t="shared" si="103"/>
        <v>1</v>
      </c>
      <c r="D550" s="14" t="str">
        <f t="shared" si="104"/>
        <v>8ТОВАРИСТВО З ОБМЕЖЕНОЮ ВIДПОВIДАЛЬНIСТЮ "ЄВРОМІНЕРАЛ"</v>
      </c>
      <c r="E550" s="261">
        <f t="shared" si="105"/>
        <v>5865.5616438356165</v>
      </c>
      <c r="F550" s="261">
        <f t="shared" si="106"/>
        <v>5865.5616438356165</v>
      </c>
      <c r="G550" s="128">
        <f t="shared" si="97"/>
        <v>0</v>
      </c>
      <c r="H550" s="126">
        <f t="shared" si="107"/>
        <v>55</v>
      </c>
      <c r="I550" s="23">
        <v>42604</v>
      </c>
      <c r="J550" s="23">
        <v>42594</v>
      </c>
      <c r="K550" s="274">
        <f t="shared" si="108"/>
        <v>42726</v>
      </c>
      <c r="L550" s="22">
        <v>9143827220</v>
      </c>
      <c r="M550" s="14" t="s">
        <v>28</v>
      </c>
      <c r="N550" s="41">
        <v>348500305644</v>
      </c>
      <c r="O550" s="40">
        <v>42594</v>
      </c>
      <c r="P550" s="40">
        <v>42594</v>
      </c>
      <c r="Q550" s="40" t="s">
        <v>108</v>
      </c>
      <c r="R550" s="22">
        <v>39083</v>
      </c>
      <c r="S550" s="40">
        <v>42726</v>
      </c>
      <c r="T550" s="55">
        <f t="shared" si="98"/>
        <v>38926</v>
      </c>
      <c r="U550" s="90">
        <v>42726</v>
      </c>
      <c r="V550" s="19">
        <v>38926</v>
      </c>
      <c r="W550" s="43">
        <v>0</v>
      </c>
      <c r="X550" s="43">
        <v>0</v>
      </c>
      <c r="Y550" s="43">
        <v>0</v>
      </c>
      <c r="Z550" s="43">
        <v>0</v>
      </c>
      <c r="AA550" s="43">
        <v>0</v>
      </c>
      <c r="AB550" s="43">
        <v>0</v>
      </c>
      <c r="AC550" s="43">
        <v>0</v>
      </c>
      <c r="AD550" s="43">
        <v>0</v>
      </c>
      <c r="AE550" s="43">
        <v>0</v>
      </c>
      <c r="AF550" s="43">
        <v>0</v>
      </c>
      <c r="AG550" s="40">
        <v>42643</v>
      </c>
      <c r="AH550" s="22">
        <v>3181201</v>
      </c>
      <c r="AI550" s="64">
        <v>157</v>
      </c>
      <c r="AJ550" s="40" t="s">
        <v>108</v>
      </c>
      <c r="AK550" s="22" t="s">
        <v>108</v>
      </c>
      <c r="AL550" s="40" t="s">
        <v>108</v>
      </c>
      <c r="AM550" s="43">
        <v>0</v>
      </c>
      <c r="AN550" s="72">
        <f t="shared" si="99"/>
        <v>38926</v>
      </c>
      <c r="AO550" s="40">
        <v>42732</v>
      </c>
      <c r="AP550" s="56">
        <v>38926</v>
      </c>
      <c r="AQ550" s="43">
        <v>0</v>
      </c>
      <c r="AR550" s="43">
        <v>0</v>
      </c>
      <c r="AS550" s="43">
        <v>0</v>
      </c>
      <c r="AT550" s="43">
        <v>0</v>
      </c>
      <c r="AU550" s="43">
        <v>0</v>
      </c>
      <c r="AV550" s="43">
        <v>0</v>
      </c>
      <c r="AW550" s="43">
        <v>0</v>
      </c>
      <c r="AX550" s="43">
        <v>0</v>
      </c>
      <c r="AY550" s="43">
        <v>0</v>
      </c>
      <c r="AZ550" s="43">
        <v>0</v>
      </c>
      <c r="BA550" s="19"/>
      <c r="BB550" s="275">
        <f t="shared" si="100"/>
        <v>0</v>
      </c>
      <c r="BC550" s="275">
        <f t="shared" si="101"/>
        <v>157</v>
      </c>
      <c r="BD550" s="14">
        <f>COUNTIF(СписМінфін!$B$2:$B$101,M550)</f>
        <v>1</v>
      </c>
    </row>
    <row r="551" spans="1:56" s="14" customFormat="1" hidden="1" x14ac:dyDescent="0.2">
      <c r="A551" s="14">
        <v>1</v>
      </c>
      <c r="B551" s="14">
        <f t="shared" si="102"/>
        <v>1</v>
      </c>
      <c r="C551" s="14">
        <f t="shared" si="103"/>
        <v>1</v>
      </c>
      <c r="D551" s="14" t="str">
        <f t="shared" si="104"/>
        <v>8ТОВАРИСТВО З ОБМЕЖЕНОЮ ВIДПОВIДАЛЬНIСТЮ "ЄВРОМІНЕРАЛ"</v>
      </c>
      <c r="E551" s="261">
        <f t="shared" si="105"/>
        <v>7630.6849315068494</v>
      </c>
      <c r="F551" s="261">
        <f t="shared" si="106"/>
        <v>7630.6849315068494</v>
      </c>
      <c r="G551" s="128">
        <f t="shared" si="97"/>
        <v>0</v>
      </c>
      <c r="H551" s="126">
        <f t="shared" si="107"/>
        <v>55</v>
      </c>
      <c r="I551" s="23">
        <v>42604</v>
      </c>
      <c r="J551" s="23">
        <v>42594</v>
      </c>
      <c r="K551" s="274">
        <f t="shared" si="108"/>
        <v>42726</v>
      </c>
      <c r="L551" s="22">
        <v>9143854480</v>
      </c>
      <c r="M551" s="14" t="s">
        <v>28</v>
      </c>
      <c r="N551" s="41">
        <v>348500305644</v>
      </c>
      <c r="O551" s="40">
        <v>42594</v>
      </c>
      <c r="P551" s="40">
        <v>42594</v>
      </c>
      <c r="Q551" s="40" t="s">
        <v>108</v>
      </c>
      <c r="R551" s="22">
        <v>50640</v>
      </c>
      <c r="S551" s="40">
        <v>42726</v>
      </c>
      <c r="T551" s="55">
        <f t="shared" si="98"/>
        <v>50640</v>
      </c>
      <c r="U551" s="90">
        <v>42726</v>
      </c>
      <c r="V551" s="19">
        <v>50640</v>
      </c>
      <c r="W551" s="43">
        <v>0</v>
      </c>
      <c r="X551" s="43">
        <v>0</v>
      </c>
      <c r="Y551" s="43">
        <v>0</v>
      </c>
      <c r="Z551" s="43">
        <v>0</v>
      </c>
      <c r="AA551" s="43">
        <v>0</v>
      </c>
      <c r="AB551" s="43">
        <v>0</v>
      </c>
      <c r="AC551" s="43">
        <v>0</v>
      </c>
      <c r="AD551" s="43">
        <v>0</v>
      </c>
      <c r="AE551" s="43">
        <v>0</v>
      </c>
      <c r="AF551" s="43">
        <v>0</v>
      </c>
      <c r="AG551" s="43">
        <v>0</v>
      </c>
      <c r="AH551" s="43">
        <v>0</v>
      </c>
      <c r="AI551" s="88">
        <v>0</v>
      </c>
      <c r="AJ551" s="43">
        <v>0</v>
      </c>
      <c r="AK551" s="43">
        <v>0</v>
      </c>
      <c r="AL551" s="43">
        <v>0</v>
      </c>
      <c r="AM551" s="43">
        <v>0</v>
      </c>
      <c r="AN551" s="72">
        <f t="shared" si="99"/>
        <v>50640</v>
      </c>
      <c r="AO551" s="40">
        <v>42732</v>
      </c>
      <c r="AP551" s="56">
        <v>50640</v>
      </c>
      <c r="AQ551" s="43">
        <v>0</v>
      </c>
      <c r="AR551" s="43">
        <v>0</v>
      </c>
      <c r="AS551" s="43">
        <v>0</v>
      </c>
      <c r="AT551" s="43">
        <v>0</v>
      </c>
      <c r="AU551" s="43">
        <v>0</v>
      </c>
      <c r="AV551" s="43">
        <v>0</v>
      </c>
      <c r="AW551" s="43">
        <v>0</v>
      </c>
      <c r="AX551" s="43">
        <v>0</v>
      </c>
      <c r="AY551" s="43">
        <v>0</v>
      </c>
      <c r="AZ551" s="43">
        <v>0</v>
      </c>
      <c r="BA551" s="19"/>
      <c r="BB551" s="275">
        <f t="shared" si="100"/>
        <v>0</v>
      </c>
      <c r="BC551" s="275">
        <f t="shared" si="101"/>
        <v>0</v>
      </c>
      <c r="BD551" s="14">
        <f>COUNTIF(СписМінфін!$B$2:$B$101,M551)</f>
        <v>1</v>
      </c>
    </row>
    <row r="552" spans="1:56" s="14" customFormat="1" hidden="1" x14ac:dyDescent="0.2">
      <c r="A552" s="14">
        <v>1</v>
      </c>
      <c r="B552" s="14">
        <f t="shared" si="102"/>
        <v>1</v>
      </c>
      <c r="C552" s="14">
        <f t="shared" si="103"/>
        <v>0</v>
      </c>
      <c r="D552" s="14" t="str">
        <f t="shared" si="104"/>
        <v>8ТОВАРИСТВО З ОБМЕЖЕНОЮ ВIДПОВIДАЛЬНIСТЮ "АТ КАРГІЛЛ"</v>
      </c>
      <c r="E552" s="261">
        <f t="shared" si="105"/>
        <v>9056435.7683287635</v>
      </c>
      <c r="F552" s="261">
        <f t="shared" si="106"/>
        <v>0</v>
      </c>
      <c r="G552" s="128">
        <f t="shared" si="97"/>
        <v>19794006.319999993</v>
      </c>
      <c r="H552" s="126">
        <f t="shared" si="107"/>
        <v>0</v>
      </c>
      <c r="I552" s="23">
        <v>42604</v>
      </c>
      <c r="J552" s="23">
        <v>42597</v>
      </c>
      <c r="K552" s="274">
        <f t="shared" si="108"/>
        <v>42636</v>
      </c>
      <c r="L552" s="22">
        <v>9146093392</v>
      </c>
      <c r="M552" s="14" t="s">
        <v>42</v>
      </c>
      <c r="N552" s="41">
        <v>200103926100</v>
      </c>
      <c r="O552" s="40">
        <v>42597</v>
      </c>
      <c r="P552" s="40">
        <v>42597</v>
      </c>
      <c r="Q552" s="40" t="s">
        <v>108</v>
      </c>
      <c r="R552" s="22">
        <v>440971061</v>
      </c>
      <c r="S552" s="40">
        <v>42636</v>
      </c>
      <c r="T552" s="55">
        <f t="shared" si="98"/>
        <v>421177054.68000001</v>
      </c>
      <c r="U552" s="90">
        <v>42636</v>
      </c>
      <c r="V552" s="19">
        <v>421177054.68000001</v>
      </c>
      <c r="W552" s="43">
        <v>0</v>
      </c>
      <c r="X552" s="43">
        <v>0</v>
      </c>
      <c r="Y552" s="43">
        <v>0</v>
      </c>
      <c r="Z552" s="43">
        <v>0</v>
      </c>
      <c r="AA552" s="43">
        <v>0</v>
      </c>
      <c r="AB552" s="43">
        <v>0</v>
      </c>
      <c r="AC552" s="43">
        <v>0</v>
      </c>
      <c r="AD552" s="43">
        <v>0</v>
      </c>
      <c r="AE552" s="43">
        <v>0</v>
      </c>
      <c r="AF552" s="43">
        <v>0</v>
      </c>
      <c r="AG552" s="43">
        <v>0</v>
      </c>
      <c r="AH552" s="43">
        <v>0</v>
      </c>
      <c r="AI552" s="88">
        <v>0</v>
      </c>
      <c r="AJ552" s="43">
        <v>0</v>
      </c>
      <c r="AK552" s="43">
        <v>0</v>
      </c>
      <c r="AL552" s="43">
        <v>0</v>
      </c>
      <c r="AM552" s="43">
        <v>0</v>
      </c>
      <c r="AN552" s="72">
        <f t="shared" si="99"/>
        <v>421177054.68000001</v>
      </c>
      <c r="AO552" s="40">
        <v>42642</v>
      </c>
      <c r="AP552" s="56">
        <v>421177054.68000001</v>
      </c>
      <c r="AQ552" s="43">
        <v>0</v>
      </c>
      <c r="AR552" s="43">
        <v>0</v>
      </c>
      <c r="AS552" s="43">
        <v>0</v>
      </c>
      <c r="AT552" s="43">
        <v>0</v>
      </c>
      <c r="AU552" s="43">
        <v>0</v>
      </c>
      <c r="AV552" s="43">
        <v>0</v>
      </c>
      <c r="AW552" s="43">
        <v>0</v>
      </c>
      <c r="AX552" s="43">
        <v>0</v>
      </c>
      <c r="AY552" s="43">
        <v>0</v>
      </c>
      <c r="AZ552" s="43">
        <v>0</v>
      </c>
      <c r="BA552" s="19"/>
      <c r="BB552" s="275">
        <f t="shared" si="100"/>
        <v>0</v>
      </c>
      <c r="BC552" s="275">
        <f t="shared" si="101"/>
        <v>19794006.319999993</v>
      </c>
      <c r="BD552" s="14">
        <f>COUNTIF(СписМінфін!$B$2:$B$101,M552)</f>
        <v>1</v>
      </c>
    </row>
    <row r="553" spans="1:56" s="14" customFormat="1" hidden="1" x14ac:dyDescent="0.2">
      <c r="A553" s="14">
        <v>1</v>
      </c>
      <c r="B553" s="14">
        <f t="shared" si="102"/>
        <v>0</v>
      </c>
      <c r="C553" s="14">
        <f t="shared" si="103"/>
        <v>0</v>
      </c>
      <c r="D553" s="14" t="str">
        <f t="shared" si="104"/>
        <v>8ПРИВАТНЕ АКЦIОНЕРНЕ ТОВАРИСТВО "ШВЕЙНА ФАБРИКА "ЗОРЯНКА"</v>
      </c>
      <c r="E553" s="261">
        <f t="shared" si="105"/>
        <v>0</v>
      </c>
      <c r="F553" s="261">
        <f t="shared" si="106"/>
        <v>0</v>
      </c>
      <c r="G553" s="128">
        <f t="shared" si="97"/>
        <v>0</v>
      </c>
      <c r="H553" s="126">
        <f t="shared" si="107"/>
        <v>0</v>
      </c>
      <c r="I553" s="23">
        <v>42604</v>
      </c>
      <c r="J553" s="74">
        <v>42598</v>
      </c>
      <c r="K553" s="274">
        <f t="shared" si="108"/>
        <v>42627</v>
      </c>
      <c r="L553" s="75">
        <v>9146221308</v>
      </c>
      <c r="M553" s="14" t="s">
        <v>148</v>
      </c>
      <c r="N553" s="76">
        <v>55027011230</v>
      </c>
      <c r="O553" s="28">
        <v>42598</v>
      </c>
      <c r="P553" s="28">
        <v>42598</v>
      </c>
      <c r="Q553" s="35"/>
      <c r="R553" s="44">
        <v>215606</v>
      </c>
      <c r="S553" s="66">
        <v>42627</v>
      </c>
      <c r="T553" s="55">
        <f t="shared" si="98"/>
        <v>215606</v>
      </c>
      <c r="U553" s="91">
        <v>42627</v>
      </c>
      <c r="V553" s="44">
        <v>215606</v>
      </c>
      <c r="W553" s="43">
        <v>0</v>
      </c>
      <c r="X553" s="43">
        <v>0</v>
      </c>
      <c r="Y553" s="43">
        <v>0</v>
      </c>
      <c r="Z553" s="43">
        <v>0</v>
      </c>
      <c r="AA553" s="43">
        <v>0</v>
      </c>
      <c r="AB553" s="43">
        <v>0</v>
      </c>
      <c r="AC553" s="43">
        <v>0</v>
      </c>
      <c r="AD553" s="43">
        <v>0</v>
      </c>
      <c r="AE553" s="43">
        <v>0</v>
      </c>
      <c r="AF553" s="43">
        <v>0</v>
      </c>
      <c r="AG553" s="43">
        <v>0</v>
      </c>
      <c r="AH553" s="43">
        <v>0</v>
      </c>
      <c r="AI553" s="69"/>
      <c r="AJ553" s="60"/>
      <c r="AK553" s="69"/>
      <c r="AL553" s="60"/>
      <c r="AM553" s="43">
        <v>0</v>
      </c>
      <c r="AN553" s="72">
        <f t="shared" si="99"/>
        <v>215606</v>
      </c>
      <c r="AO553" s="28">
        <v>42629</v>
      </c>
      <c r="AP553" s="27">
        <v>215606</v>
      </c>
      <c r="AQ553" s="43">
        <v>0</v>
      </c>
      <c r="AR553" s="43">
        <v>0</v>
      </c>
      <c r="AS553" s="43">
        <v>0</v>
      </c>
      <c r="AT553" s="43">
        <v>0</v>
      </c>
      <c r="AU553" s="43">
        <v>0</v>
      </c>
      <c r="AV553" s="43">
        <v>0</v>
      </c>
      <c r="AW553" s="43">
        <v>0</v>
      </c>
      <c r="AX553" s="43">
        <v>0</v>
      </c>
      <c r="AY553" s="43">
        <v>0</v>
      </c>
      <c r="AZ553" s="43">
        <v>0</v>
      </c>
      <c r="BA553" s="60"/>
      <c r="BB553" s="275">
        <f t="shared" si="100"/>
        <v>0</v>
      </c>
      <c r="BC553" s="275">
        <f t="shared" si="101"/>
        <v>0</v>
      </c>
      <c r="BD553" s="14">
        <f>COUNTIF(СписМінфін!$B$2:$B$101,M553)</f>
        <v>1</v>
      </c>
    </row>
    <row r="554" spans="1:56" s="14" customFormat="1" hidden="1" x14ac:dyDescent="0.2">
      <c r="A554" s="14">
        <v>1</v>
      </c>
      <c r="B554" s="14">
        <f t="shared" si="102"/>
        <v>0</v>
      </c>
      <c r="C554" s="14">
        <f t="shared" si="103"/>
        <v>0</v>
      </c>
      <c r="D554" s="14" t="str">
        <f t="shared" si="104"/>
        <v>8ТОВАРИСТВО З ОБМЕЖЕНОЮ ВIДПОВIДАЛЬНIСТЮ "КРАМАТОРСЬКИЙ ФЕРОСПЛАВНИЙ ЗАВОД"</v>
      </c>
      <c r="E554" s="261">
        <f t="shared" si="105"/>
        <v>0</v>
      </c>
      <c r="F554" s="261">
        <f t="shared" si="106"/>
        <v>0</v>
      </c>
      <c r="G554" s="128">
        <f t="shared" si="97"/>
        <v>0</v>
      </c>
      <c r="H554" s="126">
        <f t="shared" si="107"/>
        <v>0</v>
      </c>
      <c r="I554" s="23">
        <v>42604</v>
      </c>
      <c r="J554" s="23">
        <v>42598</v>
      </c>
      <c r="K554" s="274">
        <f t="shared" si="108"/>
        <v>42635</v>
      </c>
      <c r="L554" s="22">
        <v>9147159583</v>
      </c>
      <c r="M554" s="14" t="s">
        <v>86</v>
      </c>
      <c r="N554" s="41">
        <v>371334105156</v>
      </c>
      <c r="O554" s="40">
        <v>42598</v>
      </c>
      <c r="P554" s="40">
        <v>42598</v>
      </c>
      <c r="Q554" s="40" t="s">
        <v>108</v>
      </c>
      <c r="R554" s="43">
        <v>30028353</v>
      </c>
      <c r="S554" s="40">
        <v>42634</v>
      </c>
      <c r="T554" s="55">
        <f t="shared" si="98"/>
        <v>30028353</v>
      </c>
      <c r="U554" s="90">
        <v>42635</v>
      </c>
      <c r="V554" s="19">
        <v>30028353</v>
      </c>
      <c r="W554" s="43">
        <v>0</v>
      </c>
      <c r="X554" s="43">
        <v>0</v>
      </c>
      <c r="Y554" s="43">
        <v>0</v>
      </c>
      <c r="Z554" s="43">
        <v>0</v>
      </c>
      <c r="AA554" s="43">
        <v>0</v>
      </c>
      <c r="AB554" s="43">
        <v>0</v>
      </c>
      <c r="AC554" s="43">
        <v>0</v>
      </c>
      <c r="AD554" s="43">
        <v>0</v>
      </c>
      <c r="AE554" s="43">
        <v>0</v>
      </c>
      <c r="AF554" s="43">
        <v>0</v>
      </c>
      <c r="AG554" s="43">
        <v>0</v>
      </c>
      <c r="AH554" s="43">
        <v>0</v>
      </c>
      <c r="AI554" s="88">
        <v>0</v>
      </c>
      <c r="AJ554" s="43">
        <v>0</v>
      </c>
      <c r="AK554" s="43">
        <v>0</v>
      </c>
      <c r="AL554" s="43">
        <v>0</v>
      </c>
      <c r="AM554" s="43">
        <v>0</v>
      </c>
      <c r="AN554" s="72">
        <f t="shared" si="99"/>
        <v>30028353</v>
      </c>
      <c r="AO554" s="40">
        <v>42661</v>
      </c>
      <c r="AP554" s="56">
        <v>30028353</v>
      </c>
      <c r="AQ554" s="43">
        <v>0</v>
      </c>
      <c r="AR554" s="43">
        <v>0</v>
      </c>
      <c r="AS554" s="43">
        <v>0</v>
      </c>
      <c r="AT554" s="43">
        <v>0</v>
      </c>
      <c r="AU554" s="43">
        <v>0</v>
      </c>
      <c r="AV554" s="43">
        <v>0</v>
      </c>
      <c r="AW554" s="43">
        <v>0</v>
      </c>
      <c r="AX554" s="43">
        <v>0</v>
      </c>
      <c r="AY554" s="43">
        <v>0</v>
      </c>
      <c r="AZ554" s="43">
        <v>0</v>
      </c>
      <c r="BA554" s="19"/>
      <c r="BB554" s="275">
        <f t="shared" si="100"/>
        <v>0</v>
      </c>
      <c r="BC554" s="275">
        <f t="shared" si="101"/>
        <v>0</v>
      </c>
      <c r="BD554" s="14">
        <f>COUNTIF(СписМінфін!$B$2:$B$101,M554)</f>
        <v>1</v>
      </c>
    </row>
    <row r="555" spans="1:56" s="14" customFormat="1" hidden="1" x14ac:dyDescent="0.2">
      <c r="A555" s="14">
        <v>1</v>
      </c>
      <c r="B555" s="14">
        <f t="shared" si="102"/>
        <v>1</v>
      </c>
      <c r="C555" s="14">
        <f t="shared" si="103"/>
        <v>0</v>
      </c>
      <c r="D555" s="14" t="str">
        <f t="shared" si="104"/>
        <v>8ТОВАРИСТВО З ОБМЕЖЕНОЮ ВIДПОВIДАЛЬНIСТЮ "БАРЛІНЕК ІНВЕСТ"</v>
      </c>
      <c r="E555" s="261">
        <f t="shared" si="105"/>
        <v>140942.75665753384</v>
      </c>
      <c r="F555" s="261">
        <f t="shared" si="106"/>
        <v>0</v>
      </c>
      <c r="G555" s="128">
        <f t="shared" si="97"/>
        <v>308048.53999999911</v>
      </c>
      <c r="H555" s="126">
        <f t="shared" si="107"/>
        <v>0</v>
      </c>
      <c r="I555" s="23">
        <v>42604</v>
      </c>
      <c r="J555" s="23">
        <v>42598</v>
      </c>
      <c r="K555" s="274">
        <f t="shared" si="108"/>
        <v>42636</v>
      </c>
      <c r="L555" s="22">
        <v>9146704954</v>
      </c>
      <c r="M555" s="14" t="s">
        <v>83</v>
      </c>
      <c r="N555" s="41">
        <v>340045702285</v>
      </c>
      <c r="O555" s="40">
        <v>42598</v>
      </c>
      <c r="P555" s="40">
        <v>42598</v>
      </c>
      <c r="Q555" s="40" t="s">
        <v>108</v>
      </c>
      <c r="R555" s="43">
        <v>15935352</v>
      </c>
      <c r="S555" s="40">
        <v>42636</v>
      </c>
      <c r="T555" s="55">
        <f t="shared" si="98"/>
        <v>15627303.460000001</v>
      </c>
      <c r="U555" s="90">
        <v>42636</v>
      </c>
      <c r="V555" s="19">
        <v>15627303.460000001</v>
      </c>
      <c r="W555" s="43">
        <v>0</v>
      </c>
      <c r="X555" s="43">
        <v>0</v>
      </c>
      <c r="Y555" s="43">
        <v>0</v>
      </c>
      <c r="Z555" s="43">
        <v>0</v>
      </c>
      <c r="AA555" s="43">
        <v>0</v>
      </c>
      <c r="AB555" s="43">
        <v>0</v>
      </c>
      <c r="AC555" s="43">
        <v>0</v>
      </c>
      <c r="AD555" s="43">
        <v>0</v>
      </c>
      <c r="AE555" s="43">
        <v>0</v>
      </c>
      <c r="AF555" s="43">
        <v>0</v>
      </c>
      <c r="AG555" s="43">
        <v>0</v>
      </c>
      <c r="AH555" s="43">
        <v>0</v>
      </c>
      <c r="AI555" s="88">
        <v>0</v>
      </c>
      <c r="AJ555" s="43">
        <v>0</v>
      </c>
      <c r="AK555" s="43">
        <v>0</v>
      </c>
      <c r="AL555" s="43">
        <v>0</v>
      </c>
      <c r="AM555" s="43">
        <v>0</v>
      </c>
      <c r="AN555" s="72">
        <f t="shared" si="99"/>
        <v>15627303.460000001</v>
      </c>
      <c r="AO555" s="40">
        <v>42642</v>
      </c>
      <c r="AP555" s="56">
        <v>15627303.460000001</v>
      </c>
      <c r="AQ555" s="43">
        <v>0</v>
      </c>
      <c r="AR555" s="43">
        <v>0</v>
      </c>
      <c r="AS555" s="43">
        <v>0</v>
      </c>
      <c r="AT555" s="43">
        <v>0</v>
      </c>
      <c r="AU555" s="43">
        <v>0</v>
      </c>
      <c r="AV555" s="43">
        <v>0</v>
      </c>
      <c r="AW555" s="43">
        <v>0</v>
      </c>
      <c r="AX555" s="43">
        <v>0</v>
      </c>
      <c r="AY555" s="43">
        <v>0</v>
      </c>
      <c r="AZ555" s="43">
        <v>0</v>
      </c>
      <c r="BA555" s="19"/>
      <c r="BB555" s="275">
        <f t="shared" si="100"/>
        <v>0</v>
      </c>
      <c r="BC555" s="275">
        <f t="shared" si="101"/>
        <v>308048.53999999911</v>
      </c>
      <c r="BD555" s="14">
        <f>COUNTIF(СписМінфін!$B$2:$B$101,M555)</f>
        <v>1</v>
      </c>
    </row>
    <row r="556" spans="1:56" s="14" customFormat="1" hidden="1" x14ac:dyDescent="0.2">
      <c r="A556" s="14">
        <v>1</v>
      </c>
      <c r="B556" s="14">
        <f t="shared" si="102"/>
        <v>0</v>
      </c>
      <c r="C556" s="14">
        <f t="shared" si="103"/>
        <v>0</v>
      </c>
      <c r="D556" s="14" t="str">
        <f t="shared" si="104"/>
        <v>8ТОВАРИСТВО З ОБМЕЖЕНОЮ ВIДПОВIДАЛЬНIСТЮ "ТАРКЕТТ ВІНІСІН"</v>
      </c>
      <c r="E556" s="261">
        <f t="shared" si="105"/>
        <v>0</v>
      </c>
      <c r="F556" s="261">
        <f t="shared" si="106"/>
        <v>0</v>
      </c>
      <c r="G556" s="128">
        <f t="shared" si="97"/>
        <v>0</v>
      </c>
      <c r="H556" s="126">
        <f t="shared" si="107"/>
        <v>0</v>
      </c>
      <c r="I556" s="23">
        <v>42604</v>
      </c>
      <c r="J556" s="23">
        <v>42598</v>
      </c>
      <c r="K556" s="274">
        <f t="shared" si="108"/>
        <v>42655</v>
      </c>
      <c r="L556" s="22">
        <v>9146649052</v>
      </c>
      <c r="M556" s="14" t="s">
        <v>97</v>
      </c>
      <c r="N556" s="41">
        <v>143615809167</v>
      </c>
      <c r="O556" s="40">
        <v>42598</v>
      </c>
      <c r="P556" s="40">
        <v>42598</v>
      </c>
      <c r="Q556" s="40" t="s">
        <v>108</v>
      </c>
      <c r="R556" s="43">
        <v>11515001</v>
      </c>
      <c r="S556" s="40">
        <v>42655</v>
      </c>
      <c r="T556" s="55">
        <f t="shared" si="98"/>
        <v>11515001</v>
      </c>
      <c r="U556" s="90">
        <v>42655</v>
      </c>
      <c r="V556" s="19">
        <v>11515001</v>
      </c>
      <c r="W556" s="43">
        <v>0</v>
      </c>
      <c r="X556" s="43">
        <v>0</v>
      </c>
      <c r="Y556" s="43">
        <v>0</v>
      </c>
      <c r="Z556" s="43">
        <v>0</v>
      </c>
      <c r="AA556" s="43">
        <v>0</v>
      </c>
      <c r="AB556" s="43">
        <v>0</v>
      </c>
      <c r="AC556" s="43">
        <v>0</v>
      </c>
      <c r="AD556" s="43">
        <v>0</v>
      </c>
      <c r="AE556" s="43">
        <v>0</v>
      </c>
      <c r="AF556" s="43">
        <v>0</v>
      </c>
      <c r="AG556" s="43">
        <v>0</v>
      </c>
      <c r="AH556" s="43">
        <v>0</v>
      </c>
      <c r="AI556" s="88">
        <v>0</v>
      </c>
      <c r="AJ556" s="43">
        <v>0</v>
      </c>
      <c r="AK556" s="43">
        <v>0</v>
      </c>
      <c r="AL556" s="43">
        <v>0</v>
      </c>
      <c r="AM556" s="43">
        <v>0</v>
      </c>
      <c r="AN556" s="72">
        <f t="shared" si="99"/>
        <v>11515001</v>
      </c>
      <c r="AO556" s="40">
        <v>42661</v>
      </c>
      <c r="AP556" s="56">
        <v>11515001</v>
      </c>
      <c r="AQ556" s="43">
        <v>0</v>
      </c>
      <c r="AR556" s="43">
        <v>0</v>
      </c>
      <c r="AS556" s="43">
        <v>0</v>
      </c>
      <c r="AT556" s="43">
        <v>0</v>
      </c>
      <c r="AU556" s="43">
        <v>0</v>
      </c>
      <c r="AV556" s="43">
        <v>0</v>
      </c>
      <c r="AW556" s="43">
        <v>0</v>
      </c>
      <c r="AX556" s="43">
        <v>0</v>
      </c>
      <c r="AY556" s="43">
        <v>0</v>
      </c>
      <c r="AZ556" s="43">
        <v>0</v>
      </c>
      <c r="BA556" s="19"/>
      <c r="BB556" s="275">
        <f t="shared" si="100"/>
        <v>0</v>
      </c>
      <c r="BC556" s="275">
        <f t="shared" si="101"/>
        <v>0</v>
      </c>
      <c r="BD556" s="14">
        <f>COUNTIF(СписМінфін!$B$2:$B$101,M556)</f>
        <v>1</v>
      </c>
    </row>
    <row r="557" spans="1:56" s="14" customFormat="1" hidden="1" x14ac:dyDescent="0.2">
      <c r="A557" s="14">
        <v>1</v>
      </c>
      <c r="B557" s="14">
        <f t="shared" si="102"/>
        <v>1</v>
      </c>
      <c r="C557" s="14">
        <f t="shared" si="103"/>
        <v>0</v>
      </c>
      <c r="D557" s="14" t="str">
        <f t="shared" si="104"/>
        <v>8ПУБЛІЧНЕ АКЦIОНЕРНЕ ТОВАРИСТВО "ФАРМАК"</v>
      </c>
      <c r="E557" s="261">
        <f t="shared" si="105"/>
        <v>151973.71517808182</v>
      </c>
      <c r="F557" s="261">
        <f t="shared" si="106"/>
        <v>0</v>
      </c>
      <c r="G557" s="128">
        <f t="shared" si="97"/>
        <v>332158.11999999918</v>
      </c>
      <c r="H557" s="126">
        <f t="shared" si="107"/>
        <v>0</v>
      </c>
      <c r="I557" s="23">
        <v>42604</v>
      </c>
      <c r="J557" s="23">
        <v>42598</v>
      </c>
      <c r="K557" s="274">
        <f t="shared" si="108"/>
        <v>42667</v>
      </c>
      <c r="L557" s="22">
        <v>9146564255</v>
      </c>
      <c r="M557" s="14" t="s">
        <v>49</v>
      </c>
      <c r="N557" s="41">
        <v>4811926650</v>
      </c>
      <c r="O557" s="40">
        <v>42598</v>
      </c>
      <c r="P557" s="40">
        <v>42598</v>
      </c>
      <c r="Q557" s="40" t="s">
        <v>108</v>
      </c>
      <c r="R557" s="22">
        <v>16024903</v>
      </c>
      <c r="S557" s="40">
        <v>42667</v>
      </c>
      <c r="T557" s="55">
        <f t="shared" si="98"/>
        <v>15692744.880000001</v>
      </c>
      <c r="U557" s="90">
        <v>42667</v>
      </c>
      <c r="V557" s="19">
        <v>15692744.880000001</v>
      </c>
      <c r="W557" s="43">
        <v>0</v>
      </c>
      <c r="X557" s="43">
        <v>0</v>
      </c>
      <c r="Y557" s="43">
        <v>0</v>
      </c>
      <c r="Z557" s="43">
        <v>0</v>
      </c>
      <c r="AA557" s="43">
        <v>0</v>
      </c>
      <c r="AB557" s="43">
        <v>0</v>
      </c>
      <c r="AC557" s="43">
        <v>0</v>
      </c>
      <c r="AD557" s="43">
        <v>0</v>
      </c>
      <c r="AE557" s="43">
        <v>0</v>
      </c>
      <c r="AF557" s="43">
        <v>0</v>
      </c>
      <c r="AG557" s="43">
        <v>0</v>
      </c>
      <c r="AH557" s="43">
        <v>0</v>
      </c>
      <c r="AI557" s="88">
        <v>0</v>
      </c>
      <c r="AJ557" s="43">
        <v>0</v>
      </c>
      <c r="AK557" s="43">
        <v>0</v>
      </c>
      <c r="AL557" s="43">
        <v>0</v>
      </c>
      <c r="AM557" s="43">
        <v>0</v>
      </c>
      <c r="AN557" s="72">
        <f t="shared" si="99"/>
        <v>15692744.880000001</v>
      </c>
      <c r="AO557" s="40">
        <v>42670</v>
      </c>
      <c r="AP557" s="56">
        <v>15692744.880000001</v>
      </c>
      <c r="AQ557" s="43">
        <v>0</v>
      </c>
      <c r="AR557" s="43">
        <v>0</v>
      </c>
      <c r="AS557" s="43">
        <v>0</v>
      </c>
      <c r="AT557" s="43">
        <v>0</v>
      </c>
      <c r="AU557" s="43">
        <v>0</v>
      </c>
      <c r="AV557" s="43">
        <v>0</v>
      </c>
      <c r="AW557" s="43">
        <v>0</v>
      </c>
      <c r="AX557" s="43">
        <v>0</v>
      </c>
      <c r="AY557" s="43">
        <v>0</v>
      </c>
      <c r="AZ557" s="43">
        <v>0</v>
      </c>
      <c r="BA557" s="19"/>
      <c r="BB557" s="275">
        <f t="shared" si="100"/>
        <v>0</v>
      </c>
      <c r="BC557" s="275">
        <f t="shared" si="101"/>
        <v>332158.11999999918</v>
      </c>
      <c r="BD557" s="14">
        <f>COUNTIF(СписМінфін!$B$2:$B$101,M557)</f>
        <v>1</v>
      </c>
    </row>
    <row r="558" spans="1:56" s="14" customFormat="1" hidden="1" x14ac:dyDescent="0.2">
      <c r="A558" s="14">
        <v>1</v>
      </c>
      <c r="B558" s="14">
        <f t="shared" si="102"/>
        <v>1</v>
      </c>
      <c r="C558" s="14">
        <f t="shared" si="103"/>
        <v>1</v>
      </c>
      <c r="D558" s="14" t="str">
        <f t="shared" si="104"/>
        <v>8ТОВАРИСТВО З ОБМЕЖЕНОЮ ВIДПОВIДАЛЬНIСТЮ "БУРАТ"</v>
      </c>
      <c r="E558" s="261">
        <f t="shared" si="105"/>
        <v>730935</v>
      </c>
      <c r="F558" s="261">
        <f t="shared" si="106"/>
        <v>730935</v>
      </c>
      <c r="G558" s="128">
        <f t="shared" si="97"/>
        <v>0</v>
      </c>
      <c r="H558" s="126">
        <f t="shared" si="107"/>
        <v>111</v>
      </c>
      <c r="I558" s="23">
        <v>42604</v>
      </c>
      <c r="J558" s="23">
        <v>42598</v>
      </c>
      <c r="K558" s="274">
        <f t="shared" si="108"/>
        <v>42782</v>
      </c>
      <c r="L558" s="22">
        <v>9146870895</v>
      </c>
      <c r="M558" s="14" t="s">
        <v>61</v>
      </c>
      <c r="N558" s="41">
        <v>139486816325</v>
      </c>
      <c r="O558" s="40">
        <v>42598</v>
      </c>
      <c r="P558" s="40">
        <v>42598</v>
      </c>
      <c r="Q558" s="40" t="s">
        <v>108</v>
      </c>
      <c r="R558" s="43">
        <v>2403525</v>
      </c>
      <c r="S558" s="40">
        <v>42782</v>
      </c>
      <c r="T558" s="55">
        <f t="shared" si="98"/>
        <v>2403525</v>
      </c>
      <c r="U558" s="90">
        <v>42782</v>
      </c>
      <c r="V558" s="19">
        <v>2403525</v>
      </c>
      <c r="W558" s="43">
        <v>0</v>
      </c>
      <c r="X558" s="43">
        <v>0</v>
      </c>
      <c r="Y558" s="43">
        <v>0</v>
      </c>
      <c r="Z558" s="43">
        <v>0</v>
      </c>
      <c r="AA558" s="43">
        <v>0</v>
      </c>
      <c r="AB558" s="43">
        <v>0</v>
      </c>
      <c r="AC558" s="43">
        <v>0</v>
      </c>
      <c r="AD558" s="43">
        <v>0</v>
      </c>
      <c r="AE558" s="43">
        <v>0</v>
      </c>
      <c r="AF558" s="43">
        <v>0</v>
      </c>
      <c r="AG558" s="43">
        <v>0</v>
      </c>
      <c r="AH558" s="43">
        <v>0</v>
      </c>
      <c r="AI558" s="88">
        <v>0</v>
      </c>
      <c r="AJ558" s="43">
        <v>0</v>
      </c>
      <c r="AK558" s="43">
        <v>0</v>
      </c>
      <c r="AL558" s="43">
        <v>0</v>
      </c>
      <c r="AM558" s="43">
        <v>0</v>
      </c>
      <c r="AN558" s="72">
        <f t="shared" si="99"/>
        <v>2403525</v>
      </c>
      <c r="AO558" s="40">
        <v>42786</v>
      </c>
      <c r="AP558" s="56">
        <v>2403525</v>
      </c>
      <c r="AQ558" s="43">
        <v>0</v>
      </c>
      <c r="AR558" s="43">
        <v>0</v>
      </c>
      <c r="AS558" s="43">
        <v>0</v>
      </c>
      <c r="AT558" s="43">
        <v>0</v>
      </c>
      <c r="AU558" s="43">
        <v>0</v>
      </c>
      <c r="AV558" s="43">
        <v>0</v>
      </c>
      <c r="AW558" s="43">
        <v>0</v>
      </c>
      <c r="AX558" s="43">
        <v>0</v>
      </c>
      <c r="AY558" s="43">
        <v>0</v>
      </c>
      <c r="AZ558" s="43">
        <v>0</v>
      </c>
      <c r="BA558" s="19"/>
      <c r="BB558" s="275">
        <f t="shared" si="100"/>
        <v>0</v>
      </c>
      <c r="BC558" s="275">
        <f t="shared" si="101"/>
        <v>0</v>
      </c>
      <c r="BD558" s="14">
        <f>COUNTIF(СписМінфін!$B$2:$B$101,M558)</f>
        <v>1</v>
      </c>
    </row>
    <row r="559" spans="1:56" s="14" customFormat="1" x14ac:dyDescent="0.2">
      <c r="A559" s="14">
        <v>1</v>
      </c>
      <c r="B559" s="14">
        <f t="shared" si="102"/>
        <v>1</v>
      </c>
      <c r="C559" s="14">
        <f t="shared" si="103"/>
        <v>0</v>
      </c>
      <c r="D559" s="14" t="str">
        <f t="shared" si="104"/>
        <v>8ТОВАРИСТВО З ОБМЕЖЕНОЮ ВIДПОВIДАЛЬНIСТЮ "УКРГАЗПРОМБУД"</v>
      </c>
      <c r="E559" s="261">
        <f t="shared" si="105"/>
        <v>173156.12328767125</v>
      </c>
      <c r="F559" s="261">
        <f t="shared" si="106"/>
        <v>0</v>
      </c>
      <c r="G559" s="128">
        <f t="shared" si="97"/>
        <v>378455</v>
      </c>
      <c r="H559" s="126">
        <f t="shared" si="107"/>
        <v>167</v>
      </c>
      <c r="I559" s="23">
        <v>42604</v>
      </c>
      <c r="J559" s="23">
        <v>42599</v>
      </c>
      <c r="K559" s="274">
        <f t="shared" si="108"/>
        <v>42838</v>
      </c>
      <c r="L559" s="22">
        <v>9148054028</v>
      </c>
      <c r="M559" s="14" t="s">
        <v>26</v>
      </c>
      <c r="N559" s="41">
        <v>315671226552</v>
      </c>
      <c r="O559" s="40">
        <v>42599</v>
      </c>
      <c r="P559" s="40">
        <v>42599</v>
      </c>
      <c r="Q559" s="40" t="s">
        <v>108</v>
      </c>
      <c r="R559" s="42">
        <v>384943</v>
      </c>
      <c r="S559" s="43">
        <v>0</v>
      </c>
      <c r="T559" s="55">
        <f t="shared" si="98"/>
        <v>0</v>
      </c>
      <c r="U559" s="111"/>
      <c r="V559" s="43">
        <v>0</v>
      </c>
      <c r="W559" s="43">
        <v>0</v>
      </c>
      <c r="X559" s="43">
        <v>0</v>
      </c>
      <c r="Y559" s="43">
        <v>0</v>
      </c>
      <c r="Z559" s="43">
        <v>0</v>
      </c>
      <c r="AA559" s="43">
        <v>0</v>
      </c>
      <c r="AB559" s="43">
        <v>0</v>
      </c>
      <c r="AC559" s="43">
        <v>0</v>
      </c>
      <c r="AD559" s="43">
        <v>0</v>
      </c>
      <c r="AE559" s="43">
        <v>0</v>
      </c>
      <c r="AF559" s="43">
        <v>0</v>
      </c>
      <c r="AG559" s="40">
        <v>42804</v>
      </c>
      <c r="AH559" s="22">
        <v>1211402</v>
      </c>
      <c r="AI559" s="64">
        <v>6488</v>
      </c>
      <c r="AJ559" s="43">
        <v>0</v>
      </c>
      <c r="AK559" s="43">
        <v>0</v>
      </c>
      <c r="AL559" s="43">
        <v>0</v>
      </c>
      <c r="AM559" s="43">
        <v>0</v>
      </c>
      <c r="AN559" s="72">
        <f t="shared" si="99"/>
        <v>0</v>
      </c>
      <c r="AO559" s="43">
        <v>0</v>
      </c>
      <c r="AP559" s="43">
        <v>0</v>
      </c>
      <c r="AQ559" s="43">
        <v>0</v>
      </c>
      <c r="AR559" s="43">
        <v>0</v>
      </c>
      <c r="AS559" s="43">
        <v>0</v>
      </c>
      <c r="AT559" s="43">
        <v>0</v>
      </c>
      <c r="AU559" s="43">
        <v>0</v>
      </c>
      <c r="AV559" s="43">
        <v>0</v>
      </c>
      <c r="AW559" s="43">
        <v>0</v>
      </c>
      <c r="AX559" s="43">
        <v>0</v>
      </c>
      <c r="AY559" s="43">
        <v>0</v>
      </c>
      <c r="AZ559" s="43">
        <v>0</v>
      </c>
      <c r="BA559" s="19"/>
      <c r="BB559" s="275">
        <f t="shared" si="100"/>
        <v>0</v>
      </c>
      <c r="BC559" s="275">
        <f t="shared" si="101"/>
        <v>384943</v>
      </c>
      <c r="BD559" s="14">
        <f>COUNTIF(СписМінфін!$B$2:$B$101,M559)</f>
        <v>1</v>
      </c>
    </row>
    <row r="560" spans="1:56" s="14" customFormat="1" hidden="1" x14ac:dyDescent="0.2">
      <c r="A560" s="14">
        <v>1</v>
      </c>
      <c r="B560" s="14">
        <f t="shared" si="102"/>
        <v>0</v>
      </c>
      <c r="C560" s="14">
        <f t="shared" si="103"/>
        <v>0</v>
      </c>
      <c r="D560" s="14" t="str">
        <f t="shared" si="104"/>
        <v>8ПІДПРИЄМСТВО З ІНОЗЕМНОЮ ІНВЕСТИЦІЄЮ У ФОРМІ ТОВАРИСТВА З ОБМЕЖЕНОЮ ВІДПОВІДАЛЬНІСТЮ "ТЕХАВТОТРАНС"</v>
      </c>
      <c r="E560" s="261">
        <f t="shared" si="105"/>
        <v>0</v>
      </c>
      <c r="F560" s="261">
        <f t="shared" si="106"/>
        <v>0</v>
      </c>
      <c r="G560" s="128">
        <f t="shared" si="97"/>
        <v>0</v>
      </c>
      <c r="H560" s="126">
        <f t="shared" si="107"/>
        <v>0</v>
      </c>
      <c r="I560" s="23">
        <v>42604</v>
      </c>
      <c r="J560" s="23">
        <v>42599</v>
      </c>
      <c r="K560" s="274">
        <f t="shared" si="108"/>
        <v>42626</v>
      </c>
      <c r="L560" s="22">
        <v>9148223732</v>
      </c>
      <c r="M560" s="14" t="s">
        <v>34</v>
      </c>
      <c r="N560" s="41">
        <v>247256826587</v>
      </c>
      <c r="O560" s="40">
        <v>42599</v>
      </c>
      <c r="P560" s="40">
        <v>42599</v>
      </c>
      <c r="Q560" s="40" t="s">
        <v>108</v>
      </c>
      <c r="R560" s="22">
        <v>44936</v>
      </c>
      <c r="S560" s="40">
        <v>42626</v>
      </c>
      <c r="T560" s="55">
        <f t="shared" si="98"/>
        <v>44936</v>
      </c>
      <c r="U560" s="90">
        <v>42626</v>
      </c>
      <c r="V560" s="19">
        <v>44936</v>
      </c>
      <c r="W560" s="43">
        <v>0</v>
      </c>
      <c r="X560" s="43">
        <v>0</v>
      </c>
      <c r="Y560" s="43">
        <v>0</v>
      </c>
      <c r="Z560" s="43">
        <v>0</v>
      </c>
      <c r="AA560" s="43">
        <v>0</v>
      </c>
      <c r="AB560" s="43">
        <v>0</v>
      </c>
      <c r="AC560" s="43">
        <v>0</v>
      </c>
      <c r="AD560" s="43">
        <v>0</v>
      </c>
      <c r="AE560" s="43">
        <v>0</v>
      </c>
      <c r="AF560" s="43">
        <v>0</v>
      </c>
      <c r="AG560" s="43">
        <v>0</v>
      </c>
      <c r="AH560" s="43">
        <v>0</v>
      </c>
      <c r="AI560" s="88">
        <v>0</v>
      </c>
      <c r="AJ560" s="43">
        <v>0</v>
      </c>
      <c r="AK560" s="43">
        <v>0</v>
      </c>
      <c r="AL560" s="43">
        <v>0</v>
      </c>
      <c r="AM560" s="43">
        <v>0</v>
      </c>
      <c r="AN560" s="72">
        <f t="shared" si="99"/>
        <v>44936</v>
      </c>
      <c r="AO560" s="40">
        <v>42632</v>
      </c>
      <c r="AP560" s="56">
        <v>44936</v>
      </c>
      <c r="AQ560" s="43">
        <v>0</v>
      </c>
      <c r="AR560" s="43">
        <v>0</v>
      </c>
      <c r="AS560" s="43">
        <v>0</v>
      </c>
      <c r="AT560" s="43">
        <v>0</v>
      </c>
      <c r="AU560" s="43">
        <v>0</v>
      </c>
      <c r="AV560" s="43">
        <v>0</v>
      </c>
      <c r="AW560" s="43">
        <v>0</v>
      </c>
      <c r="AX560" s="43">
        <v>0</v>
      </c>
      <c r="AY560" s="43">
        <v>0</v>
      </c>
      <c r="AZ560" s="43">
        <v>0</v>
      </c>
      <c r="BA560" s="19"/>
      <c r="BB560" s="275">
        <f t="shared" si="100"/>
        <v>0</v>
      </c>
      <c r="BC560" s="275">
        <f t="shared" si="101"/>
        <v>0</v>
      </c>
      <c r="BD560" s="14">
        <f>COUNTIF(СписМінфін!$B$2:$B$101,M560)</f>
        <v>1</v>
      </c>
    </row>
    <row r="561" spans="1:56" s="14" customFormat="1" hidden="1" x14ac:dyDescent="0.2">
      <c r="A561" s="14">
        <v>1</v>
      </c>
      <c r="B561" s="14">
        <f t="shared" si="102"/>
        <v>0</v>
      </c>
      <c r="C561" s="14">
        <f t="shared" si="103"/>
        <v>0</v>
      </c>
      <c r="D561" s="14" t="str">
        <f t="shared" si="104"/>
        <v>8ТОВАРИСТВО З ОБМЕЖЕНОЮ ВIДПОВIДАЛЬНIСТЮ "МАГІСТРАЛЬ - ТРАНС"</v>
      </c>
      <c r="E561" s="261">
        <f t="shared" si="105"/>
        <v>0</v>
      </c>
      <c r="F561" s="261">
        <f t="shared" si="106"/>
        <v>0</v>
      </c>
      <c r="G561" s="128">
        <f t="shared" si="97"/>
        <v>0</v>
      </c>
      <c r="H561" s="126">
        <f t="shared" si="107"/>
        <v>0</v>
      </c>
      <c r="I561" s="23">
        <v>42604</v>
      </c>
      <c r="J561" s="74">
        <v>42599</v>
      </c>
      <c r="K561" s="274">
        <f t="shared" si="108"/>
        <v>42627</v>
      </c>
      <c r="L561" s="75">
        <v>9148089427</v>
      </c>
      <c r="M561" s="14" t="s">
        <v>147</v>
      </c>
      <c r="N561" s="76">
        <v>310554126585</v>
      </c>
      <c r="O561" s="28">
        <v>42599</v>
      </c>
      <c r="P561" s="28">
        <v>42599</v>
      </c>
      <c r="Q561" s="35"/>
      <c r="R561" s="60">
        <v>254428</v>
      </c>
      <c r="S561" s="60">
        <v>254428</v>
      </c>
      <c r="T561" s="55">
        <f t="shared" si="98"/>
        <v>254428</v>
      </c>
      <c r="U561" s="91">
        <v>42627</v>
      </c>
      <c r="V561" s="44">
        <v>254428</v>
      </c>
      <c r="W561" s="43">
        <v>0</v>
      </c>
      <c r="X561" s="43">
        <v>0</v>
      </c>
      <c r="Y561" s="43">
        <v>0</v>
      </c>
      <c r="Z561" s="43">
        <v>0</v>
      </c>
      <c r="AA561" s="43">
        <v>0</v>
      </c>
      <c r="AB561" s="43">
        <v>0</v>
      </c>
      <c r="AC561" s="43">
        <v>0</v>
      </c>
      <c r="AD561" s="43">
        <v>0</v>
      </c>
      <c r="AE561" s="43">
        <v>0</v>
      </c>
      <c r="AF561" s="43">
        <v>0</v>
      </c>
      <c r="AG561" s="43">
        <v>0</v>
      </c>
      <c r="AH561" s="43">
        <v>0</v>
      </c>
      <c r="AI561" s="69"/>
      <c r="AJ561" s="60"/>
      <c r="AK561" s="69"/>
      <c r="AL561" s="60"/>
      <c r="AM561" s="43">
        <v>0</v>
      </c>
      <c r="AN561" s="72">
        <f t="shared" si="99"/>
        <v>254428</v>
      </c>
      <c r="AO561" s="28">
        <v>42629</v>
      </c>
      <c r="AP561" s="27">
        <v>254428</v>
      </c>
      <c r="AQ561" s="43">
        <v>0</v>
      </c>
      <c r="AR561" s="43">
        <v>0</v>
      </c>
      <c r="AS561" s="43">
        <v>0</v>
      </c>
      <c r="AT561" s="43">
        <v>0</v>
      </c>
      <c r="AU561" s="43">
        <v>0</v>
      </c>
      <c r="AV561" s="43">
        <v>0</v>
      </c>
      <c r="AW561" s="43">
        <v>0</v>
      </c>
      <c r="AX561" s="43">
        <v>0</v>
      </c>
      <c r="AY561" s="43">
        <v>0</v>
      </c>
      <c r="AZ561" s="43">
        <v>0</v>
      </c>
      <c r="BA561" s="60"/>
      <c r="BB561" s="275">
        <f t="shared" si="100"/>
        <v>0</v>
      </c>
      <c r="BC561" s="275">
        <f t="shared" si="101"/>
        <v>0</v>
      </c>
      <c r="BD561" s="14">
        <f>COUNTIF(СписМінфін!$B$2:$B$101,M561)</f>
        <v>1</v>
      </c>
    </row>
    <row r="562" spans="1:56" s="14" customFormat="1" hidden="1" x14ac:dyDescent="0.2">
      <c r="A562" s="14">
        <v>1</v>
      </c>
      <c r="B562" s="14">
        <f t="shared" si="102"/>
        <v>0</v>
      </c>
      <c r="C562" s="14">
        <f t="shared" si="103"/>
        <v>0</v>
      </c>
      <c r="D562" s="14" t="str">
        <f t="shared" si="104"/>
        <v>8ПУБЛІЧНЕ АКЦIОНЕРНЕ ТОВАРИСТВО "ВЕСКО"</v>
      </c>
      <c r="E562" s="261">
        <f t="shared" si="105"/>
        <v>0</v>
      </c>
      <c r="F562" s="261">
        <f t="shared" si="106"/>
        <v>0</v>
      </c>
      <c r="G562" s="128">
        <f t="shared" si="97"/>
        <v>0</v>
      </c>
      <c r="H562" s="126">
        <f t="shared" si="107"/>
        <v>0</v>
      </c>
      <c r="I562" s="23">
        <v>42604</v>
      </c>
      <c r="J562" s="23">
        <v>42599</v>
      </c>
      <c r="K562" s="274">
        <f t="shared" si="108"/>
        <v>42634</v>
      </c>
      <c r="L562" s="22">
        <v>9147983038</v>
      </c>
      <c r="M562" s="14" t="s">
        <v>91</v>
      </c>
      <c r="N562" s="41">
        <v>2820405100</v>
      </c>
      <c r="O562" s="40">
        <v>42599</v>
      </c>
      <c r="P562" s="40">
        <v>42599</v>
      </c>
      <c r="Q562" s="40" t="s">
        <v>108</v>
      </c>
      <c r="R562" s="43">
        <v>15099620</v>
      </c>
      <c r="S562" s="40">
        <v>42634</v>
      </c>
      <c r="T562" s="55">
        <f t="shared" si="98"/>
        <v>15099620</v>
      </c>
      <c r="U562" s="90">
        <v>42634</v>
      </c>
      <c r="V562" s="19">
        <v>15099620</v>
      </c>
      <c r="W562" s="43">
        <v>0</v>
      </c>
      <c r="X562" s="43">
        <v>0</v>
      </c>
      <c r="Y562" s="43">
        <v>0</v>
      </c>
      <c r="Z562" s="43">
        <v>0</v>
      </c>
      <c r="AA562" s="43">
        <v>0</v>
      </c>
      <c r="AB562" s="43">
        <v>0</v>
      </c>
      <c r="AC562" s="43">
        <v>0</v>
      </c>
      <c r="AD562" s="43">
        <v>0</v>
      </c>
      <c r="AE562" s="43">
        <v>0</v>
      </c>
      <c r="AF562" s="43">
        <v>0</v>
      </c>
      <c r="AG562" s="43">
        <v>0</v>
      </c>
      <c r="AH562" s="43">
        <v>0</v>
      </c>
      <c r="AI562" s="88">
        <v>0</v>
      </c>
      <c r="AJ562" s="43">
        <v>0</v>
      </c>
      <c r="AK562" s="43">
        <v>0</v>
      </c>
      <c r="AL562" s="43">
        <v>0</v>
      </c>
      <c r="AM562" s="43">
        <v>0</v>
      </c>
      <c r="AN562" s="72">
        <f t="shared" si="99"/>
        <v>15099620</v>
      </c>
      <c r="AO562" s="40">
        <v>42668</v>
      </c>
      <c r="AP562" s="56">
        <v>15099620</v>
      </c>
      <c r="AQ562" s="43">
        <v>0</v>
      </c>
      <c r="AR562" s="43">
        <v>0</v>
      </c>
      <c r="AS562" s="43">
        <v>0</v>
      </c>
      <c r="AT562" s="43">
        <v>0</v>
      </c>
      <c r="AU562" s="43">
        <v>0</v>
      </c>
      <c r="AV562" s="43">
        <v>0</v>
      </c>
      <c r="AW562" s="43">
        <v>0</v>
      </c>
      <c r="AX562" s="43">
        <v>0</v>
      </c>
      <c r="AY562" s="43">
        <v>0</v>
      </c>
      <c r="AZ562" s="43">
        <v>0</v>
      </c>
      <c r="BA562" s="19"/>
      <c r="BB562" s="275">
        <f t="shared" si="100"/>
        <v>0</v>
      </c>
      <c r="BC562" s="275">
        <f t="shared" si="101"/>
        <v>0</v>
      </c>
      <c r="BD562" s="14">
        <f>COUNTIF(СписМінфін!$B$2:$B$101,M562)</f>
        <v>1</v>
      </c>
    </row>
    <row r="563" spans="1:56" s="14" customFormat="1" hidden="1" x14ac:dyDescent="0.2">
      <c r="A563" s="14">
        <v>1</v>
      </c>
      <c r="B563" s="14">
        <f t="shared" si="102"/>
        <v>0</v>
      </c>
      <c r="C563" s="14">
        <f t="shared" si="103"/>
        <v>0</v>
      </c>
      <c r="D563" s="14" t="str">
        <f t="shared" si="104"/>
        <v>8ТОВАРИСТВО З ОБМЕЖЕНОЮ ВIДПОВIДАЛЬНIСТЮ ФІРМА "ПРОМІНВЕСТ ПЛАСТИК"</v>
      </c>
      <c r="E563" s="261">
        <f t="shared" si="105"/>
        <v>0</v>
      </c>
      <c r="F563" s="261">
        <f t="shared" si="106"/>
        <v>0</v>
      </c>
      <c r="G563" s="128">
        <f t="shared" si="97"/>
        <v>0</v>
      </c>
      <c r="H563" s="126">
        <f t="shared" si="107"/>
        <v>0</v>
      </c>
      <c r="I563" s="23">
        <v>42604</v>
      </c>
      <c r="J563" s="23">
        <v>42599</v>
      </c>
      <c r="K563" s="274">
        <f t="shared" si="108"/>
        <v>42634</v>
      </c>
      <c r="L563" s="22">
        <v>9147469345</v>
      </c>
      <c r="M563" s="14" t="s">
        <v>99</v>
      </c>
      <c r="N563" s="58">
        <v>309898212126</v>
      </c>
      <c r="O563" s="40">
        <v>42599</v>
      </c>
      <c r="P563" s="40">
        <v>42599</v>
      </c>
      <c r="Q563" s="40" t="s">
        <v>108</v>
      </c>
      <c r="R563" s="43">
        <v>10500000</v>
      </c>
      <c r="S563" s="40">
        <v>42629</v>
      </c>
      <c r="T563" s="55">
        <f t="shared" si="98"/>
        <v>10500000</v>
      </c>
      <c r="U563" s="90">
        <v>42634</v>
      </c>
      <c r="V563" s="19">
        <v>10500000</v>
      </c>
      <c r="W563" s="43">
        <v>0</v>
      </c>
      <c r="X563" s="43">
        <v>0</v>
      </c>
      <c r="Y563" s="43">
        <v>0</v>
      </c>
      <c r="Z563" s="43">
        <v>0</v>
      </c>
      <c r="AA563" s="43">
        <v>0</v>
      </c>
      <c r="AB563" s="43">
        <v>0</v>
      </c>
      <c r="AC563" s="43">
        <v>0</v>
      </c>
      <c r="AD563" s="43">
        <v>0</v>
      </c>
      <c r="AE563" s="43">
        <v>0</v>
      </c>
      <c r="AF563" s="43">
        <v>0</v>
      </c>
      <c r="AG563" s="43">
        <v>0</v>
      </c>
      <c r="AH563" s="43">
        <v>0</v>
      </c>
      <c r="AI563" s="88">
        <v>0</v>
      </c>
      <c r="AJ563" s="43">
        <v>0</v>
      </c>
      <c r="AK563" s="43">
        <v>0</v>
      </c>
      <c r="AL563" s="43">
        <v>0</v>
      </c>
      <c r="AM563" s="43">
        <v>0</v>
      </c>
      <c r="AN563" s="72">
        <f t="shared" si="99"/>
        <v>10500000</v>
      </c>
      <c r="AO563" s="40">
        <v>42731</v>
      </c>
      <c r="AP563" s="56">
        <v>10500000</v>
      </c>
      <c r="AQ563" s="43">
        <v>0</v>
      </c>
      <c r="AR563" s="43">
        <v>0</v>
      </c>
      <c r="AS563" s="43">
        <v>0</v>
      </c>
      <c r="AT563" s="43">
        <v>0</v>
      </c>
      <c r="AU563" s="43">
        <v>0</v>
      </c>
      <c r="AV563" s="43">
        <v>0</v>
      </c>
      <c r="AW563" s="43">
        <v>0</v>
      </c>
      <c r="AX563" s="43">
        <v>0</v>
      </c>
      <c r="AY563" s="43">
        <v>0</v>
      </c>
      <c r="AZ563" s="43">
        <v>0</v>
      </c>
      <c r="BA563" s="19"/>
      <c r="BB563" s="275">
        <f t="shared" si="100"/>
        <v>0</v>
      </c>
      <c r="BC563" s="275">
        <f t="shared" si="101"/>
        <v>0</v>
      </c>
      <c r="BD563" s="14">
        <f>COUNTIF(СписМінфін!$B$2:$B$101,M563)</f>
        <v>1</v>
      </c>
    </row>
    <row r="564" spans="1:56" s="14" customFormat="1" hidden="1" x14ac:dyDescent="0.2">
      <c r="A564" s="14">
        <v>1</v>
      </c>
      <c r="B564" s="14">
        <f t="shared" si="102"/>
        <v>0</v>
      </c>
      <c r="C564" s="14">
        <f t="shared" si="103"/>
        <v>0</v>
      </c>
      <c r="D564" s="14" t="str">
        <f t="shared" si="104"/>
        <v>8ДЕРЖАВНЕ ПIДПРИЄМСТВО "ЗАВОД "ЕЛЕКТРОВАЖМАШ"</v>
      </c>
      <c r="E564" s="261">
        <f t="shared" si="105"/>
        <v>0</v>
      </c>
      <c r="F564" s="261">
        <f t="shared" si="106"/>
        <v>0</v>
      </c>
      <c r="G564" s="128">
        <f t="shared" si="97"/>
        <v>0</v>
      </c>
      <c r="H564" s="126">
        <f t="shared" si="107"/>
        <v>0</v>
      </c>
      <c r="I564" s="23">
        <v>42604</v>
      </c>
      <c r="J564" s="23">
        <v>42599</v>
      </c>
      <c r="K564" s="274">
        <f t="shared" si="108"/>
        <v>42635</v>
      </c>
      <c r="L564" s="22">
        <v>9147515822</v>
      </c>
      <c r="M564" s="14" t="s">
        <v>136</v>
      </c>
      <c r="N564" s="41">
        <v>2131220393</v>
      </c>
      <c r="O564" s="40">
        <v>42599</v>
      </c>
      <c r="P564" s="40">
        <v>42599</v>
      </c>
      <c r="Q564" s="40" t="s">
        <v>108</v>
      </c>
      <c r="R564" s="43">
        <v>9891856</v>
      </c>
      <c r="S564" s="40">
        <v>42634</v>
      </c>
      <c r="T564" s="55">
        <f t="shared" si="98"/>
        <v>9891856</v>
      </c>
      <c r="U564" s="90">
        <v>42635</v>
      </c>
      <c r="V564" s="19">
        <v>9891856</v>
      </c>
      <c r="W564" s="43">
        <v>0</v>
      </c>
      <c r="X564" s="43">
        <v>0</v>
      </c>
      <c r="Y564" s="43">
        <v>0</v>
      </c>
      <c r="Z564" s="43">
        <v>0</v>
      </c>
      <c r="AA564" s="43">
        <v>0</v>
      </c>
      <c r="AB564" s="43">
        <v>0</v>
      </c>
      <c r="AC564" s="43">
        <v>0</v>
      </c>
      <c r="AD564" s="43">
        <v>0</v>
      </c>
      <c r="AE564" s="43">
        <v>0</v>
      </c>
      <c r="AF564" s="43">
        <v>0</v>
      </c>
      <c r="AG564" s="43">
        <v>0</v>
      </c>
      <c r="AH564" s="43">
        <v>0</v>
      </c>
      <c r="AI564" s="88">
        <v>0</v>
      </c>
      <c r="AJ564" s="43">
        <v>0</v>
      </c>
      <c r="AK564" s="43">
        <v>0</v>
      </c>
      <c r="AL564" s="43">
        <v>0</v>
      </c>
      <c r="AM564" s="43">
        <v>0</v>
      </c>
      <c r="AN564" s="72">
        <f t="shared" si="99"/>
        <v>9891856</v>
      </c>
      <c r="AO564" s="40">
        <v>42642</v>
      </c>
      <c r="AP564" s="56">
        <v>9891856</v>
      </c>
      <c r="AQ564" s="43">
        <v>0</v>
      </c>
      <c r="AR564" s="43">
        <v>0</v>
      </c>
      <c r="AS564" s="43">
        <v>0</v>
      </c>
      <c r="AT564" s="43">
        <v>0</v>
      </c>
      <c r="AU564" s="43">
        <v>0</v>
      </c>
      <c r="AV564" s="43">
        <v>0</v>
      </c>
      <c r="AW564" s="43">
        <v>0</v>
      </c>
      <c r="AX564" s="43">
        <v>0</v>
      </c>
      <c r="AY564" s="43">
        <v>0</v>
      </c>
      <c r="AZ564" s="43">
        <v>0</v>
      </c>
      <c r="BA564" s="19"/>
      <c r="BB564" s="275">
        <f t="shared" si="100"/>
        <v>0</v>
      </c>
      <c r="BC564" s="275">
        <f t="shared" si="101"/>
        <v>0</v>
      </c>
      <c r="BD564" s="14">
        <f>COUNTIF(СписМінфін!$B$2:$B$101,M564)</f>
        <v>0</v>
      </c>
    </row>
    <row r="565" spans="1:56" s="14" customFormat="1" hidden="1" x14ac:dyDescent="0.2">
      <c r="A565" s="14">
        <v>1</v>
      </c>
      <c r="B565" s="14">
        <f t="shared" si="102"/>
        <v>1</v>
      </c>
      <c r="C565" s="14">
        <f t="shared" si="103"/>
        <v>0</v>
      </c>
      <c r="D565" s="14" t="str">
        <f t="shared" si="104"/>
        <v>8ПУБЛІЧНЕ АКЦIОНЕРНЕ ТОВАРИСТВО "ІНТЕРПАЙП НОВОМОСКОВСЬКИЙ ТРУБНИЙ ЗАВОД"</v>
      </c>
      <c r="E565" s="261">
        <f t="shared" si="105"/>
        <v>800.68493150684935</v>
      </c>
      <c r="F565" s="261">
        <f t="shared" si="106"/>
        <v>0</v>
      </c>
      <c r="G565" s="128">
        <f t="shared" si="97"/>
        <v>1750</v>
      </c>
      <c r="H565" s="126">
        <f t="shared" si="107"/>
        <v>0</v>
      </c>
      <c r="I565" s="23">
        <v>42604</v>
      </c>
      <c r="J565" s="23">
        <v>42599</v>
      </c>
      <c r="K565" s="274">
        <f t="shared" si="108"/>
        <v>42635</v>
      </c>
      <c r="L565" s="22">
        <v>9147724859</v>
      </c>
      <c r="M565" s="14" t="s">
        <v>132</v>
      </c>
      <c r="N565" s="41">
        <v>53931304086</v>
      </c>
      <c r="O565" s="40">
        <v>42599</v>
      </c>
      <c r="P565" s="40">
        <v>42599</v>
      </c>
      <c r="Q565" s="40" t="s">
        <v>108</v>
      </c>
      <c r="R565" s="22">
        <v>13047065</v>
      </c>
      <c r="S565" s="40">
        <v>42634</v>
      </c>
      <c r="T565" s="55">
        <f t="shared" si="98"/>
        <v>13045315</v>
      </c>
      <c r="U565" s="90">
        <v>42635</v>
      </c>
      <c r="V565" s="19">
        <v>13045315</v>
      </c>
      <c r="W565" s="43">
        <v>0</v>
      </c>
      <c r="X565" s="43">
        <v>0</v>
      </c>
      <c r="Y565" s="43">
        <v>0</v>
      </c>
      <c r="Z565" s="43">
        <v>0</v>
      </c>
      <c r="AA565" s="43">
        <v>0</v>
      </c>
      <c r="AB565" s="43">
        <v>0</v>
      </c>
      <c r="AC565" s="43">
        <v>0</v>
      </c>
      <c r="AD565" s="43">
        <v>0</v>
      </c>
      <c r="AE565" s="43">
        <v>0</v>
      </c>
      <c r="AF565" s="43">
        <v>0</v>
      </c>
      <c r="AG565" s="43">
        <v>0</v>
      </c>
      <c r="AH565" s="43">
        <v>0</v>
      </c>
      <c r="AI565" s="88">
        <v>0</v>
      </c>
      <c r="AJ565" s="43">
        <v>0</v>
      </c>
      <c r="AK565" s="43">
        <v>0</v>
      </c>
      <c r="AL565" s="43">
        <v>0</v>
      </c>
      <c r="AM565" s="43">
        <v>0</v>
      </c>
      <c r="AN565" s="72">
        <f t="shared" si="99"/>
        <v>13045315</v>
      </c>
      <c r="AO565" s="40">
        <v>42642</v>
      </c>
      <c r="AP565" s="56">
        <v>13045315</v>
      </c>
      <c r="AQ565" s="43">
        <v>0</v>
      </c>
      <c r="AR565" s="43">
        <v>0</v>
      </c>
      <c r="AS565" s="43">
        <v>0</v>
      </c>
      <c r="AT565" s="43">
        <v>0</v>
      </c>
      <c r="AU565" s="43">
        <v>0</v>
      </c>
      <c r="AV565" s="43">
        <v>0</v>
      </c>
      <c r="AW565" s="43">
        <v>0</v>
      </c>
      <c r="AX565" s="43">
        <v>0</v>
      </c>
      <c r="AY565" s="43">
        <v>0</v>
      </c>
      <c r="AZ565" s="43">
        <v>0</v>
      </c>
      <c r="BA565" s="19"/>
      <c r="BB565" s="275">
        <f t="shared" si="100"/>
        <v>0</v>
      </c>
      <c r="BC565" s="275">
        <f t="shared" si="101"/>
        <v>1750</v>
      </c>
      <c r="BD565" s="14">
        <f>COUNTIF(СписМінфін!$B$2:$B$101,M565)</f>
        <v>0</v>
      </c>
    </row>
    <row r="566" spans="1:56" s="14" customFormat="1" hidden="1" x14ac:dyDescent="0.2">
      <c r="A566" s="14">
        <v>1</v>
      </c>
      <c r="B566" s="14">
        <f t="shared" si="102"/>
        <v>0</v>
      </c>
      <c r="C566" s="14">
        <f t="shared" si="103"/>
        <v>0</v>
      </c>
      <c r="D566" s="14" t="str">
        <f t="shared" si="104"/>
        <v>8ПУБЛІЧНЕ АКЦІОНЕРНЕ ТОВАРИСТВО ''ЕЛЕКТРОМЕТАЛУРГІЙНИЙ ЗАВОД ''ДНІПРОСПЕЦСТАЛЬ'' ІМ. А.М. КУЗЬМІНА''</v>
      </c>
      <c r="E566" s="261">
        <f t="shared" si="105"/>
        <v>0</v>
      </c>
      <c r="F566" s="261">
        <f t="shared" si="106"/>
        <v>0</v>
      </c>
      <c r="G566" s="128">
        <f t="shared" si="97"/>
        <v>0</v>
      </c>
      <c r="H566" s="126">
        <f t="shared" si="107"/>
        <v>0</v>
      </c>
      <c r="I566" s="23">
        <v>42604</v>
      </c>
      <c r="J566" s="23">
        <v>42599</v>
      </c>
      <c r="K566" s="274">
        <f t="shared" si="108"/>
        <v>42635</v>
      </c>
      <c r="L566" s="22">
        <v>9147767822</v>
      </c>
      <c r="M566" s="14" t="s">
        <v>129</v>
      </c>
      <c r="N566" s="41">
        <v>1865308243</v>
      </c>
      <c r="O566" s="40">
        <v>42599</v>
      </c>
      <c r="P566" s="40">
        <v>42599</v>
      </c>
      <c r="Q566" s="40" t="s">
        <v>108</v>
      </c>
      <c r="R566" s="43">
        <v>27361914</v>
      </c>
      <c r="S566" s="40">
        <v>42634</v>
      </c>
      <c r="T566" s="55">
        <f t="shared" si="98"/>
        <v>27361914</v>
      </c>
      <c r="U566" s="90">
        <v>42635</v>
      </c>
      <c r="V566" s="19">
        <v>27361914</v>
      </c>
      <c r="W566" s="43">
        <v>0</v>
      </c>
      <c r="X566" s="43">
        <v>0</v>
      </c>
      <c r="Y566" s="43">
        <v>0</v>
      </c>
      <c r="Z566" s="43">
        <v>0</v>
      </c>
      <c r="AA566" s="43">
        <v>0</v>
      </c>
      <c r="AB566" s="43">
        <v>0</v>
      </c>
      <c r="AC566" s="43">
        <v>0</v>
      </c>
      <c r="AD566" s="43">
        <v>0</v>
      </c>
      <c r="AE566" s="43">
        <v>0</v>
      </c>
      <c r="AF566" s="43">
        <v>0</v>
      </c>
      <c r="AG566" s="43">
        <v>0</v>
      </c>
      <c r="AH566" s="43">
        <v>0</v>
      </c>
      <c r="AI566" s="88">
        <v>0</v>
      </c>
      <c r="AJ566" s="43">
        <v>0</v>
      </c>
      <c r="AK566" s="43">
        <v>0</v>
      </c>
      <c r="AL566" s="43">
        <v>0</v>
      </c>
      <c r="AM566" s="43">
        <v>0</v>
      </c>
      <c r="AN566" s="72">
        <f t="shared" si="99"/>
        <v>27361914</v>
      </c>
      <c r="AO566" s="40">
        <v>42704</v>
      </c>
      <c r="AP566" s="56">
        <v>27361914</v>
      </c>
      <c r="AQ566" s="43">
        <v>0</v>
      </c>
      <c r="AR566" s="43">
        <v>0</v>
      </c>
      <c r="AS566" s="43">
        <v>0</v>
      </c>
      <c r="AT566" s="43">
        <v>0</v>
      </c>
      <c r="AU566" s="43">
        <v>0</v>
      </c>
      <c r="AV566" s="43">
        <v>0</v>
      </c>
      <c r="AW566" s="43">
        <v>0</v>
      </c>
      <c r="AX566" s="43">
        <v>0</v>
      </c>
      <c r="AY566" s="43">
        <v>0</v>
      </c>
      <c r="AZ566" s="43">
        <v>0</v>
      </c>
      <c r="BA566" s="19"/>
      <c r="BB566" s="275">
        <f t="shared" si="100"/>
        <v>0</v>
      </c>
      <c r="BC566" s="275">
        <f t="shared" si="101"/>
        <v>0</v>
      </c>
      <c r="BD566" s="14">
        <f>COUNTIF(СписМінфін!$B$2:$B$101,M566)</f>
        <v>0</v>
      </c>
    </row>
    <row r="567" spans="1:56" s="14" customFormat="1" hidden="1" x14ac:dyDescent="0.2">
      <c r="A567" s="14">
        <v>1</v>
      </c>
      <c r="B567" s="14">
        <f t="shared" si="102"/>
        <v>1</v>
      </c>
      <c r="C567" s="14">
        <f t="shared" si="103"/>
        <v>0</v>
      </c>
      <c r="D567" s="14" t="str">
        <f t="shared" si="104"/>
        <v>8ТОВАРИСТВО З ОБМЕЖЕНОЮ ВIДПОВIДАЛЬНIСТЮ "АДМ ТРЕЙДІНГ УКРАЇНА"</v>
      </c>
      <c r="E567" s="261">
        <f t="shared" si="105"/>
        <v>14439131.104986293</v>
      </c>
      <c r="F567" s="261">
        <f t="shared" si="106"/>
        <v>0</v>
      </c>
      <c r="G567" s="128">
        <f t="shared" si="97"/>
        <v>31558579.959999979</v>
      </c>
      <c r="H567" s="126">
        <f t="shared" si="107"/>
        <v>0</v>
      </c>
      <c r="I567" s="23">
        <v>42604</v>
      </c>
      <c r="J567" s="23">
        <v>42599</v>
      </c>
      <c r="K567" s="274">
        <f t="shared" si="108"/>
        <v>42636</v>
      </c>
      <c r="L567" s="22">
        <v>9148032256</v>
      </c>
      <c r="M567" s="14" t="s">
        <v>127</v>
      </c>
      <c r="N567" s="41">
        <v>200274426590</v>
      </c>
      <c r="O567" s="40">
        <v>42599</v>
      </c>
      <c r="P567" s="40">
        <v>42599</v>
      </c>
      <c r="Q567" s="40" t="s">
        <v>108</v>
      </c>
      <c r="R567" s="22">
        <v>385284077</v>
      </c>
      <c r="S567" s="40">
        <v>42636</v>
      </c>
      <c r="T567" s="55">
        <f t="shared" si="98"/>
        <v>353725497.04000002</v>
      </c>
      <c r="U567" s="90">
        <v>42636</v>
      </c>
      <c r="V567" s="19">
        <v>353725497.04000002</v>
      </c>
      <c r="W567" s="43">
        <v>0</v>
      </c>
      <c r="X567" s="43">
        <v>0</v>
      </c>
      <c r="Y567" s="43">
        <v>0</v>
      </c>
      <c r="Z567" s="43">
        <v>0</v>
      </c>
      <c r="AA567" s="43">
        <v>0</v>
      </c>
      <c r="AB567" s="43">
        <v>0</v>
      </c>
      <c r="AC567" s="43">
        <v>0</v>
      </c>
      <c r="AD567" s="43">
        <v>0</v>
      </c>
      <c r="AE567" s="43">
        <v>0</v>
      </c>
      <c r="AF567" s="43">
        <v>0</v>
      </c>
      <c r="AG567" s="43">
        <v>0</v>
      </c>
      <c r="AH567" s="43">
        <v>0</v>
      </c>
      <c r="AI567" s="88">
        <v>0</v>
      </c>
      <c r="AJ567" s="43">
        <v>0</v>
      </c>
      <c r="AK567" s="43">
        <v>0</v>
      </c>
      <c r="AL567" s="43">
        <v>0</v>
      </c>
      <c r="AM567" s="43">
        <v>0</v>
      </c>
      <c r="AN567" s="72">
        <f t="shared" si="99"/>
        <v>353725497.04000002</v>
      </c>
      <c r="AO567" s="40">
        <v>42642</v>
      </c>
      <c r="AP567" s="56">
        <v>353725497.04000002</v>
      </c>
      <c r="AQ567" s="43">
        <v>0</v>
      </c>
      <c r="AR567" s="43">
        <v>0</v>
      </c>
      <c r="AS567" s="43">
        <v>0</v>
      </c>
      <c r="AT567" s="43">
        <v>0</v>
      </c>
      <c r="AU567" s="43">
        <v>0</v>
      </c>
      <c r="AV567" s="43">
        <v>0</v>
      </c>
      <c r="AW567" s="43">
        <v>0</v>
      </c>
      <c r="AX567" s="43">
        <v>0</v>
      </c>
      <c r="AY567" s="43">
        <v>0</v>
      </c>
      <c r="AZ567" s="43">
        <v>0</v>
      </c>
      <c r="BA567" s="19"/>
      <c r="BB567" s="275">
        <f t="shared" si="100"/>
        <v>0</v>
      </c>
      <c r="BC567" s="275">
        <f t="shared" si="101"/>
        <v>31558579.959999979</v>
      </c>
      <c r="BD567" s="14">
        <f>COUNTIF(СписМінфін!$B$2:$B$101,M567)</f>
        <v>0</v>
      </c>
    </row>
    <row r="568" spans="1:56" s="14" customFormat="1" hidden="1" x14ac:dyDescent="0.2">
      <c r="A568" s="14">
        <v>1</v>
      </c>
      <c r="B568" s="14">
        <f t="shared" si="102"/>
        <v>0</v>
      </c>
      <c r="C568" s="14">
        <f t="shared" si="103"/>
        <v>0</v>
      </c>
      <c r="D568" s="14" t="str">
        <f t="shared" si="104"/>
        <v>8ТОВАРИСТВО З ОБМЕЖЕНОЮ ВIДПОВIДАЛЬНIСТЮ "ЕЛЕКТРОЛЮКС УКРАЇНА"</v>
      </c>
      <c r="E568" s="261">
        <f t="shared" si="105"/>
        <v>0</v>
      </c>
      <c r="F568" s="261">
        <f t="shared" si="106"/>
        <v>0</v>
      </c>
      <c r="G568" s="128">
        <f t="shared" si="97"/>
        <v>0</v>
      </c>
      <c r="H568" s="126">
        <f t="shared" si="107"/>
        <v>0</v>
      </c>
      <c r="I568" s="23">
        <v>42604</v>
      </c>
      <c r="J568" s="23">
        <v>42599</v>
      </c>
      <c r="K568" s="274">
        <f t="shared" si="108"/>
        <v>42636</v>
      </c>
      <c r="L568" s="22">
        <v>9148336033</v>
      </c>
      <c r="M568" s="14" t="s">
        <v>95</v>
      </c>
      <c r="N568" s="41">
        <v>371830009158</v>
      </c>
      <c r="O568" s="40">
        <v>42599</v>
      </c>
      <c r="P568" s="40">
        <v>42599</v>
      </c>
      <c r="Q568" s="40" t="s">
        <v>108</v>
      </c>
      <c r="R568" s="43">
        <v>7944096</v>
      </c>
      <c r="S568" s="40">
        <v>42636</v>
      </c>
      <c r="T568" s="55">
        <f t="shared" si="98"/>
        <v>7944096</v>
      </c>
      <c r="U568" s="90">
        <v>42636</v>
      </c>
      <c r="V568" s="19">
        <v>7944096</v>
      </c>
      <c r="W568" s="43">
        <v>0</v>
      </c>
      <c r="X568" s="43">
        <v>0</v>
      </c>
      <c r="Y568" s="43">
        <v>0</v>
      </c>
      <c r="Z568" s="43">
        <v>0</v>
      </c>
      <c r="AA568" s="43">
        <v>0</v>
      </c>
      <c r="AB568" s="43">
        <v>0</v>
      </c>
      <c r="AC568" s="43">
        <v>0</v>
      </c>
      <c r="AD568" s="43">
        <v>0</v>
      </c>
      <c r="AE568" s="43">
        <v>0</v>
      </c>
      <c r="AF568" s="43">
        <v>0</v>
      </c>
      <c r="AG568" s="43">
        <v>0</v>
      </c>
      <c r="AH568" s="43">
        <v>0</v>
      </c>
      <c r="AI568" s="88">
        <v>0</v>
      </c>
      <c r="AJ568" s="43">
        <v>0</v>
      </c>
      <c r="AK568" s="43">
        <v>0</v>
      </c>
      <c r="AL568" s="43">
        <v>0</v>
      </c>
      <c r="AM568" s="43">
        <v>0</v>
      </c>
      <c r="AN568" s="72">
        <f t="shared" si="99"/>
        <v>7944096</v>
      </c>
      <c r="AO568" s="40">
        <v>42642</v>
      </c>
      <c r="AP568" s="56">
        <v>7944096</v>
      </c>
      <c r="AQ568" s="43">
        <v>0</v>
      </c>
      <c r="AR568" s="43">
        <v>0</v>
      </c>
      <c r="AS568" s="43">
        <v>0</v>
      </c>
      <c r="AT568" s="43">
        <v>0</v>
      </c>
      <c r="AU568" s="43">
        <v>0</v>
      </c>
      <c r="AV568" s="43">
        <v>0</v>
      </c>
      <c r="AW568" s="43">
        <v>0</v>
      </c>
      <c r="AX568" s="43">
        <v>0</v>
      </c>
      <c r="AY568" s="43">
        <v>0</v>
      </c>
      <c r="AZ568" s="43">
        <v>0</v>
      </c>
      <c r="BA568" s="19"/>
      <c r="BB568" s="275">
        <f t="shared" si="100"/>
        <v>0</v>
      </c>
      <c r="BC568" s="275">
        <f t="shared" si="101"/>
        <v>0</v>
      </c>
      <c r="BD568" s="14">
        <f>COUNTIF(СписМінфін!$B$2:$B$101,M568)</f>
        <v>1</v>
      </c>
    </row>
    <row r="569" spans="1:56" s="14" customFormat="1" hidden="1" x14ac:dyDescent="0.2">
      <c r="A569" s="14">
        <v>1</v>
      </c>
      <c r="B569" s="14">
        <f t="shared" si="102"/>
        <v>0</v>
      </c>
      <c r="C569" s="14">
        <f t="shared" si="103"/>
        <v>0</v>
      </c>
      <c r="D569" s="14" t="str">
        <f t="shared" si="104"/>
        <v>8ТОВАРИСТВО З ОБМЕЖЕНОЮ ВІДПОВІДАЛЬНІСТЮ "ВІВАД 09"</v>
      </c>
      <c r="E569" s="261">
        <f t="shared" si="105"/>
        <v>0</v>
      </c>
      <c r="F569" s="261">
        <f t="shared" si="106"/>
        <v>0</v>
      </c>
      <c r="G569" s="128">
        <f t="shared" si="97"/>
        <v>0</v>
      </c>
      <c r="H569" s="126">
        <f t="shared" si="107"/>
        <v>0</v>
      </c>
      <c r="I569" s="23">
        <v>42604</v>
      </c>
      <c r="J569" s="23">
        <v>42599</v>
      </c>
      <c r="K569" s="274">
        <f t="shared" si="108"/>
        <v>42636</v>
      </c>
      <c r="L569" s="22">
        <v>9147353734</v>
      </c>
      <c r="M569" s="14" t="s">
        <v>63</v>
      </c>
      <c r="N569" s="41">
        <v>363110006066</v>
      </c>
      <c r="O569" s="40">
        <v>42599</v>
      </c>
      <c r="P569" s="40">
        <v>42599</v>
      </c>
      <c r="Q569" s="40" t="s">
        <v>108</v>
      </c>
      <c r="R569" s="43">
        <v>1371600</v>
      </c>
      <c r="S569" s="40">
        <v>42636</v>
      </c>
      <c r="T569" s="55">
        <f t="shared" si="98"/>
        <v>1371600</v>
      </c>
      <c r="U569" s="90">
        <v>42636</v>
      </c>
      <c r="V569" s="19">
        <v>1371600</v>
      </c>
      <c r="W569" s="43">
        <v>0</v>
      </c>
      <c r="X569" s="43">
        <v>0</v>
      </c>
      <c r="Y569" s="43">
        <v>0</v>
      </c>
      <c r="Z569" s="43">
        <v>0</v>
      </c>
      <c r="AA569" s="43">
        <v>0</v>
      </c>
      <c r="AB569" s="43">
        <v>0</v>
      </c>
      <c r="AC569" s="43">
        <v>0</v>
      </c>
      <c r="AD569" s="43">
        <v>0</v>
      </c>
      <c r="AE569" s="43">
        <v>0</v>
      </c>
      <c r="AF569" s="43">
        <v>0</v>
      </c>
      <c r="AG569" s="43">
        <v>0</v>
      </c>
      <c r="AH569" s="43">
        <v>0</v>
      </c>
      <c r="AI569" s="88">
        <v>0</v>
      </c>
      <c r="AJ569" s="43">
        <v>0</v>
      </c>
      <c r="AK569" s="43">
        <v>0</v>
      </c>
      <c r="AL569" s="43">
        <v>0</v>
      </c>
      <c r="AM569" s="43">
        <v>0</v>
      </c>
      <c r="AN569" s="72">
        <f t="shared" si="99"/>
        <v>1371600</v>
      </c>
      <c r="AO569" s="40">
        <v>42642</v>
      </c>
      <c r="AP569" s="56">
        <v>1371600</v>
      </c>
      <c r="AQ569" s="43">
        <v>0</v>
      </c>
      <c r="AR569" s="43">
        <v>0</v>
      </c>
      <c r="AS569" s="43">
        <v>0</v>
      </c>
      <c r="AT569" s="43">
        <v>0</v>
      </c>
      <c r="AU569" s="43">
        <v>0</v>
      </c>
      <c r="AV569" s="43">
        <v>0</v>
      </c>
      <c r="AW569" s="43">
        <v>0</v>
      </c>
      <c r="AX569" s="43">
        <v>0</v>
      </c>
      <c r="AY569" s="43">
        <v>0</v>
      </c>
      <c r="AZ569" s="43">
        <v>0</v>
      </c>
      <c r="BA569" s="19"/>
      <c r="BB569" s="275">
        <f t="shared" si="100"/>
        <v>0</v>
      </c>
      <c r="BC569" s="275">
        <f t="shared" si="101"/>
        <v>0</v>
      </c>
      <c r="BD569" s="14">
        <f>COUNTIF(СписМінфін!$B$2:$B$101,M569)</f>
        <v>1</v>
      </c>
    </row>
    <row r="570" spans="1:56" s="14" customFormat="1" hidden="1" x14ac:dyDescent="0.2">
      <c r="A570" s="14">
        <v>1</v>
      </c>
      <c r="B570" s="14">
        <f t="shared" si="102"/>
        <v>1</v>
      </c>
      <c r="C570" s="14">
        <f t="shared" si="103"/>
        <v>1</v>
      </c>
      <c r="D570" s="14" t="str">
        <f t="shared" si="104"/>
        <v>8ТОВАРИСТВО З ОБМЕЖЕНОЮ ВIДПОВIДАЛЬНIСТЮ СІЛЬСЬКОГОСПОДАРСЬКЕ ПІДПРИЄМСТВО "НІБУЛОН"</v>
      </c>
      <c r="E570" s="261">
        <f t="shared" si="105"/>
        <v>15726706.971397279</v>
      </c>
      <c r="F570" s="261">
        <f t="shared" si="106"/>
        <v>3924551.9080821914</v>
      </c>
      <c r="G570" s="128">
        <f t="shared" si="97"/>
        <v>25795129.330000043</v>
      </c>
      <c r="H570" s="126">
        <f t="shared" si="107"/>
        <v>152</v>
      </c>
      <c r="I570" s="62">
        <v>42604</v>
      </c>
      <c r="J570" s="62">
        <v>42599</v>
      </c>
      <c r="K570" s="274">
        <f t="shared" si="108"/>
        <v>42823</v>
      </c>
      <c r="L570" s="52">
        <v>9148388280</v>
      </c>
      <c r="M570" s="14" t="s">
        <v>40</v>
      </c>
      <c r="N570" s="58">
        <v>142911114015</v>
      </c>
      <c r="O570" s="51">
        <v>42599</v>
      </c>
      <c r="P570" s="51">
        <v>42599</v>
      </c>
      <c r="Q570" s="40" t="s">
        <v>108</v>
      </c>
      <c r="R570" s="52">
        <v>455199623</v>
      </c>
      <c r="S570" s="51">
        <v>42655</v>
      </c>
      <c r="T570" s="55">
        <f t="shared" si="98"/>
        <v>429404493.66999996</v>
      </c>
      <c r="U570" s="110">
        <v>42655</v>
      </c>
      <c r="V570" s="114">
        <v>416570141.23000002</v>
      </c>
      <c r="W570" s="33">
        <v>42696</v>
      </c>
      <c r="X570" s="114">
        <v>1564017.78</v>
      </c>
      <c r="Y570" s="33">
        <v>42724</v>
      </c>
      <c r="Z570" s="114">
        <v>109751.08</v>
      </c>
      <c r="AA570" s="33">
        <v>42755</v>
      </c>
      <c r="AB570" s="114">
        <v>108500</v>
      </c>
      <c r="AC570" s="33">
        <v>42788</v>
      </c>
      <c r="AD570" s="114">
        <v>8613900.2699999996</v>
      </c>
      <c r="AE570" s="33">
        <v>42823</v>
      </c>
      <c r="AF570" s="114">
        <v>2438183.31</v>
      </c>
      <c r="AG570" s="43">
        <v>0</v>
      </c>
      <c r="AH570" s="43">
        <v>0</v>
      </c>
      <c r="AI570" s="88">
        <v>0</v>
      </c>
      <c r="AJ570" s="43">
        <v>0</v>
      </c>
      <c r="AK570" s="43">
        <v>0</v>
      </c>
      <c r="AL570" s="43">
        <v>0</v>
      </c>
      <c r="AM570" s="43">
        <v>0</v>
      </c>
      <c r="AN570" s="72">
        <f t="shared" si="99"/>
        <v>429404493.66999996</v>
      </c>
      <c r="AO570" s="28">
        <v>42661</v>
      </c>
      <c r="AP570" s="27">
        <v>416570141.23000002</v>
      </c>
      <c r="AQ570" s="28">
        <v>42704</v>
      </c>
      <c r="AR570" s="27">
        <v>1564017.78</v>
      </c>
      <c r="AS570" s="28">
        <v>42726</v>
      </c>
      <c r="AT570" s="27">
        <v>109751.08</v>
      </c>
      <c r="AU570" s="28">
        <v>42780</v>
      </c>
      <c r="AV570" s="44">
        <v>108500</v>
      </c>
      <c r="AW570" s="28">
        <v>42793</v>
      </c>
      <c r="AX570" s="44">
        <v>8613900.2699999996</v>
      </c>
      <c r="AY570" s="28">
        <v>42823</v>
      </c>
      <c r="AZ570" s="44">
        <v>2438183.31</v>
      </c>
      <c r="BA570" s="19"/>
      <c r="BB570" s="275">
        <f t="shared" si="100"/>
        <v>0</v>
      </c>
      <c r="BC570" s="275">
        <f t="shared" si="101"/>
        <v>25795129.330000043</v>
      </c>
      <c r="BD570" s="14">
        <f>COUNTIF(СписМінфін!$B$2:$B$101,M570)</f>
        <v>1</v>
      </c>
    </row>
    <row r="571" spans="1:56" s="14" customFormat="1" hidden="1" x14ac:dyDescent="0.2">
      <c r="A571" s="14">
        <v>1</v>
      </c>
      <c r="B571" s="14">
        <f t="shared" si="102"/>
        <v>0</v>
      </c>
      <c r="C571" s="14">
        <f t="shared" si="103"/>
        <v>0</v>
      </c>
      <c r="D571" s="14" t="str">
        <f t="shared" si="104"/>
        <v>8ТОВАРИСТВО З ОБМЕЖЕНОЮ ВIДПОВIДАЛЬНIСТЮ "ДЖУССО УКРАЇНА"</v>
      </c>
      <c r="E571" s="261">
        <f t="shared" si="105"/>
        <v>0</v>
      </c>
      <c r="F571" s="261">
        <f t="shared" si="106"/>
        <v>0</v>
      </c>
      <c r="G571" s="128">
        <f t="shared" si="97"/>
        <v>0</v>
      </c>
      <c r="H571" s="126">
        <f t="shared" si="107"/>
        <v>0</v>
      </c>
      <c r="I571" s="23">
        <v>42604</v>
      </c>
      <c r="J571" s="74">
        <v>42599</v>
      </c>
      <c r="K571" s="274">
        <f t="shared" si="108"/>
        <v>42660</v>
      </c>
      <c r="L571" s="75">
        <v>9147754501</v>
      </c>
      <c r="M571" s="14" t="s">
        <v>100</v>
      </c>
      <c r="N571" s="76">
        <v>388911426582</v>
      </c>
      <c r="O571" s="28">
        <v>42599</v>
      </c>
      <c r="P571" s="28">
        <v>42599</v>
      </c>
      <c r="Q571" s="35"/>
      <c r="R571" s="60">
        <v>91812</v>
      </c>
      <c r="S571" s="66">
        <v>42656</v>
      </c>
      <c r="T571" s="55">
        <f t="shared" si="98"/>
        <v>91812</v>
      </c>
      <c r="U571" s="91">
        <v>42660</v>
      </c>
      <c r="V571" s="44">
        <v>91812</v>
      </c>
      <c r="W571" s="43">
        <v>0</v>
      </c>
      <c r="X571" s="43">
        <v>0</v>
      </c>
      <c r="Y571" s="43">
        <v>0</v>
      </c>
      <c r="Z571" s="43">
        <v>0</v>
      </c>
      <c r="AA571" s="43">
        <v>0</v>
      </c>
      <c r="AB571" s="43">
        <v>0</v>
      </c>
      <c r="AC571" s="43">
        <v>0</v>
      </c>
      <c r="AD571" s="43">
        <v>0</v>
      </c>
      <c r="AE571" s="43">
        <v>0</v>
      </c>
      <c r="AF571" s="43">
        <v>0</v>
      </c>
      <c r="AG571" s="43">
        <v>0</v>
      </c>
      <c r="AH571" s="43">
        <v>0</v>
      </c>
      <c r="AI571" s="69"/>
      <c r="AJ571" s="60"/>
      <c r="AK571" s="69"/>
      <c r="AL571" s="60"/>
      <c r="AM571" s="43">
        <v>0</v>
      </c>
      <c r="AN571" s="72">
        <f t="shared" si="99"/>
        <v>91812</v>
      </c>
      <c r="AO571" s="28">
        <v>42664</v>
      </c>
      <c r="AP571" s="27">
        <v>91812</v>
      </c>
      <c r="AQ571" s="43">
        <v>0</v>
      </c>
      <c r="AR571" s="43">
        <v>0</v>
      </c>
      <c r="AS571" s="43">
        <v>0</v>
      </c>
      <c r="AT571" s="43">
        <v>0</v>
      </c>
      <c r="AU571" s="43">
        <v>0</v>
      </c>
      <c r="AV571" s="43">
        <v>0</v>
      </c>
      <c r="AW571" s="43">
        <v>0</v>
      </c>
      <c r="AX571" s="43">
        <v>0</v>
      </c>
      <c r="AY571" s="43">
        <v>0</v>
      </c>
      <c r="AZ571" s="43">
        <v>0</v>
      </c>
      <c r="BA571" s="60"/>
      <c r="BB571" s="275">
        <f t="shared" si="100"/>
        <v>0</v>
      </c>
      <c r="BC571" s="275">
        <f t="shared" si="101"/>
        <v>0</v>
      </c>
      <c r="BD571" s="14">
        <f>COUNTIF(СписМінфін!$B$2:$B$101,M571)</f>
        <v>1</v>
      </c>
    </row>
    <row r="572" spans="1:56" s="14" customFormat="1" hidden="1" x14ac:dyDescent="0.2">
      <c r="A572" s="14">
        <v>1</v>
      </c>
      <c r="B572" s="14">
        <f t="shared" si="102"/>
        <v>1</v>
      </c>
      <c r="C572" s="14">
        <f t="shared" si="103"/>
        <v>1</v>
      </c>
      <c r="D572" s="14" t="str">
        <f t="shared" si="104"/>
        <v>8ТОВАРИСТВО З ОБМЕЖЕНОЮ ВIДПОВIДАЛЬНIСТЮ "МАРТІН"</v>
      </c>
      <c r="E572" s="261">
        <f t="shared" si="105"/>
        <v>51384.589041095889</v>
      </c>
      <c r="F572" s="261">
        <f t="shared" si="106"/>
        <v>51384.589041095889</v>
      </c>
      <c r="G572" s="128">
        <f t="shared" si="97"/>
        <v>0</v>
      </c>
      <c r="H572" s="126">
        <f t="shared" si="107"/>
        <v>25</v>
      </c>
      <c r="I572" s="23">
        <v>42604</v>
      </c>
      <c r="J572" s="23">
        <v>42599</v>
      </c>
      <c r="K572" s="274">
        <f t="shared" si="108"/>
        <v>42696</v>
      </c>
      <c r="L572" s="22">
        <v>9148043365</v>
      </c>
      <c r="M572" s="14" t="s">
        <v>16</v>
      </c>
      <c r="N572" s="41">
        <v>192571426590</v>
      </c>
      <c r="O572" s="40">
        <v>42599</v>
      </c>
      <c r="P572" s="40">
        <v>42599</v>
      </c>
      <c r="Q572" s="40" t="s">
        <v>108</v>
      </c>
      <c r="R572" s="22">
        <v>750215</v>
      </c>
      <c r="S572" s="40">
        <v>42696</v>
      </c>
      <c r="T572" s="55">
        <f t="shared" si="98"/>
        <v>750215</v>
      </c>
      <c r="U572" s="90">
        <v>42696</v>
      </c>
      <c r="V572" s="19">
        <v>750215</v>
      </c>
      <c r="W572" s="43">
        <v>0</v>
      </c>
      <c r="X572" s="43">
        <v>0</v>
      </c>
      <c r="Y572" s="43">
        <v>0</v>
      </c>
      <c r="Z572" s="43">
        <v>0</v>
      </c>
      <c r="AA572" s="43">
        <v>0</v>
      </c>
      <c r="AB572" s="43">
        <v>0</v>
      </c>
      <c r="AC572" s="43">
        <v>0</v>
      </c>
      <c r="AD572" s="43">
        <v>0</v>
      </c>
      <c r="AE572" s="43">
        <v>0</v>
      </c>
      <c r="AF572" s="43">
        <v>0</v>
      </c>
      <c r="AG572" s="43">
        <v>0</v>
      </c>
      <c r="AH572" s="43">
        <v>0</v>
      </c>
      <c r="AI572" s="88">
        <v>0</v>
      </c>
      <c r="AJ572" s="43">
        <v>0</v>
      </c>
      <c r="AK572" s="43">
        <v>0</v>
      </c>
      <c r="AL572" s="43">
        <v>0</v>
      </c>
      <c r="AM572" s="43">
        <v>0</v>
      </c>
      <c r="AN572" s="72">
        <f t="shared" si="99"/>
        <v>750215</v>
      </c>
      <c r="AO572" s="40">
        <v>42704</v>
      </c>
      <c r="AP572" s="56">
        <v>750215</v>
      </c>
      <c r="AQ572" s="43">
        <v>0</v>
      </c>
      <c r="AR572" s="43">
        <v>0</v>
      </c>
      <c r="AS572" s="43">
        <v>0</v>
      </c>
      <c r="AT572" s="43">
        <v>0</v>
      </c>
      <c r="AU572" s="43">
        <v>0</v>
      </c>
      <c r="AV572" s="43">
        <v>0</v>
      </c>
      <c r="AW572" s="43">
        <v>0</v>
      </c>
      <c r="AX572" s="43">
        <v>0</v>
      </c>
      <c r="AY572" s="43">
        <v>0</v>
      </c>
      <c r="AZ572" s="43">
        <v>0</v>
      </c>
      <c r="BA572" s="19"/>
      <c r="BB572" s="275">
        <f t="shared" si="100"/>
        <v>0</v>
      </c>
      <c r="BC572" s="275">
        <f t="shared" si="101"/>
        <v>0</v>
      </c>
      <c r="BD572" s="14">
        <f>COUNTIF(СписМінфін!$B$2:$B$101,M572)</f>
        <v>1</v>
      </c>
    </row>
    <row r="573" spans="1:56" s="14" customFormat="1" hidden="1" x14ac:dyDescent="0.2">
      <c r="A573" s="14">
        <v>1</v>
      </c>
      <c r="B573" s="14">
        <f t="shared" si="102"/>
        <v>0</v>
      </c>
      <c r="C573" s="14">
        <f t="shared" si="103"/>
        <v>0</v>
      </c>
      <c r="D573" s="14" t="str">
        <f t="shared" si="104"/>
        <v>8ПРИВАТНЕ АКЦIОНЕРНЕ ТОВАРИСТВО "ЄВРАЗ ДНІПРОВСЬКИЙ МЕТАЛУРГІЙНИЙ ЗАВОД"</v>
      </c>
      <c r="E573" s="261">
        <f t="shared" si="105"/>
        <v>0</v>
      </c>
      <c r="F573" s="261">
        <f t="shared" si="106"/>
        <v>0</v>
      </c>
      <c r="G573" s="128">
        <f t="shared" si="97"/>
        <v>-4.1909515857696533E-9</v>
      </c>
      <c r="H573" s="126">
        <f t="shared" si="107"/>
        <v>0</v>
      </c>
      <c r="I573" s="23">
        <v>42604</v>
      </c>
      <c r="J573" s="23">
        <v>42600</v>
      </c>
      <c r="K573" s="274">
        <f t="shared" si="108"/>
        <v>42635</v>
      </c>
      <c r="L573" s="22">
        <v>9149066927</v>
      </c>
      <c r="M573" s="14" t="s">
        <v>36</v>
      </c>
      <c r="N573" s="41">
        <v>53930504026</v>
      </c>
      <c r="O573" s="40">
        <v>42600</v>
      </c>
      <c r="P573" s="40">
        <v>42600</v>
      </c>
      <c r="Q573" s="40" t="s">
        <v>108</v>
      </c>
      <c r="R573" s="43">
        <v>98724066</v>
      </c>
      <c r="S573" s="40">
        <v>42634</v>
      </c>
      <c r="T573" s="55">
        <f t="shared" si="98"/>
        <v>95804633.730000004</v>
      </c>
      <c r="U573" s="90">
        <v>42635</v>
      </c>
      <c r="V573" s="19">
        <v>95804633.730000004</v>
      </c>
      <c r="W573" s="43">
        <v>0</v>
      </c>
      <c r="X573" s="43">
        <v>0</v>
      </c>
      <c r="Y573" s="43">
        <v>0</v>
      </c>
      <c r="Z573" s="43">
        <v>0</v>
      </c>
      <c r="AA573" s="43">
        <v>0</v>
      </c>
      <c r="AB573" s="43">
        <v>0</v>
      </c>
      <c r="AC573" s="43">
        <v>0</v>
      </c>
      <c r="AD573" s="43">
        <v>0</v>
      </c>
      <c r="AE573" s="43">
        <v>0</v>
      </c>
      <c r="AF573" s="43">
        <v>0</v>
      </c>
      <c r="AG573" s="40">
        <v>42719</v>
      </c>
      <c r="AH573" s="22">
        <v>1194200</v>
      </c>
      <c r="AI573" s="64">
        <v>2919432.27</v>
      </c>
      <c r="AJ573" s="40">
        <v>42730</v>
      </c>
      <c r="AK573" s="22">
        <v>2919432.27</v>
      </c>
      <c r="AL573" s="40" t="s">
        <v>108</v>
      </c>
      <c r="AM573" s="43">
        <v>0</v>
      </c>
      <c r="AN573" s="72">
        <f t="shared" si="99"/>
        <v>95804633.730000004</v>
      </c>
      <c r="AO573" s="40">
        <v>42786</v>
      </c>
      <c r="AP573" s="56">
        <v>95804633.730000004</v>
      </c>
      <c r="AQ573" s="43">
        <v>0</v>
      </c>
      <c r="AR573" s="43">
        <v>0</v>
      </c>
      <c r="AS573" s="43">
        <v>0</v>
      </c>
      <c r="AT573" s="43">
        <v>0</v>
      </c>
      <c r="AU573" s="43">
        <v>0</v>
      </c>
      <c r="AV573" s="43">
        <v>0</v>
      </c>
      <c r="AW573" s="43">
        <v>0</v>
      </c>
      <c r="AX573" s="43">
        <v>0</v>
      </c>
      <c r="AY573" s="43">
        <v>0</v>
      </c>
      <c r="AZ573" s="43">
        <v>0</v>
      </c>
      <c r="BA573" s="19"/>
      <c r="BB573" s="275">
        <f t="shared" si="100"/>
        <v>0</v>
      </c>
      <c r="BC573" s="275">
        <f t="shared" si="101"/>
        <v>2919432.2699999958</v>
      </c>
      <c r="BD573" s="14">
        <f>COUNTIF(СписМінфін!$B$2:$B$101,M573)</f>
        <v>1</v>
      </c>
    </row>
    <row r="574" spans="1:56" s="14" customFormat="1" hidden="1" x14ac:dyDescent="0.2">
      <c r="A574" s="14">
        <v>1</v>
      </c>
      <c r="B574" s="14">
        <f t="shared" si="102"/>
        <v>0</v>
      </c>
      <c r="C574" s="14">
        <f t="shared" si="103"/>
        <v>0</v>
      </c>
      <c r="D574" s="14" t="str">
        <f t="shared" si="104"/>
        <v>8ПРИВАТНЕ АКЦIОНЕРНЕ ТОВАРИСТВО "ЄВРАЗ СУХА БАЛКА"</v>
      </c>
      <c r="E574" s="261">
        <f t="shared" si="105"/>
        <v>0</v>
      </c>
      <c r="F574" s="261">
        <f t="shared" si="106"/>
        <v>0</v>
      </c>
      <c r="G574" s="128">
        <f t="shared" si="97"/>
        <v>0</v>
      </c>
      <c r="H574" s="126">
        <f t="shared" si="107"/>
        <v>0</v>
      </c>
      <c r="I574" s="23">
        <v>42604</v>
      </c>
      <c r="J574" s="23">
        <v>42600</v>
      </c>
      <c r="K574" s="274">
        <f t="shared" si="108"/>
        <v>42635</v>
      </c>
      <c r="L574" s="22">
        <v>9148712136</v>
      </c>
      <c r="M574" s="14" t="s">
        <v>44</v>
      </c>
      <c r="N574" s="41">
        <v>1913204050</v>
      </c>
      <c r="O574" s="40">
        <v>42600</v>
      </c>
      <c r="P574" s="40">
        <v>42600</v>
      </c>
      <c r="Q574" s="40" t="s">
        <v>108</v>
      </c>
      <c r="R574" s="43">
        <v>7357163</v>
      </c>
      <c r="S574" s="40">
        <v>42634</v>
      </c>
      <c r="T574" s="55">
        <f t="shared" si="98"/>
        <v>7357163</v>
      </c>
      <c r="U574" s="90">
        <v>42635</v>
      </c>
      <c r="V574" s="19">
        <v>7357163</v>
      </c>
      <c r="W574" s="43">
        <v>0</v>
      </c>
      <c r="X574" s="43">
        <v>0</v>
      </c>
      <c r="Y574" s="43">
        <v>0</v>
      </c>
      <c r="Z574" s="43">
        <v>0</v>
      </c>
      <c r="AA574" s="43">
        <v>0</v>
      </c>
      <c r="AB574" s="43">
        <v>0</v>
      </c>
      <c r="AC574" s="43">
        <v>0</v>
      </c>
      <c r="AD574" s="43">
        <v>0</v>
      </c>
      <c r="AE574" s="43">
        <v>0</v>
      </c>
      <c r="AF574" s="43">
        <v>0</v>
      </c>
      <c r="AG574" s="43">
        <v>0</v>
      </c>
      <c r="AH574" s="43">
        <v>0</v>
      </c>
      <c r="AI574" s="88">
        <v>0</v>
      </c>
      <c r="AJ574" s="43">
        <v>0</v>
      </c>
      <c r="AK574" s="43">
        <v>0</v>
      </c>
      <c r="AL574" s="43">
        <v>0</v>
      </c>
      <c r="AM574" s="43">
        <v>0</v>
      </c>
      <c r="AN574" s="72">
        <f t="shared" si="99"/>
        <v>7357163</v>
      </c>
      <c r="AO574" s="40">
        <v>42786</v>
      </c>
      <c r="AP574" s="56">
        <v>7357163</v>
      </c>
      <c r="AQ574" s="43">
        <v>0</v>
      </c>
      <c r="AR574" s="43">
        <v>0</v>
      </c>
      <c r="AS574" s="43">
        <v>0</v>
      </c>
      <c r="AT574" s="43">
        <v>0</v>
      </c>
      <c r="AU574" s="43">
        <v>0</v>
      </c>
      <c r="AV574" s="43">
        <v>0</v>
      </c>
      <c r="AW574" s="43">
        <v>0</v>
      </c>
      <c r="AX574" s="43">
        <v>0</v>
      </c>
      <c r="AY574" s="43">
        <v>0</v>
      </c>
      <c r="AZ574" s="43">
        <v>0</v>
      </c>
      <c r="BA574" s="19"/>
      <c r="BB574" s="275">
        <f t="shared" si="100"/>
        <v>0</v>
      </c>
      <c r="BC574" s="275">
        <f t="shared" si="101"/>
        <v>0</v>
      </c>
      <c r="BD574" s="14">
        <f>COUNTIF(СписМінфін!$B$2:$B$101,M574)</f>
        <v>1</v>
      </c>
    </row>
    <row r="575" spans="1:56" s="14" customFormat="1" hidden="1" x14ac:dyDescent="0.2">
      <c r="A575" s="14">
        <v>1</v>
      </c>
      <c r="B575" s="14">
        <f t="shared" si="102"/>
        <v>1</v>
      </c>
      <c r="C575" s="14">
        <f t="shared" si="103"/>
        <v>0</v>
      </c>
      <c r="D575" s="14" t="str">
        <f t="shared" si="104"/>
        <v>8ПРИВАТНЕ АКЦIОНЕРНЕ ТОВАРИСТВО "СЕНТРАВІС ПРОДАКШН ЮКРЕЙН"</v>
      </c>
      <c r="E575" s="261">
        <f t="shared" si="105"/>
        <v>68441.632876712334</v>
      </c>
      <c r="F575" s="261">
        <f t="shared" si="106"/>
        <v>0</v>
      </c>
      <c r="G575" s="128">
        <f t="shared" si="97"/>
        <v>149588</v>
      </c>
      <c r="H575" s="126">
        <f t="shared" si="107"/>
        <v>0</v>
      </c>
      <c r="I575" s="23">
        <v>42604</v>
      </c>
      <c r="J575" s="23">
        <v>42600</v>
      </c>
      <c r="K575" s="274">
        <f t="shared" si="108"/>
        <v>42635</v>
      </c>
      <c r="L575" s="22">
        <v>9149077636</v>
      </c>
      <c r="M575" s="14" t="s">
        <v>73</v>
      </c>
      <c r="N575" s="41">
        <v>309269404078</v>
      </c>
      <c r="O575" s="40">
        <v>42600</v>
      </c>
      <c r="P575" s="40">
        <v>42600</v>
      </c>
      <c r="Q575" s="40" t="s">
        <v>108</v>
      </c>
      <c r="R575" s="43">
        <v>40733330</v>
      </c>
      <c r="S575" s="40">
        <v>42634</v>
      </c>
      <c r="T575" s="55">
        <f t="shared" si="98"/>
        <v>40583742</v>
      </c>
      <c r="U575" s="90">
        <v>42635</v>
      </c>
      <c r="V575" s="19">
        <v>40583742</v>
      </c>
      <c r="W575" s="43">
        <v>0</v>
      </c>
      <c r="X575" s="43">
        <v>0</v>
      </c>
      <c r="Y575" s="43">
        <v>0</v>
      </c>
      <c r="Z575" s="43">
        <v>0</v>
      </c>
      <c r="AA575" s="43">
        <v>0</v>
      </c>
      <c r="AB575" s="43">
        <v>0</v>
      </c>
      <c r="AC575" s="43">
        <v>0</v>
      </c>
      <c r="AD575" s="43">
        <v>0</v>
      </c>
      <c r="AE575" s="43">
        <v>0</v>
      </c>
      <c r="AF575" s="43">
        <v>0</v>
      </c>
      <c r="AG575" s="43">
        <v>0</v>
      </c>
      <c r="AH575" s="43">
        <v>0</v>
      </c>
      <c r="AI575" s="88">
        <v>0</v>
      </c>
      <c r="AJ575" s="43">
        <v>0</v>
      </c>
      <c r="AK575" s="43">
        <v>0</v>
      </c>
      <c r="AL575" s="43">
        <v>0</v>
      </c>
      <c r="AM575" s="43">
        <v>0</v>
      </c>
      <c r="AN575" s="72">
        <f t="shared" si="99"/>
        <v>40583742</v>
      </c>
      <c r="AO575" s="40">
        <v>42668</v>
      </c>
      <c r="AP575" s="56">
        <v>40583742</v>
      </c>
      <c r="AQ575" s="43">
        <v>0</v>
      </c>
      <c r="AR575" s="43">
        <v>0</v>
      </c>
      <c r="AS575" s="43">
        <v>0</v>
      </c>
      <c r="AT575" s="43">
        <v>0</v>
      </c>
      <c r="AU575" s="43">
        <v>0</v>
      </c>
      <c r="AV575" s="43">
        <v>0</v>
      </c>
      <c r="AW575" s="43">
        <v>0</v>
      </c>
      <c r="AX575" s="43">
        <v>0</v>
      </c>
      <c r="AY575" s="43">
        <v>0</v>
      </c>
      <c r="AZ575" s="43">
        <v>0</v>
      </c>
      <c r="BA575" s="19"/>
      <c r="BB575" s="275">
        <f t="shared" si="100"/>
        <v>0</v>
      </c>
      <c r="BC575" s="275">
        <f t="shared" si="101"/>
        <v>149588</v>
      </c>
      <c r="BD575" s="14">
        <f>COUNTIF(СписМінфін!$B$2:$B$101,M575)</f>
        <v>1</v>
      </c>
    </row>
    <row r="576" spans="1:56" s="14" customFormat="1" hidden="1" x14ac:dyDescent="0.2">
      <c r="A576" s="14">
        <v>1</v>
      </c>
      <c r="B576" s="14">
        <f t="shared" si="102"/>
        <v>0</v>
      </c>
      <c r="C576" s="14">
        <f t="shared" si="103"/>
        <v>0</v>
      </c>
      <c r="D576" s="14" t="str">
        <f t="shared" si="104"/>
        <v>8ПРИВАТНЕ АКЦІОНЕРНЕ ТОВАРИСТВО "ПОЛОГІВСЬКИЙ ОЛІЙНОЕКСТРАКЦІЙНИЙ ЗАВОД"</v>
      </c>
      <c r="E576" s="261">
        <f t="shared" si="105"/>
        <v>0</v>
      </c>
      <c r="F576" s="261">
        <f t="shared" si="106"/>
        <v>0</v>
      </c>
      <c r="G576" s="128">
        <f t="shared" si="97"/>
        <v>0</v>
      </c>
      <c r="H576" s="126">
        <f t="shared" si="107"/>
        <v>0</v>
      </c>
      <c r="I576" s="23">
        <v>42604</v>
      </c>
      <c r="J576" s="23">
        <v>42600</v>
      </c>
      <c r="K576" s="274">
        <f t="shared" si="108"/>
        <v>42635</v>
      </c>
      <c r="L576" s="22">
        <v>9148956043</v>
      </c>
      <c r="M576" s="14" t="s">
        <v>75</v>
      </c>
      <c r="N576" s="41">
        <v>3841408159</v>
      </c>
      <c r="O576" s="40">
        <v>42600</v>
      </c>
      <c r="P576" s="40">
        <v>42600</v>
      </c>
      <c r="Q576" s="40" t="s">
        <v>108</v>
      </c>
      <c r="R576" s="43">
        <v>4570037</v>
      </c>
      <c r="S576" s="40">
        <v>42634</v>
      </c>
      <c r="T576" s="55">
        <f t="shared" si="98"/>
        <v>4570037</v>
      </c>
      <c r="U576" s="90">
        <v>42635</v>
      </c>
      <c r="V576" s="19">
        <v>4570037</v>
      </c>
      <c r="W576" s="43">
        <v>0</v>
      </c>
      <c r="X576" s="43">
        <v>0</v>
      </c>
      <c r="Y576" s="43">
        <v>0</v>
      </c>
      <c r="Z576" s="43">
        <v>0</v>
      </c>
      <c r="AA576" s="43">
        <v>0</v>
      </c>
      <c r="AB576" s="43">
        <v>0</v>
      </c>
      <c r="AC576" s="43">
        <v>0</v>
      </c>
      <c r="AD576" s="43">
        <v>0</v>
      </c>
      <c r="AE576" s="43">
        <v>0</v>
      </c>
      <c r="AF576" s="43">
        <v>0</v>
      </c>
      <c r="AG576" s="43">
        <v>0</v>
      </c>
      <c r="AH576" s="43">
        <v>0</v>
      </c>
      <c r="AI576" s="88">
        <v>0</v>
      </c>
      <c r="AJ576" s="43">
        <v>0</v>
      </c>
      <c r="AK576" s="43">
        <v>0</v>
      </c>
      <c r="AL576" s="43">
        <v>0</v>
      </c>
      <c r="AM576" s="43">
        <v>0</v>
      </c>
      <c r="AN576" s="72">
        <f t="shared" si="99"/>
        <v>4570037</v>
      </c>
      <c r="AO576" s="40">
        <v>42642</v>
      </c>
      <c r="AP576" s="56">
        <v>4570037</v>
      </c>
      <c r="AQ576" s="43">
        <v>0</v>
      </c>
      <c r="AR576" s="43">
        <v>0</v>
      </c>
      <c r="AS576" s="43">
        <v>0</v>
      </c>
      <c r="AT576" s="43">
        <v>0</v>
      </c>
      <c r="AU576" s="43">
        <v>0</v>
      </c>
      <c r="AV576" s="43">
        <v>0</v>
      </c>
      <c r="AW576" s="43">
        <v>0</v>
      </c>
      <c r="AX576" s="43">
        <v>0</v>
      </c>
      <c r="AY576" s="43">
        <v>0</v>
      </c>
      <c r="AZ576" s="43">
        <v>0</v>
      </c>
      <c r="BA576" s="19"/>
      <c r="BB576" s="275">
        <f t="shared" si="100"/>
        <v>0</v>
      </c>
      <c r="BC576" s="275">
        <f t="shared" si="101"/>
        <v>0</v>
      </c>
      <c r="BD576" s="14">
        <f>COUNTIF(СписМінфін!$B$2:$B$101,M576)</f>
        <v>1</v>
      </c>
    </row>
    <row r="577" spans="1:56" s="14" customFormat="1" hidden="1" x14ac:dyDescent="0.2">
      <c r="A577" s="14">
        <v>1</v>
      </c>
      <c r="B577" s="14">
        <f t="shared" si="102"/>
        <v>0</v>
      </c>
      <c r="C577" s="14">
        <f t="shared" si="103"/>
        <v>0</v>
      </c>
      <c r="D577" s="14" t="str">
        <f t="shared" si="104"/>
        <v>8ПУБЛІЧНЕ АКЦIОНЕРНЕ ТОВАРИСТВО "ЗАПОРІЗЬКИЙ МЕТАЛУРГІЙНИЙ КОМБІНАТ "ЗАПОРІЖСТАЛЬ"</v>
      </c>
      <c r="E577" s="261">
        <f t="shared" si="105"/>
        <v>0</v>
      </c>
      <c r="F577" s="261">
        <f t="shared" si="106"/>
        <v>0</v>
      </c>
      <c r="G577" s="128">
        <f t="shared" ref="G577:G640" si="109">R577-T577-AI577</f>
        <v>0</v>
      </c>
      <c r="H577" s="126">
        <f t="shared" si="107"/>
        <v>0</v>
      </c>
      <c r="I577" s="23">
        <v>42604</v>
      </c>
      <c r="J577" s="23">
        <v>42600</v>
      </c>
      <c r="K577" s="274">
        <f t="shared" si="108"/>
        <v>42635</v>
      </c>
      <c r="L577" s="22">
        <v>9149235693</v>
      </c>
      <c r="M577" s="14" t="s">
        <v>23</v>
      </c>
      <c r="N577" s="41">
        <v>1912308247</v>
      </c>
      <c r="O577" s="40">
        <v>42600</v>
      </c>
      <c r="P577" s="40">
        <v>42600</v>
      </c>
      <c r="Q577" s="40" t="s">
        <v>108</v>
      </c>
      <c r="R577" s="43">
        <v>159822221</v>
      </c>
      <c r="S577" s="40">
        <v>42634</v>
      </c>
      <c r="T577" s="55">
        <f t="shared" ref="T577:T640" si="110">V577+X577+Z577+AB577+AD577+AF577</f>
        <v>159822221</v>
      </c>
      <c r="U577" s="90">
        <v>42635</v>
      </c>
      <c r="V577" s="19">
        <v>159822221</v>
      </c>
      <c r="W577" s="43">
        <v>0</v>
      </c>
      <c r="X577" s="43">
        <v>0</v>
      </c>
      <c r="Y577" s="43">
        <v>0</v>
      </c>
      <c r="Z577" s="43">
        <v>0</v>
      </c>
      <c r="AA577" s="43">
        <v>0</v>
      </c>
      <c r="AB577" s="43">
        <v>0</v>
      </c>
      <c r="AC577" s="43">
        <v>0</v>
      </c>
      <c r="AD577" s="43">
        <v>0</v>
      </c>
      <c r="AE577" s="43">
        <v>0</v>
      </c>
      <c r="AF577" s="43">
        <v>0</v>
      </c>
      <c r="AG577" s="43">
        <v>0</v>
      </c>
      <c r="AH577" s="43">
        <v>0</v>
      </c>
      <c r="AI577" s="88">
        <v>0</v>
      </c>
      <c r="AJ577" s="43">
        <v>0</v>
      </c>
      <c r="AK577" s="43">
        <v>0</v>
      </c>
      <c r="AL577" s="43">
        <v>0</v>
      </c>
      <c r="AM577" s="43">
        <v>0</v>
      </c>
      <c r="AN577" s="72">
        <f t="shared" ref="AN577:AN640" si="111">AP577+AR577+AT577+AV577+AX577+AZ577</f>
        <v>159822221</v>
      </c>
      <c r="AO577" s="40">
        <v>42642</v>
      </c>
      <c r="AP577" s="57">
        <v>159822221</v>
      </c>
      <c r="AQ577" s="43">
        <v>0</v>
      </c>
      <c r="AR577" s="43">
        <v>0</v>
      </c>
      <c r="AS577" s="43">
        <v>0</v>
      </c>
      <c r="AT577" s="43">
        <v>0</v>
      </c>
      <c r="AU577" s="43">
        <v>0</v>
      </c>
      <c r="AV577" s="43">
        <v>0</v>
      </c>
      <c r="AW577" s="43">
        <v>0</v>
      </c>
      <c r="AX577" s="43">
        <v>0</v>
      </c>
      <c r="AY577" s="43">
        <v>0</v>
      </c>
      <c r="AZ577" s="43">
        <v>0</v>
      </c>
      <c r="BA577" s="19"/>
      <c r="BB577" s="275">
        <f t="shared" ref="BB577:BB640" si="112">T577-AN577</f>
        <v>0</v>
      </c>
      <c r="BC577" s="275">
        <f t="shared" ref="BC577:BC640" si="113">R577-AN577</f>
        <v>0</v>
      </c>
      <c r="BD577" s="14">
        <f>COUNTIF(СписМінфін!$B$2:$B$101,M577)</f>
        <v>1</v>
      </c>
    </row>
    <row r="578" spans="1:56" s="14" customFormat="1" hidden="1" x14ac:dyDescent="0.2">
      <c r="A578" s="14">
        <v>1</v>
      </c>
      <c r="B578" s="14">
        <f t="shared" si="102"/>
        <v>1</v>
      </c>
      <c r="C578" s="14">
        <f t="shared" si="103"/>
        <v>0</v>
      </c>
      <c r="D578" s="14" t="str">
        <f t="shared" si="104"/>
        <v>8ПУБЛІЧНЕ АКЦIОНЕРНЕ ТОВАРИСТВО "НОВОКРАМАТОРСЬКИЙ МАШИНОБУДІВНИЙ ЗАВОД"</v>
      </c>
      <c r="E578" s="261">
        <f t="shared" si="105"/>
        <v>552557.9237260276</v>
      </c>
      <c r="F578" s="261">
        <f t="shared" si="106"/>
        <v>0</v>
      </c>
      <c r="G578" s="128">
        <f t="shared" si="109"/>
        <v>1207686.4800000004</v>
      </c>
      <c r="H578" s="126">
        <f t="shared" si="107"/>
        <v>0</v>
      </c>
      <c r="I578" s="23">
        <v>42604</v>
      </c>
      <c r="J578" s="23">
        <v>42600</v>
      </c>
      <c r="K578" s="274">
        <f t="shared" si="108"/>
        <v>42635</v>
      </c>
      <c r="L578" s="22">
        <v>9148597421</v>
      </c>
      <c r="M578" s="14" t="s">
        <v>131</v>
      </c>
      <c r="N578" s="41">
        <v>57635905159</v>
      </c>
      <c r="O578" s="40">
        <v>42600</v>
      </c>
      <c r="P578" s="40">
        <v>42600</v>
      </c>
      <c r="Q578" s="40" t="s">
        <v>108</v>
      </c>
      <c r="R578" s="43">
        <v>22959459</v>
      </c>
      <c r="S578" s="40">
        <v>42634</v>
      </c>
      <c r="T578" s="55">
        <f t="shared" si="110"/>
        <v>21751772.52</v>
      </c>
      <c r="U578" s="90">
        <v>42635</v>
      </c>
      <c r="V578" s="19">
        <v>21751772.52</v>
      </c>
      <c r="W578" s="43">
        <v>0</v>
      </c>
      <c r="X578" s="43">
        <v>0</v>
      </c>
      <c r="Y578" s="43">
        <v>0</v>
      </c>
      <c r="Z578" s="43">
        <v>0</v>
      </c>
      <c r="AA578" s="43">
        <v>0</v>
      </c>
      <c r="AB578" s="43">
        <v>0</v>
      </c>
      <c r="AC578" s="43">
        <v>0</v>
      </c>
      <c r="AD578" s="43">
        <v>0</v>
      </c>
      <c r="AE578" s="43">
        <v>0</v>
      </c>
      <c r="AF578" s="43">
        <v>0</v>
      </c>
      <c r="AG578" s="43">
        <v>0</v>
      </c>
      <c r="AH578" s="43">
        <v>0</v>
      </c>
      <c r="AI578" s="88">
        <v>0</v>
      </c>
      <c r="AJ578" s="43">
        <v>0</v>
      </c>
      <c r="AK578" s="43">
        <v>0</v>
      </c>
      <c r="AL578" s="43">
        <v>0</v>
      </c>
      <c r="AM578" s="43">
        <v>0</v>
      </c>
      <c r="AN578" s="72">
        <f t="shared" si="111"/>
        <v>21751772.52</v>
      </c>
      <c r="AO578" s="40">
        <v>42668</v>
      </c>
      <c r="AP578" s="56">
        <v>21751772.52</v>
      </c>
      <c r="AQ578" s="43">
        <v>0</v>
      </c>
      <c r="AR578" s="43">
        <v>0</v>
      </c>
      <c r="AS578" s="43">
        <v>0</v>
      </c>
      <c r="AT578" s="43">
        <v>0</v>
      </c>
      <c r="AU578" s="43">
        <v>0</v>
      </c>
      <c r="AV578" s="43">
        <v>0</v>
      </c>
      <c r="AW578" s="43">
        <v>0</v>
      </c>
      <c r="AX578" s="43">
        <v>0</v>
      </c>
      <c r="AY578" s="43">
        <v>0</v>
      </c>
      <c r="AZ578" s="43">
        <v>0</v>
      </c>
      <c r="BA578" s="19"/>
      <c r="BB578" s="275">
        <f t="shared" si="112"/>
        <v>0</v>
      </c>
      <c r="BC578" s="275">
        <f t="shared" si="113"/>
        <v>1207686.4800000004</v>
      </c>
      <c r="BD578" s="14">
        <f>COUNTIF(СписМінфін!$B$2:$B$101,M578)</f>
        <v>0</v>
      </c>
    </row>
    <row r="579" spans="1:56" s="14" customFormat="1" hidden="1" x14ac:dyDescent="0.2">
      <c r="A579" s="14">
        <v>1</v>
      </c>
      <c r="B579" s="14">
        <f t="shared" si="102"/>
        <v>0</v>
      </c>
      <c r="C579" s="14">
        <f t="shared" si="103"/>
        <v>0</v>
      </c>
      <c r="D579" s="14" t="str">
        <f t="shared" si="104"/>
        <v>8ТОВАРИСТВО З ОБМЕЖЕНОЮ ВIДПОВIДАЛЬНIСТЮ "ІНТЕРПАЙП НІКО ТЬЮБ"</v>
      </c>
      <c r="E579" s="261">
        <f t="shared" si="105"/>
        <v>0</v>
      </c>
      <c r="F579" s="261">
        <f t="shared" si="106"/>
        <v>0</v>
      </c>
      <c r="G579" s="128">
        <f t="shared" si="109"/>
        <v>0</v>
      </c>
      <c r="H579" s="126">
        <f t="shared" si="107"/>
        <v>0</v>
      </c>
      <c r="I579" s="23">
        <v>42604</v>
      </c>
      <c r="J579" s="23">
        <v>42600</v>
      </c>
      <c r="K579" s="274">
        <f t="shared" si="108"/>
        <v>42635</v>
      </c>
      <c r="L579" s="22">
        <v>9148591347</v>
      </c>
      <c r="M579" s="14" t="s">
        <v>128</v>
      </c>
      <c r="N579" s="41">
        <v>355373604071</v>
      </c>
      <c r="O579" s="40">
        <v>42600</v>
      </c>
      <c r="P579" s="40">
        <v>42600</v>
      </c>
      <c r="Q579" s="40" t="s">
        <v>108</v>
      </c>
      <c r="R579" s="43">
        <v>26722106</v>
      </c>
      <c r="S579" s="40">
        <v>42634</v>
      </c>
      <c r="T579" s="55">
        <f t="shared" si="110"/>
        <v>26722106</v>
      </c>
      <c r="U579" s="90">
        <v>42635</v>
      </c>
      <c r="V579" s="19">
        <v>26722106</v>
      </c>
      <c r="W579" s="43">
        <v>0</v>
      </c>
      <c r="X579" s="43">
        <v>0</v>
      </c>
      <c r="Y579" s="43">
        <v>0</v>
      </c>
      <c r="Z579" s="43">
        <v>0</v>
      </c>
      <c r="AA579" s="43">
        <v>0</v>
      </c>
      <c r="AB579" s="43">
        <v>0</v>
      </c>
      <c r="AC579" s="43">
        <v>0</v>
      </c>
      <c r="AD579" s="43">
        <v>0</v>
      </c>
      <c r="AE579" s="43">
        <v>0</v>
      </c>
      <c r="AF579" s="43">
        <v>0</v>
      </c>
      <c r="AG579" s="43">
        <v>0</v>
      </c>
      <c r="AH579" s="43">
        <v>0</v>
      </c>
      <c r="AI579" s="88">
        <v>0</v>
      </c>
      <c r="AJ579" s="43">
        <v>0</v>
      </c>
      <c r="AK579" s="43">
        <v>0</v>
      </c>
      <c r="AL579" s="43">
        <v>0</v>
      </c>
      <c r="AM579" s="43">
        <v>0</v>
      </c>
      <c r="AN579" s="72">
        <f t="shared" si="111"/>
        <v>26722106</v>
      </c>
      <c r="AO579" s="40">
        <v>42642</v>
      </c>
      <c r="AP579" s="56">
        <v>26722106</v>
      </c>
      <c r="AQ579" s="43">
        <v>0</v>
      </c>
      <c r="AR579" s="43">
        <v>0</v>
      </c>
      <c r="AS579" s="43">
        <v>0</v>
      </c>
      <c r="AT579" s="43">
        <v>0</v>
      </c>
      <c r="AU579" s="43">
        <v>0</v>
      </c>
      <c r="AV579" s="43">
        <v>0</v>
      </c>
      <c r="AW579" s="43">
        <v>0</v>
      </c>
      <c r="AX579" s="43">
        <v>0</v>
      </c>
      <c r="AY579" s="43">
        <v>0</v>
      </c>
      <c r="AZ579" s="43">
        <v>0</v>
      </c>
      <c r="BA579" s="19"/>
      <c r="BB579" s="275">
        <f t="shared" si="112"/>
        <v>0</v>
      </c>
      <c r="BC579" s="275">
        <f t="shared" si="113"/>
        <v>0</v>
      </c>
      <c r="BD579" s="14">
        <f>COUNTIF(СписМінфін!$B$2:$B$101,M579)</f>
        <v>0</v>
      </c>
    </row>
    <row r="580" spans="1:56" s="14" customFormat="1" hidden="1" x14ac:dyDescent="0.2">
      <c r="A580" s="14">
        <v>1</v>
      </c>
      <c r="B580" s="14">
        <f t="shared" si="102"/>
        <v>1</v>
      </c>
      <c r="C580" s="14">
        <f t="shared" si="103"/>
        <v>1</v>
      </c>
      <c r="D580" s="14" t="str">
        <f t="shared" si="104"/>
        <v>8ДЕРЖАВНЕ ПIДПРИЄМСТВО "НАУКОВО-ВИРОБНИЧИЙ КОМПЛЕКС ГАЗОТУРБОБУДУВАННЯ "ЗОРЯ" - "МАШПРОЕКТ"</v>
      </c>
      <c r="E580" s="261">
        <f t="shared" si="105"/>
        <v>607185.85282191786</v>
      </c>
      <c r="F580" s="261">
        <f t="shared" si="106"/>
        <v>116953.00624657534</v>
      </c>
      <c r="G580" s="128">
        <f t="shared" si="109"/>
        <v>1071467</v>
      </c>
      <c r="H580" s="126">
        <f t="shared" si="107"/>
        <v>152</v>
      </c>
      <c r="I580" s="62">
        <v>42604</v>
      </c>
      <c r="J580" s="62">
        <v>42600</v>
      </c>
      <c r="K580" s="274">
        <f t="shared" si="108"/>
        <v>42823</v>
      </c>
      <c r="L580" s="52">
        <v>9149340599</v>
      </c>
      <c r="M580" s="14" t="s">
        <v>43</v>
      </c>
      <c r="N580" s="58">
        <v>318213814011</v>
      </c>
      <c r="O580" s="51">
        <v>42600</v>
      </c>
      <c r="P580" s="51">
        <v>42600</v>
      </c>
      <c r="Q580" s="40" t="s">
        <v>108</v>
      </c>
      <c r="R580" s="52">
        <v>15885211</v>
      </c>
      <c r="S580" s="51">
        <v>42636</v>
      </c>
      <c r="T580" s="55">
        <f t="shared" si="110"/>
        <v>14813744</v>
      </c>
      <c r="U580" s="110">
        <v>42636</v>
      </c>
      <c r="V580" s="25">
        <v>13700057.42</v>
      </c>
      <c r="W580" s="33">
        <v>42696</v>
      </c>
      <c r="X580" s="25">
        <v>996791.44</v>
      </c>
      <c r="Y580" s="33">
        <v>42823</v>
      </c>
      <c r="Z580" s="25">
        <v>116895.14</v>
      </c>
      <c r="AA580" s="43">
        <v>0</v>
      </c>
      <c r="AB580" s="43">
        <v>0</v>
      </c>
      <c r="AC580" s="43">
        <v>0</v>
      </c>
      <c r="AD580" s="43">
        <v>0</v>
      </c>
      <c r="AE580" s="43">
        <v>0</v>
      </c>
      <c r="AF580" s="43">
        <v>0</v>
      </c>
      <c r="AG580" s="43">
        <v>0</v>
      </c>
      <c r="AH580" s="43">
        <v>0</v>
      </c>
      <c r="AI580" s="88">
        <v>0</v>
      </c>
      <c r="AJ580" s="43">
        <v>0</v>
      </c>
      <c r="AK580" s="43">
        <v>0</v>
      </c>
      <c r="AL580" s="43">
        <v>0</v>
      </c>
      <c r="AM580" s="43">
        <v>0</v>
      </c>
      <c r="AN580" s="72">
        <f t="shared" si="111"/>
        <v>14696848.859999999</v>
      </c>
      <c r="AO580" s="28">
        <v>42642</v>
      </c>
      <c r="AP580" s="27">
        <v>13700057.42</v>
      </c>
      <c r="AQ580" s="28">
        <v>42704</v>
      </c>
      <c r="AR580" s="44">
        <v>996791.44</v>
      </c>
      <c r="AS580" s="43">
        <v>0</v>
      </c>
      <c r="AT580" s="43">
        <v>0</v>
      </c>
      <c r="AU580" s="43">
        <v>0</v>
      </c>
      <c r="AV580" s="43">
        <v>0</v>
      </c>
      <c r="AW580" s="43">
        <v>0</v>
      </c>
      <c r="AX580" s="43">
        <v>0</v>
      </c>
      <c r="AY580" s="43">
        <v>0</v>
      </c>
      <c r="AZ580" s="43">
        <v>0</v>
      </c>
      <c r="BA580" s="19"/>
      <c r="BB580" s="275">
        <f t="shared" si="112"/>
        <v>116895.1400000006</v>
      </c>
      <c r="BC580" s="275">
        <f t="shared" si="113"/>
        <v>1188362.1400000006</v>
      </c>
      <c r="BD580" s="14">
        <f>COUNTIF(СписМінфін!$B$2:$B$101,M580)</f>
        <v>1</v>
      </c>
    </row>
    <row r="581" spans="1:56" s="14" customFormat="1" hidden="1" x14ac:dyDescent="0.2">
      <c r="A581" s="14">
        <v>1</v>
      </c>
      <c r="B581" s="14">
        <f t="shared" si="102"/>
        <v>0</v>
      </c>
      <c r="C581" s="14">
        <f t="shared" si="103"/>
        <v>0</v>
      </c>
      <c r="D581" s="14" t="str">
        <f t="shared" si="104"/>
        <v>8ПРИВАТНЕ АКЦIОНЕРНЕ ТОВАРИСТВО "КОНСЮМЕРС - СКЛО - ЗОРЯ"</v>
      </c>
      <c r="E581" s="261">
        <f t="shared" si="105"/>
        <v>0</v>
      </c>
      <c r="F581" s="261">
        <f t="shared" si="106"/>
        <v>0</v>
      </c>
      <c r="G581" s="128">
        <f t="shared" si="109"/>
        <v>0</v>
      </c>
      <c r="H581" s="126">
        <f t="shared" si="107"/>
        <v>0</v>
      </c>
      <c r="I581" s="23">
        <v>42604</v>
      </c>
      <c r="J581" s="23">
        <v>42600</v>
      </c>
      <c r="K581" s="274">
        <f t="shared" si="108"/>
        <v>42636</v>
      </c>
      <c r="L581" s="22">
        <v>9148457003</v>
      </c>
      <c r="M581" s="14" t="s">
        <v>94</v>
      </c>
      <c r="N581" s="41">
        <v>225551317122</v>
      </c>
      <c r="O581" s="40">
        <v>42600</v>
      </c>
      <c r="P581" s="40">
        <v>42600</v>
      </c>
      <c r="Q581" s="40" t="s">
        <v>108</v>
      </c>
      <c r="R581" s="43">
        <v>6746712</v>
      </c>
      <c r="S581" s="40">
        <v>42636</v>
      </c>
      <c r="T581" s="55">
        <f t="shared" si="110"/>
        <v>6746712</v>
      </c>
      <c r="U581" s="90">
        <v>42636</v>
      </c>
      <c r="V581" s="19">
        <v>6746712</v>
      </c>
      <c r="W581" s="43">
        <v>0</v>
      </c>
      <c r="X581" s="43">
        <v>0</v>
      </c>
      <c r="Y581" s="43">
        <v>0</v>
      </c>
      <c r="Z581" s="43">
        <v>0</v>
      </c>
      <c r="AA581" s="43">
        <v>0</v>
      </c>
      <c r="AB581" s="43">
        <v>0</v>
      </c>
      <c r="AC581" s="43">
        <v>0</v>
      </c>
      <c r="AD581" s="43">
        <v>0</v>
      </c>
      <c r="AE581" s="43">
        <v>0</v>
      </c>
      <c r="AF581" s="43">
        <v>0</v>
      </c>
      <c r="AG581" s="43">
        <v>0</v>
      </c>
      <c r="AH581" s="43">
        <v>0</v>
      </c>
      <c r="AI581" s="88">
        <v>0</v>
      </c>
      <c r="AJ581" s="43">
        <v>0</v>
      </c>
      <c r="AK581" s="43">
        <v>0</v>
      </c>
      <c r="AL581" s="43">
        <v>0</v>
      </c>
      <c r="AM581" s="43">
        <v>0</v>
      </c>
      <c r="AN581" s="72">
        <f t="shared" si="111"/>
        <v>6746712</v>
      </c>
      <c r="AO581" s="40">
        <v>42642</v>
      </c>
      <c r="AP581" s="56">
        <v>6746712</v>
      </c>
      <c r="AQ581" s="43">
        <v>0</v>
      </c>
      <c r="AR581" s="43">
        <v>0</v>
      </c>
      <c r="AS581" s="43">
        <v>0</v>
      </c>
      <c r="AT581" s="43">
        <v>0</v>
      </c>
      <c r="AU581" s="43">
        <v>0</v>
      </c>
      <c r="AV581" s="43">
        <v>0</v>
      </c>
      <c r="AW581" s="43">
        <v>0</v>
      </c>
      <c r="AX581" s="43">
        <v>0</v>
      </c>
      <c r="AY581" s="43">
        <v>0</v>
      </c>
      <c r="AZ581" s="43">
        <v>0</v>
      </c>
      <c r="BA581" s="19"/>
      <c r="BB581" s="275">
        <f t="shared" si="112"/>
        <v>0</v>
      </c>
      <c r="BC581" s="275">
        <f t="shared" si="113"/>
        <v>0</v>
      </c>
      <c r="BD581" s="14">
        <f>COUNTIF(СписМінфін!$B$2:$B$101,M581)</f>
        <v>1</v>
      </c>
    </row>
    <row r="582" spans="1:56" s="14" customFormat="1" hidden="1" x14ac:dyDescent="0.2">
      <c r="A582" s="14">
        <v>1</v>
      </c>
      <c r="B582" s="14">
        <f t="shared" si="102"/>
        <v>0</v>
      </c>
      <c r="C582" s="14">
        <f t="shared" si="103"/>
        <v>0</v>
      </c>
      <c r="D582" s="14" t="str">
        <f t="shared" si="104"/>
        <v>8ПРИВАТНЕ АКЦIОНЕРНЕ ТОВАРИСТВО "МОНДЕЛІС УКРАЇНА"</v>
      </c>
      <c r="E582" s="261">
        <f t="shared" si="105"/>
        <v>0</v>
      </c>
      <c r="F582" s="261">
        <f t="shared" si="106"/>
        <v>0</v>
      </c>
      <c r="G582" s="128">
        <f t="shared" si="109"/>
        <v>0</v>
      </c>
      <c r="H582" s="126">
        <f t="shared" si="107"/>
        <v>0</v>
      </c>
      <c r="I582" s="23">
        <v>42604</v>
      </c>
      <c r="J582" s="23">
        <v>42600</v>
      </c>
      <c r="K582" s="274">
        <f t="shared" si="108"/>
        <v>42636</v>
      </c>
      <c r="L582" s="22">
        <v>9148496897</v>
      </c>
      <c r="M582" s="14" t="s">
        <v>54</v>
      </c>
      <c r="N582" s="41">
        <v>3822218163</v>
      </c>
      <c r="O582" s="40">
        <v>42600</v>
      </c>
      <c r="P582" s="40">
        <v>42600</v>
      </c>
      <c r="Q582" s="40" t="s">
        <v>108</v>
      </c>
      <c r="R582" s="22">
        <v>34754712</v>
      </c>
      <c r="S582" s="40">
        <v>42636</v>
      </c>
      <c r="T582" s="55">
        <f t="shared" si="110"/>
        <v>34754712</v>
      </c>
      <c r="U582" s="90">
        <v>42636</v>
      </c>
      <c r="V582" s="19">
        <v>34754712</v>
      </c>
      <c r="W582" s="43">
        <v>0</v>
      </c>
      <c r="X582" s="43">
        <v>0</v>
      </c>
      <c r="Y582" s="43">
        <v>0</v>
      </c>
      <c r="Z582" s="43">
        <v>0</v>
      </c>
      <c r="AA582" s="43">
        <v>0</v>
      </c>
      <c r="AB582" s="43">
        <v>0</v>
      </c>
      <c r="AC582" s="43">
        <v>0</v>
      </c>
      <c r="AD582" s="43">
        <v>0</v>
      </c>
      <c r="AE582" s="43">
        <v>0</v>
      </c>
      <c r="AF582" s="43">
        <v>0</v>
      </c>
      <c r="AG582" s="43">
        <v>0</v>
      </c>
      <c r="AH582" s="43">
        <v>0</v>
      </c>
      <c r="AI582" s="88">
        <v>0</v>
      </c>
      <c r="AJ582" s="43">
        <v>0</v>
      </c>
      <c r="AK582" s="43">
        <v>0</v>
      </c>
      <c r="AL582" s="43">
        <v>0</v>
      </c>
      <c r="AM582" s="43">
        <v>0</v>
      </c>
      <c r="AN582" s="72">
        <f t="shared" si="111"/>
        <v>34754712</v>
      </c>
      <c r="AO582" s="40">
        <v>42642</v>
      </c>
      <c r="AP582" s="56">
        <v>34754712</v>
      </c>
      <c r="AQ582" s="43">
        <v>0</v>
      </c>
      <c r="AR582" s="43">
        <v>0</v>
      </c>
      <c r="AS582" s="43">
        <v>0</v>
      </c>
      <c r="AT582" s="43">
        <v>0</v>
      </c>
      <c r="AU582" s="43">
        <v>0</v>
      </c>
      <c r="AV582" s="43">
        <v>0</v>
      </c>
      <c r="AW582" s="43">
        <v>0</v>
      </c>
      <c r="AX582" s="43">
        <v>0</v>
      </c>
      <c r="AY582" s="43">
        <v>0</v>
      </c>
      <c r="AZ582" s="43">
        <v>0</v>
      </c>
      <c r="BA582" s="19"/>
      <c r="BB582" s="275">
        <f t="shared" si="112"/>
        <v>0</v>
      </c>
      <c r="BC582" s="275">
        <f t="shared" si="113"/>
        <v>0</v>
      </c>
      <c r="BD582" s="14">
        <f>COUNTIF(СписМінфін!$B$2:$B$101,M582)</f>
        <v>1</v>
      </c>
    </row>
    <row r="583" spans="1:56" s="14" customFormat="1" hidden="1" x14ac:dyDescent="0.2">
      <c r="A583" s="14">
        <v>1</v>
      </c>
      <c r="B583" s="14">
        <f t="shared" ref="B583:B646" si="114">IF(E583&gt;0,1,0)</f>
        <v>0</v>
      </c>
      <c r="C583" s="14">
        <f t="shared" ref="C583:C646" si="115">IF(F583&gt;0,1,0)</f>
        <v>0</v>
      </c>
      <c r="D583" s="14" t="str">
        <f t="shared" ref="D583:D646" si="116">MONTH(J583)&amp;M583</f>
        <v>8ПРИВАТНЕ ПIДПРИЄМСТВО "ВЕКТОР-М"</v>
      </c>
      <c r="E583" s="261">
        <f t="shared" ref="E583:E646" si="117">(IF(G583&lt;=0,0,G583)*IF(($N$2-I583-67)&lt;0,0,$N$2-I583-67)+IF((U583-I583-67)&lt;0,0,U583-I583-67)*V583+IF((W583-I583-67)&lt;0,0,W583-I583-67)*X583+IF((Y583-I583-67)&lt;0,0,Y583-I583-67)*Z583+IF((AA583-I583-67)&lt;0,0,AA583-I583-67)*AB583+IF((AC583-I583-67)&lt;0,0,AC583-I583-67)*AD583+IF((AE583-I583-67)&lt;0,0,AE583-I583-67)*AF583)/365</f>
        <v>0</v>
      </c>
      <c r="F583" s="261">
        <f t="shared" ref="F583:F646" si="118">(IF((U583-I583-67)&lt;0,0,U583-I583-67)*V583+IF((W583-I583-67)&lt;0,0,W583-I583-67)*X583+IF((Y583-I583-67)&lt;0,0,Y583-I583-67)*Z583+IF((AA583-I583-67)&lt;0,0,AA583-I583-67)*AB583+IF((AC583-I583-67)&lt;0,0,AC583-I583-67)*AD583+IF((AE583-I583-67)&lt;0,0,AE583-I583-67)*AF583)/365</f>
        <v>0</v>
      </c>
      <c r="G583" s="128">
        <f t="shared" si="109"/>
        <v>0</v>
      </c>
      <c r="H583" s="126">
        <f t="shared" ref="H583:H646" si="119">IF(K583-I583-67&gt;0,K583-I583-67,0)</f>
        <v>0</v>
      </c>
      <c r="I583" s="23">
        <v>42604</v>
      </c>
      <c r="J583" s="23">
        <v>42600</v>
      </c>
      <c r="K583" s="274">
        <f t="shared" ref="K583:K646" si="120">IF(AE583&gt;0,AE583,IF(AC583&gt;0,AC583,IF(AA583&gt;0,AA583,IF(Y583&gt;0,Y583,IF(W583&gt;0,W583,IF(U583&gt;0,U583,$N$2))))))</f>
        <v>42636</v>
      </c>
      <c r="L583" s="22">
        <v>9148652934</v>
      </c>
      <c r="M583" s="14" t="s">
        <v>55</v>
      </c>
      <c r="N583" s="41">
        <v>324928226550</v>
      </c>
      <c r="O583" s="40">
        <v>42600</v>
      </c>
      <c r="P583" s="40">
        <v>42600</v>
      </c>
      <c r="Q583" s="40" t="s">
        <v>108</v>
      </c>
      <c r="R583" s="22">
        <v>64624134</v>
      </c>
      <c r="S583" s="40">
        <v>42636</v>
      </c>
      <c r="T583" s="55">
        <f t="shared" si="110"/>
        <v>64624134</v>
      </c>
      <c r="U583" s="90">
        <v>42636</v>
      </c>
      <c r="V583" s="19">
        <v>64624134</v>
      </c>
      <c r="W583" s="43">
        <v>0</v>
      </c>
      <c r="X583" s="43">
        <v>0</v>
      </c>
      <c r="Y583" s="43">
        <v>0</v>
      </c>
      <c r="Z583" s="43">
        <v>0</v>
      </c>
      <c r="AA583" s="43">
        <v>0</v>
      </c>
      <c r="AB583" s="43">
        <v>0</v>
      </c>
      <c r="AC583" s="43">
        <v>0</v>
      </c>
      <c r="AD583" s="43">
        <v>0</v>
      </c>
      <c r="AE583" s="43">
        <v>0</v>
      </c>
      <c r="AF583" s="43">
        <v>0</v>
      </c>
      <c r="AG583" s="43">
        <v>0</v>
      </c>
      <c r="AH583" s="43">
        <v>0</v>
      </c>
      <c r="AI583" s="88">
        <v>0</v>
      </c>
      <c r="AJ583" s="43">
        <v>0</v>
      </c>
      <c r="AK583" s="43">
        <v>0</v>
      </c>
      <c r="AL583" s="43">
        <v>0</v>
      </c>
      <c r="AM583" s="43">
        <v>0</v>
      </c>
      <c r="AN583" s="72">
        <f t="shared" si="111"/>
        <v>64624134</v>
      </c>
      <c r="AO583" s="40">
        <v>42642</v>
      </c>
      <c r="AP583" s="56">
        <v>64624134</v>
      </c>
      <c r="AQ583" s="43">
        <v>0</v>
      </c>
      <c r="AR583" s="43">
        <v>0</v>
      </c>
      <c r="AS583" s="43">
        <v>0</v>
      </c>
      <c r="AT583" s="43">
        <v>0</v>
      </c>
      <c r="AU583" s="43">
        <v>0</v>
      </c>
      <c r="AV583" s="43">
        <v>0</v>
      </c>
      <c r="AW583" s="43">
        <v>0</v>
      </c>
      <c r="AX583" s="43">
        <v>0</v>
      </c>
      <c r="AY583" s="43">
        <v>0</v>
      </c>
      <c r="AZ583" s="43">
        <v>0</v>
      </c>
      <c r="BA583" s="19"/>
      <c r="BB583" s="275">
        <f t="shared" si="112"/>
        <v>0</v>
      </c>
      <c r="BC583" s="275">
        <f t="shared" si="113"/>
        <v>0</v>
      </c>
      <c r="BD583" s="14">
        <f>COUNTIF(СписМінфін!$B$2:$B$101,M583)</f>
        <v>1</v>
      </c>
    </row>
    <row r="584" spans="1:56" s="14" customFormat="1" hidden="1" x14ac:dyDescent="0.2">
      <c r="A584" s="14">
        <v>1</v>
      </c>
      <c r="B584" s="14">
        <f t="shared" si="114"/>
        <v>0</v>
      </c>
      <c r="C584" s="14">
        <f t="shared" si="115"/>
        <v>0</v>
      </c>
      <c r="D584" s="14" t="str">
        <f t="shared" si="116"/>
        <v>8ПУБЛІЧНЕ АКЦIОНЕРНЕ ТОВАРИСТВО "ОДЕСЬКИЙ ПРИПОРТОВИЙ ЗАВОД"</v>
      </c>
      <c r="E584" s="261">
        <f t="shared" si="117"/>
        <v>0</v>
      </c>
      <c r="F584" s="261">
        <f t="shared" si="118"/>
        <v>0</v>
      </c>
      <c r="G584" s="128">
        <f t="shared" si="109"/>
        <v>0</v>
      </c>
      <c r="H584" s="126">
        <f t="shared" si="119"/>
        <v>0</v>
      </c>
      <c r="I584" s="23">
        <v>42604</v>
      </c>
      <c r="J584" s="23">
        <v>42600</v>
      </c>
      <c r="K584" s="274">
        <f t="shared" si="120"/>
        <v>42636</v>
      </c>
      <c r="L584" s="22">
        <v>9148657550</v>
      </c>
      <c r="M584" s="14" t="s">
        <v>41</v>
      </c>
      <c r="N584" s="41">
        <v>2065315339</v>
      </c>
      <c r="O584" s="40">
        <v>42600</v>
      </c>
      <c r="P584" s="40">
        <v>42600</v>
      </c>
      <c r="Q584" s="40" t="s">
        <v>108</v>
      </c>
      <c r="R584" s="43">
        <v>42462860</v>
      </c>
      <c r="S584" s="40">
        <v>42636</v>
      </c>
      <c r="T584" s="55">
        <f t="shared" si="110"/>
        <v>42462860</v>
      </c>
      <c r="U584" s="90">
        <v>42636</v>
      </c>
      <c r="V584" s="19">
        <v>42462860</v>
      </c>
      <c r="W584" s="43">
        <v>0</v>
      </c>
      <c r="X584" s="43">
        <v>0</v>
      </c>
      <c r="Y584" s="43">
        <v>0</v>
      </c>
      <c r="Z584" s="43">
        <v>0</v>
      </c>
      <c r="AA584" s="43">
        <v>0</v>
      </c>
      <c r="AB584" s="43">
        <v>0</v>
      </c>
      <c r="AC584" s="43">
        <v>0</v>
      </c>
      <c r="AD584" s="43">
        <v>0</v>
      </c>
      <c r="AE584" s="43">
        <v>0</v>
      </c>
      <c r="AF584" s="43">
        <v>0</v>
      </c>
      <c r="AG584" s="43">
        <v>0</v>
      </c>
      <c r="AH584" s="43">
        <v>0</v>
      </c>
      <c r="AI584" s="88">
        <v>0</v>
      </c>
      <c r="AJ584" s="43">
        <v>0</v>
      </c>
      <c r="AK584" s="43">
        <v>0</v>
      </c>
      <c r="AL584" s="43">
        <v>0</v>
      </c>
      <c r="AM584" s="43">
        <v>0</v>
      </c>
      <c r="AN584" s="72">
        <f t="shared" si="111"/>
        <v>42462860</v>
      </c>
      <c r="AO584" s="40">
        <v>42642</v>
      </c>
      <c r="AP584" s="56">
        <v>42462860</v>
      </c>
      <c r="AQ584" s="43">
        <v>0</v>
      </c>
      <c r="AR584" s="43">
        <v>0</v>
      </c>
      <c r="AS584" s="43">
        <v>0</v>
      </c>
      <c r="AT584" s="43">
        <v>0</v>
      </c>
      <c r="AU584" s="43">
        <v>0</v>
      </c>
      <c r="AV584" s="43">
        <v>0</v>
      </c>
      <c r="AW584" s="43">
        <v>0</v>
      </c>
      <c r="AX584" s="43">
        <v>0</v>
      </c>
      <c r="AY584" s="43">
        <v>0</v>
      </c>
      <c r="AZ584" s="43">
        <v>0</v>
      </c>
      <c r="BA584" s="19"/>
      <c r="BB584" s="275">
        <f t="shared" si="112"/>
        <v>0</v>
      </c>
      <c r="BC584" s="275">
        <f t="shared" si="113"/>
        <v>0</v>
      </c>
      <c r="BD584" s="14">
        <f>COUNTIF(СписМінфін!$B$2:$B$101,M584)</f>
        <v>1</v>
      </c>
    </row>
    <row r="585" spans="1:56" s="14" customFormat="1" hidden="1" x14ac:dyDescent="0.2">
      <c r="A585" s="14">
        <v>1</v>
      </c>
      <c r="B585" s="14">
        <f t="shared" si="114"/>
        <v>1</v>
      </c>
      <c r="C585" s="14">
        <f t="shared" si="115"/>
        <v>1</v>
      </c>
      <c r="D585" s="14" t="str">
        <f t="shared" si="116"/>
        <v>8ТОВАРИСТВО З ОБМЕЖЕНОЮ ВIДПОВIДАЛЬНIСТЮ "МИКОЛАЇВСЬКИЙ ГЛИНОЗЕМНИЙ ЗАВОД"</v>
      </c>
      <c r="E585" s="261">
        <f t="shared" si="117"/>
        <v>570629.57221917156</v>
      </c>
      <c r="F585" s="261">
        <f t="shared" si="118"/>
        <v>164637.52391780823</v>
      </c>
      <c r="G585" s="128">
        <f t="shared" si="109"/>
        <v>887347.88999998569</v>
      </c>
      <c r="H585" s="126">
        <f t="shared" si="119"/>
        <v>53</v>
      </c>
      <c r="I585" s="62">
        <v>42604</v>
      </c>
      <c r="J585" s="62">
        <v>42600</v>
      </c>
      <c r="K585" s="274">
        <f t="shared" si="120"/>
        <v>42724</v>
      </c>
      <c r="L585" s="52">
        <v>9148914495</v>
      </c>
      <c r="M585" s="14" t="s">
        <v>53</v>
      </c>
      <c r="N585" s="58">
        <v>331330014011</v>
      </c>
      <c r="O585" s="51">
        <v>42600</v>
      </c>
      <c r="P585" s="51">
        <v>42600</v>
      </c>
      <c r="Q585" s="40" t="s">
        <v>108</v>
      </c>
      <c r="R585" s="52">
        <v>93871239</v>
      </c>
      <c r="S585" s="51">
        <v>42636</v>
      </c>
      <c r="T585" s="55">
        <f t="shared" si="110"/>
        <v>92983891.110000014</v>
      </c>
      <c r="U585" s="110">
        <v>42636</v>
      </c>
      <c r="V585" s="25">
        <v>91765837.760000005</v>
      </c>
      <c r="W585" s="33">
        <v>42702</v>
      </c>
      <c r="X585" s="25">
        <v>202915.06</v>
      </c>
      <c r="Y585" s="33">
        <v>42724</v>
      </c>
      <c r="Z585" s="25">
        <v>1015138.29</v>
      </c>
      <c r="AA585" s="43">
        <v>0</v>
      </c>
      <c r="AB585" s="43">
        <v>0</v>
      </c>
      <c r="AC585" s="43">
        <v>0</v>
      </c>
      <c r="AD585" s="43">
        <v>0</v>
      </c>
      <c r="AE585" s="43">
        <v>0</v>
      </c>
      <c r="AF585" s="43">
        <v>0</v>
      </c>
      <c r="AG585" s="43">
        <v>0</v>
      </c>
      <c r="AH585" s="43">
        <v>0</v>
      </c>
      <c r="AI585" s="88">
        <v>0</v>
      </c>
      <c r="AJ585" s="43">
        <v>0</v>
      </c>
      <c r="AK585" s="43">
        <v>0</v>
      </c>
      <c r="AL585" s="43">
        <v>0</v>
      </c>
      <c r="AM585" s="43">
        <v>0</v>
      </c>
      <c r="AN585" s="72">
        <f t="shared" si="111"/>
        <v>92983891.110000014</v>
      </c>
      <c r="AO585" s="40">
        <v>42642</v>
      </c>
      <c r="AP585" s="57">
        <v>92983891.110000014</v>
      </c>
      <c r="AQ585" s="43">
        <v>0</v>
      </c>
      <c r="AR585" s="43">
        <v>0</v>
      </c>
      <c r="AS585" s="43">
        <v>0</v>
      </c>
      <c r="AT585" s="43">
        <v>0</v>
      </c>
      <c r="AU585" s="43">
        <v>0</v>
      </c>
      <c r="AV585" s="43">
        <v>0</v>
      </c>
      <c r="AW585" s="43">
        <v>0</v>
      </c>
      <c r="AX585" s="43">
        <v>0</v>
      </c>
      <c r="AY585" s="43">
        <v>0</v>
      </c>
      <c r="AZ585" s="43">
        <v>0</v>
      </c>
      <c r="BA585" s="19"/>
      <c r="BB585" s="275">
        <f t="shared" si="112"/>
        <v>0</v>
      </c>
      <c r="BC585" s="275">
        <f t="shared" si="113"/>
        <v>887347.88999998569</v>
      </c>
      <c r="BD585" s="14">
        <f>COUNTIF(СписМінфін!$B$2:$B$101,M585)</f>
        <v>1</v>
      </c>
    </row>
    <row r="586" spans="1:56" s="14" customFormat="1" hidden="1" x14ac:dyDescent="0.2">
      <c r="A586" s="14">
        <v>1</v>
      </c>
      <c r="B586" s="14">
        <f t="shared" si="114"/>
        <v>0</v>
      </c>
      <c r="C586" s="14">
        <f t="shared" si="115"/>
        <v>0</v>
      </c>
      <c r="D586" s="14" t="str">
        <f t="shared" si="116"/>
        <v>8ТОВАРИСТВО З ОБМЕЖЕНОЮ ВIДПОВIДАЛЬНIСТЮ ФІРМА "КОМПЛЕКТ"</v>
      </c>
      <c r="E586" s="261">
        <f t="shared" si="117"/>
        <v>0</v>
      </c>
      <c r="F586" s="261">
        <f t="shared" si="118"/>
        <v>0</v>
      </c>
      <c r="G586" s="128">
        <f t="shared" si="109"/>
        <v>0</v>
      </c>
      <c r="H586" s="126">
        <f t="shared" si="119"/>
        <v>0</v>
      </c>
      <c r="I586" s="23">
        <v>42604</v>
      </c>
      <c r="J586" s="23">
        <v>42600</v>
      </c>
      <c r="K586" s="274">
        <f t="shared" si="120"/>
        <v>42636</v>
      </c>
      <c r="L586" s="22">
        <v>9149499889</v>
      </c>
      <c r="M586" s="14" t="s">
        <v>89</v>
      </c>
      <c r="N586" s="41">
        <v>222199111274</v>
      </c>
      <c r="O586" s="40">
        <v>42600</v>
      </c>
      <c r="P586" s="40">
        <v>42600</v>
      </c>
      <c r="Q586" s="40" t="s">
        <v>108</v>
      </c>
      <c r="R586" s="22">
        <v>25288281</v>
      </c>
      <c r="S586" s="40">
        <v>42636</v>
      </c>
      <c r="T586" s="55">
        <f t="shared" si="110"/>
        <v>25288281</v>
      </c>
      <c r="U586" s="90">
        <v>42636</v>
      </c>
      <c r="V586" s="19">
        <v>25288281</v>
      </c>
      <c r="W586" s="43">
        <v>0</v>
      </c>
      <c r="X586" s="43">
        <v>0</v>
      </c>
      <c r="Y586" s="43">
        <v>0</v>
      </c>
      <c r="Z586" s="43">
        <v>0</v>
      </c>
      <c r="AA586" s="43">
        <v>0</v>
      </c>
      <c r="AB586" s="43">
        <v>0</v>
      </c>
      <c r="AC586" s="43">
        <v>0</v>
      </c>
      <c r="AD586" s="43">
        <v>0</v>
      </c>
      <c r="AE586" s="43">
        <v>0</v>
      </c>
      <c r="AF586" s="43">
        <v>0</v>
      </c>
      <c r="AG586" s="43">
        <v>0</v>
      </c>
      <c r="AH586" s="43">
        <v>0</v>
      </c>
      <c r="AI586" s="88">
        <v>0</v>
      </c>
      <c r="AJ586" s="43">
        <v>0</v>
      </c>
      <c r="AK586" s="43">
        <v>0</v>
      </c>
      <c r="AL586" s="43">
        <v>0</v>
      </c>
      <c r="AM586" s="43">
        <v>0</v>
      </c>
      <c r="AN586" s="72">
        <f t="shared" si="111"/>
        <v>25288281</v>
      </c>
      <c r="AO586" s="40">
        <v>42642</v>
      </c>
      <c r="AP586" s="56">
        <v>25288281</v>
      </c>
      <c r="AQ586" s="43">
        <v>0</v>
      </c>
      <c r="AR586" s="43">
        <v>0</v>
      </c>
      <c r="AS586" s="43">
        <v>0</v>
      </c>
      <c r="AT586" s="43">
        <v>0</v>
      </c>
      <c r="AU586" s="43">
        <v>0</v>
      </c>
      <c r="AV586" s="43">
        <v>0</v>
      </c>
      <c r="AW586" s="43">
        <v>0</v>
      </c>
      <c r="AX586" s="43">
        <v>0</v>
      </c>
      <c r="AY586" s="43">
        <v>0</v>
      </c>
      <c r="AZ586" s="43">
        <v>0</v>
      </c>
      <c r="BA586" s="19"/>
      <c r="BB586" s="275">
        <f t="shared" si="112"/>
        <v>0</v>
      </c>
      <c r="BC586" s="275">
        <f t="shared" si="113"/>
        <v>0</v>
      </c>
      <c r="BD586" s="14">
        <f>COUNTIF(СписМінфін!$B$2:$B$101,M586)</f>
        <v>1</v>
      </c>
    </row>
    <row r="587" spans="1:56" s="14" customFormat="1" hidden="1" x14ac:dyDescent="0.2">
      <c r="A587" s="14">
        <v>1</v>
      </c>
      <c r="B587" s="14">
        <f t="shared" si="114"/>
        <v>1</v>
      </c>
      <c r="C587" s="14">
        <f t="shared" si="115"/>
        <v>0</v>
      </c>
      <c r="D587" s="14" t="str">
        <f t="shared" si="116"/>
        <v>8ПРИВАТНЕ АКЦIОНЕРНЕ ТОВАРИСТВО "АВІАКОМПАНІЯ "МІЖНАРОДНІ АВІАЛІНІЇ УКРАЇНИ"</v>
      </c>
      <c r="E587" s="261">
        <f t="shared" si="117"/>
        <v>130128.68767123288</v>
      </c>
      <c r="F587" s="261">
        <f t="shared" si="118"/>
        <v>0</v>
      </c>
      <c r="G587" s="128">
        <f t="shared" si="109"/>
        <v>284413</v>
      </c>
      <c r="H587" s="126">
        <f t="shared" si="119"/>
        <v>0</v>
      </c>
      <c r="I587" s="23">
        <v>42604</v>
      </c>
      <c r="J587" s="23">
        <v>42600</v>
      </c>
      <c r="K587" s="274">
        <f t="shared" si="120"/>
        <v>42655</v>
      </c>
      <c r="L587" s="22">
        <v>9149455327</v>
      </c>
      <c r="M587" s="14" t="s">
        <v>57</v>
      </c>
      <c r="N587" s="41">
        <v>143486826595</v>
      </c>
      <c r="O587" s="40">
        <v>42600</v>
      </c>
      <c r="P587" s="40">
        <v>42600</v>
      </c>
      <c r="Q587" s="40" t="s">
        <v>108</v>
      </c>
      <c r="R587" s="22">
        <v>21698404</v>
      </c>
      <c r="S587" s="40">
        <v>42655</v>
      </c>
      <c r="T587" s="55">
        <f t="shared" si="110"/>
        <v>21413991</v>
      </c>
      <c r="U587" s="90">
        <v>42655</v>
      </c>
      <c r="V587" s="19">
        <v>21413991</v>
      </c>
      <c r="W587" s="43">
        <v>0</v>
      </c>
      <c r="X587" s="43">
        <v>0</v>
      </c>
      <c r="Y587" s="43">
        <v>0</v>
      </c>
      <c r="Z587" s="43">
        <v>0</v>
      </c>
      <c r="AA587" s="43">
        <v>0</v>
      </c>
      <c r="AB587" s="43">
        <v>0</v>
      </c>
      <c r="AC587" s="43">
        <v>0</v>
      </c>
      <c r="AD587" s="43">
        <v>0</v>
      </c>
      <c r="AE587" s="43">
        <v>0</v>
      </c>
      <c r="AF587" s="43">
        <v>0</v>
      </c>
      <c r="AG587" s="43">
        <v>0</v>
      </c>
      <c r="AH587" s="43">
        <v>0</v>
      </c>
      <c r="AI587" s="88">
        <v>0</v>
      </c>
      <c r="AJ587" s="43">
        <v>0</v>
      </c>
      <c r="AK587" s="43">
        <v>0</v>
      </c>
      <c r="AL587" s="43">
        <v>0</v>
      </c>
      <c r="AM587" s="43">
        <v>0</v>
      </c>
      <c r="AN587" s="72">
        <f t="shared" si="111"/>
        <v>21413991</v>
      </c>
      <c r="AO587" s="40">
        <v>42661</v>
      </c>
      <c r="AP587" s="56">
        <v>21413991</v>
      </c>
      <c r="AQ587" s="43">
        <v>0</v>
      </c>
      <c r="AR587" s="43">
        <v>0</v>
      </c>
      <c r="AS587" s="43">
        <v>0</v>
      </c>
      <c r="AT587" s="43">
        <v>0</v>
      </c>
      <c r="AU587" s="43">
        <v>0</v>
      </c>
      <c r="AV587" s="43">
        <v>0</v>
      </c>
      <c r="AW587" s="43">
        <v>0</v>
      </c>
      <c r="AX587" s="43">
        <v>0</v>
      </c>
      <c r="AY587" s="43">
        <v>0</v>
      </c>
      <c r="AZ587" s="43">
        <v>0</v>
      </c>
      <c r="BA587" s="19"/>
      <c r="BB587" s="275">
        <f t="shared" si="112"/>
        <v>0</v>
      </c>
      <c r="BC587" s="275">
        <f t="shared" si="113"/>
        <v>284413</v>
      </c>
      <c r="BD587" s="14">
        <f>COUNTIF(СписМінфін!$B$2:$B$101,M587)</f>
        <v>1</v>
      </c>
    </row>
    <row r="588" spans="1:56" s="14" customFormat="1" hidden="1" x14ac:dyDescent="0.2">
      <c r="A588" s="14">
        <v>1</v>
      </c>
      <c r="B588" s="14">
        <f t="shared" si="114"/>
        <v>1</v>
      </c>
      <c r="C588" s="14">
        <f t="shared" si="115"/>
        <v>1</v>
      </c>
      <c r="D588" s="14" t="str">
        <f t="shared" si="116"/>
        <v>8ПРИВАТНЕ АКЦIОНЕРНЕ ТОВАРИСТВО "ПОЛТАВСЬКИЙ ГІРНИЧО-ЗБАГАЧУВАЛЬНИЙ КОМБІНАТ"</v>
      </c>
      <c r="E588" s="261">
        <f t="shared" si="117"/>
        <v>630465.27106848988</v>
      </c>
      <c r="F588" s="261">
        <f t="shared" si="118"/>
        <v>89958.415068493166</v>
      </c>
      <c r="G588" s="128">
        <f t="shared" si="109"/>
        <v>1181347.3199999928</v>
      </c>
      <c r="H588" s="126">
        <f t="shared" si="119"/>
        <v>25</v>
      </c>
      <c r="I588" s="62">
        <v>42604</v>
      </c>
      <c r="J588" s="62">
        <v>42600</v>
      </c>
      <c r="K588" s="274">
        <f t="shared" si="120"/>
        <v>42696</v>
      </c>
      <c r="L588" s="52">
        <v>9148524181</v>
      </c>
      <c r="M588" s="14" t="s">
        <v>52</v>
      </c>
      <c r="N588" s="58">
        <v>1912816023</v>
      </c>
      <c r="O588" s="51">
        <v>42600</v>
      </c>
      <c r="P588" s="51">
        <v>42600</v>
      </c>
      <c r="Q588" s="40" t="s">
        <v>108</v>
      </c>
      <c r="R588" s="59">
        <v>206037393</v>
      </c>
      <c r="S588" s="51">
        <v>42655</v>
      </c>
      <c r="T588" s="55">
        <f t="shared" si="110"/>
        <v>204856045.68000001</v>
      </c>
      <c r="U588" s="110">
        <v>42655</v>
      </c>
      <c r="V588" s="25">
        <v>203542652.81999999</v>
      </c>
      <c r="W588" s="33">
        <v>42696</v>
      </c>
      <c r="X588" s="25">
        <v>1313392.8600000001</v>
      </c>
      <c r="Y588" s="43">
        <v>0</v>
      </c>
      <c r="Z588" s="43">
        <v>0</v>
      </c>
      <c r="AA588" s="43">
        <v>0</v>
      </c>
      <c r="AB588" s="43">
        <v>0</v>
      </c>
      <c r="AC588" s="43">
        <v>0</v>
      </c>
      <c r="AD588" s="43">
        <v>0</v>
      </c>
      <c r="AE588" s="43">
        <v>0</v>
      </c>
      <c r="AF588" s="43">
        <v>0</v>
      </c>
      <c r="AG588" s="43">
        <v>0</v>
      </c>
      <c r="AH588" s="43">
        <v>0</v>
      </c>
      <c r="AI588" s="88">
        <v>0</v>
      </c>
      <c r="AJ588" s="43">
        <v>0</v>
      </c>
      <c r="AK588" s="43">
        <v>0</v>
      </c>
      <c r="AL588" s="43">
        <v>0</v>
      </c>
      <c r="AM588" s="43">
        <v>0</v>
      </c>
      <c r="AN588" s="72">
        <f t="shared" si="111"/>
        <v>204856045.68000001</v>
      </c>
      <c r="AO588" s="28">
        <v>42661</v>
      </c>
      <c r="AP588" s="27">
        <v>203542652.81999999</v>
      </c>
      <c r="AQ588" s="28">
        <v>42730</v>
      </c>
      <c r="AR588" s="44">
        <v>1313392.8600000001</v>
      </c>
      <c r="AS588" s="43">
        <v>0</v>
      </c>
      <c r="AT588" s="43">
        <v>0</v>
      </c>
      <c r="AU588" s="43">
        <v>0</v>
      </c>
      <c r="AV588" s="43">
        <v>0</v>
      </c>
      <c r="AW588" s="43">
        <v>0</v>
      </c>
      <c r="AX588" s="43">
        <v>0</v>
      </c>
      <c r="AY588" s="43">
        <v>0</v>
      </c>
      <c r="AZ588" s="43">
        <v>0</v>
      </c>
      <c r="BA588" s="19"/>
      <c r="BB588" s="275">
        <f t="shared" si="112"/>
        <v>0</v>
      </c>
      <c r="BC588" s="275">
        <f t="shared" si="113"/>
        <v>1181347.3199999928</v>
      </c>
      <c r="BD588" s="14">
        <f>COUNTIF(СписМінфін!$B$2:$B$101,M588)</f>
        <v>1</v>
      </c>
    </row>
    <row r="589" spans="1:56" s="14" customFormat="1" hidden="1" x14ac:dyDescent="0.2">
      <c r="A589" s="14">
        <v>1</v>
      </c>
      <c r="B589" s="14">
        <f t="shared" si="114"/>
        <v>0</v>
      </c>
      <c r="C589" s="14">
        <f t="shared" si="115"/>
        <v>0</v>
      </c>
      <c r="D589" s="14" t="str">
        <f t="shared" si="116"/>
        <v>8ТОВАРИСТВО З ОБМЕЖЕНОЮ ВIДПОВIДАЛЬНIСТЮ "УКРАЇНСЬКА ХОЛДИНГОВА ЛІСОПИЛЬНА КОМПАНІЯ"</v>
      </c>
      <c r="E589" s="261">
        <f t="shared" si="117"/>
        <v>0</v>
      </c>
      <c r="F589" s="261">
        <f t="shared" si="118"/>
        <v>0</v>
      </c>
      <c r="G589" s="128">
        <f t="shared" si="109"/>
        <v>0</v>
      </c>
      <c r="H589" s="126">
        <f t="shared" si="119"/>
        <v>0</v>
      </c>
      <c r="I589" s="23">
        <v>42604</v>
      </c>
      <c r="J589" s="23">
        <v>42600</v>
      </c>
      <c r="K589" s="274">
        <f t="shared" si="120"/>
        <v>42663</v>
      </c>
      <c r="L589" s="22">
        <v>9149517414</v>
      </c>
      <c r="M589" s="14" t="s">
        <v>46</v>
      </c>
      <c r="N589" s="41">
        <v>393253726599</v>
      </c>
      <c r="O589" s="40">
        <v>42600</v>
      </c>
      <c r="P589" s="40">
        <v>42600</v>
      </c>
      <c r="Q589" s="40" t="s">
        <v>108</v>
      </c>
      <c r="R589" s="22">
        <v>23675000</v>
      </c>
      <c r="S589" s="40">
        <v>42663</v>
      </c>
      <c r="T589" s="55">
        <f t="shared" si="110"/>
        <v>23675000</v>
      </c>
      <c r="U589" s="90">
        <v>42663</v>
      </c>
      <c r="V589" s="19">
        <v>23675000</v>
      </c>
      <c r="W589" s="43">
        <v>0</v>
      </c>
      <c r="X589" s="43">
        <v>0</v>
      </c>
      <c r="Y589" s="43">
        <v>0</v>
      </c>
      <c r="Z589" s="43">
        <v>0</v>
      </c>
      <c r="AA589" s="43">
        <v>0</v>
      </c>
      <c r="AB589" s="43">
        <v>0</v>
      </c>
      <c r="AC589" s="43">
        <v>0</v>
      </c>
      <c r="AD589" s="43">
        <v>0</v>
      </c>
      <c r="AE589" s="43">
        <v>0</v>
      </c>
      <c r="AF589" s="43">
        <v>0</v>
      </c>
      <c r="AG589" s="43">
        <v>0</v>
      </c>
      <c r="AH589" s="43">
        <v>0</v>
      </c>
      <c r="AI589" s="88">
        <v>0</v>
      </c>
      <c r="AJ589" s="43">
        <v>0</v>
      </c>
      <c r="AK589" s="43">
        <v>0</v>
      </c>
      <c r="AL589" s="43">
        <v>0</v>
      </c>
      <c r="AM589" s="43">
        <v>0</v>
      </c>
      <c r="AN589" s="72">
        <f t="shared" si="111"/>
        <v>23675000</v>
      </c>
      <c r="AO589" s="40">
        <v>42668</v>
      </c>
      <c r="AP589" s="56">
        <v>23675000</v>
      </c>
      <c r="AQ589" s="43">
        <v>0</v>
      </c>
      <c r="AR589" s="43">
        <v>0</v>
      </c>
      <c r="AS589" s="43">
        <v>0</v>
      </c>
      <c r="AT589" s="43">
        <v>0</v>
      </c>
      <c r="AU589" s="43">
        <v>0</v>
      </c>
      <c r="AV589" s="43">
        <v>0</v>
      </c>
      <c r="AW589" s="43">
        <v>0</v>
      </c>
      <c r="AX589" s="43">
        <v>0</v>
      </c>
      <c r="AY589" s="43">
        <v>0</v>
      </c>
      <c r="AZ589" s="43">
        <v>0</v>
      </c>
      <c r="BA589" s="19"/>
      <c r="BB589" s="275">
        <f t="shared" si="112"/>
        <v>0</v>
      </c>
      <c r="BC589" s="275">
        <f t="shared" si="113"/>
        <v>0</v>
      </c>
      <c r="BD589" s="14">
        <f>COUNTIF(СписМінфін!$B$2:$B$101,M589)</f>
        <v>1</v>
      </c>
    </row>
    <row r="590" spans="1:56" s="14" customFormat="1" hidden="1" x14ac:dyDescent="0.2">
      <c r="A590" s="14">
        <v>1</v>
      </c>
      <c r="B590" s="14">
        <f t="shared" si="114"/>
        <v>1</v>
      </c>
      <c r="C590" s="14">
        <f t="shared" si="115"/>
        <v>1</v>
      </c>
      <c r="D590" s="14" t="str">
        <f t="shared" si="116"/>
        <v>8ТОВАРИСТВО З ОБМЕЖЕНОЮ ВIДПОВIДАЛЬНIСТЮ "НОВО-САНЖАРСЬКИЙ ЕЛЕВАТОР"</v>
      </c>
      <c r="E590" s="261">
        <f t="shared" si="117"/>
        <v>2705085.0684931506</v>
      </c>
      <c r="F590" s="261">
        <f t="shared" si="118"/>
        <v>2705085.0684931506</v>
      </c>
      <c r="G590" s="128">
        <f t="shared" si="109"/>
        <v>0</v>
      </c>
      <c r="H590" s="126">
        <f t="shared" si="119"/>
        <v>25</v>
      </c>
      <c r="I590" s="23">
        <v>42604</v>
      </c>
      <c r="J590" s="23">
        <v>42600</v>
      </c>
      <c r="K590" s="274">
        <f t="shared" si="120"/>
        <v>42696</v>
      </c>
      <c r="L590" s="22">
        <v>9148500624</v>
      </c>
      <c r="M590" s="14" t="s">
        <v>87</v>
      </c>
      <c r="N590" s="41">
        <v>319377316217</v>
      </c>
      <c r="O590" s="40">
        <v>42600</v>
      </c>
      <c r="P590" s="40">
        <v>42600</v>
      </c>
      <c r="Q590" s="40" t="s">
        <v>108</v>
      </c>
      <c r="R590" s="22">
        <v>39494242</v>
      </c>
      <c r="S590" s="40">
        <v>42696</v>
      </c>
      <c r="T590" s="55">
        <f t="shared" si="110"/>
        <v>39494242</v>
      </c>
      <c r="U590" s="90">
        <v>42696</v>
      </c>
      <c r="V590" s="19">
        <v>39494242</v>
      </c>
      <c r="W590" s="43">
        <v>0</v>
      </c>
      <c r="X590" s="43">
        <v>0</v>
      </c>
      <c r="Y590" s="43">
        <v>0</v>
      </c>
      <c r="Z590" s="43">
        <v>0</v>
      </c>
      <c r="AA590" s="43">
        <v>0</v>
      </c>
      <c r="AB590" s="43">
        <v>0</v>
      </c>
      <c r="AC590" s="43">
        <v>0</v>
      </c>
      <c r="AD590" s="43">
        <v>0</v>
      </c>
      <c r="AE590" s="43">
        <v>0</v>
      </c>
      <c r="AF590" s="43">
        <v>0</v>
      </c>
      <c r="AG590" s="43">
        <v>0</v>
      </c>
      <c r="AH590" s="43">
        <v>0</v>
      </c>
      <c r="AI590" s="88">
        <v>0</v>
      </c>
      <c r="AJ590" s="43">
        <v>0</v>
      </c>
      <c r="AK590" s="43">
        <v>0</v>
      </c>
      <c r="AL590" s="43">
        <v>0</v>
      </c>
      <c r="AM590" s="43">
        <v>0</v>
      </c>
      <c r="AN590" s="72">
        <f t="shared" si="111"/>
        <v>39494242</v>
      </c>
      <c r="AO590" s="40">
        <v>42704</v>
      </c>
      <c r="AP590" s="56">
        <v>39494242</v>
      </c>
      <c r="AQ590" s="43">
        <v>0</v>
      </c>
      <c r="AR590" s="43">
        <v>0</v>
      </c>
      <c r="AS590" s="43">
        <v>0</v>
      </c>
      <c r="AT590" s="43">
        <v>0</v>
      </c>
      <c r="AU590" s="43">
        <v>0</v>
      </c>
      <c r="AV590" s="43">
        <v>0</v>
      </c>
      <c r="AW590" s="43">
        <v>0</v>
      </c>
      <c r="AX590" s="43">
        <v>0</v>
      </c>
      <c r="AY590" s="43">
        <v>0</v>
      </c>
      <c r="AZ590" s="43">
        <v>0</v>
      </c>
      <c r="BA590" s="19"/>
      <c r="BB590" s="275">
        <f t="shared" si="112"/>
        <v>0</v>
      </c>
      <c r="BC590" s="275">
        <f t="shared" si="113"/>
        <v>0</v>
      </c>
      <c r="BD590" s="14">
        <f>COUNTIF(СписМінфін!$B$2:$B$101,M590)</f>
        <v>1</v>
      </c>
    </row>
    <row r="591" spans="1:56" s="14" customFormat="1" hidden="1" x14ac:dyDescent="0.2">
      <c r="A591" s="14">
        <v>1</v>
      </c>
      <c r="B591" s="14">
        <f t="shared" si="114"/>
        <v>1</v>
      </c>
      <c r="C591" s="14">
        <f t="shared" si="115"/>
        <v>1</v>
      </c>
      <c r="D591" s="14" t="str">
        <f t="shared" si="116"/>
        <v>8ТОВАРИСТВО З ОБМЕЖЕНОЮ ВIДПОВIДАЛЬНIСТЮ "ГЛОБИНСЬКИЙ ПЕРЕРОБНИЙ ЗАВОД"</v>
      </c>
      <c r="E591" s="261">
        <f t="shared" si="117"/>
        <v>16077267.673972603</v>
      </c>
      <c r="F591" s="261">
        <f t="shared" si="118"/>
        <v>16077267.673972603</v>
      </c>
      <c r="G591" s="128">
        <f t="shared" si="109"/>
        <v>0</v>
      </c>
      <c r="H591" s="126">
        <f t="shared" si="119"/>
        <v>111</v>
      </c>
      <c r="I591" s="23">
        <v>42604</v>
      </c>
      <c r="J591" s="23">
        <v>42600</v>
      </c>
      <c r="K591" s="274">
        <f t="shared" si="120"/>
        <v>42782</v>
      </c>
      <c r="L591" s="22">
        <v>9149301780</v>
      </c>
      <c r="M591" s="14" t="s">
        <v>62</v>
      </c>
      <c r="N591" s="41">
        <v>305474016088</v>
      </c>
      <c r="O591" s="40">
        <v>42600</v>
      </c>
      <c r="P591" s="40">
        <v>42600</v>
      </c>
      <c r="Q591" s="40" t="s">
        <v>108</v>
      </c>
      <c r="R591" s="43">
        <v>52866691</v>
      </c>
      <c r="S591" s="40">
        <v>42782</v>
      </c>
      <c r="T591" s="55">
        <f t="shared" si="110"/>
        <v>52866691</v>
      </c>
      <c r="U591" s="90">
        <v>42782</v>
      </c>
      <c r="V591" s="19">
        <v>52866691</v>
      </c>
      <c r="W591" s="43">
        <v>0</v>
      </c>
      <c r="X591" s="43">
        <v>0</v>
      </c>
      <c r="Y591" s="43">
        <v>0</v>
      </c>
      <c r="Z591" s="43">
        <v>0</v>
      </c>
      <c r="AA591" s="43">
        <v>0</v>
      </c>
      <c r="AB591" s="43">
        <v>0</v>
      </c>
      <c r="AC591" s="43">
        <v>0</v>
      </c>
      <c r="AD591" s="43">
        <v>0</v>
      </c>
      <c r="AE591" s="43">
        <v>0</v>
      </c>
      <c r="AF591" s="43">
        <v>0</v>
      </c>
      <c r="AG591" s="43">
        <v>0</v>
      </c>
      <c r="AH591" s="43">
        <v>0</v>
      </c>
      <c r="AI591" s="88">
        <v>0</v>
      </c>
      <c r="AJ591" s="43">
        <v>0</v>
      </c>
      <c r="AK591" s="43">
        <v>0</v>
      </c>
      <c r="AL591" s="43">
        <v>0</v>
      </c>
      <c r="AM591" s="43">
        <v>0</v>
      </c>
      <c r="AN591" s="72">
        <f t="shared" si="111"/>
        <v>52866691</v>
      </c>
      <c r="AO591" s="40">
        <v>42787</v>
      </c>
      <c r="AP591" s="56">
        <v>52866691</v>
      </c>
      <c r="AQ591" s="43">
        <v>0</v>
      </c>
      <c r="AR591" s="43">
        <v>0</v>
      </c>
      <c r="AS591" s="43">
        <v>0</v>
      </c>
      <c r="AT591" s="43">
        <v>0</v>
      </c>
      <c r="AU591" s="43">
        <v>0</v>
      </c>
      <c r="AV591" s="43">
        <v>0</v>
      </c>
      <c r="AW591" s="43">
        <v>0</v>
      </c>
      <c r="AX591" s="43">
        <v>0</v>
      </c>
      <c r="AY591" s="43">
        <v>0</v>
      </c>
      <c r="AZ591" s="43">
        <v>0</v>
      </c>
      <c r="BA591" s="19"/>
      <c r="BB591" s="275">
        <f t="shared" si="112"/>
        <v>0</v>
      </c>
      <c r="BC591" s="275">
        <f t="shared" si="113"/>
        <v>0</v>
      </c>
      <c r="BD591" s="14">
        <f>COUNTIF(СписМінфін!$B$2:$B$101,M591)</f>
        <v>1</v>
      </c>
    </row>
    <row r="592" spans="1:56" s="14" customFormat="1" hidden="1" x14ac:dyDescent="0.2">
      <c r="A592" s="14">
        <v>1</v>
      </c>
      <c r="B592" s="14">
        <f t="shared" si="114"/>
        <v>1</v>
      </c>
      <c r="C592" s="14">
        <f t="shared" si="115"/>
        <v>1</v>
      </c>
      <c r="D592" s="14" t="str">
        <f t="shared" si="116"/>
        <v>8ПУБЛІЧНЕ АКЦIОНЕРНЕ ТОВАРИСТВО "ОДЕСЬКИЙ КАБЕЛЬНИЙ ЗАВОД "ОДЕСКАБЕЛЬ"</v>
      </c>
      <c r="E592" s="261">
        <f t="shared" si="117"/>
        <v>1448487.1232876712</v>
      </c>
      <c r="F592" s="261">
        <f t="shared" si="118"/>
        <v>1448487.1232876712</v>
      </c>
      <c r="G592" s="128">
        <f t="shared" si="109"/>
        <v>0</v>
      </c>
      <c r="H592" s="126">
        <f t="shared" si="119"/>
        <v>152</v>
      </c>
      <c r="I592" s="23">
        <v>42604</v>
      </c>
      <c r="J592" s="23">
        <v>42600</v>
      </c>
      <c r="K592" s="274">
        <f t="shared" si="120"/>
        <v>42823</v>
      </c>
      <c r="L592" s="22">
        <v>9148568958</v>
      </c>
      <c r="M592" s="14" t="s">
        <v>19</v>
      </c>
      <c r="N592" s="41">
        <v>57587315013</v>
      </c>
      <c r="O592" s="40">
        <v>42600</v>
      </c>
      <c r="P592" s="40">
        <v>42600</v>
      </c>
      <c r="Q592" s="40" t="s">
        <v>108</v>
      </c>
      <c r="R592" s="42">
        <v>3478275</v>
      </c>
      <c r="S592" s="40">
        <v>42823</v>
      </c>
      <c r="T592" s="55">
        <f t="shared" si="110"/>
        <v>3478275</v>
      </c>
      <c r="U592" s="91">
        <v>42823</v>
      </c>
      <c r="V592" s="44">
        <v>3478275</v>
      </c>
      <c r="W592" s="43">
        <v>0</v>
      </c>
      <c r="X592" s="43">
        <v>0</v>
      </c>
      <c r="Y592" s="43">
        <v>0</v>
      </c>
      <c r="Z592" s="43">
        <v>0</v>
      </c>
      <c r="AA592" s="43">
        <v>0</v>
      </c>
      <c r="AB592" s="43">
        <v>0</v>
      </c>
      <c r="AC592" s="43">
        <v>0</v>
      </c>
      <c r="AD592" s="43">
        <v>0</v>
      </c>
      <c r="AE592" s="43">
        <v>0</v>
      </c>
      <c r="AF592" s="43">
        <v>0</v>
      </c>
      <c r="AG592" s="43">
        <v>0</v>
      </c>
      <c r="AH592" s="43">
        <v>0</v>
      </c>
      <c r="AI592" s="88">
        <v>0</v>
      </c>
      <c r="AJ592" s="43">
        <v>0</v>
      </c>
      <c r="AK592" s="43">
        <v>0</v>
      </c>
      <c r="AL592" s="43">
        <v>0</v>
      </c>
      <c r="AM592" s="43">
        <v>0</v>
      </c>
      <c r="AN592" s="72">
        <f t="shared" si="111"/>
        <v>0</v>
      </c>
      <c r="AO592" s="43">
        <v>0</v>
      </c>
      <c r="AP592" s="43">
        <v>0</v>
      </c>
      <c r="AQ592" s="43">
        <v>0</v>
      </c>
      <c r="AR592" s="43">
        <v>0</v>
      </c>
      <c r="AS592" s="43">
        <v>0</v>
      </c>
      <c r="AT592" s="43">
        <v>0</v>
      </c>
      <c r="AU592" s="43">
        <v>0</v>
      </c>
      <c r="AV592" s="43">
        <v>0</v>
      </c>
      <c r="AW592" s="43">
        <v>0</v>
      </c>
      <c r="AX592" s="43">
        <v>0</v>
      </c>
      <c r="AY592" s="43">
        <v>0</v>
      </c>
      <c r="AZ592" s="43">
        <v>0</v>
      </c>
      <c r="BA592" s="19"/>
      <c r="BB592" s="275">
        <f t="shared" si="112"/>
        <v>3478275</v>
      </c>
      <c r="BC592" s="275">
        <f t="shared" si="113"/>
        <v>3478275</v>
      </c>
      <c r="BD592" s="14">
        <f>COUNTIF(СписМінфін!$B$2:$B$101,M592)</f>
        <v>1</v>
      </c>
    </row>
    <row r="593" spans="1:56" s="14" customFormat="1" x14ac:dyDescent="0.2">
      <c r="A593" s="14">
        <v>1</v>
      </c>
      <c r="B593" s="14">
        <f t="shared" si="114"/>
        <v>1</v>
      </c>
      <c r="C593" s="14">
        <f t="shared" si="115"/>
        <v>0</v>
      </c>
      <c r="D593" s="14" t="str">
        <f t="shared" si="116"/>
        <v>8ПУБЛІЧНЕ АКЦIОНЕРНЕ ТОВАРИСТВО "ДЕРЖАВНА ПРОДОВОЛЬЧО-ЗЕРНОВА КОРПОРАЦІЯ УКРАЇНИ"</v>
      </c>
      <c r="E593" s="261">
        <f t="shared" si="117"/>
        <v>36297983.942465752</v>
      </c>
      <c r="F593" s="261">
        <f t="shared" si="118"/>
        <v>0</v>
      </c>
      <c r="G593" s="128">
        <f t="shared" si="109"/>
        <v>79333917</v>
      </c>
      <c r="H593" s="126">
        <f t="shared" si="119"/>
        <v>167</v>
      </c>
      <c r="I593" s="23">
        <v>42604</v>
      </c>
      <c r="J593" s="23">
        <v>42601</v>
      </c>
      <c r="K593" s="274">
        <f t="shared" si="120"/>
        <v>42838</v>
      </c>
      <c r="L593" s="22">
        <v>9149959885</v>
      </c>
      <c r="M593" s="14" t="s">
        <v>21</v>
      </c>
      <c r="N593" s="41">
        <v>372432726556</v>
      </c>
      <c r="O593" s="40">
        <v>42601</v>
      </c>
      <c r="P593" s="40">
        <v>42601</v>
      </c>
      <c r="Q593" s="40" t="s">
        <v>108</v>
      </c>
      <c r="R593" s="69">
        <v>79333917</v>
      </c>
      <c r="S593" s="40">
        <v>42782</v>
      </c>
      <c r="T593" s="55">
        <f t="shared" si="110"/>
        <v>0</v>
      </c>
      <c r="U593" s="111"/>
      <c r="V593" s="43">
        <v>0</v>
      </c>
      <c r="W593" s="43">
        <v>0</v>
      </c>
      <c r="X593" s="43">
        <v>0</v>
      </c>
      <c r="Y593" s="43">
        <v>0</v>
      </c>
      <c r="Z593" s="43">
        <v>0</v>
      </c>
      <c r="AA593" s="43">
        <v>0</v>
      </c>
      <c r="AB593" s="43">
        <v>0</v>
      </c>
      <c r="AC593" s="43">
        <v>0</v>
      </c>
      <c r="AD593" s="43">
        <v>0</v>
      </c>
      <c r="AE593" s="43">
        <v>0</v>
      </c>
      <c r="AF593" s="43">
        <v>0</v>
      </c>
      <c r="AG593" s="43">
        <v>0</v>
      </c>
      <c r="AH593" s="43">
        <v>0</v>
      </c>
      <c r="AI593" s="88">
        <v>0</v>
      </c>
      <c r="AJ593" s="43">
        <v>0</v>
      </c>
      <c r="AK593" s="43">
        <v>0</v>
      </c>
      <c r="AL593" s="43">
        <v>0</v>
      </c>
      <c r="AM593" s="43">
        <v>0</v>
      </c>
      <c r="AN593" s="72">
        <f t="shared" si="111"/>
        <v>0</v>
      </c>
      <c r="AO593" s="43">
        <v>0</v>
      </c>
      <c r="AP593" s="43">
        <v>0</v>
      </c>
      <c r="AQ593" s="43">
        <v>0</v>
      </c>
      <c r="AR593" s="43">
        <v>0</v>
      </c>
      <c r="AS593" s="43">
        <v>0</v>
      </c>
      <c r="AT593" s="43">
        <v>0</v>
      </c>
      <c r="AU593" s="43">
        <v>0</v>
      </c>
      <c r="AV593" s="43">
        <v>0</v>
      </c>
      <c r="AW593" s="43">
        <v>0</v>
      </c>
      <c r="AX593" s="43">
        <v>0</v>
      </c>
      <c r="AY593" s="43">
        <v>0</v>
      </c>
      <c r="AZ593" s="43">
        <v>0</v>
      </c>
      <c r="BA593" s="19"/>
      <c r="BB593" s="275">
        <f t="shared" si="112"/>
        <v>0</v>
      </c>
      <c r="BC593" s="275">
        <f t="shared" si="113"/>
        <v>79333917</v>
      </c>
      <c r="BD593" s="14">
        <f>COUNTIF(СписМінфін!$B$2:$B$101,M593)</f>
        <v>1</v>
      </c>
    </row>
    <row r="594" spans="1:56" s="14" customFormat="1" x14ac:dyDescent="0.2">
      <c r="A594" s="14">
        <v>1</v>
      </c>
      <c r="B594" s="14">
        <f t="shared" si="114"/>
        <v>1</v>
      </c>
      <c r="C594" s="14">
        <f t="shared" si="115"/>
        <v>0</v>
      </c>
      <c r="D594" s="14" t="str">
        <f t="shared" si="116"/>
        <v>8ТОВАРИСТВО З ОБМЕЖЕНОЮ ВIДПОВIДАЛЬНIСТЮ "ЛІСПРОМ УКРАЇНА"</v>
      </c>
      <c r="E594" s="261">
        <f t="shared" si="117"/>
        <v>96139.38356164383</v>
      </c>
      <c r="F594" s="261">
        <f t="shared" si="118"/>
        <v>0</v>
      </c>
      <c r="G594" s="128">
        <f t="shared" si="109"/>
        <v>210125</v>
      </c>
      <c r="H594" s="126">
        <f t="shared" si="119"/>
        <v>167</v>
      </c>
      <c r="I594" s="23">
        <v>42604</v>
      </c>
      <c r="J594" s="23">
        <v>42601</v>
      </c>
      <c r="K594" s="274">
        <f t="shared" si="120"/>
        <v>42838</v>
      </c>
      <c r="L594" s="22">
        <v>9150323475</v>
      </c>
      <c r="M594" s="14" t="s">
        <v>11</v>
      </c>
      <c r="N594" s="41">
        <v>372602406162</v>
      </c>
      <c r="O594" s="40">
        <v>42601</v>
      </c>
      <c r="P594" s="40">
        <v>42601</v>
      </c>
      <c r="Q594" s="40" t="s">
        <v>108</v>
      </c>
      <c r="R594" s="42">
        <v>210125</v>
      </c>
      <c r="S594" s="43">
        <v>0</v>
      </c>
      <c r="T594" s="55">
        <f t="shared" si="110"/>
        <v>0</v>
      </c>
      <c r="U594" s="111"/>
      <c r="V594" s="43">
        <v>0</v>
      </c>
      <c r="W594" s="43">
        <v>0</v>
      </c>
      <c r="X594" s="43">
        <v>0</v>
      </c>
      <c r="Y594" s="43">
        <v>0</v>
      </c>
      <c r="Z594" s="43">
        <v>0</v>
      </c>
      <c r="AA594" s="43">
        <v>0</v>
      </c>
      <c r="AB594" s="43">
        <v>0</v>
      </c>
      <c r="AC594" s="43">
        <v>0</v>
      </c>
      <c r="AD594" s="43">
        <v>0</v>
      </c>
      <c r="AE594" s="43">
        <v>0</v>
      </c>
      <c r="AF594" s="43">
        <v>0</v>
      </c>
      <c r="AG594" s="43">
        <v>0</v>
      </c>
      <c r="AH594" s="43">
        <v>0</v>
      </c>
      <c r="AI594" s="88">
        <v>0</v>
      </c>
      <c r="AJ594" s="43">
        <v>0</v>
      </c>
      <c r="AK594" s="43">
        <v>0</v>
      </c>
      <c r="AL594" s="43">
        <v>0</v>
      </c>
      <c r="AM594" s="43">
        <v>0</v>
      </c>
      <c r="AN594" s="72">
        <f t="shared" si="111"/>
        <v>0</v>
      </c>
      <c r="AO594" s="43">
        <v>0</v>
      </c>
      <c r="AP594" s="43">
        <v>0</v>
      </c>
      <c r="AQ594" s="43">
        <v>0</v>
      </c>
      <c r="AR594" s="43">
        <v>0</v>
      </c>
      <c r="AS594" s="43">
        <v>0</v>
      </c>
      <c r="AT594" s="43">
        <v>0</v>
      </c>
      <c r="AU594" s="43">
        <v>0</v>
      </c>
      <c r="AV594" s="43">
        <v>0</v>
      </c>
      <c r="AW594" s="43">
        <v>0</v>
      </c>
      <c r="AX594" s="43">
        <v>0</v>
      </c>
      <c r="AY594" s="43">
        <v>0</v>
      </c>
      <c r="AZ594" s="43">
        <v>0</v>
      </c>
      <c r="BA594" s="19"/>
      <c r="BB594" s="275">
        <f t="shared" si="112"/>
        <v>0</v>
      </c>
      <c r="BC594" s="275">
        <f t="shared" si="113"/>
        <v>210125</v>
      </c>
      <c r="BD594" s="14">
        <f>COUNTIF(СписМінфін!$B$2:$B$101,M594)</f>
        <v>1</v>
      </c>
    </row>
    <row r="595" spans="1:56" s="14" customFormat="1" hidden="1" x14ac:dyDescent="0.2">
      <c r="A595" s="14">
        <v>1</v>
      </c>
      <c r="B595" s="14">
        <f t="shared" si="114"/>
        <v>0</v>
      </c>
      <c r="C595" s="14">
        <f t="shared" si="115"/>
        <v>0</v>
      </c>
      <c r="D595" s="14" t="str">
        <f t="shared" si="116"/>
        <v>8ДОЧІРНЄ ПІДПРИЄМСТВО З ІНОЗЕМНОЮ ІНВЕСТИЦІЄЮ "САНГРАНТ ПЛЮС"</v>
      </c>
      <c r="E595" s="261">
        <f t="shared" si="117"/>
        <v>0</v>
      </c>
      <c r="F595" s="261">
        <f t="shared" si="118"/>
        <v>0</v>
      </c>
      <c r="G595" s="128">
        <f t="shared" si="109"/>
        <v>0</v>
      </c>
      <c r="H595" s="126">
        <f t="shared" si="119"/>
        <v>0</v>
      </c>
      <c r="I595" s="23">
        <v>42604</v>
      </c>
      <c r="J595" s="23">
        <v>42601</v>
      </c>
      <c r="K595" s="274">
        <f t="shared" si="120"/>
        <v>42635</v>
      </c>
      <c r="L595" s="22">
        <v>9150303225</v>
      </c>
      <c r="M595" s="14" t="s">
        <v>88</v>
      </c>
      <c r="N595" s="41">
        <v>312436726100</v>
      </c>
      <c r="O595" s="40">
        <v>42601</v>
      </c>
      <c r="P595" s="40">
        <v>42601</v>
      </c>
      <c r="Q595" s="40" t="s">
        <v>108</v>
      </c>
      <c r="R595" s="43">
        <v>1666179</v>
      </c>
      <c r="S595" s="40">
        <v>42634</v>
      </c>
      <c r="T595" s="55">
        <f t="shared" si="110"/>
        <v>1666179</v>
      </c>
      <c r="U595" s="90">
        <v>42635</v>
      </c>
      <c r="V595" s="19">
        <v>1666179</v>
      </c>
      <c r="W595" s="43">
        <v>0</v>
      </c>
      <c r="X595" s="43">
        <v>0</v>
      </c>
      <c r="Y595" s="43">
        <v>0</v>
      </c>
      <c r="Z595" s="43">
        <v>0</v>
      </c>
      <c r="AA595" s="43">
        <v>0</v>
      </c>
      <c r="AB595" s="43">
        <v>0</v>
      </c>
      <c r="AC595" s="43">
        <v>0</v>
      </c>
      <c r="AD595" s="43">
        <v>0</v>
      </c>
      <c r="AE595" s="43">
        <v>0</v>
      </c>
      <c r="AF595" s="43">
        <v>0</v>
      </c>
      <c r="AG595" s="43">
        <v>0</v>
      </c>
      <c r="AH595" s="43">
        <v>0</v>
      </c>
      <c r="AI595" s="88">
        <v>0</v>
      </c>
      <c r="AJ595" s="43">
        <v>0</v>
      </c>
      <c r="AK595" s="43">
        <v>0</v>
      </c>
      <c r="AL595" s="43">
        <v>0</v>
      </c>
      <c r="AM595" s="43">
        <v>0</v>
      </c>
      <c r="AN595" s="72">
        <f t="shared" si="111"/>
        <v>1666179</v>
      </c>
      <c r="AO595" s="40">
        <v>42642</v>
      </c>
      <c r="AP595" s="56">
        <v>1666179</v>
      </c>
      <c r="AQ595" s="43">
        <v>0</v>
      </c>
      <c r="AR595" s="43">
        <v>0</v>
      </c>
      <c r="AS595" s="43">
        <v>0</v>
      </c>
      <c r="AT595" s="43">
        <v>0</v>
      </c>
      <c r="AU595" s="43">
        <v>0</v>
      </c>
      <c r="AV595" s="43">
        <v>0</v>
      </c>
      <c r="AW595" s="43">
        <v>0</v>
      </c>
      <c r="AX595" s="43">
        <v>0</v>
      </c>
      <c r="AY595" s="43">
        <v>0</v>
      </c>
      <c r="AZ595" s="43">
        <v>0</v>
      </c>
      <c r="BA595" s="19"/>
      <c r="BB595" s="275">
        <f t="shared" si="112"/>
        <v>0</v>
      </c>
      <c r="BC595" s="275">
        <f t="shared" si="113"/>
        <v>0</v>
      </c>
      <c r="BD595" s="14">
        <f>COUNTIF(СписМінфін!$B$2:$B$101,M595)</f>
        <v>1</v>
      </c>
    </row>
    <row r="596" spans="1:56" s="14" customFormat="1" hidden="1" x14ac:dyDescent="0.2">
      <c r="A596" s="14">
        <v>1</v>
      </c>
      <c r="B596" s="14">
        <f t="shared" si="114"/>
        <v>1</v>
      </c>
      <c r="C596" s="14">
        <f t="shared" si="115"/>
        <v>0</v>
      </c>
      <c r="D596" s="14" t="str">
        <f t="shared" si="116"/>
        <v>8ПУБЛІЧНЕ АКЦIОНЕРНЕ ТОВАРИСТВО "ІНТЕРПАЙП НИЖНЬОДНІПРОВСЬКИЙ ТРУБОПРОКАТНИЙ ЗАВОД"</v>
      </c>
      <c r="E596" s="261">
        <f t="shared" si="117"/>
        <v>68635.169863013696</v>
      </c>
      <c r="F596" s="261">
        <f t="shared" si="118"/>
        <v>0</v>
      </c>
      <c r="G596" s="128">
        <f t="shared" si="109"/>
        <v>150011</v>
      </c>
      <c r="H596" s="126">
        <f t="shared" si="119"/>
        <v>0</v>
      </c>
      <c r="I596" s="23">
        <v>42604</v>
      </c>
      <c r="J596" s="23">
        <v>42601</v>
      </c>
      <c r="K596" s="274">
        <f t="shared" si="120"/>
        <v>42635</v>
      </c>
      <c r="L596" s="22">
        <v>9149653274</v>
      </c>
      <c r="M596" s="14" t="s">
        <v>130</v>
      </c>
      <c r="N596" s="41">
        <v>53931104023</v>
      </c>
      <c r="O596" s="40">
        <v>42601</v>
      </c>
      <c r="P596" s="40">
        <v>42601</v>
      </c>
      <c r="Q596" s="40" t="s">
        <v>108</v>
      </c>
      <c r="R596" s="43">
        <v>44574720</v>
      </c>
      <c r="S596" s="40">
        <v>42634</v>
      </c>
      <c r="T596" s="55">
        <f t="shared" si="110"/>
        <v>44424709</v>
      </c>
      <c r="U596" s="90">
        <v>42635</v>
      </c>
      <c r="V596" s="19">
        <v>44424709</v>
      </c>
      <c r="W596" s="43">
        <v>0</v>
      </c>
      <c r="X596" s="43">
        <v>0</v>
      </c>
      <c r="Y596" s="43">
        <v>0</v>
      </c>
      <c r="Z596" s="43">
        <v>0</v>
      </c>
      <c r="AA596" s="43">
        <v>0</v>
      </c>
      <c r="AB596" s="43">
        <v>0</v>
      </c>
      <c r="AC596" s="43">
        <v>0</v>
      </c>
      <c r="AD596" s="43">
        <v>0</v>
      </c>
      <c r="AE596" s="43">
        <v>0</v>
      </c>
      <c r="AF596" s="43">
        <v>0</v>
      </c>
      <c r="AG596" s="43">
        <v>0</v>
      </c>
      <c r="AH596" s="43">
        <v>0</v>
      </c>
      <c r="AI596" s="88">
        <v>0</v>
      </c>
      <c r="AJ596" s="43">
        <v>0</v>
      </c>
      <c r="AK596" s="43">
        <v>0</v>
      </c>
      <c r="AL596" s="43">
        <v>0</v>
      </c>
      <c r="AM596" s="43">
        <v>0</v>
      </c>
      <c r="AN596" s="72">
        <f t="shared" si="111"/>
        <v>44424709</v>
      </c>
      <c r="AO596" s="40">
        <v>42642</v>
      </c>
      <c r="AP596" s="56">
        <v>44424709</v>
      </c>
      <c r="AQ596" s="43">
        <v>0</v>
      </c>
      <c r="AR596" s="43">
        <v>0</v>
      </c>
      <c r="AS596" s="43">
        <v>0</v>
      </c>
      <c r="AT596" s="43">
        <v>0</v>
      </c>
      <c r="AU596" s="43">
        <v>0</v>
      </c>
      <c r="AV596" s="43">
        <v>0</v>
      </c>
      <c r="AW596" s="43">
        <v>0</v>
      </c>
      <c r="AX596" s="43">
        <v>0</v>
      </c>
      <c r="AY596" s="43">
        <v>0</v>
      </c>
      <c r="AZ596" s="43">
        <v>0</v>
      </c>
      <c r="BA596" s="19"/>
      <c r="BB596" s="275">
        <f t="shared" si="112"/>
        <v>0</v>
      </c>
      <c r="BC596" s="275">
        <f t="shared" si="113"/>
        <v>150011</v>
      </c>
      <c r="BD596" s="14">
        <f>COUNTIF(СписМінфін!$B$2:$B$101,M596)</f>
        <v>0</v>
      </c>
    </row>
    <row r="597" spans="1:56" s="14" customFormat="1" hidden="1" x14ac:dyDescent="0.2">
      <c r="A597" s="14">
        <v>1</v>
      </c>
      <c r="B597" s="14">
        <f t="shared" si="114"/>
        <v>1</v>
      </c>
      <c r="C597" s="14">
        <f t="shared" si="115"/>
        <v>0</v>
      </c>
      <c r="D597" s="14" t="str">
        <f t="shared" si="116"/>
        <v>8ПУБЛІЧНЕ АКЦIОНЕРНЕ ТОВАРИСТВО "ПІВДЕННИЙ ГІРНИЧО-ЗБАГАЧУВАЛЬНИЙ КОМБІНАТ"</v>
      </c>
      <c r="E597" s="261">
        <f t="shared" si="117"/>
        <v>361347.18336986599</v>
      </c>
      <c r="F597" s="261">
        <f t="shared" si="118"/>
        <v>0</v>
      </c>
      <c r="G597" s="128">
        <f t="shared" si="109"/>
        <v>789770.79000000656</v>
      </c>
      <c r="H597" s="126">
        <f t="shared" si="119"/>
        <v>0</v>
      </c>
      <c r="I597" s="23">
        <v>42604</v>
      </c>
      <c r="J597" s="23">
        <v>42601</v>
      </c>
      <c r="K597" s="274">
        <f t="shared" si="120"/>
        <v>42635</v>
      </c>
      <c r="L597" s="22">
        <v>9150114574</v>
      </c>
      <c r="M597" s="14" t="s">
        <v>134</v>
      </c>
      <c r="N597" s="41">
        <v>1910004055</v>
      </c>
      <c r="O597" s="40">
        <v>42601</v>
      </c>
      <c r="P597" s="40">
        <v>42601</v>
      </c>
      <c r="Q597" s="40" t="s">
        <v>108</v>
      </c>
      <c r="R597" s="43">
        <v>68327508</v>
      </c>
      <c r="S597" s="40">
        <v>42634</v>
      </c>
      <c r="T597" s="55">
        <f t="shared" si="110"/>
        <v>67537737.209999993</v>
      </c>
      <c r="U597" s="90">
        <v>42635</v>
      </c>
      <c r="V597" s="19">
        <v>67537737.209999993</v>
      </c>
      <c r="W597" s="43">
        <v>0</v>
      </c>
      <c r="X597" s="43">
        <v>0</v>
      </c>
      <c r="Y597" s="43">
        <v>0</v>
      </c>
      <c r="Z597" s="43">
        <v>0</v>
      </c>
      <c r="AA597" s="43">
        <v>0</v>
      </c>
      <c r="AB597" s="43">
        <v>0</v>
      </c>
      <c r="AC597" s="43">
        <v>0</v>
      </c>
      <c r="AD597" s="43">
        <v>0</v>
      </c>
      <c r="AE597" s="43">
        <v>0</v>
      </c>
      <c r="AF597" s="43">
        <v>0</v>
      </c>
      <c r="AG597" s="43">
        <v>0</v>
      </c>
      <c r="AH597" s="43">
        <v>0</v>
      </c>
      <c r="AI597" s="88">
        <v>0</v>
      </c>
      <c r="AJ597" s="43">
        <v>0</v>
      </c>
      <c r="AK597" s="43">
        <v>0</v>
      </c>
      <c r="AL597" s="43">
        <v>0</v>
      </c>
      <c r="AM597" s="43">
        <v>0</v>
      </c>
      <c r="AN597" s="72">
        <f t="shared" si="111"/>
        <v>67537737.209999993</v>
      </c>
      <c r="AO597" s="40">
        <v>42661</v>
      </c>
      <c r="AP597" s="56">
        <v>67537737.209999993</v>
      </c>
      <c r="AQ597" s="43">
        <v>0</v>
      </c>
      <c r="AR597" s="43">
        <v>0</v>
      </c>
      <c r="AS597" s="43">
        <v>0</v>
      </c>
      <c r="AT597" s="43">
        <v>0</v>
      </c>
      <c r="AU597" s="43">
        <v>0</v>
      </c>
      <c r="AV597" s="43">
        <v>0</v>
      </c>
      <c r="AW597" s="43">
        <v>0</v>
      </c>
      <c r="AX597" s="43">
        <v>0</v>
      </c>
      <c r="AY597" s="43">
        <v>0</v>
      </c>
      <c r="AZ597" s="43">
        <v>0</v>
      </c>
      <c r="BA597" s="19"/>
      <c r="BB597" s="275">
        <f t="shared" si="112"/>
        <v>0</v>
      </c>
      <c r="BC597" s="275">
        <f t="shared" si="113"/>
        <v>789770.79000000656</v>
      </c>
      <c r="BD597" s="14">
        <f>COUNTIF(СписМінфін!$B$2:$B$101,M597)</f>
        <v>0</v>
      </c>
    </row>
    <row r="598" spans="1:56" s="14" customFormat="1" hidden="1" x14ac:dyDescent="0.2">
      <c r="A598" s="14">
        <v>1</v>
      </c>
      <c r="B598" s="14">
        <f t="shared" si="114"/>
        <v>0</v>
      </c>
      <c r="C598" s="14">
        <f t="shared" si="115"/>
        <v>0</v>
      </c>
      <c r="D598" s="14" t="str">
        <f t="shared" si="116"/>
        <v>8ПУБЛІЧНЕ АКЦIОНЕРНЕ ТОВАРИСТВО "СУМСЬКЕ МАШИНОБУДІВНЕ НАУКОВО-ВИРОБНИЧЕ ОБ'ЄДНАННЯ"</v>
      </c>
      <c r="E598" s="261">
        <f t="shared" si="117"/>
        <v>0</v>
      </c>
      <c r="F598" s="261">
        <f t="shared" si="118"/>
        <v>0</v>
      </c>
      <c r="G598" s="128">
        <f t="shared" si="109"/>
        <v>0</v>
      </c>
      <c r="H598" s="126">
        <f t="shared" si="119"/>
        <v>0</v>
      </c>
      <c r="I598" s="23">
        <v>42604</v>
      </c>
      <c r="J598" s="23">
        <v>42601</v>
      </c>
      <c r="K598" s="274">
        <f t="shared" si="120"/>
        <v>42635</v>
      </c>
      <c r="L598" s="22">
        <v>9149862520</v>
      </c>
      <c r="M598" s="14" t="s">
        <v>48</v>
      </c>
      <c r="N598" s="41">
        <v>57479918286</v>
      </c>
      <c r="O598" s="40">
        <v>42601</v>
      </c>
      <c r="P598" s="40">
        <v>42601</v>
      </c>
      <c r="Q598" s="40" t="s">
        <v>108</v>
      </c>
      <c r="R598" s="43">
        <v>4451577</v>
      </c>
      <c r="S598" s="40">
        <v>42634</v>
      </c>
      <c r="T598" s="55">
        <f t="shared" si="110"/>
        <v>4451577</v>
      </c>
      <c r="U598" s="90">
        <v>42635</v>
      </c>
      <c r="V598" s="19">
        <v>4451577</v>
      </c>
      <c r="W598" s="43">
        <v>0</v>
      </c>
      <c r="X598" s="43">
        <v>0</v>
      </c>
      <c r="Y598" s="43">
        <v>0</v>
      </c>
      <c r="Z598" s="43">
        <v>0</v>
      </c>
      <c r="AA598" s="43">
        <v>0</v>
      </c>
      <c r="AB598" s="43">
        <v>0</v>
      </c>
      <c r="AC598" s="43">
        <v>0</v>
      </c>
      <c r="AD598" s="43">
        <v>0</v>
      </c>
      <c r="AE598" s="43">
        <v>0</v>
      </c>
      <c r="AF598" s="43">
        <v>0</v>
      </c>
      <c r="AG598" s="43">
        <v>0</v>
      </c>
      <c r="AH598" s="43">
        <v>0</v>
      </c>
      <c r="AI598" s="88">
        <v>0</v>
      </c>
      <c r="AJ598" s="43">
        <v>0</v>
      </c>
      <c r="AK598" s="43">
        <v>0</v>
      </c>
      <c r="AL598" s="43">
        <v>0</v>
      </c>
      <c r="AM598" s="43">
        <v>0</v>
      </c>
      <c r="AN598" s="72">
        <f t="shared" si="111"/>
        <v>4451577</v>
      </c>
      <c r="AO598" s="40">
        <v>42668</v>
      </c>
      <c r="AP598" s="56">
        <v>4451577</v>
      </c>
      <c r="AQ598" s="43">
        <v>0</v>
      </c>
      <c r="AR598" s="43">
        <v>0</v>
      </c>
      <c r="AS598" s="43">
        <v>0</v>
      </c>
      <c r="AT598" s="43">
        <v>0</v>
      </c>
      <c r="AU598" s="43">
        <v>0</v>
      </c>
      <c r="AV598" s="43">
        <v>0</v>
      </c>
      <c r="AW598" s="43">
        <v>0</v>
      </c>
      <c r="AX598" s="43">
        <v>0</v>
      </c>
      <c r="AY598" s="43">
        <v>0</v>
      </c>
      <c r="AZ598" s="43">
        <v>0</v>
      </c>
      <c r="BA598" s="19"/>
      <c r="BB598" s="275">
        <f t="shared" si="112"/>
        <v>0</v>
      </c>
      <c r="BC598" s="275">
        <f t="shared" si="113"/>
        <v>0</v>
      </c>
      <c r="BD598" s="14">
        <f>COUNTIF(СписМінфін!$B$2:$B$101,M598)</f>
        <v>1</v>
      </c>
    </row>
    <row r="599" spans="1:56" s="14" customFormat="1" hidden="1" x14ac:dyDescent="0.2">
      <c r="A599" s="14">
        <v>1</v>
      </c>
      <c r="B599" s="14">
        <f t="shared" si="114"/>
        <v>0</v>
      </c>
      <c r="C599" s="14">
        <f t="shared" si="115"/>
        <v>0</v>
      </c>
      <c r="D599" s="14" t="str">
        <f t="shared" si="116"/>
        <v>8ТОВАРИСТВО З ОБМЕЖЕНОЮ ВІДПОВІДАЛЬНІСТЮ "ЕЛЕКТРОСТАЛЬ"</v>
      </c>
      <c r="E599" s="261">
        <f t="shared" si="117"/>
        <v>0</v>
      </c>
      <c r="F599" s="261">
        <f t="shared" si="118"/>
        <v>0</v>
      </c>
      <c r="G599" s="128">
        <f t="shared" si="109"/>
        <v>0</v>
      </c>
      <c r="H599" s="126">
        <f t="shared" si="119"/>
        <v>0</v>
      </c>
      <c r="I599" s="62">
        <v>42604</v>
      </c>
      <c r="J599" s="62">
        <v>42601</v>
      </c>
      <c r="K599" s="274">
        <f t="shared" si="120"/>
        <v>42635</v>
      </c>
      <c r="L599" s="52">
        <v>9149922363</v>
      </c>
      <c r="M599" s="14" t="s">
        <v>135</v>
      </c>
      <c r="N599" s="58">
        <v>325823805381</v>
      </c>
      <c r="O599" s="51">
        <v>42601</v>
      </c>
      <c r="P599" s="51">
        <v>42601</v>
      </c>
      <c r="Q599" s="40" t="s">
        <v>108</v>
      </c>
      <c r="R599" s="52">
        <v>23534795</v>
      </c>
      <c r="S599" s="51">
        <v>42634</v>
      </c>
      <c r="T599" s="55">
        <f t="shared" si="110"/>
        <v>23534795</v>
      </c>
      <c r="U599" s="110">
        <v>42635</v>
      </c>
      <c r="V599" s="114">
        <v>22470161</v>
      </c>
      <c r="W599" s="33">
        <v>42635</v>
      </c>
      <c r="X599" s="114">
        <v>1064634</v>
      </c>
      <c r="Y599" s="43">
        <v>0</v>
      </c>
      <c r="Z599" s="43">
        <v>0</v>
      </c>
      <c r="AA599" s="43">
        <v>0</v>
      </c>
      <c r="AB599" s="43">
        <v>0</v>
      </c>
      <c r="AC599" s="43">
        <v>0</v>
      </c>
      <c r="AD599" s="43">
        <v>0</v>
      </c>
      <c r="AE599" s="43">
        <v>0</v>
      </c>
      <c r="AF599" s="43">
        <v>0</v>
      </c>
      <c r="AG599" s="43">
        <v>0</v>
      </c>
      <c r="AH599" s="43">
        <v>0</v>
      </c>
      <c r="AI599" s="88">
        <v>0</v>
      </c>
      <c r="AJ599" s="43">
        <v>0</v>
      </c>
      <c r="AK599" s="43">
        <v>0</v>
      </c>
      <c r="AL599" s="43">
        <v>0</v>
      </c>
      <c r="AM599" s="43">
        <v>0</v>
      </c>
      <c r="AN599" s="72">
        <f t="shared" si="111"/>
        <v>23534795</v>
      </c>
      <c r="AO599" s="40">
        <v>42642</v>
      </c>
      <c r="AP599" s="56">
        <v>22470161</v>
      </c>
      <c r="AQ599" s="28">
        <v>42668</v>
      </c>
      <c r="AR599" s="44">
        <v>1064634</v>
      </c>
      <c r="AS599" s="43">
        <v>0</v>
      </c>
      <c r="AT599" s="43">
        <v>0</v>
      </c>
      <c r="AU599" s="43">
        <v>0</v>
      </c>
      <c r="AV599" s="43">
        <v>0</v>
      </c>
      <c r="AW599" s="43">
        <v>0</v>
      </c>
      <c r="AX599" s="43">
        <v>0</v>
      </c>
      <c r="AY599" s="43">
        <v>0</v>
      </c>
      <c r="AZ599" s="43">
        <v>0</v>
      </c>
      <c r="BA599" s="19"/>
      <c r="BB599" s="275">
        <f t="shared" si="112"/>
        <v>0</v>
      </c>
      <c r="BC599" s="275">
        <f t="shared" si="113"/>
        <v>0</v>
      </c>
      <c r="BD599" s="14">
        <f>COUNTIF(СписМінфін!$B$2:$B$101,M599)</f>
        <v>0</v>
      </c>
    </row>
    <row r="600" spans="1:56" s="14" customFormat="1" hidden="1" x14ac:dyDescent="0.2">
      <c r="A600" s="14">
        <v>1</v>
      </c>
      <c r="B600" s="14">
        <f t="shared" si="114"/>
        <v>0</v>
      </c>
      <c r="C600" s="14">
        <f t="shared" si="115"/>
        <v>0</v>
      </c>
      <c r="D600" s="14" t="str">
        <f t="shared" si="116"/>
        <v>8ПУБЛІЧНЕ АКЦIОНЕРНЕ ТОВАРИСТВО "ВІННИЦЬКИЙ ОЛІЙНОЖИРОВИЙ КОМБІНАТ"</v>
      </c>
      <c r="E600" s="261">
        <f t="shared" si="117"/>
        <v>0</v>
      </c>
      <c r="F600" s="261">
        <f t="shared" si="118"/>
        <v>0</v>
      </c>
      <c r="G600" s="128">
        <f t="shared" si="109"/>
        <v>0</v>
      </c>
      <c r="H600" s="126">
        <f t="shared" si="119"/>
        <v>0</v>
      </c>
      <c r="I600" s="23">
        <v>42604</v>
      </c>
      <c r="J600" s="23">
        <v>42601</v>
      </c>
      <c r="K600" s="274">
        <f t="shared" si="120"/>
        <v>42636</v>
      </c>
      <c r="L600" s="22">
        <v>9150450512</v>
      </c>
      <c r="M600" s="14" t="s">
        <v>76</v>
      </c>
      <c r="N600" s="41">
        <v>3737502280</v>
      </c>
      <c r="O600" s="40">
        <v>42601</v>
      </c>
      <c r="P600" s="40">
        <v>42601</v>
      </c>
      <c r="Q600" s="40" t="s">
        <v>108</v>
      </c>
      <c r="R600" s="43">
        <v>6447465</v>
      </c>
      <c r="S600" s="40">
        <v>42636</v>
      </c>
      <c r="T600" s="55">
        <f t="shared" si="110"/>
        <v>6447465</v>
      </c>
      <c r="U600" s="90">
        <v>42636</v>
      </c>
      <c r="V600" s="19">
        <v>6447465</v>
      </c>
      <c r="W600" s="43">
        <v>0</v>
      </c>
      <c r="X600" s="43">
        <v>0</v>
      </c>
      <c r="Y600" s="43">
        <v>0</v>
      </c>
      <c r="Z600" s="43">
        <v>0</v>
      </c>
      <c r="AA600" s="43">
        <v>0</v>
      </c>
      <c r="AB600" s="43">
        <v>0</v>
      </c>
      <c r="AC600" s="43">
        <v>0</v>
      </c>
      <c r="AD600" s="43">
        <v>0</v>
      </c>
      <c r="AE600" s="43">
        <v>0</v>
      </c>
      <c r="AF600" s="43">
        <v>0</v>
      </c>
      <c r="AG600" s="43">
        <v>0</v>
      </c>
      <c r="AH600" s="43">
        <v>0</v>
      </c>
      <c r="AI600" s="88">
        <v>0</v>
      </c>
      <c r="AJ600" s="43">
        <v>0</v>
      </c>
      <c r="AK600" s="43">
        <v>0</v>
      </c>
      <c r="AL600" s="43">
        <v>0</v>
      </c>
      <c r="AM600" s="43">
        <v>0</v>
      </c>
      <c r="AN600" s="72">
        <f t="shared" si="111"/>
        <v>6447465</v>
      </c>
      <c r="AO600" s="40">
        <v>42642</v>
      </c>
      <c r="AP600" s="56">
        <v>6447465</v>
      </c>
      <c r="AQ600" s="43">
        <v>0</v>
      </c>
      <c r="AR600" s="43">
        <v>0</v>
      </c>
      <c r="AS600" s="43">
        <v>0</v>
      </c>
      <c r="AT600" s="43">
        <v>0</v>
      </c>
      <c r="AU600" s="43">
        <v>0</v>
      </c>
      <c r="AV600" s="43">
        <v>0</v>
      </c>
      <c r="AW600" s="43">
        <v>0</v>
      </c>
      <c r="AX600" s="43">
        <v>0</v>
      </c>
      <c r="AY600" s="43">
        <v>0</v>
      </c>
      <c r="AZ600" s="43">
        <v>0</v>
      </c>
      <c r="BA600" s="19"/>
      <c r="BB600" s="275">
        <f t="shared" si="112"/>
        <v>0</v>
      </c>
      <c r="BC600" s="275">
        <f t="shared" si="113"/>
        <v>0</v>
      </c>
      <c r="BD600" s="14">
        <f>COUNTIF(СписМінфін!$B$2:$B$101,M600)</f>
        <v>1</v>
      </c>
    </row>
    <row r="601" spans="1:56" s="14" customFormat="1" hidden="1" x14ac:dyDescent="0.2">
      <c r="A601" s="14">
        <v>1</v>
      </c>
      <c r="B601" s="14">
        <f t="shared" si="114"/>
        <v>1</v>
      </c>
      <c r="C601" s="14">
        <f t="shared" si="115"/>
        <v>0</v>
      </c>
      <c r="D601" s="14" t="str">
        <f t="shared" si="116"/>
        <v>8ПУБЛІЧНЕ АКЦIОНЕРНЕ ТОВАРИСТВО "КРЕМЕНЧУЦЬКИЙ КОЛІСНИЙ ЗАВОД"</v>
      </c>
      <c r="E601" s="261">
        <f t="shared" si="117"/>
        <v>4369.4474794521575</v>
      </c>
      <c r="F601" s="261">
        <f t="shared" si="118"/>
        <v>0</v>
      </c>
      <c r="G601" s="128">
        <f t="shared" si="109"/>
        <v>9549.9900000002235</v>
      </c>
      <c r="H601" s="126">
        <f t="shared" si="119"/>
        <v>0</v>
      </c>
      <c r="I601" s="23">
        <v>42604</v>
      </c>
      <c r="J601" s="23">
        <v>42601</v>
      </c>
      <c r="K601" s="274">
        <f t="shared" si="120"/>
        <v>42636</v>
      </c>
      <c r="L601" s="22">
        <v>9149947913</v>
      </c>
      <c r="M601" s="14" t="s">
        <v>38</v>
      </c>
      <c r="N601" s="41">
        <v>2316116036</v>
      </c>
      <c r="O601" s="40">
        <v>42601</v>
      </c>
      <c r="P601" s="40">
        <v>42601</v>
      </c>
      <c r="Q601" s="40" t="s">
        <v>108</v>
      </c>
      <c r="R601" s="43">
        <v>3069027</v>
      </c>
      <c r="S601" s="40">
        <v>42636</v>
      </c>
      <c r="T601" s="55">
        <f t="shared" si="110"/>
        <v>3059477.01</v>
      </c>
      <c r="U601" s="90">
        <v>42636</v>
      </c>
      <c r="V601" s="19">
        <v>3059477.01</v>
      </c>
      <c r="W601" s="43">
        <v>0</v>
      </c>
      <c r="X601" s="43">
        <v>0</v>
      </c>
      <c r="Y601" s="43">
        <v>0</v>
      </c>
      <c r="Z601" s="43">
        <v>0</v>
      </c>
      <c r="AA601" s="43">
        <v>0</v>
      </c>
      <c r="AB601" s="43">
        <v>0</v>
      </c>
      <c r="AC601" s="43">
        <v>0</v>
      </c>
      <c r="AD601" s="43">
        <v>0</v>
      </c>
      <c r="AE601" s="43">
        <v>0</v>
      </c>
      <c r="AF601" s="43">
        <v>0</v>
      </c>
      <c r="AG601" s="43">
        <v>0</v>
      </c>
      <c r="AH601" s="43">
        <v>0</v>
      </c>
      <c r="AI601" s="88">
        <v>0</v>
      </c>
      <c r="AJ601" s="43">
        <v>0</v>
      </c>
      <c r="AK601" s="43">
        <v>0</v>
      </c>
      <c r="AL601" s="43">
        <v>0</v>
      </c>
      <c r="AM601" s="43">
        <v>0</v>
      </c>
      <c r="AN601" s="72">
        <f t="shared" si="111"/>
        <v>3059477.01</v>
      </c>
      <c r="AO601" s="40">
        <v>42642</v>
      </c>
      <c r="AP601" s="56">
        <v>3059477.01</v>
      </c>
      <c r="AQ601" s="43">
        <v>0</v>
      </c>
      <c r="AR601" s="43">
        <v>0</v>
      </c>
      <c r="AS601" s="43">
        <v>0</v>
      </c>
      <c r="AT601" s="43">
        <v>0</v>
      </c>
      <c r="AU601" s="43">
        <v>0</v>
      </c>
      <c r="AV601" s="43">
        <v>0</v>
      </c>
      <c r="AW601" s="43">
        <v>0</v>
      </c>
      <c r="AX601" s="43">
        <v>0</v>
      </c>
      <c r="AY601" s="43">
        <v>0</v>
      </c>
      <c r="AZ601" s="43">
        <v>0</v>
      </c>
      <c r="BA601" s="19"/>
      <c r="BB601" s="275">
        <f t="shared" si="112"/>
        <v>0</v>
      </c>
      <c r="BC601" s="275">
        <f t="shared" si="113"/>
        <v>9549.9900000002235</v>
      </c>
      <c r="BD601" s="14">
        <f>COUNTIF(СписМінфін!$B$2:$B$101,M601)</f>
        <v>1</v>
      </c>
    </row>
    <row r="602" spans="1:56" s="14" customFormat="1" hidden="1" x14ac:dyDescent="0.2">
      <c r="A602" s="14">
        <v>1</v>
      </c>
      <c r="B602" s="14">
        <f t="shared" si="114"/>
        <v>1</v>
      </c>
      <c r="C602" s="14">
        <f t="shared" si="115"/>
        <v>0</v>
      </c>
      <c r="D602" s="14" t="str">
        <f t="shared" si="116"/>
        <v>8ПУБЛІЧНЕ АКЦIОНЕРНЕ ТОВАРИСТВО "МИРОНІВСЬКИЙ ЗАВОД ПО ВИГОТОВЛЕННЮ КРУП І КОМБІКОРМІВ "</v>
      </c>
      <c r="E602" s="261">
        <f t="shared" si="117"/>
        <v>579511.69627396658</v>
      </c>
      <c r="F602" s="261">
        <f t="shared" si="118"/>
        <v>0</v>
      </c>
      <c r="G602" s="128">
        <f t="shared" si="109"/>
        <v>1266597.4199999869</v>
      </c>
      <c r="H602" s="126">
        <f t="shared" si="119"/>
        <v>0</v>
      </c>
      <c r="I602" s="23">
        <v>42604</v>
      </c>
      <c r="J602" s="23">
        <v>42601</v>
      </c>
      <c r="K602" s="274">
        <f t="shared" si="120"/>
        <v>42636</v>
      </c>
      <c r="L602" s="22">
        <v>9150572204</v>
      </c>
      <c r="M602" s="14" t="s">
        <v>47</v>
      </c>
      <c r="N602" s="41">
        <v>9517710155</v>
      </c>
      <c r="O602" s="40">
        <v>42601</v>
      </c>
      <c r="P602" s="40">
        <v>42601</v>
      </c>
      <c r="Q602" s="40" t="s">
        <v>108</v>
      </c>
      <c r="R602" s="43">
        <v>180000000</v>
      </c>
      <c r="S602" s="40">
        <v>42636</v>
      </c>
      <c r="T602" s="55">
        <f t="shared" si="110"/>
        <v>178733402.58000001</v>
      </c>
      <c r="U602" s="90">
        <v>42636</v>
      </c>
      <c r="V602" s="19">
        <v>178733402.58000001</v>
      </c>
      <c r="W602" s="43">
        <v>0</v>
      </c>
      <c r="X602" s="43">
        <v>0</v>
      </c>
      <c r="Y602" s="43">
        <v>0</v>
      </c>
      <c r="Z602" s="43">
        <v>0</v>
      </c>
      <c r="AA602" s="43">
        <v>0</v>
      </c>
      <c r="AB602" s="43">
        <v>0</v>
      </c>
      <c r="AC602" s="43">
        <v>0</v>
      </c>
      <c r="AD602" s="43">
        <v>0</v>
      </c>
      <c r="AE602" s="43">
        <v>0</v>
      </c>
      <c r="AF602" s="43">
        <v>0</v>
      </c>
      <c r="AG602" s="43">
        <v>0</v>
      </c>
      <c r="AH602" s="43">
        <v>0</v>
      </c>
      <c r="AI602" s="88">
        <v>0</v>
      </c>
      <c r="AJ602" s="43">
        <v>0</v>
      </c>
      <c r="AK602" s="43">
        <v>0</v>
      </c>
      <c r="AL602" s="43">
        <v>0</v>
      </c>
      <c r="AM602" s="43">
        <v>0</v>
      </c>
      <c r="AN602" s="72">
        <f t="shared" si="111"/>
        <v>178733402.58000001</v>
      </c>
      <c r="AO602" s="40">
        <v>42642</v>
      </c>
      <c r="AP602" s="56">
        <v>178733402.58000001</v>
      </c>
      <c r="AQ602" s="43">
        <v>0</v>
      </c>
      <c r="AR602" s="43">
        <v>0</v>
      </c>
      <c r="AS602" s="43">
        <v>0</v>
      </c>
      <c r="AT602" s="43">
        <v>0</v>
      </c>
      <c r="AU602" s="43">
        <v>0</v>
      </c>
      <c r="AV602" s="43">
        <v>0</v>
      </c>
      <c r="AW602" s="43">
        <v>0</v>
      </c>
      <c r="AX602" s="43">
        <v>0</v>
      </c>
      <c r="AY602" s="43">
        <v>0</v>
      </c>
      <c r="AZ602" s="43">
        <v>0</v>
      </c>
      <c r="BA602" s="19"/>
      <c r="BB602" s="275">
        <f t="shared" si="112"/>
        <v>0</v>
      </c>
      <c r="BC602" s="275">
        <f t="shared" si="113"/>
        <v>1266597.4199999869</v>
      </c>
      <c r="BD602" s="14">
        <f>COUNTIF(СписМінфін!$B$2:$B$101,M602)</f>
        <v>1</v>
      </c>
    </row>
    <row r="603" spans="1:56" s="14" customFormat="1" hidden="1" x14ac:dyDescent="0.2">
      <c r="A603" s="14">
        <v>1</v>
      </c>
      <c r="B603" s="14">
        <f t="shared" si="114"/>
        <v>0</v>
      </c>
      <c r="C603" s="14">
        <f t="shared" si="115"/>
        <v>0</v>
      </c>
      <c r="D603" s="14" t="str">
        <f t="shared" si="116"/>
        <v>8ПУБЛІЧНЕ АКЦIОНЕРНЕ ТОВАРИСТВО "МИРОНІВСЬКИЙ ЗАВОД ПО ВИГОТОВЛЕННЮ КРУП І КОМБІКОРМІВ "</v>
      </c>
      <c r="E603" s="261">
        <f t="shared" si="117"/>
        <v>0</v>
      </c>
      <c r="F603" s="261">
        <f t="shared" si="118"/>
        <v>0</v>
      </c>
      <c r="G603" s="128">
        <f t="shared" si="109"/>
        <v>0</v>
      </c>
      <c r="H603" s="126">
        <f t="shared" si="119"/>
        <v>0</v>
      </c>
      <c r="I603" s="23">
        <v>42604</v>
      </c>
      <c r="J603" s="23">
        <v>42601</v>
      </c>
      <c r="K603" s="274">
        <f t="shared" si="120"/>
        <v>42636</v>
      </c>
      <c r="L603" s="22">
        <v>9149724949</v>
      </c>
      <c r="M603" s="14" t="s">
        <v>47</v>
      </c>
      <c r="N603" s="41">
        <v>9517710155</v>
      </c>
      <c r="O603" s="40">
        <v>42601</v>
      </c>
      <c r="P603" s="40">
        <v>42601</v>
      </c>
      <c r="Q603" s="40" t="s">
        <v>108</v>
      </c>
      <c r="R603" s="22">
        <v>14790</v>
      </c>
      <c r="S603" s="40">
        <v>42636</v>
      </c>
      <c r="T603" s="55">
        <f t="shared" si="110"/>
        <v>14790</v>
      </c>
      <c r="U603" s="90">
        <v>42636</v>
      </c>
      <c r="V603" s="19">
        <v>14790</v>
      </c>
      <c r="W603" s="43">
        <v>0</v>
      </c>
      <c r="X603" s="43">
        <v>0</v>
      </c>
      <c r="Y603" s="43">
        <v>0</v>
      </c>
      <c r="Z603" s="43">
        <v>0</v>
      </c>
      <c r="AA603" s="43">
        <v>0</v>
      </c>
      <c r="AB603" s="43">
        <v>0</v>
      </c>
      <c r="AC603" s="43">
        <v>0</v>
      </c>
      <c r="AD603" s="43">
        <v>0</v>
      </c>
      <c r="AE603" s="43">
        <v>0</v>
      </c>
      <c r="AF603" s="43">
        <v>0</v>
      </c>
      <c r="AG603" s="43">
        <v>0</v>
      </c>
      <c r="AH603" s="43">
        <v>0</v>
      </c>
      <c r="AI603" s="88">
        <v>0</v>
      </c>
      <c r="AJ603" s="43">
        <v>0</v>
      </c>
      <c r="AK603" s="43">
        <v>0</v>
      </c>
      <c r="AL603" s="43">
        <v>0</v>
      </c>
      <c r="AM603" s="43">
        <v>0</v>
      </c>
      <c r="AN603" s="72">
        <f t="shared" si="111"/>
        <v>14790</v>
      </c>
      <c r="AO603" s="40">
        <v>42642</v>
      </c>
      <c r="AP603" s="56">
        <v>14790</v>
      </c>
      <c r="AQ603" s="43">
        <v>0</v>
      </c>
      <c r="AR603" s="43">
        <v>0</v>
      </c>
      <c r="AS603" s="43">
        <v>0</v>
      </c>
      <c r="AT603" s="43">
        <v>0</v>
      </c>
      <c r="AU603" s="43">
        <v>0</v>
      </c>
      <c r="AV603" s="43">
        <v>0</v>
      </c>
      <c r="AW603" s="43">
        <v>0</v>
      </c>
      <c r="AX603" s="43">
        <v>0</v>
      </c>
      <c r="AY603" s="43">
        <v>0</v>
      </c>
      <c r="AZ603" s="43">
        <v>0</v>
      </c>
      <c r="BA603" s="19"/>
      <c r="BB603" s="275">
        <f t="shared" si="112"/>
        <v>0</v>
      </c>
      <c r="BC603" s="275">
        <f t="shared" si="113"/>
        <v>0</v>
      </c>
      <c r="BD603" s="14">
        <f>COUNTIF(СписМінфін!$B$2:$B$101,M603)</f>
        <v>1</v>
      </c>
    </row>
    <row r="604" spans="1:56" s="14" customFormat="1" hidden="1" x14ac:dyDescent="0.2">
      <c r="A604" s="14">
        <v>1</v>
      </c>
      <c r="B604" s="14">
        <f t="shared" si="114"/>
        <v>0</v>
      </c>
      <c r="C604" s="14">
        <f t="shared" si="115"/>
        <v>0</v>
      </c>
      <c r="D604" s="14" t="str">
        <f t="shared" si="116"/>
        <v>8ПУБЛІЧНЕ АКЦIОНЕРНЕ ТОВАРИСТВО "СКФ УКРАЇНА"</v>
      </c>
      <c r="E604" s="261">
        <f t="shared" si="117"/>
        <v>0</v>
      </c>
      <c r="F604" s="261">
        <f t="shared" si="118"/>
        <v>0</v>
      </c>
      <c r="G604" s="128">
        <f t="shared" si="109"/>
        <v>0</v>
      </c>
      <c r="H604" s="126">
        <f t="shared" si="119"/>
        <v>0</v>
      </c>
      <c r="I604" s="23">
        <v>42604</v>
      </c>
      <c r="J604" s="23">
        <v>42601</v>
      </c>
      <c r="K604" s="274">
        <f t="shared" si="120"/>
        <v>42636</v>
      </c>
      <c r="L604" s="22">
        <v>9149698264</v>
      </c>
      <c r="M604" s="14" t="s">
        <v>84</v>
      </c>
      <c r="N604" s="41">
        <v>57451603177</v>
      </c>
      <c r="O604" s="40">
        <v>42601</v>
      </c>
      <c r="P604" s="40">
        <v>42601</v>
      </c>
      <c r="Q604" s="40" t="s">
        <v>108</v>
      </c>
      <c r="R604" s="43">
        <v>17988307</v>
      </c>
      <c r="S604" s="40">
        <v>42634</v>
      </c>
      <c r="T604" s="55">
        <f t="shared" si="110"/>
        <v>17988307</v>
      </c>
      <c r="U604" s="90">
        <v>42636</v>
      </c>
      <c r="V604" s="19">
        <v>17988307</v>
      </c>
      <c r="W604" s="43">
        <v>0</v>
      </c>
      <c r="X604" s="43">
        <v>0</v>
      </c>
      <c r="Y604" s="43">
        <v>0</v>
      </c>
      <c r="Z604" s="43">
        <v>0</v>
      </c>
      <c r="AA604" s="43">
        <v>0</v>
      </c>
      <c r="AB604" s="43">
        <v>0</v>
      </c>
      <c r="AC604" s="43">
        <v>0</v>
      </c>
      <c r="AD604" s="43">
        <v>0</v>
      </c>
      <c r="AE604" s="43">
        <v>0</v>
      </c>
      <c r="AF604" s="43">
        <v>0</v>
      </c>
      <c r="AG604" s="43">
        <v>0</v>
      </c>
      <c r="AH604" s="43">
        <v>0</v>
      </c>
      <c r="AI604" s="88">
        <v>0</v>
      </c>
      <c r="AJ604" s="43">
        <v>0</v>
      </c>
      <c r="AK604" s="43">
        <v>0</v>
      </c>
      <c r="AL604" s="43">
        <v>0</v>
      </c>
      <c r="AM604" s="43">
        <v>0</v>
      </c>
      <c r="AN604" s="72">
        <f t="shared" si="111"/>
        <v>17988307</v>
      </c>
      <c r="AO604" s="40">
        <v>42642</v>
      </c>
      <c r="AP604" s="56">
        <v>17988307</v>
      </c>
      <c r="AQ604" s="43">
        <v>0</v>
      </c>
      <c r="AR604" s="43">
        <v>0</v>
      </c>
      <c r="AS604" s="43">
        <v>0</v>
      </c>
      <c r="AT604" s="43">
        <v>0</v>
      </c>
      <c r="AU604" s="43">
        <v>0</v>
      </c>
      <c r="AV604" s="43">
        <v>0</v>
      </c>
      <c r="AW604" s="43">
        <v>0</v>
      </c>
      <c r="AX604" s="43">
        <v>0</v>
      </c>
      <c r="AY604" s="43">
        <v>0</v>
      </c>
      <c r="AZ604" s="43">
        <v>0</v>
      </c>
      <c r="BA604" s="19"/>
      <c r="BB604" s="275">
        <f t="shared" si="112"/>
        <v>0</v>
      </c>
      <c r="BC604" s="275">
        <f t="shared" si="113"/>
        <v>0</v>
      </c>
      <c r="BD604" s="14">
        <f>COUNTIF(СписМінфін!$B$2:$B$101,M604)</f>
        <v>1</v>
      </c>
    </row>
    <row r="605" spans="1:56" s="14" customFormat="1" hidden="1" x14ac:dyDescent="0.2">
      <c r="A605" s="14">
        <v>1</v>
      </c>
      <c r="B605" s="14">
        <f t="shared" si="114"/>
        <v>0</v>
      </c>
      <c r="C605" s="14">
        <f t="shared" si="115"/>
        <v>0</v>
      </c>
      <c r="D605" s="14" t="str">
        <f t="shared" si="116"/>
        <v>8ТОВАРИСТВО З ОБМЕЖЕНОЮ ВIДПОВIДАЛЬНIСТЮ "АВК КОНФЕКШІНЕРІ"</v>
      </c>
      <c r="E605" s="261">
        <f t="shared" si="117"/>
        <v>0</v>
      </c>
      <c r="F605" s="261">
        <f t="shared" si="118"/>
        <v>0</v>
      </c>
      <c r="G605" s="128">
        <f t="shared" si="109"/>
        <v>0</v>
      </c>
      <c r="H605" s="126">
        <f t="shared" si="119"/>
        <v>0</v>
      </c>
      <c r="I605" s="23">
        <v>42604</v>
      </c>
      <c r="J605" s="23">
        <v>42601</v>
      </c>
      <c r="K605" s="274">
        <f t="shared" si="120"/>
        <v>42636</v>
      </c>
      <c r="L605" s="22">
        <v>9150583959</v>
      </c>
      <c r="M605" s="14" t="s">
        <v>58</v>
      </c>
      <c r="N605" s="41">
        <v>394617926564</v>
      </c>
      <c r="O605" s="40">
        <v>42601</v>
      </c>
      <c r="P605" s="40">
        <v>42601</v>
      </c>
      <c r="Q605" s="40" t="s">
        <v>108</v>
      </c>
      <c r="R605" s="22">
        <v>12847800</v>
      </c>
      <c r="S605" s="40">
        <v>42636</v>
      </c>
      <c r="T605" s="55">
        <f t="shared" si="110"/>
        <v>12847800</v>
      </c>
      <c r="U605" s="90">
        <v>42636</v>
      </c>
      <c r="V605" s="19">
        <v>12847800</v>
      </c>
      <c r="W605" s="43">
        <v>0</v>
      </c>
      <c r="X605" s="43">
        <v>0</v>
      </c>
      <c r="Y605" s="43">
        <v>0</v>
      </c>
      <c r="Z605" s="43">
        <v>0</v>
      </c>
      <c r="AA605" s="43">
        <v>0</v>
      </c>
      <c r="AB605" s="43">
        <v>0</v>
      </c>
      <c r="AC605" s="43">
        <v>0</v>
      </c>
      <c r="AD605" s="43">
        <v>0</v>
      </c>
      <c r="AE605" s="43">
        <v>0</v>
      </c>
      <c r="AF605" s="43">
        <v>0</v>
      </c>
      <c r="AG605" s="43">
        <v>0</v>
      </c>
      <c r="AH605" s="43">
        <v>0</v>
      </c>
      <c r="AI605" s="88">
        <v>0</v>
      </c>
      <c r="AJ605" s="43">
        <v>0</v>
      </c>
      <c r="AK605" s="43">
        <v>0</v>
      </c>
      <c r="AL605" s="43">
        <v>0</v>
      </c>
      <c r="AM605" s="43">
        <v>0</v>
      </c>
      <c r="AN605" s="72">
        <f t="shared" si="111"/>
        <v>12847800</v>
      </c>
      <c r="AO605" s="40">
        <v>42642</v>
      </c>
      <c r="AP605" s="56">
        <v>12847800</v>
      </c>
      <c r="AQ605" s="43">
        <v>0</v>
      </c>
      <c r="AR605" s="43">
        <v>0</v>
      </c>
      <c r="AS605" s="43">
        <v>0</v>
      </c>
      <c r="AT605" s="43">
        <v>0</v>
      </c>
      <c r="AU605" s="43">
        <v>0</v>
      </c>
      <c r="AV605" s="43">
        <v>0</v>
      </c>
      <c r="AW605" s="43">
        <v>0</v>
      </c>
      <c r="AX605" s="43">
        <v>0</v>
      </c>
      <c r="AY605" s="43">
        <v>0</v>
      </c>
      <c r="AZ605" s="43">
        <v>0</v>
      </c>
      <c r="BA605" s="19"/>
      <c r="BB605" s="275">
        <f t="shared" si="112"/>
        <v>0</v>
      </c>
      <c r="BC605" s="275">
        <f t="shared" si="113"/>
        <v>0</v>
      </c>
      <c r="BD605" s="14">
        <f>COUNTIF(СписМінфін!$B$2:$B$101,M605)</f>
        <v>1</v>
      </c>
    </row>
    <row r="606" spans="1:56" s="14" customFormat="1" hidden="1" x14ac:dyDescent="0.2">
      <c r="A606" s="14">
        <v>1</v>
      </c>
      <c r="B606" s="14">
        <f t="shared" si="114"/>
        <v>1</v>
      </c>
      <c r="C606" s="14">
        <f t="shared" si="115"/>
        <v>0</v>
      </c>
      <c r="D606" s="14" t="str">
        <f t="shared" si="116"/>
        <v>8ТОВАРИСТВО З ОБМЕЖЕНОЮ ВIДПОВIДАЛЬНIСТЮ "АГРЕКС"</v>
      </c>
      <c r="E606" s="261">
        <f t="shared" si="117"/>
        <v>207261.25219178098</v>
      </c>
      <c r="F606" s="261">
        <f t="shared" si="118"/>
        <v>0</v>
      </c>
      <c r="G606" s="128">
        <f t="shared" si="109"/>
        <v>452996.15000000037</v>
      </c>
      <c r="H606" s="126">
        <f t="shared" si="119"/>
        <v>0</v>
      </c>
      <c r="I606" s="23">
        <v>42604</v>
      </c>
      <c r="J606" s="23">
        <v>42601</v>
      </c>
      <c r="K606" s="274">
        <f t="shared" si="120"/>
        <v>42636</v>
      </c>
      <c r="L606" s="22">
        <v>9149856853</v>
      </c>
      <c r="M606" s="14" t="s">
        <v>82</v>
      </c>
      <c r="N606" s="41">
        <v>256029005630</v>
      </c>
      <c r="O606" s="40">
        <v>42601</v>
      </c>
      <c r="P606" s="40">
        <v>42601</v>
      </c>
      <c r="Q606" s="40" t="s">
        <v>108</v>
      </c>
      <c r="R606" s="43">
        <v>7104006</v>
      </c>
      <c r="S606" s="40">
        <v>42636</v>
      </c>
      <c r="T606" s="55">
        <f t="shared" si="110"/>
        <v>6651009.8499999996</v>
      </c>
      <c r="U606" s="90">
        <v>42636</v>
      </c>
      <c r="V606" s="19">
        <v>6651009.8499999996</v>
      </c>
      <c r="W606" s="43">
        <v>0</v>
      </c>
      <c r="X606" s="43">
        <v>0</v>
      </c>
      <c r="Y606" s="43">
        <v>0</v>
      </c>
      <c r="Z606" s="43">
        <v>0</v>
      </c>
      <c r="AA606" s="43">
        <v>0</v>
      </c>
      <c r="AB606" s="43">
        <v>0</v>
      </c>
      <c r="AC606" s="43">
        <v>0</v>
      </c>
      <c r="AD606" s="43">
        <v>0</v>
      </c>
      <c r="AE606" s="43">
        <v>0</v>
      </c>
      <c r="AF606" s="43">
        <v>0</v>
      </c>
      <c r="AG606" s="43">
        <v>0</v>
      </c>
      <c r="AH606" s="43">
        <v>0</v>
      </c>
      <c r="AI606" s="88">
        <v>0</v>
      </c>
      <c r="AJ606" s="43">
        <v>0</v>
      </c>
      <c r="AK606" s="43">
        <v>0</v>
      </c>
      <c r="AL606" s="43">
        <v>0</v>
      </c>
      <c r="AM606" s="43">
        <v>0</v>
      </c>
      <c r="AN606" s="72">
        <f t="shared" si="111"/>
        <v>6651009.8499999996</v>
      </c>
      <c r="AO606" s="40">
        <v>42642</v>
      </c>
      <c r="AP606" s="56">
        <v>6651009.8499999996</v>
      </c>
      <c r="AQ606" s="43">
        <v>0</v>
      </c>
      <c r="AR606" s="43">
        <v>0</v>
      </c>
      <c r="AS606" s="43">
        <v>0</v>
      </c>
      <c r="AT606" s="43">
        <v>0</v>
      </c>
      <c r="AU606" s="43">
        <v>0</v>
      </c>
      <c r="AV606" s="43">
        <v>0</v>
      </c>
      <c r="AW606" s="43">
        <v>0</v>
      </c>
      <c r="AX606" s="43">
        <v>0</v>
      </c>
      <c r="AY606" s="43">
        <v>0</v>
      </c>
      <c r="AZ606" s="43">
        <v>0</v>
      </c>
      <c r="BA606" s="19"/>
      <c r="BB606" s="275">
        <f t="shared" si="112"/>
        <v>0</v>
      </c>
      <c r="BC606" s="275">
        <f t="shared" si="113"/>
        <v>452996.15000000037</v>
      </c>
      <c r="BD606" s="14">
        <f>COUNTIF(СписМінфін!$B$2:$B$101,M606)</f>
        <v>1</v>
      </c>
    </row>
    <row r="607" spans="1:56" s="14" customFormat="1" hidden="1" x14ac:dyDescent="0.2">
      <c r="A607" s="14">
        <v>1</v>
      </c>
      <c r="B607" s="14">
        <f t="shared" si="114"/>
        <v>0</v>
      </c>
      <c r="C607" s="14">
        <f t="shared" si="115"/>
        <v>0</v>
      </c>
      <c r="D607" s="14" t="str">
        <f t="shared" si="116"/>
        <v>8ТОВАРИСТВО З ОБМЕЖЕНОЮ ВIДПОВIДАЛЬНIСТЮ "ІМПЕРОВО ФУДЗ"</v>
      </c>
      <c r="E607" s="261">
        <f t="shared" si="117"/>
        <v>0</v>
      </c>
      <c r="F607" s="261">
        <f t="shared" si="118"/>
        <v>0</v>
      </c>
      <c r="G607" s="128">
        <f t="shared" si="109"/>
        <v>0</v>
      </c>
      <c r="H607" s="126">
        <f t="shared" si="119"/>
        <v>0</v>
      </c>
      <c r="I607" s="23">
        <v>42604</v>
      </c>
      <c r="J607" s="23">
        <v>42601</v>
      </c>
      <c r="K607" s="274">
        <f t="shared" si="120"/>
        <v>42655</v>
      </c>
      <c r="L607" s="22">
        <v>9150121344</v>
      </c>
      <c r="M607" s="14" t="s">
        <v>69</v>
      </c>
      <c r="N607" s="41">
        <v>348450709150</v>
      </c>
      <c r="O607" s="40">
        <v>42601</v>
      </c>
      <c r="P607" s="40">
        <v>42601</v>
      </c>
      <c r="Q607" s="40" t="s">
        <v>108</v>
      </c>
      <c r="R607" s="22">
        <v>65804731</v>
      </c>
      <c r="S607" s="40">
        <v>42655</v>
      </c>
      <c r="T607" s="55">
        <f t="shared" si="110"/>
        <v>65804731</v>
      </c>
      <c r="U607" s="90">
        <v>42655</v>
      </c>
      <c r="V607" s="19">
        <v>65804731</v>
      </c>
      <c r="W607" s="43">
        <v>0</v>
      </c>
      <c r="X607" s="43">
        <v>0</v>
      </c>
      <c r="Y607" s="43">
        <v>0</v>
      </c>
      <c r="Z607" s="43">
        <v>0</v>
      </c>
      <c r="AA607" s="43">
        <v>0</v>
      </c>
      <c r="AB607" s="43">
        <v>0</v>
      </c>
      <c r="AC607" s="43">
        <v>0</v>
      </c>
      <c r="AD607" s="43">
        <v>0</v>
      </c>
      <c r="AE607" s="43">
        <v>0</v>
      </c>
      <c r="AF607" s="43">
        <v>0</v>
      </c>
      <c r="AG607" s="43">
        <v>0</v>
      </c>
      <c r="AH607" s="43">
        <v>0</v>
      </c>
      <c r="AI607" s="88">
        <v>0</v>
      </c>
      <c r="AJ607" s="43">
        <v>0</v>
      </c>
      <c r="AK607" s="43">
        <v>0</v>
      </c>
      <c r="AL607" s="43">
        <v>0</v>
      </c>
      <c r="AM607" s="43">
        <v>0</v>
      </c>
      <c r="AN607" s="72">
        <f t="shared" si="111"/>
        <v>65804731</v>
      </c>
      <c r="AO607" s="40">
        <v>42661</v>
      </c>
      <c r="AP607" s="56">
        <v>65804731</v>
      </c>
      <c r="AQ607" s="43">
        <v>0</v>
      </c>
      <c r="AR607" s="43">
        <v>0</v>
      </c>
      <c r="AS607" s="43">
        <v>0</v>
      </c>
      <c r="AT607" s="43">
        <v>0</v>
      </c>
      <c r="AU607" s="43">
        <v>0</v>
      </c>
      <c r="AV607" s="43">
        <v>0</v>
      </c>
      <c r="AW607" s="43">
        <v>0</v>
      </c>
      <c r="AX607" s="43">
        <v>0</v>
      </c>
      <c r="AY607" s="43">
        <v>0</v>
      </c>
      <c r="AZ607" s="43">
        <v>0</v>
      </c>
      <c r="BA607" s="19"/>
      <c r="BB607" s="275">
        <f t="shared" si="112"/>
        <v>0</v>
      </c>
      <c r="BC607" s="275">
        <f t="shared" si="113"/>
        <v>0</v>
      </c>
      <c r="BD607" s="14">
        <f>COUNTIF(СписМінфін!$B$2:$B$101,M607)</f>
        <v>1</v>
      </c>
    </row>
    <row r="608" spans="1:56" s="14" customFormat="1" hidden="1" x14ac:dyDescent="0.2">
      <c r="A608" s="14">
        <v>1</v>
      </c>
      <c r="B608" s="14">
        <f t="shared" si="114"/>
        <v>0</v>
      </c>
      <c r="C608" s="14">
        <f t="shared" si="115"/>
        <v>0</v>
      </c>
      <c r="D608" s="14" t="str">
        <f t="shared" si="116"/>
        <v>8ТОВАРИСТВО З ОБМЕЖЕНОЮ ВIДПОВIДАЛЬНIСТЮ "ПРОФІТ-ЕКСПОРТ"</v>
      </c>
      <c r="E608" s="261">
        <f t="shared" si="117"/>
        <v>0</v>
      </c>
      <c r="F608" s="261">
        <f t="shared" si="118"/>
        <v>0</v>
      </c>
      <c r="G608" s="128">
        <f t="shared" si="109"/>
        <v>0</v>
      </c>
      <c r="H608" s="126">
        <f t="shared" si="119"/>
        <v>0</v>
      </c>
      <c r="I608" s="23">
        <v>42604</v>
      </c>
      <c r="J608" s="23">
        <v>42601</v>
      </c>
      <c r="K608" s="274">
        <f t="shared" si="120"/>
        <v>42655</v>
      </c>
      <c r="L608" s="22">
        <v>9150005320</v>
      </c>
      <c r="M608" s="14" t="s">
        <v>138</v>
      </c>
      <c r="N608" s="41">
        <v>397419508281</v>
      </c>
      <c r="O608" s="40">
        <v>42601</v>
      </c>
      <c r="P608" s="40">
        <v>42601</v>
      </c>
      <c r="Q608" s="40" t="s">
        <v>108</v>
      </c>
      <c r="R608" s="22">
        <v>32888138</v>
      </c>
      <c r="S608" s="40">
        <v>42655</v>
      </c>
      <c r="T608" s="55">
        <f t="shared" si="110"/>
        <v>32888138</v>
      </c>
      <c r="U608" s="90">
        <v>42655</v>
      </c>
      <c r="V608" s="19">
        <v>32888138</v>
      </c>
      <c r="W608" s="43">
        <v>0</v>
      </c>
      <c r="X608" s="43">
        <v>0</v>
      </c>
      <c r="Y608" s="43">
        <v>0</v>
      </c>
      <c r="Z608" s="43">
        <v>0</v>
      </c>
      <c r="AA608" s="43">
        <v>0</v>
      </c>
      <c r="AB608" s="43">
        <v>0</v>
      </c>
      <c r="AC608" s="43">
        <v>0</v>
      </c>
      <c r="AD608" s="43">
        <v>0</v>
      </c>
      <c r="AE608" s="43">
        <v>0</v>
      </c>
      <c r="AF608" s="43">
        <v>0</v>
      </c>
      <c r="AG608" s="43">
        <v>0</v>
      </c>
      <c r="AH608" s="43">
        <v>0</v>
      </c>
      <c r="AI608" s="88">
        <v>0</v>
      </c>
      <c r="AJ608" s="43">
        <v>0</v>
      </c>
      <c r="AK608" s="43">
        <v>0</v>
      </c>
      <c r="AL608" s="43">
        <v>0</v>
      </c>
      <c r="AM608" s="43">
        <v>0</v>
      </c>
      <c r="AN608" s="72">
        <f t="shared" si="111"/>
        <v>32888138</v>
      </c>
      <c r="AO608" s="40">
        <v>42661</v>
      </c>
      <c r="AP608" s="56">
        <v>32888138</v>
      </c>
      <c r="AQ608" s="43">
        <v>0</v>
      </c>
      <c r="AR608" s="43">
        <v>0</v>
      </c>
      <c r="AS608" s="43">
        <v>0</v>
      </c>
      <c r="AT608" s="43">
        <v>0</v>
      </c>
      <c r="AU608" s="43">
        <v>0</v>
      </c>
      <c r="AV608" s="43">
        <v>0</v>
      </c>
      <c r="AW608" s="43">
        <v>0</v>
      </c>
      <c r="AX608" s="43">
        <v>0</v>
      </c>
      <c r="AY608" s="43">
        <v>0</v>
      </c>
      <c r="AZ608" s="43">
        <v>0</v>
      </c>
      <c r="BA608" s="19"/>
      <c r="BB608" s="275">
        <f t="shared" si="112"/>
        <v>0</v>
      </c>
      <c r="BC608" s="275">
        <f t="shared" si="113"/>
        <v>0</v>
      </c>
      <c r="BD608" s="14">
        <f>COUNTIF(СписМінфін!$B$2:$B$101,M608)</f>
        <v>0</v>
      </c>
    </row>
    <row r="609" spans="1:56" s="14" customFormat="1" hidden="1" x14ac:dyDescent="0.2">
      <c r="A609" s="14">
        <v>1</v>
      </c>
      <c r="B609" s="14">
        <f t="shared" si="114"/>
        <v>0</v>
      </c>
      <c r="C609" s="14">
        <f t="shared" si="115"/>
        <v>0</v>
      </c>
      <c r="D609" s="14" t="str">
        <f t="shared" si="116"/>
        <v>8ФЕРМЕРСЬКЕ ГОСПОДАРСТВО "ОРГАНІК СІСТЕМС"</v>
      </c>
      <c r="E609" s="261">
        <f t="shared" si="117"/>
        <v>0</v>
      </c>
      <c r="F609" s="261">
        <f t="shared" si="118"/>
        <v>0</v>
      </c>
      <c r="G609" s="128">
        <f t="shared" si="109"/>
        <v>0</v>
      </c>
      <c r="H609" s="126">
        <f t="shared" si="119"/>
        <v>0</v>
      </c>
      <c r="I609" s="23">
        <v>42604</v>
      </c>
      <c r="J609" s="23">
        <v>42601</v>
      </c>
      <c r="K609" s="274">
        <f t="shared" si="120"/>
        <v>42663</v>
      </c>
      <c r="L609" s="22">
        <v>9150409147</v>
      </c>
      <c r="M609" s="14" t="s">
        <v>37</v>
      </c>
      <c r="N609" s="41">
        <v>355210914207</v>
      </c>
      <c r="O609" s="40">
        <v>42601</v>
      </c>
      <c r="P609" s="40">
        <v>42601</v>
      </c>
      <c r="Q609" s="40" t="s">
        <v>108</v>
      </c>
      <c r="R609" s="43">
        <v>852700</v>
      </c>
      <c r="S609" s="40">
        <v>42663</v>
      </c>
      <c r="T609" s="55">
        <f t="shared" si="110"/>
        <v>852700</v>
      </c>
      <c r="U609" s="90">
        <v>42663</v>
      </c>
      <c r="V609" s="19">
        <v>852700</v>
      </c>
      <c r="W609" s="43">
        <v>0</v>
      </c>
      <c r="X609" s="43">
        <v>0</v>
      </c>
      <c r="Y609" s="43">
        <v>0</v>
      </c>
      <c r="Z609" s="43">
        <v>0</v>
      </c>
      <c r="AA609" s="43">
        <v>0</v>
      </c>
      <c r="AB609" s="43">
        <v>0</v>
      </c>
      <c r="AC609" s="43">
        <v>0</v>
      </c>
      <c r="AD609" s="43">
        <v>0</v>
      </c>
      <c r="AE609" s="43">
        <v>0</v>
      </c>
      <c r="AF609" s="43">
        <v>0</v>
      </c>
      <c r="AG609" s="43">
        <v>0</v>
      </c>
      <c r="AH609" s="43">
        <v>0</v>
      </c>
      <c r="AI609" s="88">
        <v>0</v>
      </c>
      <c r="AJ609" s="43">
        <v>0</v>
      </c>
      <c r="AK609" s="43">
        <v>0</v>
      </c>
      <c r="AL609" s="43">
        <v>0</v>
      </c>
      <c r="AM609" s="43">
        <v>0</v>
      </c>
      <c r="AN609" s="72">
        <f t="shared" si="111"/>
        <v>852700</v>
      </c>
      <c r="AO609" s="40">
        <v>42668</v>
      </c>
      <c r="AP609" s="56">
        <v>852700</v>
      </c>
      <c r="AQ609" s="43">
        <v>0</v>
      </c>
      <c r="AR609" s="43">
        <v>0</v>
      </c>
      <c r="AS609" s="43">
        <v>0</v>
      </c>
      <c r="AT609" s="43">
        <v>0</v>
      </c>
      <c r="AU609" s="43">
        <v>0</v>
      </c>
      <c r="AV609" s="43">
        <v>0</v>
      </c>
      <c r="AW609" s="43">
        <v>0</v>
      </c>
      <c r="AX609" s="43">
        <v>0</v>
      </c>
      <c r="AY609" s="43">
        <v>0</v>
      </c>
      <c r="AZ609" s="43">
        <v>0</v>
      </c>
      <c r="BA609" s="19"/>
      <c r="BB609" s="275">
        <f t="shared" si="112"/>
        <v>0</v>
      </c>
      <c r="BC609" s="275">
        <f t="shared" si="113"/>
        <v>0</v>
      </c>
      <c r="BD609" s="14">
        <f>COUNTIF(СписМінфін!$B$2:$B$101,M609)</f>
        <v>1</v>
      </c>
    </row>
    <row r="610" spans="1:56" s="14" customFormat="1" hidden="1" x14ac:dyDescent="0.2">
      <c r="A610" s="14">
        <v>1</v>
      </c>
      <c r="B610" s="14">
        <f t="shared" si="114"/>
        <v>1</v>
      </c>
      <c r="C610" s="14">
        <f t="shared" si="115"/>
        <v>1</v>
      </c>
      <c r="D610" s="14" t="str">
        <f t="shared" si="116"/>
        <v>8ПУБЛІЧНЕ АКЦIОНЕРНЕ ТОВАРИСТВО "ЕЛМІЗ"</v>
      </c>
      <c r="E610" s="261">
        <f t="shared" si="117"/>
        <v>1132142.2356164383</v>
      </c>
      <c r="F610" s="261">
        <f t="shared" si="118"/>
        <v>1130912.3835616438</v>
      </c>
      <c r="G610" s="128">
        <f t="shared" si="109"/>
        <v>2688</v>
      </c>
      <c r="H610" s="126">
        <f t="shared" si="119"/>
        <v>117</v>
      </c>
      <c r="I610" s="23">
        <v>42604</v>
      </c>
      <c r="J610" s="23">
        <v>42601</v>
      </c>
      <c r="K610" s="274">
        <f t="shared" si="120"/>
        <v>42788</v>
      </c>
      <c r="L610" s="22">
        <v>9150680291</v>
      </c>
      <c r="M610" s="14" t="s">
        <v>64</v>
      </c>
      <c r="N610" s="41">
        <v>241021426513</v>
      </c>
      <c r="O610" s="40">
        <v>42601</v>
      </c>
      <c r="P610" s="40">
        <v>42601</v>
      </c>
      <c r="Q610" s="40" t="s">
        <v>108</v>
      </c>
      <c r="R610" s="43">
        <v>3530748</v>
      </c>
      <c r="S610" s="40">
        <v>42788</v>
      </c>
      <c r="T610" s="55">
        <f t="shared" si="110"/>
        <v>3528060</v>
      </c>
      <c r="U610" s="90">
        <v>42788</v>
      </c>
      <c r="V610" s="19">
        <v>3528060</v>
      </c>
      <c r="W610" s="43">
        <v>0</v>
      </c>
      <c r="X610" s="43">
        <v>0</v>
      </c>
      <c r="Y610" s="43">
        <v>0</v>
      </c>
      <c r="Z610" s="43">
        <v>0</v>
      </c>
      <c r="AA610" s="43">
        <v>0</v>
      </c>
      <c r="AB610" s="43">
        <v>0</v>
      </c>
      <c r="AC610" s="43">
        <v>0</v>
      </c>
      <c r="AD610" s="43">
        <v>0</v>
      </c>
      <c r="AE610" s="43">
        <v>0</v>
      </c>
      <c r="AF610" s="43">
        <v>0</v>
      </c>
      <c r="AG610" s="43">
        <v>0</v>
      </c>
      <c r="AH610" s="43">
        <v>0</v>
      </c>
      <c r="AI610" s="88">
        <v>0</v>
      </c>
      <c r="AJ610" s="43">
        <v>0</v>
      </c>
      <c r="AK610" s="43">
        <v>0</v>
      </c>
      <c r="AL610" s="43">
        <v>0</v>
      </c>
      <c r="AM610" s="43">
        <v>0</v>
      </c>
      <c r="AN610" s="72">
        <f t="shared" si="111"/>
        <v>3528060</v>
      </c>
      <c r="AO610" s="40">
        <v>42794</v>
      </c>
      <c r="AP610" s="56">
        <v>3528060</v>
      </c>
      <c r="AQ610" s="43">
        <v>0</v>
      </c>
      <c r="AR610" s="43">
        <v>0</v>
      </c>
      <c r="AS610" s="43">
        <v>0</v>
      </c>
      <c r="AT610" s="43">
        <v>0</v>
      </c>
      <c r="AU610" s="43">
        <v>0</v>
      </c>
      <c r="AV610" s="43">
        <v>0</v>
      </c>
      <c r="AW610" s="43">
        <v>0</v>
      </c>
      <c r="AX610" s="43">
        <v>0</v>
      </c>
      <c r="AY610" s="43">
        <v>0</v>
      </c>
      <c r="AZ610" s="43">
        <v>0</v>
      </c>
      <c r="BA610" s="19"/>
      <c r="BB610" s="275">
        <f t="shared" si="112"/>
        <v>0</v>
      </c>
      <c r="BC610" s="275">
        <f t="shared" si="113"/>
        <v>2688</v>
      </c>
      <c r="BD610" s="14">
        <f>COUNTIF(СписМінфін!$B$2:$B$101,M610)</f>
        <v>1</v>
      </c>
    </row>
    <row r="611" spans="1:56" s="14" customFormat="1" hidden="1" x14ac:dyDescent="0.2">
      <c r="A611" s="14">
        <v>1</v>
      </c>
      <c r="B611" s="14">
        <f t="shared" si="114"/>
        <v>1</v>
      </c>
      <c r="C611" s="14">
        <f t="shared" si="115"/>
        <v>0</v>
      </c>
      <c r="D611" s="14" t="str">
        <f t="shared" si="116"/>
        <v>8ДЕРЖАВНЕ ПIДПРИЄМСТВО "АНТОНОВ"</v>
      </c>
      <c r="E611" s="261">
        <f t="shared" si="117"/>
        <v>151684.61758904014</v>
      </c>
      <c r="F611" s="261">
        <f t="shared" si="118"/>
        <v>0</v>
      </c>
      <c r="G611" s="128">
        <f t="shared" si="109"/>
        <v>331526.25999999791</v>
      </c>
      <c r="H611" s="126">
        <f t="shared" si="119"/>
        <v>0</v>
      </c>
      <c r="I611" s="23">
        <v>42604</v>
      </c>
      <c r="J611" s="23">
        <v>42602</v>
      </c>
      <c r="K611" s="274">
        <f t="shared" si="120"/>
        <v>42636</v>
      </c>
      <c r="L611" s="22">
        <v>9150770687</v>
      </c>
      <c r="M611" s="14" t="s">
        <v>56</v>
      </c>
      <c r="N611" s="41">
        <v>143075226658</v>
      </c>
      <c r="O611" s="40">
        <v>42602</v>
      </c>
      <c r="P611" s="40">
        <v>42602</v>
      </c>
      <c r="Q611" s="40" t="s">
        <v>108</v>
      </c>
      <c r="R611" s="22">
        <v>41372912</v>
      </c>
      <c r="S611" s="40">
        <v>42636</v>
      </c>
      <c r="T611" s="55">
        <f t="shared" si="110"/>
        <v>41041385.740000002</v>
      </c>
      <c r="U611" s="90">
        <v>42636</v>
      </c>
      <c r="V611" s="19">
        <v>41041385.740000002</v>
      </c>
      <c r="W611" s="43">
        <v>0</v>
      </c>
      <c r="X611" s="43">
        <v>0</v>
      </c>
      <c r="Y611" s="43">
        <v>0</v>
      </c>
      <c r="Z611" s="43">
        <v>0</v>
      </c>
      <c r="AA611" s="43">
        <v>0</v>
      </c>
      <c r="AB611" s="43">
        <v>0</v>
      </c>
      <c r="AC611" s="43">
        <v>0</v>
      </c>
      <c r="AD611" s="43">
        <v>0</v>
      </c>
      <c r="AE611" s="43">
        <v>0</v>
      </c>
      <c r="AF611" s="43">
        <v>0</v>
      </c>
      <c r="AG611" s="43">
        <v>0</v>
      </c>
      <c r="AH611" s="43">
        <v>0</v>
      </c>
      <c r="AI611" s="88">
        <v>0</v>
      </c>
      <c r="AJ611" s="43">
        <v>0</v>
      </c>
      <c r="AK611" s="43">
        <v>0</v>
      </c>
      <c r="AL611" s="43">
        <v>0</v>
      </c>
      <c r="AM611" s="43">
        <v>0</v>
      </c>
      <c r="AN611" s="72">
        <f t="shared" si="111"/>
        <v>41041385.740000002</v>
      </c>
      <c r="AO611" s="40">
        <v>42642</v>
      </c>
      <c r="AP611" s="56">
        <v>41041385.740000002</v>
      </c>
      <c r="AQ611" s="43">
        <v>0</v>
      </c>
      <c r="AR611" s="43">
        <v>0</v>
      </c>
      <c r="AS611" s="43">
        <v>0</v>
      </c>
      <c r="AT611" s="43">
        <v>0</v>
      </c>
      <c r="AU611" s="43">
        <v>0</v>
      </c>
      <c r="AV611" s="43">
        <v>0</v>
      </c>
      <c r="AW611" s="43">
        <v>0</v>
      </c>
      <c r="AX611" s="43">
        <v>0</v>
      </c>
      <c r="AY611" s="43">
        <v>0</v>
      </c>
      <c r="AZ611" s="43">
        <v>0</v>
      </c>
      <c r="BA611" s="19"/>
      <c r="BB611" s="275">
        <f t="shared" si="112"/>
        <v>0</v>
      </c>
      <c r="BC611" s="275">
        <f t="shared" si="113"/>
        <v>331526.25999999791</v>
      </c>
      <c r="BD611" s="14">
        <f>COUNTIF(СписМінфін!$B$2:$B$101,M611)</f>
        <v>1</v>
      </c>
    </row>
    <row r="612" spans="1:56" s="14" customFormat="1" hidden="1" x14ac:dyDescent="0.2">
      <c r="A612" s="14">
        <v>1</v>
      </c>
      <c r="B612" s="14">
        <f t="shared" si="114"/>
        <v>0</v>
      </c>
      <c r="C612" s="14">
        <f t="shared" si="115"/>
        <v>0</v>
      </c>
      <c r="D612" s="14" t="str">
        <f t="shared" si="116"/>
        <v>8ТОВАРИСТВО З ОБМЕЖЕНОЮ ВIДПОВIДАЛЬНIСТЮ "ВІННИЦЬКИЙ КОМБІНАТ ХЛІБОПРОДУКТІВ № 2"</v>
      </c>
      <c r="E612" s="261">
        <f t="shared" si="117"/>
        <v>0</v>
      </c>
      <c r="F612" s="261">
        <f t="shared" si="118"/>
        <v>0</v>
      </c>
      <c r="G612" s="128">
        <f t="shared" si="109"/>
        <v>0</v>
      </c>
      <c r="H612" s="126">
        <f t="shared" si="119"/>
        <v>0</v>
      </c>
      <c r="I612" s="23">
        <v>42604</v>
      </c>
      <c r="J612" s="23">
        <v>42603</v>
      </c>
      <c r="K612" s="274">
        <f t="shared" si="120"/>
        <v>42636</v>
      </c>
      <c r="L612" s="22">
        <v>9150832761</v>
      </c>
      <c r="M612" s="14" t="s">
        <v>74</v>
      </c>
      <c r="N612" s="41">
        <v>343250302030</v>
      </c>
      <c r="O612" s="40">
        <v>42603</v>
      </c>
      <c r="P612" s="40">
        <v>42603</v>
      </c>
      <c r="Q612" s="40" t="s">
        <v>108</v>
      </c>
      <c r="R612" s="43">
        <v>18600000</v>
      </c>
      <c r="S612" s="40">
        <v>42636</v>
      </c>
      <c r="T612" s="55">
        <f t="shared" si="110"/>
        <v>18600000</v>
      </c>
      <c r="U612" s="90">
        <v>42636</v>
      </c>
      <c r="V612" s="19">
        <v>18600000</v>
      </c>
      <c r="W612" s="43">
        <v>0</v>
      </c>
      <c r="X612" s="43">
        <v>0</v>
      </c>
      <c r="Y612" s="43">
        <v>0</v>
      </c>
      <c r="Z612" s="43">
        <v>0</v>
      </c>
      <c r="AA612" s="43">
        <v>0</v>
      </c>
      <c r="AB612" s="43">
        <v>0</v>
      </c>
      <c r="AC612" s="43">
        <v>0</v>
      </c>
      <c r="AD612" s="43">
        <v>0</v>
      </c>
      <c r="AE612" s="43">
        <v>0</v>
      </c>
      <c r="AF612" s="43">
        <v>0</v>
      </c>
      <c r="AG612" s="43">
        <v>0</v>
      </c>
      <c r="AH612" s="43">
        <v>0</v>
      </c>
      <c r="AI612" s="88">
        <v>0</v>
      </c>
      <c r="AJ612" s="43">
        <v>0</v>
      </c>
      <c r="AK612" s="43">
        <v>0</v>
      </c>
      <c r="AL612" s="43">
        <v>0</v>
      </c>
      <c r="AM612" s="43">
        <v>0</v>
      </c>
      <c r="AN612" s="72">
        <f t="shared" si="111"/>
        <v>18600000</v>
      </c>
      <c r="AO612" s="40">
        <v>42642</v>
      </c>
      <c r="AP612" s="56">
        <v>18600000</v>
      </c>
      <c r="AQ612" s="43">
        <v>0</v>
      </c>
      <c r="AR612" s="43">
        <v>0</v>
      </c>
      <c r="AS612" s="43">
        <v>0</v>
      </c>
      <c r="AT612" s="43">
        <v>0</v>
      </c>
      <c r="AU612" s="43">
        <v>0</v>
      </c>
      <c r="AV612" s="43">
        <v>0</v>
      </c>
      <c r="AW612" s="43">
        <v>0</v>
      </c>
      <c r="AX612" s="43">
        <v>0</v>
      </c>
      <c r="AY612" s="43">
        <v>0</v>
      </c>
      <c r="AZ612" s="43">
        <v>0</v>
      </c>
      <c r="BA612" s="19"/>
      <c r="BB612" s="275">
        <f t="shared" si="112"/>
        <v>0</v>
      </c>
      <c r="BC612" s="275">
        <f t="shared" si="113"/>
        <v>0</v>
      </c>
      <c r="BD612" s="14">
        <f>COUNTIF(СписМінфін!$B$2:$B$101,M612)</f>
        <v>1</v>
      </c>
    </row>
    <row r="613" spans="1:56" s="214" customFormat="1" hidden="1" x14ac:dyDescent="0.2">
      <c r="A613" s="214">
        <v>1</v>
      </c>
      <c r="B613" s="14">
        <f t="shared" si="114"/>
        <v>0</v>
      </c>
      <c r="C613" s="14">
        <f t="shared" si="115"/>
        <v>0</v>
      </c>
      <c r="D613" s="14" t="str">
        <f t="shared" si="116"/>
        <v>8КАЗЕННЕ ПІДПРИЄМСТВО "НАУКОВО-ВИРОБНИЧИЙ КОМПЛЕКС "ІСКРА"</v>
      </c>
      <c r="E613" s="261">
        <f t="shared" si="117"/>
        <v>0</v>
      </c>
      <c r="F613" s="264">
        <f t="shared" si="118"/>
        <v>0</v>
      </c>
      <c r="G613" s="208">
        <f t="shared" si="109"/>
        <v>0</v>
      </c>
      <c r="H613" s="126">
        <f t="shared" si="119"/>
        <v>0</v>
      </c>
      <c r="I613" s="265">
        <v>42604</v>
      </c>
      <c r="J613" s="265">
        <v>42604</v>
      </c>
      <c r="K613" s="274">
        <f t="shared" si="120"/>
        <v>42635</v>
      </c>
      <c r="L613" s="211">
        <v>9150882966</v>
      </c>
      <c r="M613" s="14" t="s">
        <v>20</v>
      </c>
      <c r="N613" s="266">
        <v>143138608241</v>
      </c>
      <c r="O613" s="212">
        <v>42604</v>
      </c>
      <c r="P613" s="212">
        <v>42604</v>
      </c>
      <c r="Q613" s="212" t="s">
        <v>108</v>
      </c>
      <c r="R613" s="267">
        <v>5983337</v>
      </c>
      <c r="S613" s="212">
        <v>42634</v>
      </c>
      <c r="T613" s="268">
        <f t="shared" si="110"/>
        <v>5983337</v>
      </c>
      <c r="U613" s="269">
        <v>42635</v>
      </c>
      <c r="V613" s="262">
        <v>5983337</v>
      </c>
      <c r="W613" s="267">
        <v>0</v>
      </c>
      <c r="X613" s="267">
        <v>0</v>
      </c>
      <c r="Y613" s="267">
        <v>0</v>
      </c>
      <c r="Z613" s="267">
        <v>0</v>
      </c>
      <c r="AA613" s="267">
        <v>0</v>
      </c>
      <c r="AB613" s="267">
        <v>0</v>
      </c>
      <c r="AC613" s="267">
        <v>0</v>
      </c>
      <c r="AD613" s="267">
        <v>0</v>
      </c>
      <c r="AE613" s="267">
        <v>0</v>
      </c>
      <c r="AF613" s="267">
        <v>0</v>
      </c>
      <c r="AG613" s="267">
        <v>0</v>
      </c>
      <c r="AH613" s="267">
        <v>0</v>
      </c>
      <c r="AI613" s="267">
        <v>0</v>
      </c>
      <c r="AJ613" s="267">
        <v>0</v>
      </c>
      <c r="AK613" s="267">
        <v>0</v>
      </c>
      <c r="AL613" s="267">
        <v>0</v>
      </c>
      <c r="AM613" s="267">
        <v>0</v>
      </c>
      <c r="AN613" s="270">
        <f t="shared" si="111"/>
        <v>5983337</v>
      </c>
      <c r="AO613" s="212">
        <v>42704</v>
      </c>
      <c r="AP613" s="270">
        <v>5983337</v>
      </c>
      <c r="AQ613" s="267">
        <v>0</v>
      </c>
      <c r="AR613" s="267">
        <v>0</v>
      </c>
      <c r="AS613" s="267">
        <v>0</v>
      </c>
      <c r="AT613" s="267">
        <v>0</v>
      </c>
      <c r="AU613" s="267">
        <v>0</v>
      </c>
      <c r="AV613" s="267">
        <v>0</v>
      </c>
      <c r="AW613" s="267">
        <v>0</v>
      </c>
      <c r="AX613" s="267">
        <v>0</v>
      </c>
      <c r="AY613" s="267">
        <v>0</v>
      </c>
      <c r="AZ613" s="267">
        <v>0</v>
      </c>
      <c r="BA613" s="262"/>
      <c r="BB613" s="278">
        <f t="shared" si="112"/>
        <v>0</v>
      </c>
      <c r="BC613" s="278">
        <f t="shared" si="113"/>
        <v>0</v>
      </c>
      <c r="BD613" s="14">
        <f>COUNTIF(СписМінфін!$B$2:$B$101,M613)</f>
        <v>1</v>
      </c>
    </row>
    <row r="614" spans="1:56" s="14" customFormat="1" hidden="1" x14ac:dyDescent="0.2">
      <c r="A614" s="14">
        <v>1</v>
      </c>
      <c r="B614" s="14">
        <f t="shared" si="114"/>
        <v>0</v>
      </c>
      <c r="C614" s="14">
        <f t="shared" si="115"/>
        <v>0</v>
      </c>
      <c r="D614" s="14" t="str">
        <f t="shared" si="116"/>
        <v>8ПРИВАТНЕ АКЦIОНЕРНЕ ТОВАРИСТВО "АВДІЇВСЬКИЙ КОКСОХІМІЧНИЙ ЗАВОД"</v>
      </c>
      <c r="E614" s="261">
        <f t="shared" si="117"/>
        <v>0</v>
      </c>
      <c r="F614" s="261">
        <f t="shared" si="118"/>
        <v>0</v>
      </c>
      <c r="G614" s="128">
        <f t="shared" si="109"/>
        <v>0</v>
      </c>
      <c r="H614" s="126">
        <f t="shared" si="119"/>
        <v>0</v>
      </c>
      <c r="I614" s="62">
        <v>42604</v>
      </c>
      <c r="J614" s="62">
        <v>42604</v>
      </c>
      <c r="K614" s="274">
        <f t="shared" si="120"/>
        <v>42635</v>
      </c>
      <c r="L614" s="52">
        <v>9151171453</v>
      </c>
      <c r="M614" s="14" t="s">
        <v>139</v>
      </c>
      <c r="N614" s="58">
        <v>1910705019</v>
      </c>
      <c r="O614" s="51">
        <v>42604</v>
      </c>
      <c r="P614" s="51">
        <v>42604</v>
      </c>
      <c r="Q614" s="40" t="s">
        <v>108</v>
      </c>
      <c r="R614" s="52">
        <v>19423806</v>
      </c>
      <c r="S614" s="51">
        <v>42634</v>
      </c>
      <c r="T614" s="55">
        <f t="shared" si="110"/>
        <v>19423806</v>
      </c>
      <c r="U614" s="110">
        <v>42635</v>
      </c>
      <c r="V614" s="25">
        <v>6855560</v>
      </c>
      <c r="W614" s="33">
        <v>42635</v>
      </c>
      <c r="X614" s="25">
        <v>12568246</v>
      </c>
      <c r="Y614" s="43">
        <v>0</v>
      </c>
      <c r="Z614" s="43">
        <v>0</v>
      </c>
      <c r="AA614" s="43">
        <v>0</v>
      </c>
      <c r="AB614" s="43">
        <v>0</v>
      </c>
      <c r="AC614" s="43">
        <v>0</v>
      </c>
      <c r="AD614" s="43">
        <v>0</v>
      </c>
      <c r="AE614" s="43">
        <v>0</v>
      </c>
      <c r="AF614" s="43">
        <v>0</v>
      </c>
      <c r="AG614" s="43">
        <v>0</v>
      </c>
      <c r="AH614" s="43">
        <v>0</v>
      </c>
      <c r="AI614" s="88">
        <v>0</v>
      </c>
      <c r="AJ614" s="43">
        <v>0</v>
      </c>
      <c r="AK614" s="43">
        <v>0</v>
      </c>
      <c r="AL614" s="43">
        <v>0</v>
      </c>
      <c r="AM614" s="43">
        <v>0</v>
      </c>
      <c r="AN614" s="72">
        <f t="shared" si="111"/>
        <v>19423806</v>
      </c>
      <c r="AO614" s="28">
        <v>42642</v>
      </c>
      <c r="AP614" s="27">
        <v>12568246</v>
      </c>
      <c r="AQ614" s="28">
        <v>42668</v>
      </c>
      <c r="AR614" s="44">
        <v>6855560</v>
      </c>
      <c r="AS614" s="43">
        <v>0</v>
      </c>
      <c r="AT614" s="43">
        <v>0</v>
      </c>
      <c r="AU614" s="43">
        <v>0</v>
      </c>
      <c r="AV614" s="43">
        <v>0</v>
      </c>
      <c r="AW614" s="43">
        <v>0</v>
      </c>
      <c r="AX614" s="43">
        <v>0</v>
      </c>
      <c r="AY614" s="43">
        <v>0</v>
      </c>
      <c r="AZ614" s="43">
        <v>0</v>
      </c>
      <c r="BA614" s="19"/>
      <c r="BB614" s="275">
        <f t="shared" si="112"/>
        <v>0</v>
      </c>
      <c r="BC614" s="275">
        <f t="shared" si="113"/>
        <v>0</v>
      </c>
      <c r="BD614" s="14">
        <f>COUNTIF(СписМінфін!$B$2:$B$101,M614)</f>
        <v>0</v>
      </c>
    </row>
    <row r="615" spans="1:56" s="14" customFormat="1" hidden="1" x14ac:dyDescent="0.2">
      <c r="A615" s="14">
        <v>1</v>
      </c>
      <c r="B615" s="14">
        <f t="shared" si="114"/>
        <v>1</v>
      </c>
      <c r="C615" s="14">
        <f t="shared" si="115"/>
        <v>0</v>
      </c>
      <c r="D615" s="14" t="str">
        <f t="shared" si="116"/>
        <v>8ПРИВАТНЕ АКЦIОНЕРНЕ ТОВАРИСТВО "ЦЕНТРАЛЬНИЙ ГІРНИЧО-ЗБАГАЧУВАЛЬНИЙ КОМБІНАТ"</v>
      </c>
      <c r="E615" s="261">
        <f t="shared" si="117"/>
        <v>930599.03561643837</v>
      </c>
      <c r="F615" s="261">
        <f t="shared" si="118"/>
        <v>0</v>
      </c>
      <c r="G615" s="128">
        <f t="shared" si="109"/>
        <v>2033944</v>
      </c>
      <c r="H615" s="126">
        <f t="shared" si="119"/>
        <v>0</v>
      </c>
      <c r="I615" s="23">
        <v>42604</v>
      </c>
      <c r="J615" s="23">
        <v>42604</v>
      </c>
      <c r="K615" s="274">
        <f t="shared" si="120"/>
        <v>42635</v>
      </c>
      <c r="L615" s="22">
        <v>9151559282</v>
      </c>
      <c r="M615" s="14" t="s">
        <v>133</v>
      </c>
      <c r="N615" s="41">
        <v>1909704059</v>
      </c>
      <c r="O615" s="40">
        <v>42604</v>
      </c>
      <c r="P615" s="40">
        <v>42604</v>
      </c>
      <c r="Q615" s="40" t="s">
        <v>108</v>
      </c>
      <c r="R615" s="43">
        <v>57069438</v>
      </c>
      <c r="S615" s="40">
        <v>42634</v>
      </c>
      <c r="T615" s="55">
        <f t="shared" si="110"/>
        <v>55035494</v>
      </c>
      <c r="U615" s="90">
        <v>42635</v>
      </c>
      <c r="V615" s="19">
        <v>55035494</v>
      </c>
      <c r="W615" s="43">
        <v>0</v>
      </c>
      <c r="X615" s="43">
        <v>0</v>
      </c>
      <c r="Y615" s="43">
        <v>0</v>
      </c>
      <c r="Z615" s="43">
        <v>0</v>
      </c>
      <c r="AA615" s="43">
        <v>0</v>
      </c>
      <c r="AB615" s="43">
        <v>0</v>
      </c>
      <c r="AC615" s="43">
        <v>0</v>
      </c>
      <c r="AD615" s="43">
        <v>0</v>
      </c>
      <c r="AE615" s="43">
        <v>0</v>
      </c>
      <c r="AF615" s="43">
        <v>0</v>
      </c>
      <c r="AG615" s="43">
        <v>0</v>
      </c>
      <c r="AH615" s="43">
        <v>0</v>
      </c>
      <c r="AI615" s="88">
        <v>0</v>
      </c>
      <c r="AJ615" s="43">
        <v>0</v>
      </c>
      <c r="AK615" s="43">
        <v>0</v>
      </c>
      <c r="AL615" s="43">
        <v>0</v>
      </c>
      <c r="AM615" s="43">
        <v>0</v>
      </c>
      <c r="AN615" s="72">
        <f t="shared" si="111"/>
        <v>55035494</v>
      </c>
      <c r="AO615" s="40">
        <v>42642</v>
      </c>
      <c r="AP615" s="56">
        <v>55035494</v>
      </c>
      <c r="AQ615" s="43">
        <v>0</v>
      </c>
      <c r="AR615" s="43">
        <v>0</v>
      </c>
      <c r="AS615" s="43">
        <v>0</v>
      </c>
      <c r="AT615" s="43">
        <v>0</v>
      </c>
      <c r="AU615" s="43">
        <v>0</v>
      </c>
      <c r="AV615" s="43">
        <v>0</v>
      </c>
      <c r="AW615" s="43">
        <v>0</v>
      </c>
      <c r="AX615" s="43">
        <v>0</v>
      </c>
      <c r="AY615" s="43">
        <v>0</v>
      </c>
      <c r="AZ615" s="43">
        <v>0</v>
      </c>
      <c r="BA615" s="19"/>
      <c r="BB615" s="275">
        <f t="shared" si="112"/>
        <v>0</v>
      </c>
      <c r="BC615" s="275">
        <f t="shared" si="113"/>
        <v>2033944</v>
      </c>
      <c r="BD615" s="14">
        <f>COUNTIF(СписМінфін!$B$2:$B$101,M615)</f>
        <v>0</v>
      </c>
    </row>
    <row r="616" spans="1:56" s="14" customFormat="1" hidden="1" x14ac:dyDescent="0.2">
      <c r="A616" s="14">
        <v>1</v>
      </c>
      <c r="B616" s="14">
        <f t="shared" si="114"/>
        <v>1</v>
      </c>
      <c r="C616" s="14">
        <f t="shared" si="115"/>
        <v>0</v>
      </c>
      <c r="D616" s="14" t="str">
        <f t="shared" si="116"/>
        <v>8ПУБЛІЧНЕ АКЦIОНЕРНЕ ТОВАРИСТВО "ДНІПРОВСЬКИЙ МЕТАЛУРГІЙНИЙ КОМБІНАТ ІМ. Ф.Е. ДЗЕРЖИНСЬКОГО"</v>
      </c>
      <c r="E616" s="261">
        <f t="shared" si="117"/>
        <v>2693442.1136986576</v>
      </c>
      <c r="F616" s="261">
        <f t="shared" si="118"/>
        <v>0</v>
      </c>
      <c r="G616" s="129">
        <f t="shared" si="109"/>
        <v>5886864.5000000596</v>
      </c>
      <c r="H616" s="126">
        <f t="shared" si="119"/>
        <v>0</v>
      </c>
      <c r="I616" s="23">
        <v>42604</v>
      </c>
      <c r="J616" s="23">
        <v>42604</v>
      </c>
      <c r="K616" s="274">
        <f t="shared" si="120"/>
        <v>42635</v>
      </c>
      <c r="L616" s="22">
        <v>9150927302</v>
      </c>
      <c r="M616" s="14" t="s">
        <v>27</v>
      </c>
      <c r="N616" s="41">
        <v>53930404034</v>
      </c>
      <c r="O616" s="40">
        <v>42604</v>
      </c>
      <c r="P616" s="40">
        <v>42604</v>
      </c>
      <c r="Q616" s="40" t="s">
        <v>108</v>
      </c>
      <c r="R616" s="43">
        <v>290127809</v>
      </c>
      <c r="S616" s="40">
        <v>42634</v>
      </c>
      <c r="T616" s="55">
        <f t="shared" si="110"/>
        <v>284240944.49999994</v>
      </c>
      <c r="U616" s="90">
        <v>42635</v>
      </c>
      <c r="V616" s="19">
        <v>284240944.49999994</v>
      </c>
      <c r="W616" s="43">
        <v>0</v>
      </c>
      <c r="X616" s="43">
        <v>0</v>
      </c>
      <c r="Y616" s="43">
        <v>0</v>
      </c>
      <c r="Z616" s="43">
        <v>0</v>
      </c>
      <c r="AA616" s="43">
        <v>0</v>
      </c>
      <c r="AB616" s="43">
        <v>0</v>
      </c>
      <c r="AC616" s="43">
        <v>0</v>
      </c>
      <c r="AD616" s="43">
        <v>0</v>
      </c>
      <c r="AE616" s="43">
        <v>0</v>
      </c>
      <c r="AF616" s="43">
        <v>0</v>
      </c>
      <c r="AG616" s="43">
        <v>0</v>
      </c>
      <c r="AH616" s="43">
        <v>0</v>
      </c>
      <c r="AI616" s="88">
        <v>0</v>
      </c>
      <c r="AJ616" s="43">
        <v>0</v>
      </c>
      <c r="AK616" s="43">
        <v>0</v>
      </c>
      <c r="AL616" s="43">
        <v>0</v>
      </c>
      <c r="AM616" s="43">
        <v>0</v>
      </c>
      <c r="AN616" s="72">
        <f t="shared" si="111"/>
        <v>284240944.99999994</v>
      </c>
      <c r="AO616" s="40">
        <v>42668</v>
      </c>
      <c r="AP616" s="57">
        <v>284240944.99999994</v>
      </c>
      <c r="AQ616" s="43">
        <v>0</v>
      </c>
      <c r="AR616" s="43">
        <v>0</v>
      </c>
      <c r="AS616" s="43">
        <v>0</v>
      </c>
      <c r="AT616" s="43">
        <v>0</v>
      </c>
      <c r="AU616" s="43">
        <v>0</v>
      </c>
      <c r="AV616" s="43">
        <v>0</v>
      </c>
      <c r="AW616" s="43">
        <v>0</v>
      </c>
      <c r="AX616" s="43">
        <v>0</v>
      </c>
      <c r="AY616" s="43">
        <v>0</v>
      </c>
      <c r="AZ616" s="43">
        <v>0</v>
      </c>
      <c r="BA616" s="22"/>
      <c r="BB616" s="276">
        <f t="shared" si="112"/>
        <v>-0.5</v>
      </c>
      <c r="BC616" s="276">
        <f t="shared" si="113"/>
        <v>5886864.0000000596</v>
      </c>
      <c r="BD616" s="14">
        <f>COUNTIF(СписМінфін!$B$2:$B$101,M616)</f>
        <v>1</v>
      </c>
    </row>
    <row r="617" spans="1:56" s="14" customFormat="1" hidden="1" x14ac:dyDescent="0.2">
      <c r="A617" s="14">
        <v>1</v>
      </c>
      <c r="B617" s="14">
        <f t="shared" si="114"/>
        <v>0</v>
      </c>
      <c r="C617" s="14">
        <f t="shared" si="115"/>
        <v>0</v>
      </c>
      <c r="D617" s="14" t="str">
        <f t="shared" si="116"/>
        <v>8ПУБЛІЧНЕ АКЦIОНЕРНЕ ТОВАРИСТВО "НІКОПОЛЬСЬКИЙ ЗАВОД ФЕРОСПЛАВІВ"</v>
      </c>
      <c r="E617" s="261">
        <f t="shared" si="117"/>
        <v>0</v>
      </c>
      <c r="F617" s="261">
        <f t="shared" si="118"/>
        <v>0</v>
      </c>
      <c r="G617" s="128">
        <f t="shared" si="109"/>
        <v>0</v>
      </c>
      <c r="H617" s="126">
        <f t="shared" si="119"/>
        <v>0</v>
      </c>
      <c r="I617" s="23">
        <v>42604</v>
      </c>
      <c r="J617" s="23">
        <v>42604</v>
      </c>
      <c r="K617" s="274">
        <f t="shared" si="120"/>
        <v>42635</v>
      </c>
      <c r="L617" s="22">
        <v>9151483167</v>
      </c>
      <c r="M617" s="14" t="s">
        <v>70</v>
      </c>
      <c r="N617" s="41">
        <v>1865204076</v>
      </c>
      <c r="O617" s="40">
        <v>42604</v>
      </c>
      <c r="P617" s="40">
        <v>42604</v>
      </c>
      <c r="Q617" s="40" t="s">
        <v>108</v>
      </c>
      <c r="R617" s="22">
        <v>117137302</v>
      </c>
      <c r="S617" s="40">
        <v>42634</v>
      </c>
      <c r="T617" s="55">
        <f t="shared" si="110"/>
        <v>117137302</v>
      </c>
      <c r="U617" s="90">
        <v>42635</v>
      </c>
      <c r="V617" s="19">
        <v>117137302</v>
      </c>
      <c r="W617" s="43">
        <v>0</v>
      </c>
      <c r="X617" s="43">
        <v>0</v>
      </c>
      <c r="Y617" s="43">
        <v>0</v>
      </c>
      <c r="Z617" s="43">
        <v>0</v>
      </c>
      <c r="AA617" s="43">
        <v>0</v>
      </c>
      <c r="AB617" s="43">
        <v>0</v>
      </c>
      <c r="AC617" s="43">
        <v>0</v>
      </c>
      <c r="AD617" s="43">
        <v>0</v>
      </c>
      <c r="AE617" s="43">
        <v>0</v>
      </c>
      <c r="AF617" s="43">
        <v>0</v>
      </c>
      <c r="AG617" s="43">
        <v>0</v>
      </c>
      <c r="AH617" s="43">
        <v>0</v>
      </c>
      <c r="AI617" s="88">
        <v>0</v>
      </c>
      <c r="AJ617" s="43">
        <v>0</v>
      </c>
      <c r="AK617" s="43">
        <v>0</v>
      </c>
      <c r="AL617" s="43">
        <v>0</v>
      </c>
      <c r="AM617" s="43">
        <v>0</v>
      </c>
      <c r="AN617" s="72">
        <f t="shared" si="111"/>
        <v>117137302</v>
      </c>
      <c r="AO617" s="40">
        <v>42668</v>
      </c>
      <c r="AP617" s="56">
        <v>117137302</v>
      </c>
      <c r="AQ617" s="43">
        <v>0</v>
      </c>
      <c r="AR617" s="43">
        <v>0</v>
      </c>
      <c r="AS617" s="43">
        <v>0</v>
      </c>
      <c r="AT617" s="43">
        <v>0</v>
      </c>
      <c r="AU617" s="43">
        <v>0</v>
      </c>
      <c r="AV617" s="43">
        <v>0</v>
      </c>
      <c r="AW617" s="43">
        <v>0</v>
      </c>
      <c r="AX617" s="43">
        <v>0</v>
      </c>
      <c r="AY617" s="43">
        <v>0</v>
      </c>
      <c r="AZ617" s="43">
        <v>0</v>
      </c>
      <c r="BA617" s="19"/>
      <c r="BB617" s="275">
        <f t="shared" si="112"/>
        <v>0</v>
      </c>
      <c r="BC617" s="275">
        <f t="shared" si="113"/>
        <v>0</v>
      </c>
      <c r="BD617" s="14">
        <f>COUNTIF(СписМінфін!$B$2:$B$101,M617)</f>
        <v>1</v>
      </c>
    </row>
    <row r="618" spans="1:56" s="14" customFormat="1" hidden="1" x14ac:dyDescent="0.2">
      <c r="A618" s="14">
        <v>1</v>
      </c>
      <c r="B618" s="14">
        <f t="shared" si="114"/>
        <v>0</v>
      </c>
      <c r="C618" s="14">
        <f t="shared" si="115"/>
        <v>0</v>
      </c>
      <c r="D618" s="14" t="str">
        <f t="shared" si="116"/>
        <v>8ПУБЛІЧНЕ АКЦІОНЕРНЕ ТОВАРИСТВО ''ЗАПОРІЗЬКИЙ ЗАВОД ФЕРОСПЛАВІВ''</v>
      </c>
      <c r="E618" s="261">
        <f t="shared" si="117"/>
        <v>0</v>
      </c>
      <c r="F618" s="261">
        <f t="shared" si="118"/>
        <v>0</v>
      </c>
      <c r="G618" s="128">
        <f t="shared" si="109"/>
        <v>0</v>
      </c>
      <c r="H618" s="126">
        <f t="shared" si="119"/>
        <v>0</v>
      </c>
      <c r="I618" s="23">
        <v>42604</v>
      </c>
      <c r="J618" s="23">
        <v>42604</v>
      </c>
      <c r="K618" s="274">
        <f t="shared" si="120"/>
        <v>42635</v>
      </c>
      <c r="L618" s="22">
        <v>9151454016</v>
      </c>
      <c r="M618" s="14" t="s">
        <v>137</v>
      </c>
      <c r="N618" s="41">
        <v>1865408241</v>
      </c>
      <c r="O618" s="40">
        <v>42604</v>
      </c>
      <c r="P618" s="40">
        <v>42604</v>
      </c>
      <c r="Q618" s="40" t="s">
        <v>108</v>
      </c>
      <c r="R618" s="22">
        <v>20519992</v>
      </c>
      <c r="S618" s="40">
        <v>42634</v>
      </c>
      <c r="T618" s="55">
        <f t="shared" si="110"/>
        <v>20519992</v>
      </c>
      <c r="U618" s="90">
        <v>42635</v>
      </c>
      <c r="V618" s="19">
        <v>20519992</v>
      </c>
      <c r="W618" s="43">
        <v>0</v>
      </c>
      <c r="X618" s="43">
        <v>0</v>
      </c>
      <c r="Y618" s="43">
        <v>0</v>
      </c>
      <c r="Z618" s="43">
        <v>0</v>
      </c>
      <c r="AA618" s="43">
        <v>0</v>
      </c>
      <c r="AB618" s="43">
        <v>0</v>
      </c>
      <c r="AC618" s="43">
        <v>0</v>
      </c>
      <c r="AD618" s="43">
        <v>0</v>
      </c>
      <c r="AE618" s="43">
        <v>0</v>
      </c>
      <c r="AF618" s="43">
        <v>0</v>
      </c>
      <c r="AG618" s="43">
        <v>0</v>
      </c>
      <c r="AH618" s="43">
        <v>0</v>
      </c>
      <c r="AI618" s="88">
        <v>0</v>
      </c>
      <c r="AJ618" s="43">
        <v>0</v>
      </c>
      <c r="AK618" s="43">
        <v>0</v>
      </c>
      <c r="AL618" s="43">
        <v>0</v>
      </c>
      <c r="AM618" s="43">
        <v>0</v>
      </c>
      <c r="AN618" s="72">
        <f t="shared" si="111"/>
        <v>20519992</v>
      </c>
      <c r="AO618" s="40">
        <v>42661</v>
      </c>
      <c r="AP618" s="56">
        <v>20519992</v>
      </c>
      <c r="AQ618" s="43">
        <v>0</v>
      </c>
      <c r="AR618" s="43">
        <v>0</v>
      </c>
      <c r="AS618" s="43">
        <v>0</v>
      </c>
      <c r="AT618" s="43">
        <v>0</v>
      </c>
      <c r="AU618" s="43">
        <v>0</v>
      </c>
      <c r="AV618" s="43">
        <v>0</v>
      </c>
      <c r="AW618" s="43">
        <v>0</v>
      </c>
      <c r="AX618" s="43">
        <v>0</v>
      </c>
      <c r="AY618" s="43">
        <v>0</v>
      </c>
      <c r="AZ618" s="43">
        <v>0</v>
      </c>
      <c r="BA618" s="19"/>
      <c r="BB618" s="275">
        <f t="shared" si="112"/>
        <v>0</v>
      </c>
      <c r="BC618" s="275">
        <f t="shared" si="113"/>
        <v>0</v>
      </c>
      <c r="BD618" s="14">
        <f>COUNTIF(СписМінфін!$B$2:$B$101,M618)</f>
        <v>0</v>
      </c>
    </row>
    <row r="619" spans="1:56" s="14" customFormat="1" hidden="1" x14ac:dyDescent="0.2">
      <c r="A619" s="14">
        <v>1</v>
      </c>
      <c r="B619" s="14">
        <f t="shared" si="114"/>
        <v>1</v>
      </c>
      <c r="C619" s="14">
        <f t="shared" si="115"/>
        <v>0</v>
      </c>
      <c r="D619" s="14" t="str">
        <f t="shared" si="116"/>
        <v>8ТОВАРИСТВО З ОБМЕЖЕНОЮ ВIДПОВIДАЛЬНIСТЮ "АМБАР ЕКСПОРТ"</v>
      </c>
      <c r="E619" s="261">
        <f t="shared" si="117"/>
        <v>339322.49589041097</v>
      </c>
      <c r="F619" s="261">
        <f t="shared" si="118"/>
        <v>0</v>
      </c>
      <c r="G619" s="128">
        <f t="shared" si="109"/>
        <v>741633</v>
      </c>
      <c r="H619" s="126">
        <f t="shared" si="119"/>
        <v>0</v>
      </c>
      <c r="I619" s="23">
        <v>42604</v>
      </c>
      <c r="J619" s="23">
        <v>42604</v>
      </c>
      <c r="K619" s="274">
        <f t="shared" si="120"/>
        <v>42635</v>
      </c>
      <c r="L619" s="22">
        <v>9151505463</v>
      </c>
      <c r="M619" s="14" t="s">
        <v>59</v>
      </c>
      <c r="N619" s="41">
        <v>384069008150</v>
      </c>
      <c r="O619" s="40">
        <v>42604</v>
      </c>
      <c r="P619" s="40">
        <v>42604</v>
      </c>
      <c r="Q619" s="40" t="s">
        <v>108</v>
      </c>
      <c r="R619" s="22">
        <v>27856089</v>
      </c>
      <c r="S619" s="40">
        <v>42634</v>
      </c>
      <c r="T619" s="55">
        <f t="shared" si="110"/>
        <v>27114456</v>
      </c>
      <c r="U619" s="90">
        <v>42635</v>
      </c>
      <c r="V619" s="19">
        <v>27114456</v>
      </c>
      <c r="W619" s="43">
        <v>0</v>
      </c>
      <c r="X619" s="43">
        <v>0</v>
      </c>
      <c r="Y619" s="43">
        <v>0</v>
      </c>
      <c r="Z619" s="43">
        <v>0</v>
      </c>
      <c r="AA619" s="43">
        <v>0</v>
      </c>
      <c r="AB619" s="43">
        <v>0</v>
      </c>
      <c r="AC619" s="43">
        <v>0</v>
      </c>
      <c r="AD619" s="43">
        <v>0</v>
      </c>
      <c r="AE619" s="43">
        <v>0</v>
      </c>
      <c r="AF619" s="43">
        <v>0</v>
      </c>
      <c r="AG619" s="43">
        <v>0</v>
      </c>
      <c r="AH619" s="43">
        <v>0</v>
      </c>
      <c r="AI619" s="88">
        <v>0</v>
      </c>
      <c r="AJ619" s="43">
        <v>0</v>
      </c>
      <c r="AK619" s="43">
        <v>0</v>
      </c>
      <c r="AL619" s="43">
        <v>0</v>
      </c>
      <c r="AM619" s="43">
        <v>0</v>
      </c>
      <c r="AN619" s="72">
        <f t="shared" si="111"/>
        <v>27114456</v>
      </c>
      <c r="AO619" s="40">
        <v>42642</v>
      </c>
      <c r="AP619" s="56">
        <v>27114456</v>
      </c>
      <c r="AQ619" s="43">
        <v>0</v>
      </c>
      <c r="AR619" s="43">
        <v>0</v>
      </c>
      <c r="AS619" s="43">
        <v>0</v>
      </c>
      <c r="AT619" s="43">
        <v>0</v>
      </c>
      <c r="AU619" s="43">
        <v>0</v>
      </c>
      <c r="AV619" s="43">
        <v>0</v>
      </c>
      <c r="AW619" s="43">
        <v>0</v>
      </c>
      <c r="AX619" s="43">
        <v>0</v>
      </c>
      <c r="AY619" s="43">
        <v>0</v>
      </c>
      <c r="AZ619" s="43">
        <v>0</v>
      </c>
      <c r="BA619" s="19"/>
      <c r="BB619" s="275">
        <f t="shared" si="112"/>
        <v>0</v>
      </c>
      <c r="BC619" s="275">
        <f t="shared" si="113"/>
        <v>741633</v>
      </c>
      <c r="BD619" s="14">
        <f>COUNTIF(СписМінфін!$B$2:$B$101,M619)</f>
        <v>1</v>
      </c>
    </row>
    <row r="620" spans="1:56" s="14" customFormat="1" hidden="1" x14ac:dyDescent="0.2">
      <c r="A620" s="14">
        <v>1</v>
      </c>
      <c r="B620" s="14">
        <f t="shared" si="114"/>
        <v>0</v>
      </c>
      <c r="C620" s="14">
        <f t="shared" si="115"/>
        <v>0</v>
      </c>
      <c r="D620" s="14" t="str">
        <f t="shared" si="116"/>
        <v>8ТОВАРИСТВО З ОБМЕЖЕНОЮ ВIДПОВIДАЛЬНIСТЮ "ЗАПОРІЗЬКИЙ ТИТАНО-МАГНІЄВИЙ КОМБІНАТ"</v>
      </c>
      <c r="E620" s="261">
        <f t="shared" si="117"/>
        <v>0</v>
      </c>
      <c r="F620" s="261">
        <f t="shared" si="118"/>
        <v>0</v>
      </c>
      <c r="G620" s="128">
        <f t="shared" si="109"/>
        <v>0</v>
      </c>
      <c r="H620" s="126">
        <f t="shared" si="119"/>
        <v>0</v>
      </c>
      <c r="I620" s="23">
        <v>42604</v>
      </c>
      <c r="J620" s="23">
        <v>42604</v>
      </c>
      <c r="K620" s="274">
        <f t="shared" si="120"/>
        <v>42635</v>
      </c>
      <c r="L620" s="22">
        <v>9150916970</v>
      </c>
      <c r="M620" s="14" t="s">
        <v>30</v>
      </c>
      <c r="N620" s="41">
        <v>389830008255</v>
      </c>
      <c r="O620" s="40">
        <v>42604</v>
      </c>
      <c r="P620" s="40">
        <v>42604</v>
      </c>
      <c r="Q620" s="40" t="s">
        <v>108</v>
      </c>
      <c r="R620" s="43">
        <v>500312</v>
      </c>
      <c r="S620" s="40">
        <v>42634</v>
      </c>
      <c r="T620" s="55">
        <f t="shared" si="110"/>
        <v>500312</v>
      </c>
      <c r="U620" s="90">
        <v>42635</v>
      </c>
      <c r="V620" s="19">
        <v>500312</v>
      </c>
      <c r="W620" s="43">
        <v>0</v>
      </c>
      <c r="X620" s="43">
        <v>0</v>
      </c>
      <c r="Y620" s="43">
        <v>0</v>
      </c>
      <c r="Z620" s="43">
        <v>0</v>
      </c>
      <c r="AA620" s="43">
        <v>0</v>
      </c>
      <c r="AB620" s="43">
        <v>0</v>
      </c>
      <c r="AC620" s="43">
        <v>0</v>
      </c>
      <c r="AD620" s="43">
        <v>0</v>
      </c>
      <c r="AE620" s="43">
        <v>0</v>
      </c>
      <c r="AF620" s="43">
        <v>0</v>
      </c>
      <c r="AG620" s="43">
        <v>0</v>
      </c>
      <c r="AH620" s="43">
        <v>0</v>
      </c>
      <c r="AI620" s="88">
        <v>0</v>
      </c>
      <c r="AJ620" s="43">
        <v>0</v>
      </c>
      <c r="AK620" s="43">
        <v>0</v>
      </c>
      <c r="AL620" s="43">
        <v>0</v>
      </c>
      <c r="AM620" s="43">
        <v>0</v>
      </c>
      <c r="AN620" s="72">
        <f t="shared" si="111"/>
        <v>500312</v>
      </c>
      <c r="AO620" s="40">
        <v>42733</v>
      </c>
      <c r="AP620" s="56">
        <v>500312</v>
      </c>
      <c r="AQ620" s="43">
        <v>0</v>
      </c>
      <c r="AR620" s="43">
        <v>0</v>
      </c>
      <c r="AS620" s="43">
        <v>0</v>
      </c>
      <c r="AT620" s="43">
        <v>0</v>
      </c>
      <c r="AU620" s="43">
        <v>0</v>
      </c>
      <c r="AV620" s="43">
        <v>0</v>
      </c>
      <c r="AW620" s="43">
        <v>0</v>
      </c>
      <c r="AX620" s="43">
        <v>0</v>
      </c>
      <c r="AY620" s="43">
        <v>0</v>
      </c>
      <c r="AZ620" s="43">
        <v>0</v>
      </c>
      <c r="BA620" s="19"/>
      <c r="BB620" s="275">
        <f t="shared" si="112"/>
        <v>0</v>
      </c>
      <c r="BC620" s="275">
        <f t="shared" si="113"/>
        <v>0</v>
      </c>
      <c r="BD620" s="14">
        <f>COUNTIF(СписМінфін!$B$2:$B$101,M620)</f>
        <v>1</v>
      </c>
    </row>
    <row r="621" spans="1:56" s="14" customFormat="1" hidden="1" x14ac:dyDescent="0.2">
      <c r="A621" s="14">
        <v>1</v>
      </c>
      <c r="B621" s="14">
        <f t="shared" si="114"/>
        <v>0</v>
      </c>
      <c r="C621" s="14">
        <f t="shared" si="115"/>
        <v>0</v>
      </c>
      <c r="D621" s="14" t="str">
        <f t="shared" si="116"/>
        <v>8ТОВАРИСТВО З ОБМЕЖЕНОЮ ВIДПОВIДАЛЬНIСТЮ "ТОРГОВИЙ ДІМ "СЛАВИЧ"</v>
      </c>
      <c r="E621" s="261">
        <f t="shared" si="117"/>
        <v>0</v>
      </c>
      <c r="F621" s="261">
        <f t="shared" si="118"/>
        <v>0</v>
      </c>
      <c r="G621" s="128">
        <f t="shared" si="109"/>
        <v>0</v>
      </c>
      <c r="H621" s="126">
        <f t="shared" si="119"/>
        <v>0</v>
      </c>
      <c r="I621" s="23">
        <v>42604</v>
      </c>
      <c r="J621" s="23">
        <v>42604</v>
      </c>
      <c r="K621" s="274">
        <f t="shared" si="120"/>
        <v>42635</v>
      </c>
      <c r="L621" s="22">
        <v>9150966918</v>
      </c>
      <c r="M621" s="14" t="s">
        <v>90</v>
      </c>
      <c r="N621" s="41">
        <v>213943025265</v>
      </c>
      <c r="O621" s="40">
        <v>42604</v>
      </c>
      <c r="P621" s="40">
        <v>42604</v>
      </c>
      <c r="Q621" s="40" t="s">
        <v>108</v>
      </c>
      <c r="R621" s="22">
        <v>18866828</v>
      </c>
      <c r="S621" s="40">
        <v>42634</v>
      </c>
      <c r="T621" s="55">
        <f t="shared" si="110"/>
        <v>18866828</v>
      </c>
      <c r="U621" s="90">
        <v>42635</v>
      </c>
      <c r="V621" s="19">
        <v>18866828</v>
      </c>
      <c r="W621" s="43">
        <v>0</v>
      </c>
      <c r="X621" s="43">
        <v>0</v>
      </c>
      <c r="Y621" s="43">
        <v>0</v>
      </c>
      <c r="Z621" s="43">
        <v>0</v>
      </c>
      <c r="AA621" s="43">
        <v>0</v>
      </c>
      <c r="AB621" s="43">
        <v>0</v>
      </c>
      <c r="AC621" s="43">
        <v>0</v>
      </c>
      <c r="AD621" s="43">
        <v>0</v>
      </c>
      <c r="AE621" s="43">
        <v>0</v>
      </c>
      <c r="AF621" s="43">
        <v>0</v>
      </c>
      <c r="AG621" s="43">
        <v>0</v>
      </c>
      <c r="AH621" s="43">
        <v>0</v>
      </c>
      <c r="AI621" s="88">
        <v>0</v>
      </c>
      <c r="AJ621" s="43">
        <v>0</v>
      </c>
      <c r="AK621" s="43">
        <v>0</v>
      </c>
      <c r="AL621" s="43">
        <v>0</v>
      </c>
      <c r="AM621" s="43">
        <v>0</v>
      </c>
      <c r="AN621" s="72">
        <f t="shared" si="111"/>
        <v>18866828</v>
      </c>
      <c r="AO621" s="40">
        <v>42668</v>
      </c>
      <c r="AP621" s="56">
        <v>18866828</v>
      </c>
      <c r="AQ621" s="43">
        <v>0</v>
      </c>
      <c r="AR621" s="43">
        <v>0</v>
      </c>
      <c r="AS621" s="43">
        <v>0</v>
      </c>
      <c r="AT621" s="43">
        <v>0</v>
      </c>
      <c r="AU621" s="43">
        <v>0</v>
      </c>
      <c r="AV621" s="43">
        <v>0</v>
      </c>
      <c r="AW621" s="43">
        <v>0</v>
      </c>
      <c r="AX621" s="43">
        <v>0</v>
      </c>
      <c r="AY621" s="43">
        <v>0</v>
      </c>
      <c r="AZ621" s="43">
        <v>0</v>
      </c>
      <c r="BA621" s="19"/>
      <c r="BB621" s="275">
        <f t="shared" si="112"/>
        <v>0</v>
      </c>
      <c r="BC621" s="275">
        <f t="shared" si="113"/>
        <v>0</v>
      </c>
      <c r="BD621" s="14">
        <f>COUNTIF(СписМінфін!$B$2:$B$101,M621)</f>
        <v>1</v>
      </c>
    </row>
    <row r="622" spans="1:56" s="14" customFormat="1" hidden="1" x14ac:dyDescent="0.2">
      <c r="A622" s="14">
        <v>1</v>
      </c>
      <c r="B622" s="14">
        <f t="shared" si="114"/>
        <v>0</v>
      </c>
      <c r="C622" s="14">
        <f t="shared" si="115"/>
        <v>0</v>
      </c>
      <c r="D622" s="14" t="str">
        <f t="shared" si="116"/>
        <v>8ДОЧIРНЄ ПIДПРИЄМСТВО "КОНДИТЕРСЬКА КОРПОРАЦІЯ "РОШЕН"</v>
      </c>
      <c r="E622" s="261">
        <f t="shared" si="117"/>
        <v>0</v>
      </c>
      <c r="F622" s="261">
        <f t="shared" si="118"/>
        <v>0</v>
      </c>
      <c r="G622" s="128">
        <f t="shared" si="109"/>
        <v>0</v>
      </c>
      <c r="H622" s="126">
        <f t="shared" si="119"/>
        <v>0</v>
      </c>
      <c r="I622" s="23">
        <v>42604</v>
      </c>
      <c r="J622" s="23">
        <v>42604</v>
      </c>
      <c r="K622" s="274">
        <f t="shared" si="120"/>
        <v>42636</v>
      </c>
      <c r="L622" s="22">
        <v>9151360742</v>
      </c>
      <c r="M622" s="14" t="s">
        <v>81</v>
      </c>
      <c r="N622" s="41">
        <v>253921826532</v>
      </c>
      <c r="O622" s="40">
        <v>42604</v>
      </c>
      <c r="P622" s="40">
        <v>42604</v>
      </c>
      <c r="Q622" s="40" t="s">
        <v>108</v>
      </c>
      <c r="R622" s="22">
        <v>89765469</v>
      </c>
      <c r="S622" s="40">
        <v>42636</v>
      </c>
      <c r="T622" s="55">
        <f t="shared" si="110"/>
        <v>89765469</v>
      </c>
      <c r="U622" s="90">
        <v>42636</v>
      </c>
      <c r="V622" s="19">
        <v>89765469</v>
      </c>
      <c r="W622" s="43">
        <v>0</v>
      </c>
      <c r="X622" s="43">
        <v>0</v>
      </c>
      <c r="Y622" s="43">
        <v>0</v>
      </c>
      <c r="Z622" s="43">
        <v>0</v>
      </c>
      <c r="AA622" s="43">
        <v>0</v>
      </c>
      <c r="AB622" s="43">
        <v>0</v>
      </c>
      <c r="AC622" s="43">
        <v>0</v>
      </c>
      <c r="AD622" s="43">
        <v>0</v>
      </c>
      <c r="AE622" s="43">
        <v>0</v>
      </c>
      <c r="AF622" s="43">
        <v>0</v>
      </c>
      <c r="AG622" s="43">
        <v>0</v>
      </c>
      <c r="AH622" s="43">
        <v>0</v>
      </c>
      <c r="AI622" s="88">
        <v>0</v>
      </c>
      <c r="AJ622" s="43">
        <v>0</v>
      </c>
      <c r="AK622" s="43">
        <v>0</v>
      </c>
      <c r="AL622" s="43">
        <v>0</v>
      </c>
      <c r="AM622" s="43">
        <v>0</v>
      </c>
      <c r="AN622" s="72">
        <f t="shared" si="111"/>
        <v>89765469</v>
      </c>
      <c r="AO622" s="40">
        <v>42642</v>
      </c>
      <c r="AP622" s="56">
        <v>89765469</v>
      </c>
      <c r="AQ622" s="43">
        <v>0</v>
      </c>
      <c r="AR622" s="43">
        <v>0</v>
      </c>
      <c r="AS622" s="43">
        <v>0</v>
      </c>
      <c r="AT622" s="43">
        <v>0</v>
      </c>
      <c r="AU622" s="43">
        <v>0</v>
      </c>
      <c r="AV622" s="43">
        <v>0</v>
      </c>
      <c r="AW622" s="43">
        <v>0</v>
      </c>
      <c r="AX622" s="43">
        <v>0</v>
      </c>
      <c r="AY622" s="43">
        <v>0</v>
      </c>
      <c r="AZ622" s="43">
        <v>0</v>
      </c>
      <c r="BA622" s="19"/>
      <c r="BB622" s="275">
        <f t="shared" si="112"/>
        <v>0</v>
      </c>
      <c r="BC622" s="275">
        <f t="shared" si="113"/>
        <v>0</v>
      </c>
      <c r="BD622" s="14">
        <f>COUNTIF(СписМінфін!$B$2:$B$101,M622)</f>
        <v>1</v>
      </c>
    </row>
    <row r="623" spans="1:56" s="14" customFormat="1" hidden="1" x14ac:dyDescent="0.2">
      <c r="A623" s="14">
        <v>1</v>
      </c>
      <c r="B623" s="14">
        <f t="shared" si="114"/>
        <v>0</v>
      </c>
      <c r="C623" s="14">
        <f t="shared" si="115"/>
        <v>0</v>
      </c>
      <c r="D623" s="14" t="str">
        <f t="shared" si="116"/>
        <v>8ПРИВАТНЕ ПIДПРИЄМСТВО "ТОРГОВИЙ ДІМ "МАЙОЛА"</v>
      </c>
      <c r="E623" s="261">
        <f t="shared" si="117"/>
        <v>0</v>
      </c>
      <c r="F623" s="261">
        <f t="shared" si="118"/>
        <v>0</v>
      </c>
      <c r="G623" s="128">
        <f t="shared" si="109"/>
        <v>0</v>
      </c>
      <c r="H623" s="126">
        <f t="shared" si="119"/>
        <v>0</v>
      </c>
      <c r="I623" s="23">
        <v>42604</v>
      </c>
      <c r="J623" s="23">
        <v>42604</v>
      </c>
      <c r="K623" s="274">
        <f t="shared" si="120"/>
        <v>42636</v>
      </c>
      <c r="L623" s="22">
        <v>9151349828</v>
      </c>
      <c r="M623" s="14" t="s">
        <v>80</v>
      </c>
      <c r="N623" s="41">
        <v>327120313055</v>
      </c>
      <c r="O623" s="40">
        <v>42604</v>
      </c>
      <c r="P623" s="40">
        <v>42604</v>
      </c>
      <c r="Q623" s="40" t="s">
        <v>108</v>
      </c>
      <c r="R623" s="43">
        <v>12004968</v>
      </c>
      <c r="S623" s="40">
        <v>42634</v>
      </c>
      <c r="T623" s="55">
        <f t="shared" si="110"/>
        <v>12004968</v>
      </c>
      <c r="U623" s="90">
        <v>42636</v>
      </c>
      <c r="V623" s="19">
        <v>12004968</v>
      </c>
      <c r="W623" s="43">
        <v>0</v>
      </c>
      <c r="X623" s="43">
        <v>0</v>
      </c>
      <c r="Y623" s="43">
        <v>0</v>
      </c>
      <c r="Z623" s="43">
        <v>0</v>
      </c>
      <c r="AA623" s="43">
        <v>0</v>
      </c>
      <c r="AB623" s="43">
        <v>0</v>
      </c>
      <c r="AC623" s="43">
        <v>0</v>
      </c>
      <c r="AD623" s="43">
        <v>0</v>
      </c>
      <c r="AE623" s="43">
        <v>0</v>
      </c>
      <c r="AF623" s="43">
        <v>0</v>
      </c>
      <c r="AG623" s="43">
        <v>0</v>
      </c>
      <c r="AH623" s="43">
        <v>0</v>
      </c>
      <c r="AI623" s="88">
        <v>0</v>
      </c>
      <c r="AJ623" s="43">
        <v>0</v>
      </c>
      <c r="AK623" s="43">
        <v>0</v>
      </c>
      <c r="AL623" s="43">
        <v>0</v>
      </c>
      <c r="AM623" s="43">
        <v>0</v>
      </c>
      <c r="AN623" s="72">
        <f t="shared" si="111"/>
        <v>12004968</v>
      </c>
      <c r="AO623" s="40">
        <v>42642</v>
      </c>
      <c r="AP623" s="56">
        <v>12004968</v>
      </c>
      <c r="AQ623" s="43">
        <v>0</v>
      </c>
      <c r="AR623" s="43">
        <v>0</v>
      </c>
      <c r="AS623" s="43">
        <v>0</v>
      </c>
      <c r="AT623" s="43">
        <v>0</v>
      </c>
      <c r="AU623" s="43">
        <v>0</v>
      </c>
      <c r="AV623" s="43">
        <v>0</v>
      </c>
      <c r="AW623" s="43">
        <v>0</v>
      </c>
      <c r="AX623" s="43">
        <v>0</v>
      </c>
      <c r="AY623" s="43">
        <v>0</v>
      </c>
      <c r="AZ623" s="43">
        <v>0</v>
      </c>
      <c r="BA623" s="19"/>
      <c r="BB623" s="275">
        <f t="shared" si="112"/>
        <v>0</v>
      </c>
      <c r="BC623" s="275">
        <f t="shared" si="113"/>
        <v>0</v>
      </c>
      <c r="BD623" s="14">
        <f>COUNTIF(СписМінфін!$B$2:$B$101,M623)</f>
        <v>1</v>
      </c>
    </row>
    <row r="624" spans="1:56" s="14" customFormat="1" hidden="1" x14ac:dyDescent="0.2">
      <c r="A624" s="14">
        <v>1</v>
      </c>
      <c r="B624" s="14">
        <f t="shared" si="114"/>
        <v>0</v>
      </c>
      <c r="C624" s="14">
        <f t="shared" si="115"/>
        <v>0</v>
      </c>
      <c r="D624" s="14" t="str">
        <f t="shared" si="116"/>
        <v>8СПІЛЬНЕ УКРАЇНСЬКО-ПОЛЬСЬКЕ ПІДПРИЄМСТВО В ФОРМІ ТОВАРИСТВА З ОБМЕЖЕНОЮ ВІДПОВІДАЛЬНІСТЮ "МОДЕРН-ЕКСПО"</v>
      </c>
      <c r="E624" s="261">
        <f t="shared" si="117"/>
        <v>0</v>
      </c>
      <c r="F624" s="261">
        <f t="shared" si="118"/>
        <v>0</v>
      </c>
      <c r="G624" s="128">
        <f t="shared" si="109"/>
        <v>0</v>
      </c>
      <c r="H624" s="126">
        <f t="shared" si="119"/>
        <v>0</v>
      </c>
      <c r="I624" s="23">
        <v>42604</v>
      </c>
      <c r="J624" s="23">
        <v>42604</v>
      </c>
      <c r="K624" s="274">
        <f t="shared" si="120"/>
        <v>42636</v>
      </c>
      <c r="L624" s="22">
        <v>9151201011</v>
      </c>
      <c r="M624" s="14" t="s">
        <v>93</v>
      </c>
      <c r="N624" s="41">
        <v>217515703177</v>
      </c>
      <c r="O624" s="40">
        <v>42604</v>
      </c>
      <c r="P624" s="40">
        <v>42604</v>
      </c>
      <c r="Q624" s="40" t="s">
        <v>108</v>
      </c>
      <c r="R624" s="43">
        <v>16535774</v>
      </c>
      <c r="S624" s="40">
        <v>42634</v>
      </c>
      <c r="T624" s="55">
        <f t="shared" si="110"/>
        <v>16535774</v>
      </c>
      <c r="U624" s="90">
        <v>42636</v>
      </c>
      <c r="V624" s="19">
        <v>16535774</v>
      </c>
      <c r="W624" s="43">
        <v>0</v>
      </c>
      <c r="X624" s="43">
        <v>0</v>
      </c>
      <c r="Y624" s="43">
        <v>0</v>
      </c>
      <c r="Z624" s="43">
        <v>0</v>
      </c>
      <c r="AA624" s="43">
        <v>0</v>
      </c>
      <c r="AB624" s="43">
        <v>0</v>
      </c>
      <c r="AC624" s="43">
        <v>0</v>
      </c>
      <c r="AD624" s="43">
        <v>0</v>
      </c>
      <c r="AE624" s="43">
        <v>0</v>
      </c>
      <c r="AF624" s="43">
        <v>0</v>
      </c>
      <c r="AG624" s="43">
        <v>0</v>
      </c>
      <c r="AH624" s="43">
        <v>0</v>
      </c>
      <c r="AI624" s="88">
        <v>0</v>
      </c>
      <c r="AJ624" s="43">
        <v>0</v>
      </c>
      <c r="AK624" s="43">
        <v>0</v>
      </c>
      <c r="AL624" s="43">
        <v>0</v>
      </c>
      <c r="AM624" s="43">
        <v>0</v>
      </c>
      <c r="AN624" s="72">
        <f t="shared" si="111"/>
        <v>16535774</v>
      </c>
      <c r="AO624" s="40">
        <v>42642</v>
      </c>
      <c r="AP624" s="56">
        <v>16535774</v>
      </c>
      <c r="AQ624" s="43">
        <v>0</v>
      </c>
      <c r="AR624" s="43">
        <v>0</v>
      </c>
      <c r="AS624" s="43">
        <v>0</v>
      </c>
      <c r="AT624" s="43">
        <v>0</v>
      </c>
      <c r="AU624" s="43">
        <v>0</v>
      </c>
      <c r="AV624" s="43">
        <v>0</v>
      </c>
      <c r="AW624" s="43">
        <v>0</v>
      </c>
      <c r="AX624" s="43">
        <v>0</v>
      </c>
      <c r="AY624" s="43">
        <v>0</v>
      </c>
      <c r="AZ624" s="43">
        <v>0</v>
      </c>
      <c r="BA624" s="19"/>
      <c r="BB624" s="275">
        <f t="shared" si="112"/>
        <v>0</v>
      </c>
      <c r="BC624" s="275">
        <f t="shared" si="113"/>
        <v>0</v>
      </c>
      <c r="BD624" s="14">
        <f>COUNTIF(СписМінфін!$B$2:$B$101,M624)</f>
        <v>1</v>
      </c>
    </row>
    <row r="625" spans="1:56" s="14" customFormat="1" hidden="1" x14ac:dyDescent="0.2">
      <c r="A625" s="14">
        <v>1</v>
      </c>
      <c r="B625" s="14">
        <f t="shared" si="114"/>
        <v>0</v>
      </c>
      <c r="C625" s="14">
        <f t="shared" si="115"/>
        <v>0</v>
      </c>
      <c r="D625" s="14" t="str">
        <f t="shared" si="116"/>
        <v>8ТОВАРИСТВО З ОБМЕЖЕНОЮ ВIДПОВIДАЛЬНIСТЮ "ОЛСІДЗ БЛЕК СІ"</v>
      </c>
      <c r="E625" s="261">
        <f t="shared" si="117"/>
        <v>0</v>
      </c>
      <c r="F625" s="261">
        <f t="shared" si="118"/>
        <v>0</v>
      </c>
      <c r="G625" s="128">
        <f t="shared" si="109"/>
        <v>0</v>
      </c>
      <c r="H625" s="126">
        <f t="shared" si="119"/>
        <v>0</v>
      </c>
      <c r="I625" s="23">
        <v>42604</v>
      </c>
      <c r="J625" s="23">
        <v>42604</v>
      </c>
      <c r="K625" s="274">
        <f t="shared" si="120"/>
        <v>42636</v>
      </c>
      <c r="L625" s="22">
        <v>9151199141</v>
      </c>
      <c r="M625" s="14" t="s">
        <v>39</v>
      </c>
      <c r="N625" s="41">
        <v>373924926569</v>
      </c>
      <c r="O625" s="40">
        <v>42604</v>
      </c>
      <c r="P625" s="40">
        <v>42604</v>
      </c>
      <c r="Q625" s="40" t="s">
        <v>108</v>
      </c>
      <c r="R625" s="43">
        <v>16245390</v>
      </c>
      <c r="S625" s="40">
        <v>42636</v>
      </c>
      <c r="T625" s="55">
        <f t="shared" si="110"/>
        <v>16245390</v>
      </c>
      <c r="U625" s="90">
        <v>42636</v>
      </c>
      <c r="V625" s="19">
        <v>16245390</v>
      </c>
      <c r="W625" s="43">
        <v>0</v>
      </c>
      <c r="X625" s="43">
        <v>0</v>
      </c>
      <c r="Y625" s="43">
        <v>0</v>
      </c>
      <c r="Z625" s="43">
        <v>0</v>
      </c>
      <c r="AA625" s="43">
        <v>0</v>
      </c>
      <c r="AB625" s="43">
        <v>0</v>
      </c>
      <c r="AC625" s="43">
        <v>0</v>
      </c>
      <c r="AD625" s="43">
        <v>0</v>
      </c>
      <c r="AE625" s="43">
        <v>0</v>
      </c>
      <c r="AF625" s="43">
        <v>0</v>
      </c>
      <c r="AG625" s="43">
        <v>0</v>
      </c>
      <c r="AH625" s="43">
        <v>0</v>
      </c>
      <c r="AI625" s="88">
        <v>0</v>
      </c>
      <c r="AJ625" s="43">
        <v>0</v>
      </c>
      <c r="AK625" s="43">
        <v>0</v>
      </c>
      <c r="AL625" s="43">
        <v>0</v>
      </c>
      <c r="AM625" s="43">
        <v>0</v>
      </c>
      <c r="AN625" s="72">
        <f t="shared" si="111"/>
        <v>16245390</v>
      </c>
      <c r="AO625" s="40">
        <v>42642</v>
      </c>
      <c r="AP625" s="56">
        <v>16245390</v>
      </c>
      <c r="AQ625" s="43">
        <v>0</v>
      </c>
      <c r="AR625" s="43">
        <v>0</v>
      </c>
      <c r="AS625" s="43">
        <v>0</v>
      </c>
      <c r="AT625" s="43">
        <v>0</v>
      </c>
      <c r="AU625" s="43">
        <v>0</v>
      </c>
      <c r="AV625" s="43">
        <v>0</v>
      </c>
      <c r="AW625" s="43">
        <v>0</v>
      </c>
      <c r="AX625" s="43">
        <v>0</v>
      </c>
      <c r="AY625" s="43">
        <v>0</v>
      </c>
      <c r="AZ625" s="43">
        <v>0</v>
      </c>
      <c r="BA625" s="19"/>
      <c r="BB625" s="275">
        <f t="shared" si="112"/>
        <v>0</v>
      </c>
      <c r="BC625" s="275">
        <f t="shared" si="113"/>
        <v>0</v>
      </c>
      <c r="BD625" s="14">
        <f>COUNTIF(СписМінфін!$B$2:$B$101,M625)</f>
        <v>1</v>
      </c>
    </row>
    <row r="626" spans="1:56" s="14" customFormat="1" hidden="1" x14ac:dyDescent="0.2">
      <c r="A626" s="14">
        <v>1</v>
      </c>
      <c r="B626" s="14">
        <f t="shared" si="114"/>
        <v>0</v>
      </c>
      <c r="C626" s="14">
        <f t="shared" si="115"/>
        <v>0</v>
      </c>
      <c r="D626" s="14" t="str">
        <f t="shared" si="116"/>
        <v>8ТОВАРИСТВО З ОБМЕЖЕНОЮ ВIДПОВIДАЛЬНIСТЮ "ПОБУЖСЬКИЙ ФЕРОНІКЕЛЕВИЙ КОМБІНАТ"</v>
      </c>
      <c r="E626" s="261">
        <f t="shared" si="117"/>
        <v>0</v>
      </c>
      <c r="F626" s="261">
        <f t="shared" si="118"/>
        <v>0</v>
      </c>
      <c r="G626" s="128">
        <f t="shared" si="109"/>
        <v>0</v>
      </c>
      <c r="H626" s="126">
        <f t="shared" si="119"/>
        <v>0</v>
      </c>
      <c r="I626" s="23">
        <v>42604</v>
      </c>
      <c r="J626" s="23">
        <v>42604</v>
      </c>
      <c r="K626" s="274">
        <f t="shared" si="120"/>
        <v>42636</v>
      </c>
      <c r="L626" s="22">
        <v>9151388879</v>
      </c>
      <c r="M626" s="14" t="s">
        <v>50</v>
      </c>
      <c r="N626" s="41">
        <v>310769526557</v>
      </c>
      <c r="O626" s="40">
        <v>42604</v>
      </c>
      <c r="P626" s="40">
        <v>42604</v>
      </c>
      <c r="Q626" s="40" t="s">
        <v>108</v>
      </c>
      <c r="R626" s="22">
        <v>31398982</v>
      </c>
      <c r="S626" s="40">
        <v>42636</v>
      </c>
      <c r="T626" s="55">
        <f t="shared" si="110"/>
        <v>31398982</v>
      </c>
      <c r="U626" s="90">
        <v>42636</v>
      </c>
      <c r="V626" s="19">
        <v>31398982</v>
      </c>
      <c r="W626" s="43">
        <v>0</v>
      </c>
      <c r="X626" s="43">
        <v>0</v>
      </c>
      <c r="Y626" s="43">
        <v>0</v>
      </c>
      <c r="Z626" s="43">
        <v>0</v>
      </c>
      <c r="AA626" s="43">
        <v>0</v>
      </c>
      <c r="AB626" s="43">
        <v>0</v>
      </c>
      <c r="AC626" s="43">
        <v>0</v>
      </c>
      <c r="AD626" s="43">
        <v>0</v>
      </c>
      <c r="AE626" s="43">
        <v>0</v>
      </c>
      <c r="AF626" s="43">
        <v>0</v>
      </c>
      <c r="AG626" s="43">
        <v>0</v>
      </c>
      <c r="AH626" s="43">
        <v>0</v>
      </c>
      <c r="AI626" s="88">
        <v>0</v>
      </c>
      <c r="AJ626" s="43">
        <v>0</v>
      </c>
      <c r="AK626" s="43">
        <v>0</v>
      </c>
      <c r="AL626" s="43">
        <v>0</v>
      </c>
      <c r="AM626" s="43">
        <v>0</v>
      </c>
      <c r="AN626" s="72">
        <f t="shared" si="111"/>
        <v>31398982</v>
      </c>
      <c r="AO626" s="40">
        <v>42642</v>
      </c>
      <c r="AP626" s="56">
        <v>31398982</v>
      </c>
      <c r="AQ626" s="43">
        <v>0</v>
      </c>
      <c r="AR626" s="43">
        <v>0</v>
      </c>
      <c r="AS626" s="43">
        <v>0</v>
      </c>
      <c r="AT626" s="43">
        <v>0</v>
      </c>
      <c r="AU626" s="43">
        <v>0</v>
      </c>
      <c r="AV626" s="43">
        <v>0</v>
      </c>
      <c r="AW626" s="43">
        <v>0</v>
      </c>
      <c r="AX626" s="43">
        <v>0</v>
      </c>
      <c r="AY626" s="43">
        <v>0</v>
      </c>
      <c r="AZ626" s="43">
        <v>0</v>
      </c>
      <c r="BA626" s="19"/>
      <c r="BB626" s="275">
        <f t="shared" si="112"/>
        <v>0</v>
      </c>
      <c r="BC626" s="275">
        <f t="shared" si="113"/>
        <v>0</v>
      </c>
      <c r="BD626" s="14">
        <f>COUNTIF(СписМінфін!$B$2:$B$101,M626)</f>
        <v>1</v>
      </c>
    </row>
    <row r="627" spans="1:56" s="14" customFormat="1" hidden="1" x14ac:dyDescent="0.2">
      <c r="A627" s="14">
        <v>1</v>
      </c>
      <c r="B627" s="14">
        <f t="shared" si="114"/>
        <v>0</v>
      </c>
      <c r="C627" s="14">
        <f t="shared" si="115"/>
        <v>0</v>
      </c>
      <c r="D627" s="14" t="str">
        <f t="shared" si="116"/>
        <v>8ДОЧIРНЄ ПIДПРИЄМСТВО ВІДКРИТОГО АКЦІОНЕРНОГО ТОВАРИСТВА "ІВАНО-ФРАНКІВСЬКИЙ М'ЯСОКОМБІНАТ" "ІВАНО-ФРАНКІВСЬКІ КОВБАСИ"</v>
      </c>
      <c r="E627" s="261">
        <f t="shared" si="117"/>
        <v>0</v>
      </c>
      <c r="F627" s="261">
        <f t="shared" si="118"/>
        <v>0</v>
      </c>
      <c r="G627" s="128">
        <f t="shared" si="109"/>
        <v>0</v>
      </c>
      <c r="H627" s="126">
        <f t="shared" si="119"/>
        <v>0</v>
      </c>
      <c r="I627" s="23">
        <v>42604</v>
      </c>
      <c r="J627" s="23">
        <v>42604</v>
      </c>
      <c r="K627" s="274">
        <f t="shared" si="120"/>
        <v>42655</v>
      </c>
      <c r="L627" s="22">
        <v>9151138849</v>
      </c>
      <c r="M627" s="14" t="s">
        <v>71</v>
      </c>
      <c r="N627" s="41">
        <v>326057109152</v>
      </c>
      <c r="O627" s="40">
        <v>42604</v>
      </c>
      <c r="P627" s="40">
        <v>42604</v>
      </c>
      <c r="Q627" s="40" t="s">
        <v>108</v>
      </c>
      <c r="R627" s="22">
        <v>18385973</v>
      </c>
      <c r="S627" s="40">
        <v>42655</v>
      </c>
      <c r="T627" s="55">
        <f t="shared" si="110"/>
        <v>18385973</v>
      </c>
      <c r="U627" s="90">
        <v>42655</v>
      </c>
      <c r="V627" s="19">
        <v>18385973</v>
      </c>
      <c r="W627" s="43">
        <v>0</v>
      </c>
      <c r="X627" s="43">
        <v>0</v>
      </c>
      <c r="Y627" s="43">
        <v>0</v>
      </c>
      <c r="Z627" s="43">
        <v>0</v>
      </c>
      <c r="AA627" s="43">
        <v>0</v>
      </c>
      <c r="AB627" s="43">
        <v>0</v>
      </c>
      <c r="AC627" s="43">
        <v>0</v>
      </c>
      <c r="AD627" s="43">
        <v>0</v>
      </c>
      <c r="AE627" s="43">
        <v>0</v>
      </c>
      <c r="AF627" s="43">
        <v>0</v>
      </c>
      <c r="AG627" s="43">
        <v>0</v>
      </c>
      <c r="AH627" s="43">
        <v>0</v>
      </c>
      <c r="AI627" s="88">
        <v>0</v>
      </c>
      <c r="AJ627" s="43">
        <v>0</v>
      </c>
      <c r="AK627" s="43">
        <v>0</v>
      </c>
      <c r="AL627" s="43">
        <v>0</v>
      </c>
      <c r="AM627" s="43">
        <v>0</v>
      </c>
      <c r="AN627" s="72">
        <f t="shared" si="111"/>
        <v>18385973</v>
      </c>
      <c r="AO627" s="40">
        <v>42661</v>
      </c>
      <c r="AP627" s="56">
        <v>18385973</v>
      </c>
      <c r="AQ627" s="43">
        <v>0</v>
      </c>
      <c r="AR627" s="43">
        <v>0</v>
      </c>
      <c r="AS627" s="43">
        <v>0</v>
      </c>
      <c r="AT627" s="43">
        <v>0</v>
      </c>
      <c r="AU627" s="43">
        <v>0</v>
      </c>
      <c r="AV627" s="43">
        <v>0</v>
      </c>
      <c r="AW627" s="43">
        <v>0</v>
      </c>
      <c r="AX627" s="43">
        <v>0</v>
      </c>
      <c r="AY627" s="43">
        <v>0</v>
      </c>
      <c r="AZ627" s="43">
        <v>0</v>
      </c>
      <c r="BA627" s="19"/>
      <c r="BB627" s="275">
        <f t="shared" si="112"/>
        <v>0</v>
      </c>
      <c r="BC627" s="275">
        <f t="shared" si="113"/>
        <v>0</v>
      </c>
      <c r="BD627" s="14">
        <f>COUNTIF(СписМінфін!$B$2:$B$101,M627)</f>
        <v>1</v>
      </c>
    </row>
    <row r="628" spans="1:56" s="14" customFormat="1" hidden="1" x14ac:dyDescent="0.2">
      <c r="A628" s="14">
        <v>1</v>
      </c>
      <c r="B628" s="14">
        <f t="shared" si="114"/>
        <v>0</v>
      </c>
      <c r="C628" s="14">
        <f t="shared" si="115"/>
        <v>0</v>
      </c>
      <c r="D628" s="14" t="str">
        <f t="shared" si="116"/>
        <v>8ПУБЛІЧНЕ АКЦIОНЕРНЕ ТОВАРИСТВО "МАЛИНОВЕ"</v>
      </c>
      <c r="E628" s="261">
        <f t="shared" si="117"/>
        <v>0</v>
      </c>
      <c r="F628" s="261">
        <f t="shared" si="118"/>
        <v>0</v>
      </c>
      <c r="G628" s="128">
        <f t="shared" si="109"/>
        <v>0</v>
      </c>
      <c r="H628" s="126">
        <f t="shared" si="119"/>
        <v>0</v>
      </c>
      <c r="I628" s="23">
        <v>42604</v>
      </c>
      <c r="J628" s="23">
        <v>42604</v>
      </c>
      <c r="K628" s="274">
        <f t="shared" si="120"/>
        <v>42655</v>
      </c>
      <c r="L628" s="22">
        <v>9151544744</v>
      </c>
      <c r="M628" s="14" t="s">
        <v>35</v>
      </c>
      <c r="N628" s="41">
        <v>302495210194</v>
      </c>
      <c r="O628" s="40">
        <v>42604</v>
      </c>
      <c r="P628" s="40">
        <v>42604</v>
      </c>
      <c r="Q628" s="40" t="s">
        <v>108</v>
      </c>
      <c r="R628" s="43">
        <v>2305379</v>
      </c>
      <c r="S628" s="40">
        <v>42655</v>
      </c>
      <c r="T628" s="55">
        <f t="shared" si="110"/>
        <v>2305379</v>
      </c>
      <c r="U628" s="90">
        <v>42655</v>
      </c>
      <c r="V628" s="19">
        <v>2305379</v>
      </c>
      <c r="W628" s="43">
        <v>0</v>
      </c>
      <c r="X628" s="43">
        <v>0</v>
      </c>
      <c r="Y628" s="43">
        <v>0</v>
      </c>
      <c r="Z628" s="43">
        <v>0</v>
      </c>
      <c r="AA628" s="43">
        <v>0</v>
      </c>
      <c r="AB628" s="43">
        <v>0</v>
      </c>
      <c r="AC628" s="43">
        <v>0</v>
      </c>
      <c r="AD628" s="43">
        <v>0</v>
      </c>
      <c r="AE628" s="43">
        <v>0</v>
      </c>
      <c r="AF628" s="43">
        <v>0</v>
      </c>
      <c r="AG628" s="43">
        <v>0</v>
      </c>
      <c r="AH628" s="43">
        <v>0</v>
      </c>
      <c r="AI628" s="88">
        <v>0</v>
      </c>
      <c r="AJ628" s="43">
        <v>0</v>
      </c>
      <c r="AK628" s="43">
        <v>0</v>
      </c>
      <c r="AL628" s="43">
        <v>0</v>
      </c>
      <c r="AM628" s="43">
        <v>0</v>
      </c>
      <c r="AN628" s="72">
        <f t="shared" si="111"/>
        <v>2305379</v>
      </c>
      <c r="AO628" s="40">
        <v>42661</v>
      </c>
      <c r="AP628" s="56">
        <v>2305379</v>
      </c>
      <c r="AQ628" s="43">
        <v>0</v>
      </c>
      <c r="AR628" s="43">
        <v>0</v>
      </c>
      <c r="AS628" s="43">
        <v>0</v>
      </c>
      <c r="AT628" s="43">
        <v>0</v>
      </c>
      <c r="AU628" s="43">
        <v>0</v>
      </c>
      <c r="AV628" s="43">
        <v>0</v>
      </c>
      <c r="AW628" s="43">
        <v>0</v>
      </c>
      <c r="AX628" s="43">
        <v>0</v>
      </c>
      <c r="AY628" s="43">
        <v>0</v>
      </c>
      <c r="AZ628" s="43">
        <v>0</v>
      </c>
      <c r="BA628" s="19"/>
      <c r="BB628" s="275">
        <f t="shared" si="112"/>
        <v>0</v>
      </c>
      <c r="BC628" s="275">
        <f t="shared" si="113"/>
        <v>0</v>
      </c>
      <c r="BD628" s="14">
        <f>COUNTIF(СписМінфін!$B$2:$B$101,M628)</f>
        <v>1</v>
      </c>
    </row>
    <row r="629" spans="1:56" s="14" customFormat="1" hidden="1" x14ac:dyDescent="0.2">
      <c r="A629" s="14">
        <v>1</v>
      </c>
      <c r="B629" s="14">
        <f t="shared" si="114"/>
        <v>0</v>
      </c>
      <c r="C629" s="14">
        <f t="shared" si="115"/>
        <v>0</v>
      </c>
      <c r="D629" s="14" t="str">
        <f t="shared" si="116"/>
        <v>8ТОВАРИСТВО З ОБМЕЖЕНОЮ ВIДПОВIДАЛЬНIСТЮ "БЕССАРАБІЯ-АГРО"</v>
      </c>
      <c r="E629" s="261">
        <f t="shared" si="117"/>
        <v>0</v>
      </c>
      <c r="F629" s="261">
        <f t="shared" si="118"/>
        <v>0</v>
      </c>
      <c r="G629" s="128">
        <f t="shared" si="109"/>
        <v>0</v>
      </c>
      <c r="H629" s="126">
        <f t="shared" si="119"/>
        <v>0</v>
      </c>
      <c r="I629" s="23">
        <v>42604</v>
      </c>
      <c r="J629" s="23">
        <v>42604</v>
      </c>
      <c r="K629" s="274">
        <f t="shared" si="120"/>
        <v>42656</v>
      </c>
      <c r="L629" s="22">
        <v>9151447176</v>
      </c>
      <c r="M629" s="14" t="s">
        <v>25</v>
      </c>
      <c r="N629" s="41">
        <v>390762615020</v>
      </c>
      <c r="O629" s="40">
        <v>42604</v>
      </c>
      <c r="P629" s="40">
        <v>42604</v>
      </c>
      <c r="Q629" s="40" t="s">
        <v>108</v>
      </c>
      <c r="R629" s="43">
        <v>11200000</v>
      </c>
      <c r="S629" s="40">
        <v>42656</v>
      </c>
      <c r="T629" s="55">
        <f t="shared" si="110"/>
        <v>11200000</v>
      </c>
      <c r="U629" s="90">
        <v>42656</v>
      </c>
      <c r="V629" s="19">
        <v>11200000</v>
      </c>
      <c r="W629" s="43">
        <v>0</v>
      </c>
      <c r="X629" s="43">
        <v>0</v>
      </c>
      <c r="Y629" s="43">
        <v>0</v>
      </c>
      <c r="Z629" s="43">
        <v>0</v>
      </c>
      <c r="AA629" s="43">
        <v>0</v>
      </c>
      <c r="AB629" s="43">
        <v>0</v>
      </c>
      <c r="AC629" s="43">
        <v>0</v>
      </c>
      <c r="AD629" s="43">
        <v>0</v>
      </c>
      <c r="AE629" s="43">
        <v>0</v>
      </c>
      <c r="AF629" s="43">
        <v>0</v>
      </c>
      <c r="AG629" s="43">
        <v>0</v>
      </c>
      <c r="AH629" s="43">
        <v>0</v>
      </c>
      <c r="AI629" s="88">
        <v>0</v>
      </c>
      <c r="AJ629" s="43">
        <v>0</v>
      </c>
      <c r="AK629" s="43">
        <v>0</v>
      </c>
      <c r="AL629" s="43">
        <v>0</v>
      </c>
      <c r="AM629" s="43">
        <v>0</v>
      </c>
      <c r="AN629" s="72">
        <f t="shared" si="111"/>
        <v>11200000</v>
      </c>
      <c r="AO629" s="40">
        <v>42661</v>
      </c>
      <c r="AP629" s="56">
        <v>11200000</v>
      </c>
      <c r="AQ629" s="43">
        <v>0</v>
      </c>
      <c r="AR629" s="43">
        <v>0</v>
      </c>
      <c r="AS629" s="43">
        <v>0</v>
      </c>
      <c r="AT629" s="43">
        <v>0</v>
      </c>
      <c r="AU629" s="43">
        <v>0</v>
      </c>
      <c r="AV629" s="43">
        <v>0</v>
      </c>
      <c r="AW629" s="43">
        <v>0</v>
      </c>
      <c r="AX629" s="43">
        <v>0</v>
      </c>
      <c r="AY629" s="43">
        <v>0</v>
      </c>
      <c r="AZ629" s="43">
        <v>0</v>
      </c>
      <c r="BA629" s="19"/>
      <c r="BB629" s="275">
        <f t="shared" si="112"/>
        <v>0</v>
      </c>
      <c r="BC629" s="275">
        <f t="shared" si="113"/>
        <v>0</v>
      </c>
      <c r="BD629" s="14">
        <f>COUNTIF(СписМінфін!$B$2:$B$101,M629)</f>
        <v>1</v>
      </c>
    </row>
    <row r="630" spans="1:56" s="14" customFormat="1" hidden="1" x14ac:dyDescent="0.2">
      <c r="A630" s="14">
        <v>1</v>
      </c>
      <c r="B630" s="14">
        <f t="shared" si="114"/>
        <v>0</v>
      </c>
      <c r="C630" s="14">
        <f t="shared" si="115"/>
        <v>0</v>
      </c>
      <c r="D630" s="14" t="str">
        <f t="shared" si="116"/>
        <v>8ПРИВАТНЕ АКЦIОНЕРНЕ ТОВАРИСТВО "АДМ ІЛЛІЧІВСЬК"</v>
      </c>
      <c r="E630" s="261">
        <f t="shared" si="117"/>
        <v>0</v>
      </c>
      <c r="F630" s="261">
        <f t="shared" si="118"/>
        <v>0</v>
      </c>
      <c r="G630" s="128">
        <f t="shared" si="109"/>
        <v>0</v>
      </c>
      <c r="H630" s="126">
        <f t="shared" si="119"/>
        <v>0</v>
      </c>
      <c r="I630" s="23">
        <v>42604</v>
      </c>
      <c r="J630" s="23">
        <v>42604</v>
      </c>
      <c r="K630" s="274">
        <f t="shared" si="120"/>
        <v>42663</v>
      </c>
      <c r="L630" s="22">
        <v>9151328669</v>
      </c>
      <c r="M630" s="14" t="s">
        <v>77</v>
      </c>
      <c r="N630" s="41">
        <v>327902315033</v>
      </c>
      <c r="O630" s="40">
        <v>42604</v>
      </c>
      <c r="P630" s="40">
        <v>42604</v>
      </c>
      <c r="Q630" s="40" t="s">
        <v>108</v>
      </c>
      <c r="R630" s="43">
        <v>34008049</v>
      </c>
      <c r="S630" s="40">
        <v>42662</v>
      </c>
      <c r="T630" s="55">
        <f t="shared" si="110"/>
        <v>34008049</v>
      </c>
      <c r="U630" s="90">
        <v>42663</v>
      </c>
      <c r="V630" s="19">
        <v>34008049</v>
      </c>
      <c r="W630" s="43">
        <v>0</v>
      </c>
      <c r="X630" s="43">
        <v>0</v>
      </c>
      <c r="Y630" s="43">
        <v>0</v>
      </c>
      <c r="Z630" s="43">
        <v>0</v>
      </c>
      <c r="AA630" s="43">
        <v>0</v>
      </c>
      <c r="AB630" s="43">
        <v>0</v>
      </c>
      <c r="AC630" s="43">
        <v>0</v>
      </c>
      <c r="AD630" s="43">
        <v>0</v>
      </c>
      <c r="AE630" s="43">
        <v>0</v>
      </c>
      <c r="AF630" s="43">
        <v>0</v>
      </c>
      <c r="AG630" s="43">
        <v>0</v>
      </c>
      <c r="AH630" s="43">
        <v>0</v>
      </c>
      <c r="AI630" s="88">
        <v>0</v>
      </c>
      <c r="AJ630" s="43">
        <v>0</v>
      </c>
      <c r="AK630" s="43">
        <v>0</v>
      </c>
      <c r="AL630" s="43">
        <v>0</v>
      </c>
      <c r="AM630" s="43">
        <v>0</v>
      </c>
      <c r="AN630" s="72">
        <f t="shared" si="111"/>
        <v>34008049</v>
      </c>
      <c r="AO630" s="40">
        <v>42668</v>
      </c>
      <c r="AP630" s="56">
        <v>34008049</v>
      </c>
      <c r="AQ630" s="43">
        <v>0</v>
      </c>
      <c r="AR630" s="43">
        <v>0</v>
      </c>
      <c r="AS630" s="43">
        <v>0</v>
      </c>
      <c r="AT630" s="43">
        <v>0</v>
      </c>
      <c r="AU630" s="43">
        <v>0</v>
      </c>
      <c r="AV630" s="43">
        <v>0</v>
      </c>
      <c r="AW630" s="43">
        <v>0</v>
      </c>
      <c r="AX630" s="43">
        <v>0</v>
      </c>
      <c r="AY630" s="43">
        <v>0</v>
      </c>
      <c r="AZ630" s="43">
        <v>0</v>
      </c>
      <c r="BA630" s="19"/>
      <c r="BB630" s="275">
        <f t="shared" si="112"/>
        <v>0</v>
      </c>
      <c r="BC630" s="275">
        <f t="shared" si="113"/>
        <v>0</v>
      </c>
      <c r="BD630" s="14">
        <f>COUNTIF(СписМінфін!$B$2:$B$101,M630)</f>
        <v>1</v>
      </c>
    </row>
    <row r="631" spans="1:56" s="14" customFormat="1" hidden="1" x14ac:dyDescent="0.2">
      <c r="A631" s="14">
        <v>1</v>
      </c>
      <c r="B631" s="14">
        <f t="shared" si="114"/>
        <v>0</v>
      </c>
      <c r="C631" s="14">
        <f t="shared" si="115"/>
        <v>0</v>
      </c>
      <c r="D631" s="14" t="str">
        <f t="shared" si="116"/>
        <v>8ТОВАРИСТВО З ОБМЕЖЕНОЮ ВIДПОВIДАЛЬНIСТЮ "МРІЯ ТРЕЙДИНГ"</v>
      </c>
      <c r="E631" s="261">
        <f t="shared" si="117"/>
        <v>0</v>
      </c>
      <c r="F631" s="261">
        <f t="shared" si="118"/>
        <v>0</v>
      </c>
      <c r="G631" s="128">
        <f t="shared" si="109"/>
        <v>0</v>
      </c>
      <c r="H631" s="126">
        <f t="shared" si="119"/>
        <v>0</v>
      </c>
      <c r="I631" s="23">
        <v>42604</v>
      </c>
      <c r="J631" s="23">
        <v>42604</v>
      </c>
      <c r="K631" s="274">
        <f t="shared" si="120"/>
        <v>42663</v>
      </c>
      <c r="L631" s="22">
        <v>9151544739</v>
      </c>
      <c r="M631" s="14" t="s">
        <v>31</v>
      </c>
      <c r="N631" s="41">
        <v>396754719188</v>
      </c>
      <c r="O631" s="40">
        <v>42604</v>
      </c>
      <c r="P631" s="40">
        <v>42604</v>
      </c>
      <c r="Q631" s="40" t="s">
        <v>108</v>
      </c>
      <c r="R631" s="22">
        <v>2884837</v>
      </c>
      <c r="S631" s="40">
        <v>42663</v>
      </c>
      <c r="T631" s="55">
        <f t="shared" si="110"/>
        <v>2884837</v>
      </c>
      <c r="U631" s="90">
        <v>42663</v>
      </c>
      <c r="V631" s="19">
        <v>2884837</v>
      </c>
      <c r="W631" s="43">
        <v>0</v>
      </c>
      <c r="X631" s="43">
        <v>0</v>
      </c>
      <c r="Y631" s="43">
        <v>0</v>
      </c>
      <c r="Z631" s="43">
        <v>0</v>
      </c>
      <c r="AA631" s="43">
        <v>0</v>
      </c>
      <c r="AB631" s="43">
        <v>0</v>
      </c>
      <c r="AC631" s="43">
        <v>0</v>
      </c>
      <c r="AD631" s="43">
        <v>0</v>
      </c>
      <c r="AE631" s="43">
        <v>0</v>
      </c>
      <c r="AF631" s="43">
        <v>0</v>
      </c>
      <c r="AG631" s="43">
        <v>0</v>
      </c>
      <c r="AH631" s="43">
        <v>0</v>
      </c>
      <c r="AI631" s="88">
        <v>0</v>
      </c>
      <c r="AJ631" s="43">
        <v>0</v>
      </c>
      <c r="AK631" s="43">
        <v>0</v>
      </c>
      <c r="AL631" s="43">
        <v>0</v>
      </c>
      <c r="AM631" s="43">
        <v>0</v>
      </c>
      <c r="AN631" s="72">
        <f t="shared" si="111"/>
        <v>2884837</v>
      </c>
      <c r="AO631" s="40">
        <v>42668</v>
      </c>
      <c r="AP631" s="56">
        <v>2884837</v>
      </c>
      <c r="AQ631" s="43">
        <v>0</v>
      </c>
      <c r="AR631" s="43">
        <v>0</v>
      </c>
      <c r="AS631" s="43">
        <v>0</v>
      </c>
      <c r="AT631" s="43">
        <v>0</v>
      </c>
      <c r="AU631" s="43">
        <v>0</v>
      </c>
      <c r="AV631" s="43">
        <v>0</v>
      </c>
      <c r="AW631" s="43">
        <v>0</v>
      </c>
      <c r="AX631" s="43">
        <v>0</v>
      </c>
      <c r="AY631" s="43">
        <v>0</v>
      </c>
      <c r="AZ631" s="43">
        <v>0</v>
      </c>
      <c r="BA631" s="19"/>
      <c r="BB631" s="275">
        <f t="shared" si="112"/>
        <v>0</v>
      </c>
      <c r="BC631" s="275">
        <f t="shared" si="113"/>
        <v>0</v>
      </c>
      <c r="BD631" s="14">
        <f>COUNTIF(СписМінфін!$B$2:$B$101,M631)</f>
        <v>1</v>
      </c>
    </row>
    <row r="632" spans="1:56" s="14" customFormat="1" hidden="1" x14ac:dyDescent="0.2">
      <c r="A632" s="14">
        <v>1</v>
      </c>
      <c r="B632" s="14">
        <f t="shared" si="114"/>
        <v>1</v>
      </c>
      <c r="C632" s="14">
        <f t="shared" si="115"/>
        <v>1</v>
      </c>
      <c r="D632" s="14" t="str">
        <f t="shared" si="116"/>
        <v>8ТОВАРИСТВО З ОБМЕЖЕНОЮ ВIДПОВIДАЛЬНIСТЮ "ВІРТУС КОММОДІТІЗ"</v>
      </c>
      <c r="E632" s="261">
        <f t="shared" si="117"/>
        <v>4607727.1342465756</v>
      </c>
      <c r="F632" s="261">
        <f t="shared" si="118"/>
        <v>2989144.8328767125</v>
      </c>
      <c r="G632" s="128">
        <f t="shared" si="109"/>
        <v>3537620</v>
      </c>
      <c r="H632" s="126">
        <f t="shared" si="119"/>
        <v>112</v>
      </c>
      <c r="I632" s="62">
        <v>42604</v>
      </c>
      <c r="J632" s="62">
        <v>42604</v>
      </c>
      <c r="K632" s="274">
        <f t="shared" si="120"/>
        <v>42783</v>
      </c>
      <c r="L632" s="52">
        <v>9151281270</v>
      </c>
      <c r="M632" s="14" t="s">
        <v>24</v>
      </c>
      <c r="N632" s="58">
        <v>393642426597</v>
      </c>
      <c r="O632" s="51">
        <v>42604</v>
      </c>
      <c r="P632" s="51">
        <v>42604</v>
      </c>
      <c r="Q632" s="40" t="s">
        <v>108</v>
      </c>
      <c r="R632" s="21">
        <v>23406043</v>
      </c>
      <c r="S632" s="51">
        <v>42755</v>
      </c>
      <c r="T632" s="55">
        <f t="shared" si="110"/>
        <v>12328329</v>
      </c>
      <c r="U632" s="110">
        <v>42755</v>
      </c>
      <c r="V632" s="25">
        <v>10347678</v>
      </c>
      <c r="W632" s="33">
        <v>42783</v>
      </c>
      <c r="X632" s="25">
        <v>1980651</v>
      </c>
      <c r="Y632" s="43">
        <v>0</v>
      </c>
      <c r="Z632" s="43">
        <v>0</v>
      </c>
      <c r="AA632" s="43">
        <v>0</v>
      </c>
      <c r="AB632" s="43">
        <v>0</v>
      </c>
      <c r="AC632" s="43">
        <v>0</v>
      </c>
      <c r="AD632" s="43">
        <v>0</v>
      </c>
      <c r="AE632" s="43">
        <v>0</v>
      </c>
      <c r="AF632" s="43">
        <v>0</v>
      </c>
      <c r="AG632" s="40">
        <v>42765</v>
      </c>
      <c r="AH632" s="53">
        <v>3551404</v>
      </c>
      <c r="AI632" s="64">
        <v>7540094</v>
      </c>
      <c r="AJ632" s="40">
        <v>42774</v>
      </c>
      <c r="AK632" s="54"/>
      <c r="AL632" s="51" t="s">
        <v>108</v>
      </c>
      <c r="AM632" s="43">
        <v>0</v>
      </c>
      <c r="AN632" s="72">
        <f t="shared" si="111"/>
        <v>12328329</v>
      </c>
      <c r="AO632" s="40">
        <v>42768</v>
      </c>
      <c r="AP632" s="57">
        <v>12328329</v>
      </c>
      <c r="AQ632" s="43">
        <v>0</v>
      </c>
      <c r="AR632" s="43">
        <v>0</v>
      </c>
      <c r="AS632" s="43">
        <v>0</v>
      </c>
      <c r="AT632" s="43">
        <v>0</v>
      </c>
      <c r="AU632" s="43">
        <v>0</v>
      </c>
      <c r="AV632" s="43">
        <v>0</v>
      </c>
      <c r="AW632" s="43">
        <v>0</v>
      </c>
      <c r="AX632" s="43">
        <v>0</v>
      </c>
      <c r="AY632" s="43">
        <v>0</v>
      </c>
      <c r="AZ632" s="43">
        <v>0</v>
      </c>
      <c r="BA632" s="19"/>
      <c r="BB632" s="275">
        <f t="shared" si="112"/>
        <v>0</v>
      </c>
      <c r="BC632" s="275">
        <f t="shared" si="113"/>
        <v>11077714</v>
      </c>
      <c r="BD632" s="14">
        <f>COUNTIF(СписМінфін!$B$2:$B$101,M632)</f>
        <v>1</v>
      </c>
    </row>
    <row r="633" spans="1:56" s="14" customFormat="1" hidden="1" x14ac:dyDescent="0.2">
      <c r="A633" s="14">
        <v>1</v>
      </c>
      <c r="B633" s="14">
        <f t="shared" si="114"/>
        <v>1</v>
      </c>
      <c r="C633" s="14">
        <f t="shared" si="115"/>
        <v>1</v>
      </c>
      <c r="D633" s="14" t="str">
        <f t="shared" si="116"/>
        <v>8ТОВАРИСТВО З ОБМЕЖЕНОЮ ВIДПОВIДАЛЬНIСТЮ "ЕНГЕЛЬХАРТ СТП (УКРАЇНА)"</v>
      </c>
      <c r="E633" s="261">
        <f t="shared" si="117"/>
        <v>17441115.186301369</v>
      </c>
      <c r="F633" s="261">
        <f t="shared" si="118"/>
        <v>9604502.9260273967</v>
      </c>
      <c r="G633" s="128">
        <f t="shared" si="109"/>
        <v>17127925</v>
      </c>
      <c r="H633" s="126">
        <f t="shared" si="119"/>
        <v>112</v>
      </c>
      <c r="I633" s="23">
        <v>42604</v>
      </c>
      <c r="J633" s="23">
        <v>42604</v>
      </c>
      <c r="K633" s="274">
        <f t="shared" si="120"/>
        <v>42783</v>
      </c>
      <c r="L633" s="22">
        <v>9151594883</v>
      </c>
      <c r="M633" s="14" t="s">
        <v>29</v>
      </c>
      <c r="N633" s="41">
        <v>391123126559</v>
      </c>
      <c r="O633" s="40">
        <v>42604</v>
      </c>
      <c r="P633" s="40">
        <v>42604</v>
      </c>
      <c r="Q633" s="40" t="s">
        <v>108</v>
      </c>
      <c r="R633" s="22">
        <v>51625417</v>
      </c>
      <c r="S633" s="40">
        <v>42782</v>
      </c>
      <c r="T633" s="55">
        <f t="shared" si="110"/>
        <v>31300389</v>
      </c>
      <c r="U633" s="90">
        <v>42783</v>
      </c>
      <c r="V633" s="19">
        <v>31300389</v>
      </c>
      <c r="W633" s="43">
        <v>0</v>
      </c>
      <c r="X633" s="43">
        <v>0</v>
      </c>
      <c r="Y633" s="43">
        <v>0</v>
      </c>
      <c r="Z633" s="43">
        <v>0</v>
      </c>
      <c r="AA633" s="43">
        <v>0</v>
      </c>
      <c r="AB633" s="43">
        <v>0</v>
      </c>
      <c r="AC633" s="43">
        <v>0</v>
      </c>
      <c r="AD633" s="43">
        <v>0</v>
      </c>
      <c r="AE633" s="43">
        <v>0</v>
      </c>
      <c r="AF633" s="43">
        <v>0</v>
      </c>
      <c r="AG633" s="40">
        <v>42789</v>
      </c>
      <c r="AH633" s="22">
        <v>8021404</v>
      </c>
      <c r="AI633" s="64">
        <v>3197103</v>
      </c>
      <c r="AJ633" s="40" t="s">
        <v>108</v>
      </c>
      <c r="AK633" s="22" t="s">
        <v>108</v>
      </c>
      <c r="AL633" s="40" t="s">
        <v>108</v>
      </c>
      <c r="AM633" s="43">
        <v>0</v>
      </c>
      <c r="AN633" s="72">
        <f t="shared" si="111"/>
        <v>31300389</v>
      </c>
      <c r="AO633" s="40">
        <v>42793</v>
      </c>
      <c r="AP633" s="56">
        <v>31300389</v>
      </c>
      <c r="AQ633" s="43">
        <v>0</v>
      </c>
      <c r="AR633" s="43">
        <v>0</v>
      </c>
      <c r="AS633" s="43">
        <v>0</v>
      </c>
      <c r="AT633" s="43">
        <v>0</v>
      </c>
      <c r="AU633" s="43">
        <v>0</v>
      </c>
      <c r="AV633" s="43">
        <v>0</v>
      </c>
      <c r="AW633" s="43">
        <v>0</v>
      </c>
      <c r="AX633" s="43">
        <v>0</v>
      </c>
      <c r="AY633" s="43">
        <v>0</v>
      </c>
      <c r="AZ633" s="43">
        <v>0</v>
      </c>
      <c r="BA633" s="19"/>
      <c r="BB633" s="275">
        <f t="shared" si="112"/>
        <v>0</v>
      </c>
      <c r="BC633" s="275">
        <f t="shared" si="113"/>
        <v>20325028</v>
      </c>
      <c r="BD633" s="14">
        <f>COUNTIF(СписМінфін!$B$2:$B$101,M633)</f>
        <v>1</v>
      </c>
    </row>
    <row r="634" spans="1:56" s="14" customFormat="1" hidden="1" x14ac:dyDescent="0.2">
      <c r="A634" s="14">
        <v>1</v>
      </c>
      <c r="B634" s="14">
        <f t="shared" si="114"/>
        <v>1</v>
      </c>
      <c r="C634" s="14">
        <f t="shared" si="115"/>
        <v>1</v>
      </c>
      <c r="D634" s="14" t="str">
        <f t="shared" si="116"/>
        <v>9ТОВАРИСТВО З ОБМЕЖЕНОЮ ВIДПОВIДАЛЬНIСТЮ "КЕРНЕЛ-ТРЕЙД"</v>
      </c>
      <c r="E634" s="261">
        <f t="shared" si="117"/>
        <v>12300267.909068473</v>
      </c>
      <c r="F634" s="261">
        <f t="shared" si="118"/>
        <v>484246.60342465754</v>
      </c>
      <c r="G634" s="128">
        <f t="shared" si="109"/>
        <v>31252520.119999945</v>
      </c>
      <c r="H634" s="126">
        <f t="shared" si="119"/>
        <v>55</v>
      </c>
      <c r="I634" s="62">
        <v>42633</v>
      </c>
      <c r="J634" s="62">
        <v>42625</v>
      </c>
      <c r="K634" s="274">
        <f t="shared" si="120"/>
        <v>42755</v>
      </c>
      <c r="L634" s="52">
        <v>9165071024</v>
      </c>
      <c r="M634" s="14" t="s">
        <v>45</v>
      </c>
      <c r="N634" s="58">
        <v>314543826559</v>
      </c>
      <c r="O634" s="51">
        <v>42625</v>
      </c>
      <c r="P634" s="51">
        <v>42625</v>
      </c>
      <c r="Q634" s="40" t="s">
        <v>108</v>
      </c>
      <c r="R634" s="52">
        <v>339490000</v>
      </c>
      <c r="S634" s="51">
        <v>42663</v>
      </c>
      <c r="T634" s="55">
        <f t="shared" si="110"/>
        <v>308237479.88000005</v>
      </c>
      <c r="U634" s="110">
        <v>42664</v>
      </c>
      <c r="V634" s="25">
        <v>292999478.85000002</v>
      </c>
      <c r="W634" s="33">
        <v>42696</v>
      </c>
      <c r="X634" s="25">
        <v>12024364.48</v>
      </c>
      <c r="Y634" s="33">
        <v>42755</v>
      </c>
      <c r="Z634" s="25">
        <v>3213636.55</v>
      </c>
      <c r="AA634" s="43">
        <v>0</v>
      </c>
      <c r="AB634" s="43">
        <v>0</v>
      </c>
      <c r="AC634" s="43">
        <v>0</v>
      </c>
      <c r="AD634" s="43">
        <v>0</v>
      </c>
      <c r="AE634" s="43">
        <v>0</v>
      </c>
      <c r="AF634" s="43">
        <v>0</v>
      </c>
      <c r="AG634" s="43">
        <v>0</v>
      </c>
      <c r="AH634" s="43">
        <v>0</v>
      </c>
      <c r="AI634" s="88">
        <v>0</v>
      </c>
      <c r="AJ634" s="43">
        <v>0</v>
      </c>
      <c r="AK634" s="43">
        <v>0</v>
      </c>
      <c r="AL634" s="43">
        <v>0</v>
      </c>
      <c r="AM634" s="43">
        <v>0</v>
      </c>
      <c r="AN634" s="72">
        <f t="shared" si="111"/>
        <v>308237479.88000005</v>
      </c>
      <c r="AO634" s="28">
        <v>42670</v>
      </c>
      <c r="AP634" s="27">
        <v>292999478.85000002</v>
      </c>
      <c r="AQ634" s="28">
        <v>42704</v>
      </c>
      <c r="AR634" s="44">
        <v>12024364.48</v>
      </c>
      <c r="AS634" s="28">
        <v>42768</v>
      </c>
      <c r="AT634" s="44">
        <v>3213636.55</v>
      </c>
      <c r="AU634" s="43">
        <v>0</v>
      </c>
      <c r="AV634" s="43">
        <v>0</v>
      </c>
      <c r="AW634" s="43">
        <v>0</v>
      </c>
      <c r="AX634" s="43">
        <v>0</v>
      </c>
      <c r="AY634" s="43">
        <v>0</v>
      </c>
      <c r="AZ634" s="43">
        <v>0</v>
      </c>
      <c r="BA634" s="19"/>
      <c r="BB634" s="275">
        <f t="shared" si="112"/>
        <v>0</v>
      </c>
      <c r="BC634" s="275">
        <f t="shared" si="113"/>
        <v>31252520.119999945</v>
      </c>
      <c r="BD634" s="14">
        <f>COUNTIF(СписМінфін!$B$2:$B$101,M634)</f>
        <v>1</v>
      </c>
    </row>
    <row r="635" spans="1:56" s="14" customFormat="1" hidden="1" x14ac:dyDescent="0.2">
      <c r="A635" s="14">
        <v>1</v>
      </c>
      <c r="B635" s="14">
        <f t="shared" si="114"/>
        <v>1</v>
      </c>
      <c r="C635" s="14">
        <f t="shared" si="115"/>
        <v>0</v>
      </c>
      <c r="D635" s="14" t="str">
        <f t="shared" si="116"/>
        <v>9ДОЧIРНЄ ПIДПРИЄМСТВО З ІНОЗЕМНОЮ ІНВЕСТИЦІЄЮ "САНТРЕЙД"</v>
      </c>
      <c r="E635" s="261">
        <f t="shared" si="117"/>
        <v>14598443.719561644</v>
      </c>
      <c r="F635" s="261">
        <f t="shared" si="118"/>
        <v>0</v>
      </c>
      <c r="G635" s="128">
        <f t="shared" si="109"/>
        <v>38611825.780000001</v>
      </c>
      <c r="H635" s="126">
        <f t="shared" si="119"/>
        <v>0</v>
      </c>
      <c r="I635" s="23">
        <v>42633</v>
      </c>
      <c r="J635" s="23">
        <v>42626</v>
      </c>
      <c r="K635" s="274">
        <f t="shared" si="120"/>
        <v>42664</v>
      </c>
      <c r="L635" s="22">
        <v>9166330253</v>
      </c>
      <c r="M635" s="14" t="s">
        <v>32</v>
      </c>
      <c r="N635" s="41">
        <v>253945626106</v>
      </c>
      <c r="O635" s="40">
        <v>42626</v>
      </c>
      <c r="P635" s="40">
        <v>42626</v>
      </c>
      <c r="Q635" s="40" t="s">
        <v>108</v>
      </c>
      <c r="R635" s="43">
        <v>112052972</v>
      </c>
      <c r="S635" s="40">
        <v>42663</v>
      </c>
      <c r="T635" s="55">
        <f t="shared" si="110"/>
        <v>73441146.219999999</v>
      </c>
      <c r="U635" s="90">
        <v>42664</v>
      </c>
      <c r="V635" s="19">
        <v>73441146.219999999</v>
      </c>
      <c r="W635" s="43">
        <v>0</v>
      </c>
      <c r="X635" s="43">
        <v>0</v>
      </c>
      <c r="Y635" s="43">
        <v>0</v>
      </c>
      <c r="Z635" s="43">
        <v>0</v>
      </c>
      <c r="AA635" s="43">
        <v>0</v>
      </c>
      <c r="AB635" s="43">
        <v>0</v>
      </c>
      <c r="AC635" s="43">
        <v>0</v>
      </c>
      <c r="AD635" s="43">
        <v>0</v>
      </c>
      <c r="AE635" s="43">
        <v>0</v>
      </c>
      <c r="AF635" s="43">
        <v>0</v>
      </c>
      <c r="AG635" s="43">
        <v>0</v>
      </c>
      <c r="AH635" s="43">
        <v>0</v>
      </c>
      <c r="AI635" s="88">
        <v>0</v>
      </c>
      <c r="AJ635" s="43">
        <v>0</v>
      </c>
      <c r="AK635" s="43">
        <v>0</v>
      </c>
      <c r="AL635" s="43">
        <v>0</v>
      </c>
      <c r="AM635" s="43">
        <v>0</v>
      </c>
      <c r="AN635" s="72">
        <f t="shared" si="111"/>
        <v>73441146.219999999</v>
      </c>
      <c r="AO635" s="40">
        <v>42670</v>
      </c>
      <c r="AP635" s="56">
        <v>73441146.219999999</v>
      </c>
      <c r="AQ635" s="43">
        <v>0</v>
      </c>
      <c r="AR635" s="43">
        <v>0</v>
      </c>
      <c r="AS635" s="43">
        <v>0</v>
      </c>
      <c r="AT635" s="43">
        <v>0</v>
      </c>
      <c r="AU635" s="43">
        <v>0</v>
      </c>
      <c r="AV635" s="43">
        <v>0</v>
      </c>
      <c r="AW635" s="43">
        <v>0</v>
      </c>
      <c r="AX635" s="43">
        <v>0</v>
      </c>
      <c r="AY635" s="43">
        <v>0</v>
      </c>
      <c r="AZ635" s="43">
        <v>0</v>
      </c>
      <c r="BA635" s="19"/>
      <c r="BB635" s="275">
        <f t="shared" si="112"/>
        <v>0</v>
      </c>
      <c r="BC635" s="275">
        <f t="shared" si="113"/>
        <v>38611825.780000001</v>
      </c>
      <c r="BD635" s="14">
        <f>COUNTIF(СписМінфін!$B$2:$B$101,M635)</f>
        <v>1</v>
      </c>
    </row>
    <row r="636" spans="1:56" s="14" customFormat="1" hidden="1" x14ac:dyDescent="0.2">
      <c r="A636" s="14">
        <v>1</v>
      </c>
      <c r="B636" s="14">
        <f t="shared" si="114"/>
        <v>1</v>
      </c>
      <c r="C636" s="14">
        <f t="shared" si="115"/>
        <v>0</v>
      </c>
      <c r="D636" s="14" t="str">
        <f t="shared" si="116"/>
        <v>9ПУБЛІЧНЕ АКЦIОНЕРНЕ ТОВАРИСТВО "ЕНЕРГОМАШСПЕЦСТАЛЬ"</v>
      </c>
      <c r="E636" s="261">
        <f t="shared" si="117"/>
        <v>46382.367123287673</v>
      </c>
      <c r="F636" s="261">
        <f t="shared" si="118"/>
        <v>0</v>
      </c>
      <c r="G636" s="128">
        <f t="shared" si="109"/>
        <v>122678</v>
      </c>
      <c r="H636" s="126">
        <f t="shared" si="119"/>
        <v>0</v>
      </c>
      <c r="I636" s="23">
        <v>42633</v>
      </c>
      <c r="J636" s="23">
        <v>42627</v>
      </c>
      <c r="K636" s="274">
        <f t="shared" si="120"/>
        <v>42664</v>
      </c>
      <c r="L636" s="22">
        <v>9167828516</v>
      </c>
      <c r="M636" s="14" t="s">
        <v>60</v>
      </c>
      <c r="N636" s="41">
        <v>2106005156</v>
      </c>
      <c r="O636" s="40">
        <v>42627</v>
      </c>
      <c r="P636" s="40">
        <v>42627</v>
      </c>
      <c r="Q636" s="40" t="s">
        <v>108</v>
      </c>
      <c r="R636" s="43">
        <v>17563859</v>
      </c>
      <c r="S636" s="40">
        <v>42663</v>
      </c>
      <c r="T636" s="55">
        <f t="shared" si="110"/>
        <v>17441181</v>
      </c>
      <c r="U636" s="90">
        <v>42664</v>
      </c>
      <c r="V636" s="19">
        <v>17441181</v>
      </c>
      <c r="W636" s="43">
        <v>0</v>
      </c>
      <c r="X636" s="43">
        <v>0</v>
      </c>
      <c r="Y636" s="43">
        <v>0</v>
      </c>
      <c r="Z636" s="43">
        <v>0</v>
      </c>
      <c r="AA636" s="43">
        <v>0</v>
      </c>
      <c r="AB636" s="43">
        <v>0</v>
      </c>
      <c r="AC636" s="43">
        <v>0</v>
      </c>
      <c r="AD636" s="43">
        <v>0</v>
      </c>
      <c r="AE636" s="43">
        <v>0</v>
      </c>
      <c r="AF636" s="43">
        <v>0</v>
      </c>
      <c r="AG636" s="43">
        <v>0</v>
      </c>
      <c r="AH636" s="43">
        <v>0</v>
      </c>
      <c r="AI636" s="88">
        <v>0</v>
      </c>
      <c r="AJ636" s="43">
        <v>0</v>
      </c>
      <c r="AK636" s="43">
        <v>0</v>
      </c>
      <c r="AL636" s="43">
        <v>0</v>
      </c>
      <c r="AM636" s="43">
        <v>0</v>
      </c>
      <c r="AN636" s="72">
        <f t="shared" si="111"/>
        <v>17441181</v>
      </c>
      <c r="AO636" s="40">
        <v>42670</v>
      </c>
      <c r="AP636" s="56">
        <v>17441181</v>
      </c>
      <c r="AQ636" s="43">
        <v>0</v>
      </c>
      <c r="AR636" s="43">
        <v>0</v>
      </c>
      <c r="AS636" s="43">
        <v>0</v>
      </c>
      <c r="AT636" s="43">
        <v>0</v>
      </c>
      <c r="AU636" s="43">
        <v>0</v>
      </c>
      <c r="AV636" s="43">
        <v>0</v>
      </c>
      <c r="AW636" s="43">
        <v>0</v>
      </c>
      <c r="AX636" s="43">
        <v>0</v>
      </c>
      <c r="AY636" s="43">
        <v>0</v>
      </c>
      <c r="AZ636" s="43">
        <v>0</v>
      </c>
      <c r="BA636" s="19"/>
      <c r="BB636" s="275">
        <f t="shared" si="112"/>
        <v>0</v>
      </c>
      <c r="BC636" s="275">
        <f t="shared" si="113"/>
        <v>122678</v>
      </c>
      <c r="BD636" s="14">
        <f>COUNTIF(СписМінфін!$B$2:$B$101,M636)</f>
        <v>1</v>
      </c>
    </row>
    <row r="637" spans="1:56" s="14" customFormat="1" hidden="1" x14ac:dyDescent="0.2">
      <c r="A637" s="14">
        <v>1</v>
      </c>
      <c r="B637" s="14">
        <f t="shared" si="114"/>
        <v>0</v>
      </c>
      <c r="C637" s="14">
        <f t="shared" si="115"/>
        <v>0</v>
      </c>
      <c r="D637" s="14" t="str">
        <f t="shared" si="116"/>
        <v>9ПРИВАТНЕ АКЦIОНЕРНЕ ТОВАРИСТВО "ШВЕЙНА ФАБРИКА "ЗОРЯНКА"</v>
      </c>
      <c r="E637" s="261">
        <f t="shared" si="117"/>
        <v>0</v>
      </c>
      <c r="F637" s="261">
        <f t="shared" si="118"/>
        <v>0</v>
      </c>
      <c r="G637" s="128">
        <f t="shared" si="109"/>
        <v>0</v>
      </c>
      <c r="H637" s="126">
        <f t="shared" si="119"/>
        <v>0</v>
      </c>
      <c r="I637" s="23">
        <v>42633</v>
      </c>
      <c r="J637" s="74">
        <v>42628</v>
      </c>
      <c r="K637" s="274">
        <f t="shared" si="120"/>
        <v>42662</v>
      </c>
      <c r="L637" s="75">
        <v>9168975629</v>
      </c>
      <c r="M637" s="14" t="s">
        <v>148</v>
      </c>
      <c r="N637" s="76">
        <v>55027011230</v>
      </c>
      <c r="O637" s="28">
        <v>42628</v>
      </c>
      <c r="P637" s="28">
        <v>42628</v>
      </c>
      <c r="Q637" s="35"/>
      <c r="R637" s="60">
        <v>277247</v>
      </c>
      <c r="S637" s="66">
        <v>42662</v>
      </c>
      <c r="T637" s="55">
        <f t="shared" si="110"/>
        <v>277247</v>
      </c>
      <c r="U637" s="91">
        <v>42662</v>
      </c>
      <c r="V637" s="44">
        <v>277247</v>
      </c>
      <c r="W637" s="43">
        <v>0</v>
      </c>
      <c r="X637" s="43">
        <v>0</v>
      </c>
      <c r="Y637" s="43">
        <v>0</v>
      </c>
      <c r="Z637" s="43">
        <v>0</v>
      </c>
      <c r="AA637" s="43">
        <v>0</v>
      </c>
      <c r="AB637" s="43">
        <v>0</v>
      </c>
      <c r="AC637" s="43">
        <v>0</v>
      </c>
      <c r="AD637" s="43">
        <v>0</v>
      </c>
      <c r="AE637" s="43">
        <v>0</v>
      </c>
      <c r="AF637" s="43">
        <v>0</v>
      </c>
      <c r="AG637" s="43">
        <v>0</v>
      </c>
      <c r="AH637" s="43">
        <v>0</v>
      </c>
      <c r="AI637" s="69"/>
      <c r="AJ637" s="60"/>
      <c r="AK637" s="69"/>
      <c r="AL637" s="60"/>
      <c r="AM637" s="43">
        <v>0</v>
      </c>
      <c r="AN637" s="72">
        <f t="shared" si="111"/>
        <v>277247</v>
      </c>
      <c r="AO637" s="28">
        <v>42669</v>
      </c>
      <c r="AP637" s="27">
        <v>277247</v>
      </c>
      <c r="AQ637" s="43">
        <v>0</v>
      </c>
      <c r="AR637" s="43">
        <v>0</v>
      </c>
      <c r="AS637" s="43">
        <v>0</v>
      </c>
      <c r="AT637" s="43">
        <v>0</v>
      </c>
      <c r="AU637" s="43">
        <v>0</v>
      </c>
      <c r="AV637" s="43">
        <v>0</v>
      </c>
      <c r="AW637" s="43">
        <v>0</v>
      </c>
      <c r="AX637" s="43">
        <v>0</v>
      </c>
      <c r="AY637" s="43">
        <v>0</v>
      </c>
      <c r="AZ637" s="43">
        <v>0</v>
      </c>
      <c r="BA637" s="60"/>
      <c r="BB637" s="275">
        <f t="shared" si="112"/>
        <v>0</v>
      </c>
      <c r="BC637" s="275">
        <f t="shared" si="113"/>
        <v>0</v>
      </c>
      <c r="BD637" s="14">
        <f>COUNTIF(СписМінфін!$B$2:$B$101,M637)</f>
        <v>1</v>
      </c>
    </row>
    <row r="638" spans="1:56" s="14" customFormat="1" hidden="1" x14ac:dyDescent="0.2">
      <c r="A638" s="14">
        <v>1</v>
      </c>
      <c r="B638" s="14">
        <f t="shared" si="114"/>
        <v>1</v>
      </c>
      <c r="C638" s="14">
        <f t="shared" si="115"/>
        <v>1</v>
      </c>
      <c r="D638" s="14" t="str">
        <f t="shared" si="116"/>
        <v>9ТОВАРИСТВО З ОБМЕЖЕНОЮ ВIДПОВIДАЛЬНIСТЮ "БУРАТ"</v>
      </c>
      <c r="E638" s="261">
        <f t="shared" si="117"/>
        <v>157260.27397260274</v>
      </c>
      <c r="F638" s="261">
        <f t="shared" si="118"/>
        <v>157260.27397260274</v>
      </c>
      <c r="G638" s="128">
        <f t="shared" si="109"/>
        <v>0</v>
      </c>
      <c r="H638" s="126">
        <f t="shared" si="119"/>
        <v>82</v>
      </c>
      <c r="I638" s="23">
        <v>42633</v>
      </c>
      <c r="J638" s="23">
        <v>42628</v>
      </c>
      <c r="K638" s="274">
        <f t="shared" si="120"/>
        <v>42782</v>
      </c>
      <c r="L638" s="22">
        <v>9169509917</v>
      </c>
      <c r="M638" s="14" t="s">
        <v>61</v>
      </c>
      <c r="N638" s="41">
        <v>139486816325</v>
      </c>
      <c r="O638" s="40">
        <v>42628</v>
      </c>
      <c r="P638" s="40">
        <v>42628</v>
      </c>
      <c r="Q638" s="40" t="s">
        <v>108</v>
      </c>
      <c r="R638" s="43">
        <v>700000</v>
      </c>
      <c r="S638" s="40">
        <v>42782</v>
      </c>
      <c r="T638" s="55">
        <f t="shared" si="110"/>
        <v>700000</v>
      </c>
      <c r="U638" s="90">
        <v>42782</v>
      </c>
      <c r="V638" s="19">
        <v>700000</v>
      </c>
      <c r="W638" s="43">
        <v>0</v>
      </c>
      <c r="X638" s="43">
        <v>0</v>
      </c>
      <c r="Y638" s="43">
        <v>0</v>
      </c>
      <c r="Z638" s="43">
        <v>0</v>
      </c>
      <c r="AA638" s="43">
        <v>0</v>
      </c>
      <c r="AB638" s="43">
        <v>0</v>
      </c>
      <c r="AC638" s="43">
        <v>0</v>
      </c>
      <c r="AD638" s="43">
        <v>0</v>
      </c>
      <c r="AE638" s="43">
        <v>0</v>
      </c>
      <c r="AF638" s="43">
        <v>0</v>
      </c>
      <c r="AG638" s="43">
        <v>0</v>
      </c>
      <c r="AH638" s="43">
        <v>0</v>
      </c>
      <c r="AI638" s="88">
        <v>0</v>
      </c>
      <c r="AJ638" s="43">
        <v>0</v>
      </c>
      <c r="AK638" s="43">
        <v>0</v>
      </c>
      <c r="AL638" s="43">
        <v>0</v>
      </c>
      <c r="AM638" s="43">
        <v>0</v>
      </c>
      <c r="AN638" s="72">
        <f t="shared" si="111"/>
        <v>700000</v>
      </c>
      <c r="AO638" s="40">
        <v>42786</v>
      </c>
      <c r="AP638" s="56">
        <v>700000</v>
      </c>
      <c r="AQ638" s="43">
        <v>0</v>
      </c>
      <c r="AR638" s="43">
        <v>0</v>
      </c>
      <c r="AS638" s="43">
        <v>0</v>
      </c>
      <c r="AT638" s="43">
        <v>0</v>
      </c>
      <c r="AU638" s="43">
        <v>0</v>
      </c>
      <c r="AV638" s="43">
        <v>0</v>
      </c>
      <c r="AW638" s="43">
        <v>0</v>
      </c>
      <c r="AX638" s="43">
        <v>0</v>
      </c>
      <c r="AY638" s="43">
        <v>0</v>
      </c>
      <c r="AZ638" s="43">
        <v>0</v>
      </c>
      <c r="BA638" s="19"/>
      <c r="BB638" s="275">
        <f t="shared" si="112"/>
        <v>0</v>
      </c>
      <c r="BC638" s="275">
        <f t="shared" si="113"/>
        <v>0</v>
      </c>
      <c r="BD638" s="14">
        <f>COUNTIF(СписМінфін!$B$2:$B$101,M638)</f>
        <v>1</v>
      </c>
    </row>
    <row r="639" spans="1:56" s="14" customFormat="1" x14ac:dyDescent="0.2">
      <c r="A639" s="14">
        <v>1</v>
      </c>
      <c r="B639" s="14">
        <f t="shared" si="114"/>
        <v>1</v>
      </c>
      <c r="C639" s="14">
        <f t="shared" si="115"/>
        <v>0</v>
      </c>
      <c r="D639" s="14" t="str">
        <f t="shared" si="116"/>
        <v>9ТОВАРИСТВО З ОБМЕЖЕНОЮ ВIДПОВIДАЛЬНIСТЮ З ІНОЗЕМНИМИ ІНВЕСТИЦІЯМИ "ДОКА УКРАЇНА Т.О.В."</v>
      </c>
      <c r="E639" s="261">
        <f t="shared" si="117"/>
        <v>787278.27945205476</v>
      </c>
      <c r="F639" s="261">
        <f t="shared" si="118"/>
        <v>0</v>
      </c>
      <c r="G639" s="128">
        <f t="shared" si="109"/>
        <v>2082294</v>
      </c>
      <c r="H639" s="126">
        <f t="shared" si="119"/>
        <v>138</v>
      </c>
      <c r="I639" s="23">
        <v>42633</v>
      </c>
      <c r="J639" s="23">
        <v>42629</v>
      </c>
      <c r="K639" s="274">
        <f t="shared" si="120"/>
        <v>42838</v>
      </c>
      <c r="L639" s="22">
        <v>9170000895</v>
      </c>
      <c r="M639" s="14" t="s">
        <v>12</v>
      </c>
      <c r="N639" s="41">
        <v>305309526545</v>
      </c>
      <c r="O639" s="40">
        <v>42629</v>
      </c>
      <c r="P639" s="40">
        <v>42629</v>
      </c>
      <c r="Q639" s="40" t="s">
        <v>108</v>
      </c>
      <c r="R639" s="42">
        <v>2082294</v>
      </c>
      <c r="S639" s="43">
        <v>0</v>
      </c>
      <c r="T639" s="55">
        <f t="shared" si="110"/>
        <v>0</v>
      </c>
      <c r="U639" s="111"/>
      <c r="V639" s="43">
        <v>0</v>
      </c>
      <c r="W639" s="43">
        <v>0</v>
      </c>
      <c r="X639" s="43">
        <v>0</v>
      </c>
      <c r="Y639" s="43">
        <v>0</v>
      </c>
      <c r="Z639" s="43">
        <v>0</v>
      </c>
      <c r="AA639" s="43">
        <v>0</v>
      </c>
      <c r="AB639" s="43">
        <v>0</v>
      </c>
      <c r="AC639" s="43">
        <v>0</v>
      </c>
      <c r="AD639" s="43">
        <v>0</v>
      </c>
      <c r="AE639" s="43">
        <v>0</v>
      </c>
      <c r="AF639" s="43">
        <v>0</v>
      </c>
      <c r="AG639" s="43">
        <v>0</v>
      </c>
      <c r="AH639" s="43">
        <v>0</v>
      </c>
      <c r="AI639" s="88">
        <v>0</v>
      </c>
      <c r="AJ639" s="43">
        <v>0</v>
      </c>
      <c r="AK639" s="43">
        <v>0</v>
      </c>
      <c r="AL639" s="43">
        <v>0</v>
      </c>
      <c r="AM639" s="43">
        <v>0</v>
      </c>
      <c r="AN639" s="72">
        <f t="shared" si="111"/>
        <v>0</v>
      </c>
      <c r="AO639" s="43">
        <v>0</v>
      </c>
      <c r="AP639" s="43">
        <v>0</v>
      </c>
      <c r="AQ639" s="43">
        <v>0</v>
      </c>
      <c r="AR639" s="43">
        <v>0</v>
      </c>
      <c r="AS639" s="43">
        <v>0</v>
      </c>
      <c r="AT639" s="43">
        <v>0</v>
      </c>
      <c r="AU639" s="43">
        <v>0</v>
      </c>
      <c r="AV639" s="43">
        <v>0</v>
      </c>
      <c r="AW639" s="43">
        <v>0</v>
      </c>
      <c r="AX639" s="43">
        <v>0</v>
      </c>
      <c r="AY639" s="43">
        <v>0</v>
      </c>
      <c r="AZ639" s="43">
        <v>0</v>
      </c>
      <c r="BA639" s="19"/>
      <c r="BB639" s="275">
        <f t="shared" si="112"/>
        <v>0</v>
      </c>
      <c r="BC639" s="275">
        <f t="shared" si="113"/>
        <v>2082294</v>
      </c>
      <c r="BD639" s="14">
        <f>COUNTIF(СписМінфін!$B$2:$B$101,M639)</f>
        <v>1</v>
      </c>
    </row>
    <row r="640" spans="1:56" s="14" customFormat="1" hidden="1" x14ac:dyDescent="0.2">
      <c r="A640" s="14">
        <v>1</v>
      </c>
      <c r="B640" s="14">
        <f t="shared" si="114"/>
        <v>0</v>
      </c>
      <c r="C640" s="14">
        <f t="shared" si="115"/>
        <v>0</v>
      </c>
      <c r="D640" s="14" t="str">
        <f t="shared" si="116"/>
        <v>9ПРИВАТНЕ АКЦIОНЕРНЕ ТОВАРИСТВО "МОНДЕЛІС УКРАЇНА"</v>
      </c>
      <c r="E640" s="261">
        <f t="shared" si="117"/>
        <v>0</v>
      </c>
      <c r="F640" s="261">
        <f t="shared" si="118"/>
        <v>0</v>
      </c>
      <c r="G640" s="128">
        <f t="shared" si="109"/>
        <v>0</v>
      </c>
      <c r="H640" s="126">
        <f t="shared" si="119"/>
        <v>0</v>
      </c>
      <c r="I640" s="23">
        <v>42633</v>
      </c>
      <c r="J640" s="23">
        <v>42629</v>
      </c>
      <c r="K640" s="274">
        <f t="shared" si="120"/>
        <v>42664</v>
      </c>
      <c r="L640" s="22">
        <v>9170403884</v>
      </c>
      <c r="M640" s="14" t="s">
        <v>54</v>
      </c>
      <c r="N640" s="41">
        <v>3822218163</v>
      </c>
      <c r="O640" s="40">
        <v>42629</v>
      </c>
      <c r="P640" s="40">
        <v>42629</v>
      </c>
      <c r="Q640" s="40" t="s">
        <v>108</v>
      </c>
      <c r="R640" s="22">
        <v>35954267</v>
      </c>
      <c r="S640" s="40">
        <v>42663</v>
      </c>
      <c r="T640" s="55">
        <f t="shared" si="110"/>
        <v>35954267</v>
      </c>
      <c r="U640" s="90">
        <v>42664</v>
      </c>
      <c r="V640" s="19">
        <v>35954267</v>
      </c>
      <c r="W640" s="43">
        <v>0</v>
      </c>
      <c r="X640" s="43">
        <v>0</v>
      </c>
      <c r="Y640" s="43">
        <v>0</v>
      </c>
      <c r="Z640" s="43">
        <v>0</v>
      </c>
      <c r="AA640" s="43">
        <v>0</v>
      </c>
      <c r="AB640" s="43">
        <v>0</v>
      </c>
      <c r="AC640" s="43">
        <v>0</v>
      </c>
      <c r="AD640" s="43">
        <v>0</v>
      </c>
      <c r="AE640" s="43">
        <v>0</v>
      </c>
      <c r="AF640" s="43">
        <v>0</v>
      </c>
      <c r="AG640" s="43">
        <v>0</v>
      </c>
      <c r="AH640" s="43">
        <v>0</v>
      </c>
      <c r="AI640" s="88">
        <v>0</v>
      </c>
      <c r="AJ640" s="43">
        <v>0</v>
      </c>
      <c r="AK640" s="43">
        <v>0</v>
      </c>
      <c r="AL640" s="43">
        <v>0</v>
      </c>
      <c r="AM640" s="43">
        <v>0</v>
      </c>
      <c r="AN640" s="72">
        <f t="shared" si="111"/>
        <v>35954267</v>
      </c>
      <c r="AO640" s="40">
        <v>42670</v>
      </c>
      <c r="AP640" s="56">
        <v>35954267</v>
      </c>
      <c r="AQ640" s="43">
        <v>0</v>
      </c>
      <c r="AR640" s="43">
        <v>0</v>
      </c>
      <c r="AS640" s="43">
        <v>0</v>
      </c>
      <c r="AT640" s="43">
        <v>0</v>
      </c>
      <c r="AU640" s="43">
        <v>0</v>
      </c>
      <c r="AV640" s="43">
        <v>0</v>
      </c>
      <c r="AW640" s="43">
        <v>0</v>
      </c>
      <c r="AX640" s="43">
        <v>0</v>
      </c>
      <c r="AY640" s="43">
        <v>0</v>
      </c>
      <c r="AZ640" s="43">
        <v>0</v>
      </c>
      <c r="BA640" s="19"/>
      <c r="BB640" s="275">
        <f t="shared" si="112"/>
        <v>0</v>
      </c>
      <c r="BC640" s="275">
        <f t="shared" si="113"/>
        <v>0</v>
      </c>
      <c r="BD640" s="14">
        <f>COUNTIF(СписМінфін!$B$2:$B$101,M640)</f>
        <v>1</v>
      </c>
    </row>
    <row r="641" spans="1:56" s="14" customFormat="1" hidden="1" x14ac:dyDescent="0.2">
      <c r="A641" s="14">
        <v>1</v>
      </c>
      <c r="B641" s="14">
        <f t="shared" si="114"/>
        <v>1</v>
      </c>
      <c r="C641" s="14">
        <f t="shared" si="115"/>
        <v>0</v>
      </c>
      <c r="D641" s="14" t="str">
        <f t="shared" si="116"/>
        <v>9ПРИВАТНЕ ПIДПРИЄМСТВО "ВЕКТОР-М"</v>
      </c>
      <c r="E641" s="261">
        <f t="shared" si="117"/>
        <v>155079.60969862947</v>
      </c>
      <c r="F641" s="261">
        <f t="shared" si="118"/>
        <v>0</v>
      </c>
      <c r="G641" s="128">
        <f t="shared" ref="G641:G704" si="121">R641-T641-AI641</f>
        <v>410174.32999999821</v>
      </c>
      <c r="H641" s="126">
        <f t="shared" si="119"/>
        <v>0</v>
      </c>
      <c r="I641" s="23">
        <v>42633</v>
      </c>
      <c r="J641" s="23">
        <v>42629</v>
      </c>
      <c r="K641" s="274">
        <f t="shared" si="120"/>
        <v>42664</v>
      </c>
      <c r="L641" s="22">
        <v>9170943208</v>
      </c>
      <c r="M641" s="14" t="s">
        <v>55</v>
      </c>
      <c r="N641" s="41">
        <v>324928226550</v>
      </c>
      <c r="O641" s="40">
        <v>42629</v>
      </c>
      <c r="P641" s="40">
        <v>42629</v>
      </c>
      <c r="Q641" s="40" t="s">
        <v>108</v>
      </c>
      <c r="R641" s="22">
        <v>23000992</v>
      </c>
      <c r="S641" s="40">
        <v>42663</v>
      </c>
      <c r="T641" s="55">
        <f t="shared" ref="T641:T704" si="122">V641+X641+Z641+AB641+AD641+AF641</f>
        <v>22590817.670000002</v>
      </c>
      <c r="U641" s="90">
        <v>42664</v>
      </c>
      <c r="V641" s="19">
        <v>22590817.670000002</v>
      </c>
      <c r="W641" s="43">
        <v>0</v>
      </c>
      <c r="X641" s="43">
        <v>0</v>
      </c>
      <c r="Y641" s="43">
        <v>0</v>
      </c>
      <c r="Z641" s="43">
        <v>0</v>
      </c>
      <c r="AA641" s="43">
        <v>0</v>
      </c>
      <c r="AB641" s="43">
        <v>0</v>
      </c>
      <c r="AC641" s="43">
        <v>0</v>
      </c>
      <c r="AD641" s="43">
        <v>0</v>
      </c>
      <c r="AE641" s="43">
        <v>0</v>
      </c>
      <c r="AF641" s="43">
        <v>0</v>
      </c>
      <c r="AG641" s="43">
        <v>0</v>
      </c>
      <c r="AH641" s="43">
        <v>0</v>
      </c>
      <c r="AI641" s="88">
        <v>0</v>
      </c>
      <c r="AJ641" s="43">
        <v>0</v>
      </c>
      <c r="AK641" s="43">
        <v>0</v>
      </c>
      <c r="AL641" s="43">
        <v>0</v>
      </c>
      <c r="AM641" s="43">
        <v>0</v>
      </c>
      <c r="AN641" s="72">
        <f t="shared" ref="AN641:AN704" si="123">AP641+AR641+AT641+AV641+AX641+AZ641</f>
        <v>22590817.670000002</v>
      </c>
      <c r="AO641" s="40">
        <v>42670</v>
      </c>
      <c r="AP641" s="56">
        <v>22590817.670000002</v>
      </c>
      <c r="AQ641" s="43">
        <v>0</v>
      </c>
      <c r="AR641" s="43">
        <v>0</v>
      </c>
      <c r="AS641" s="43">
        <v>0</v>
      </c>
      <c r="AT641" s="43">
        <v>0</v>
      </c>
      <c r="AU641" s="43">
        <v>0</v>
      </c>
      <c r="AV641" s="43">
        <v>0</v>
      </c>
      <c r="AW641" s="43">
        <v>0</v>
      </c>
      <c r="AX641" s="43">
        <v>0</v>
      </c>
      <c r="AY641" s="43">
        <v>0</v>
      </c>
      <c r="AZ641" s="43">
        <v>0</v>
      </c>
      <c r="BA641" s="19"/>
      <c r="BB641" s="275">
        <f t="shared" ref="BB641:BB704" si="124">T641-AN641</f>
        <v>0</v>
      </c>
      <c r="BC641" s="275">
        <f t="shared" ref="BC641:BC704" si="125">R641-AN641</f>
        <v>410174.32999999821</v>
      </c>
      <c r="BD641" s="14">
        <f>COUNTIF(СписМінфін!$B$2:$B$101,M641)</f>
        <v>1</v>
      </c>
    </row>
    <row r="642" spans="1:56" s="14" customFormat="1" hidden="1" x14ac:dyDescent="0.2">
      <c r="A642" s="14">
        <v>1</v>
      </c>
      <c r="B642" s="14">
        <f t="shared" si="114"/>
        <v>1</v>
      </c>
      <c r="C642" s="14">
        <f t="shared" si="115"/>
        <v>0</v>
      </c>
      <c r="D642" s="14" t="str">
        <f t="shared" si="116"/>
        <v>9ПУБЛІЧНЕ АКЦIОНЕРНЕ ТОВАРИСТВО "ФАРМАК"</v>
      </c>
      <c r="E642" s="261">
        <f t="shared" si="117"/>
        <v>359470.07128767128</v>
      </c>
      <c r="F642" s="261">
        <f t="shared" si="118"/>
        <v>0</v>
      </c>
      <c r="G642" s="128">
        <f t="shared" si="121"/>
        <v>950772.29</v>
      </c>
      <c r="H642" s="126">
        <f t="shared" si="119"/>
        <v>0</v>
      </c>
      <c r="I642" s="23">
        <v>42633</v>
      </c>
      <c r="J642" s="23">
        <v>42629</v>
      </c>
      <c r="K642" s="274">
        <f t="shared" si="120"/>
        <v>42664</v>
      </c>
      <c r="L642" s="22">
        <v>9170111091</v>
      </c>
      <c r="M642" s="14" t="s">
        <v>49</v>
      </c>
      <c r="N642" s="41">
        <v>4811926650</v>
      </c>
      <c r="O642" s="40">
        <v>42629</v>
      </c>
      <c r="P642" s="40">
        <v>42629</v>
      </c>
      <c r="Q642" s="40" t="s">
        <v>108</v>
      </c>
      <c r="R642" s="22">
        <v>1257416</v>
      </c>
      <c r="S642" s="40">
        <v>42663</v>
      </c>
      <c r="T642" s="55">
        <f t="shared" si="122"/>
        <v>306643.71000000002</v>
      </c>
      <c r="U642" s="90">
        <v>42664</v>
      </c>
      <c r="V642" s="19">
        <v>306643.71000000002</v>
      </c>
      <c r="W642" s="43">
        <v>0</v>
      </c>
      <c r="X642" s="43">
        <v>0</v>
      </c>
      <c r="Y642" s="43">
        <v>0</v>
      </c>
      <c r="Z642" s="43">
        <v>0</v>
      </c>
      <c r="AA642" s="43">
        <v>0</v>
      </c>
      <c r="AB642" s="43">
        <v>0</v>
      </c>
      <c r="AC642" s="43">
        <v>0</v>
      </c>
      <c r="AD642" s="43">
        <v>0</v>
      </c>
      <c r="AE642" s="43">
        <v>0</v>
      </c>
      <c r="AF642" s="43">
        <v>0</v>
      </c>
      <c r="AG642" s="43">
        <v>0</v>
      </c>
      <c r="AH642" s="43">
        <v>0</v>
      </c>
      <c r="AI642" s="88">
        <v>0</v>
      </c>
      <c r="AJ642" s="43">
        <v>0</v>
      </c>
      <c r="AK642" s="43">
        <v>0</v>
      </c>
      <c r="AL642" s="43">
        <v>0</v>
      </c>
      <c r="AM642" s="43">
        <v>0</v>
      </c>
      <c r="AN642" s="72">
        <f t="shared" si="123"/>
        <v>306643.71000000002</v>
      </c>
      <c r="AO642" s="40">
        <v>42704</v>
      </c>
      <c r="AP642" s="56">
        <v>306643.71000000002</v>
      </c>
      <c r="AQ642" s="43">
        <v>0</v>
      </c>
      <c r="AR642" s="43">
        <v>0</v>
      </c>
      <c r="AS642" s="43">
        <v>0</v>
      </c>
      <c r="AT642" s="43">
        <v>0</v>
      </c>
      <c r="AU642" s="43">
        <v>0</v>
      </c>
      <c r="AV642" s="43">
        <v>0</v>
      </c>
      <c r="AW642" s="43">
        <v>0</v>
      </c>
      <c r="AX642" s="43">
        <v>0</v>
      </c>
      <c r="AY642" s="43">
        <v>0</v>
      </c>
      <c r="AZ642" s="43">
        <v>0</v>
      </c>
      <c r="BA642" s="19"/>
      <c r="BB642" s="275">
        <f t="shared" si="124"/>
        <v>0</v>
      </c>
      <c r="BC642" s="275">
        <f t="shared" si="125"/>
        <v>950772.29</v>
      </c>
      <c r="BD642" s="14">
        <f>COUNTIF(СписМінфін!$B$2:$B$101,M642)</f>
        <v>1</v>
      </c>
    </row>
    <row r="643" spans="1:56" s="14" customFormat="1" hidden="1" x14ac:dyDescent="0.2">
      <c r="A643" s="14">
        <v>1</v>
      </c>
      <c r="B643" s="14">
        <f t="shared" si="114"/>
        <v>0</v>
      </c>
      <c r="C643" s="14">
        <f t="shared" si="115"/>
        <v>0</v>
      </c>
      <c r="D643" s="14" t="str">
        <f t="shared" si="116"/>
        <v>9ПУБЛІЧНЕ АКЦІОНЕРНЕ ТОВАРИСТВО ''ЕЛЕКТРОМЕТАЛУРГІЙНИЙ ЗАВОД ''ДНІПРОСПЕЦСТАЛЬ'' ІМ. А.М. КУЗЬМІНА''</v>
      </c>
      <c r="E643" s="261">
        <f t="shared" si="117"/>
        <v>0</v>
      </c>
      <c r="F643" s="261">
        <f t="shared" si="118"/>
        <v>0</v>
      </c>
      <c r="G643" s="128">
        <f t="shared" si="121"/>
        <v>0</v>
      </c>
      <c r="H643" s="126">
        <f t="shared" si="119"/>
        <v>0</v>
      </c>
      <c r="I643" s="23">
        <v>42633</v>
      </c>
      <c r="J643" s="23">
        <v>42629</v>
      </c>
      <c r="K643" s="274">
        <f t="shared" si="120"/>
        <v>42664</v>
      </c>
      <c r="L643" s="22">
        <v>9170750556</v>
      </c>
      <c r="M643" s="14" t="s">
        <v>129</v>
      </c>
      <c r="N643" s="41">
        <v>1865308243</v>
      </c>
      <c r="O643" s="40">
        <v>42629</v>
      </c>
      <c r="P643" s="40">
        <v>42629</v>
      </c>
      <c r="Q643" s="40" t="s">
        <v>108</v>
      </c>
      <c r="R643" s="43">
        <v>28515153</v>
      </c>
      <c r="S643" s="40">
        <v>42663</v>
      </c>
      <c r="T643" s="55">
        <f t="shared" si="122"/>
        <v>28515153</v>
      </c>
      <c r="U643" s="90">
        <v>42664</v>
      </c>
      <c r="V643" s="19">
        <v>28515153</v>
      </c>
      <c r="W643" s="43">
        <v>0</v>
      </c>
      <c r="X643" s="43">
        <v>0</v>
      </c>
      <c r="Y643" s="43">
        <v>0</v>
      </c>
      <c r="Z643" s="43">
        <v>0</v>
      </c>
      <c r="AA643" s="43">
        <v>0</v>
      </c>
      <c r="AB643" s="43">
        <v>0</v>
      </c>
      <c r="AC643" s="43">
        <v>0</v>
      </c>
      <c r="AD643" s="43">
        <v>0</v>
      </c>
      <c r="AE643" s="43">
        <v>0</v>
      </c>
      <c r="AF643" s="43">
        <v>0</v>
      </c>
      <c r="AG643" s="43">
        <v>0</v>
      </c>
      <c r="AH643" s="43">
        <v>0</v>
      </c>
      <c r="AI643" s="88">
        <v>0</v>
      </c>
      <c r="AJ643" s="43">
        <v>0</v>
      </c>
      <c r="AK643" s="43">
        <v>0</v>
      </c>
      <c r="AL643" s="43">
        <v>0</v>
      </c>
      <c r="AM643" s="43">
        <v>0</v>
      </c>
      <c r="AN643" s="72">
        <f t="shared" si="123"/>
        <v>28515153</v>
      </c>
      <c r="AO643" s="40">
        <v>42704</v>
      </c>
      <c r="AP643" s="56">
        <v>28515153</v>
      </c>
      <c r="AQ643" s="43">
        <v>0</v>
      </c>
      <c r="AR643" s="43">
        <v>0</v>
      </c>
      <c r="AS643" s="43">
        <v>0</v>
      </c>
      <c r="AT643" s="43">
        <v>0</v>
      </c>
      <c r="AU643" s="43">
        <v>0</v>
      </c>
      <c r="AV643" s="43">
        <v>0</v>
      </c>
      <c r="AW643" s="43">
        <v>0</v>
      </c>
      <c r="AX643" s="43">
        <v>0</v>
      </c>
      <c r="AY643" s="43">
        <v>0</v>
      </c>
      <c r="AZ643" s="43">
        <v>0</v>
      </c>
      <c r="BA643" s="19"/>
      <c r="BB643" s="275">
        <f t="shared" si="124"/>
        <v>0</v>
      </c>
      <c r="BC643" s="275">
        <f t="shared" si="125"/>
        <v>0</v>
      </c>
      <c r="BD643" s="14">
        <f>COUNTIF(СписМінфін!$B$2:$B$101,M643)</f>
        <v>0</v>
      </c>
    </row>
    <row r="644" spans="1:56" s="14" customFormat="1" hidden="1" x14ac:dyDescent="0.2">
      <c r="A644" s="14">
        <v>1</v>
      </c>
      <c r="B644" s="14">
        <f t="shared" si="114"/>
        <v>1</v>
      </c>
      <c r="C644" s="14">
        <f t="shared" si="115"/>
        <v>1</v>
      </c>
      <c r="D644" s="14" t="str">
        <f t="shared" si="116"/>
        <v>9ТОВАРИСТВО З ОБМЕЖЕНОЮ ВIДПОВIДАЛЬНIСТЮ "АТ КАРГІЛЛ"</v>
      </c>
      <c r="E644" s="261">
        <f t="shared" si="117"/>
        <v>1704722.9753424658</v>
      </c>
      <c r="F644" s="261">
        <f t="shared" si="118"/>
        <v>9538.9150684931501</v>
      </c>
      <c r="G644" s="128">
        <f t="shared" si="121"/>
        <v>4483639</v>
      </c>
      <c r="H644" s="126">
        <f t="shared" si="119"/>
        <v>24</v>
      </c>
      <c r="I644" s="62">
        <v>42633</v>
      </c>
      <c r="J644" s="62">
        <v>42629</v>
      </c>
      <c r="K644" s="274">
        <f t="shared" si="120"/>
        <v>42724</v>
      </c>
      <c r="L644" s="52">
        <v>9170193127</v>
      </c>
      <c r="M644" s="14" t="s">
        <v>42</v>
      </c>
      <c r="N644" s="58">
        <v>200103926100</v>
      </c>
      <c r="O644" s="51">
        <v>42629</v>
      </c>
      <c r="P644" s="51">
        <v>42629</v>
      </c>
      <c r="Q644" s="40" t="s">
        <v>108</v>
      </c>
      <c r="R644" s="59">
        <v>146723526</v>
      </c>
      <c r="S644" s="51">
        <v>42663</v>
      </c>
      <c r="T644" s="55">
        <f t="shared" si="122"/>
        <v>142239887</v>
      </c>
      <c r="U644" s="110">
        <v>42664</v>
      </c>
      <c r="V644" s="25">
        <v>142094816</v>
      </c>
      <c r="W644" s="33">
        <v>42724</v>
      </c>
      <c r="X644" s="25">
        <v>145071</v>
      </c>
      <c r="Y644" s="43">
        <v>0</v>
      </c>
      <c r="Z644" s="43">
        <v>0</v>
      </c>
      <c r="AA644" s="43">
        <v>0</v>
      </c>
      <c r="AB644" s="43">
        <v>0</v>
      </c>
      <c r="AC644" s="43">
        <v>0</v>
      </c>
      <c r="AD644" s="43">
        <v>0</v>
      </c>
      <c r="AE644" s="43">
        <v>0</v>
      </c>
      <c r="AF644" s="43">
        <v>0</v>
      </c>
      <c r="AG644" s="43">
        <v>0</v>
      </c>
      <c r="AH644" s="43">
        <v>0</v>
      </c>
      <c r="AI644" s="88">
        <v>0</v>
      </c>
      <c r="AJ644" s="43">
        <v>0</v>
      </c>
      <c r="AK644" s="43">
        <v>0</v>
      </c>
      <c r="AL644" s="43">
        <v>0</v>
      </c>
      <c r="AM644" s="43">
        <v>0</v>
      </c>
      <c r="AN644" s="72">
        <f t="shared" si="123"/>
        <v>142239887</v>
      </c>
      <c r="AO644" s="28">
        <v>42670</v>
      </c>
      <c r="AP644" s="27">
        <v>142094816</v>
      </c>
      <c r="AQ644" s="28">
        <v>42726</v>
      </c>
      <c r="AR644" s="44">
        <v>145071</v>
      </c>
      <c r="AS644" s="43">
        <v>0</v>
      </c>
      <c r="AT644" s="43">
        <v>0</v>
      </c>
      <c r="AU644" s="43">
        <v>0</v>
      </c>
      <c r="AV644" s="43">
        <v>0</v>
      </c>
      <c r="AW644" s="43">
        <v>0</v>
      </c>
      <c r="AX644" s="43">
        <v>0</v>
      </c>
      <c r="AY644" s="43">
        <v>0</v>
      </c>
      <c r="AZ644" s="43">
        <v>0</v>
      </c>
      <c r="BA644" s="19"/>
      <c r="BB644" s="275">
        <f t="shared" si="124"/>
        <v>0</v>
      </c>
      <c r="BC644" s="275">
        <f t="shared" si="125"/>
        <v>4483639</v>
      </c>
      <c r="BD644" s="14">
        <f>COUNTIF(СписМінфін!$B$2:$B$101,M644)</f>
        <v>1</v>
      </c>
    </row>
    <row r="645" spans="1:56" s="14" customFormat="1" hidden="1" x14ac:dyDescent="0.2">
      <c r="A645" s="14">
        <v>1</v>
      </c>
      <c r="B645" s="14">
        <f t="shared" si="114"/>
        <v>1</v>
      </c>
      <c r="C645" s="14">
        <f t="shared" si="115"/>
        <v>1</v>
      </c>
      <c r="D645" s="14" t="str">
        <f t="shared" si="116"/>
        <v>9ТОВАРИСТВО З ОБМЕЖЕНОЮ ВIДПОВIДАЛЬНIСТЮ СІЛЬСЬКОГОСПОДАРСЬКЕ ПІДПРИЄМСТВО "НІБУЛОН"</v>
      </c>
      <c r="E645" s="261">
        <f t="shared" si="117"/>
        <v>6708077.468520564</v>
      </c>
      <c r="F645" s="261">
        <f t="shared" si="118"/>
        <v>2642225.1218356164</v>
      </c>
      <c r="G645" s="128">
        <f t="shared" si="121"/>
        <v>10753884.830000043</v>
      </c>
      <c r="H645" s="126">
        <f t="shared" si="119"/>
        <v>123</v>
      </c>
      <c r="I645" s="62">
        <v>42633</v>
      </c>
      <c r="J645" s="62">
        <v>42630</v>
      </c>
      <c r="K645" s="274">
        <f t="shared" si="120"/>
        <v>42823</v>
      </c>
      <c r="L645" s="52">
        <v>9171098467</v>
      </c>
      <c r="M645" s="14" t="s">
        <v>40</v>
      </c>
      <c r="N645" s="58">
        <v>142911114015</v>
      </c>
      <c r="O645" s="51">
        <v>42630</v>
      </c>
      <c r="P645" s="51">
        <v>42630</v>
      </c>
      <c r="Q645" s="40" t="s">
        <v>108</v>
      </c>
      <c r="R645" s="59">
        <v>319386946</v>
      </c>
      <c r="S645" s="51">
        <v>42663</v>
      </c>
      <c r="T645" s="55">
        <f t="shared" si="122"/>
        <v>308633061.16999996</v>
      </c>
      <c r="U645" s="110">
        <v>42664</v>
      </c>
      <c r="V645" s="114">
        <v>296599436.07999998</v>
      </c>
      <c r="W645" s="33">
        <v>42724</v>
      </c>
      <c r="X645" s="114">
        <v>2149558.65</v>
      </c>
      <c r="Y645" s="33">
        <v>42788</v>
      </c>
      <c r="Z645" s="114">
        <v>8654783.1500000004</v>
      </c>
      <c r="AA645" s="33">
        <v>42823</v>
      </c>
      <c r="AB645" s="25">
        <v>1229283.29</v>
      </c>
      <c r="AC645" s="43">
        <v>0</v>
      </c>
      <c r="AD645" s="43">
        <v>0</v>
      </c>
      <c r="AE645" s="43">
        <v>0</v>
      </c>
      <c r="AF645" s="43">
        <v>0</v>
      </c>
      <c r="AG645" s="43">
        <v>0</v>
      </c>
      <c r="AH645" s="43">
        <v>0</v>
      </c>
      <c r="AI645" s="88">
        <v>0</v>
      </c>
      <c r="AJ645" s="43">
        <v>0</v>
      </c>
      <c r="AK645" s="43">
        <v>0</v>
      </c>
      <c r="AL645" s="43">
        <v>0</v>
      </c>
      <c r="AM645" s="43">
        <v>0</v>
      </c>
      <c r="AN645" s="72">
        <f t="shared" si="123"/>
        <v>307403777.87999994</v>
      </c>
      <c r="AO645" s="28">
        <v>42704</v>
      </c>
      <c r="AP645" s="27">
        <v>296599436.07999998</v>
      </c>
      <c r="AQ645" s="28">
        <v>42726</v>
      </c>
      <c r="AR645" s="27">
        <v>2149558.65</v>
      </c>
      <c r="AS645" s="28">
        <v>42793</v>
      </c>
      <c r="AT645" s="29">
        <v>8654783.1500000004</v>
      </c>
      <c r="AU645" s="43">
        <v>0</v>
      </c>
      <c r="AV645" s="43">
        <v>0</v>
      </c>
      <c r="AW645" s="43">
        <v>0</v>
      </c>
      <c r="AX645" s="43">
        <v>0</v>
      </c>
      <c r="AY645" s="43">
        <v>0</v>
      </c>
      <c r="AZ645" s="43">
        <v>0</v>
      </c>
      <c r="BA645" s="19"/>
      <c r="BB645" s="275">
        <f t="shared" si="124"/>
        <v>1229283.2900000215</v>
      </c>
      <c r="BC645" s="275">
        <f t="shared" si="125"/>
        <v>11983168.120000064</v>
      </c>
      <c r="BD645" s="14">
        <f>COUNTIF(СписМінфін!$B$2:$B$101,M645)</f>
        <v>1</v>
      </c>
    </row>
    <row r="646" spans="1:56" s="14" customFormat="1" hidden="1" x14ac:dyDescent="0.2">
      <c r="A646" s="14">
        <v>1</v>
      </c>
      <c r="B646" s="14">
        <f t="shared" si="114"/>
        <v>0</v>
      </c>
      <c r="C646" s="14">
        <f t="shared" si="115"/>
        <v>0</v>
      </c>
      <c r="D646" s="14" t="str">
        <f t="shared" si="116"/>
        <v>9ТОВАРИСТВО З ОБМЕЖЕНОЮ ВIДПОВIДАЛЬНIСТЮ "ДЖУССО УКРАЇНА"</v>
      </c>
      <c r="E646" s="261">
        <f t="shared" si="117"/>
        <v>0</v>
      </c>
      <c r="F646" s="261">
        <f t="shared" si="118"/>
        <v>0</v>
      </c>
      <c r="G646" s="128">
        <f t="shared" si="121"/>
        <v>0</v>
      </c>
      <c r="H646" s="126">
        <f t="shared" si="119"/>
        <v>0</v>
      </c>
      <c r="I646" s="23">
        <v>42633</v>
      </c>
      <c r="J646" s="74">
        <v>42631</v>
      </c>
      <c r="K646" s="274">
        <f t="shared" si="120"/>
        <v>42699</v>
      </c>
      <c r="L646" s="75">
        <v>9171288190</v>
      </c>
      <c r="M646" s="14" t="s">
        <v>100</v>
      </c>
      <c r="N646" s="76">
        <v>388911426582</v>
      </c>
      <c r="O646" s="28">
        <v>42631</v>
      </c>
      <c r="P646" s="28">
        <v>42631</v>
      </c>
      <c r="Q646" s="35"/>
      <c r="R646" s="60">
        <v>40375</v>
      </c>
      <c r="S646" s="66">
        <v>42699</v>
      </c>
      <c r="T646" s="55">
        <f t="shared" si="122"/>
        <v>40375</v>
      </c>
      <c r="U646" s="91">
        <v>42699</v>
      </c>
      <c r="V646" s="44">
        <v>40375</v>
      </c>
      <c r="W646" s="43">
        <v>0</v>
      </c>
      <c r="X646" s="43">
        <v>0</v>
      </c>
      <c r="Y646" s="43">
        <v>0</v>
      </c>
      <c r="Z646" s="43">
        <v>0</v>
      </c>
      <c r="AA646" s="43">
        <v>0</v>
      </c>
      <c r="AB646" s="43">
        <v>0</v>
      </c>
      <c r="AC646" s="43">
        <v>0</v>
      </c>
      <c r="AD646" s="43">
        <v>0</v>
      </c>
      <c r="AE646" s="43">
        <v>0</v>
      </c>
      <c r="AF646" s="43">
        <v>0</v>
      </c>
      <c r="AG646" s="43">
        <v>0</v>
      </c>
      <c r="AH646" s="43">
        <v>0</v>
      </c>
      <c r="AI646" s="69"/>
      <c r="AJ646" s="60"/>
      <c r="AK646" s="69"/>
      <c r="AL646" s="60"/>
      <c r="AM646" s="43">
        <v>0</v>
      </c>
      <c r="AN646" s="72">
        <f t="shared" si="123"/>
        <v>40375</v>
      </c>
      <c r="AO646" s="28">
        <v>42706</v>
      </c>
      <c r="AP646" s="27">
        <v>40375</v>
      </c>
      <c r="AQ646" s="43">
        <v>0</v>
      </c>
      <c r="AR646" s="43">
        <v>0</v>
      </c>
      <c r="AS646" s="43">
        <v>0</v>
      </c>
      <c r="AT646" s="43">
        <v>0</v>
      </c>
      <c r="AU646" s="43">
        <v>0</v>
      </c>
      <c r="AV646" s="43">
        <v>0</v>
      </c>
      <c r="AW646" s="43">
        <v>0</v>
      </c>
      <c r="AX646" s="43">
        <v>0</v>
      </c>
      <c r="AY646" s="43">
        <v>0</v>
      </c>
      <c r="AZ646" s="43">
        <v>0</v>
      </c>
      <c r="BA646" s="60"/>
      <c r="BB646" s="275">
        <f t="shared" si="124"/>
        <v>0</v>
      </c>
      <c r="BC646" s="275">
        <f t="shared" si="125"/>
        <v>0</v>
      </c>
      <c r="BD646" s="14">
        <f>COUNTIF(СписМінфін!$B$2:$B$101,M646)</f>
        <v>1</v>
      </c>
    </row>
    <row r="647" spans="1:56" s="14" customFormat="1" x14ac:dyDescent="0.2">
      <c r="A647" s="14">
        <v>1</v>
      </c>
      <c r="B647" s="14">
        <f t="shared" ref="B647:B710" si="126">IF(E647&gt;0,1,0)</f>
        <v>1</v>
      </c>
      <c r="C647" s="14">
        <f t="shared" ref="C647:C710" si="127">IF(F647&gt;0,1,0)</f>
        <v>0</v>
      </c>
      <c r="D647" s="14" t="str">
        <f t="shared" ref="D647:D710" si="128">MONTH(J647)&amp;M647</f>
        <v>9ТОВАРИСТВО З ОБМЕЖЕНОЮ ВIДПОВIДАЛЬНIСТЮ "УКРГАЗПРОМБУД"</v>
      </c>
      <c r="E647" s="261">
        <f t="shared" ref="E647:E710" si="129">(IF(G647&lt;=0,0,G647)*IF(($N$2-I647-67)&lt;0,0,$N$2-I647-67)+IF((U647-I647-67)&lt;0,0,U647-I647-67)*V647+IF((W647-I647-67)&lt;0,0,W647-I647-67)*X647+IF((Y647-I647-67)&lt;0,0,Y647-I647-67)*Z647+IF((AA647-I647-67)&lt;0,0,AA647-I647-67)*AB647+IF((AC647-I647-67)&lt;0,0,AC647-I647-67)*AD647+IF((AE647-I647-67)&lt;0,0,AE647-I647-67)*AF647)/365</f>
        <v>116604.70684931507</v>
      </c>
      <c r="F647" s="261">
        <f t="shared" ref="F647:F710" si="130">(IF((U647-I647-67)&lt;0,0,U647-I647-67)*V647+IF((W647-I647-67)&lt;0,0,W647-I647-67)*X647+IF((Y647-I647-67)&lt;0,0,Y647-I647-67)*Z647+IF((AA647-I647-67)&lt;0,0,AA647-I647-67)*AB647+IF((AC647-I647-67)&lt;0,0,AC647-I647-67)*AD647+IF((AE647-I647-67)&lt;0,0,AE647-I647-67)*AF647)/365</f>
        <v>0</v>
      </c>
      <c r="G647" s="128">
        <f t="shared" si="121"/>
        <v>308411</v>
      </c>
      <c r="H647" s="126">
        <f t="shared" ref="H647:H710" si="131">IF(K647-I647-67&gt;0,K647-I647-67,0)</f>
        <v>138</v>
      </c>
      <c r="I647" s="23">
        <v>42633</v>
      </c>
      <c r="J647" s="23">
        <v>42632</v>
      </c>
      <c r="K647" s="274">
        <f t="shared" ref="K647:K710" si="132">IF(AE647&gt;0,AE647,IF(AC647&gt;0,AC647,IF(AA647&gt;0,AA647,IF(Y647&gt;0,Y647,IF(W647&gt;0,W647,IF(U647&gt;0,U647,$N$2))))))</f>
        <v>42838</v>
      </c>
      <c r="L647" s="22">
        <v>9171444667</v>
      </c>
      <c r="M647" s="14" t="s">
        <v>26</v>
      </c>
      <c r="N647" s="41">
        <v>315671226552</v>
      </c>
      <c r="O647" s="40">
        <v>42632</v>
      </c>
      <c r="P647" s="40">
        <v>42632</v>
      </c>
      <c r="Q647" s="40" t="s">
        <v>108</v>
      </c>
      <c r="R647" s="42">
        <v>314568</v>
      </c>
      <c r="S647" s="43">
        <v>0</v>
      </c>
      <c r="T647" s="55">
        <f t="shared" si="122"/>
        <v>0</v>
      </c>
      <c r="U647" s="111"/>
      <c r="V647" s="43">
        <v>0</v>
      </c>
      <c r="W647" s="43">
        <v>0</v>
      </c>
      <c r="X647" s="43">
        <v>0</v>
      </c>
      <c r="Y647" s="43">
        <v>0</v>
      </c>
      <c r="Z647" s="43">
        <v>0</v>
      </c>
      <c r="AA647" s="43">
        <v>0</v>
      </c>
      <c r="AB647" s="43">
        <v>0</v>
      </c>
      <c r="AC647" s="43">
        <v>0</v>
      </c>
      <c r="AD647" s="43">
        <v>0</v>
      </c>
      <c r="AE647" s="43">
        <v>0</v>
      </c>
      <c r="AF647" s="43">
        <v>0</v>
      </c>
      <c r="AG647" s="40">
        <v>42804</v>
      </c>
      <c r="AH647" s="22">
        <v>1211402</v>
      </c>
      <c r="AI647" s="64">
        <v>6157</v>
      </c>
      <c r="AJ647" s="43">
        <v>0</v>
      </c>
      <c r="AK647" s="43">
        <v>0</v>
      </c>
      <c r="AL647" s="43">
        <v>0</v>
      </c>
      <c r="AM647" s="43">
        <v>0</v>
      </c>
      <c r="AN647" s="72">
        <f t="shared" si="123"/>
        <v>0</v>
      </c>
      <c r="AO647" s="43">
        <v>0</v>
      </c>
      <c r="AP647" s="43">
        <v>0</v>
      </c>
      <c r="AQ647" s="43">
        <v>0</v>
      </c>
      <c r="AR647" s="43">
        <v>0</v>
      </c>
      <c r="AS647" s="43">
        <v>0</v>
      </c>
      <c r="AT647" s="43">
        <v>0</v>
      </c>
      <c r="AU647" s="43">
        <v>0</v>
      </c>
      <c r="AV647" s="43">
        <v>0</v>
      </c>
      <c r="AW647" s="43">
        <v>0</v>
      </c>
      <c r="AX647" s="43">
        <v>0</v>
      </c>
      <c r="AY647" s="43">
        <v>0</v>
      </c>
      <c r="AZ647" s="43">
        <v>0</v>
      </c>
      <c r="BA647" s="19"/>
      <c r="BB647" s="275">
        <f t="shared" si="124"/>
        <v>0</v>
      </c>
      <c r="BC647" s="275">
        <f t="shared" si="125"/>
        <v>314568</v>
      </c>
      <c r="BD647" s="14">
        <f>COUNTIF(СписМінфін!$B$2:$B$101,M647)</f>
        <v>1</v>
      </c>
    </row>
    <row r="648" spans="1:56" s="14" customFormat="1" hidden="1" x14ac:dyDescent="0.2">
      <c r="A648" s="14">
        <v>1</v>
      </c>
      <c r="B648" s="14">
        <f t="shared" si="126"/>
        <v>0</v>
      </c>
      <c r="C648" s="14">
        <f t="shared" si="127"/>
        <v>0</v>
      </c>
      <c r="D648" s="14" t="str">
        <f t="shared" si="128"/>
        <v>9ПІДПРИЄМСТВО З ІНОЗЕМНОЮ ІНВЕСТИЦІЄЮ У ФОРМІ ТОВАРИСТВА З ОБМЕЖЕНОЮ ВІДПОВІДАЛЬНІСТЮ "ТЕХАВТОТРАНС"</v>
      </c>
      <c r="E648" s="261">
        <f t="shared" si="129"/>
        <v>0</v>
      </c>
      <c r="F648" s="261">
        <f t="shared" si="130"/>
        <v>0</v>
      </c>
      <c r="G648" s="128">
        <f t="shared" si="121"/>
        <v>0</v>
      </c>
      <c r="H648" s="126">
        <f t="shared" si="131"/>
        <v>0</v>
      </c>
      <c r="I648" s="23">
        <v>42633</v>
      </c>
      <c r="J648" s="23">
        <v>42632</v>
      </c>
      <c r="K648" s="274">
        <f t="shared" si="132"/>
        <v>42660</v>
      </c>
      <c r="L648" s="22">
        <v>9172291696</v>
      </c>
      <c r="M648" s="14" t="s">
        <v>34</v>
      </c>
      <c r="N648" s="41">
        <v>247256826587</v>
      </c>
      <c r="O648" s="40">
        <v>42632</v>
      </c>
      <c r="P648" s="40">
        <v>42632</v>
      </c>
      <c r="Q648" s="40" t="s">
        <v>108</v>
      </c>
      <c r="R648" s="22">
        <v>18517</v>
      </c>
      <c r="S648" s="40">
        <v>42656</v>
      </c>
      <c r="T648" s="55">
        <f t="shared" si="122"/>
        <v>18517</v>
      </c>
      <c r="U648" s="90">
        <v>42660</v>
      </c>
      <c r="V648" s="19">
        <v>18517</v>
      </c>
      <c r="W648" s="43">
        <v>0</v>
      </c>
      <c r="X648" s="43">
        <v>0</v>
      </c>
      <c r="Y648" s="43">
        <v>0</v>
      </c>
      <c r="Z648" s="43">
        <v>0</v>
      </c>
      <c r="AA648" s="43">
        <v>0</v>
      </c>
      <c r="AB648" s="43">
        <v>0</v>
      </c>
      <c r="AC648" s="43">
        <v>0</v>
      </c>
      <c r="AD648" s="43">
        <v>0</v>
      </c>
      <c r="AE648" s="43">
        <v>0</v>
      </c>
      <c r="AF648" s="43">
        <v>0</v>
      </c>
      <c r="AG648" s="43">
        <v>0</v>
      </c>
      <c r="AH648" s="43">
        <v>0</v>
      </c>
      <c r="AI648" s="88">
        <v>0</v>
      </c>
      <c r="AJ648" s="43">
        <v>0</v>
      </c>
      <c r="AK648" s="43">
        <v>0</v>
      </c>
      <c r="AL648" s="43">
        <v>0</v>
      </c>
      <c r="AM648" s="43">
        <v>0</v>
      </c>
      <c r="AN648" s="72">
        <f t="shared" si="123"/>
        <v>18517</v>
      </c>
      <c r="AO648" s="40">
        <v>42664</v>
      </c>
      <c r="AP648" s="56">
        <v>18517</v>
      </c>
      <c r="AQ648" s="43">
        <v>0</v>
      </c>
      <c r="AR648" s="43">
        <v>0</v>
      </c>
      <c r="AS648" s="43">
        <v>0</v>
      </c>
      <c r="AT648" s="43">
        <v>0</v>
      </c>
      <c r="AU648" s="43">
        <v>0</v>
      </c>
      <c r="AV648" s="43">
        <v>0</v>
      </c>
      <c r="AW648" s="43">
        <v>0</v>
      </c>
      <c r="AX648" s="43">
        <v>0</v>
      </c>
      <c r="AY648" s="43">
        <v>0</v>
      </c>
      <c r="AZ648" s="43">
        <v>0</v>
      </c>
      <c r="BA648" s="19"/>
      <c r="BB648" s="275">
        <f t="shared" si="124"/>
        <v>0</v>
      </c>
      <c r="BC648" s="275">
        <f t="shared" si="125"/>
        <v>0</v>
      </c>
      <c r="BD648" s="14">
        <f>COUNTIF(СписМінфін!$B$2:$B$101,M648)</f>
        <v>1</v>
      </c>
    </row>
    <row r="649" spans="1:56" s="14" customFormat="1" hidden="1" x14ac:dyDescent="0.2">
      <c r="A649" s="14">
        <v>1</v>
      </c>
      <c r="B649" s="14">
        <f t="shared" si="126"/>
        <v>0</v>
      </c>
      <c r="C649" s="14">
        <f t="shared" si="127"/>
        <v>0</v>
      </c>
      <c r="D649" s="14" t="str">
        <f t="shared" si="128"/>
        <v>9ДЕРЖАВНЕ ПIДПРИЄМСТВО "ЗАВОД "ЕЛЕКТРОВАЖМАШ"</v>
      </c>
      <c r="E649" s="261">
        <f t="shared" si="129"/>
        <v>0</v>
      </c>
      <c r="F649" s="261">
        <f t="shared" si="130"/>
        <v>0</v>
      </c>
      <c r="G649" s="128">
        <f t="shared" si="121"/>
        <v>0</v>
      </c>
      <c r="H649" s="126">
        <f t="shared" si="131"/>
        <v>0</v>
      </c>
      <c r="I649" s="23">
        <v>42633</v>
      </c>
      <c r="J649" s="23">
        <v>42632</v>
      </c>
      <c r="K649" s="274">
        <f t="shared" si="132"/>
        <v>42664</v>
      </c>
      <c r="L649" s="22">
        <v>9171758263</v>
      </c>
      <c r="M649" s="14" t="s">
        <v>136</v>
      </c>
      <c r="N649" s="41">
        <v>2131220393</v>
      </c>
      <c r="O649" s="40">
        <v>42632</v>
      </c>
      <c r="P649" s="40">
        <v>42632</v>
      </c>
      <c r="Q649" s="40" t="s">
        <v>108</v>
      </c>
      <c r="R649" s="43">
        <v>10847526</v>
      </c>
      <c r="S649" s="40">
        <v>42663</v>
      </c>
      <c r="T649" s="55">
        <f t="shared" si="122"/>
        <v>10847526</v>
      </c>
      <c r="U649" s="90">
        <v>42664</v>
      </c>
      <c r="V649" s="19">
        <v>10847526</v>
      </c>
      <c r="W649" s="43">
        <v>0</v>
      </c>
      <c r="X649" s="43">
        <v>0</v>
      </c>
      <c r="Y649" s="43">
        <v>0</v>
      </c>
      <c r="Z649" s="43">
        <v>0</v>
      </c>
      <c r="AA649" s="43">
        <v>0</v>
      </c>
      <c r="AB649" s="43">
        <v>0</v>
      </c>
      <c r="AC649" s="43">
        <v>0</v>
      </c>
      <c r="AD649" s="43">
        <v>0</v>
      </c>
      <c r="AE649" s="43">
        <v>0</v>
      </c>
      <c r="AF649" s="43">
        <v>0</v>
      </c>
      <c r="AG649" s="43">
        <v>0</v>
      </c>
      <c r="AH649" s="43">
        <v>0</v>
      </c>
      <c r="AI649" s="88">
        <v>0</v>
      </c>
      <c r="AJ649" s="43">
        <v>0</v>
      </c>
      <c r="AK649" s="43">
        <v>0</v>
      </c>
      <c r="AL649" s="43">
        <v>0</v>
      </c>
      <c r="AM649" s="43">
        <v>0</v>
      </c>
      <c r="AN649" s="72">
        <f t="shared" si="123"/>
        <v>10847526</v>
      </c>
      <c r="AO649" s="40">
        <v>42670</v>
      </c>
      <c r="AP649" s="56">
        <v>10847526</v>
      </c>
      <c r="AQ649" s="43">
        <v>0</v>
      </c>
      <c r="AR649" s="43">
        <v>0</v>
      </c>
      <c r="AS649" s="43">
        <v>0</v>
      </c>
      <c r="AT649" s="43">
        <v>0</v>
      </c>
      <c r="AU649" s="43">
        <v>0</v>
      </c>
      <c r="AV649" s="43">
        <v>0</v>
      </c>
      <c r="AW649" s="43">
        <v>0</v>
      </c>
      <c r="AX649" s="43">
        <v>0</v>
      </c>
      <c r="AY649" s="43">
        <v>0</v>
      </c>
      <c r="AZ649" s="43">
        <v>0</v>
      </c>
      <c r="BA649" s="19"/>
      <c r="BB649" s="275">
        <f t="shared" si="124"/>
        <v>0</v>
      </c>
      <c r="BC649" s="275">
        <f t="shared" si="125"/>
        <v>0</v>
      </c>
      <c r="BD649" s="14">
        <f>COUNTIF(СписМінфін!$B$2:$B$101,M649)</f>
        <v>0</v>
      </c>
    </row>
    <row r="650" spans="1:56" s="14" customFormat="1" hidden="1" x14ac:dyDescent="0.2">
      <c r="A650" s="14">
        <v>1</v>
      </c>
      <c r="B650" s="14">
        <f t="shared" si="126"/>
        <v>0</v>
      </c>
      <c r="C650" s="14">
        <f t="shared" si="127"/>
        <v>0</v>
      </c>
      <c r="D650" s="14" t="str">
        <f t="shared" si="128"/>
        <v>9ПРИВАТНЕ АКЦIОНЕРНЕ ТОВАРИСТВО "КОНСЮМЕРС - СКЛО - ЗОРЯ"</v>
      </c>
      <c r="E650" s="261">
        <f t="shared" si="129"/>
        <v>0</v>
      </c>
      <c r="F650" s="261">
        <f t="shared" si="130"/>
        <v>0</v>
      </c>
      <c r="G650" s="128">
        <f t="shared" si="121"/>
        <v>0</v>
      </c>
      <c r="H650" s="126">
        <f t="shared" si="131"/>
        <v>0</v>
      </c>
      <c r="I650" s="23">
        <v>42633</v>
      </c>
      <c r="J650" s="23">
        <v>42632</v>
      </c>
      <c r="K650" s="274">
        <f t="shared" si="132"/>
        <v>42664</v>
      </c>
      <c r="L650" s="22">
        <v>9172140403</v>
      </c>
      <c r="M650" s="14" t="s">
        <v>94</v>
      </c>
      <c r="N650" s="41">
        <v>225551317122</v>
      </c>
      <c r="O650" s="40">
        <v>42632</v>
      </c>
      <c r="P650" s="40">
        <v>42632</v>
      </c>
      <c r="Q650" s="40" t="s">
        <v>108</v>
      </c>
      <c r="R650" s="43">
        <v>6219446</v>
      </c>
      <c r="S650" s="40">
        <v>42663</v>
      </c>
      <c r="T650" s="55">
        <f t="shared" si="122"/>
        <v>6219446</v>
      </c>
      <c r="U650" s="90">
        <v>42664</v>
      </c>
      <c r="V650" s="19">
        <v>6219446</v>
      </c>
      <c r="W650" s="43">
        <v>0</v>
      </c>
      <c r="X650" s="43">
        <v>0</v>
      </c>
      <c r="Y650" s="43">
        <v>0</v>
      </c>
      <c r="Z650" s="43">
        <v>0</v>
      </c>
      <c r="AA650" s="43">
        <v>0</v>
      </c>
      <c r="AB650" s="43">
        <v>0</v>
      </c>
      <c r="AC650" s="43">
        <v>0</v>
      </c>
      <c r="AD650" s="43">
        <v>0</v>
      </c>
      <c r="AE650" s="43">
        <v>0</v>
      </c>
      <c r="AF650" s="43">
        <v>0</v>
      </c>
      <c r="AG650" s="43">
        <v>0</v>
      </c>
      <c r="AH650" s="43">
        <v>0</v>
      </c>
      <c r="AI650" s="88">
        <v>0</v>
      </c>
      <c r="AJ650" s="43">
        <v>0</v>
      </c>
      <c r="AK650" s="43">
        <v>0</v>
      </c>
      <c r="AL650" s="43">
        <v>0</v>
      </c>
      <c r="AM650" s="43">
        <v>0</v>
      </c>
      <c r="AN650" s="72">
        <f t="shared" si="123"/>
        <v>6219446</v>
      </c>
      <c r="AO650" s="40">
        <v>42670</v>
      </c>
      <c r="AP650" s="56">
        <v>6219446</v>
      </c>
      <c r="AQ650" s="43">
        <v>0</v>
      </c>
      <c r="AR650" s="43">
        <v>0</v>
      </c>
      <c r="AS650" s="43">
        <v>0</v>
      </c>
      <c r="AT650" s="43">
        <v>0</v>
      </c>
      <c r="AU650" s="43">
        <v>0</v>
      </c>
      <c r="AV650" s="43">
        <v>0</v>
      </c>
      <c r="AW650" s="43">
        <v>0</v>
      </c>
      <c r="AX650" s="43">
        <v>0</v>
      </c>
      <c r="AY650" s="43">
        <v>0</v>
      </c>
      <c r="AZ650" s="43">
        <v>0</v>
      </c>
      <c r="BA650" s="19"/>
      <c r="BB650" s="275">
        <f t="shared" si="124"/>
        <v>0</v>
      </c>
      <c r="BC650" s="275">
        <f t="shared" si="125"/>
        <v>0</v>
      </c>
      <c r="BD650" s="14">
        <f>COUNTIF(СписМінфін!$B$2:$B$101,M650)</f>
        <v>1</v>
      </c>
    </row>
    <row r="651" spans="1:56" s="14" customFormat="1" hidden="1" x14ac:dyDescent="0.2">
      <c r="A651" s="14">
        <v>1</v>
      </c>
      <c r="B651" s="14">
        <f t="shared" si="126"/>
        <v>1</v>
      </c>
      <c r="C651" s="14">
        <f t="shared" si="127"/>
        <v>1</v>
      </c>
      <c r="D651" s="14" t="str">
        <f t="shared" si="128"/>
        <v>9ПРИВАТНЕ АКЦIОНЕРНЕ ТОВАРИСТВО "ПОЛТАВСЬКИЙ ГІРНИЧО-ЗБАГАЧУВАЛЬНИЙ КОМБІНАТ"</v>
      </c>
      <c r="E651" s="261">
        <f t="shared" si="129"/>
        <v>817393.08712328365</v>
      </c>
      <c r="F651" s="261">
        <f t="shared" si="130"/>
        <v>752461.44810958905</v>
      </c>
      <c r="G651" s="128">
        <f t="shared" si="121"/>
        <v>171739.47999998927</v>
      </c>
      <c r="H651" s="126">
        <f t="shared" si="131"/>
        <v>88</v>
      </c>
      <c r="I651" s="62">
        <v>42633</v>
      </c>
      <c r="J651" s="62">
        <v>42632</v>
      </c>
      <c r="K651" s="274">
        <f t="shared" si="132"/>
        <v>42788</v>
      </c>
      <c r="L651" s="52">
        <v>9172316818</v>
      </c>
      <c r="M651" s="14" t="s">
        <v>52</v>
      </c>
      <c r="N651" s="58">
        <v>1912816023</v>
      </c>
      <c r="O651" s="51">
        <v>42632</v>
      </c>
      <c r="P651" s="51">
        <v>42632</v>
      </c>
      <c r="Q651" s="40" t="s">
        <v>108</v>
      </c>
      <c r="R651" s="59">
        <v>174237993</v>
      </c>
      <c r="S651" s="51">
        <v>42663</v>
      </c>
      <c r="T651" s="55">
        <f t="shared" si="122"/>
        <v>174066253.52000001</v>
      </c>
      <c r="U651" s="110">
        <v>42664</v>
      </c>
      <c r="V651" s="25">
        <v>170945248.65000001</v>
      </c>
      <c r="W651" s="33">
        <v>42788</v>
      </c>
      <c r="X651" s="25">
        <v>3121004.87</v>
      </c>
      <c r="Y651" s="43">
        <v>0</v>
      </c>
      <c r="Z651" s="43">
        <v>0</v>
      </c>
      <c r="AA651" s="43">
        <v>0</v>
      </c>
      <c r="AB651" s="43">
        <v>0</v>
      </c>
      <c r="AC651" s="43">
        <v>0</v>
      </c>
      <c r="AD651" s="43">
        <v>0</v>
      </c>
      <c r="AE651" s="43">
        <v>0</v>
      </c>
      <c r="AF651" s="43">
        <v>0</v>
      </c>
      <c r="AG651" s="43">
        <v>0</v>
      </c>
      <c r="AH651" s="43">
        <v>0</v>
      </c>
      <c r="AI651" s="88">
        <v>0</v>
      </c>
      <c r="AJ651" s="43">
        <v>0</v>
      </c>
      <c r="AK651" s="43">
        <v>0</v>
      </c>
      <c r="AL651" s="43">
        <v>0</v>
      </c>
      <c r="AM651" s="43">
        <v>0</v>
      </c>
      <c r="AN651" s="72">
        <f t="shared" si="123"/>
        <v>174066253.52000001</v>
      </c>
      <c r="AO651" s="28">
        <v>42730</v>
      </c>
      <c r="AP651" s="27">
        <v>170945248.65000001</v>
      </c>
      <c r="AQ651" s="28">
        <v>42793</v>
      </c>
      <c r="AR651" s="44">
        <v>3121004.87</v>
      </c>
      <c r="AS651" s="43">
        <v>0</v>
      </c>
      <c r="AT651" s="43">
        <v>0</v>
      </c>
      <c r="AU651" s="43">
        <v>0</v>
      </c>
      <c r="AV651" s="43">
        <v>0</v>
      </c>
      <c r="AW651" s="43">
        <v>0</v>
      </c>
      <c r="AX651" s="43">
        <v>0</v>
      </c>
      <c r="AY651" s="43">
        <v>0</v>
      </c>
      <c r="AZ651" s="43">
        <v>0</v>
      </c>
      <c r="BA651" s="19"/>
      <c r="BB651" s="275">
        <f t="shared" si="124"/>
        <v>0</v>
      </c>
      <c r="BC651" s="275">
        <f t="shared" si="125"/>
        <v>171739.47999998927</v>
      </c>
      <c r="BD651" s="14">
        <f>COUNTIF(СписМінфін!$B$2:$B$101,M651)</f>
        <v>1</v>
      </c>
    </row>
    <row r="652" spans="1:56" s="14" customFormat="1" hidden="1" x14ac:dyDescent="0.2">
      <c r="A652" s="14">
        <v>1</v>
      </c>
      <c r="B652" s="14">
        <f t="shared" si="126"/>
        <v>1</v>
      </c>
      <c r="C652" s="14">
        <f t="shared" si="127"/>
        <v>0</v>
      </c>
      <c r="D652" s="14" t="str">
        <f t="shared" si="128"/>
        <v>9ПРИВАТНЕ АКЦIОНЕРНЕ ТОВАРИСТВО "СЕНТРАВІС ПРОДАКШН ЮКРЕЙН"</v>
      </c>
      <c r="E652" s="261">
        <f t="shared" si="129"/>
        <v>2639.7698630136988</v>
      </c>
      <c r="F652" s="261">
        <f t="shared" si="130"/>
        <v>0</v>
      </c>
      <c r="G652" s="128">
        <f t="shared" si="121"/>
        <v>6982</v>
      </c>
      <c r="H652" s="126">
        <f t="shared" si="131"/>
        <v>0</v>
      </c>
      <c r="I652" s="23">
        <v>42633</v>
      </c>
      <c r="J652" s="23">
        <v>42632</v>
      </c>
      <c r="K652" s="274">
        <f t="shared" si="132"/>
        <v>42664</v>
      </c>
      <c r="L652" s="22">
        <v>9171716044</v>
      </c>
      <c r="M652" s="14" t="s">
        <v>73</v>
      </c>
      <c r="N652" s="41">
        <v>309269404078</v>
      </c>
      <c r="O652" s="40">
        <v>42632</v>
      </c>
      <c r="P652" s="40">
        <v>42632</v>
      </c>
      <c r="Q652" s="40" t="s">
        <v>108</v>
      </c>
      <c r="R652" s="43">
        <v>33250656</v>
      </c>
      <c r="S652" s="40">
        <v>42663</v>
      </c>
      <c r="T652" s="55">
        <f t="shared" si="122"/>
        <v>33243674</v>
      </c>
      <c r="U652" s="90">
        <v>42664</v>
      </c>
      <c r="V652" s="19">
        <v>33243674</v>
      </c>
      <c r="W652" s="43">
        <v>0</v>
      </c>
      <c r="X652" s="43">
        <v>0</v>
      </c>
      <c r="Y652" s="43">
        <v>0</v>
      </c>
      <c r="Z652" s="43">
        <v>0</v>
      </c>
      <c r="AA652" s="43">
        <v>0</v>
      </c>
      <c r="AB652" s="43">
        <v>0</v>
      </c>
      <c r="AC652" s="43">
        <v>0</v>
      </c>
      <c r="AD652" s="43">
        <v>0</v>
      </c>
      <c r="AE652" s="43">
        <v>0</v>
      </c>
      <c r="AF652" s="43">
        <v>0</v>
      </c>
      <c r="AG652" s="43">
        <v>0</v>
      </c>
      <c r="AH652" s="43">
        <v>0</v>
      </c>
      <c r="AI652" s="88">
        <v>0</v>
      </c>
      <c r="AJ652" s="43">
        <v>0</v>
      </c>
      <c r="AK652" s="43">
        <v>0</v>
      </c>
      <c r="AL652" s="43">
        <v>0</v>
      </c>
      <c r="AM652" s="43">
        <v>0</v>
      </c>
      <c r="AN652" s="72">
        <f t="shared" si="123"/>
        <v>33243674</v>
      </c>
      <c r="AO652" s="40">
        <v>42704</v>
      </c>
      <c r="AP652" s="56">
        <v>33243674</v>
      </c>
      <c r="AQ652" s="43">
        <v>0</v>
      </c>
      <c r="AR652" s="43">
        <v>0</v>
      </c>
      <c r="AS652" s="43">
        <v>0</v>
      </c>
      <c r="AT652" s="43">
        <v>0</v>
      </c>
      <c r="AU652" s="43">
        <v>0</v>
      </c>
      <c r="AV652" s="43">
        <v>0</v>
      </c>
      <c r="AW652" s="43">
        <v>0</v>
      </c>
      <c r="AX652" s="43">
        <v>0</v>
      </c>
      <c r="AY652" s="43">
        <v>0</v>
      </c>
      <c r="AZ652" s="43">
        <v>0</v>
      </c>
      <c r="BA652" s="19"/>
      <c r="BB652" s="275">
        <f t="shared" si="124"/>
        <v>0</v>
      </c>
      <c r="BC652" s="275">
        <f t="shared" si="125"/>
        <v>6982</v>
      </c>
      <c r="BD652" s="14">
        <f>COUNTIF(СписМінфін!$B$2:$B$101,M652)</f>
        <v>1</v>
      </c>
    </row>
    <row r="653" spans="1:56" s="14" customFormat="1" hidden="1" x14ac:dyDescent="0.2">
      <c r="A653" s="14">
        <v>1</v>
      </c>
      <c r="B653" s="14">
        <f t="shared" si="126"/>
        <v>0</v>
      </c>
      <c r="C653" s="14">
        <f t="shared" si="127"/>
        <v>0</v>
      </c>
      <c r="D653" s="14" t="str">
        <f t="shared" si="128"/>
        <v>9ПРИВАТНЕ АКЦІОНЕРНЕ ТОВАРИСТВО "ПОЛОГІВСЬКИЙ ОЛІЙНОЕКСТРАКЦІЙНИЙ ЗАВОД"</v>
      </c>
      <c r="E653" s="261">
        <f t="shared" si="129"/>
        <v>0</v>
      </c>
      <c r="F653" s="261">
        <f t="shared" si="130"/>
        <v>0</v>
      </c>
      <c r="G653" s="128">
        <f t="shared" si="121"/>
        <v>0</v>
      </c>
      <c r="H653" s="126">
        <f t="shared" si="131"/>
        <v>0</v>
      </c>
      <c r="I653" s="23">
        <v>42633</v>
      </c>
      <c r="J653" s="23">
        <v>42632</v>
      </c>
      <c r="K653" s="274">
        <f t="shared" si="132"/>
        <v>42664</v>
      </c>
      <c r="L653" s="22">
        <v>9171629932</v>
      </c>
      <c r="M653" s="14" t="s">
        <v>75</v>
      </c>
      <c r="N653" s="41">
        <v>3841408159</v>
      </c>
      <c r="O653" s="40">
        <v>42632</v>
      </c>
      <c r="P653" s="40">
        <v>42632</v>
      </c>
      <c r="Q653" s="40" t="s">
        <v>108</v>
      </c>
      <c r="R653" s="43">
        <v>4462797</v>
      </c>
      <c r="S653" s="40">
        <v>42663</v>
      </c>
      <c r="T653" s="55">
        <f t="shared" si="122"/>
        <v>4462797</v>
      </c>
      <c r="U653" s="90">
        <v>42664</v>
      </c>
      <c r="V653" s="19">
        <v>4462797</v>
      </c>
      <c r="W653" s="43">
        <v>0</v>
      </c>
      <c r="X653" s="43">
        <v>0</v>
      </c>
      <c r="Y653" s="43">
        <v>0</v>
      </c>
      <c r="Z653" s="43">
        <v>0</v>
      </c>
      <c r="AA653" s="43">
        <v>0</v>
      </c>
      <c r="AB653" s="43">
        <v>0</v>
      </c>
      <c r="AC653" s="43">
        <v>0</v>
      </c>
      <c r="AD653" s="43">
        <v>0</v>
      </c>
      <c r="AE653" s="43">
        <v>0</v>
      </c>
      <c r="AF653" s="43">
        <v>0</v>
      </c>
      <c r="AG653" s="43">
        <v>0</v>
      </c>
      <c r="AH653" s="43">
        <v>0</v>
      </c>
      <c r="AI653" s="88">
        <v>0</v>
      </c>
      <c r="AJ653" s="43">
        <v>0</v>
      </c>
      <c r="AK653" s="43">
        <v>0</v>
      </c>
      <c r="AL653" s="43">
        <v>0</v>
      </c>
      <c r="AM653" s="43">
        <v>0</v>
      </c>
      <c r="AN653" s="72">
        <f t="shared" si="123"/>
        <v>4462797</v>
      </c>
      <c r="AO653" s="40">
        <v>42669</v>
      </c>
      <c r="AP653" s="56">
        <v>4462797</v>
      </c>
      <c r="AQ653" s="43">
        <v>0</v>
      </c>
      <c r="AR653" s="43">
        <v>0</v>
      </c>
      <c r="AS653" s="43">
        <v>0</v>
      </c>
      <c r="AT653" s="43">
        <v>0</v>
      </c>
      <c r="AU653" s="43">
        <v>0</v>
      </c>
      <c r="AV653" s="43">
        <v>0</v>
      </c>
      <c r="AW653" s="43">
        <v>0</v>
      </c>
      <c r="AX653" s="43">
        <v>0</v>
      </c>
      <c r="AY653" s="43">
        <v>0</v>
      </c>
      <c r="AZ653" s="43">
        <v>0</v>
      </c>
      <c r="BA653" s="19"/>
      <c r="BB653" s="275">
        <f t="shared" si="124"/>
        <v>0</v>
      </c>
      <c r="BC653" s="275">
        <f t="shared" si="125"/>
        <v>0</v>
      </c>
      <c r="BD653" s="14">
        <f>COUNTIF(СписМінфін!$B$2:$B$101,M653)</f>
        <v>1</v>
      </c>
    </row>
    <row r="654" spans="1:56" s="14" customFormat="1" hidden="1" x14ac:dyDescent="0.2">
      <c r="A654" s="14">
        <v>1</v>
      </c>
      <c r="B654" s="14">
        <f t="shared" si="126"/>
        <v>0</v>
      </c>
      <c r="C654" s="14">
        <f t="shared" si="127"/>
        <v>0</v>
      </c>
      <c r="D654" s="14" t="str">
        <f t="shared" si="128"/>
        <v>9ПУБЛІЧНЕ АКЦIОНЕРНЕ ТОВАРИСТВО "ЗАПОРІЗЬКИЙ МЕТАЛУРГІЙНИЙ КОМБІНАТ "ЗАПОРІЖСТАЛЬ"</v>
      </c>
      <c r="E654" s="261">
        <f t="shared" si="129"/>
        <v>0</v>
      </c>
      <c r="F654" s="261">
        <f t="shared" si="130"/>
        <v>0</v>
      </c>
      <c r="G654" s="128">
        <f t="shared" si="121"/>
        <v>0</v>
      </c>
      <c r="H654" s="126">
        <f t="shared" si="131"/>
        <v>0</v>
      </c>
      <c r="I654" s="23">
        <v>42633</v>
      </c>
      <c r="J654" s="23">
        <v>42632</v>
      </c>
      <c r="K654" s="274">
        <f t="shared" si="132"/>
        <v>42664</v>
      </c>
      <c r="L654" s="22">
        <v>9171899965</v>
      </c>
      <c r="M654" s="14" t="s">
        <v>23</v>
      </c>
      <c r="N654" s="41">
        <v>1912308247</v>
      </c>
      <c r="O654" s="40">
        <v>42632</v>
      </c>
      <c r="P654" s="40">
        <v>42632</v>
      </c>
      <c r="Q654" s="40" t="s">
        <v>108</v>
      </c>
      <c r="R654" s="43">
        <v>110270751</v>
      </c>
      <c r="S654" s="40">
        <v>42663</v>
      </c>
      <c r="T654" s="55">
        <f t="shared" si="122"/>
        <v>110270751</v>
      </c>
      <c r="U654" s="90">
        <v>42664</v>
      </c>
      <c r="V654" s="19">
        <v>110270751</v>
      </c>
      <c r="W654" s="43">
        <v>0</v>
      </c>
      <c r="X654" s="43">
        <v>0</v>
      </c>
      <c r="Y654" s="43">
        <v>0</v>
      </c>
      <c r="Z654" s="43">
        <v>0</v>
      </c>
      <c r="AA654" s="43">
        <v>0</v>
      </c>
      <c r="AB654" s="43">
        <v>0</v>
      </c>
      <c r="AC654" s="43">
        <v>0</v>
      </c>
      <c r="AD654" s="43">
        <v>0</v>
      </c>
      <c r="AE654" s="43">
        <v>0</v>
      </c>
      <c r="AF654" s="43">
        <v>0</v>
      </c>
      <c r="AG654" s="43">
        <v>0</v>
      </c>
      <c r="AH654" s="43">
        <v>0</v>
      </c>
      <c r="AI654" s="88">
        <v>0</v>
      </c>
      <c r="AJ654" s="43">
        <v>0</v>
      </c>
      <c r="AK654" s="43">
        <v>0</v>
      </c>
      <c r="AL654" s="43">
        <v>0</v>
      </c>
      <c r="AM654" s="43">
        <v>0</v>
      </c>
      <c r="AN654" s="72">
        <f t="shared" si="123"/>
        <v>110270751</v>
      </c>
      <c r="AO654" s="40">
        <v>42669</v>
      </c>
      <c r="AP654" s="57">
        <v>110270751</v>
      </c>
      <c r="AQ654" s="43">
        <v>0</v>
      </c>
      <c r="AR654" s="43">
        <v>0</v>
      </c>
      <c r="AS654" s="43">
        <v>0</v>
      </c>
      <c r="AT654" s="43">
        <v>0</v>
      </c>
      <c r="AU654" s="43">
        <v>0</v>
      </c>
      <c r="AV654" s="43">
        <v>0</v>
      </c>
      <c r="AW654" s="43">
        <v>0</v>
      </c>
      <c r="AX654" s="43">
        <v>0</v>
      </c>
      <c r="AY654" s="43">
        <v>0</v>
      </c>
      <c r="AZ654" s="43">
        <v>0</v>
      </c>
      <c r="BA654" s="19"/>
      <c r="BB654" s="275">
        <f t="shared" si="124"/>
        <v>0</v>
      </c>
      <c r="BC654" s="275">
        <f t="shared" si="125"/>
        <v>0</v>
      </c>
      <c r="BD654" s="14">
        <f>COUNTIF(СписМінфін!$B$2:$B$101,M654)</f>
        <v>1</v>
      </c>
    </row>
    <row r="655" spans="1:56" s="14" customFormat="1" hidden="1" x14ac:dyDescent="0.2">
      <c r="A655" s="14">
        <v>1</v>
      </c>
      <c r="B655" s="14">
        <f t="shared" si="126"/>
        <v>1</v>
      </c>
      <c r="C655" s="14">
        <f t="shared" si="127"/>
        <v>0</v>
      </c>
      <c r="D655" s="14" t="str">
        <f t="shared" si="128"/>
        <v>9ПУБЛІЧНЕ АКЦIОНЕРНЕ ТОВАРИСТВО "ІНТЕРПАЙП НИЖНЬОДНІПРОВСЬКИЙ ТРУБОПРОКАТНИЙ ЗАВОД"</v>
      </c>
      <c r="E655" s="261">
        <f t="shared" si="129"/>
        <v>19660.273972602739</v>
      </c>
      <c r="F655" s="261">
        <f t="shared" si="130"/>
        <v>0</v>
      </c>
      <c r="G655" s="128">
        <f t="shared" si="121"/>
        <v>52000</v>
      </c>
      <c r="H655" s="126">
        <f t="shared" si="131"/>
        <v>0</v>
      </c>
      <c r="I655" s="23">
        <v>42633</v>
      </c>
      <c r="J655" s="23">
        <v>42632</v>
      </c>
      <c r="K655" s="274">
        <f t="shared" si="132"/>
        <v>42664</v>
      </c>
      <c r="L655" s="22">
        <v>9171445125</v>
      </c>
      <c r="M655" s="14" t="s">
        <v>130</v>
      </c>
      <c r="N655" s="41">
        <v>53931104023</v>
      </c>
      <c r="O655" s="40">
        <v>42632</v>
      </c>
      <c r="P655" s="40">
        <v>42632</v>
      </c>
      <c r="Q655" s="40" t="s">
        <v>108</v>
      </c>
      <c r="R655" s="43">
        <v>25932985</v>
      </c>
      <c r="S655" s="40">
        <v>42663</v>
      </c>
      <c r="T655" s="55">
        <f t="shared" si="122"/>
        <v>25880985</v>
      </c>
      <c r="U655" s="90">
        <v>42664</v>
      </c>
      <c r="V655" s="19">
        <v>25880985</v>
      </c>
      <c r="W655" s="43">
        <v>0</v>
      </c>
      <c r="X655" s="43">
        <v>0</v>
      </c>
      <c r="Y655" s="43">
        <v>0</v>
      </c>
      <c r="Z655" s="43">
        <v>0</v>
      </c>
      <c r="AA655" s="43">
        <v>0</v>
      </c>
      <c r="AB655" s="43">
        <v>0</v>
      </c>
      <c r="AC655" s="43">
        <v>0</v>
      </c>
      <c r="AD655" s="43">
        <v>0</v>
      </c>
      <c r="AE655" s="43">
        <v>0</v>
      </c>
      <c r="AF655" s="43">
        <v>0</v>
      </c>
      <c r="AG655" s="43">
        <v>0</v>
      </c>
      <c r="AH655" s="43">
        <v>0</v>
      </c>
      <c r="AI655" s="88">
        <v>0</v>
      </c>
      <c r="AJ655" s="43">
        <v>0</v>
      </c>
      <c r="AK655" s="43">
        <v>0</v>
      </c>
      <c r="AL655" s="43">
        <v>0</v>
      </c>
      <c r="AM655" s="43">
        <v>0</v>
      </c>
      <c r="AN655" s="72">
        <f t="shared" si="123"/>
        <v>25880985</v>
      </c>
      <c r="AO655" s="40">
        <v>42670</v>
      </c>
      <c r="AP655" s="56">
        <v>25880985</v>
      </c>
      <c r="AQ655" s="43">
        <v>0</v>
      </c>
      <c r="AR655" s="43">
        <v>0</v>
      </c>
      <c r="AS655" s="43">
        <v>0</v>
      </c>
      <c r="AT655" s="43">
        <v>0</v>
      </c>
      <c r="AU655" s="43">
        <v>0</v>
      </c>
      <c r="AV655" s="43">
        <v>0</v>
      </c>
      <c r="AW655" s="43">
        <v>0</v>
      </c>
      <c r="AX655" s="43">
        <v>0</v>
      </c>
      <c r="AY655" s="43">
        <v>0</v>
      </c>
      <c r="AZ655" s="43">
        <v>0</v>
      </c>
      <c r="BA655" s="19"/>
      <c r="BB655" s="275">
        <f t="shared" si="124"/>
        <v>0</v>
      </c>
      <c r="BC655" s="275">
        <f t="shared" si="125"/>
        <v>52000</v>
      </c>
      <c r="BD655" s="14">
        <f>COUNTIF(СписМінфін!$B$2:$B$101,M655)</f>
        <v>0</v>
      </c>
    </row>
    <row r="656" spans="1:56" s="14" customFormat="1" hidden="1" x14ac:dyDescent="0.2">
      <c r="A656" s="14">
        <v>1</v>
      </c>
      <c r="B656" s="14">
        <f t="shared" si="126"/>
        <v>0</v>
      </c>
      <c r="C656" s="14">
        <f t="shared" si="127"/>
        <v>0</v>
      </c>
      <c r="D656" s="14" t="str">
        <f t="shared" si="128"/>
        <v>9ПУБЛІЧНЕ АКЦIОНЕРНЕ ТОВАРИСТВО "ІНТЕРПАЙП НОВОМОСКОВСЬКИЙ ТРУБНИЙ ЗАВОД"</v>
      </c>
      <c r="E656" s="261">
        <f t="shared" si="129"/>
        <v>0</v>
      </c>
      <c r="F656" s="261">
        <f t="shared" si="130"/>
        <v>0</v>
      </c>
      <c r="G656" s="128">
        <f t="shared" si="121"/>
        <v>0</v>
      </c>
      <c r="H656" s="126">
        <f t="shared" si="131"/>
        <v>0</v>
      </c>
      <c r="I656" s="23">
        <v>42633</v>
      </c>
      <c r="J656" s="23">
        <v>42632</v>
      </c>
      <c r="K656" s="274">
        <f t="shared" si="132"/>
        <v>42664</v>
      </c>
      <c r="L656" s="22">
        <v>9172177375</v>
      </c>
      <c r="M656" s="14" t="s">
        <v>132</v>
      </c>
      <c r="N656" s="41">
        <v>53931304086</v>
      </c>
      <c r="O656" s="40">
        <v>42632</v>
      </c>
      <c r="P656" s="40">
        <v>42632</v>
      </c>
      <c r="Q656" s="40" t="s">
        <v>108</v>
      </c>
      <c r="R656" s="43">
        <v>4854544</v>
      </c>
      <c r="S656" s="40">
        <v>42663</v>
      </c>
      <c r="T656" s="55">
        <f t="shared" si="122"/>
        <v>4854544</v>
      </c>
      <c r="U656" s="90">
        <v>42664</v>
      </c>
      <c r="V656" s="19">
        <v>4854544</v>
      </c>
      <c r="W656" s="43">
        <v>0</v>
      </c>
      <c r="X656" s="43">
        <v>0</v>
      </c>
      <c r="Y656" s="43">
        <v>0</v>
      </c>
      <c r="Z656" s="43">
        <v>0</v>
      </c>
      <c r="AA656" s="43">
        <v>0</v>
      </c>
      <c r="AB656" s="43">
        <v>0</v>
      </c>
      <c r="AC656" s="43">
        <v>0</v>
      </c>
      <c r="AD656" s="43">
        <v>0</v>
      </c>
      <c r="AE656" s="43">
        <v>0</v>
      </c>
      <c r="AF656" s="43">
        <v>0</v>
      </c>
      <c r="AG656" s="43">
        <v>0</v>
      </c>
      <c r="AH656" s="43">
        <v>0</v>
      </c>
      <c r="AI656" s="88">
        <v>0</v>
      </c>
      <c r="AJ656" s="43">
        <v>0</v>
      </c>
      <c r="AK656" s="43">
        <v>0</v>
      </c>
      <c r="AL656" s="43">
        <v>0</v>
      </c>
      <c r="AM656" s="43">
        <v>0</v>
      </c>
      <c r="AN656" s="72">
        <f t="shared" si="123"/>
        <v>4854544</v>
      </c>
      <c r="AO656" s="40">
        <v>42670</v>
      </c>
      <c r="AP656" s="56">
        <v>4854544</v>
      </c>
      <c r="AQ656" s="43">
        <v>0</v>
      </c>
      <c r="AR656" s="43">
        <v>0</v>
      </c>
      <c r="AS656" s="43">
        <v>0</v>
      </c>
      <c r="AT656" s="43">
        <v>0</v>
      </c>
      <c r="AU656" s="43">
        <v>0</v>
      </c>
      <c r="AV656" s="43">
        <v>0</v>
      </c>
      <c r="AW656" s="43">
        <v>0</v>
      </c>
      <c r="AX656" s="43">
        <v>0</v>
      </c>
      <c r="AY656" s="43">
        <v>0</v>
      </c>
      <c r="AZ656" s="43">
        <v>0</v>
      </c>
      <c r="BA656" s="19"/>
      <c r="BB656" s="275">
        <f t="shared" si="124"/>
        <v>0</v>
      </c>
      <c r="BC656" s="275">
        <f t="shared" si="125"/>
        <v>0</v>
      </c>
      <c r="BD656" s="14">
        <f>COUNTIF(СписМінфін!$B$2:$B$101,M656)</f>
        <v>0</v>
      </c>
    </row>
    <row r="657" spans="1:56" s="14" customFormat="1" hidden="1" x14ac:dyDescent="0.2">
      <c r="A657" s="14">
        <v>1</v>
      </c>
      <c r="B657" s="14">
        <f t="shared" si="126"/>
        <v>1</v>
      </c>
      <c r="C657" s="14">
        <f t="shared" si="127"/>
        <v>0</v>
      </c>
      <c r="D657" s="14" t="str">
        <f t="shared" si="128"/>
        <v>9ПУБЛІЧНЕ АКЦIОНЕРНЕ ТОВАРИСТВО "КРЕМЕНЧУЦЬКИЙ КОЛІСНИЙ ЗАВОД"</v>
      </c>
      <c r="E657" s="261">
        <f t="shared" si="129"/>
        <v>12728.741917808255</v>
      </c>
      <c r="F657" s="261">
        <f t="shared" si="130"/>
        <v>0</v>
      </c>
      <c r="G657" s="128">
        <f t="shared" si="121"/>
        <v>33666.600000000093</v>
      </c>
      <c r="H657" s="126">
        <f t="shared" si="131"/>
        <v>0</v>
      </c>
      <c r="I657" s="23">
        <v>42633</v>
      </c>
      <c r="J657" s="23">
        <v>42632</v>
      </c>
      <c r="K657" s="274">
        <f t="shared" si="132"/>
        <v>42664</v>
      </c>
      <c r="L657" s="22">
        <v>9171998472</v>
      </c>
      <c r="M657" s="14" t="s">
        <v>38</v>
      </c>
      <c r="N657" s="41">
        <v>2316116036</v>
      </c>
      <c r="O657" s="40">
        <v>42632</v>
      </c>
      <c r="P657" s="40">
        <v>42632</v>
      </c>
      <c r="Q657" s="40" t="s">
        <v>108</v>
      </c>
      <c r="R657" s="22">
        <v>2987229</v>
      </c>
      <c r="S657" s="40">
        <v>42663</v>
      </c>
      <c r="T657" s="55">
        <f t="shared" si="122"/>
        <v>2953562.4</v>
      </c>
      <c r="U657" s="90">
        <v>42664</v>
      </c>
      <c r="V657" s="19">
        <v>2953562.4</v>
      </c>
      <c r="W657" s="43">
        <v>0</v>
      </c>
      <c r="X657" s="43">
        <v>0</v>
      </c>
      <c r="Y657" s="43">
        <v>0</v>
      </c>
      <c r="Z657" s="43">
        <v>0</v>
      </c>
      <c r="AA657" s="43">
        <v>0</v>
      </c>
      <c r="AB657" s="43">
        <v>0</v>
      </c>
      <c r="AC657" s="43">
        <v>0</v>
      </c>
      <c r="AD657" s="43">
        <v>0</v>
      </c>
      <c r="AE657" s="43">
        <v>0</v>
      </c>
      <c r="AF657" s="43">
        <v>0</v>
      </c>
      <c r="AG657" s="43">
        <v>0</v>
      </c>
      <c r="AH657" s="43">
        <v>0</v>
      </c>
      <c r="AI657" s="88">
        <v>0</v>
      </c>
      <c r="AJ657" s="43">
        <v>0</v>
      </c>
      <c r="AK657" s="43">
        <v>0</v>
      </c>
      <c r="AL657" s="43">
        <v>0</v>
      </c>
      <c r="AM657" s="43">
        <v>0</v>
      </c>
      <c r="AN657" s="72">
        <f t="shared" si="123"/>
        <v>2953562.4</v>
      </c>
      <c r="AO657" s="40">
        <v>42704</v>
      </c>
      <c r="AP657" s="56">
        <v>2953562.4</v>
      </c>
      <c r="AQ657" s="43">
        <v>0</v>
      </c>
      <c r="AR657" s="43">
        <v>0</v>
      </c>
      <c r="AS657" s="43">
        <v>0</v>
      </c>
      <c r="AT657" s="43">
        <v>0</v>
      </c>
      <c r="AU657" s="43">
        <v>0</v>
      </c>
      <c r="AV657" s="43">
        <v>0</v>
      </c>
      <c r="AW657" s="43">
        <v>0</v>
      </c>
      <c r="AX657" s="43">
        <v>0</v>
      </c>
      <c r="AY657" s="43">
        <v>0</v>
      </c>
      <c r="AZ657" s="43">
        <v>0</v>
      </c>
      <c r="BA657" s="19"/>
      <c r="BB657" s="275">
        <f t="shared" si="124"/>
        <v>0</v>
      </c>
      <c r="BC657" s="275">
        <f t="shared" si="125"/>
        <v>33666.600000000093</v>
      </c>
      <c r="BD657" s="14">
        <f>COUNTIF(СписМінфін!$B$2:$B$101,M657)</f>
        <v>1</v>
      </c>
    </row>
    <row r="658" spans="1:56" s="14" customFormat="1" hidden="1" x14ac:dyDescent="0.2">
      <c r="A658" s="14">
        <v>1</v>
      </c>
      <c r="B658" s="14">
        <f t="shared" si="126"/>
        <v>0</v>
      </c>
      <c r="C658" s="14">
        <f t="shared" si="127"/>
        <v>0</v>
      </c>
      <c r="D658" s="14" t="str">
        <f t="shared" si="128"/>
        <v>9ПУБЛІЧНЕ АКЦIОНЕРНЕ ТОВАРИСТВО "НІКОПОЛЬСЬКИЙ ЗАВОД ФЕРОСПЛАВІВ"</v>
      </c>
      <c r="E658" s="261">
        <f t="shared" si="129"/>
        <v>0</v>
      </c>
      <c r="F658" s="261">
        <f t="shared" si="130"/>
        <v>0</v>
      </c>
      <c r="G658" s="128">
        <f t="shared" si="121"/>
        <v>0</v>
      </c>
      <c r="H658" s="126">
        <f t="shared" si="131"/>
        <v>0</v>
      </c>
      <c r="I658" s="23">
        <v>42633</v>
      </c>
      <c r="J658" s="23">
        <v>42632</v>
      </c>
      <c r="K658" s="274">
        <f t="shared" si="132"/>
        <v>42664</v>
      </c>
      <c r="L658" s="22">
        <v>9172444010</v>
      </c>
      <c r="M658" s="14" t="s">
        <v>70</v>
      </c>
      <c r="N658" s="41">
        <v>1865204076</v>
      </c>
      <c r="O658" s="40">
        <v>42632</v>
      </c>
      <c r="P658" s="40">
        <v>42632</v>
      </c>
      <c r="Q658" s="40" t="s">
        <v>108</v>
      </c>
      <c r="R658" s="22">
        <v>50000000</v>
      </c>
      <c r="S658" s="40">
        <v>42663</v>
      </c>
      <c r="T658" s="55">
        <f t="shared" si="122"/>
        <v>50000000</v>
      </c>
      <c r="U658" s="90">
        <v>42664</v>
      </c>
      <c r="V658" s="19">
        <v>50000000</v>
      </c>
      <c r="W658" s="43">
        <v>0</v>
      </c>
      <c r="X658" s="43">
        <v>0</v>
      </c>
      <c r="Y658" s="43">
        <v>0</v>
      </c>
      <c r="Z658" s="43">
        <v>0</v>
      </c>
      <c r="AA658" s="43">
        <v>0</v>
      </c>
      <c r="AB658" s="43">
        <v>0</v>
      </c>
      <c r="AC658" s="43">
        <v>0</v>
      </c>
      <c r="AD658" s="43">
        <v>0</v>
      </c>
      <c r="AE658" s="43">
        <v>0</v>
      </c>
      <c r="AF658" s="43">
        <v>0</v>
      </c>
      <c r="AG658" s="43">
        <v>0</v>
      </c>
      <c r="AH658" s="43">
        <v>0</v>
      </c>
      <c r="AI658" s="88">
        <v>0</v>
      </c>
      <c r="AJ658" s="43">
        <v>0</v>
      </c>
      <c r="AK658" s="43">
        <v>0</v>
      </c>
      <c r="AL658" s="43">
        <v>0</v>
      </c>
      <c r="AM658" s="43">
        <v>0</v>
      </c>
      <c r="AN658" s="72">
        <f t="shared" si="123"/>
        <v>50000000</v>
      </c>
      <c r="AO658" s="40">
        <v>42670</v>
      </c>
      <c r="AP658" s="56">
        <v>50000000</v>
      </c>
      <c r="AQ658" s="43">
        <v>0</v>
      </c>
      <c r="AR658" s="43">
        <v>0</v>
      </c>
      <c r="AS658" s="43">
        <v>0</v>
      </c>
      <c r="AT658" s="43">
        <v>0</v>
      </c>
      <c r="AU658" s="43">
        <v>0</v>
      </c>
      <c r="AV658" s="43">
        <v>0</v>
      </c>
      <c r="AW658" s="43">
        <v>0</v>
      </c>
      <c r="AX658" s="43">
        <v>0</v>
      </c>
      <c r="AY658" s="43">
        <v>0</v>
      </c>
      <c r="AZ658" s="43">
        <v>0</v>
      </c>
      <c r="BA658" s="19"/>
      <c r="BB658" s="275">
        <f t="shared" si="124"/>
        <v>0</v>
      </c>
      <c r="BC658" s="275">
        <f t="shared" si="125"/>
        <v>0</v>
      </c>
      <c r="BD658" s="14">
        <f>COUNTIF(СписМінфін!$B$2:$B$101,M658)</f>
        <v>1</v>
      </c>
    </row>
    <row r="659" spans="1:56" s="14" customFormat="1" hidden="1" x14ac:dyDescent="0.2">
      <c r="A659" s="14">
        <v>1</v>
      </c>
      <c r="B659" s="14">
        <f t="shared" si="126"/>
        <v>1</v>
      </c>
      <c r="C659" s="14">
        <f t="shared" si="127"/>
        <v>0</v>
      </c>
      <c r="D659" s="14" t="str">
        <f t="shared" si="128"/>
        <v>9ПУБЛІЧНЕ АКЦIОНЕРНЕ ТОВАРИСТВО "НОВОКРАМАТОРСЬКИЙ МАШИНОБУДІВНИЙ ЗАВОД"</v>
      </c>
      <c r="E659" s="261">
        <f t="shared" si="129"/>
        <v>746446.50673972676</v>
      </c>
      <c r="F659" s="261">
        <f t="shared" si="130"/>
        <v>0</v>
      </c>
      <c r="G659" s="128">
        <f t="shared" si="121"/>
        <v>1974296.9200000018</v>
      </c>
      <c r="H659" s="126">
        <f t="shared" si="131"/>
        <v>0</v>
      </c>
      <c r="I659" s="23">
        <v>42633</v>
      </c>
      <c r="J659" s="23">
        <v>42632</v>
      </c>
      <c r="K659" s="274">
        <f t="shared" si="132"/>
        <v>42664</v>
      </c>
      <c r="L659" s="22">
        <v>9172410839</v>
      </c>
      <c r="M659" s="14" t="s">
        <v>131</v>
      </c>
      <c r="N659" s="41">
        <v>57635905159</v>
      </c>
      <c r="O659" s="40">
        <v>42632</v>
      </c>
      <c r="P659" s="40">
        <v>42632</v>
      </c>
      <c r="Q659" s="40" t="s">
        <v>108</v>
      </c>
      <c r="R659" s="43">
        <v>20116048</v>
      </c>
      <c r="S659" s="40">
        <v>42663</v>
      </c>
      <c r="T659" s="55">
        <f t="shared" si="122"/>
        <v>18141241.579999998</v>
      </c>
      <c r="U659" s="90">
        <v>42664</v>
      </c>
      <c r="V659" s="19">
        <v>18141241.579999998</v>
      </c>
      <c r="W659" s="43">
        <v>0</v>
      </c>
      <c r="X659" s="43">
        <v>0</v>
      </c>
      <c r="Y659" s="43">
        <v>0</v>
      </c>
      <c r="Z659" s="43">
        <v>0</v>
      </c>
      <c r="AA659" s="43">
        <v>0</v>
      </c>
      <c r="AB659" s="43">
        <v>0</v>
      </c>
      <c r="AC659" s="43">
        <v>0</v>
      </c>
      <c r="AD659" s="43">
        <v>0</v>
      </c>
      <c r="AE659" s="43">
        <v>0</v>
      </c>
      <c r="AF659" s="43">
        <v>0</v>
      </c>
      <c r="AG659" s="40">
        <v>42690</v>
      </c>
      <c r="AH659" s="22">
        <v>414000</v>
      </c>
      <c r="AI659" s="64">
        <v>509.5</v>
      </c>
      <c r="AJ659" s="40">
        <v>42772</v>
      </c>
      <c r="AK659" s="22">
        <v>1859229.5</v>
      </c>
      <c r="AL659" s="40">
        <v>42445</v>
      </c>
      <c r="AM659" s="43">
        <v>0</v>
      </c>
      <c r="AN659" s="72">
        <f t="shared" si="123"/>
        <v>18141241.579999998</v>
      </c>
      <c r="AO659" s="40">
        <v>42704</v>
      </c>
      <c r="AP659" s="56">
        <v>18141241.579999998</v>
      </c>
      <c r="AQ659" s="43">
        <v>0</v>
      </c>
      <c r="AR659" s="43">
        <v>0</v>
      </c>
      <c r="AS659" s="43">
        <v>0</v>
      </c>
      <c r="AT659" s="43">
        <v>0</v>
      </c>
      <c r="AU659" s="43">
        <v>0</v>
      </c>
      <c r="AV659" s="43">
        <v>0</v>
      </c>
      <c r="AW659" s="43">
        <v>0</v>
      </c>
      <c r="AX659" s="43">
        <v>0</v>
      </c>
      <c r="AY659" s="43">
        <v>0</v>
      </c>
      <c r="AZ659" s="43">
        <v>0</v>
      </c>
      <c r="BA659" s="19"/>
      <c r="BB659" s="275">
        <f t="shared" si="124"/>
        <v>0</v>
      </c>
      <c r="BC659" s="275">
        <f t="shared" si="125"/>
        <v>1974806.4200000018</v>
      </c>
      <c r="BD659" s="14">
        <f>COUNTIF(СписМінфін!$B$2:$B$101,M659)</f>
        <v>0</v>
      </c>
    </row>
    <row r="660" spans="1:56" s="14" customFormat="1" hidden="1" x14ac:dyDescent="0.2">
      <c r="A660" s="14">
        <v>1</v>
      </c>
      <c r="B660" s="14">
        <f t="shared" si="126"/>
        <v>1</v>
      </c>
      <c r="C660" s="14">
        <f t="shared" si="127"/>
        <v>0</v>
      </c>
      <c r="D660" s="14" t="str">
        <f t="shared" si="128"/>
        <v>9ПУБЛІЧНЕ АКЦIОНЕРНЕ ТОВАРИСТВО "СУМСЬКЕ МАШИНОБУДІВНЕ НАУКОВО-ВИРОБНИЧЕ ОБ'ЄДНАННЯ"</v>
      </c>
      <c r="E660" s="261">
        <f t="shared" si="129"/>
        <v>7467.8794520547945</v>
      </c>
      <c r="F660" s="261">
        <f t="shared" si="130"/>
        <v>0</v>
      </c>
      <c r="G660" s="128">
        <f t="shared" si="121"/>
        <v>19752</v>
      </c>
      <c r="H660" s="126">
        <f t="shared" si="131"/>
        <v>0</v>
      </c>
      <c r="I660" s="23">
        <v>42633</v>
      </c>
      <c r="J660" s="23">
        <v>42632</v>
      </c>
      <c r="K660" s="274">
        <f t="shared" si="132"/>
        <v>42664</v>
      </c>
      <c r="L660" s="22">
        <v>9171847556</v>
      </c>
      <c r="M660" s="14" t="s">
        <v>48</v>
      </c>
      <c r="N660" s="41">
        <v>57479918286</v>
      </c>
      <c r="O660" s="40">
        <v>42632</v>
      </c>
      <c r="P660" s="40">
        <v>42632</v>
      </c>
      <c r="Q660" s="40" t="s">
        <v>108</v>
      </c>
      <c r="R660" s="43">
        <v>7628230</v>
      </c>
      <c r="S660" s="40">
        <v>42663</v>
      </c>
      <c r="T660" s="55">
        <f t="shared" si="122"/>
        <v>7608478</v>
      </c>
      <c r="U660" s="90">
        <v>42664</v>
      </c>
      <c r="V660" s="19">
        <v>7608478</v>
      </c>
      <c r="W660" s="43">
        <v>0</v>
      </c>
      <c r="X660" s="43">
        <v>0</v>
      </c>
      <c r="Y660" s="43">
        <v>0</v>
      </c>
      <c r="Z660" s="43">
        <v>0</v>
      </c>
      <c r="AA660" s="43">
        <v>0</v>
      </c>
      <c r="AB660" s="43">
        <v>0</v>
      </c>
      <c r="AC660" s="43">
        <v>0</v>
      </c>
      <c r="AD660" s="43">
        <v>0</v>
      </c>
      <c r="AE660" s="43">
        <v>0</v>
      </c>
      <c r="AF660" s="43">
        <v>0</v>
      </c>
      <c r="AG660" s="43">
        <v>0</v>
      </c>
      <c r="AH660" s="43">
        <v>0</v>
      </c>
      <c r="AI660" s="88">
        <v>0</v>
      </c>
      <c r="AJ660" s="43">
        <v>0</v>
      </c>
      <c r="AK660" s="43">
        <v>0</v>
      </c>
      <c r="AL660" s="43">
        <v>0</v>
      </c>
      <c r="AM660" s="43">
        <v>0</v>
      </c>
      <c r="AN660" s="72">
        <f t="shared" si="123"/>
        <v>7608478</v>
      </c>
      <c r="AO660" s="40">
        <v>42767</v>
      </c>
      <c r="AP660" s="56">
        <v>7608478</v>
      </c>
      <c r="AQ660" s="43">
        <v>0</v>
      </c>
      <c r="AR660" s="43">
        <v>0</v>
      </c>
      <c r="AS660" s="43">
        <v>0</v>
      </c>
      <c r="AT660" s="43">
        <v>0</v>
      </c>
      <c r="AU660" s="43">
        <v>0</v>
      </c>
      <c r="AV660" s="43">
        <v>0</v>
      </c>
      <c r="AW660" s="43">
        <v>0</v>
      </c>
      <c r="AX660" s="43">
        <v>0</v>
      </c>
      <c r="AY660" s="43">
        <v>0</v>
      </c>
      <c r="AZ660" s="43">
        <v>0</v>
      </c>
      <c r="BA660" s="19"/>
      <c r="BB660" s="275">
        <f t="shared" si="124"/>
        <v>0</v>
      </c>
      <c r="BC660" s="275">
        <f t="shared" si="125"/>
        <v>19752</v>
      </c>
      <c r="BD660" s="14">
        <f>COUNTIF(СписМінфін!$B$2:$B$101,M660)</f>
        <v>1</v>
      </c>
    </row>
    <row r="661" spans="1:56" s="14" customFormat="1" hidden="1" x14ac:dyDescent="0.2">
      <c r="A661" s="14">
        <v>1</v>
      </c>
      <c r="B661" s="14">
        <f t="shared" si="126"/>
        <v>1</v>
      </c>
      <c r="C661" s="14">
        <f t="shared" si="127"/>
        <v>0</v>
      </c>
      <c r="D661" s="14" t="str">
        <f t="shared" si="128"/>
        <v>9ТОВАРИСТВО З ОБМЕЖЕНОЮ ВIДПОВIДАЛЬНIСТЮ "АДМ ТРЕЙДІНГ УКРАЇНА"</v>
      </c>
      <c r="E661" s="261">
        <f t="shared" si="129"/>
        <v>7753636.9443287728</v>
      </c>
      <c r="F661" s="261">
        <f t="shared" si="130"/>
        <v>0</v>
      </c>
      <c r="G661" s="128">
        <f t="shared" si="121"/>
        <v>20507807.860000014</v>
      </c>
      <c r="H661" s="126">
        <f t="shared" si="131"/>
        <v>0</v>
      </c>
      <c r="I661" s="23">
        <v>42633</v>
      </c>
      <c r="J661" s="23">
        <v>42632</v>
      </c>
      <c r="K661" s="274">
        <f t="shared" si="132"/>
        <v>42664</v>
      </c>
      <c r="L661" s="22">
        <v>9171610655</v>
      </c>
      <c r="M661" s="14" t="s">
        <v>127</v>
      </c>
      <c r="N661" s="41">
        <v>200274426590</v>
      </c>
      <c r="O661" s="40">
        <v>42632</v>
      </c>
      <c r="P661" s="40">
        <v>42632</v>
      </c>
      <c r="Q661" s="40" t="s">
        <v>108</v>
      </c>
      <c r="R661" s="22">
        <v>368882185</v>
      </c>
      <c r="S661" s="40">
        <v>42663</v>
      </c>
      <c r="T661" s="55">
        <f t="shared" si="122"/>
        <v>348374377.13999999</v>
      </c>
      <c r="U661" s="90">
        <v>42664</v>
      </c>
      <c r="V661" s="19">
        <v>348374377.13999999</v>
      </c>
      <c r="W661" s="43">
        <v>0</v>
      </c>
      <c r="X661" s="43">
        <v>0</v>
      </c>
      <c r="Y661" s="43">
        <v>0</v>
      </c>
      <c r="Z661" s="43">
        <v>0</v>
      </c>
      <c r="AA661" s="43">
        <v>0</v>
      </c>
      <c r="AB661" s="43">
        <v>0</v>
      </c>
      <c r="AC661" s="43">
        <v>0</v>
      </c>
      <c r="AD661" s="43">
        <v>0</v>
      </c>
      <c r="AE661" s="43">
        <v>0</v>
      </c>
      <c r="AF661" s="43">
        <v>0</v>
      </c>
      <c r="AG661" s="43">
        <v>0</v>
      </c>
      <c r="AH661" s="43">
        <v>0</v>
      </c>
      <c r="AI661" s="88">
        <v>0</v>
      </c>
      <c r="AJ661" s="43">
        <v>0</v>
      </c>
      <c r="AK661" s="43">
        <v>0</v>
      </c>
      <c r="AL661" s="43">
        <v>0</v>
      </c>
      <c r="AM661" s="43">
        <v>0</v>
      </c>
      <c r="AN661" s="72">
        <f t="shared" si="123"/>
        <v>348374377.13999999</v>
      </c>
      <c r="AO661" s="40">
        <v>42670</v>
      </c>
      <c r="AP661" s="56">
        <v>348374377.13999999</v>
      </c>
      <c r="AQ661" s="43">
        <v>0</v>
      </c>
      <c r="AR661" s="43">
        <v>0</v>
      </c>
      <c r="AS661" s="43">
        <v>0</v>
      </c>
      <c r="AT661" s="43">
        <v>0</v>
      </c>
      <c r="AU661" s="43">
        <v>0</v>
      </c>
      <c r="AV661" s="43">
        <v>0</v>
      </c>
      <c r="AW661" s="43">
        <v>0</v>
      </c>
      <c r="AX661" s="43">
        <v>0</v>
      </c>
      <c r="AY661" s="43">
        <v>0</v>
      </c>
      <c r="AZ661" s="43">
        <v>0</v>
      </c>
      <c r="BA661" s="19"/>
      <c r="BB661" s="275">
        <f t="shared" si="124"/>
        <v>0</v>
      </c>
      <c r="BC661" s="275">
        <f t="shared" si="125"/>
        <v>20507807.860000014</v>
      </c>
      <c r="BD661" s="14">
        <f>COUNTIF(СписМінфін!$B$2:$B$101,M661)</f>
        <v>0</v>
      </c>
    </row>
    <row r="662" spans="1:56" s="14" customFormat="1" hidden="1" x14ac:dyDescent="0.2">
      <c r="A662" s="14">
        <v>1</v>
      </c>
      <c r="B662" s="14">
        <f t="shared" si="126"/>
        <v>0</v>
      </c>
      <c r="C662" s="14">
        <f t="shared" si="127"/>
        <v>0</v>
      </c>
      <c r="D662" s="14" t="str">
        <f t="shared" si="128"/>
        <v>9ТОВАРИСТВО З ОБМЕЖЕНОЮ ВIДПОВIДАЛЬНIСТЮ "БАРЛІНЕК ІНВЕСТ"</v>
      </c>
      <c r="E662" s="261">
        <f t="shared" si="129"/>
        <v>0</v>
      </c>
      <c r="F662" s="261">
        <f t="shared" si="130"/>
        <v>0</v>
      </c>
      <c r="G662" s="128">
        <f t="shared" si="121"/>
        <v>0</v>
      </c>
      <c r="H662" s="126">
        <f t="shared" si="131"/>
        <v>0</v>
      </c>
      <c r="I662" s="23">
        <v>42633</v>
      </c>
      <c r="J662" s="23">
        <v>42632</v>
      </c>
      <c r="K662" s="274">
        <f t="shared" si="132"/>
        <v>42664</v>
      </c>
      <c r="L662" s="22">
        <v>9171909952</v>
      </c>
      <c r="M662" s="14" t="s">
        <v>83</v>
      </c>
      <c r="N662" s="41">
        <v>340045702285</v>
      </c>
      <c r="O662" s="40">
        <v>42632</v>
      </c>
      <c r="P662" s="40">
        <v>42632</v>
      </c>
      <c r="Q662" s="40" t="s">
        <v>108</v>
      </c>
      <c r="R662" s="43">
        <v>20134772</v>
      </c>
      <c r="S662" s="40">
        <v>42663</v>
      </c>
      <c r="T662" s="55">
        <f t="shared" si="122"/>
        <v>20134772</v>
      </c>
      <c r="U662" s="90">
        <v>42664</v>
      </c>
      <c r="V662" s="19">
        <v>20134772</v>
      </c>
      <c r="W662" s="43">
        <v>0</v>
      </c>
      <c r="X662" s="43">
        <v>0</v>
      </c>
      <c r="Y662" s="43">
        <v>0</v>
      </c>
      <c r="Z662" s="43">
        <v>0</v>
      </c>
      <c r="AA662" s="43">
        <v>0</v>
      </c>
      <c r="AB662" s="43">
        <v>0</v>
      </c>
      <c r="AC662" s="43">
        <v>0</v>
      </c>
      <c r="AD662" s="43">
        <v>0</v>
      </c>
      <c r="AE662" s="43">
        <v>0</v>
      </c>
      <c r="AF662" s="43">
        <v>0</v>
      </c>
      <c r="AG662" s="43">
        <v>0</v>
      </c>
      <c r="AH662" s="43">
        <v>0</v>
      </c>
      <c r="AI662" s="88">
        <v>0</v>
      </c>
      <c r="AJ662" s="43">
        <v>0</v>
      </c>
      <c r="AK662" s="43">
        <v>0</v>
      </c>
      <c r="AL662" s="43">
        <v>0</v>
      </c>
      <c r="AM662" s="43">
        <v>0</v>
      </c>
      <c r="AN662" s="72">
        <f t="shared" si="123"/>
        <v>20134772</v>
      </c>
      <c r="AO662" s="40">
        <v>42670</v>
      </c>
      <c r="AP662" s="56">
        <v>20134772</v>
      </c>
      <c r="AQ662" s="43">
        <v>0</v>
      </c>
      <c r="AR662" s="43">
        <v>0</v>
      </c>
      <c r="AS662" s="43">
        <v>0</v>
      </c>
      <c r="AT662" s="43">
        <v>0</v>
      </c>
      <c r="AU662" s="43">
        <v>0</v>
      </c>
      <c r="AV662" s="43">
        <v>0</v>
      </c>
      <c r="AW662" s="43">
        <v>0</v>
      </c>
      <c r="AX662" s="43">
        <v>0</v>
      </c>
      <c r="AY662" s="43">
        <v>0</v>
      </c>
      <c r="AZ662" s="43">
        <v>0</v>
      </c>
      <c r="BA662" s="19"/>
      <c r="BB662" s="275">
        <f t="shared" si="124"/>
        <v>0</v>
      </c>
      <c r="BC662" s="275">
        <f t="shared" si="125"/>
        <v>0</v>
      </c>
      <c r="BD662" s="14">
        <f>COUNTIF(СписМінфін!$B$2:$B$101,M662)</f>
        <v>1</v>
      </c>
    </row>
    <row r="663" spans="1:56" s="14" customFormat="1" hidden="1" x14ac:dyDescent="0.2">
      <c r="A663" s="14">
        <v>1</v>
      </c>
      <c r="B663" s="14">
        <f t="shared" si="126"/>
        <v>1</v>
      </c>
      <c r="C663" s="14">
        <f t="shared" si="127"/>
        <v>0</v>
      </c>
      <c r="D663" s="14" t="str">
        <f t="shared" si="128"/>
        <v>9ТОВАРИСТВО З ОБМЕЖЕНОЮ ВIДПОВIДАЛЬНIСТЮ "ІНТЕРПАЙП НІКО ТЬЮБ"</v>
      </c>
      <c r="E663" s="261">
        <f t="shared" si="129"/>
        <v>23.592328766559902</v>
      </c>
      <c r="F663" s="261">
        <f t="shared" si="130"/>
        <v>0</v>
      </c>
      <c r="G663" s="128">
        <f t="shared" si="121"/>
        <v>62.399999998509884</v>
      </c>
      <c r="H663" s="126">
        <f t="shared" si="131"/>
        <v>0</v>
      </c>
      <c r="I663" s="23">
        <v>42633</v>
      </c>
      <c r="J663" s="23">
        <v>42632</v>
      </c>
      <c r="K663" s="274">
        <f t="shared" si="132"/>
        <v>42664</v>
      </c>
      <c r="L663" s="22">
        <v>9172104469</v>
      </c>
      <c r="M663" s="14" t="s">
        <v>128</v>
      </c>
      <c r="N663" s="41">
        <v>355373604071</v>
      </c>
      <c r="O663" s="40">
        <v>42632</v>
      </c>
      <c r="P663" s="40">
        <v>42632</v>
      </c>
      <c r="Q663" s="40" t="s">
        <v>108</v>
      </c>
      <c r="R663" s="43">
        <v>17292369</v>
      </c>
      <c r="S663" s="40">
        <v>42663</v>
      </c>
      <c r="T663" s="55">
        <f t="shared" si="122"/>
        <v>17292306.600000001</v>
      </c>
      <c r="U663" s="90">
        <v>42664</v>
      </c>
      <c r="V663" s="19">
        <v>17292306.600000001</v>
      </c>
      <c r="W663" s="43">
        <v>0</v>
      </c>
      <c r="X663" s="43">
        <v>0</v>
      </c>
      <c r="Y663" s="43">
        <v>0</v>
      </c>
      <c r="Z663" s="43">
        <v>0</v>
      </c>
      <c r="AA663" s="43">
        <v>0</v>
      </c>
      <c r="AB663" s="43">
        <v>0</v>
      </c>
      <c r="AC663" s="43">
        <v>0</v>
      </c>
      <c r="AD663" s="43">
        <v>0</v>
      </c>
      <c r="AE663" s="43">
        <v>0</v>
      </c>
      <c r="AF663" s="43">
        <v>0</v>
      </c>
      <c r="AG663" s="43">
        <v>0</v>
      </c>
      <c r="AH663" s="43">
        <v>0</v>
      </c>
      <c r="AI663" s="88">
        <v>0</v>
      </c>
      <c r="AJ663" s="43">
        <v>0</v>
      </c>
      <c r="AK663" s="43">
        <v>0</v>
      </c>
      <c r="AL663" s="43">
        <v>0</v>
      </c>
      <c r="AM663" s="43">
        <v>0</v>
      </c>
      <c r="AN663" s="72">
        <f t="shared" si="123"/>
        <v>17292306.600000001</v>
      </c>
      <c r="AO663" s="40">
        <v>42670</v>
      </c>
      <c r="AP663" s="56">
        <v>17292306.600000001</v>
      </c>
      <c r="AQ663" s="43">
        <v>0</v>
      </c>
      <c r="AR663" s="43">
        <v>0</v>
      </c>
      <c r="AS663" s="43">
        <v>0</v>
      </c>
      <c r="AT663" s="43">
        <v>0</v>
      </c>
      <c r="AU663" s="43">
        <v>0</v>
      </c>
      <c r="AV663" s="43">
        <v>0</v>
      </c>
      <c r="AW663" s="43">
        <v>0</v>
      </c>
      <c r="AX663" s="43">
        <v>0</v>
      </c>
      <c r="AY663" s="43">
        <v>0</v>
      </c>
      <c r="AZ663" s="43">
        <v>0</v>
      </c>
      <c r="BA663" s="19"/>
      <c r="BB663" s="275">
        <f t="shared" si="124"/>
        <v>0</v>
      </c>
      <c r="BC663" s="275">
        <f t="shared" si="125"/>
        <v>62.399999998509884</v>
      </c>
      <c r="BD663" s="14">
        <f>COUNTIF(СписМінфін!$B$2:$B$101,M663)</f>
        <v>0</v>
      </c>
    </row>
    <row r="664" spans="1:56" s="14" customFormat="1" hidden="1" x14ac:dyDescent="0.2">
      <c r="A664" s="14">
        <v>1</v>
      </c>
      <c r="B664" s="14">
        <f t="shared" si="126"/>
        <v>1</v>
      </c>
      <c r="C664" s="14">
        <f t="shared" si="127"/>
        <v>0</v>
      </c>
      <c r="D664" s="14" t="str">
        <f t="shared" si="128"/>
        <v>9ТОВАРИСТВО З ОБМЕЖЕНОЮ ВIДПОВIДАЛЬНIСТЮ "МИКОЛАЇВСЬКИЙ ГЛИНОЗЕМНИЙ ЗАВОД"</v>
      </c>
      <c r="E664" s="261">
        <f t="shared" si="129"/>
        <v>454152.23802739929</v>
      </c>
      <c r="F664" s="261">
        <f t="shared" si="130"/>
        <v>0</v>
      </c>
      <c r="G664" s="128">
        <f t="shared" si="121"/>
        <v>1201199.7600000054</v>
      </c>
      <c r="H664" s="126">
        <f t="shared" si="131"/>
        <v>0</v>
      </c>
      <c r="I664" s="23">
        <v>42633</v>
      </c>
      <c r="J664" s="23">
        <v>42632</v>
      </c>
      <c r="K664" s="274">
        <f t="shared" si="132"/>
        <v>42664</v>
      </c>
      <c r="L664" s="22">
        <v>9171911582</v>
      </c>
      <c r="M664" s="14" t="s">
        <v>53</v>
      </c>
      <c r="N664" s="41">
        <v>331330014011</v>
      </c>
      <c r="O664" s="40">
        <v>42632</v>
      </c>
      <c r="P664" s="40">
        <v>42632</v>
      </c>
      <c r="Q664" s="40" t="s">
        <v>108</v>
      </c>
      <c r="R664" s="22">
        <v>71027034</v>
      </c>
      <c r="S664" s="40">
        <v>42663</v>
      </c>
      <c r="T664" s="55">
        <f t="shared" si="122"/>
        <v>69825834.239999995</v>
      </c>
      <c r="U664" s="90">
        <v>42664</v>
      </c>
      <c r="V664" s="19">
        <v>69825834.239999995</v>
      </c>
      <c r="W664" s="43">
        <v>0</v>
      </c>
      <c r="X664" s="43">
        <v>0</v>
      </c>
      <c r="Y664" s="43">
        <v>0</v>
      </c>
      <c r="Z664" s="43">
        <v>0</v>
      </c>
      <c r="AA664" s="43">
        <v>0</v>
      </c>
      <c r="AB664" s="43">
        <v>0</v>
      </c>
      <c r="AC664" s="43">
        <v>0</v>
      </c>
      <c r="AD664" s="43">
        <v>0</v>
      </c>
      <c r="AE664" s="43">
        <v>0</v>
      </c>
      <c r="AF664" s="43">
        <v>0</v>
      </c>
      <c r="AG664" s="43">
        <v>0</v>
      </c>
      <c r="AH664" s="43">
        <v>0</v>
      </c>
      <c r="AI664" s="88">
        <v>0</v>
      </c>
      <c r="AJ664" s="43">
        <v>0</v>
      </c>
      <c r="AK664" s="43">
        <v>0</v>
      </c>
      <c r="AL664" s="43">
        <v>0</v>
      </c>
      <c r="AM664" s="43">
        <v>0</v>
      </c>
      <c r="AN664" s="72">
        <f t="shared" si="123"/>
        <v>69825834.239999995</v>
      </c>
      <c r="AO664" s="40">
        <v>42704</v>
      </c>
      <c r="AP664" s="56">
        <v>69825834.239999995</v>
      </c>
      <c r="AQ664" s="43">
        <v>0</v>
      </c>
      <c r="AR664" s="43">
        <v>0</v>
      </c>
      <c r="AS664" s="43">
        <v>0</v>
      </c>
      <c r="AT664" s="43">
        <v>0</v>
      </c>
      <c r="AU664" s="43">
        <v>0</v>
      </c>
      <c r="AV664" s="43">
        <v>0</v>
      </c>
      <c r="AW664" s="43">
        <v>0</v>
      </c>
      <c r="AX664" s="43">
        <v>0</v>
      </c>
      <c r="AY664" s="43">
        <v>0</v>
      </c>
      <c r="AZ664" s="43">
        <v>0</v>
      </c>
      <c r="BA664" s="19"/>
      <c r="BB664" s="275">
        <f t="shared" si="124"/>
        <v>0</v>
      </c>
      <c r="BC664" s="275">
        <f t="shared" si="125"/>
        <v>1201199.7600000054</v>
      </c>
      <c r="BD664" s="14">
        <f>COUNTIF(СписМінфін!$B$2:$B$101,M664)</f>
        <v>1</v>
      </c>
    </row>
    <row r="665" spans="1:56" s="14" customFormat="1" hidden="1" x14ac:dyDescent="0.2">
      <c r="A665" s="14">
        <v>1</v>
      </c>
      <c r="B665" s="14">
        <f t="shared" si="126"/>
        <v>1</v>
      </c>
      <c r="C665" s="14">
        <f t="shared" si="127"/>
        <v>0</v>
      </c>
      <c r="D665" s="14" t="str">
        <f t="shared" si="128"/>
        <v>9ТОВАРИСТВО З ОБМЕЖЕНОЮ ВIДПОВIДАЛЬНIСТЮ ФІРМА "ПРОМІНВЕСТ ПЛАСТИК"</v>
      </c>
      <c r="E665" s="261">
        <f t="shared" si="129"/>
        <v>1307032.4054794521</v>
      </c>
      <c r="F665" s="261">
        <f t="shared" si="130"/>
        <v>0</v>
      </c>
      <c r="G665" s="128">
        <f t="shared" si="121"/>
        <v>3457006</v>
      </c>
      <c r="H665" s="126">
        <f t="shared" si="131"/>
        <v>0</v>
      </c>
      <c r="I665" s="23">
        <v>42633</v>
      </c>
      <c r="J665" s="23">
        <v>42632</v>
      </c>
      <c r="K665" s="274">
        <f t="shared" si="132"/>
        <v>42664</v>
      </c>
      <c r="L665" s="22">
        <v>9171804900</v>
      </c>
      <c r="M665" s="14" t="s">
        <v>99</v>
      </c>
      <c r="N665" s="58">
        <v>309898212126</v>
      </c>
      <c r="O665" s="40">
        <v>42632</v>
      </c>
      <c r="P665" s="40">
        <v>42632</v>
      </c>
      <c r="Q665" s="40" t="s">
        <v>108</v>
      </c>
      <c r="R665" s="43">
        <v>14500000</v>
      </c>
      <c r="S665" s="40">
        <v>42663</v>
      </c>
      <c r="T665" s="55">
        <f t="shared" si="122"/>
        <v>11042994</v>
      </c>
      <c r="U665" s="90">
        <v>42664</v>
      </c>
      <c r="V665" s="19">
        <v>11042994</v>
      </c>
      <c r="W665" s="43">
        <v>0</v>
      </c>
      <c r="X665" s="43">
        <v>0</v>
      </c>
      <c r="Y665" s="43">
        <v>0</v>
      </c>
      <c r="Z665" s="43">
        <v>0</v>
      </c>
      <c r="AA665" s="43">
        <v>0</v>
      </c>
      <c r="AB665" s="43">
        <v>0</v>
      </c>
      <c r="AC665" s="43">
        <v>0</v>
      </c>
      <c r="AD665" s="43">
        <v>0</v>
      </c>
      <c r="AE665" s="43">
        <v>0</v>
      </c>
      <c r="AF665" s="43">
        <v>0</v>
      </c>
      <c r="AG665" s="43">
        <v>0</v>
      </c>
      <c r="AH665" s="43">
        <v>0</v>
      </c>
      <c r="AI665" s="64"/>
      <c r="AJ665" s="40"/>
      <c r="AK665" s="22"/>
      <c r="AL665" s="40"/>
      <c r="AM665" s="43">
        <v>0</v>
      </c>
      <c r="AN665" s="72">
        <f t="shared" si="123"/>
        <v>11042994</v>
      </c>
      <c r="AO665" s="40">
        <v>42733</v>
      </c>
      <c r="AP665" s="56">
        <v>11042994</v>
      </c>
      <c r="AQ665" s="43">
        <v>0</v>
      </c>
      <c r="AR665" s="43">
        <v>0</v>
      </c>
      <c r="AS665" s="43">
        <v>0</v>
      </c>
      <c r="AT665" s="43">
        <v>0</v>
      </c>
      <c r="AU665" s="43">
        <v>0</v>
      </c>
      <c r="AV665" s="43">
        <v>0</v>
      </c>
      <c r="AW665" s="43">
        <v>0</v>
      </c>
      <c r="AX665" s="43">
        <v>0</v>
      </c>
      <c r="AY665" s="43">
        <v>0</v>
      </c>
      <c r="AZ665" s="43">
        <v>0</v>
      </c>
      <c r="BA665" s="19"/>
      <c r="BB665" s="275">
        <f t="shared" si="124"/>
        <v>0</v>
      </c>
      <c r="BC665" s="275">
        <f t="shared" si="125"/>
        <v>3457006</v>
      </c>
      <c r="BD665" s="14">
        <f>COUNTIF(СписМінфін!$B$2:$B$101,M665)</f>
        <v>1</v>
      </c>
    </row>
    <row r="666" spans="1:56" s="14" customFormat="1" hidden="1" x14ac:dyDescent="0.2">
      <c r="A666" s="14">
        <v>1</v>
      </c>
      <c r="B666" s="14">
        <f t="shared" si="126"/>
        <v>0</v>
      </c>
      <c r="C666" s="14">
        <f t="shared" si="127"/>
        <v>0</v>
      </c>
      <c r="D666" s="14" t="str">
        <f t="shared" si="128"/>
        <v>9ДОЧIРНЄ ПIДПРИЄМСТВО ВІДКРИТОГО АКЦІОНЕРНОГО ТОВАРИСТВА "ІВАНО-ФРАНКІВСЬКИЙ М'ЯСОКОМБІНАТ" "ІВАНО-ФРАНКІВСЬКІ КОВБАСИ"</v>
      </c>
      <c r="E666" s="261">
        <f t="shared" si="129"/>
        <v>0</v>
      </c>
      <c r="F666" s="261">
        <f t="shared" si="130"/>
        <v>0</v>
      </c>
      <c r="G666" s="128">
        <f t="shared" si="121"/>
        <v>0</v>
      </c>
      <c r="H666" s="126">
        <f t="shared" si="131"/>
        <v>0</v>
      </c>
      <c r="I666" s="23">
        <v>42633</v>
      </c>
      <c r="J666" s="23">
        <v>42632</v>
      </c>
      <c r="K666" s="274">
        <f t="shared" si="132"/>
        <v>42667</v>
      </c>
      <c r="L666" s="22">
        <v>9171857673</v>
      </c>
      <c r="M666" s="14" t="s">
        <v>71</v>
      </c>
      <c r="N666" s="41">
        <v>326057109152</v>
      </c>
      <c r="O666" s="40">
        <v>42632</v>
      </c>
      <c r="P666" s="40">
        <v>42632</v>
      </c>
      <c r="Q666" s="40" t="s">
        <v>108</v>
      </c>
      <c r="R666" s="22">
        <v>71421696</v>
      </c>
      <c r="S666" s="40">
        <v>42667</v>
      </c>
      <c r="T666" s="55">
        <f t="shared" si="122"/>
        <v>71421696</v>
      </c>
      <c r="U666" s="90">
        <v>42667</v>
      </c>
      <c r="V666" s="19">
        <v>71421696</v>
      </c>
      <c r="W666" s="43">
        <v>0</v>
      </c>
      <c r="X666" s="43">
        <v>0</v>
      </c>
      <c r="Y666" s="43">
        <v>0</v>
      </c>
      <c r="Z666" s="43">
        <v>0</v>
      </c>
      <c r="AA666" s="43">
        <v>0</v>
      </c>
      <c r="AB666" s="43">
        <v>0</v>
      </c>
      <c r="AC666" s="43">
        <v>0</v>
      </c>
      <c r="AD666" s="43">
        <v>0</v>
      </c>
      <c r="AE666" s="43">
        <v>0</v>
      </c>
      <c r="AF666" s="43">
        <v>0</v>
      </c>
      <c r="AG666" s="43">
        <v>0</v>
      </c>
      <c r="AH666" s="43">
        <v>0</v>
      </c>
      <c r="AI666" s="88">
        <v>0</v>
      </c>
      <c r="AJ666" s="43">
        <v>0</v>
      </c>
      <c r="AK666" s="43">
        <v>0</v>
      </c>
      <c r="AL666" s="43">
        <v>0</v>
      </c>
      <c r="AM666" s="43">
        <v>0</v>
      </c>
      <c r="AN666" s="72">
        <f t="shared" si="123"/>
        <v>71421696</v>
      </c>
      <c r="AO666" s="40">
        <v>42670</v>
      </c>
      <c r="AP666" s="56">
        <v>71421696</v>
      </c>
      <c r="AQ666" s="43">
        <v>0</v>
      </c>
      <c r="AR666" s="43">
        <v>0</v>
      </c>
      <c r="AS666" s="43">
        <v>0</v>
      </c>
      <c r="AT666" s="43">
        <v>0</v>
      </c>
      <c r="AU666" s="43">
        <v>0</v>
      </c>
      <c r="AV666" s="43">
        <v>0</v>
      </c>
      <c r="AW666" s="43">
        <v>0</v>
      </c>
      <c r="AX666" s="43">
        <v>0</v>
      </c>
      <c r="AY666" s="43">
        <v>0</v>
      </c>
      <c r="AZ666" s="43">
        <v>0</v>
      </c>
      <c r="BA666" s="19"/>
      <c r="BB666" s="275">
        <f t="shared" si="124"/>
        <v>0</v>
      </c>
      <c r="BC666" s="275">
        <f t="shared" si="125"/>
        <v>0</v>
      </c>
      <c r="BD666" s="14">
        <f>COUNTIF(СписМінфін!$B$2:$B$101,M666)</f>
        <v>1</v>
      </c>
    </row>
    <row r="667" spans="1:56" s="14" customFormat="1" hidden="1" x14ac:dyDescent="0.2">
      <c r="A667" s="14">
        <v>1</v>
      </c>
      <c r="B667" s="14">
        <f t="shared" si="126"/>
        <v>0</v>
      </c>
      <c r="C667" s="14">
        <f t="shared" si="127"/>
        <v>0</v>
      </c>
      <c r="D667" s="14" t="str">
        <f t="shared" si="128"/>
        <v>9ПРИВАТНЕ АКЦIОНЕРНЕ ТОВАРИСТВО "АДМ ІЛЛІЧІВСЬК"</v>
      </c>
      <c r="E667" s="261">
        <f t="shared" si="129"/>
        <v>0</v>
      </c>
      <c r="F667" s="261">
        <f t="shared" si="130"/>
        <v>0</v>
      </c>
      <c r="G667" s="128">
        <f t="shared" si="121"/>
        <v>0</v>
      </c>
      <c r="H667" s="126">
        <f t="shared" si="131"/>
        <v>0</v>
      </c>
      <c r="I667" s="23">
        <v>42633</v>
      </c>
      <c r="J667" s="23">
        <v>42632</v>
      </c>
      <c r="K667" s="274">
        <f t="shared" si="132"/>
        <v>42667</v>
      </c>
      <c r="L667" s="22">
        <v>9171868246</v>
      </c>
      <c r="M667" s="14" t="s">
        <v>77</v>
      </c>
      <c r="N667" s="41">
        <v>327902315033</v>
      </c>
      <c r="O667" s="40">
        <v>42632</v>
      </c>
      <c r="P667" s="40">
        <v>42632</v>
      </c>
      <c r="Q667" s="40" t="s">
        <v>108</v>
      </c>
      <c r="R667" s="43">
        <v>11061714</v>
      </c>
      <c r="S667" s="40">
        <v>42667</v>
      </c>
      <c r="T667" s="55">
        <f t="shared" si="122"/>
        <v>11061714</v>
      </c>
      <c r="U667" s="90">
        <v>42667</v>
      </c>
      <c r="V667" s="19">
        <v>11061714</v>
      </c>
      <c r="W667" s="43">
        <v>0</v>
      </c>
      <c r="X667" s="43">
        <v>0</v>
      </c>
      <c r="Y667" s="43">
        <v>0</v>
      </c>
      <c r="Z667" s="43">
        <v>0</v>
      </c>
      <c r="AA667" s="43">
        <v>0</v>
      </c>
      <c r="AB667" s="43">
        <v>0</v>
      </c>
      <c r="AC667" s="43">
        <v>0</v>
      </c>
      <c r="AD667" s="43">
        <v>0</v>
      </c>
      <c r="AE667" s="43">
        <v>0</v>
      </c>
      <c r="AF667" s="43">
        <v>0</v>
      </c>
      <c r="AG667" s="43">
        <v>0</v>
      </c>
      <c r="AH667" s="43">
        <v>0</v>
      </c>
      <c r="AI667" s="88">
        <v>0</v>
      </c>
      <c r="AJ667" s="43">
        <v>0</v>
      </c>
      <c r="AK667" s="43">
        <v>0</v>
      </c>
      <c r="AL667" s="43">
        <v>0</v>
      </c>
      <c r="AM667" s="43">
        <v>0</v>
      </c>
      <c r="AN667" s="72">
        <f t="shared" si="123"/>
        <v>11061714</v>
      </c>
      <c r="AO667" s="40">
        <v>42670</v>
      </c>
      <c r="AP667" s="56">
        <v>11061714</v>
      </c>
      <c r="AQ667" s="43">
        <v>0</v>
      </c>
      <c r="AR667" s="43">
        <v>0</v>
      </c>
      <c r="AS667" s="43">
        <v>0</v>
      </c>
      <c r="AT667" s="43">
        <v>0</v>
      </c>
      <c r="AU667" s="43">
        <v>0</v>
      </c>
      <c r="AV667" s="43">
        <v>0</v>
      </c>
      <c r="AW667" s="43">
        <v>0</v>
      </c>
      <c r="AX667" s="43">
        <v>0</v>
      </c>
      <c r="AY667" s="43">
        <v>0</v>
      </c>
      <c r="AZ667" s="43">
        <v>0</v>
      </c>
      <c r="BA667" s="19"/>
      <c r="BB667" s="275">
        <f t="shared" si="124"/>
        <v>0</v>
      </c>
      <c r="BC667" s="275">
        <f t="shared" si="125"/>
        <v>0</v>
      </c>
      <c r="BD667" s="14">
        <f>COUNTIF(СписМінфін!$B$2:$B$101,M667)</f>
        <v>1</v>
      </c>
    </row>
    <row r="668" spans="1:56" s="14" customFormat="1" hidden="1" x14ac:dyDescent="0.2">
      <c r="A668" s="14">
        <v>1</v>
      </c>
      <c r="B668" s="14">
        <f t="shared" si="126"/>
        <v>0</v>
      </c>
      <c r="C668" s="14">
        <f t="shared" si="127"/>
        <v>0</v>
      </c>
      <c r="D668" s="14" t="str">
        <f t="shared" si="128"/>
        <v>9ПУБЛІЧНЕ АКЦIОНЕРНЕ ТОВАРИСТВО "ОДЕСЬКИЙ ПРИПОРТОВИЙ ЗАВОД"</v>
      </c>
      <c r="E668" s="261">
        <f t="shared" si="129"/>
        <v>0</v>
      </c>
      <c r="F668" s="261">
        <f t="shared" si="130"/>
        <v>0</v>
      </c>
      <c r="G668" s="128">
        <f t="shared" si="121"/>
        <v>0</v>
      </c>
      <c r="H668" s="126">
        <f t="shared" si="131"/>
        <v>0</v>
      </c>
      <c r="I668" s="23">
        <v>42633</v>
      </c>
      <c r="J668" s="23">
        <v>42632</v>
      </c>
      <c r="K668" s="274">
        <f t="shared" si="132"/>
        <v>42667</v>
      </c>
      <c r="L668" s="22">
        <v>9171367491</v>
      </c>
      <c r="M668" s="14" t="s">
        <v>41</v>
      </c>
      <c r="N668" s="41">
        <v>2065315339</v>
      </c>
      <c r="O668" s="40">
        <v>42632</v>
      </c>
      <c r="P668" s="40">
        <v>42632</v>
      </c>
      <c r="Q668" s="40" t="s">
        <v>108</v>
      </c>
      <c r="R668" s="43">
        <v>47189231</v>
      </c>
      <c r="S668" s="40">
        <v>42667</v>
      </c>
      <c r="T668" s="55">
        <f t="shared" si="122"/>
        <v>47189231</v>
      </c>
      <c r="U668" s="90">
        <v>42667</v>
      </c>
      <c r="V668" s="19">
        <v>47189231</v>
      </c>
      <c r="W668" s="43">
        <v>0</v>
      </c>
      <c r="X668" s="43">
        <v>0</v>
      </c>
      <c r="Y668" s="43">
        <v>0</v>
      </c>
      <c r="Z668" s="43">
        <v>0</v>
      </c>
      <c r="AA668" s="43">
        <v>0</v>
      </c>
      <c r="AB668" s="43">
        <v>0</v>
      </c>
      <c r="AC668" s="43">
        <v>0</v>
      </c>
      <c r="AD668" s="43">
        <v>0</v>
      </c>
      <c r="AE668" s="43">
        <v>0</v>
      </c>
      <c r="AF668" s="43">
        <v>0</v>
      </c>
      <c r="AG668" s="43">
        <v>0</v>
      </c>
      <c r="AH668" s="43">
        <v>0</v>
      </c>
      <c r="AI668" s="88">
        <v>0</v>
      </c>
      <c r="AJ668" s="43">
        <v>0</v>
      </c>
      <c r="AK668" s="43">
        <v>0</v>
      </c>
      <c r="AL668" s="43">
        <v>0</v>
      </c>
      <c r="AM668" s="43">
        <v>0</v>
      </c>
      <c r="AN668" s="72">
        <f t="shared" si="123"/>
        <v>47189231</v>
      </c>
      <c r="AO668" s="40">
        <v>42670</v>
      </c>
      <c r="AP668" s="56">
        <v>47189231</v>
      </c>
      <c r="AQ668" s="43">
        <v>0</v>
      </c>
      <c r="AR668" s="43">
        <v>0</v>
      </c>
      <c r="AS668" s="43">
        <v>0</v>
      </c>
      <c r="AT668" s="43">
        <v>0</v>
      </c>
      <c r="AU668" s="43">
        <v>0</v>
      </c>
      <c r="AV668" s="43">
        <v>0</v>
      </c>
      <c r="AW668" s="43">
        <v>0</v>
      </c>
      <c r="AX668" s="43">
        <v>0</v>
      </c>
      <c r="AY668" s="43">
        <v>0</v>
      </c>
      <c r="AZ668" s="43">
        <v>0</v>
      </c>
      <c r="BA668" s="19"/>
      <c r="BB668" s="275">
        <f t="shared" si="124"/>
        <v>0</v>
      </c>
      <c r="BC668" s="275">
        <f t="shared" si="125"/>
        <v>0</v>
      </c>
      <c r="BD668" s="14">
        <f>COUNTIF(СписМінфін!$B$2:$B$101,M668)</f>
        <v>1</v>
      </c>
    </row>
    <row r="669" spans="1:56" s="14" customFormat="1" hidden="1" x14ac:dyDescent="0.2">
      <c r="A669" s="14">
        <v>1</v>
      </c>
      <c r="B669" s="14">
        <f t="shared" si="126"/>
        <v>0</v>
      </c>
      <c r="C669" s="14">
        <f t="shared" si="127"/>
        <v>0</v>
      </c>
      <c r="D669" s="14" t="str">
        <f t="shared" si="128"/>
        <v>9ТОВАРИСТВО З ОБМЕЖЕНОЮ ВIДПОВIДАЛЬНIСТЮ "МАГІСТРАЛЬ - ТРАНС"</v>
      </c>
      <c r="E669" s="261">
        <f t="shared" si="129"/>
        <v>0</v>
      </c>
      <c r="F669" s="261">
        <f t="shared" si="130"/>
        <v>0</v>
      </c>
      <c r="G669" s="128">
        <f t="shared" si="121"/>
        <v>0</v>
      </c>
      <c r="H669" s="126">
        <f t="shared" si="131"/>
        <v>0</v>
      </c>
      <c r="I669" s="23">
        <v>42633</v>
      </c>
      <c r="J669" s="74">
        <v>42632</v>
      </c>
      <c r="K669" s="274">
        <f t="shared" si="132"/>
        <v>42696</v>
      </c>
      <c r="L669" s="75">
        <v>9172384196</v>
      </c>
      <c r="M669" s="14" t="s">
        <v>147</v>
      </c>
      <c r="N669" s="76">
        <v>310554126585</v>
      </c>
      <c r="O669" s="28">
        <v>42632</v>
      </c>
      <c r="P669" s="28">
        <v>42632</v>
      </c>
      <c r="Q669" s="35"/>
      <c r="R669" s="60">
        <v>206398</v>
      </c>
      <c r="S669" s="66">
        <v>42696</v>
      </c>
      <c r="T669" s="55">
        <f t="shared" si="122"/>
        <v>206398</v>
      </c>
      <c r="U669" s="91">
        <v>42696</v>
      </c>
      <c r="V669" s="44">
        <v>206398</v>
      </c>
      <c r="W669" s="43">
        <v>0</v>
      </c>
      <c r="X669" s="43">
        <v>0</v>
      </c>
      <c r="Y669" s="43">
        <v>0</v>
      </c>
      <c r="Z669" s="43">
        <v>0</v>
      </c>
      <c r="AA669" s="43">
        <v>0</v>
      </c>
      <c r="AB669" s="43">
        <v>0</v>
      </c>
      <c r="AC669" s="43">
        <v>0</v>
      </c>
      <c r="AD669" s="43">
        <v>0</v>
      </c>
      <c r="AE669" s="43">
        <v>0</v>
      </c>
      <c r="AF669" s="43">
        <v>0</v>
      </c>
      <c r="AG669" s="43">
        <v>0</v>
      </c>
      <c r="AH669" s="43">
        <v>0</v>
      </c>
      <c r="AI669" s="69"/>
      <c r="AJ669" s="60"/>
      <c r="AK669" s="69"/>
      <c r="AL669" s="60"/>
      <c r="AM669" s="43">
        <v>0</v>
      </c>
      <c r="AN669" s="72">
        <f t="shared" si="123"/>
        <v>206398</v>
      </c>
      <c r="AO669" s="28">
        <v>42704</v>
      </c>
      <c r="AP669" s="27">
        <v>206398</v>
      </c>
      <c r="AQ669" s="43">
        <v>0</v>
      </c>
      <c r="AR669" s="43">
        <v>0</v>
      </c>
      <c r="AS669" s="43">
        <v>0</v>
      </c>
      <c r="AT669" s="43">
        <v>0</v>
      </c>
      <c r="AU669" s="43">
        <v>0</v>
      </c>
      <c r="AV669" s="43">
        <v>0</v>
      </c>
      <c r="AW669" s="43">
        <v>0</v>
      </c>
      <c r="AX669" s="43">
        <v>0</v>
      </c>
      <c r="AY669" s="43">
        <v>0</v>
      </c>
      <c r="AZ669" s="43">
        <v>0</v>
      </c>
      <c r="BA669" s="60"/>
      <c r="BB669" s="275">
        <f t="shared" si="124"/>
        <v>0</v>
      </c>
      <c r="BC669" s="275">
        <f t="shared" si="125"/>
        <v>0</v>
      </c>
      <c r="BD669" s="14">
        <f>COUNTIF(СписМінфін!$B$2:$B$101,M669)</f>
        <v>1</v>
      </c>
    </row>
    <row r="670" spans="1:56" s="14" customFormat="1" hidden="1" x14ac:dyDescent="0.2">
      <c r="A670" s="14">
        <v>1</v>
      </c>
      <c r="B670" s="14">
        <f t="shared" si="126"/>
        <v>0</v>
      </c>
      <c r="C670" s="14">
        <f t="shared" si="127"/>
        <v>0</v>
      </c>
      <c r="D670" s="14" t="str">
        <f t="shared" si="128"/>
        <v>9ТОВАРИСТВО З ОБМЕЖЕНОЮ ВIДПОВIДАЛЬНIСТЮ "УКРАЇНСЬКА ХОЛДИНГОВА ЛІСОПИЛЬНА КОМПАНІЯ"</v>
      </c>
      <c r="E670" s="261">
        <f t="shared" si="129"/>
        <v>0</v>
      </c>
      <c r="F670" s="261">
        <f t="shared" si="130"/>
        <v>0</v>
      </c>
      <c r="G670" s="128">
        <f t="shared" si="121"/>
        <v>0</v>
      </c>
      <c r="H670" s="126">
        <f t="shared" si="131"/>
        <v>0</v>
      </c>
      <c r="I670" s="23">
        <v>42633</v>
      </c>
      <c r="J670" s="23">
        <v>42632</v>
      </c>
      <c r="K670" s="274">
        <f t="shared" si="132"/>
        <v>42696</v>
      </c>
      <c r="L670" s="22">
        <v>9172518656</v>
      </c>
      <c r="M670" s="14" t="s">
        <v>46</v>
      </c>
      <c r="N670" s="41">
        <v>393253726599</v>
      </c>
      <c r="O670" s="40">
        <v>42632</v>
      </c>
      <c r="P670" s="40">
        <v>42632</v>
      </c>
      <c r="Q670" s="40" t="s">
        <v>108</v>
      </c>
      <c r="R670" s="22">
        <v>24012750</v>
      </c>
      <c r="S670" s="40">
        <v>42696</v>
      </c>
      <c r="T670" s="55">
        <f t="shared" si="122"/>
        <v>24012750</v>
      </c>
      <c r="U670" s="90">
        <v>42696</v>
      </c>
      <c r="V670" s="19">
        <v>24012750</v>
      </c>
      <c r="W670" s="43">
        <v>0</v>
      </c>
      <c r="X670" s="43">
        <v>0</v>
      </c>
      <c r="Y670" s="43">
        <v>0</v>
      </c>
      <c r="Z670" s="43">
        <v>0</v>
      </c>
      <c r="AA670" s="43">
        <v>0</v>
      </c>
      <c r="AB670" s="43">
        <v>0</v>
      </c>
      <c r="AC670" s="43">
        <v>0</v>
      </c>
      <c r="AD670" s="43">
        <v>0</v>
      </c>
      <c r="AE670" s="43">
        <v>0</v>
      </c>
      <c r="AF670" s="43">
        <v>0</v>
      </c>
      <c r="AG670" s="43">
        <v>0</v>
      </c>
      <c r="AH670" s="43">
        <v>0</v>
      </c>
      <c r="AI670" s="88">
        <v>0</v>
      </c>
      <c r="AJ670" s="43">
        <v>0</v>
      </c>
      <c r="AK670" s="43">
        <v>0</v>
      </c>
      <c r="AL670" s="43">
        <v>0</v>
      </c>
      <c r="AM670" s="43">
        <v>0</v>
      </c>
      <c r="AN670" s="72">
        <f t="shared" si="123"/>
        <v>24012750</v>
      </c>
      <c r="AO670" s="40">
        <v>42704</v>
      </c>
      <c r="AP670" s="56">
        <v>24012750</v>
      </c>
      <c r="AQ670" s="43">
        <v>0</v>
      </c>
      <c r="AR670" s="43">
        <v>0</v>
      </c>
      <c r="AS670" s="43">
        <v>0</v>
      </c>
      <c r="AT670" s="43">
        <v>0</v>
      </c>
      <c r="AU670" s="43">
        <v>0</v>
      </c>
      <c r="AV670" s="43">
        <v>0</v>
      </c>
      <c r="AW670" s="43">
        <v>0</v>
      </c>
      <c r="AX670" s="43">
        <v>0</v>
      </c>
      <c r="AY670" s="43">
        <v>0</v>
      </c>
      <c r="AZ670" s="43">
        <v>0</v>
      </c>
      <c r="BA670" s="19"/>
      <c r="BB670" s="275">
        <f t="shared" si="124"/>
        <v>0</v>
      </c>
      <c r="BC670" s="275">
        <f t="shared" si="125"/>
        <v>0</v>
      </c>
      <c r="BD670" s="14">
        <f>COUNTIF(СписМінфін!$B$2:$B$101,M670)</f>
        <v>1</v>
      </c>
    </row>
    <row r="671" spans="1:56" s="14" customFormat="1" hidden="1" x14ac:dyDescent="0.2">
      <c r="A671" s="14">
        <v>1</v>
      </c>
      <c r="B671" s="14">
        <f t="shared" si="126"/>
        <v>1</v>
      </c>
      <c r="C671" s="14">
        <f t="shared" si="127"/>
        <v>1</v>
      </c>
      <c r="D671" s="14" t="str">
        <f t="shared" si="128"/>
        <v>9ФЕРМЕРСЬКЕ ГОСПОДАРСТВО "ОРГАНІК СІСТЕМС"</v>
      </c>
      <c r="E671" s="261">
        <f t="shared" si="129"/>
        <v>1508996.6794520549</v>
      </c>
      <c r="F671" s="261">
        <f t="shared" si="130"/>
        <v>1508996.6794520549</v>
      </c>
      <c r="G671" s="128">
        <f t="shared" si="121"/>
        <v>0</v>
      </c>
      <c r="H671" s="126">
        <f t="shared" si="131"/>
        <v>30</v>
      </c>
      <c r="I671" s="62">
        <v>42633</v>
      </c>
      <c r="J671" s="62">
        <v>42632</v>
      </c>
      <c r="K671" s="274">
        <f t="shared" si="132"/>
        <v>42730</v>
      </c>
      <c r="L671" s="52">
        <v>9171978254</v>
      </c>
      <c r="M671" s="14" t="s">
        <v>37</v>
      </c>
      <c r="N671" s="58">
        <v>355210914207</v>
      </c>
      <c r="O671" s="51">
        <v>42632</v>
      </c>
      <c r="P671" s="51">
        <v>42632</v>
      </c>
      <c r="Q671" s="40" t="s">
        <v>108</v>
      </c>
      <c r="R671" s="59">
        <v>22464272</v>
      </c>
      <c r="S671" s="51">
        <v>42724</v>
      </c>
      <c r="T671" s="55">
        <f t="shared" si="122"/>
        <v>22464272</v>
      </c>
      <c r="U671" s="110">
        <v>42724</v>
      </c>
      <c r="V671" s="25">
        <v>20524062</v>
      </c>
      <c r="W671" s="33">
        <v>42730</v>
      </c>
      <c r="X671" s="25">
        <v>1940210</v>
      </c>
      <c r="Y671" s="19"/>
      <c r="Z671" s="19"/>
      <c r="AA671" s="19"/>
      <c r="AB671" s="19"/>
      <c r="AC671" s="19"/>
      <c r="AD671" s="19"/>
      <c r="AE671" s="43">
        <v>0</v>
      </c>
      <c r="AF671" s="43">
        <v>0</v>
      </c>
      <c r="AG671" s="43">
        <v>0</v>
      </c>
      <c r="AH671" s="43">
        <v>0</v>
      </c>
      <c r="AI671" s="88">
        <v>0</v>
      </c>
      <c r="AJ671" s="43">
        <v>0</v>
      </c>
      <c r="AK671" s="43">
        <v>0</v>
      </c>
      <c r="AL671" s="43">
        <v>0</v>
      </c>
      <c r="AM671" s="43">
        <v>0</v>
      </c>
      <c r="AN671" s="72">
        <f t="shared" si="123"/>
        <v>22464272</v>
      </c>
      <c r="AO671" s="23">
        <v>42725</v>
      </c>
      <c r="AP671" s="57">
        <v>22464272</v>
      </c>
      <c r="AQ671" s="43">
        <v>0</v>
      </c>
      <c r="AR671" s="43">
        <v>0</v>
      </c>
      <c r="AS671" s="43">
        <v>0</v>
      </c>
      <c r="AT671" s="43">
        <v>0</v>
      </c>
      <c r="AU671" s="43">
        <v>0</v>
      </c>
      <c r="AV671" s="43">
        <v>0</v>
      </c>
      <c r="AW671" s="43">
        <v>0</v>
      </c>
      <c r="AX671" s="43">
        <v>0</v>
      </c>
      <c r="AY671" s="43">
        <v>0</v>
      </c>
      <c r="AZ671" s="43">
        <v>0</v>
      </c>
      <c r="BA671" s="19"/>
      <c r="BB671" s="275">
        <f t="shared" si="124"/>
        <v>0</v>
      </c>
      <c r="BC671" s="275">
        <f t="shared" si="125"/>
        <v>0</v>
      </c>
      <c r="BD671" s="14">
        <f>COUNTIF(СписМінфін!$B$2:$B$101,M671)</f>
        <v>1</v>
      </c>
    </row>
    <row r="672" spans="1:56" s="14" customFormat="1" hidden="1" x14ac:dyDescent="0.2">
      <c r="A672" s="14">
        <v>1</v>
      </c>
      <c r="B672" s="14">
        <f t="shared" si="126"/>
        <v>1</v>
      </c>
      <c r="C672" s="14">
        <f t="shared" si="127"/>
        <v>1</v>
      </c>
      <c r="D672" s="14" t="str">
        <f t="shared" si="128"/>
        <v>9ПУБЛІЧНЕ АКЦIОНЕРНЕ ТОВАРИСТВО "ОДЕСЬКИЙ КАБЕЛЬНИЙ ЗАВОД "ОДЕСКАБЕЛЬ"</v>
      </c>
      <c r="E672" s="261">
        <f t="shared" si="129"/>
        <v>917633.24383561639</v>
      </c>
      <c r="F672" s="261">
        <f t="shared" si="130"/>
        <v>917633.24383561639</v>
      </c>
      <c r="G672" s="128">
        <f t="shared" si="121"/>
        <v>0</v>
      </c>
      <c r="H672" s="126">
        <f t="shared" si="131"/>
        <v>123</v>
      </c>
      <c r="I672" s="23">
        <v>42633</v>
      </c>
      <c r="J672" s="23">
        <v>42632</v>
      </c>
      <c r="K672" s="274">
        <f t="shared" si="132"/>
        <v>42823</v>
      </c>
      <c r="L672" s="22">
        <v>9171657213</v>
      </c>
      <c r="M672" s="14" t="s">
        <v>19</v>
      </c>
      <c r="N672" s="41">
        <v>57587315013</v>
      </c>
      <c r="O672" s="40">
        <v>42632</v>
      </c>
      <c r="P672" s="40">
        <v>42632</v>
      </c>
      <c r="Q672" s="40" t="s">
        <v>108</v>
      </c>
      <c r="R672" s="42">
        <v>2723058</v>
      </c>
      <c r="S672" s="40">
        <v>42823</v>
      </c>
      <c r="T672" s="55">
        <f t="shared" si="122"/>
        <v>2723058</v>
      </c>
      <c r="U672" s="91">
        <v>42823</v>
      </c>
      <c r="V672" s="44">
        <v>2723058</v>
      </c>
      <c r="W672" s="43">
        <v>0</v>
      </c>
      <c r="X672" s="43">
        <v>0</v>
      </c>
      <c r="Y672" s="43">
        <v>0</v>
      </c>
      <c r="Z672" s="43">
        <v>0</v>
      </c>
      <c r="AA672" s="43">
        <v>0</v>
      </c>
      <c r="AB672" s="43">
        <v>0</v>
      </c>
      <c r="AC672" s="43">
        <v>0</v>
      </c>
      <c r="AD672" s="43">
        <v>0</v>
      </c>
      <c r="AE672" s="43">
        <v>0</v>
      </c>
      <c r="AF672" s="43">
        <v>0</v>
      </c>
      <c r="AG672" s="43">
        <v>0</v>
      </c>
      <c r="AH672" s="43">
        <v>0</v>
      </c>
      <c r="AI672" s="88">
        <v>0</v>
      </c>
      <c r="AJ672" s="43">
        <v>0</v>
      </c>
      <c r="AK672" s="43">
        <v>0</v>
      </c>
      <c r="AL672" s="43">
        <v>0</v>
      </c>
      <c r="AM672" s="43">
        <v>0</v>
      </c>
      <c r="AN672" s="72">
        <f t="shared" si="123"/>
        <v>0</v>
      </c>
      <c r="AO672" s="43">
        <v>0</v>
      </c>
      <c r="AP672" s="43">
        <v>0</v>
      </c>
      <c r="AQ672" s="43">
        <v>0</v>
      </c>
      <c r="AR672" s="43">
        <v>0</v>
      </c>
      <c r="AS672" s="43">
        <v>0</v>
      </c>
      <c r="AT672" s="43">
        <v>0</v>
      </c>
      <c r="AU672" s="43">
        <v>0</v>
      </c>
      <c r="AV672" s="43">
        <v>0</v>
      </c>
      <c r="AW672" s="43">
        <v>0</v>
      </c>
      <c r="AX672" s="43">
        <v>0</v>
      </c>
      <c r="AY672" s="43">
        <v>0</v>
      </c>
      <c r="AZ672" s="43">
        <v>0</v>
      </c>
      <c r="BA672" s="19"/>
      <c r="BB672" s="275">
        <f t="shared" si="124"/>
        <v>2723058</v>
      </c>
      <c r="BC672" s="275">
        <f t="shared" si="125"/>
        <v>2723058</v>
      </c>
      <c r="BD672" s="14">
        <f>COUNTIF(СписМінфін!$B$2:$B$101,M672)</f>
        <v>1</v>
      </c>
    </row>
    <row r="673" spans="1:56" s="14" customFormat="1" x14ac:dyDescent="0.2">
      <c r="A673" s="14">
        <v>1</v>
      </c>
      <c r="B673" s="14">
        <f t="shared" si="126"/>
        <v>1</v>
      </c>
      <c r="C673" s="14">
        <f t="shared" si="127"/>
        <v>0</v>
      </c>
      <c r="D673" s="14" t="str">
        <f t="shared" si="128"/>
        <v>9ПУБЛІЧНЕ АКЦIОНЕРНЕ ТОВАРИСТВО "ДЕРЖАВНА ПРОДОВОЛЬЧО-ЗЕРНОВА КОРПОРАЦІЯ УКРАЇНИ"</v>
      </c>
      <c r="E673" s="261">
        <f t="shared" si="129"/>
        <v>49614398.95890411</v>
      </c>
      <c r="F673" s="261">
        <f t="shared" si="130"/>
        <v>0</v>
      </c>
      <c r="G673" s="128">
        <f t="shared" si="121"/>
        <v>131226490</v>
      </c>
      <c r="H673" s="126">
        <f t="shared" si="131"/>
        <v>138</v>
      </c>
      <c r="I673" s="23">
        <v>42633</v>
      </c>
      <c r="J673" s="23">
        <v>42633</v>
      </c>
      <c r="K673" s="274">
        <f t="shared" si="132"/>
        <v>42838</v>
      </c>
      <c r="L673" s="22">
        <v>9173387334</v>
      </c>
      <c r="M673" s="14" t="s">
        <v>21</v>
      </c>
      <c r="N673" s="41">
        <v>372432726556</v>
      </c>
      <c r="O673" s="40">
        <v>42633</v>
      </c>
      <c r="P673" s="40">
        <v>42633</v>
      </c>
      <c r="Q673" s="40" t="s">
        <v>108</v>
      </c>
      <c r="R673" s="56">
        <v>131226490</v>
      </c>
      <c r="S673" s="40">
        <v>43028</v>
      </c>
      <c r="T673" s="55">
        <f t="shared" si="122"/>
        <v>0</v>
      </c>
      <c r="U673" s="111"/>
      <c r="V673" s="43">
        <v>0</v>
      </c>
      <c r="W673" s="43">
        <v>0</v>
      </c>
      <c r="X673" s="43">
        <v>0</v>
      </c>
      <c r="Y673" s="43">
        <v>0</v>
      </c>
      <c r="Z673" s="43">
        <v>0</v>
      </c>
      <c r="AA673" s="43">
        <v>0</v>
      </c>
      <c r="AB673" s="43">
        <v>0</v>
      </c>
      <c r="AC673" s="43">
        <v>0</v>
      </c>
      <c r="AD673" s="43">
        <v>0</v>
      </c>
      <c r="AE673" s="43">
        <v>0</v>
      </c>
      <c r="AF673" s="43">
        <v>0</v>
      </c>
      <c r="AG673" s="43">
        <v>0</v>
      </c>
      <c r="AH673" s="43">
        <v>0</v>
      </c>
      <c r="AI673" s="88">
        <v>0</v>
      </c>
      <c r="AJ673" s="43">
        <v>0</v>
      </c>
      <c r="AK673" s="43">
        <v>0</v>
      </c>
      <c r="AL673" s="43">
        <v>0</v>
      </c>
      <c r="AM673" s="43">
        <v>0</v>
      </c>
      <c r="AN673" s="72">
        <f t="shared" si="123"/>
        <v>0</v>
      </c>
      <c r="AO673" s="43">
        <v>0</v>
      </c>
      <c r="AP673" s="43">
        <v>0</v>
      </c>
      <c r="AQ673" s="43">
        <v>0</v>
      </c>
      <c r="AR673" s="43">
        <v>0</v>
      </c>
      <c r="AS673" s="43">
        <v>0</v>
      </c>
      <c r="AT673" s="43">
        <v>0</v>
      </c>
      <c r="AU673" s="43">
        <v>0</v>
      </c>
      <c r="AV673" s="43">
        <v>0</v>
      </c>
      <c r="AW673" s="43">
        <v>0</v>
      </c>
      <c r="AX673" s="43">
        <v>0</v>
      </c>
      <c r="AY673" s="43">
        <v>0</v>
      </c>
      <c r="AZ673" s="43">
        <v>0</v>
      </c>
      <c r="BA673" s="19"/>
      <c r="BB673" s="275">
        <f t="shared" si="124"/>
        <v>0</v>
      </c>
      <c r="BC673" s="275">
        <f t="shared" si="125"/>
        <v>131226490</v>
      </c>
      <c r="BD673" s="14">
        <f>COUNTIF(СписМінфін!$B$2:$B$101,M673)</f>
        <v>1</v>
      </c>
    </row>
    <row r="674" spans="1:56" s="14" customFormat="1" x14ac:dyDescent="0.2">
      <c r="A674" s="14">
        <v>1</v>
      </c>
      <c r="B674" s="14">
        <f t="shared" si="126"/>
        <v>1</v>
      </c>
      <c r="C674" s="14">
        <f t="shared" si="127"/>
        <v>0</v>
      </c>
      <c r="D674" s="14" t="str">
        <f t="shared" si="128"/>
        <v>9ТОВАРИСТВО З ОБМЕЖЕНОЮ ВIДПОВIДАЛЬНIСТЮ "ЛІСПРОМ УКРАЇНА"</v>
      </c>
      <c r="E674" s="261">
        <f t="shared" si="129"/>
        <v>107527.7095890411</v>
      </c>
      <c r="F674" s="261">
        <f t="shared" si="130"/>
        <v>0</v>
      </c>
      <c r="G674" s="128">
        <f t="shared" si="121"/>
        <v>284403</v>
      </c>
      <c r="H674" s="126">
        <f t="shared" si="131"/>
        <v>138</v>
      </c>
      <c r="I674" s="23">
        <v>42633</v>
      </c>
      <c r="J674" s="23">
        <v>42633</v>
      </c>
      <c r="K674" s="274">
        <f t="shared" si="132"/>
        <v>42838</v>
      </c>
      <c r="L674" s="22">
        <v>9173679366</v>
      </c>
      <c r="M674" s="14" t="s">
        <v>11</v>
      </c>
      <c r="N674" s="41">
        <v>372602406162</v>
      </c>
      <c r="O674" s="40">
        <v>42633</v>
      </c>
      <c r="P674" s="40">
        <v>42633</v>
      </c>
      <c r="Q674" s="40" t="s">
        <v>108</v>
      </c>
      <c r="R674" s="56">
        <v>284403</v>
      </c>
      <c r="S674" s="43">
        <v>0</v>
      </c>
      <c r="T674" s="55">
        <f t="shared" si="122"/>
        <v>0</v>
      </c>
      <c r="U674" s="111"/>
      <c r="V674" s="43">
        <v>0</v>
      </c>
      <c r="W674" s="43">
        <v>0</v>
      </c>
      <c r="X674" s="43">
        <v>0</v>
      </c>
      <c r="Y674" s="43">
        <v>0</v>
      </c>
      <c r="Z674" s="43">
        <v>0</v>
      </c>
      <c r="AA674" s="43">
        <v>0</v>
      </c>
      <c r="AB674" s="43">
        <v>0</v>
      </c>
      <c r="AC674" s="43">
        <v>0</v>
      </c>
      <c r="AD674" s="43">
        <v>0</v>
      </c>
      <c r="AE674" s="43">
        <v>0</v>
      </c>
      <c r="AF674" s="43">
        <v>0</v>
      </c>
      <c r="AG674" s="43">
        <v>0</v>
      </c>
      <c r="AH674" s="43">
        <v>0</v>
      </c>
      <c r="AI674" s="88">
        <v>0</v>
      </c>
      <c r="AJ674" s="43">
        <v>0</v>
      </c>
      <c r="AK674" s="43">
        <v>0</v>
      </c>
      <c r="AL674" s="43">
        <v>0</v>
      </c>
      <c r="AM674" s="43">
        <v>0</v>
      </c>
      <c r="AN674" s="72">
        <f t="shared" si="123"/>
        <v>0</v>
      </c>
      <c r="AO674" s="43">
        <v>0</v>
      </c>
      <c r="AP674" s="43">
        <v>0</v>
      </c>
      <c r="AQ674" s="43">
        <v>0</v>
      </c>
      <c r="AR674" s="43">
        <v>0</v>
      </c>
      <c r="AS674" s="43">
        <v>0</v>
      </c>
      <c r="AT674" s="43">
        <v>0</v>
      </c>
      <c r="AU674" s="43">
        <v>0</v>
      </c>
      <c r="AV674" s="43">
        <v>0</v>
      </c>
      <c r="AW674" s="43">
        <v>0</v>
      </c>
      <c r="AX674" s="43">
        <v>0</v>
      </c>
      <c r="AY674" s="43">
        <v>0</v>
      </c>
      <c r="AZ674" s="43">
        <v>0</v>
      </c>
      <c r="BA674" s="19"/>
      <c r="BB674" s="275">
        <f t="shared" si="124"/>
        <v>0</v>
      </c>
      <c r="BC674" s="275">
        <f t="shared" si="125"/>
        <v>284403</v>
      </c>
      <c r="BD674" s="14">
        <f>COUNTIF(СписМінфін!$B$2:$B$101,M674)</f>
        <v>1</v>
      </c>
    </row>
    <row r="675" spans="1:56" s="14" customFormat="1" hidden="1" x14ac:dyDescent="0.2">
      <c r="A675" s="14">
        <v>1</v>
      </c>
      <c r="B675" s="14">
        <f t="shared" si="126"/>
        <v>0</v>
      </c>
      <c r="C675" s="14">
        <f t="shared" si="127"/>
        <v>0</v>
      </c>
      <c r="D675" s="14" t="str">
        <f t="shared" si="128"/>
        <v>9ТОВАРИСТВО З ОБМЕЖЕНОЮ ВIДПОВIДАЛЬНIСТЮ "ТОРГОВИЙ ДІМ "СЛАВИЧ"</v>
      </c>
      <c r="E675" s="261">
        <f t="shared" si="129"/>
        <v>0</v>
      </c>
      <c r="F675" s="261">
        <f t="shared" si="130"/>
        <v>0</v>
      </c>
      <c r="G675" s="128">
        <f t="shared" si="121"/>
        <v>0</v>
      </c>
      <c r="H675" s="126">
        <f t="shared" si="131"/>
        <v>0</v>
      </c>
      <c r="I675" s="23">
        <v>42633</v>
      </c>
      <c r="J675" s="23">
        <v>42633</v>
      </c>
      <c r="K675" s="274">
        <f t="shared" si="132"/>
        <v>42663</v>
      </c>
      <c r="L675" s="22">
        <v>9173269067</v>
      </c>
      <c r="M675" s="14" t="s">
        <v>90</v>
      </c>
      <c r="N675" s="41">
        <v>213943025265</v>
      </c>
      <c r="O675" s="40">
        <v>42633</v>
      </c>
      <c r="P675" s="40">
        <v>42633</v>
      </c>
      <c r="Q675" s="40" t="s">
        <v>108</v>
      </c>
      <c r="R675" s="22">
        <v>19148129</v>
      </c>
      <c r="S675" s="40">
        <v>42663</v>
      </c>
      <c r="T675" s="55">
        <f t="shared" si="122"/>
        <v>19148129</v>
      </c>
      <c r="U675" s="90">
        <v>42663</v>
      </c>
      <c r="V675" s="19">
        <v>19148129</v>
      </c>
      <c r="W675" s="43">
        <v>0</v>
      </c>
      <c r="X675" s="43">
        <v>0</v>
      </c>
      <c r="Y675" s="43">
        <v>0</v>
      </c>
      <c r="Z675" s="43">
        <v>0</v>
      </c>
      <c r="AA675" s="43">
        <v>0</v>
      </c>
      <c r="AB675" s="43">
        <v>0</v>
      </c>
      <c r="AC675" s="43">
        <v>0</v>
      </c>
      <c r="AD675" s="43">
        <v>0</v>
      </c>
      <c r="AE675" s="43">
        <v>0</v>
      </c>
      <c r="AF675" s="43">
        <v>0</v>
      </c>
      <c r="AG675" s="43">
        <v>0</v>
      </c>
      <c r="AH675" s="43">
        <v>0</v>
      </c>
      <c r="AI675" s="88">
        <v>0</v>
      </c>
      <c r="AJ675" s="43">
        <v>0</v>
      </c>
      <c r="AK675" s="43">
        <v>0</v>
      </c>
      <c r="AL675" s="43">
        <v>0</v>
      </c>
      <c r="AM675" s="43">
        <v>0</v>
      </c>
      <c r="AN675" s="72">
        <f t="shared" si="123"/>
        <v>19148129</v>
      </c>
      <c r="AO675" s="40">
        <v>42704</v>
      </c>
      <c r="AP675" s="56">
        <v>19148129</v>
      </c>
      <c r="AQ675" s="43">
        <v>0</v>
      </c>
      <c r="AR675" s="43">
        <v>0</v>
      </c>
      <c r="AS675" s="43">
        <v>0</v>
      </c>
      <c r="AT675" s="43">
        <v>0</v>
      </c>
      <c r="AU675" s="43">
        <v>0</v>
      </c>
      <c r="AV675" s="43">
        <v>0</v>
      </c>
      <c r="AW675" s="43">
        <v>0</v>
      </c>
      <c r="AX675" s="43">
        <v>0</v>
      </c>
      <c r="AY675" s="43">
        <v>0</v>
      </c>
      <c r="AZ675" s="43">
        <v>0</v>
      </c>
      <c r="BA675" s="19"/>
      <c r="BB675" s="275">
        <f t="shared" si="124"/>
        <v>0</v>
      </c>
      <c r="BC675" s="275">
        <f t="shared" si="125"/>
        <v>0</v>
      </c>
      <c r="BD675" s="14">
        <f>COUNTIF(СписМінфін!$B$2:$B$101,M675)</f>
        <v>1</v>
      </c>
    </row>
    <row r="676" spans="1:56" s="14" customFormat="1" hidden="1" x14ac:dyDescent="0.2">
      <c r="A676" s="14">
        <v>1</v>
      </c>
      <c r="B676" s="14">
        <f t="shared" si="126"/>
        <v>1</v>
      </c>
      <c r="C676" s="14">
        <f t="shared" si="127"/>
        <v>0</v>
      </c>
      <c r="D676" s="14" t="str">
        <f t="shared" si="128"/>
        <v>9ДЕРЖАВНЕ ПIДПРИЄМСТВО "АНТОНОВ"</v>
      </c>
      <c r="E676" s="261">
        <f t="shared" si="129"/>
        <v>49954.07934246643</v>
      </c>
      <c r="F676" s="261">
        <f t="shared" si="130"/>
        <v>0</v>
      </c>
      <c r="G676" s="128">
        <f t="shared" si="121"/>
        <v>132124.92000000179</v>
      </c>
      <c r="H676" s="126">
        <f t="shared" si="131"/>
        <v>0</v>
      </c>
      <c r="I676" s="23">
        <v>42633</v>
      </c>
      <c r="J676" s="23">
        <v>42633</v>
      </c>
      <c r="K676" s="274">
        <f t="shared" si="132"/>
        <v>42664</v>
      </c>
      <c r="L676" s="22">
        <v>9173447024</v>
      </c>
      <c r="M676" s="14" t="s">
        <v>56</v>
      </c>
      <c r="N676" s="41">
        <v>143075226658</v>
      </c>
      <c r="O676" s="40">
        <v>42633</v>
      </c>
      <c r="P676" s="40">
        <v>42633</v>
      </c>
      <c r="Q676" s="40" t="s">
        <v>108</v>
      </c>
      <c r="R676" s="22">
        <v>19122490</v>
      </c>
      <c r="S676" s="40">
        <v>42663</v>
      </c>
      <c r="T676" s="55">
        <f t="shared" si="122"/>
        <v>18990365.079999998</v>
      </c>
      <c r="U676" s="90">
        <v>42664</v>
      </c>
      <c r="V676" s="19">
        <v>18990365.079999998</v>
      </c>
      <c r="W676" s="43">
        <v>0</v>
      </c>
      <c r="X676" s="43">
        <v>0</v>
      </c>
      <c r="Y676" s="43">
        <v>0</v>
      </c>
      <c r="Z676" s="43">
        <v>0</v>
      </c>
      <c r="AA676" s="43">
        <v>0</v>
      </c>
      <c r="AB676" s="43">
        <v>0</v>
      </c>
      <c r="AC676" s="43">
        <v>0</v>
      </c>
      <c r="AD676" s="43">
        <v>0</v>
      </c>
      <c r="AE676" s="43">
        <v>0</v>
      </c>
      <c r="AF676" s="43">
        <v>0</v>
      </c>
      <c r="AG676" s="43">
        <v>0</v>
      </c>
      <c r="AH676" s="43">
        <v>0</v>
      </c>
      <c r="AI676" s="88">
        <v>0</v>
      </c>
      <c r="AJ676" s="43">
        <v>0</v>
      </c>
      <c r="AK676" s="43">
        <v>0</v>
      </c>
      <c r="AL676" s="43">
        <v>0</v>
      </c>
      <c r="AM676" s="43">
        <v>0</v>
      </c>
      <c r="AN676" s="72">
        <f t="shared" si="123"/>
        <v>18990365.079999998</v>
      </c>
      <c r="AO676" s="40">
        <v>42670</v>
      </c>
      <c r="AP676" s="56">
        <v>18990365.079999998</v>
      </c>
      <c r="AQ676" s="43">
        <v>0</v>
      </c>
      <c r="AR676" s="43">
        <v>0</v>
      </c>
      <c r="AS676" s="43">
        <v>0</v>
      </c>
      <c r="AT676" s="43">
        <v>0</v>
      </c>
      <c r="AU676" s="43">
        <v>0</v>
      </c>
      <c r="AV676" s="43">
        <v>0</v>
      </c>
      <c r="AW676" s="43">
        <v>0</v>
      </c>
      <c r="AX676" s="43">
        <v>0</v>
      </c>
      <c r="AY676" s="43">
        <v>0</v>
      </c>
      <c r="AZ676" s="43">
        <v>0</v>
      </c>
      <c r="BA676" s="19"/>
      <c r="BB676" s="275">
        <f t="shared" si="124"/>
        <v>0</v>
      </c>
      <c r="BC676" s="275">
        <f t="shared" si="125"/>
        <v>132124.92000000179</v>
      </c>
      <c r="BD676" s="14">
        <f>COUNTIF(СписМінфін!$B$2:$B$101,M676)</f>
        <v>1</v>
      </c>
    </row>
    <row r="677" spans="1:56" s="14" customFormat="1" hidden="1" x14ac:dyDescent="0.2">
      <c r="A677" s="14">
        <v>1</v>
      </c>
      <c r="B677" s="14">
        <f t="shared" si="126"/>
        <v>1</v>
      </c>
      <c r="C677" s="14">
        <f t="shared" si="127"/>
        <v>1</v>
      </c>
      <c r="D677" s="14" t="str">
        <f t="shared" si="128"/>
        <v>9ДЕРЖАВНЕ ПIДПРИЄМСТВО "НАУКОВО-ВИРОБНИЧИЙ КОМПЛЕКС ГАЗОТУРБОБУДУВАННЯ "ЗОРЯ" - "МАШПРОЕКТ"</v>
      </c>
      <c r="E677" s="261">
        <f t="shared" si="129"/>
        <v>565772.59726027399</v>
      </c>
      <c r="F677" s="261">
        <f t="shared" si="130"/>
        <v>350574.26301369863</v>
      </c>
      <c r="G677" s="128">
        <f t="shared" si="121"/>
        <v>569184</v>
      </c>
      <c r="H677" s="126">
        <f t="shared" si="131"/>
        <v>123</v>
      </c>
      <c r="I677" s="62">
        <v>42633</v>
      </c>
      <c r="J677" s="62">
        <v>42633</v>
      </c>
      <c r="K677" s="274">
        <f t="shared" si="132"/>
        <v>42823</v>
      </c>
      <c r="L677" s="52">
        <v>9173158101</v>
      </c>
      <c r="M677" s="14" t="s">
        <v>43</v>
      </c>
      <c r="N677" s="58">
        <v>318213814011</v>
      </c>
      <c r="O677" s="51">
        <v>42633</v>
      </c>
      <c r="P677" s="51">
        <v>42633</v>
      </c>
      <c r="Q677" s="40" t="s">
        <v>108</v>
      </c>
      <c r="R677" s="52">
        <v>23617194</v>
      </c>
      <c r="S677" s="51">
        <v>42663</v>
      </c>
      <c r="T677" s="55">
        <f t="shared" si="122"/>
        <v>23048010</v>
      </c>
      <c r="U677" s="110">
        <v>42664</v>
      </c>
      <c r="V677" s="25">
        <v>21149716.559999999</v>
      </c>
      <c r="W677" s="33">
        <v>42696</v>
      </c>
      <c r="X677" s="25">
        <v>857971.44</v>
      </c>
      <c r="Y677" s="33">
        <v>42823</v>
      </c>
      <c r="Z677" s="25">
        <v>1040322</v>
      </c>
      <c r="AA677" s="43">
        <v>0</v>
      </c>
      <c r="AB677" s="43">
        <v>0</v>
      </c>
      <c r="AC677" s="43">
        <v>0</v>
      </c>
      <c r="AD677" s="43">
        <v>0</v>
      </c>
      <c r="AE677" s="43">
        <v>0</v>
      </c>
      <c r="AF677" s="43">
        <v>0</v>
      </c>
      <c r="AG677" s="43">
        <v>0</v>
      </c>
      <c r="AH677" s="43">
        <v>0</v>
      </c>
      <c r="AI677" s="88">
        <v>0</v>
      </c>
      <c r="AJ677" s="43">
        <v>0</v>
      </c>
      <c r="AK677" s="43">
        <v>0</v>
      </c>
      <c r="AL677" s="43">
        <v>0</v>
      </c>
      <c r="AM677" s="43">
        <v>0</v>
      </c>
      <c r="AN677" s="72">
        <f t="shared" si="123"/>
        <v>22007688</v>
      </c>
      <c r="AO677" s="28">
        <v>42670</v>
      </c>
      <c r="AP677" s="27">
        <v>21149716.559999999</v>
      </c>
      <c r="AQ677" s="28">
        <v>42704</v>
      </c>
      <c r="AR677" s="44">
        <v>857971.44</v>
      </c>
      <c r="AS677" s="43">
        <v>0</v>
      </c>
      <c r="AT677" s="43">
        <v>0</v>
      </c>
      <c r="AU677" s="43">
        <v>0</v>
      </c>
      <c r="AV677" s="43">
        <v>0</v>
      </c>
      <c r="AW677" s="43">
        <v>0</v>
      </c>
      <c r="AX677" s="43">
        <v>0</v>
      </c>
      <c r="AY677" s="43">
        <v>0</v>
      </c>
      <c r="AZ677" s="43">
        <v>0</v>
      </c>
      <c r="BA677" s="19"/>
      <c r="BB677" s="275">
        <f t="shared" si="124"/>
        <v>1040322</v>
      </c>
      <c r="BC677" s="275">
        <f t="shared" si="125"/>
        <v>1609506</v>
      </c>
      <c r="BD677" s="14">
        <f>COUNTIF(СписМінфін!$B$2:$B$101,M677)</f>
        <v>1</v>
      </c>
    </row>
    <row r="678" spans="1:56" s="14" customFormat="1" hidden="1" x14ac:dyDescent="0.2">
      <c r="A678" s="14">
        <v>1</v>
      </c>
      <c r="B678" s="14">
        <f t="shared" si="126"/>
        <v>0</v>
      </c>
      <c r="C678" s="14">
        <f t="shared" si="127"/>
        <v>0</v>
      </c>
      <c r="D678" s="14" t="str">
        <f t="shared" si="128"/>
        <v>9ДОЧIРНЄ ПIДПРИЄМСТВО "КОНДИТЕРСЬКА КОРПОРАЦІЯ "РОШЕН"</v>
      </c>
      <c r="E678" s="261">
        <f t="shared" si="129"/>
        <v>0</v>
      </c>
      <c r="F678" s="261">
        <f t="shared" si="130"/>
        <v>0</v>
      </c>
      <c r="G678" s="128">
        <f t="shared" si="121"/>
        <v>0</v>
      </c>
      <c r="H678" s="126">
        <f t="shared" si="131"/>
        <v>0</v>
      </c>
      <c r="I678" s="23">
        <v>42633</v>
      </c>
      <c r="J678" s="23">
        <v>42633</v>
      </c>
      <c r="K678" s="274">
        <f t="shared" si="132"/>
        <v>42664</v>
      </c>
      <c r="L678" s="22">
        <v>9173300947</v>
      </c>
      <c r="M678" s="14" t="s">
        <v>81</v>
      </c>
      <c r="N678" s="41">
        <v>253921826532</v>
      </c>
      <c r="O678" s="40">
        <v>42633</v>
      </c>
      <c r="P678" s="40">
        <v>42633</v>
      </c>
      <c r="Q678" s="40" t="s">
        <v>108</v>
      </c>
      <c r="R678" s="22">
        <v>70067543</v>
      </c>
      <c r="S678" s="40">
        <v>42663</v>
      </c>
      <c r="T678" s="55">
        <f t="shared" si="122"/>
        <v>70067543</v>
      </c>
      <c r="U678" s="90">
        <v>42664</v>
      </c>
      <c r="V678" s="19">
        <v>70067543</v>
      </c>
      <c r="W678" s="43">
        <v>0</v>
      </c>
      <c r="X678" s="43">
        <v>0</v>
      </c>
      <c r="Y678" s="43">
        <v>0</v>
      </c>
      <c r="Z678" s="43">
        <v>0</v>
      </c>
      <c r="AA678" s="43">
        <v>0</v>
      </c>
      <c r="AB678" s="43">
        <v>0</v>
      </c>
      <c r="AC678" s="43">
        <v>0</v>
      </c>
      <c r="AD678" s="43">
        <v>0</v>
      </c>
      <c r="AE678" s="43">
        <v>0</v>
      </c>
      <c r="AF678" s="43">
        <v>0</v>
      </c>
      <c r="AG678" s="43">
        <v>0</v>
      </c>
      <c r="AH678" s="43">
        <v>0</v>
      </c>
      <c r="AI678" s="88">
        <v>0</v>
      </c>
      <c r="AJ678" s="43">
        <v>0</v>
      </c>
      <c r="AK678" s="43">
        <v>0</v>
      </c>
      <c r="AL678" s="43">
        <v>0</v>
      </c>
      <c r="AM678" s="43">
        <v>0</v>
      </c>
      <c r="AN678" s="72">
        <f t="shared" si="123"/>
        <v>70067543</v>
      </c>
      <c r="AO678" s="40">
        <v>42670</v>
      </c>
      <c r="AP678" s="56">
        <v>70067543</v>
      </c>
      <c r="AQ678" s="43">
        <v>0</v>
      </c>
      <c r="AR678" s="43">
        <v>0</v>
      </c>
      <c r="AS678" s="43">
        <v>0</v>
      </c>
      <c r="AT678" s="43">
        <v>0</v>
      </c>
      <c r="AU678" s="43">
        <v>0</v>
      </c>
      <c r="AV678" s="43">
        <v>0</v>
      </c>
      <c r="AW678" s="43">
        <v>0</v>
      </c>
      <c r="AX678" s="43">
        <v>0</v>
      </c>
      <c r="AY678" s="43">
        <v>0</v>
      </c>
      <c r="AZ678" s="43">
        <v>0</v>
      </c>
      <c r="BA678" s="19"/>
      <c r="BB678" s="275">
        <f t="shared" si="124"/>
        <v>0</v>
      </c>
      <c r="BC678" s="275">
        <f t="shared" si="125"/>
        <v>0</v>
      </c>
      <c r="BD678" s="14">
        <f>COUNTIF(СписМінфін!$B$2:$B$101,M678)</f>
        <v>1</v>
      </c>
    </row>
    <row r="679" spans="1:56" s="14" customFormat="1" hidden="1" x14ac:dyDescent="0.2">
      <c r="A679" s="14">
        <v>1</v>
      </c>
      <c r="B679" s="14">
        <f t="shared" si="126"/>
        <v>0</v>
      </c>
      <c r="C679" s="14">
        <f t="shared" si="127"/>
        <v>0</v>
      </c>
      <c r="D679" s="14" t="str">
        <f t="shared" si="128"/>
        <v>9ДОЧІРНЄ ПІДПРИЄМСТВО З ІНОЗЕМНОЮ ІНВЕСТИЦІЄЮ "САНГРАНТ ПЛЮС"</v>
      </c>
      <c r="E679" s="261">
        <f t="shared" si="129"/>
        <v>0</v>
      </c>
      <c r="F679" s="261">
        <f t="shared" si="130"/>
        <v>0</v>
      </c>
      <c r="G679" s="128">
        <f t="shared" si="121"/>
        <v>0</v>
      </c>
      <c r="H679" s="126">
        <f t="shared" si="131"/>
        <v>0</v>
      </c>
      <c r="I679" s="23">
        <v>42633</v>
      </c>
      <c r="J679" s="23">
        <v>42633</v>
      </c>
      <c r="K679" s="274">
        <f t="shared" si="132"/>
        <v>42664</v>
      </c>
      <c r="L679" s="22">
        <v>9173441727</v>
      </c>
      <c r="M679" s="14" t="s">
        <v>88</v>
      </c>
      <c r="N679" s="41">
        <v>312436726100</v>
      </c>
      <c r="O679" s="40">
        <v>42633</v>
      </c>
      <c r="P679" s="40">
        <v>42633</v>
      </c>
      <c r="Q679" s="40" t="s">
        <v>108</v>
      </c>
      <c r="R679" s="43">
        <v>11537868</v>
      </c>
      <c r="S679" s="40">
        <v>42663</v>
      </c>
      <c r="T679" s="55">
        <f t="shared" si="122"/>
        <v>11537868</v>
      </c>
      <c r="U679" s="90">
        <v>42664</v>
      </c>
      <c r="V679" s="19">
        <v>11537868</v>
      </c>
      <c r="W679" s="43">
        <v>0</v>
      </c>
      <c r="X679" s="43">
        <v>0</v>
      </c>
      <c r="Y679" s="43">
        <v>0</v>
      </c>
      <c r="Z679" s="43">
        <v>0</v>
      </c>
      <c r="AA679" s="43">
        <v>0</v>
      </c>
      <c r="AB679" s="43">
        <v>0</v>
      </c>
      <c r="AC679" s="43">
        <v>0</v>
      </c>
      <c r="AD679" s="43">
        <v>0</v>
      </c>
      <c r="AE679" s="43">
        <v>0</v>
      </c>
      <c r="AF679" s="43">
        <v>0</v>
      </c>
      <c r="AG679" s="43">
        <v>0</v>
      </c>
      <c r="AH679" s="43">
        <v>0</v>
      </c>
      <c r="AI679" s="88">
        <v>0</v>
      </c>
      <c r="AJ679" s="43">
        <v>0</v>
      </c>
      <c r="AK679" s="43">
        <v>0</v>
      </c>
      <c r="AL679" s="43">
        <v>0</v>
      </c>
      <c r="AM679" s="43">
        <v>0</v>
      </c>
      <c r="AN679" s="72">
        <f t="shared" si="123"/>
        <v>11537868</v>
      </c>
      <c r="AO679" s="40">
        <v>42669</v>
      </c>
      <c r="AP679" s="56">
        <v>11537868</v>
      </c>
      <c r="AQ679" s="43">
        <v>0</v>
      </c>
      <c r="AR679" s="43">
        <v>0</v>
      </c>
      <c r="AS679" s="43">
        <v>0</v>
      </c>
      <c r="AT679" s="43">
        <v>0</v>
      </c>
      <c r="AU679" s="43">
        <v>0</v>
      </c>
      <c r="AV679" s="43">
        <v>0</v>
      </c>
      <c r="AW679" s="43">
        <v>0</v>
      </c>
      <c r="AX679" s="43">
        <v>0</v>
      </c>
      <c r="AY679" s="43">
        <v>0</v>
      </c>
      <c r="AZ679" s="43">
        <v>0</v>
      </c>
      <c r="BA679" s="19"/>
      <c r="BB679" s="275">
        <f t="shared" si="124"/>
        <v>0</v>
      </c>
      <c r="BC679" s="275">
        <f t="shared" si="125"/>
        <v>0</v>
      </c>
      <c r="BD679" s="14">
        <f>COUNTIF(СписМінфін!$B$2:$B$101,M679)</f>
        <v>1</v>
      </c>
    </row>
    <row r="680" spans="1:56" s="14" customFormat="1" hidden="1" x14ac:dyDescent="0.2">
      <c r="A680" s="14">
        <v>1</v>
      </c>
      <c r="B680" s="14">
        <f t="shared" si="126"/>
        <v>0</v>
      </c>
      <c r="C680" s="14">
        <f t="shared" si="127"/>
        <v>0</v>
      </c>
      <c r="D680" s="14" t="str">
        <f t="shared" si="128"/>
        <v>9КАЗЕННЕ ПІДПРИЄМСТВО "НАУКОВО-ВИРОБНИЧИЙ КОМПЛЕКС "ІСКРА"</v>
      </c>
      <c r="E680" s="261">
        <f t="shared" si="129"/>
        <v>0</v>
      </c>
      <c r="F680" s="261">
        <f t="shared" si="130"/>
        <v>0</v>
      </c>
      <c r="G680" s="128">
        <f t="shared" si="121"/>
        <v>0</v>
      </c>
      <c r="H680" s="126">
        <f t="shared" si="131"/>
        <v>0</v>
      </c>
      <c r="I680" s="23">
        <v>42633</v>
      </c>
      <c r="J680" s="23">
        <v>42633</v>
      </c>
      <c r="K680" s="274">
        <f t="shared" si="132"/>
        <v>42664</v>
      </c>
      <c r="L680" s="22">
        <v>9173640570</v>
      </c>
      <c r="M680" s="14" t="s">
        <v>20</v>
      </c>
      <c r="N680" s="41">
        <v>143138608241</v>
      </c>
      <c r="O680" s="40">
        <v>42633</v>
      </c>
      <c r="P680" s="40">
        <v>42633</v>
      </c>
      <c r="Q680" s="40" t="s">
        <v>108</v>
      </c>
      <c r="R680" s="43">
        <v>4581637</v>
      </c>
      <c r="S680" s="40">
        <v>42663</v>
      </c>
      <c r="T680" s="55">
        <f t="shared" si="122"/>
        <v>4581637</v>
      </c>
      <c r="U680" s="90">
        <v>42664</v>
      </c>
      <c r="V680" s="19">
        <v>4581637</v>
      </c>
      <c r="W680" s="43">
        <v>0</v>
      </c>
      <c r="X680" s="43">
        <v>0</v>
      </c>
      <c r="Y680" s="43">
        <v>0</v>
      </c>
      <c r="Z680" s="43">
        <v>0</v>
      </c>
      <c r="AA680" s="43">
        <v>0</v>
      </c>
      <c r="AB680" s="43">
        <v>0</v>
      </c>
      <c r="AC680" s="43">
        <v>0</v>
      </c>
      <c r="AD680" s="43">
        <v>0</v>
      </c>
      <c r="AE680" s="43">
        <v>0</v>
      </c>
      <c r="AF680" s="43">
        <v>0</v>
      </c>
      <c r="AG680" s="43">
        <v>0</v>
      </c>
      <c r="AH680" s="43">
        <v>0</v>
      </c>
      <c r="AI680" s="88">
        <v>0</v>
      </c>
      <c r="AJ680" s="43">
        <v>0</v>
      </c>
      <c r="AK680" s="43">
        <v>0</v>
      </c>
      <c r="AL680" s="43">
        <v>0</v>
      </c>
      <c r="AM680" s="43">
        <v>0</v>
      </c>
      <c r="AN680" s="72">
        <f t="shared" si="123"/>
        <v>4581637</v>
      </c>
      <c r="AO680" s="40">
        <v>42704</v>
      </c>
      <c r="AP680" s="56">
        <v>4581637</v>
      </c>
      <c r="AQ680" s="43">
        <v>0</v>
      </c>
      <c r="AR680" s="43">
        <v>0</v>
      </c>
      <c r="AS680" s="43">
        <v>0</v>
      </c>
      <c r="AT680" s="43">
        <v>0</v>
      </c>
      <c r="AU680" s="43">
        <v>0</v>
      </c>
      <c r="AV680" s="43">
        <v>0</v>
      </c>
      <c r="AW680" s="43">
        <v>0</v>
      </c>
      <c r="AX680" s="43">
        <v>0</v>
      </c>
      <c r="AY680" s="43">
        <v>0</v>
      </c>
      <c r="AZ680" s="43">
        <v>0</v>
      </c>
      <c r="BA680" s="19"/>
      <c r="BB680" s="275">
        <f t="shared" si="124"/>
        <v>0</v>
      </c>
      <c r="BC680" s="275">
        <f t="shared" si="125"/>
        <v>0</v>
      </c>
      <c r="BD680" s="14">
        <f>COUNTIF(СписМінфін!$B$2:$B$101,M680)</f>
        <v>1</v>
      </c>
    </row>
    <row r="681" spans="1:56" s="14" customFormat="1" hidden="1" x14ac:dyDescent="0.2">
      <c r="A681" s="14">
        <v>1</v>
      </c>
      <c r="B681" s="14">
        <f t="shared" si="126"/>
        <v>1</v>
      </c>
      <c r="C681" s="14">
        <f t="shared" si="127"/>
        <v>0</v>
      </c>
      <c r="D681" s="14" t="str">
        <f t="shared" si="128"/>
        <v>9ПРИВАТНЕ АКЦIОНЕРНЕ ТОВАРИСТВО "АВІАКОМПАНІЯ "МІЖНАРОДНІ АВІАЛІНІЇ УКРАЇНИ"</v>
      </c>
      <c r="E681" s="261">
        <f t="shared" si="129"/>
        <v>89197.150684931505</v>
      </c>
      <c r="F681" s="261">
        <f t="shared" si="130"/>
        <v>0</v>
      </c>
      <c r="G681" s="128">
        <f t="shared" si="121"/>
        <v>235920</v>
      </c>
      <c r="H681" s="126">
        <f t="shared" si="131"/>
        <v>0</v>
      </c>
      <c r="I681" s="23">
        <v>42633</v>
      </c>
      <c r="J681" s="23">
        <v>42633</v>
      </c>
      <c r="K681" s="274">
        <f t="shared" si="132"/>
        <v>42664</v>
      </c>
      <c r="L681" s="22">
        <v>9172714644</v>
      </c>
      <c r="M681" s="14" t="s">
        <v>57</v>
      </c>
      <c r="N681" s="41">
        <v>143486826595</v>
      </c>
      <c r="O681" s="40">
        <v>42633</v>
      </c>
      <c r="P681" s="40">
        <v>42633</v>
      </c>
      <c r="Q681" s="40" t="s">
        <v>108</v>
      </c>
      <c r="R681" s="22">
        <v>24358365</v>
      </c>
      <c r="S681" s="40">
        <v>42663</v>
      </c>
      <c r="T681" s="55">
        <f t="shared" si="122"/>
        <v>24122445</v>
      </c>
      <c r="U681" s="90">
        <v>42664</v>
      </c>
      <c r="V681" s="19">
        <v>24122445</v>
      </c>
      <c r="W681" s="43">
        <v>0</v>
      </c>
      <c r="X681" s="43">
        <v>0</v>
      </c>
      <c r="Y681" s="43">
        <v>0</v>
      </c>
      <c r="Z681" s="43">
        <v>0</v>
      </c>
      <c r="AA681" s="43">
        <v>0</v>
      </c>
      <c r="AB681" s="43">
        <v>0</v>
      </c>
      <c r="AC681" s="43">
        <v>0</v>
      </c>
      <c r="AD681" s="43">
        <v>0</v>
      </c>
      <c r="AE681" s="43">
        <v>0</v>
      </c>
      <c r="AF681" s="43">
        <v>0</v>
      </c>
      <c r="AG681" s="43">
        <v>0</v>
      </c>
      <c r="AH681" s="43">
        <v>0</v>
      </c>
      <c r="AI681" s="88">
        <v>0</v>
      </c>
      <c r="AJ681" s="43">
        <v>0</v>
      </c>
      <c r="AK681" s="43">
        <v>0</v>
      </c>
      <c r="AL681" s="43">
        <v>0</v>
      </c>
      <c r="AM681" s="43">
        <v>0</v>
      </c>
      <c r="AN681" s="72">
        <f t="shared" si="123"/>
        <v>24122445</v>
      </c>
      <c r="AO681" s="40">
        <v>42704</v>
      </c>
      <c r="AP681" s="56">
        <v>24122445</v>
      </c>
      <c r="AQ681" s="43">
        <v>0</v>
      </c>
      <c r="AR681" s="43">
        <v>0</v>
      </c>
      <c r="AS681" s="43">
        <v>0</v>
      </c>
      <c r="AT681" s="43">
        <v>0</v>
      </c>
      <c r="AU681" s="43">
        <v>0</v>
      </c>
      <c r="AV681" s="43">
        <v>0</v>
      </c>
      <c r="AW681" s="43">
        <v>0</v>
      </c>
      <c r="AX681" s="43">
        <v>0</v>
      </c>
      <c r="AY681" s="43">
        <v>0</v>
      </c>
      <c r="AZ681" s="43">
        <v>0</v>
      </c>
      <c r="BA681" s="19"/>
      <c r="BB681" s="275">
        <f t="shared" si="124"/>
        <v>0</v>
      </c>
      <c r="BC681" s="275">
        <f t="shared" si="125"/>
        <v>235920</v>
      </c>
      <c r="BD681" s="14">
        <f>COUNTIF(СписМінфін!$B$2:$B$101,M681)</f>
        <v>1</v>
      </c>
    </row>
    <row r="682" spans="1:56" s="14" customFormat="1" hidden="1" x14ac:dyDescent="0.2">
      <c r="A682" s="14">
        <v>1</v>
      </c>
      <c r="B682" s="14">
        <f t="shared" si="126"/>
        <v>0</v>
      </c>
      <c r="C682" s="14">
        <f t="shared" si="127"/>
        <v>0</v>
      </c>
      <c r="D682" s="14" t="str">
        <f t="shared" si="128"/>
        <v>9ПРИВАТНЕ АКЦIОНЕРНЕ ТОВАРИСТВО "ЄВРАЗ ДНІПРОВСЬКИЙ МЕТАЛУРГІЙНИЙ ЗАВОД"</v>
      </c>
      <c r="E682" s="261">
        <f t="shared" si="129"/>
        <v>0</v>
      </c>
      <c r="F682" s="261">
        <f t="shared" si="130"/>
        <v>0</v>
      </c>
      <c r="G682" s="128">
        <f t="shared" si="121"/>
        <v>0</v>
      </c>
      <c r="H682" s="126">
        <f t="shared" si="131"/>
        <v>0</v>
      </c>
      <c r="I682" s="23">
        <v>42633</v>
      </c>
      <c r="J682" s="23">
        <v>42633</v>
      </c>
      <c r="K682" s="274">
        <f t="shared" si="132"/>
        <v>42664</v>
      </c>
      <c r="L682" s="22">
        <v>9172943875</v>
      </c>
      <c r="M682" s="14" t="s">
        <v>36</v>
      </c>
      <c r="N682" s="41">
        <v>53930504026</v>
      </c>
      <c r="O682" s="40">
        <v>42633</v>
      </c>
      <c r="P682" s="40">
        <v>42633</v>
      </c>
      <c r="Q682" s="40" t="s">
        <v>108</v>
      </c>
      <c r="R682" s="43">
        <v>103673652</v>
      </c>
      <c r="S682" s="40">
        <v>42663</v>
      </c>
      <c r="T682" s="55">
        <f t="shared" si="122"/>
        <v>103673652</v>
      </c>
      <c r="U682" s="90">
        <v>42664</v>
      </c>
      <c r="V682" s="19">
        <v>103673652</v>
      </c>
      <c r="W682" s="43">
        <v>0</v>
      </c>
      <c r="X682" s="43">
        <v>0</v>
      </c>
      <c r="Y682" s="43">
        <v>0</v>
      </c>
      <c r="Z682" s="43">
        <v>0</v>
      </c>
      <c r="AA682" s="43">
        <v>0</v>
      </c>
      <c r="AB682" s="43">
        <v>0</v>
      </c>
      <c r="AC682" s="43">
        <v>0</v>
      </c>
      <c r="AD682" s="43">
        <v>0</v>
      </c>
      <c r="AE682" s="43">
        <v>0</v>
      </c>
      <c r="AF682" s="43">
        <v>0</v>
      </c>
      <c r="AG682" s="43">
        <v>0</v>
      </c>
      <c r="AH682" s="43">
        <v>0</v>
      </c>
      <c r="AI682" s="88">
        <v>0</v>
      </c>
      <c r="AJ682" s="43">
        <v>0</v>
      </c>
      <c r="AK682" s="43">
        <v>0</v>
      </c>
      <c r="AL682" s="43">
        <v>0</v>
      </c>
      <c r="AM682" s="43">
        <v>0</v>
      </c>
      <c r="AN682" s="72">
        <f t="shared" si="123"/>
        <v>103673652</v>
      </c>
      <c r="AO682" s="40">
        <v>42786</v>
      </c>
      <c r="AP682" s="56">
        <v>103673652</v>
      </c>
      <c r="AQ682" s="43">
        <v>0</v>
      </c>
      <c r="AR682" s="43">
        <v>0</v>
      </c>
      <c r="AS682" s="43">
        <v>0</v>
      </c>
      <c r="AT682" s="43">
        <v>0</v>
      </c>
      <c r="AU682" s="43">
        <v>0</v>
      </c>
      <c r="AV682" s="43">
        <v>0</v>
      </c>
      <c r="AW682" s="43">
        <v>0</v>
      </c>
      <c r="AX682" s="43">
        <v>0</v>
      </c>
      <c r="AY682" s="43">
        <v>0</v>
      </c>
      <c r="AZ682" s="43">
        <v>0</v>
      </c>
      <c r="BA682" s="19"/>
      <c r="BB682" s="275">
        <f t="shared" si="124"/>
        <v>0</v>
      </c>
      <c r="BC682" s="275">
        <f t="shared" si="125"/>
        <v>0</v>
      </c>
      <c r="BD682" s="14">
        <f>COUNTIF(СписМінфін!$B$2:$B$101,M682)</f>
        <v>1</v>
      </c>
    </row>
    <row r="683" spans="1:56" s="14" customFormat="1" hidden="1" x14ac:dyDescent="0.2">
      <c r="A683" s="14">
        <v>1</v>
      </c>
      <c r="B683" s="14">
        <f t="shared" si="126"/>
        <v>1</v>
      </c>
      <c r="C683" s="14">
        <f t="shared" si="127"/>
        <v>0</v>
      </c>
      <c r="D683" s="14" t="str">
        <f t="shared" si="128"/>
        <v>9ПРИВАТНЕ АКЦIОНЕРНЕ ТОВАРИСТВО "ЄВРАЗ СУХА БАЛКА"</v>
      </c>
      <c r="E683" s="261">
        <f t="shared" si="129"/>
        <v>55935.899178082334</v>
      </c>
      <c r="F683" s="261">
        <f t="shared" si="130"/>
        <v>0</v>
      </c>
      <c r="G683" s="128">
        <f t="shared" si="121"/>
        <v>147946.40000000037</v>
      </c>
      <c r="H683" s="126">
        <f t="shared" si="131"/>
        <v>0</v>
      </c>
      <c r="I683" s="23">
        <v>42633</v>
      </c>
      <c r="J683" s="23">
        <v>42633</v>
      </c>
      <c r="K683" s="274">
        <f t="shared" si="132"/>
        <v>42664</v>
      </c>
      <c r="L683" s="22">
        <v>9173366369</v>
      </c>
      <c r="M683" s="14" t="s">
        <v>44</v>
      </c>
      <c r="N683" s="41">
        <v>1913204050</v>
      </c>
      <c r="O683" s="40">
        <v>42633</v>
      </c>
      <c r="P683" s="40">
        <v>42633</v>
      </c>
      <c r="Q683" s="40" t="s">
        <v>108</v>
      </c>
      <c r="R683" s="43">
        <v>8518111</v>
      </c>
      <c r="S683" s="40">
        <v>42663</v>
      </c>
      <c r="T683" s="55">
        <f t="shared" si="122"/>
        <v>8370164.5999999996</v>
      </c>
      <c r="U683" s="90">
        <v>42664</v>
      </c>
      <c r="V683" s="19">
        <v>8370164.5999999996</v>
      </c>
      <c r="W683" s="43">
        <v>0</v>
      </c>
      <c r="X683" s="43">
        <v>0</v>
      </c>
      <c r="Y683" s="43">
        <v>0</v>
      </c>
      <c r="Z683" s="43">
        <v>0</v>
      </c>
      <c r="AA683" s="43">
        <v>0</v>
      </c>
      <c r="AB683" s="43">
        <v>0</v>
      </c>
      <c r="AC683" s="43">
        <v>0</v>
      </c>
      <c r="AD683" s="43">
        <v>0</v>
      </c>
      <c r="AE683" s="43">
        <v>0</v>
      </c>
      <c r="AF683" s="43">
        <v>0</v>
      </c>
      <c r="AG683" s="43">
        <v>0</v>
      </c>
      <c r="AH683" s="43">
        <v>0</v>
      </c>
      <c r="AI683" s="88">
        <v>0</v>
      </c>
      <c r="AJ683" s="43">
        <v>0</v>
      </c>
      <c r="AK683" s="43">
        <v>0</v>
      </c>
      <c r="AL683" s="43">
        <v>0</v>
      </c>
      <c r="AM683" s="43">
        <v>0</v>
      </c>
      <c r="AN683" s="72">
        <f t="shared" si="123"/>
        <v>8370164.5999999996</v>
      </c>
      <c r="AO683" s="40">
        <v>42786</v>
      </c>
      <c r="AP683" s="56">
        <v>8370164.5999999996</v>
      </c>
      <c r="AQ683" s="43">
        <v>0</v>
      </c>
      <c r="AR683" s="43">
        <v>0</v>
      </c>
      <c r="AS683" s="43">
        <v>0</v>
      </c>
      <c r="AT683" s="43">
        <v>0</v>
      </c>
      <c r="AU683" s="43">
        <v>0</v>
      </c>
      <c r="AV683" s="43">
        <v>0</v>
      </c>
      <c r="AW683" s="43">
        <v>0</v>
      </c>
      <c r="AX683" s="43">
        <v>0</v>
      </c>
      <c r="AY683" s="43">
        <v>0</v>
      </c>
      <c r="AZ683" s="43">
        <v>0</v>
      </c>
      <c r="BA683" s="19"/>
      <c r="BB683" s="275">
        <f t="shared" si="124"/>
        <v>0</v>
      </c>
      <c r="BC683" s="275">
        <f t="shared" si="125"/>
        <v>147946.40000000037</v>
      </c>
      <c r="BD683" s="14">
        <f>COUNTIF(СписМінфін!$B$2:$B$101,M683)</f>
        <v>1</v>
      </c>
    </row>
    <row r="684" spans="1:56" s="14" customFormat="1" hidden="1" x14ac:dyDescent="0.2">
      <c r="A684" s="14">
        <v>1</v>
      </c>
      <c r="B684" s="14">
        <f t="shared" si="126"/>
        <v>1</v>
      </c>
      <c r="C684" s="14">
        <f t="shared" si="127"/>
        <v>0</v>
      </c>
      <c r="D684" s="14" t="str">
        <f t="shared" si="128"/>
        <v>9ПРИВАТНЕ АКЦIОНЕРНЕ ТОВАРИСТВО "ЦЕНТРАЛЬНИЙ ГІРНИЧО-ЗБАГАЧУВАЛЬНИЙ КОМБІНАТ"</v>
      </c>
      <c r="E684" s="261">
        <f t="shared" si="129"/>
        <v>263394.69435616542</v>
      </c>
      <c r="F684" s="261">
        <f t="shared" si="130"/>
        <v>0</v>
      </c>
      <c r="G684" s="128">
        <f t="shared" si="121"/>
        <v>696659.88000000268</v>
      </c>
      <c r="H684" s="126">
        <f t="shared" si="131"/>
        <v>0</v>
      </c>
      <c r="I684" s="23">
        <v>42633</v>
      </c>
      <c r="J684" s="23">
        <v>42633</v>
      </c>
      <c r="K684" s="274">
        <f t="shared" si="132"/>
        <v>42664</v>
      </c>
      <c r="L684" s="22">
        <v>9173144617</v>
      </c>
      <c r="M684" s="14" t="s">
        <v>133</v>
      </c>
      <c r="N684" s="41">
        <v>1909704059</v>
      </c>
      <c r="O684" s="40">
        <v>42633</v>
      </c>
      <c r="P684" s="40">
        <v>42633</v>
      </c>
      <c r="Q684" s="40" t="s">
        <v>108</v>
      </c>
      <c r="R684" s="43">
        <v>52930064</v>
      </c>
      <c r="S684" s="40">
        <v>42663</v>
      </c>
      <c r="T684" s="55">
        <f t="shared" si="122"/>
        <v>52233404.119999997</v>
      </c>
      <c r="U684" s="90">
        <v>42664</v>
      </c>
      <c r="V684" s="19">
        <v>52233404.119999997</v>
      </c>
      <c r="W684" s="43">
        <v>0</v>
      </c>
      <c r="X684" s="43">
        <v>0</v>
      </c>
      <c r="Y684" s="43">
        <v>0</v>
      </c>
      <c r="Z684" s="43">
        <v>0</v>
      </c>
      <c r="AA684" s="43">
        <v>0</v>
      </c>
      <c r="AB684" s="43">
        <v>0</v>
      </c>
      <c r="AC684" s="43">
        <v>0</v>
      </c>
      <c r="AD684" s="43">
        <v>0</v>
      </c>
      <c r="AE684" s="43">
        <v>0</v>
      </c>
      <c r="AF684" s="43">
        <v>0</v>
      </c>
      <c r="AG684" s="43">
        <v>0</v>
      </c>
      <c r="AH684" s="43">
        <v>0</v>
      </c>
      <c r="AI684" s="88">
        <v>0</v>
      </c>
      <c r="AJ684" s="43">
        <v>0</v>
      </c>
      <c r="AK684" s="43">
        <v>0</v>
      </c>
      <c r="AL684" s="43">
        <v>0</v>
      </c>
      <c r="AM684" s="43">
        <v>0</v>
      </c>
      <c r="AN684" s="72">
        <f t="shared" si="123"/>
        <v>52233404.119999997</v>
      </c>
      <c r="AO684" s="40">
        <v>42670</v>
      </c>
      <c r="AP684" s="56">
        <v>52233404.119999997</v>
      </c>
      <c r="AQ684" s="43">
        <v>0</v>
      </c>
      <c r="AR684" s="43">
        <v>0</v>
      </c>
      <c r="AS684" s="43">
        <v>0</v>
      </c>
      <c r="AT684" s="43">
        <v>0</v>
      </c>
      <c r="AU684" s="43">
        <v>0</v>
      </c>
      <c r="AV684" s="43">
        <v>0</v>
      </c>
      <c r="AW684" s="43">
        <v>0</v>
      </c>
      <c r="AX684" s="43">
        <v>0</v>
      </c>
      <c r="AY684" s="43">
        <v>0</v>
      </c>
      <c r="AZ684" s="43">
        <v>0</v>
      </c>
      <c r="BA684" s="19"/>
      <c r="BB684" s="275">
        <f t="shared" si="124"/>
        <v>0</v>
      </c>
      <c r="BC684" s="275">
        <f t="shared" si="125"/>
        <v>696659.88000000268</v>
      </c>
      <c r="BD684" s="14">
        <f>COUNTIF(СписМінфін!$B$2:$B$101,M684)</f>
        <v>0</v>
      </c>
    </row>
    <row r="685" spans="1:56" s="14" customFormat="1" hidden="1" x14ac:dyDescent="0.2">
      <c r="A685" s="14">
        <v>1</v>
      </c>
      <c r="B685" s="14">
        <f t="shared" si="126"/>
        <v>0</v>
      </c>
      <c r="C685" s="14">
        <f t="shared" si="127"/>
        <v>0</v>
      </c>
      <c r="D685" s="14" t="str">
        <f t="shared" si="128"/>
        <v>9ПРИВАТНЕ ПIДПРИЄМСТВО "ТОРГОВИЙ ДІМ "МАЙОЛА"</v>
      </c>
      <c r="E685" s="261">
        <f t="shared" si="129"/>
        <v>0</v>
      </c>
      <c r="F685" s="261">
        <f t="shared" si="130"/>
        <v>0</v>
      </c>
      <c r="G685" s="128">
        <f t="shared" si="121"/>
        <v>0</v>
      </c>
      <c r="H685" s="126">
        <f t="shared" si="131"/>
        <v>0</v>
      </c>
      <c r="I685" s="23">
        <v>42633</v>
      </c>
      <c r="J685" s="23">
        <v>42633</v>
      </c>
      <c r="K685" s="274">
        <f t="shared" si="132"/>
        <v>42664</v>
      </c>
      <c r="L685" s="22">
        <v>9172805241</v>
      </c>
      <c r="M685" s="14" t="s">
        <v>80</v>
      </c>
      <c r="N685" s="41">
        <v>327120313055</v>
      </c>
      <c r="O685" s="40">
        <v>42633</v>
      </c>
      <c r="P685" s="40">
        <v>42633</v>
      </c>
      <c r="Q685" s="40" t="s">
        <v>108</v>
      </c>
      <c r="R685" s="43">
        <v>34617382</v>
      </c>
      <c r="S685" s="40">
        <v>42663</v>
      </c>
      <c r="T685" s="55">
        <f t="shared" si="122"/>
        <v>34617382</v>
      </c>
      <c r="U685" s="90">
        <v>42664</v>
      </c>
      <c r="V685" s="19">
        <v>34617382</v>
      </c>
      <c r="W685" s="43">
        <v>0</v>
      </c>
      <c r="X685" s="43">
        <v>0</v>
      </c>
      <c r="Y685" s="43">
        <v>0</v>
      </c>
      <c r="Z685" s="43">
        <v>0</v>
      </c>
      <c r="AA685" s="43">
        <v>0</v>
      </c>
      <c r="AB685" s="43">
        <v>0</v>
      </c>
      <c r="AC685" s="43">
        <v>0</v>
      </c>
      <c r="AD685" s="43">
        <v>0</v>
      </c>
      <c r="AE685" s="43">
        <v>0</v>
      </c>
      <c r="AF685" s="43">
        <v>0</v>
      </c>
      <c r="AG685" s="43">
        <v>0</v>
      </c>
      <c r="AH685" s="43">
        <v>0</v>
      </c>
      <c r="AI685" s="88">
        <v>0</v>
      </c>
      <c r="AJ685" s="43">
        <v>0</v>
      </c>
      <c r="AK685" s="43">
        <v>0</v>
      </c>
      <c r="AL685" s="43">
        <v>0</v>
      </c>
      <c r="AM685" s="43">
        <v>0</v>
      </c>
      <c r="AN685" s="72">
        <f t="shared" si="123"/>
        <v>34617382</v>
      </c>
      <c r="AO685" s="40">
        <v>42670</v>
      </c>
      <c r="AP685" s="56">
        <v>34617382</v>
      </c>
      <c r="AQ685" s="43">
        <v>0</v>
      </c>
      <c r="AR685" s="43">
        <v>0</v>
      </c>
      <c r="AS685" s="43">
        <v>0</v>
      </c>
      <c r="AT685" s="43">
        <v>0</v>
      </c>
      <c r="AU685" s="43">
        <v>0</v>
      </c>
      <c r="AV685" s="43">
        <v>0</v>
      </c>
      <c r="AW685" s="43">
        <v>0</v>
      </c>
      <c r="AX685" s="43">
        <v>0</v>
      </c>
      <c r="AY685" s="43">
        <v>0</v>
      </c>
      <c r="AZ685" s="43">
        <v>0</v>
      </c>
      <c r="BA685" s="19"/>
      <c r="BB685" s="275">
        <f t="shared" si="124"/>
        <v>0</v>
      </c>
      <c r="BC685" s="275">
        <f t="shared" si="125"/>
        <v>0</v>
      </c>
      <c r="BD685" s="14">
        <f>COUNTIF(СписМінфін!$B$2:$B$101,M685)</f>
        <v>1</v>
      </c>
    </row>
    <row r="686" spans="1:56" s="14" customFormat="1" hidden="1" x14ac:dyDescent="0.2">
      <c r="A686" s="14">
        <v>1</v>
      </c>
      <c r="B686" s="14">
        <f t="shared" si="126"/>
        <v>0</v>
      </c>
      <c r="C686" s="14">
        <f t="shared" si="127"/>
        <v>0</v>
      </c>
      <c r="D686" s="14" t="str">
        <f t="shared" si="128"/>
        <v>9ПУБЛІЧНЕ АКЦIОНЕРНЕ ТОВАРИСТВО "ВЕСКО"</v>
      </c>
      <c r="E686" s="261">
        <f t="shared" si="129"/>
        <v>0</v>
      </c>
      <c r="F686" s="261">
        <f t="shared" si="130"/>
        <v>0</v>
      </c>
      <c r="G686" s="128">
        <f t="shared" si="121"/>
        <v>0</v>
      </c>
      <c r="H686" s="126">
        <f t="shared" si="131"/>
        <v>0</v>
      </c>
      <c r="I686" s="23">
        <v>42633</v>
      </c>
      <c r="J686" s="23">
        <v>42633</v>
      </c>
      <c r="K686" s="274">
        <f t="shared" si="132"/>
        <v>42664</v>
      </c>
      <c r="L686" s="22">
        <v>9173380825</v>
      </c>
      <c r="M686" s="14" t="s">
        <v>91</v>
      </c>
      <c r="N686" s="41">
        <v>2820405100</v>
      </c>
      <c r="O686" s="40">
        <v>42633</v>
      </c>
      <c r="P686" s="40">
        <v>42633</v>
      </c>
      <c r="Q686" s="40" t="s">
        <v>108</v>
      </c>
      <c r="R686" s="43">
        <v>17961662</v>
      </c>
      <c r="S686" s="40">
        <v>42663</v>
      </c>
      <c r="T686" s="55">
        <f t="shared" si="122"/>
        <v>17961662</v>
      </c>
      <c r="U686" s="90">
        <v>42664</v>
      </c>
      <c r="V686" s="19">
        <v>17961662</v>
      </c>
      <c r="W686" s="43">
        <v>0</v>
      </c>
      <c r="X686" s="43">
        <v>0</v>
      </c>
      <c r="Y686" s="43">
        <v>0</v>
      </c>
      <c r="Z686" s="43">
        <v>0</v>
      </c>
      <c r="AA686" s="43">
        <v>0</v>
      </c>
      <c r="AB686" s="43">
        <v>0</v>
      </c>
      <c r="AC686" s="43">
        <v>0</v>
      </c>
      <c r="AD686" s="43">
        <v>0</v>
      </c>
      <c r="AE686" s="43">
        <v>0</v>
      </c>
      <c r="AF686" s="43">
        <v>0</v>
      </c>
      <c r="AG686" s="43">
        <v>0</v>
      </c>
      <c r="AH686" s="43">
        <v>0</v>
      </c>
      <c r="AI686" s="88">
        <v>0</v>
      </c>
      <c r="AJ686" s="43">
        <v>0</v>
      </c>
      <c r="AK686" s="43">
        <v>0</v>
      </c>
      <c r="AL686" s="43">
        <v>0</v>
      </c>
      <c r="AM686" s="43">
        <v>0</v>
      </c>
      <c r="AN686" s="72">
        <f t="shared" si="123"/>
        <v>17961662</v>
      </c>
      <c r="AO686" s="40">
        <v>42704</v>
      </c>
      <c r="AP686" s="56">
        <v>17961662</v>
      </c>
      <c r="AQ686" s="43">
        <v>0</v>
      </c>
      <c r="AR686" s="43">
        <v>0</v>
      </c>
      <c r="AS686" s="43">
        <v>0</v>
      </c>
      <c r="AT686" s="43">
        <v>0</v>
      </c>
      <c r="AU686" s="43">
        <v>0</v>
      </c>
      <c r="AV686" s="43">
        <v>0</v>
      </c>
      <c r="AW686" s="43">
        <v>0</v>
      </c>
      <c r="AX686" s="43">
        <v>0</v>
      </c>
      <c r="AY686" s="43">
        <v>0</v>
      </c>
      <c r="AZ686" s="43">
        <v>0</v>
      </c>
      <c r="BA686" s="19"/>
      <c r="BB686" s="275">
        <f t="shared" si="124"/>
        <v>0</v>
      </c>
      <c r="BC686" s="275">
        <f t="shared" si="125"/>
        <v>0</v>
      </c>
      <c r="BD686" s="14">
        <f>COUNTIF(СписМінфін!$B$2:$B$101,M686)</f>
        <v>1</v>
      </c>
    </row>
    <row r="687" spans="1:56" s="14" customFormat="1" hidden="1" x14ac:dyDescent="0.2">
      <c r="A687" s="14">
        <v>1</v>
      </c>
      <c r="B687" s="14">
        <f t="shared" si="126"/>
        <v>1</v>
      </c>
      <c r="C687" s="14">
        <f t="shared" si="127"/>
        <v>0</v>
      </c>
      <c r="D687" s="14" t="str">
        <f t="shared" si="128"/>
        <v>9ПУБЛІЧНЕ АКЦIОНЕРНЕ ТОВАРИСТВО "ДНІПРОВСЬКИЙ МЕТАЛУРГІЙНИЙ КОМБІНАТ ІМ. Ф.Е. ДЗЕРЖИНСЬКОГО"</v>
      </c>
      <c r="E687" s="261">
        <f t="shared" si="129"/>
        <v>3059675.8849315071</v>
      </c>
      <c r="F687" s="261">
        <f t="shared" si="130"/>
        <v>0</v>
      </c>
      <c r="G687" s="129">
        <f t="shared" si="121"/>
        <v>8092621</v>
      </c>
      <c r="H687" s="126">
        <f t="shared" si="131"/>
        <v>0</v>
      </c>
      <c r="I687" s="23">
        <v>42633</v>
      </c>
      <c r="J687" s="23">
        <v>42633</v>
      </c>
      <c r="K687" s="274">
        <f t="shared" si="132"/>
        <v>42664</v>
      </c>
      <c r="L687" s="22">
        <v>9173269029</v>
      </c>
      <c r="M687" s="14" t="s">
        <v>27</v>
      </c>
      <c r="N687" s="41">
        <v>53930404034</v>
      </c>
      <c r="O687" s="40">
        <v>42633</v>
      </c>
      <c r="P687" s="40">
        <v>42633</v>
      </c>
      <c r="Q687" s="40" t="s">
        <v>108</v>
      </c>
      <c r="R687" s="43">
        <v>313971444</v>
      </c>
      <c r="S687" s="40">
        <v>42663</v>
      </c>
      <c r="T687" s="55">
        <f t="shared" si="122"/>
        <v>305878823</v>
      </c>
      <c r="U687" s="90">
        <v>42664</v>
      </c>
      <c r="V687" s="19">
        <v>305878823</v>
      </c>
      <c r="W687" s="43">
        <v>0</v>
      </c>
      <c r="X687" s="43">
        <v>0</v>
      </c>
      <c r="Y687" s="43">
        <v>0</v>
      </c>
      <c r="Z687" s="43">
        <v>0</v>
      </c>
      <c r="AA687" s="43">
        <v>0</v>
      </c>
      <c r="AB687" s="43">
        <v>0</v>
      </c>
      <c r="AC687" s="43">
        <v>0</v>
      </c>
      <c r="AD687" s="43">
        <v>0</v>
      </c>
      <c r="AE687" s="43">
        <v>0</v>
      </c>
      <c r="AF687" s="43">
        <v>0</v>
      </c>
      <c r="AG687" s="43">
        <v>0</v>
      </c>
      <c r="AH687" s="43">
        <v>0</v>
      </c>
      <c r="AI687" s="88">
        <v>0</v>
      </c>
      <c r="AJ687" s="43">
        <v>0</v>
      </c>
      <c r="AK687" s="43">
        <v>0</v>
      </c>
      <c r="AL687" s="43">
        <v>0</v>
      </c>
      <c r="AM687" s="43">
        <v>0</v>
      </c>
      <c r="AN687" s="72">
        <f t="shared" si="123"/>
        <v>305878823</v>
      </c>
      <c r="AO687" s="40">
        <v>42704</v>
      </c>
      <c r="AP687" s="57">
        <v>305878823</v>
      </c>
      <c r="AQ687" s="43">
        <v>0</v>
      </c>
      <c r="AR687" s="43">
        <v>0</v>
      </c>
      <c r="AS687" s="43">
        <v>0</v>
      </c>
      <c r="AT687" s="43">
        <v>0</v>
      </c>
      <c r="AU687" s="43">
        <v>0</v>
      </c>
      <c r="AV687" s="43">
        <v>0</v>
      </c>
      <c r="AW687" s="43">
        <v>0</v>
      </c>
      <c r="AX687" s="43">
        <v>0</v>
      </c>
      <c r="AY687" s="43">
        <v>0</v>
      </c>
      <c r="AZ687" s="43">
        <v>0</v>
      </c>
      <c r="BA687" s="22"/>
      <c r="BB687" s="276">
        <f t="shared" si="124"/>
        <v>0</v>
      </c>
      <c r="BC687" s="276">
        <f t="shared" si="125"/>
        <v>8092621</v>
      </c>
      <c r="BD687" s="14">
        <f>COUNTIF(СписМінфін!$B$2:$B$101,M687)</f>
        <v>1</v>
      </c>
    </row>
    <row r="688" spans="1:56" s="14" customFormat="1" hidden="1" x14ac:dyDescent="0.2">
      <c r="A688" s="14">
        <v>1</v>
      </c>
      <c r="B688" s="14">
        <f t="shared" si="126"/>
        <v>0</v>
      </c>
      <c r="C688" s="14">
        <f t="shared" si="127"/>
        <v>0</v>
      </c>
      <c r="D688" s="14" t="str">
        <f t="shared" si="128"/>
        <v>9ПУБЛІЧНЕ АКЦIОНЕРНЕ ТОВАРИСТВО "МИРОНІВСЬКИЙ ЗАВОД ПО ВИГОТОВЛЕННЮ КРУП І КОМБІКОРМІВ "</v>
      </c>
      <c r="E688" s="261">
        <f t="shared" si="129"/>
        <v>0</v>
      </c>
      <c r="F688" s="261">
        <f t="shared" si="130"/>
        <v>0</v>
      </c>
      <c r="G688" s="128">
        <f t="shared" si="121"/>
        <v>0</v>
      </c>
      <c r="H688" s="126">
        <f t="shared" si="131"/>
        <v>0</v>
      </c>
      <c r="I688" s="23">
        <v>42633</v>
      </c>
      <c r="J688" s="23">
        <v>42633</v>
      </c>
      <c r="K688" s="274">
        <f t="shared" si="132"/>
        <v>42664</v>
      </c>
      <c r="L688" s="22">
        <v>9173092629</v>
      </c>
      <c r="M688" s="14" t="s">
        <v>47</v>
      </c>
      <c r="N688" s="41">
        <v>9517710155</v>
      </c>
      <c r="O688" s="40">
        <v>42633</v>
      </c>
      <c r="P688" s="40">
        <v>42633</v>
      </c>
      <c r="Q688" s="40" t="s">
        <v>108</v>
      </c>
      <c r="R688" s="43">
        <v>25000000</v>
      </c>
      <c r="S688" s="40">
        <v>42663</v>
      </c>
      <c r="T688" s="55">
        <f t="shared" si="122"/>
        <v>25000000</v>
      </c>
      <c r="U688" s="90">
        <v>42664</v>
      </c>
      <c r="V688" s="19">
        <v>25000000</v>
      </c>
      <c r="W688" s="43">
        <v>0</v>
      </c>
      <c r="X688" s="43">
        <v>0</v>
      </c>
      <c r="Y688" s="43">
        <v>0</v>
      </c>
      <c r="Z688" s="43">
        <v>0</v>
      </c>
      <c r="AA688" s="43">
        <v>0</v>
      </c>
      <c r="AB688" s="43">
        <v>0</v>
      </c>
      <c r="AC688" s="43">
        <v>0</v>
      </c>
      <c r="AD688" s="43">
        <v>0</v>
      </c>
      <c r="AE688" s="43">
        <v>0</v>
      </c>
      <c r="AF688" s="43">
        <v>0</v>
      </c>
      <c r="AG688" s="43">
        <v>0</v>
      </c>
      <c r="AH688" s="43">
        <v>0</v>
      </c>
      <c r="AI688" s="88">
        <v>0</v>
      </c>
      <c r="AJ688" s="43">
        <v>0</v>
      </c>
      <c r="AK688" s="43">
        <v>0</v>
      </c>
      <c r="AL688" s="43">
        <v>0</v>
      </c>
      <c r="AM688" s="43">
        <v>0</v>
      </c>
      <c r="AN688" s="72">
        <f t="shared" si="123"/>
        <v>25000000</v>
      </c>
      <c r="AO688" s="40">
        <v>42670</v>
      </c>
      <c r="AP688" s="56">
        <v>25000000</v>
      </c>
      <c r="AQ688" s="43">
        <v>0</v>
      </c>
      <c r="AR688" s="43">
        <v>0</v>
      </c>
      <c r="AS688" s="43">
        <v>0</v>
      </c>
      <c r="AT688" s="43">
        <v>0</v>
      </c>
      <c r="AU688" s="43">
        <v>0</v>
      </c>
      <c r="AV688" s="43">
        <v>0</v>
      </c>
      <c r="AW688" s="43">
        <v>0</v>
      </c>
      <c r="AX688" s="43">
        <v>0</v>
      </c>
      <c r="AY688" s="43">
        <v>0</v>
      </c>
      <c r="AZ688" s="43">
        <v>0</v>
      </c>
      <c r="BA688" s="19"/>
      <c r="BB688" s="275">
        <f t="shared" si="124"/>
        <v>0</v>
      </c>
      <c r="BC688" s="275">
        <f t="shared" si="125"/>
        <v>0</v>
      </c>
      <c r="BD688" s="14">
        <f>COUNTIF(СписМінфін!$B$2:$B$101,M688)</f>
        <v>1</v>
      </c>
    </row>
    <row r="689" spans="1:56" s="14" customFormat="1" hidden="1" x14ac:dyDescent="0.2">
      <c r="A689" s="14">
        <v>1</v>
      </c>
      <c r="B689" s="14">
        <f t="shared" si="126"/>
        <v>0</v>
      </c>
      <c r="C689" s="14">
        <f t="shared" si="127"/>
        <v>0</v>
      </c>
      <c r="D689" s="14" t="str">
        <f t="shared" si="128"/>
        <v>9ПУБЛІЧНЕ АКЦIОНЕРНЕ ТОВАРИСТВО "ПІВДЕННИЙ ГІРНИЧО-ЗБАГАЧУВАЛЬНИЙ КОМБІНАТ"</v>
      </c>
      <c r="E689" s="261">
        <f t="shared" si="129"/>
        <v>0</v>
      </c>
      <c r="F689" s="261">
        <f t="shared" si="130"/>
        <v>0</v>
      </c>
      <c r="G689" s="128">
        <f t="shared" si="121"/>
        <v>0</v>
      </c>
      <c r="H689" s="126">
        <f t="shared" si="131"/>
        <v>0</v>
      </c>
      <c r="I689" s="62">
        <v>42633</v>
      </c>
      <c r="J689" s="62">
        <v>42633</v>
      </c>
      <c r="K689" s="274">
        <f t="shared" si="132"/>
        <v>42667</v>
      </c>
      <c r="L689" s="52">
        <v>9172704534</v>
      </c>
      <c r="M689" s="14" t="s">
        <v>134</v>
      </c>
      <c r="N689" s="58">
        <v>1910004055</v>
      </c>
      <c r="O689" s="51">
        <v>42633</v>
      </c>
      <c r="P689" s="51">
        <v>42633</v>
      </c>
      <c r="Q689" s="40" t="s">
        <v>108</v>
      </c>
      <c r="R689" s="59">
        <v>63477661</v>
      </c>
      <c r="S689" s="51">
        <v>42663</v>
      </c>
      <c r="T689" s="55">
        <f t="shared" si="122"/>
        <v>63477661</v>
      </c>
      <c r="U689" s="110">
        <v>42664</v>
      </c>
      <c r="V689" s="114">
        <v>61958018.5</v>
      </c>
      <c r="W689" s="33">
        <v>42667</v>
      </c>
      <c r="X689" s="25">
        <v>1519642.5</v>
      </c>
      <c r="Y689" s="43">
        <v>0</v>
      </c>
      <c r="Z689" s="43">
        <v>0</v>
      </c>
      <c r="AA689" s="43">
        <v>0</v>
      </c>
      <c r="AB689" s="43">
        <v>0</v>
      </c>
      <c r="AC689" s="43">
        <v>0</v>
      </c>
      <c r="AD689" s="43">
        <v>0</v>
      </c>
      <c r="AE689" s="43">
        <v>0</v>
      </c>
      <c r="AF689" s="43">
        <v>0</v>
      </c>
      <c r="AG689" s="43">
        <v>0</v>
      </c>
      <c r="AH689" s="43">
        <v>0</v>
      </c>
      <c r="AI689" s="88">
        <v>0</v>
      </c>
      <c r="AJ689" s="43">
        <v>0</v>
      </c>
      <c r="AK689" s="43">
        <v>0</v>
      </c>
      <c r="AL689" s="43">
        <v>0</v>
      </c>
      <c r="AM689" s="43">
        <v>0</v>
      </c>
      <c r="AN689" s="72">
        <f t="shared" si="123"/>
        <v>63477661</v>
      </c>
      <c r="AO689" s="31">
        <v>42670</v>
      </c>
      <c r="AP689" s="30">
        <v>63477661</v>
      </c>
      <c r="AQ689" s="43">
        <v>0</v>
      </c>
      <c r="AR689" s="43">
        <v>0</v>
      </c>
      <c r="AS689" s="43">
        <v>0</v>
      </c>
      <c r="AT689" s="43">
        <v>0</v>
      </c>
      <c r="AU689" s="43">
        <v>0</v>
      </c>
      <c r="AV689" s="43">
        <v>0</v>
      </c>
      <c r="AW689" s="43">
        <v>0</v>
      </c>
      <c r="AX689" s="43">
        <v>0</v>
      </c>
      <c r="AY689" s="43">
        <v>0</v>
      </c>
      <c r="AZ689" s="43">
        <v>0</v>
      </c>
      <c r="BA689" s="19"/>
      <c r="BB689" s="275">
        <f t="shared" si="124"/>
        <v>0</v>
      </c>
      <c r="BC689" s="275">
        <f t="shared" si="125"/>
        <v>0</v>
      </c>
      <c r="BD689" s="14">
        <f>COUNTIF(СписМінфін!$B$2:$B$101,M689)</f>
        <v>0</v>
      </c>
    </row>
    <row r="690" spans="1:56" s="14" customFormat="1" hidden="1" x14ac:dyDescent="0.2">
      <c r="A690" s="14">
        <v>1</v>
      </c>
      <c r="B690" s="14">
        <f t="shared" si="126"/>
        <v>0</v>
      </c>
      <c r="C690" s="14">
        <f t="shared" si="127"/>
        <v>0</v>
      </c>
      <c r="D690" s="14" t="str">
        <f t="shared" si="128"/>
        <v>9ПУБЛІЧНЕ АКЦIОНЕРНЕ ТОВАРИСТВО "СКФ УКРАЇНА"</v>
      </c>
      <c r="E690" s="261">
        <f t="shared" si="129"/>
        <v>0</v>
      </c>
      <c r="F690" s="261">
        <f t="shared" si="130"/>
        <v>0</v>
      </c>
      <c r="G690" s="128">
        <f t="shared" si="121"/>
        <v>0</v>
      </c>
      <c r="H690" s="126">
        <f t="shared" si="131"/>
        <v>0</v>
      </c>
      <c r="I690" s="23">
        <v>42633</v>
      </c>
      <c r="J690" s="23">
        <v>42633</v>
      </c>
      <c r="K690" s="274">
        <f t="shared" si="132"/>
        <v>42664</v>
      </c>
      <c r="L690" s="22">
        <v>9172675340</v>
      </c>
      <c r="M690" s="14" t="s">
        <v>84</v>
      </c>
      <c r="N690" s="41">
        <v>57451603177</v>
      </c>
      <c r="O690" s="40">
        <v>42633</v>
      </c>
      <c r="P690" s="40">
        <v>42633</v>
      </c>
      <c r="Q690" s="40" t="s">
        <v>108</v>
      </c>
      <c r="R690" s="43">
        <v>18601945</v>
      </c>
      <c r="S690" s="40">
        <v>42663</v>
      </c>
      <c r="T690" s="55">
        <f t="shared" si="122"/>
        <v>18601945</v>
      </c>
      <c r="U690" s="90">
        <v>42664</v>
      </c>
      <c r="V690" s="19">
        <v>18601945</v>
      </c>
      <c r="W690" s="43">
        <v>0</v>
      </c>
      <c r="X690" s="43">
        <v>0</v>
      </c>
      <c r="Y690" s="43">
        <v>0</v>
      </c>
      <c r="Z690" s="43">
        <v>0</v>
      </c>
      <c r="AA690" s="43">
        <v>0</v>
      </c>
      <c r="AB690" s="43">
        <v>0</v>
      </c>
      <c r="AC690" s="43">
        <v>0</v>
      </c>
      <c r="AD690" s="43">
        <v>0</v>
      </c>
      <c r="AE690" s="43">
        <v>0</v>
      </c>
      <c r="AF690" s="43">
        <v>0</v>
      </c>
      <c r="AG690" s="43">
        <v>0</v>
      </c>
      <c r="AH690" s="43">
        <v>0</v>
      </c>
      <c r="AI690" s="88">
        <v>0</v>
      </c>
      <c r="AJ690" s="43">
        <v>0</v>
      </c>
      <c r="AK690" s="43">
        <v>0</v>
      </c>
      <c r="AL690" s="43">
        <v>0</v>
      </c>
      <c r="AM690" s="43">
        <v>0</v>
      </c>
      <c r="AN690" s="72">
        <f t="shared" si="123"/>
        <v>18601945</v>
      </c>
      <c r="AO690" s="40">
        <v>42670</v>
      </c>
      <c r="AP690" s="56">
        <v>18601945</v>
      </c>
      <c r="AQ690" s="43">
        <v>0</v>
      </c>
      <c r="AR690" s="43">
        <v>0</v>
      </c>
      <c r="AS690" s="43">
        <v>0</v>
      </c>
      <c r="AT690" s="43">
        <v>0</v>
      </c>
      <c r="AU690" s="43">
        <v>0</v>
      </c>
      <c r="AV690" s="43">
        <v>0</v>
      </c>
      <c r="AW690" s="43">
        <v>0</v>
      </c>
      <c r="AX690" s="43">
        <v>0</v>
      </c>
      <c r="AY690" s="43">
        <v>0</v>
      </c>
      <c r="AZ690" s="43">
        <v>0</v>
      </c>
      <c r="BA690" s="19"/>
      <c r="BB690" s="275">
        <f t="shared" si="124"/>
        <v>0</v>
      </c>
      <c r="BC690" s="275">
        <f t="shared" si="125"/>
        <v>0</v>
      </c>
      <c r="BD690" s="14">
        <f>COUNTIF(СписМінфін!$B$2:$B$101,M690)</f>
        <v>1</v>
      </c>
    </row>
    <row r="691" spans="1:56" s="14" customFormat="1" hidden="1" x14ac:dyDescent="0.2">
      <c r="A691" s="14">
        <v>1</v>
      </c>
      <c r="B691" s="14">
        <f t="shared" si="126"/>
        <v>0</v>
      </c>
      <c r="C691" s="14">
        <f t="shared" si="127"/>
        <v>0</v>
      </c>
      <c r="D691" s="14" t="str">
        <f t="shared" si="128"/>
        <v>9ПУБЛІЧНЕ АКЦІОНЕРНЕ ТОВАРИСТВО ''ЗАПОРІЗЬКИЙ ЗАВОД ФЕРОСПЛАВІВ''</v>
      </c>
      <c r="E691" s="261">
        <f t="shared" si="129"/>
        <v>0</v>
      </c>
      <c r="F691" s="261">
        <f t="shared" si="130"/>
        <v>0</v>
      </c>
      <c r="G691" s="128">
        <f t="shared" si="121"/>
        <v>0</v>
      </c>
      <c r="H691" s="126">
        <f t="shared" si="131"/>
        <v>0</v>
      </c>
      <c r="I691" s="23">
        <v>42633</v>
      </c>
      <c r="J691" s="23">
        <v>42633</v>
      </c>
      <c r="K691" s="274">
        <f t="shared" si="132"/>
        <v>42664</v>
      </c>
      <c r="L691" s="22">
        <v>9172960763</v>
      </c>
      <c r="M691" s="14" t="s">
        <v>137</v>
      </c>
      <c r="N691" s="41">
        <v>1865408241</v>
      </c>
      <c r="O691" s="40">
        <v>42633</v>
      </c>
      <c r="P691" s="40">
        <v>42633</v>
      </c>
      <c r="Q691" s="40" t="s">
        <v>108</v>
      </c>
      <c r="R691" s="22">
        <v>27500000</v>
      </c>
      <c r="S691" s="40">
        <v>42663</v>
      </c>
      <c r="T691" s="55">
        <f t="shared" si="122"/>
        <v>27500000</v>
      </c>
      <c r="U691" s="90">
        <v>42664</v>
      </c>
      <c r="V691" s="19">
        <v>27500000</v>
      </c>
      <c r="W691" s="43">
        <v>0</v>
      </c>
      <c r="X691" s="43">
        <v>0</v>
      </c>
      <c r="Y691" s="43">
        <v>0</v>
      </c>
      <c r="Z691" s="43">
        <v>0</v>
      </c>
      <c r="AA691" s="43">
        <v>0</v>
      </c>
      <c r="AB691" s="43">
        <v>0</v>
      </c>
      <c r="AC691" s="43">
        <v>0</v>
      </c>
      <c r="AD691" s="43">
        <v>0</v>
      </c>
      <c r="AE691" s="43">
        <v>0</v>
      </c>
      <c r="AF691" s="43">
        <v>0</v>
      </c>
      <c r="AG691" s="43">
        <v>0</v>
      </c>
      <c r="AH691" s="43">
        <v>0</v>
      </c>
      <c r="AI691" s="88">
        <v>0</v>
      </c>
      <c r="AJ691" s="43">
        <v>0</v>
      </c>
      <c r="AK691" s="43">
        <v>0</v>
      </c>
      <c r="AL691" s="43">
        <v>0</v>
      </c>
      <c r="AM691" s="43">
        <v>0</v>
      </c>
      <c r="AN691" s="72">
        <f t="shared" si="123"/>
        <v>27500000</v>
      </c>
      <c r="AO691" s="40">
        <v>42704</v>
      </c>
      <c r="AP691" s="56">
        <v>27500000</v>
      </c>
      <c r="AQ691" s="43">
        <v>0</v>
      </c>
      <c r="AR691" s="43">
        <v>0</v>
      </c>
      <c r="AS691" s="43">
        <v>0</v>
      </c>
      <c r="AT691" s="43">
        <v>0</v>
      </c>
      <c r="AU691" s="43">
        <v>0</v>
      </c>
      <c r="AV691" s="43">
        <v>0</v>
      </c>
      <c r="AW691" s="43">
        <v>0</v>
      </c>
      <c r="AX691" s="43">
        <v>0</v>
      </c>
      <c r="AY691" s="43">
        <v>0</v>
      </c>
      <c r="AZ691" s="43">
        <v>0</v>
      </c>
      <c r="BA691" s="19"/>
      <c r="BB691" s="275">
        <f t="shared" si="124"/>
        <v>0</v>
      </c>
      <c r="BC691" s="275">
        <f t="shared" si="125"/>
        <v>0</v>
      </c>
      <c r="BD691" s="14">
        <f>COUNTIF(СписМінфін!$B$2:$B$101,M691)</f>
        <v>0</v>
      </c>
    </row>
    <row r="692" spans="1:56" s="14" customFormat="1" hidden="1" x14ac:dyDescent="0.2">
      <c r="A692" s="14">
        <v>1</v>
      </c>
      <c r="B692" s="14">
        <f t="shared" si="126"/>
        <v>1</v>
      </c>
      <c r="C692" s="14">
        <f t="shared" si="127"/>
        <v>0</v>
      </c>
      <c r="D692" s="14" t="str">
        <f t="shared" si="128"/>
        <v>9СПІЛЬНЕ УКРАЇНСЬКО-ПОЛЬСЬКЕ ПІДПРИЄМСТВО В ФОРМІ ТОВАРИСТВА З ОБМЕЖЕНОЮ ВІДПОВІДАЛЬНІСТЮ "МОДЕРН-ЕКСПО"</v>
      </c>
      <c r="E692" s="261">
        <f t="shared" si="129"/>
        <v>2925.2824109589606</v>
      </c>
      <c r="F692" s="261">
        <f t="shared" si="130"/>
        <v>0</v>
      </c>
      <c r="G692" s="128">
        <f t="shared" si="121"/>
        <v>7737.160000000149</v>
      </c>
      <c r="H692" s="126">
        <f t="shared" si="131"/>
        <v>0</v>
      </c>
      <c r="I692" s="23">
        <v>42633</v>
      </c>
      <c r="J692" s="23">
        <v>42633</v>
      </c>
      <c r="K692" s="274">
        <f t="shared" si="132"/>
        <v>42664</v>
      </c>
      <c r="L692" s="22">
        <v>9173304405</v>
      </c>
      <c r="M692" s="14" t="s">
        <v>93</v>
      </c>
      <c r="N692" s="41">
        <v>217515703177</v>
      </c>
      <c r="O692" s="40">
        <v>42633</v>
      </c>
      <c r="P692" s="40">
        <v>42633</v>
      </c>
      <c r="Q692" s="40" t="s">
        <v>108</v>
      </c>
      <c r="R692" s="43">
        <v>8310961</v>
      </c>
      <c r="S692" s="40">
        <v>42663</v>
      </c>
      <c r="T692" s="55">
        <f t="shared" si="122"/>
        <v>8303223.8399999999</v>
      </c>
      <c r="U692" s="90">
        <v>42664</v>
      </c>
      <c r="V692" s="19">
        <v>8303223.8399999999</v>
      </c>
      <c r="W692" s="43">
        <v>0</v>
      </c>
      <c r="X692" s="43">
        <v>0</v>
      </c>
      <c r="Y692" s="43">
        <v>0</v>
      </c>
      <c r="Z692" s="43">
        <v>0</v>
      </c>
      <c r="AA692" s="43">
        <v>0</v>
      </c>
      <c r="AB692" s="43">
        <v>0</v>
      </c>
      <c r="AC692" s="43">
        <v>0</v>
      </c>
      <c r="AD692" s="43">
        <v>0</v>
      </c>
      <c r="AE692" s="43">
        <v>0</v>
      </c>
      <c r="AF692" s="43">
        <v>0</v>
      </c>
      <c r="AG692" s="43">
        <v>0</v>
      </c>
      <c r="AH692" s="43">
        <v>0</v>
      </c>
      <c r="AI692" s="88">
        <v>0</v>
      </c>
      <c r="AJ692" s="43">
        <v>0</v>
      </c>
      <c r="AK692" s="43">
        <v>0</v>
      </c>
      <c r="AL692" s="43">
        <v>0</v>
      </c>
      <c r="AM692" s="43">
        <v>0</v>
      </c>
      <c r="AN692" s="72">
        <f t="shared" si="123"/>
        <v>8303223.8399999999</v>
      </c>
      <c r="AO692" s="40">
        <v>42670</v>
      </c>
      <c r="AP692" s="56">
        <v>8303223.8399999999</v>
      </c>
      <c r="AQ692" s="43">
        <v>0</v>
      </c>
      <c r="AR692" s="43">
        <v>0</v>
      </c>
      <c r="AS692" s="43">
        <v>0</v>
      </c>
      <c r="AT692" s="43">
        <v>0</v>
      </c>
      <c r="AU692" s="43">
        <v>0</v>
      </c>
      <c r="AV692" s="43">
        <v>0</v>
      </c>
      <c r="AW692" s="43">
        <v>0</v>
      </c>
      <c r="AX692" s="43">
        <v>0</v>
      </c>
      <c r="AY692" s="43">
        <v>0</v>
      </c>
      <c r="AZ692" s="43">
        <v>0</v>
      </c>
      <c r="BA692" s="19"/>
      <c r="BB692" s="275">
        <f t="shared" si="124"/>
        <v>0</v>
      </c>
      <c r="BC692" s="275">
        <f t="shared" si="125"/>
        <v>7737.160000000149</v>
      </c>
      <c r="BD692" s="14">
        <f>COUNTIF(СписМінфін!$B$2:$B$101,M692)</f>
        <v>1</v>
      </c>
    </row>
    <row r="693" spans="1:56" s="14" customFormat="1" hidden="1" x14ac:dyDescent="0.2">
      <c r="A693" s="14">
        <v>1</v>
      </c>
      <c r="B693" s="14">
        <f t="shared" si="126"/>
        <v>0</v>
      </c>
      <c r="C693" s="14">
        <f t="shared" si="127"/>
        <v>0</v>
      </c>
      <c r="D693" s="14" t="str">
        <f t="shared" si="128"/>
        <v>9ТОВАРИСТВО З ОБМЕЖЕНОЮ ВIДПОВIДАЛЬНIСТЮ "АГРЕКС"</v>
      </c>
      <c r="E693" s="261">
        <f t="shared" si="129"/>
        <v>0</v>
      </c>
      <c r="F693" s="261">
        <f t="shared" si="130"/>
        <v>0</v>
      </c>
      <c r="G693" s="128">
        <f t="shared" si="121"/>
        <v>0</v>
      </c>
      <c r="H693" s="126">
        <f t="shared" si="131"/>
        <v>0</v>
      </c>
      <c r="I693" s="23">
        <v>42633</v>
      </c>
      <c r="J693" s="23">
        <v>42633</v>
      </c>
      <c r="K693" s="274">
        <f t="shared" si="132"/>
        <v>42664</v>
      </c>
      <c r="L693" s="22">
        <v>9173153893</v>
      </c>
      <c r="M693" s="14" t="s">
        <v>82</v>
      </c>
      <c r="N693" s="41">
        <v>256029005630</v>
      </c>
      <c r="O693" s="40">
        <v>42633</v>
      </c>
      <c r="P693" s="40">
        <v>42633</v>
      </c>
      <c r="Q693" s="40" t="s">
        <v>108</v>
      </c>
      <c r="R693" s="43">
        <v>7656088</v>
      </c>
      <c r="S693" s="40">
        <v>42663</v>
      </c>
      <c r="T693" s="55">
        <f t="shared" si="122"/>
        <v>7656088</v>
      </c>
      <c r="U693" s="90">
        <v>42664</v>
      </c>
      <c r="V693" s="19">
        <v>7656088</v>
      </c>
      <c r="W693" s="43">
        <v>0</v>
      </c>
      <c r="X693" s="43">
        <v>0</v>
      </c>
      <c r="Y693" s="43">
        <v>0</v>
      </c>
      <c r="Z693" s="43">
        <v>0</v>
      </c>
      <c r="AA693" s="43">
        <v>0</v>
      </c>
      <c r="AB693" s="43">
        <v>0</v>
      </c>
      <c r="AC693" s="43">
        <v>0</v>
      </c>
      <c r="AD693" s="43">
        <v>0</v>
      </c>
      <c r="AE693" s="43">
        <v>0</v>
      </c>
      <c r="AF693" s="43">
        <v>0</v>
      </c>
      <c r="AG693" s="43">
        <v>0</v>
      </c>
      <c r="AH693" s="43">
        <v>0</v>
      </c>
      <c r="AI693" s="88">
        <v>0</v>
      </c>
      <c r="AJ693" s="43">
        <v>0</v>
      </c>
      <c r="AK693" s="43">
        <v>0</v>
      </c>
      <c r="AL693" s="43">
        <v>0</v>
      </c>
      <c r="AM693" s="43">
        <v>0</v>
      </c>
      <c r="AN693" s="72">
        <f t="shared" si="123"/>
        <v>7656088</v>
      </c>
      <c r="AO693" s="40">
        <v>42670</v>
      </c>
      <c r="AP693" s="56">
        <v>7656088</v>
      </c>
      <c r="AQ693" s="43">
        <v>0</v>
      </c>
      <c r="AR693" s="43">
        <v>0</v>
      </c>
      <c r="AS693" s="43">
        <v>0</v>
      </c>
      <c r="AT693" s="43">
        <v>0</v>
      </c>
      <c r="AU693" s="43">
        <v>0</v>
      </c>
      <c r="AV693" s="43">
        <v>0</v>
      </c>
      <c r="AW693" s="43">
        <v>0</v>
      </c>
      <c r="AX693" s="43">
        <v>0</v>
      </c>
      <c r="AY693" s="43">
        <v>0</v>
      </c>
      <c r="AZ693" s="43">
        <v>0</v>
      </c>
      <c r="BA693" s="19"/>
      <c r="BB693" s="275">
        <f t="shared" si="124"/>
        <v>0</v>
      </c>
      <c r="BC693" s="275">
        <f t="shared" si="125"/>
        <v>0</v>
      </c>
      <c r="BD693" s="14">
        <f>COUNTIF(СписМінфін!$B$2:$B$101,M693)</f>
        <v>1</v>
      </c>
    </row>
    <row r="694" spans="1:56" s="14" customFormat="1" hidden="1" x14ac:dyDescent="0.2">
      <c r="A694" s="14">
        <v>1</v>
      </c>
      <c r="B694" s="14">
        <f t="shared" si="126"/>
        <v>0</v>
      </c>
      <c r="C694" s="14">
        <f t="shared" si="127"/>
        <v>0</v>
      </c>
      <c r="D694" s="14" t="str">
        <f t="shared" si="128"/>
        <v>9ТОВАРИСТВО З ОБМЕЖЕНОЮ ВIДПОВIДАЛЬНIСТЮ "АМБАР ЕКСПОРТ"</v>
      </c>
      <c r="E694" s="261">
        <f t="shared" si="129"/>
        <v>0</v>
      </c>
      <c r="F694" s="261">
        <f t="shared" si="130"/>
        <v>0</v>
      </c>
      <c r="G694" s="128">
        <f t="shared" si="121"/>
        <v>0</v>
      </c>
      <c r="H694" s="126">
        <f t="shared" si="131"/>
        <v>0</v>
      </c>
      <c r="I694" s="23">
        <v>42633</v>
      </c>
      <c r="J694" s="23">
        <v>42633</v>
      </c>
      <c r="K694" s="274">
        <f t="shared" si="132"/>
        <v>42664</v>
      </c>
      <c r="L694" s="22">
        <v>9173680766</v>
      </c>
      <c r="M694" s="14" t="s">
        <v>59</v>
      </c>
      <c r="N694" s="41">
        <v>384069008150</v>
      </c>
      <c r="O694" s="40">
        <v>42633</v>
      </c>
      <c r="P694" s="40">
        <v>42633</v>
      </c>
      <c r="Q694" s="40" t="s">
        <v>108</v>
      </c>
      <c r="R694" s="22">
        <v>31026883</v>
      </c>
      <c r="S694" s="40">
        <v>42663</v>
      </c>
      <c r="T694" s="55">
        <f t="shared" si="122"/>
        <v>31026883</v>
      </c>
      <c r="U694" s="90">
        <v>42664</v>
      </c>
      <c r="V694" s="19">
        <v>31026883</v>
      </c>
      <c r="W694" s="43">
        <v>0</v>
      </c>
      <c r="X694" s="43">
        <v>0</v>
      </c>
      <c r="Y694" s="43">
        <v>0</v>
      </c>
      <c r="Z694" s="43">
        <v>0</v>
      </c>
      <c r="AA694" s="43">
        <v>0</v>
      </c>
      <c r="AB694" s="43">
        <v>0</v>
      </c>
      <c r="AC694" s="43">
        <v>0</v>
      </c>
      <c r="AD694" s="43">
        <v>0</v>
      </c>
      <c r="AE694" s="43">
        <v>0</v>
      </c>
      <c r="AF694" s="43">
        <v>0</v>
      </c>
      <c r="AG694" s="43">
        <v>0</v>
      </c>
      <c r="AH694" s="43">
        <v>0</v>
      </c>
      <c r="AI694" s="88">
        <v>0</v>
      </c>
      <c r="AJ694" s="43">
        <v>0</v>
      </c>
      <c r="AK694" s="43">
        <v>0</v>
      </c>
      <c r="AL694" s="43">
        <v>0</v>
      </c>
      <c r="AM694" s="43">
        <v>0</v>
      </c>
      <c r="AN694" s="72">
        <f t="shared" si="123"/>
        <v>31026883</v>
      </c>
      <c r="AO694" s="40">
        <v>42704</v>
      </c>
      <c r="AP694" s="56">
        <v>31026883</v>
      </c>
      <c r="AQ694" s="43">
        <v>0</v>
      </c>
      <c r="AR694" s="43">
        <v>0</v>
      </c>
      <c r="AS694" s="43">
        <v>0</v>
      </c>
      <c r="AT694" s="43">
        <v>0</v>
      </c>
      <c r="AU694" s="43">
        <v>0</v>
      </c>
      <c r="AV694" s="43">
        <v>0</v>
      </c>
      <c r="AW694" s="43">
        <v>0</v>
      </c>
      <c r="AX694" s="43">
        <v>0</v>
      </c>
      <c r="AY694" s="43">
        <v>0</v>
      </c>
      <c r="AZ694" s="43">
        <v>0</v>
      </c>
      <c r="BA694" s="19"/>
      <c r="BB694" s="275">
        <f t="shared" si="124"/>
        <v>0</v>
      </c>
      <c r="BC694" s="275">
        <f t="shared" si="125"/>
        <v>0</v>
      </c>
      <c r="BD694" s="14">
        <f>COUNTIF(СписМінфін!$B$2:$B$101,M694)</f>
        <v>1</v>
      </c>
    </row>
    <row r="695" spans="1:56" s="14" customFormat="1" hidden="1" x14ac:dyDescent="0.2">
      <c r="A695" s="14">
        <v>1</v>
      </c>
      <c r="B695" s="14">
        <f t="shared" si="126"/>
        <v>0</v>
      </c>
      <c r="C695" s="14">
        <f t="shared" si="127"/>
        <v>0</v>
      </c>
      <c r="D695" s="14" t="str">
        <f t="shared" si="128"/>
        <v>9ТОВАРИСТВО З ОБМЕЖЕНОЮ ВIДПОВIДАЛЬНIСТЮ "ЕЛЕКТРОЛЮКС УКРАЇНА"</v>
      </c>
      <c r="E695" s="261">
        <f t="shared" si="129"/>
        <v>0</v>
      </c>
      <c r="F695" s="261">
        <f t="shared" si="130"/>
        <v>0</v>
      </c>
      <c r="G695" s="128">
        <f t="shared" si="121"/>
        <v>0</v>
      </c>
      <c r="H695" s="126">
        <f t="shared" si="131"/>
        <v>0</v>
      </c>
      <c r="I695" s="23">
        <v>42633</v>
      </c>
      <c r="J695" s="23">
        <v>42633</v>
      </c>
      <c r="K695" s="274">
        <f t="shared" si="132"/>
        <v>42664</v>
      </c>
      <c r="L695" s="22">
        <v>9173504790</v>
      </c>
      <c r="M695" s="14" t="s">
        <v>95</v>
      </c>
      <c r="N695" s="41">
        <v>371830009158</v>
      </c>
      <c r="O695" s="40">
        <v>42633</v>
      </c>
      <c r="P695" s="40">
        <v>42633</v>
      </c>
      <c r="Q695" s="40" t="s">
        <v>108</v>
      </c>
      <c r="R695" s="43">
        <v>6593127</v>
      </c>
      <c r="S695" s="40">
        <v>42663</v>
      </c>
      <c r="T695" s="55">
        <f t="shared" si="122"/>
        <v>6593127</v>
      </c>
      <c r="U695" s="90">
        <v>42664</v>
      </c>
      <c r="V695" s="19">
        <v>6593127</v>
      </c>
      <c r="W695" s="43">
        <v>0</v>
      </c>
      <c r="X695" s="43">
        <v>0</v>
      </c>
      <c r="Y695" s="43">
        <v>0</v>
      </c>
      <c r="Z695" s="43">
        <v>0</v>
      </c>
      <c r="AA695" s="43">
        <v>0</v>
      </c>
      <c r="AB695" s="43">
        <v>0</v>
      </c>
      <c r="AC695" s="43">
        <v>0</v>
      </c>
      <c r="AD695" s="43">
        <v>0</v>
      </c>
      <c r="AE695" s="43">
        <v>0</v>
      </c>
      <c r="AF695" s="43">
        <v>0</v>
      </c>
      <c r="AG695" s="43">
        <v>0</v>
      </c>
      <c r="AH695" s="43">
        <v>0</v>
      </c>
      <c r="AI695" s="88">
        <v>0</v>
      </c>
      <c r="AJ695" s="43">
        <v>0</v>
      </c>
      <c r="AK695" s="43">
        <v>0</v>
      </c>
      <c r="AL695" s="43">
        <v>0</v>
      </c>
      <c r="AM695" s="43">
        <v>0</v>
      </c>
      <c r="AN695" s="72">
        <f t="shared" si="123"/>
        <v>6593127</v>
      </c>
      <c r="AO695" s="40">
        <v>42670</v>
      </c>
      <c r="AP695" s="56">
        <v>6593127</v>
      </c>
      <c r="AQ695" s="43">
        <v>0</v>
      </c>
      <c r="AR695" s="43">
        <v>0</v>
      </c>
      <c r="AS695" s="43">
        <v>0</v>
      </c>
      <c r="AT695" s="43">
        <v>0</v>
      </c>
      <c r="AU695" s="43">
        <v>0</v>
      </c>
      <c r="AV695" s="43">
        <v>0</v>
      </c>
      <c r="AW695" s="43">
        <v>0</v>
      </c>
      <c r="AX695" s="43">
        <v>0</v>
      </c>
      <c r="AY695" s="43">
        <v>0</v>
      </c>
      <c r="AZ695" s="43">
        <v>0</v>
      </c>
      <c r="BA695" s="19"/>
      <c r="BB695" s="275">
        <f t="shared" si="124"/>
        <v>0</v>
      </c>
      <c r="BC695" s="275">
        <f t="shared" si="125"/>
        <v>0</v>
      </c>
      <c r="BD695" s="14">
        <f>COUNTIF(СписМінфін!$B$2:$B$101,M695)</f>
        <v>1</v>
      </c>
    </row>
    <row r="696" spans="1:56" s="14" customFormat="1" hidden="1" x14ac:dyDescent="0.2">
      <c r="A696" s="14">
        <v>1</v>
      </c>
      <c r="B696" s="14">
        <f t="shared" si="126"/>
        <v>1</v>
      </c>
      <c r="C696" s="14">
        <f t="shared" si="127"/>
        <v>0</v>
      </c>
      <c r="D696" s="14" t="str">
        <f t="shared" si="128"/>
        <v>9ТОВАРИСТВО З ОБМЕЖЕНОЮ ВIДПОВIДАЛЬНIСТЮ "ЄВРОПА-ТРАНС ЛТД"</v>
      </c>
      <c r="E696" s="261">
        <f t="shared" si="129"/>
        <v>656211.17260273977</v>
      </c>
      <c r="F696" s="261">
        <f t="shared" si="130"/>
        <v>0</v>
      </c>
      <c r="G696" s="128">
        <f t="shared" si="121"/>
        <v>1735631</v>
      </c>
      <c r="H696" s="126">
        <f t="shared" si="131"/>
        <v>0</v>
      </c>
      <c r="I696" s="23">
        <v>42633</v>
      </c>
      <c r="J696" s="23">
        <v>42633</v>
      </c>
      <c r="K696" s="274">
        <f t="shared" si="132"/>
        <v>42664</v>
      </c>
      <c r="L696" s="22">
        <v>9173435295</v>
      </c>
      <c r="M696" s="14" t="s">
        <v>51</v>
      </c>
      <c r="N696" s="41">
        <v>326051509157</v>
      </c>
      <c r="O696" s="40">
        <v>42633</v>
      </c>
      <c r="P696" s="40">
        <v>42633</v>
      </c>
      <c r="Q696" s="40" t="s">
        <v>108</v>
      </c>
      <c r="R696" s="22">
        <v>34441947</v>
      </c>
      <c r="S696" s="40">
        <v>42663</v>
      </c>
      <c r="T696" s="55">
        <f t="shared" si="122"/>
        <v>32706316</v>
      </c>
      <c r="U696" s="90">
        <v>42664</v>
      </c>
      <c r="V696" s="19">
        <v>32706316</v>
      </c>
      <c r="W696" s="43">
        <v>0</v>
      </c>
      <c r="X696" s="43">
        <v>0</v>
      </c>
      <c r="Y696" s="43">
        <v>0</v>
      </c>
      <c r="Z696" s="43">
        <v>0</v>
      </c>
      <c r="AA696" s="43">
        <v>0</v>
      </c>
      <c r="AB696" s="43">
        <v>0</v>
      </c>
      <c r="AC696" s="43">
        <v>0</v>
      </c>
      <c r="AD696" s="43">
        <v>0</v>
      </c>
      <c r="AE696" s="43">
        <v>0</v>
      </c>
      <c r="AF696" s="43">
        <v>0</v>
      </c>
      <c r="AG696" s="43">
        <v>0</v>
      </c>
      <c r="AH696" s="43">
        <v>0</v>
      </c>
      <c r="AI696" s="88">
        <v>0</v>
      </c>
      <c r="AJ696" s="43">
        <v>0</v>
      </c>
      <c r="AK696" s="43">
        <v>0</v>
      </c>
      <c r="AL696" s="43">
        <v>0</v>
      </c>
      <c r="AM696" s="43">
        <v>0</v>
      </c>
      <c r="AN696" s="72">
        <f t="shared" si="123"/>
        <v>32706316</v>
      </c>
      <c r="AO696" s="40">
        <v>42670</v>
      </c>
      <c r="AP696" s="56">
        <v>32706316</v>
      </c>
      <c r="AQ696" s="43">
        <v>0</v>
      </c>
      <c r="AR696" s="43">
        <v>0</v>
      </c>
      <c r="AS696" s="43">
        <v>0</v>
      </c>
      <c r="AT696" s="43">
        <v>0</v>
      </c>
      <c r="AU696" s="43">
        <v>0</v>
      </c>
      <c r="AV696" s="43">
        <v>0</v>
      </c>
      <c r="AW696" s="43">
        <v>0</v>
      </c>
      <c r="AX696" s="43">
        <v>0</v>
      </c>
      <c r="AY696" s="43">
        <v>0</v>
      </c>
      <c r="AZ696" s="43">
        <v>0</v>
      </c>
      <c r="BA696" s="19"/>
      <c r="BB696" s="275">
        <f t="shared" si="124"/>
        <v>0</v>
      </c>
      <c r="BC696" s="275">
        <f t="shared" si="125"/>
        <v>1735631</v>
      </c>
      <c r="BD696" s="14">
        <f>COUNTIF(СписМінфін!$B$2:$B$101,M696)</f>
        <v>1</v>
      </c>
    </row>
    <row r="697" spans="1:56" s="14" customFormat="1" hidden="1" x14ac:dyDescent="0.2">
      <c r="A697" s="14">
        <v>1</v>
      </c>
      <c r="B697" s="14">
        <f t="shared" si="126"/>
        <v>0</v>
      </c>
      <c r="C697" s="14">
        <f t="shared" si="127"/>
        <v>0</v>
      </c>
      <c r="D697" s="14" t="str">
        <f t="shared" si="128"/>
        <v>9ТОВАРИСТВО З ОБМЕЖЕНОЮ ВIДПОВIДАЛЬНIСТЮ "ЗАПОРІЗЬКИЙ ТИТАНО-МАГНІЄВИЙ КОМБІНАТ"</v>
      </c>
      <c r="E697" s="261">
        <f t="shared" si="129"/>
        <v>0</v>
      </c>
      <c r="F697" s="261">
        <f t="shared" si="130"/>
        <v>0</v>
      </c>
      <c r="G697" s="128">
        <f t="shared" si="121"/>
        <v>0</v>
      </c>
      <c r="H697" s="126">
        <f t="shared" si="131"/>
        <v>0</v>
      </c>
      <c r="I697" s="23">
        <v>42633</v>
      </c>
      <c r="J697" s="23">
        <v>42633</v>
      </c>
      <c r="K697" s="274">
        <f t="shared" si="132"/>
        <v>42664</v>
      </c>
      <c r="L697" s="22">
        <v>9172645173</v>
      </c>
      <c r="M697" s="14" t="s">
        <v>30</v>
      </c>
      <c r="N697" s="41">
        <v>389830008255</v>
      </c>
      <c r="O697" s="40">
        <v>42633</v>
      </c>
      <c r="P697" s="40">
        <v>42633</v>
      </c>
      <c r="Q697" s="40" t="s">
        <v>108</v>
      </c>
      <c r="R697" s="43">
        <v>4999957</v>
      </c>
      <c r="S697" s="40">
        <v>42663</v>
      </c>
      <c r="T697" s="55">
        <f t="shared" si="122"/>
        <v>4999957</v>
      </c>
      <c r="U697" s="90">
        <v>42664</v>
      </c>
      <c r="V697" s="19">
        <v>4999957</v>
      </c>
      <c r="W697" s="43">
        <v>0</v>
      </c>
      <c r="X697" s="43">
        <v>0</v>
      </c>
      <c r="Y697" s="43">
        <v>0</v>
      </c>
      <c r="Z697" s="43">
        <v>0</v>
      </c>
      <c r="AA697" s="43">
        <v>0</v>
      </c>
      <c r="AB697" s="43">
        <v>0</v>
      </c>
      <c r="AC697" s="43">
        <v>0</v>
      </c>
      <c r="AD697" s="43">
        <v>0</v>
      </c>
      <c r="AE697" s="43">
        <v>0</v>
      </c>
      <c r="AF697" s="43">
        <v>0</v>
      </c>
      <c r="AG697" s="43">
        <v>0</v>
      </c>
      <c r="AH697" s="43">
        <v>0</v>
      </c>
      <c r="AI697" s="88">
        <v>0</v>
      </c>
      <c r="AJ697" s="43">
        <v>0</v>
      </c>
      <c r="AK697" s="43">
        <v>0</v>
      </c>
      <c r="AL697" s="43">
        <v>0</v>
      </c>
      <c r="AM697" s="43">
        <v>0</v>
      </c>
      <c r="AN697" s="72">
        <f t="shared" si="123"/>
        <v>4999957</v>
      </c>
      <c r="AO697" s="40">
        <v>42733</v>
      </c>
      <c r="AP697" s="56">
        <v>4999957</v>
      </c>
      <c r="AQ697" s="43">
        <v>0</v>
      </c>
      <c r="AR697" s="43">
        <v>0</v>
      </c>
      <c r="AS697" s="43">
        <v>0</v>
      </c>
      <c r="AT697" s="43">
        <v>0</v>
      </c>
      <c r="AU697" s="43">
        <v>0</v>
      </c>
      <c r="AV697" s="43">
        <v>0</v>
      </c>
      <c r="AW697" s="43">
        <v>0</v>
      </c>
      <c r="AX697" s="43">
        <v>0</v>
      </c>
      <c r="AY697" s="43">
        <v>0</v>
      </c>
      <c r="AZ697" s="43">
        <v>0</v>
      </c>
      <c r="BA697" s="19"/>
      <c r="BB697" s="275">
        <f t="shared" si="124"/>
        <v>0</v>
      </c>
      <c r="BC697" s="275">
        <f t="shared" si="125"/>
        <v>0</v>
      </c>
      <c r="BD697" s="14">
        <f>COUNTIF(СписМінфін!$B$2:$B$101,M697)</f>
        <v>1</v>
      </c>
    </row>
    <row r="698" spans="1:56" s="14" customFormat="1" hidden="1" x14ac:dyDescent="0.2">
      <c r="A698" s="14">
        <v>1</v>
      </c>
      <c r="B698" s="14">
        <f t="shared" si="126"/>
        <v>0</v>
      </c>
      <c r="C698" s="14">
        <f t="shared" si="127"/>
        <v>0</v>
      </c>
      <c r="D698" s="14" t="str">
        <f t="shared" si="128"/>
        <v>9ТОВАРИСТВО З ОБМЕЖЕНОЮ ВIДПОВIДАЛЬНIСТЮ "ІМПЕРОВО ФУДЗ"</v>
      </c>
      <c r="E698" s="261">
        <f t="shared" si="129"/>
        <v>0</v>
      </c>
      <c r="F698" s="261">
        <f t="shared" si="130"/>
        <v>0</v>
      </c>
      <c r="G698" s="128">
        <f t="shared" si="121"/>
        <v>0</v>
      </c>
      <c r="H698" s="126">
        <f t="shared" si="131"/>
        <v>0</v>
      </c>
      <c r="I698" s="23">
        <v>42633</v>
      </c>
      <c r="J698" s="23">
        <v>42633</v>
      </c>
      <c r="K698" s="274">
        <f t="shared" si="132"/>
        <v>42664</v>
      </c>
      <c r="L698" s="22">
        <v>9172981511</v>
      </c>
      <c r="M698" s="14" t="s">
        <v>69</v>
      </c>
      <c r="N698" s="41">
        <v>348450709150</v>
      </c>
      <c r="O698" s="40">
        <v>42633</v>
      </c>
      <c r="P698" s="40">
        <v>42633</v>
      </c>
      <c r="Q698" s="40" t="s">
        <v>108</v>
      </c>
      <c r="R698" s="22">
        <v>71525891</v>
      </c>
      <c r="S698" s="40">
        <v>42663</v>
      </c>
      <c r="T698" s="55">
        <f t="shared" si="122"/>
        <v>71525891</v>
      </c>
      <c r="U698" s="90">
        <v>42664</v>
      </c>
      <c r="V698" s="19">
        <v>71525891</v>
      </c>
      <c r="W698" s="43">
        <v>0</v>
      </c>
      <c r="X698" s="43">
        <v>0</v>
      </c>
      <c r="Y698" s="43">
        <v>0</v>
      </c>
      <c r="Z698" s="43">
        <v>0</v>
      </c>
      <c r="AA698" s="43">
        <v>0</v>
      </c>
      <c r="AB698" s="43">
        <v>0</v>
      </c>
      <c r="AC698" s="43">
        <v>0</v>
      </c>
      <c r="AD698" s="43">
        <v>0</v>
      </c>
      <c r="AE698" s="43">
        <v>0</v>
      </c>
      <c r="AF698" s="43">
        <v>0</v>
      </c>
      <c r="AG698" s="43">
        <v>0</v>
      </c>
      <c r="AH698" s="43">
        <v>0</v>
      </c>
      <c r="AI698" s="88">
        <v>0</v>
      </c>
      <c r="AJ698" s="43">
        <v>0</v>
      </c>
      <c r="AK698" s="43">
        <v>0</v>
      </c>
      <c r="AL698" s="43">
        <v>0</v>
      </c>
      <c r="AM698" s="43">
        <v>0</v>
      </c>
      <c r="AN698" s="72">
        <f t="shared" si="123"/>
        <v>71525891</v>
      </c>
      <c r="AO698" s="40">
        <v>42670</v>
      </c>
      <c r="AP698" s="56">
        <v>71525891</v>
      </c>
      <c r="AQ698" s="43">
        <v>0</v>
      </c>
      <c r="AR698" s="43">
        <v>0</v>
      </c>
      <c r="AS698" s="43">
        <v>0</v>
      </c>
      <c r="AT698" s="43">
        <v>0</v>
      </c>
      <c r="AU698" s="43">
        <v>0</v>
      </c>
      <c r="AV698" s="43">
        <v>0</v>
      </c>
      <c r="AW698" s="43">
        <v>0</v>
      </c>
      <c r="AX698" s="43">
        <v>0</v>
      </c>
      <c r="AY698" s="43">
        <v>0</v>
      </c>
      <c r="AZ698" s="43">
        <v>0</v>
      </c>
      <c r="BA698" s="19"/>
      <c r="BB698" s="275">
        <f t="shared" si="124"/>
        <v>0</v>
      </c>
      <c r="BC698" s="275">
        <f t="shared" si="125"/>
        <v>0</v>
      </c>
      <c r="BD698" s="14">
        <f>COUNTIF(СписМінфін!$B$2:$B$101,M698)</f>
        <v>1</v>
      </c>
    </row>
    <row r="699" spans="1:56" s="14" customFormat="1" hidden="1" x14ac:dyDescent="0.2">
      <c r="A699" s="14">
        <v>1</v>
      </c>
      <c r="B699" s="14">
        <f t="shared" si="126"/>
        <v>1</v>
      </c>
      <c r="C699" s="14">
        <f t="shared" si="127"/>
        <v>1</v>
      </c>
      <c r="D699" s="14" t="str">
        <f t="shared" si="128"/>
        <v>9ТОВАРИСТВО З ОБМЕЖЕНОЮ ВIДПОВIДАЛЬНIСТЮ "ПОБУЖСЬКИЙ ФЕРОНІКЕЛЕВИЙ КОМБІНАТ"</v>
      </c>
      <c r="E699" s="261">
        <f t="shared" si="129"/>
        <v>40182.646794520551</v>
      </c>
      <c r="F699" s="261">
        <f t="shared" si="130"/>
        <v>40182.646794520551</v>
      </c>
      <c r="G699" s="128">
        <f t="shared" si="121"/>
        <v>0</v>
      </c>
      <c r="H699" s="126">
        <f t="shared" si="131"/>
        <v>88</v>
      </c>
      <c r="I699" s="62">
        <v>42633</v>
      </c>
      <c r="J699" s="62">
        <v>42633</v>
      </c>
      <c r="K699" s="274">
        <f t="shared" si="132"/>
        <v>42788</v>
      </c>
      <c r="L699" s="52">
        <v>9173518097</v>
      </c>
      <c r="M699" s="14" t="s">
        <v>50</v>
      </c>
      <c r="N699" s="58">
        <v>310769526557</v>
      </c>
      <c r="O699" s="51">
        <v>42633</v>
      </c>
      <c r="P699" s="51">
        <v>42633</v>
      </c>
      <c r="Q699" s="40" t="s">
        <v>108</v>
      </c>
      <c r="R699" s="52">
        <v>30603071</v>
      </c>
      <c r="S699" s="51">
        <v>42663</v>
      </c>
      <c r="T699" s="55">
        <f t="shared" si="122"/>
        <v>30603071</v>
      </c>
      <c r="U699" s="110">
        <v>42664</v>
      </c>
      <c r="V699" s="25">
        <v>30397883.440000001</v>
      </c>
      <c r="W699" s="33">
        <v>42696</v>
      </c>
      <c r="X699" s="25">
        <v>38520.9</v>
      </c>
      <c r="Y699" s="33">
        <v>42788</v>
      </c>
      <c r="Z699" s="25">
        <v>166666.66</v>
      </c>
      <c r="AA699" s="43">
        <v>0</v>
      </c>
      <c r="AB699" s="43">
        <v>0</v>
      </c>
      <c r="AC699" s="43">
        <v>0</v>
      </c>
      <c r="AD699" s="43">
        <v>0</v>
      </c>
      <c r="AE699" s="43">
        <v>0</v>
      </c>
      <c r="AF699" s="43">
        <v>0</v>
      </c>
      <c r="AG699" s="43">
        <v>0</v>
      </c>
      <c r="AH699" s="43">
        <v>0</v>
      </c>
      <c r="AI699" s="88">
        <v>0</v>
      </c>
      <c r="AJ699" s="43">
        <v>0</v>
      </c>
      <c r="AK699" s="43">
        <v>0</v>
      </c>
      <c r="AL699" s="43">
        <v>0</v>
      </c>
      <c r="AM699" s="43">
        <v>0</v>
      </c>
      <c r="AN699" s="72">
        <f t="shared" si="123"/>
        <v>30603071</v>
      </c>
      <c r="AO699" s="40">
        <v>42670</v>
      </c>
      <c r="AP699" s="57">
        <v>30603071</v>
      </c>
      <c r="AQ699" s="43">
        <v>0</v>
      </c>
      <c r="AR699" s="43">
        <v>0</v>
      </c>
      <c r="AS699" s="43">
        <v>0</v>
      </c>
      <c r="AT699" s="43">
        <v>0</v>
      </c>
      <c r="AU699" s="43">
        <v>0</v>
      </c>
      <c r="AV699" s="43">
        <v>0</v>
      </c>
      <c r="AW699" s="43">
        <v>0</v>
      </c>
      <c r="AX699" s="43">
        <v>0</v>
      </c>
      <c r="AY699" s="43">
        <v>0</v>
      </c>
      <c r="AZ699" s="43">
        <v>0</v>
      </c>
      <c r="BA699" s="19"/>
      <c r="BB699" s="275">
        <f t="shared" si="124"/>
        <v>0</v>
      </c>
      <c r="BC699" s="275">
        <f t="shared" si="125"/>
        <v>0</v>
      </c>
      <c r="BD699" s="14">
        <f>COUNTIF(СписМінфін!$B$2:$B$101,M699)</f>
        <v>1</v>
      </c>
    </row>
    <row r="700" spans="1:56" s="14" customFormat="1" hidden="1" x14ac:dyDescent="0.2">
      <c r="A700" s="14">
        <v>1</v>
      </c>
      <c r="B700" s="14">
        <f t="shared" si="126"/>
        <v>0</v>
      </c>
      <c r="C700" s="14">
        <f t="shared" si="127"/>
        <v>0</v>
      </c>
      <c r="D700" s="14" t="str">
        <f t="shared" si="128"/>
        <v>9ТОВАРИСТВО З ОБМЕЖЕНОЮ ВIДПОВIДАЛЬНIСТЮ "РАДЕХІВСЬКИЙ ЦУКОР"</v>
      </c>
      <c r="E700" s="261">
        <f t="shared" si="129"/>
        <v>0</v>
      </c>
      <c r="F700" s="261">
        <f t="shared" si="130"/>
        <v>0</v>
      </c>
      <c r="G700" s="128">
        <f t="shared" si="121"/>
        <v>0</v>
      </c>
      <c r="H700" s="126">
        <f t="shared" si="131"/>
        <v>0</v>
      </c>
      <c r="I700" s="23">
        <v>42633</v>
      </c>
      <c r="J700" s="23">
        <v>42633</v>
      </c>
      <c r="K700" s="274">
        <f t="shared" si="132"/>
        <v>42664</v>
      </c>
      <c r="L700" s="22">
        <v>9172629948</v>
      </c>
      <c r="M700" s="14" t="s">
        <v>17</v>
      </c>
      <c r="N700" s="41">
        <v>361531813268</v>
      </c>
      <c r="O700" s="40">
        <v>42633</v>
      </c>
      <c r="P700" s="40">
        <v>42633</v>
      </c>
      <c r="Q700" s="40" t="s">
        <v>108</v>
      </c>
      <c r="R700" s="22">
        <v>5032146</v>
      </c>
      <c r="S700" s="40">
        <v>42663</v>
      </c>
      <c r="T700" s="55">
        <f t="shared" si="122"/>
        <v>5032146</v>
      </c>
      <c r="U700" s="90">
        <v>42664</v>
      </c>
      <c r="V700" s="19">
        <v>5032146</v>
      </c>
      <c r="W700" s="43">
        <v>0</v>
      </c>
      <c r="X700" s="43">
        <v>0</v>
      </c>
      <c r="Y700" s="43">
        <v>0</v>
      </c>
      <c r="Z700" s="43">
        <v>0</v>
      </c>
      <c r="AA700" s="43">
        <v>0</v>
      </c>
      <c r="AB700" s="43">
        <v>0</v>
      </c>
      <c r="AC700" s="43">
        <v>0</v>
      </c>
      <c r="AD700" s="43">
        <v>0</v>
      </c>
      <c r="AE700" s="43">
        <v>0</v>
      </c>
      <c r="AF700" s="43">
        <v>0</v>
      </c>
      <c r="AG700" s="43">
        <v>0</v>
      </c>
      <c r="AH700" s="43">
        <v>0</v>
      </c>
      <c r="AI700" s="88">
        <v>0</v>
      </c>
      <c r="AJ700" s="43">
        <v>0</v>
      </c>
      <c r="AK700" s="43">
        <v>0</v>
      </c>
      <c r="AL700" s="43">
        <v>0</v>
      </c>
      <c r="AM700" s="43">
        <v>0</v>
      </c>
      <c r="AN700" s="72">
        <f t="shared" si="123"/>
        <v>5032146</v>
      </c>
      <c r="AO700" s="40">
        <v>42731</v>
      </c>
      <c r="AP700" s="56">
        <v>5032146</v>
      </c>
      <c r="AQ700" s="43">
        <v>0</v>
      </c>
      <c r="AR700" s="43">
        <v>0</v>
      </c>
      <c r="AS700" s="43">
        <v>0</v>
      </c>
      <c r="AT700" s="43">
        <v>0</v>
      </c>
      <c r="AU700" s="43">
        <v>0</v>
      </c>
      <c r="AV700" s="43">
        <v>0</v>
      </c>
      <c r="AW700" s="43">
        <v>0</v>
      </c>
      <c r="AX700" s="43">
        <v>0</v>
      </c>
      <c r="AY700" s="43">
        <v>0</v>
      </c>
      <c r="AZ700" s="43">
        <v>0</v>
      </c>
      <c r="BA700" s="19"/>
      <c r="BB700" s="275">
        <f t="shared" si="124"/>
        <v>0</v>
      </c>
      <c r="BC700" s="275">
        <f t="shared" si="125"/>
        <v>0</v>
      </c>
      <c r="BD700" s="14">
        <f>COUNTIF(СписМінфін!$B$2:$B$101,M700)</f>
        <v>1</v>
      </c>
    </row>
    <row r="701" spans="1:56" s="14" customFormat="1" hidden="1" x14ac:dyDescent="0.2">
      <c r="A701" s="14">
        <v>1</v>
      </c>
      <c r="B701" s="14">
        <f t="shared" si="126"/>
        <v>0</v>
      </c>
      <c r="C701" s="14">
        <f t="shared" si="127"/>
        <v>0</v>
      </c>
      <c r="D701" s="14" t="str">
        <f t="shared" si="128"/>
        <v>9ТОВАРИСТВО З ОБМЕЖЕНОЮ ВIДПОВIДАЛЬНIСТЮ "ТАРКЕТТ ВІНІСІН"</v>
      </c>
      <c r="E701" s="261">
        <f t="shared" si="129"/>
        <v>0</v>
      </c>
      <c r="F701" s="261">
        <f t="shared" si="130"/>
        <v>0</v>
      </c>
      <c r="G701" s="128">
        <f t="shared" si="121"/>
        <v>0</v>
      </c>
      <c r="H701" s="126">
        <f t="shared" si="131"/>
        <v>0</v>
      </c>
      <c r="I701" s="23">
        <v>42633</v>
      </c>
      <c r="J701" s="23">
        <v>42633</v>
      </c>
      <c r="K701" s="274">
        <f t="shared" si="132"/>
        <v>42664</v>
      </c>
      <c r="L701" s="22">
        <v>9172936953</v>
      </c>
      <c r="M701" s="14" t="s">
        <v>97</v>
      </c>
      <c r="N701" s="41">
        <v>143615809167</v>
      </c>
      <c r="O701" s="40">
        <v>42633</v>
      </c>
      <c r="P701" s="40">
        <v>42633</v>
      </c>
      <c r="Q701" s="40" t="s">
        <v>108</v>
      </c>
      <c r="R701" s="43">
        <v>8112223</v>
      </c>
      <c r="S701" s="40">
        <v>42663</v>
      </c>
      <c r="T701" s="55">
        <f t="shared" si="122"/>
        <v>8112223</v>
      </c>
      <c r="U701" s="90">
        <v>42664</v>
      </c>
      <c r="V701" s="19">
        <v>8112223</v>
      </c>
      <c r="W701" s="43">
        <v>0</v>
      </c>
      <c r="X701" s="43">
        <v>0</v>
      </c>
      <c r="Y701" s="43">
        <v>0</v>
      </c>
      <c r="Z701" s="43">
        <v>0</v>
      </c>
      <c r="AA701" s="43">
        <v>0</v>
      </c>
      <c r="AB701" s="43">
        <v>0</v>
      </c>
      <c r="AC701" s="43">
        <v>0</v>
      </c>
      <c r="AD701" s="43">
        <v>0</v>
      </c>
      <c r="AE701" s="43">
        <v>0</v>
      </c>
      <c r="AF701" s="43">
        <v>0</v>
      </c>
      <c r="AG701" s="43">
        <v>0</v>
      </c>
      <c r="AH701" s="43">
        <v>0</v>
      </c>
      <c r="AI701" s="88">
        <v>0</v>
      </c>
      <c r="AJ701" s="43">
        <v>0</v>
      </c>
      <c r="AK701" s="43">
        <v>0</v>
      </c>
      <c r="AL701" s="43">
        <v>0</v>
      </c>
      <c r="AM701" s="43">
        <v>0</v>
      </c>
      <c r="AN701" s="72">
        <f t="shared" si="123"/>
        <v>8112223</v>
      </c>
      <c r="AO701" s="40">
        <v>42670</v>
      </c>
      <c r="AP701" s="56">
        <v>8112223</v>
      </c>
      <c r="AQ701" s="43">
        <v>0</v>
      </c>
      <c r="AR701" s="43">
        <v>0</v>
      </c>
      <c r="AS701" s="43">
        <v>0</v>
      </c>
      <c r="AT701" s="43">
        <v>0</v>
      </c>
      <c r="AU701" s="43">
        <v>0</v>
      </c>
      <c r="AV701" s="43">
        <v>0</v>
      </c>
      <c r="AW701" s="43">
        <v>0</v>
      </c>
      <c r="AX701" s="43">
        <v>0</v>
      </c>
      <c r="AY701" s="43">
        <v>0</v>
      </c>
      <c r="AZ701" s="43">
        <v>0</v>
      </c>
      <c r="BA701" s="19"/>
      <c r="BB701" s="275">
        <f t="shared" si="124"/>
        <v>0</v>
      </c>
      <c r="BC701" s="275">
        <f t="shared" si="125"/>
        <v>0</v>
      </c>
      <c r="BD701" s="14">
        <f>COUNTIF(СписМінфін!$B$2:$B$101,M701)</f>
        <v>1</v>
      </c>
    </row>
    <row r="702" spans="1:56" s="14" customFormat="1" hidden="1" x14ac:dyDescent="0.2">
      <c r="A702" s="14">
        <v>1</v>
      </c>
      <c r="B702" s="14">
        <f t="shared" si="126"/>
        <v>0</v>
      </c>
      <c r="C702" s="14">
        <f t="shared" si="127"/>
        <v>0</v>
      </c>
      <c r="D702" s="14" t="str">
        <f t="shared" si="128"/>
        <v>9ТОВАРИСТВО З ОБМЕЖЕНОЮ ВІДПОВІДАЛЬНІСТЮ "ЕЛЕКТРОСТАЛЬ"</v>
      </c>
      <c r="E702" s="261">
        <f t="shared" si="129"/>
        <v>0</v>
      </c>
      <c r="F702" s="261">
        <f t="shared" si="130"/>
        <v>0</v>
      </c>
      <c r="G702" s="128">
        <f t="shared" si="121"/>
        <v>0</v>
      </c>
      <c r="H702" s="126">
        <f t="shared" si="131"/>
        <v>0</v>
      </c>
      <c r="I702" s="23">
        <v>42633</v>
      </c>
      <c r="J702" s="23">
        <v>42633</v>
      </c>
      <c r="K702" s="274">
        <f t="shared" si="132"/>
        <v>42664</v>
      </c>
      <c r="L702" s="22">
        <v>9173074330</v>
      </c>
      <c r="M702" s="14" t="s">
        <v>135</v>
      </c>
      <c r="N702" s="41">
        <v>325823805381</v>
      </c>
      <c r="O702" s="40">
        <v>42633</v>
      </c>
      <c r="P702" s="40">
        <v>42633</v>
      </c>
      <c r="Q702" s="40" t="s">
        <v>108</v>
      </c>
      <c r="R702" s="22">
        <v>10211877</v>
      </c>
      <c r="S702" s="40">
        <v>42663</v>
      </c>
      <c r="T702" s="55">
        <f t="shared" si="122"/>
        <v>10211877</v>
      </c>
      <c r="U702" s="90">
        <v>42664</v>
      </c>
      <c r="V702" s="19">
        <v>10211877</v>
      </c>
      <c r="W702" s="43">
        <v>0</v>
      </c>
      <c r="X702" s="43">
        <v>0</v>
      </c>
      <c r="Y702" s="43">
        <v>0</v>
      </c>
      <c r="Z702" s="43">
        <v>0</v>
      </c>
      <c r="AA702" s="43">
        <v>0</v>
      </c>
      <c r="AB702" s="43">
        <v>0</v>
      </c>
      <c r="AC702" s="43">
        <v>0</v>
      </c>
      <c r="AD702" s="43">
        <v>0</v>
      </c>
      <c r="AE702" s="43">
        <v>0</v>
      </c>
      <c r="AF702" s="43">
        <v>0</v>
      </c>
      <c r="AG702" s="43">
        <v>0</v>
      </c>
      <c r="AH702" s="43">
        <v>0</v>
      </c>
      <c r="AI702" s="88">
        <v>0</v>
      </c>
      <c r="AJ702" s="43">
        <v>0</v>
      </c>
      <c r="AK702" s="43">
        <v>0</v>
      </c>
      <c r="AL702" s="43">
        <v>0</v>
      </c>
      <c r="AM702" s="43">
        <v>0</v>
      </c>
      <c r="AN702" s="72">
        <f t="shared" si="123"/>
        <v>10211877</v>
      </c>
      <c r="AO702" s="40">
        <v>42669</v>
      </c>
      <c r="AP702" s="56">
        <v>10211877</v>
      </c>
      <c r="AQ702" s="43">
        <v>0</v>
      </c>
      <c r="AR702" s="43">
        <v>0</v>
      </c>
      <c r="AS702" s="43">
        <v>0</v>
      </c>
      <c r="AT702" s="43">
        <v>0</v>
      </c>
      <c r="AU702" s="43">
        <v>0</v>
      </c>
      <c r="AV702" s="43">
        <v>0</v>
      </c>
      <c r="AW702" s="43">
        <v>0</v>
      </c>
      <c r="AX702" s="43">
        <v>0</v>
      </c>
      <c r="AY702" s="43">
        <v>0</v>
      </c>
      <c r="AZ702" s="43">
        <v>0</v>
      </c>
      <c r="BA702" s="19"/>
      <c r="BB702" s="275">
        <f t="shared" si="124"/>
        <v>0</v>
      </c>
      <c r="BC702" s="275">
        <f t="shared" si="125"/>
        <v>0</v>
      </c>
      <c r="BD702" s="14">
        <f>COUNTIF(СписМінфін!$B$2:$B$101,M702)</f>
        <v>0</v>
      </c>
    </row>
    <row r="703" spans="1:56" s="14" customFormat="1" hidden="1" x14ac:dyDescent="0.2">
      <c r="A703" s="14">
        <v>1</v>
      </c>
      <c r="B703" s="14">
        <f t="shared" si="126"/>
        <v>1</v>
      </c>
      <c r="C703" s="14">
        <f t="shared" si="127"/>
        <v>0</v>
      </c>
      <c r="D703" s="14" t="str">
        <f t="shared" si="128"/>
        <v>9ПУБЛІЧНЕ АКЦIОНЕРНЕ ТОВАРИСТВО "ВІННИЦЬКИЙ ОЛІЙНОЖИРОВИЙ КОМБІНАТ"</v>
      </c>
      <c r="E703" s="261">
        <f t="shared" si="129"/>
        <v>4609.3247671233157</v>
      </c>
      <c r="F703" s="261">
        <f t="shared" si="130"/>
        <v>0</v>
      </c>
      <c r="G703" s="128">
        <f t="shared" si="121"/>
        <v>12191.330000000075</v>
      </c>
      <c r="H703" s="126">
        <f t="shared" si="131"/>
        <v>0</v>
      </c>
      <c r="I703" s="23">
        <v>42633</v>
      </c>
      <c r="J703" s="23">
        <v>42633</v>
      </c>
      <c r="K703" s="274">
        <f t="shared" si="132"/>
        <v>42667</v>
      </c>
      <c r="L703" s="22">
        <v>9173072782</v>
      </c>
      <c r="M703" s="14" t="s">
        <v>76</v>
      </c>
      <c r="N703" s="41">
        <v>3737502280</v>
      </c>
      <c r="O703" s="40">
        <v>42633</v>
      </c>
      <c r="P703" s="40">
        <v>42633</v>
      </c>
      <c r="Q703" s="40" t="s">
        <v>108</v>
      </c>
      <c r="R703" s="43">
        <v>6740590</v>
      </c>
      <c r="S703" s="40">
        <v>42667</v>
      </c>
      <c r="T703" s="55">
        <f t="shared" si="122"/>
        <v>6728398.6699999999</v>
      </c>
      <c r="U703" s="90">
        <v>42667</v>
      </c>
      <c r="V703" s="19">
        <v>6728398.6699999999</v>
      </c>
      <c r="W703" s="43">
        <v>0</v>
      </c>
      <c r="X703" s="43">
        <v>0</v>
      </c>
      <c r="Y703" s="43">
        <v>0</v>
      </c>
      <c r="Z703" s="43">
        <v>0</v>
      </c>
      <c r="AA703" s="43">
        <v>0</v>
      </c>
      <c r="AB703" s="43">
        <v>0</v>
      </c>
      <c r="AC703" s="43">
        <v>0</v>
      </c>
      <c r="AD703" s="43">
        <v>0</v>
      </c>
      <c r="AE703" s="43">
        <v>0</v>
      </c>
      <c r="AF703" s="43">
        <v>0</v>
      </c>
      <c r="AG703" s="43">
        <v>0</v>
      </c>
      <c r="AH703" s="43">
        <v>0</v>
      </c>
      <c r="AI703" s="88">
        <v>0</v>
      </c>
      <c r="AJ703" s="43">
        <v>0</v>
      </c>
      <c r="AK703" s="43">
        <v>0</v>
      </c>
      <c r="AL703" s="43">
        <v>0</v>
      </c>
      <c r="AM703" s="43">
        <v>0</v>
      </c>
      <c r="AN703" s="72">
        <f t="shared" si="123"/>
        <v>6728398.6699999999</v>
      </c>
      <c r="AO703" s="40">
        <v>42669</v>
      </c>
      <c r="AP703" s="56">
        <v>6728398.6699999999</v>
      </c>
      <c r="AQ703" s="43">
        <v>0</v>
      </c>
      <c r="AR703" s="43">
        <v>0</v>
      </c>
      <c r="AS703" s="43">
        <v>0</v>
      </c>
      <c r="AT703" s="43">
        <v>0</v>
      </c>
      <c r="AU703" s="43">
        <v>0</v>
      </c>
      <c r="AV703" s="43">
        <v>0</v>
      </c>
      <c r="AW703" s="43">
        <v>0</v>
      </c>
      <c r="AX703" s="43">
        <v>0</v>
      </c>
      <c r="AY703" s="43">
        <v>0</v>
      </c>
      <c r="AZ703" s="43">
        <v>0</v>
      </c>
      <c r="BA703" s="19"/>
      <c r="BB703" s="275">
        <f t="shared" si="124"/>
        <v>0</v>
      </c>
      <c r="BC703" s="275">
        <f t="shared" si="125"/>
        <v>12191.330000000075</v>
      </c>
      <c r="BD703" s="14">
        <f>COUNTIF(СписМінфін!$B$2:$B$101,M703)</f>
        <v>1</v>
      </c>
    </row>
    <row r="704" spans="1:56" s="14" customFormat="1" hidden="1" x14ac:dyDescent="0.2">
      <c r="A704" s="14">
        <v>1</v>
      </c>
      <c r="B704" s="14">
        <f t="shared" si="126"/>
        <v>0</v>
      </c>
      <c r="C704" s="14">
        <f t="shared" si="127"/>
        <v>0</v>
      </c>
      <c r="D704" s="14" t="str">
        <f t="shared" si="128"/>
        <v>9ТОВАРИСТВО З ОБМЕЖЕНОЮ ВIДПОВIДАЛЬНIСТЮ "АВК КОНФЕКШІНЕРІ"</v>
      </c>
      <c r="E704" s="261">
        <f t="shared" si="129"/>
        <v>0</v>
      </c>
      <c r="F704" s="261">
        <f t="shared" si="130"/>
        <v>0</v>
      </c>
      <c r="G704" s="128">
        <f t="shared" si="121"/>
        <v>0</v>
      </c>
      <c r="H704" s="126">
        <f t="shared" si="131"/>
        <v>0</v>
      </c>
      <c r="I704" s="23">
        <v>42633</v>
      </c>
      <c r="J704" s="23">
        <v>42633</v>
      </c>
      <c r="K704" s="274">
        <f t="shared" si="132"/>
        <v>42667</v>
      </c>
      <c r="L704" s="22">
        <v>9173658127</v>
      </c>
      <c r="M704" s="14" t="s">
        <v>58</v>
      </c>
      <c r="N704" s="41">
        <v>394617926564</v>
      </c>
      <c r="O704" s="40">
        <v>42633</v>
      </c>
      <c r="P704" s="40">
        <v>42633</v>
      </c>
      <c r="Q704" s="40" t="s">
        <v>108</v>
      </c>
      <c r="R704" s="22">
        <v>15840000</v>
      </c>
      <c r="S704" s="40">
        <v>42667</v>
      </c>
      <c r="T704" s="55">
        <f t="shared" si="122"/>
        <v>15840000</v>
      </c>
      <c r="U704" s="90">
        <v>42667</v>
      </c>
      <c r="V704" s="19">
        <v>15840000</v>
      </c>
      <c r="W704" s="43">
        <v>0</v>
      </c>
      <c r="X704" s="43">
        <v>0</v>
      </c>
      <c r="Y704" s="43">
        <v>0</v>
      </c>
      <c r="Z704" s="43">
        <v>0</v>
      </c>
      <c r="AA704" s="43">
        <v>0</v>
      </c>
      <c r="AB704" s="43">
        <v>0</v>
      </c>
      <c r="AC704" s="43">
        <v>0</v>
      </c>
      <c r="AD704" s="43">
        <v>0</v>
      </c>
      <c r="AE704" s="43">
        <v>0</v>
      </c>
      <c r="AF704" s="43">
        <v>0</v>
      </c>
      <c r="AG704" s="43">
        <v>0</v>
      </c>
      <c r="AH704" s="43">
        <v>0</v>
      </c>
      <c r="AI704" s="88">
        <v>0</v>
      </c>
      <c r="AJ704" s="43">
        <v>0</v>
      </c>
      <c r="AK704" s="43">
        <v>0</v>
      </c>
      <c r="AL704" s="43">
        <v>0</v>
      </c>
      <c r="AM704" s="43">
        <v>0</v>
      </c>
      <c r="AN704" s="72">
        <f t="shared" si="123"/>
        <v>15840000</v>
      </c>
      <c r="AO704" s="40">
        <v>42669</v>
      </c>
      <c r="AP704" s="56">
        <v>15840000</v>
      </c>
      <c r="AQ704" s="43">
        <v>0</v>
      </c>
      <c r="AR704" s="43">
        <v>0</v>
      </c>
      <c r="AS704" s="43">
        <v>0</v>
      </c>
      <c r="AT704" s="43">
        <v>0</v>
      </c>
      <c r="AU704" s="43">
        <v>0</v>
      </c>
      <c r="AV704" s="43">
        <v>0</v>
      </c>
      <c r="AW704" s="43">
        <v>0</v>
      </c>
      <c r="AX704" s="43">
        <v>0</v>
      </c>
      <c r="AY704" s="43">
        <v>0</v>
      </c>
      <c r="AZ704" s="43">
        <v>0</v>
      </c>
      <c r="BA704" s="19"/>
      <c r="BB704" s="275">
        <f t="shared" si="124"/>
        <v>0</v>
      </c>
      <c r="BC704" s="275">
        <f t="shared" si="125"/>
        <v>0</v>
      </c>
      <c r="BD704" s="14">
        <f>COUNTIF(СписМінфін!$B$2:$B$101,M704)</f>
        <v>1</v>
      </c>
    </row>
    <row r="705" spans="1:56" s="14" customFormat="1" hidden="1" x14ac:dyDescent="0.2">
      <c r="A705" s="14">
        <v>1</v>
      </c>
      <c r="B705" s="14">
        <f t="shared" si="126"/>
        <v>0</v>
      </c>
      <c r="C705" s="14">
        <f t="shared" si="127"/>
        <v>0</v>
      </c>
      <c r="D705" s="14" t="str">
        <f t="shared" si="128"/>
        <v>9ТОВАРИСТВО З ОБМЕЖЕНОЮ ВIДПОВIДАЛЬНIСТЮ "ВІННИЦЬКИЙ КОМБІНАТ ХЛІБОПРОДУКТІВ № 2"</v>
      </c>
      <c r="E705" s="261">
        <f t="shared" si="129"/>
        <v>0</v>
      </c>
      <c r="F705" s="261">
        <f t="shared" si="130"/>
        <v>0</v>
      </c>
      <c r="G705" s="128">
        <f t="shared" ref="G705:G768" si="133">R705-T705-AI705</f>
        <v>0</v>
      </c>
      <c r="H705" s="126">
        <f t="shared" si="131"/>
        <v>0</v>
      </c>
      <c r="I705" s="23">
        <v>42633</v>
      </c>
      <c r="J705" s="23">
        <v>42633</v>
      </c>
      <c r="K705" s="274">
        <f t="shared" si="132"/>
        <v>42667</v>
      </c>
      <c r="L705" s="22">
        <v>9173591031</v>
      </c>
      <c r="M705" s="14" t="s">
        <v>74</v>
      </c>
      <c r="N705" s="41">
        <v>343250302030</v>
      </c>
      <c r="O705" s="40">
        <v>42633</v>
      </c>
      <c r="P705" s="40">
        <v>42633</v>
      </c>
      <c r="Q705" s="40" t="s">
        <v>108</v>
      </c>
      <c r="R705" s="22">
        <v>56350000</v>
      </c>
      <c r="S705" s="40">
        <v>42667</v>
      </c>
      <c r="T705" s="55">
        <f t="shared" ref="T705:T768" si="134">V705+X705+Z705+AB705+AD705+AF705</f>
        <v>56350000</v>
      </c>
      <c r="U705" s="90">
        <v>42667</v>
      </c>
      <c r="V705" s="19">
        <v>56350000</v>
      </c>
      <c r="W705" s="43">
        <v>0</v>
      </c>
      <c r="X705" s="43">
        <v>0</v>
      </c>
      <c r="Y705" s="43">
        <v>0</v>
      </c>
      <c r="Z705" s="43">
        <v>0</v>
      </c>
      <c r="AA705" s="43">
        <v>0</v>
      </c>
      <c r="AB705" s="43">
        <v>0</v>
      </c>
      <c r="AC705" s="43">
        <v>0</v>
      </c>
      <c r="AD705" s="43">
        <v>0</v>
      </c>
      <c r="AE705" s="43">
        <v>0</v>
      </c>
      <c r="AF705" s="43">
        <v>0</v>
      </c>
      <c r="AG705" s="43">
        <v>0</v>
      </c>
      <c r="AH705" s="43">
        <v>0</v>
      </c>
      <c r="AI705" s="88">
        <v>0</v>
      </c>
      <c r="AJ705" s="43">
        <v>0</v>
      </c>
      <c r="AK705" s="43">
        <v>0</v>
      </c>
      <c r="AL705" s="43">
        <v>0</v>
      </c>
      <c r="AM705" s="43">
        <v>0</v>
      </c>
      <c r="AN705" s="72">
        <f t="shared" ref="AN705:AN768" si="135">AP705+AR705+AT705+AV705+AX705+AZ705</f>
        <v>56350000</v>
      </c>
      <c r="AO705" s="40">
        <v>42669</v>
      </c>
      <c r="AP705" s="56">
        <v>56350000</v>
      </c>
      <c r="AQ705" s="43">
        <v>0</v>
      </c>
      <c r="AR705" s="43">
        <v>0</v>
      </c>
      <c r="AS705" s="43">
        <v>0</v>
      </c>
      <c r="AT705" s="43">
        <v>0</v>
      </c>
      <c r="AU705" s="43">
        <v>0</v>
      </c>
      <c r="AV705" s="43">
        <v>0</v>
      </c>
      <c r="AW705" s="43">
        <v>0</v>
      </c>
      <c r="AX705" s="43">
        <v>0</v>
      </c>
      <c r="AY705" s="43">
        <v>0</v>
      </c>
      <c r="AZ705" s="43">
        <v>0</v>
      </c>
      <c r="BA705" s="19"/>
      <c r="BB705" s="275">
        <f t="shared" ref="BB705:BB768" si="136">T705-AN705</f>
        <v>0</v>
      </c>
      <c r="BC705" s="275">
        <f t="shared" ref="BC705:BC768" si="137">R705-AN705</f>
        <v>0</v>
      </c>
      <c r="BD705" s="14">
        <f>COUNTIF(СписМінфін!$B$2:$B$101,M705)</f>
        <v>1</v>
      </c>
    </row>
    <row r="706" spans="1:56" s="14" customFormat="1" hidden="1" x14ac:dyDescent="0.2">
      <c r="A706" s="14">
        <v>1</v>
      </c>
      <c r="B706" s="14">
        <f t="shared" si="126"/>
        <v>0</v>
      </c>
      <c r="C706" s="14">
        <f t="shared" si="127"/>
        <v>0</v>
      </c>
      <c r="D706" s="14" t="str">
        <f t="shared" si="128"/>
        <v>9ТОВАРИСТВО З ОБМЕЖЕНОЮ ВIДПОВIДАЛЬНIСТЮ "ОЛСІДЗ БЛЕК СІ"</v>
      </c>
      <c r="E706" s="261">
        <f t="shared" si="129"/>
        <v>0</v>
      </c>
      <c r="F706" s="261">
        <f t="shared" si="130"/>
        <v>0</v>
      </c>
      <c r="G706" s="128">
        <f t="shared" si="133"/>
        <v>0</v>
      </c>
      <c r="H706" s="126">
        <f t="shared" si="131"/>
        <v>0</v>
      </c>
      <c r="I706" s="23">
        <v>42633</v>
      </c>
      <c r="J706" s="23">
        <v>42633</v>
      </c>
      <c r="K706" s="274">
        <f t="shared" si="132"/>
        <v>42667</v>
      </c>
      <c r="L706" s="22">
        <v>9173171154</v>
      </c>
      <c r="M706" s="14" t="s">
        <v>39</v>
      </c>
      <c r="N706" s="41">
        <v>373924926569</v>
      </c>
      <c r="O706" s="40">
        <v>42633</v>
      </c>
      <c r="P706" s="40">
        <v>42633</v>
      </c>
      <c r="Q706" s="40" t="s">
        <v>108</v>
      </c>
      <c r="R706" s="43">
        <v>29053870</v>
      </c>
      <c r="S706" s="40">
        <v>42667</v>
      </c>
      <c r="T706" s="55">
        <f t="shared" si="134"/>
        <v>29053870</v>
      </c>
      <c r="U706" s="90">
        <v>42667</v>
      </c>
      <c r="V706" s="19">
        <v>29053870</v>
      </c>
      <c r="W706" s="43">
        <v>0</v>
      </c>
      <c r="X706" s="43">
        <v>0</v>
      </c>
      <c r="Y706" s="43">
        <v>0</v>
      </c>
      <c r="Z706" s="43">
        <v>0</v>
      </c>
      <c r="AA706" s="43">
        <v>0</v>
      </c>
      <c r="AB706" s="43">
        <v>0</v>
      </c>
      <c r="AC706" s="43">
        <v>0</v>
      </c>
      <c r="AD706" s="43">
        <v>0</v>
      </c>
      <c r="AE706" s="43">
        <v>0</v>
      </c>
      <c r="AF706" s="43">
        <v>0</v>
      </c>
      <c r="AG706" s="43">
        <v>0</v>
      </c>
      <c r="AH706" s="43">
        <v>0</v>
      </c>
      <c r="AI706" s="88">
        <v>0</v>
      </c>
      <c r="AJ706" s="43">
        <v>0</v>
      </c>
      <c r="AK706" s="43">
        <v>0</v>
      </c>
      <c r="AL706" s="43">
        <v>0</v>
      </c>
      <c r="AM706" s="43">
        <v>0</v>
      </c>
      <c r="AN706" s="72">
        <f t="shared" si="135"/>
        <v>29053870</v>
      </c>
      <c r="AO706" s="40">
        <v>42669</v>
      </c>
      <c r="AP706" s="56">
        <v>29053870</v>
      </c>
      <c r="AQ706" s="43">
        <v>0</v>
      </c>
      <c r="AR706" s="43">
        <v>0</v>
      </c>
      <c r="AS706" s="43">
        <v>0</v>
      </c>
      <c r="AT706" s="43">
        <v>0</v>
      </c>
      <c r="AU706" s="43">
        <v>0</v>
      </c>
      <c r="AV706" s="43">
        <v>0</v>
      </c>
      <c r="AW706" s="43">
        <v>0</v>
      </c>
      <c r="AX706" s="43">
        <v>0</v>
      </c>
      <c r="AY706" s="43">
        <v>0</v>
      </c>
      <c r="AZ706" s="43">
        <v>0</v>
      </c>
      <c r="BA706" s="19"/>
      <c r="BB706" s="275">
        <f t="shared" si="136"/>
        <v>0</v>
      </c>
      <c r="BC706" s="275">
        <f t="shared" si="137"/>
        <v>0</v>
      </c>
      <c r="BD706" s="14">
        <f>COUNTIF(СписМінфін!$B$2:$B$101,M706)</f>
        <v>1</v>
      </c>
    </row>
    <row r="707" spans="1:56" s="14" customFormat="1" hidden="1" x14ac:dyDescent="0.2">
      <c r="A707" s="14">
        <v>1</v>
      </c>
      <c r="B707" s="14">
        <f t="shared" si="126"/>
        <v>1</v>
      </c>
      <c r="C707" s="14">
        <f t="shared" si="127"/>
        <v>0</v>
      </c>
      <c r="D707" s="14" t="str">
        <f t="shared" si="128"/>
        <v>9ТОВАРИСТВО З ОБМЕЖЕНОЮ ВIДПОВIДАЛЬНIСТЮ "ТОТЛЕНД"</v>
      </c>
      <c r="E707" s="261">
        <f t="shared" si="129"/>
        <v>1370996.3506849315</v>
      </c>
      <c r="F707" s="261">
        <f t="shared" si="130"/>
        <v>0</v>
      </c>
      <c r="G707" s="128">
        <f t="shared" si="133"/>
        <v>3626186</v>
      </c>
      <c r="H707" s="126">
        <f t="shared" si="131"/>
        <v>0</v>
      </c>
      <c r="I707" s="23">
        <v>42633</v>
      </c>
      <c r="J707" s="74">
        <v>42633</v>
      </c>
      <c r="K707" s="274">
        <f t="shared" si="132"/>
        <v>42667</v>
      </c>
      <c r="L707" s="75">
        <v>9172891556</v>
      </c>
      <c r="M707" s="14" t="s">
        <v>101</v>
      </c>
      <c r="N707" s="76">
        <v>387438523146</v>
      </c>
      <c r="O707" s="28">
        <v>42633</v>
      </c>
      <c r="P707" s="28">
        <v>42633</v>
      </c>
      <c r="Q707" s="35"/>
      <c r="R707" s="60">
        <v>4297821</v>
      </c>
      <c r="S707" s="66">
        <v>42667</v>
      </c>
      <c r="T707" s="55">
        <f t="shared" si="134"/>
        <v>671635</v>
      </c>
      <c r="U707" s="91">
        <v>42667</v>
      </c>
      <c r="V707" s="44">
        <v>671635</v>
      </c>
      <c r="W707" s="43">
        <v>0</v>
      </c>
      <c r="X707" s="43">
        <v>0</v>
      </c>
      <c r="Y707" s="43">
        <v>0</v>
      </c>
      <c r="Z707" s="43">
        <v>0</v>
      </c>
      <c r="AA707" s="43">
        <v>0</v>
      </c>
      <c r="AB707" s="43">
        <v>0</v>
      </c>
      <c r="AC707" s="43">
        <v>0</v>
      </c>
      <c r="AD707" s="43">
        <v>0</v>
      </c>
      <c r="AE707" s="43">
        <v>0</v>
      </c>
      <c r="AF707" s="43">
        <v>0</v>
      </c>
      <c r="AG707" s="43">
        <v>0</v>
      </c>
      <c r="AH707" s="43">
        <v>0</v>
      </c>
      <c r="AI707" s="69"/>
      <c r="AJ707" s="60"/>
      <c r="AK707" s="69"/>
      <c r="AL707" s="60"/>
      <c r="AM707" s="43">
        <v>0</v>
      </c>
      <c r="AN707" s="72">
        <f t="shared" si="135"/>
        <v>671635</v>
      </c>
      <c r="AO707" s="28">
        <v>42669</v>
      </c>
      <c r="AP707" s="27">
        <v>671635</v>
      </c>
      <c r="AQ707" s="43">
        <v>0</v>
      </c>
      <c r="AR707" s="43">
        <v>0</v>
      </c>
      <c r="AS707" s="43">
        <v>0</v>
      </c>
      <c r="AT707" s="43">
        <v>0</v>
      </c>
      <c r="AU707" s="43">
        <v>0</v>
      </c>
      <c r="AV707" s="43">
        <v>0</v>
      </c>
      <c r="AW707" s="43">
        <v>0</v>
      </c>
      <c r="AX707" s="43">
        <v>0</v>
      </c>
      <c r="AY707" s="43">
        <v>0</v>
      </c>
      <c r="AZ707" s="43">
        <v>0</v>
      </c>
      <c r="BA707" s="60"/>
      <c r="BB707" s="275">
        <f t="shared" si="136"/>
        <v>0</v>
      </c>
      <c r="BC707" s="275">
        <f t="shared" si="137"/>
        <v>3626186</v>
      </c>
      <c r="BD707" s="14">
        <f>COUNTIF(СписМінфін!$B$2:$B$101,M707)</f>
        <v>1</v>
      </c>
    </row>
    <row r="708" spans="1:56" s="14" customFormat="1" hidden="1" x14ac:dyDescent="0.2">
      <c r="A708" s="14">
        <v>1</v>
      </c>
      <c r="B708" s="14">
        <f t="shared" si="126"/>
        <v>0</v>
      </c>
      <c r="C708" s="14">
        <f t="shared" si="127"/>
        <v>0</v>
      </c>
      <c r="D708" s="14" t="str">
        <f t="shared" si="128"/>
        <v>9ТОВАРИСТВО З ОБМЕЖЕНОЮ ВIДПОВIДАЛЬНIСТЮ ФІРМА "КОМПЛЕКТ"</v>
      </c>
      <c r="E708" s="261">
        <f t="shared" si="129"/>
        <v>0</v>
      </c>
      <c r="F708" s="261">
        <f t="shared" si="130"/>
        <v>0</v>
      </c>
      <c r="G708" s="128">
        <f t="shared" si="133"/>
        <v>0</v>
      </c>
      <c r="H708" s="126">
        <f t="shared" si="131"/>
        <v>0</v>
      </c>
      <c r="I708" s="23">
        <v>42633</v>
      </c>
      <c r="J708" s="23">
        <v>42633</v>
      </c>
      <c r="K708" s="274">
        <f t="shared" si="132"/>
        <v>42667</v>
      </c>
      <c r="L708" s="22">
        <v>9172891449</v>
      </c>
      <c r="M708" s="14" t="s">
        <v>89</v>
      </c>
      <c r="N708" s="41">
        <v>222199111274</v>
      </c>
      <c r="O708" s="40">
        <v>42633</v>
      </c>
      <c r="P708" s="40">
        <v>42633</v>
      </c>
      <c r="Q708" s="40" t="s">
        <v>108</v>
      </c>
      <c r="R708" s="22">
        <v>13419565</v>
      </c>
      <c r="S708" s="40">
        <v>42664</v>
      </c>
      <c r="T708" s="55">
        <f t="shared" si="134"/>
        <v>13419565</v>
      </c>
      <c r="U708" s="90">
        <v>42667</v>
      </c>
      <c r="V708" s="19">
        <v>13419565</v>
      </c>
      <c r="W708" s="43">
        <v>0</v>
      </c>
      <c r="X708" s="43">
        <v>0</v>
      </c>
      <c r="Y708" s="43">
        <v>0</v>
      </c>
      <c r="Z708" s="43">
        <v>0</v>
      </c>
      <c r="AA708" s="43">
        <v>0</v>
      </c>
      <c r="AB708" s="43">
        <v>0</v>
      </c>
      <c r="AC708" s="43">
        <v>0</v>
      </c>
      <c r="AD708" s="43">
        <v>0</v>
      </c>
      <c r="AE708" s="43">
        <v>0</v>
      </c>
      <c r="AF708" s="43">
        <v>0</v>
      </c>
      <c r="AG708" s="43">
        <v>0</v>
      </c>
      <c r="AH708" s="43">
        <v>0</v>
      </c>
      <c r="AI708" s="88">
        <v>0</v>
      </c>
      <c r="AJ708" s="43">
        <v>0</v>
      </c>
      <c r="AK708" s="43">
        <v>0</v>
      </c>
      <c r="AL708" s="43">
        <v>0</v>
      </c>
      <c r="AM708" s="43">
        <v>0</v>
      </c>
      <c r="AN708" s="72">
        <f t="shared" si="135"/>
        <v>13419565</v>
      </c>
      <c r="AO708" s="40">
        <v>42669</v>
      </c>
      <c r="AP708" s="56">
        <v>13419565</v>
      </c>
      <c r="AQ708" s="43">
        <v>0</v>
      </c>
      <c r="AR708" s="43">
        <v>0</v>
      </c>
      <c r="AS708" s="43">
        <v>0</v>
      </c>
      <c r="AT708" s="43">
        <v>0</v>
      </c>
      <c r="AU708" s="43">
        <v>0</v>
      </c>
      <c r="AV708" s="43">
        <v>0</v>
      </c>
      <c r="AW708" s="43">
        <v>0</v>
      </c>
      <c r="AX708" s="43">
        <v>0</v>
      </c>
      <c r="AY708" s="43">
        <v>0</v>
      </c>
      <c r="AZ708" s="43">
        <v>0</v>
      </c>
      <c r="BA708" s="19"/>
      <c r="BB708" s="275">
        <f t="shared" si="136"/>
        <v>0</v>
      </c>
      <c r="BC708" s="275">
        <f t="shared" si="137"/>
        <v>0</v>
      </c>
      <c r="BD708" s="14">
        <f>COUNTIF(СписМінфін!$B$2:$B$101,M708)</f>
        <v>1</v>
      </c>
    </row>
    <row r="709" spans="1:56" s="14" customFormat="1" hidden="1" x14ac:dyDescent="0.2">
      <c r="A709" s="14">
        <v>1</v>
      </c>
      <c r="B709" s="14">
        <f t="shared" si="126"/>
        <v>0</v>
      </c>
      <c r="C709" s="14">
        <f t="shared" si="127"/>
        <v>0</v>
      </c>
      <c r="D709" s="14" t="str">
        <f t="shared" si="128"/>
        <v>9ПРИВАТНЕ АКЦIОНЕРНЕ ТОВАРИСТВО "РАЙЗ-МАКСИМКО"</v>
      </c>
      <c r="E709" s="261">
        <f t="shared" si="129"/>
        <v>0</v>
      </c>
      <c r="F709" s="261">
        <f t="shared" si="130"/>
        <v>0</v>
      </c>
      <c r="G709" s="128">
        <f t="shared" si="133"/>
        <v>0</v>
      </c>
      <c r="H709" s="126">
        <f t="shared" si="131"/>
        <v>0</v>
      </c>
      <c r="I709" s="23">
        <v>42633</v>
      </c>
      <c r="J709" s="23">
        <v>42633</v>
      </c>
      <c r="K709" s="274">
        <f t="shared" si="132"/>
        <v>42668</v>
      </c>
      <c r="L709" s="22">
        <v>9173620688</v>
      </c>
      <c r="M709" s="14" t="s">
        <v>72</v>
      </c>
      <c r="N709" s="41">
        <v>303825326502</v>
      </c>
      <c r="O709" s="40">
        <v>42633</v>
      </c>
      <c r="P709" s="40">
        <v>42633</v>
      </c>
      <c r="Q709" s="40" t="s">
        <v>108</v>
      </c>
      <c r="R709" s="22">
        <v>34289815</v>
      </c>
      <c r="S709" s="40">
        <v>42668</v>
      </c>
      <c r="T709" s="55">
        <f t="shared" si="134"/>
        <v>34289815</v>
      </c>
      <c r="U709" s="90">
        <v>42668</v>
      </c>
      <c r="V709" s="19">
        <v>34289815</v>
      </c>
      <c r="W709" s="43">
        <v>0</v>
      </c>
      <c r="X709" s="43">
        <v>0</v>
      </c>
      <c r="Y709" s="43">
        <v>0</v>
      </c>
      <c r="Z709" s="43">
        <v>0</v>
      </c>
      <c r="AA709" s="43">
        <v>0</v>
      </c>
      <c r="AB709" s="43">
        <v>0</v>
      </c>
      <c r="AC709" s="43">
        <v>0</v>
      </c>
      <c r="AD709" s="43">
        <v>0</v>
      </c>
      <c r="AE709" s="43">
        <v>0</v>
      </c>
      <c r="AF709" s="43">
        <v>0</v>
      </c>
      <c r="AG709" s="43">
        <v>0</v>
      </c>
      <c r="AH709" s="43">
        <v>0</v>
      </c>
      <c r="AI709" s="88">
        <v>0</v>
      </c>
      <c r="AJ709" s="43">
        <v>0</v>
      </c>
      <c r="AK709" s="43">
        <v>0</v>
      </c>
      <c r="AL709" s="43">
        <v>0</v>
      </c>
      <c r="AM709" s="43">
        <v>0</v>
      </c>
      <c r="AN709" s="72">
        <f t="shared" si="135"/>
        <v>34289815</v>
      </c>
      <c r="AO709" s="40">
        <v>42669</v>
      </c>
      <c r="AP709" s="56">
        <v>34289815</v>
      </c>
      <c r="AQ709" s="43">
        <v>0</v>
      </c>
      <c r="AR709" s="43">
        <v>0</v>
      </c>
      <c r="AS709" s="43">
        <v>0</v>
      </c>
      <c r="AT709" s="43">
        <v>0</v>
      </c>
      <c r="AU709" s="43">
        <v>0</v>
      </c>
      <c r="AV709" s="43">
        <v>0</v>
      </c>
      <c r="AW709" s="43">
        <v>0</v>
      </c>
      <c r="AX709" s="43">
        <v>0</v>
      </c>
      <c r="AY709" s="43">
        <v>0</v>
      </c>
      <c r="AZ709" s="43">
        <v>0</v>
      </c>
      <c r="BA709" s="19"/>
      <c r="BB709" s="275">
        <f t="shared" si="136"/>
        <v>0</v>
      </c>
      <c r="BC709" s="275">
        <f t="shared" si="137"/>
        <v>0</v>
      </c>
      <c r="BD709" s="14">
        <f>COUNTIF(СписМінфін!$B$2:$B$101,M709)</f>
        <v>1</v>
      </c>
    </row>
    <row r="710" spans="1:56" s="14" customFormat="1" hidden="1" x14ac:dyDescent="0.2">
      <c r="A710" s="14">
        <v>1</v>
      </c>
      <c r="B710" s="14">
        <f t="shared" si="126"/>
        <v>1</v>
      </c>
      <c r="C710" s="14">
        <f t="shared" si="127"/>
        <v>0</v>
      </c>
      <c r="D710" s="14" t="str">
        <f t="shared" si="128"/>
        <v>9ТОВАРИСТВО З ОБМЕЖЕНОЮ ВIДПОВIДАЛЬНIСТЮ "КЛОВ"</v>
      </c>
      <c r="E710" s="261">
        <f t="shared" si="129"/>
        <v>155527.13424657536</v>
      </c>
      <c r="F710" s="261">
        <f t="shared" si="130"/>
        <v>0</v>
      </c>
      <c r="G710" s="128">
        <f t="shared" si="133"/>
        <v>411358</v>
      </c>
      <c r="H710" s="126">
        <f t="shared" si="131"/>
        <v>0</v>
      </c>
      <c r="I710" s="23">
        <v>42633</v>
      </c>
      <c r="J710" s="23">
        <v>42633</v>
      </c>
      <c r="K710" s="274">
        <f t="shared" si="132"/>
        <v>42696</v>
      </c>
      <c r="L710" s="22">
        <v>9173360035</v>
      </c>
      <c r="M710" s="14" t="s">
        <v>33</v>
      </c>
      <c r="N710" s="41">
        <v>311115626107</v>
      </c>
      <c r="O710" s="40">
        <v>42633</v>
      </c>
      <c r="P710" s="40">
        <v>42633</v>
      </c>
      <c r="Q710" s="40" t="s">
        <v>108</v>
      </c>
      <c r="R710" s="22">
        <v>20416301</v>
      </c>
      <c r="S710" s="40">
        <v>42696</v>
      </c>
      <c r="T710" s="55">
        <f t="shared" si="134"/>
        <v>20004943</v>
      </c>
      <c r="U710" s="90">
        <v>42696</v>
      </c>
      <c r="V710" s="19">
        <v>20004943</v>
      </c>
      <c r="W710" s="43">
        <v>0</v>
      </c>
      <c r="X710" s="43">
        <v>0</v>
      </c>
      <c r="Y710" s="43">
        <v>0</v>
      </c>
      <c r="Z710" s="43">
        <v>0</v>
      </c>
      <c r="AA710" s="43">
        <v>0</v>
      </c>
      <c r="AB710" s="43">
        <v>0</v>
      </c>
      <c r="AC710" s="43">
        <v>0</v>
      </c>
      <c r="AD710" s="43">
        <v>0</v>
      </c>
      <c r="AE710" s="43">
        <v>0</v>
      </c>
      <c r="AF710" s="43">
        <v>0</v>
      </c>
      <c r="AG710" s="43">
        <v>0</v>
      </c>
      <c r="AH710" s="43">
        <v>0</v>
      </c>
      <c r="AI710" s="88">
        <v>0</v>
      </c>
      <c r="AJ710" s="43">
        <v>0</v>
      </c>
      <c r="AK710" s="43">
        <v>0</v>
      </c>
      <c r="AL710" s="43">
        <v>0</v>
      </c>
      <c r="AM710" s="43">
        <v>0</v>
      </c>
      <c r="AN710" s="72">
        <f t="shared" si="135"/>
        <v>20004943.859999999</v>
      </c>
      <c r="AO710" s="40">
        <v>42704</v>
      </c>
      <c r="AP710" s="57">
        <v>20004943.859999999</v>
      </c>
      <c r="AQ710" s="43">
        <v>0</v>
      </c>
      <c r="AR710" s="43">
        <v>0</v>
      </c>
      <c r="AS710" s="43">
        <v>0</v>
      </c>
      <c r="AT710" s="43">
        <v>0</v>
      </c>
      <c r="AU710" s="43">
        <v>0</v>
      </c>
      <c r="AV710" s="43">
        <v>0</v>
      </c>
      <c r="AW710" s="43">
        <v>0</v>
      </c>
      <c r="AX710" s="43">
        <v>0</v>
      </c>
      <c r="AY710" s="43">
        <v>0</v>
      </c>
      <c r="AZ710" s="43">
        <v>0</v>
      </c>
      <c r="BA710" s="19"/>
      <c r="BB710" s="275">
        <f t="shared" si="136"/>
        <v>-0.85999999940395355</v>
      </c>
      <c r="BC710" s="275">
        <f t="shared" si="137"/>
        <v>411357.1400000006</v>
      </c>
      <c r="BD710" s="14">
        <f>COUNTIF(СписМінфін!$B$2:$B$101,M710)</f>
        <v>1</v>
      </c>
    </row>
    <row r="711" spans="1:56" s="14" customFormat="1" hidden="1" x14ac:dyDescent="0.2">
      <c r="A711" s="14">
        <v>1</v>
      </c>
      <c r="B711" s="14">
        <f t="shared" ref="B711:B774" si="138">IF(E711&gt;0,1,0)</f>
        <v>0</v>
      </c>
      <c r="C711" s="14">
        <f t="shared" ref="C711:C774" si="139">IF(F711&gt;0,1,0)</f>
        <v>0</v>
      </c>
      <c r="D711" s="14" t="str">
        <f t="shared" ref="D711:D774" si="140">MONTH(J711)&amp;M711</f>
        <v>9ТОВАРИСТВО З ОБМЕЖЕНОЮ ВIДПОВIДАЛЬНIСТЮ "МРІЯ ТРЕЙДИНГ"</v>
      </c>
      <c r="E711" s="261">
        <f t="shared" ref="E711:E774" si="141">(IF(G711&lt;=0,0,G711)*IF(($N$2-I711-67)&lt;0,0,$N$2-I711-67)+IF((U711-I711-67)&lt;0,0,U711-I711-67)*V711+IF((W711-I711-67)&lt;0,0,W711-I711-67)*X711+IF((Y711-I711-67)&lt;0,0,Y711-I711-67)*Z711+IF((AA711-I711-67)&lt;0,0,AA711-I711-67)*AB711+IF((AC711-I711-67)&lt;0,0,AC711-I711-67)*AD711+IF((AE711-I711-67)&lt;0,0,AE711-I711-67)*AF711)/365</f>
        <v>0</v>
      </c>
      <c r="F711" s="261">
        <f t="shared" ref="F711:F774" si="142">(IF((U711-I711-67)&lt;0,0,U711-I711-67)*V711+IF((W711-I711-67)&lt;0,0,W711-I711-67)*X711+IF((Y711-I711-67)&lt;0,0,Y711-I711-67)*Z711+IF((AA711-I711-67)&lt;0,0,AA711-I711-67)*AB711+IF((AC711-I711-67)&lt;0,0,AC711-I711-67)*AD711+IF((AE711-I711-67)&lt;0,0,AE711-I711-67)*AF711)/365</f>
        <v>0</v>
      </c>
      <c r="G711" s="128">
        <f t="shared" si="133"/>
        <v>0</v>
      </c>
      <c r="H711" s="126">
        <f t="shared" ref="H711:H774" si="143">IF(K711-I711-67&gt;0,K711-I711-67,0)</f>
        <v>0</v>
      </c>
      <c r="I711" s="23">
        <v>42633</v>
      </c>
      <c r="J711" s="23">
        <v>42633</v>
      </c>
      <c r="K711" s="274">
        <f t="shared" ref="K711:K774" si="144">IF(AE711&gt;0,AE711,IF(AC711&gt;0,AC711,IF(AA711&gt;0,AA711,IF(Y711&gt;0,Y711,IF(W711&gt;0,W711,IF(U711&gt;0,U711,$N$2))))))</f>
        <v>42696</v>
      </c>
      <c r="L711" s="22">
        <v>9173615271</v>
      </c>
      <c r="M711" s="14" t="s">
        <v>31</v>
      </c>
      <c r="N711" s="41">
        <v>396754719188</v>
      </c>
      <c r="O711" s="40">
        <v>42633</v>
      </c>
      <c r="P711" s="40">
        <v>42633</v>
      </c>
      <c r="Q711" s="40" t="s">
        <v>108</v>
      </c>
      <c r="R711" s="22">
        <v>25487275</v>
      </c>
      <c r="S711" s="40">
        <v>42696</v>
      </c>
      <c r="T711" s="55">
        <f t="shared" si="134"/>
        <v>25487275</v>
      </c>
      <c r="U711" s="90">
        <v>42696</v>
      </c>
      <c r="V711" s="19">
        <v>25487275</v>
      </c>
      <c r="W711" s="43">
        <v>0</v>
      </c>
      <c r="X711" s="43">
        <v>0</v>
      </c>
      <c r="Y711" s="43">
        <v>0</v>
      </c>
      <c r="Z711" s="43">
        <v>0</v>
      </c>
      <c r="AA711" s="43">
        <v>0</v>
      </c>
      <c r="AB711" s="43">
        <v>0</v>
      </c>
      <c r="AC711" s="43">
        <v>0</v>
      </c>
      <c r="AD711" s="43">
        <v>0</v>
      </c>
      <c r="AE711" s="43">
        <v>0</v>
      </c>
      <c r="AF711" s="43">
        <v>0</v>
      </c>
      <c r="AG711" s="43">
        <v>0</v>
      </c>
      <c r="AH711" s="43">
        <v>0</v>
      </c>
      <c r="AI711" s="88">
        <v>0</v>
      </c>
      <c r="AJ711" s="43">
        <v>0</v>
      </c>
      <c r="AK711" s="43">
        <v>0</v>
      </c>
      <c r="AL711" s="43">
        <v>0</v>
      </c>
      <c r="AM711" s="43">
        <v>0</v>
      </c>
      <c r="AN711" s="72">
        <f t="shared" si="135"/>
        <v>25487275</v>
      </c>
      <c r="AO711" s="40">
        <v>42704</v>
      </c>
      <c r="AP711" s="56">
        <v>25487275</v>
      </c>
      <c r="AQ711" s="43">
        <v>0</v>
      </c>
      <c r="AR711" s="43">
        <v>0</v>
      </c>
      <c r="AS711" s="43">
        <v>0</v>
      </c>
      <c r="AT711" s="43">
        <v>0</v>
      </c>
      <c r="AU711" s="43">
        <v>0</v>
      </c>
      <c r="AV711" s="43">
        <v>0</v>
      </c>
      <c r="AW711" s="43">
        <v>0</v>
      </c>
      <c r="AX711" s="43">
        <v>0</v>
      </c>
      <c r="AY711" s="43">
        <v>0</v>
      </c>
      <c r="AZ711" s="43">
        <v>0</v>
      </c>
      <c r="BA711" s="19"/>
      <c r="BB711" s="275">
        <f t="shared" si="136"/>
        <v>0</v>
      </c>
      <c r="BC711" s="275">
        <f t="shared" si="137"/>
        <v>0</v>
      </c>
      <c r="BD711" s="14">
        <f>COUNTIF(СписМінфін!$B$2:$B$101,M711)</f>
        <v>1</v>
      </c>
    </row>
    <row r="712" spans="1:56" s="14" customFormat="1" hidden="1" x14ac:dyDescent="0.2">
      <c r="A712" s="14">
        <v>1</v>
      </c>
      <c r="B712" s="14">
        <f t="shared" si="138"/>
        <v>1</v>
      </c>
      <c r="C712" s="14">
        <f t="shared" si="139"/>
        <v>1</v>
      </c>
      <c r="D712" s="14" t="str">
        <f t="shared" si="140"/>
        <v>9ТОВАРИСТВО З ОБМЕЖЕНОЮ ВIДПОВIДАЛЬНIСТЮ "ПРОФІТ-ЕКСПОРТ"</v>
      </c>
      <c r="E712" s="261">
        <f t="shared" si="141"/>
        <v>10537707.66780822</v>
      </c>
      <c r="F712" s="261">
        <f t="shared" si="142"/>
        <v>109.80616438356165</v>
      </c>
      <c r="G712" s="128">
        <f t="shared" si="133"/>
        <v>27871182.75</v>
      </c>
      <c r="H712" s="126">
        <f t="shared" si="143"/>
        <v>9</v>
      </c>
      <c r="I712" s="23">
        <v>42633</v>
      </c>
      <c r="J712" s="23">
        <v>42633</v>
      </c>
      <c r="K712" s="274">
        <f t="shared" si="144"/>
        <v>42709</v>
      </c>
      <c r="L712" s="22">
        <v>9173608768</v>
      </c>
      <c r="M712" s="14" t="s">
        <v>138</v>
      </c>
      <c r="N712" s="41">
        <v>397419508281</v>
      </c>
      <c r="O712" s="40">
        <v>42633</v>
      </c>
      <c r="P712" s="40">
        <v>42633</v>
      </c>
      <c r="Q712" s="40" t="s">
        <v>108</v>
      </c>
      <c r="R712" s="22">
        <v>27875636</v>
      </c>
      <c r="S712" s="40">
        <v>42709</v>
      </c>
      <c r="T712" s="55">
        <f t="shared" si="134"/>
        <v>4453.25</v>
      </c>
      <c r="U712" s="90">
        <v>42709</v>
      </c>
      <c r="V712" s="19">
        <v>4453.25</v>
      </c>
      <c r="W712" s="43">
        <v>0</v>
      </c>
      <c r="X712" s="43">
        <v>0</v>
      </c>
      <c r="Y712" s="43">
        <v>0</v>
      </c>
      <c r="Z712" s="43">
        <v>0</v>
      </c>
      <c r="AA712" s="43">
        <v>0</v>
      </c>
      <c r="AB712" s="43">
        <v>0</v>
      </c>
      <c r="AC712" s="43">
        <v>0</v>
      </c>
      <c r="AD712" s="43">
        <v>0</v>
      </c>
      <c r="AE712" s="43">
        <v>0</v>
      </c>
      <c r="AF712" s="43">
        <v>0</v>
      </c>
      <c r="AG712" s="43">
        <v>0</v>
      </c>
      <c r="AH712" s="43">
        <v>0</v>
      </c>
      <c r="AI712" s="88">
        <v>0</v>
      </c>
      <c r="AJ712" s="43">
        <v>0</v>
      </c>
      <c r="AK712" s="43">
        <v>0</v>
      </c>
      <c r="AL712" s="43">
        <v>0</v>
      </c>
      <c r="AM712" s="43">
        <v>0</v>
      </c>
      <c r="AN712" s="72">
        <f t="shared" si="135"/>
        <v>4453.25</v>
      </c>
      <c r="AO712" s="40">
        <v>42709</v>
      </c>
      <c r="AP712" s="56">
        <v>4453.25</v>
      </c>
      <c r="AQ712" s="43">
        <v>0</v>
      </c>
      <c r="AR712" s="43">
        <v>0</v>
      </c>
      <c r="AS712" s="43">
        <v>0</v>
      </c>
      <c r="AT712" s="43">
        <v>0</v>
      </c>
      <c r="AU712" s="43">
        <v>0</v>
      </c>
      <c r="AV712" s="43">
        <v>0</v>
      </c>
      <c r="AW712" s="43">
        <v>0</v>
      </c>
      <c r="AX712" s="43">
        <v>0</v>
      </c>
      <c r="AY712" s="43">
        <v>0</v>
      </c>
      <c r="AZ712" s="43">
        <v>0</v>
      </c>
      <c r="BA712" s="19"/>
      <c r="BB712" s="275">
        <f t="shared" si="136"/>
        <v>0</v>
      </c>
      <c r="BC712" s="275">
        <f t="shared" si="137"/>
        <v>27871182.75</v>
      </c>
      <c r="BD712" s="14">
        <f>COUNTIF(СписМінфін!$B$2:$B$101,M712)</f>
        <v>0</v>
      </c>
    </row>
    <row r="713" spans="1:56" s="14" customFormat="1" hidden="1" x14ac:dyDescent="0.2">
      <c r="A713" s="14">
        <v>1</v>
      </c>
      <c r="B713" s="14">
        <f t="shared" si="138"/>
        <v>1</v>
      </c>
      <c r="C713" s="14">
        <f t="shared" si="139"/>
        <v>1</v>
      </c>
      <c r="D713" s="14" t="str">
        <f t="shared" si="140"/>
        <v>9ПУБЛІЧНЕ АКЦIОНЕРНЕ ТОВАРИСТВО "МАЛИНОВЕ"</v>
      </c>
      <c r="E713" s="261">
        <f t="shared" si="141"/>
        <v>146274.4109589041</v>
      </c>
      <c r="F713" s="261">
        <f t="shared" si="142"/>
        <v>146274.4109589041</v>
      </c>
      <c r="G713" s="128">
        <f t="shared" si="133"/>
        <v>0</v>
      </c>
      <c r="H713" s="126">
        <f t="shared" si="143"/>
        <v>24</v>
      </c>
      <c r="I713" s="23">
        <v>42633</v>
      </c>
      <c r="J713" s="23">
        <v>42633</v>
      </c>
      <c r="K713" s="274">
        <f t="shared" si="144"/>
        <v>42724</v>
      </c>
      <c r="L713" s="22">
        <v>9173044150</v>
      </c>
      <c r="M713" s="14" t="s">
        <v>35</v>
      </c>
      <c r="N713" s="41">
        <v>302495210194</v>
      </c>
      <c r="O713" s="40">
        <v>42633</v>
      </c>
      <c r="P713" s="40">
        <v>42633</v>
      </c>
      <c r="Q713" s="40" t="s">
        <v>108</v>
      </c>
      <c r="R713" s="43">
        <v>2224590</v>
      </c>
      <c r="S713" s="40">
        <v>42724</v>
      </c>
      <c r="T713" s="55">
        <f t="shared" si="134"/>
        <v>2224590</v>
      </c>
      <c r="U713" s="90">
        <v>42724</v>
      </c>
      <c r="V713" s="19">
        <v>2224590</v>
      </c>
      <c r="W713" s="43">
        <v>0</v>
      </c>
      <c r="X713" s="43">
        <v>0</v>
      </c>
      <c r="Y713" s="43">
        <v>0</v>
      </c>
      <c r="Z713" s="43">
        <v>0</v>
      </c>
      <c r="AA713" s="43">
        <v>0</v>
      </c>
      <c r="AB713" s="43">
        <v>0</v>
      </c>
      <c r="AC713" s="43">
        <v>0</v>
      </c>
      <c r="AD713" s="43">
        <v>0</v>
      </c>
      <c r="AE713" s="43">
        <v>0</v>
      </c>
      <c r="AF713" s="43">
        <v>0</v>
      </c>
      <c r="AG713" s="43">
        <v>0</v>
      </c>
      <c r="AH713" s="43">
        <v>0</v>
      </c>
      <c r="AI713" s="88">
        <v>0</v>
      </c>
      <c r="AJ713" s="43">
        <v>0</v>
      </c>
      <c r="AK713" s="43">
        <v>0</v>
      </c>
      <c r="AL713" s="43">
        <v>0</v>
      </c>
      <c r="AM713" s="43">
        <v>0</v>
      </c>
      <c r="AN713" s="72">
        <f t="shared" si="135"/>
        <v>2224590</v>
      </c>
      <c r="AO713" s="40">
        <v>42726</v>
      </c>
      <c r="AP713" s="56">
        <v>2224590</v>
      </c>
      <c r="AQ713" s="43">
        <v>0</v>
      </c>
      <c r="AR713" s="43">
        <v>0</v>
      </c>
      <c r="AS713" s="43">
        <v>0</v>
      </c>
      <c r="AT713" s="43">
        <v>0</v>
      </c>
      <c r="AU713" s="43">
        <v>0</v>
      </c>
      <c r="AV713" s="43">
        <v>0</v>
      </c>
      <c r="AW713" s="43">
        <v>0</v>
      </c>
      <c r="AX713" s="43">
        <v>0</v>
      </c>
      <c r="AY713" s="43">
        <v>0</v>
      </c>
      <c r="AZ713" s="43">
        <v>0</v>
      </c>
      <c r="BA713" s="19"/>
      <c r="BB713" s="275">
        <f t="shared" si="136"/>
        <v>0</v>
      </c>
      <c r="BC713" s="275">
        <f t="shared" si="137"/>
        <v>0</v>
      </c>
      <c r="BD713" s="14">
        <f>COUNTIF(СписМінфін!$B$2:$B$101,M713)</f>
        <v>1</v>
      </c>
    </row>
    <row r="714" spans="1:56" s="14" customFormat="1" hidden="1" x14ac:dyDescent="0.2">
      <c r="A714" s="14">
        <v>1</v>
      </c>
      <c r="B714" s="14">
        <f t="shared" si="138"/>
        <v>1</v>
      </c>
      <c r="C714" s="14">
        <f t="shared" si="139"/>
        <v>1</v>
      </c>
      <c r="D714" s="14" t="str">
        <f t="shared" si="140"/>
        <v>9ТОВАРИСТВО З ОБМЕЖЕНОЮ ВIДПОВIДАЛЬНIСТЮ "ВІРТУС КОММОДІТІЗ"</v>
      </c>
      <c r="E714" s="261">
        <f t="shared" si="141"/>
        <v>859886.25205479458</v>
      </c>
      <c r="F714" s="261">
        <f t="shared" si="142"/>
        <v>506211.91232876712</v>
      </c>
      <c r="G714" s="128">
        <f t="shared" si="133"/>
        <v>935443</v>
      </c>
      <c r="H714" s="126">
        <f t="shared" si="143"/>
        <v>83</v>
      </c>
      <c r="I714" s="62">
        <v>42633</v>
      </c>
      <c r="J714" s="62">
        <v>42633</v>
      </c>
      <c r="K714" s="274">
        <f t="shared" si="144"/>
        <v>42783</v>
      </c>
      <c r="L714" s="52">
        <v>9172879410</v>
      </c>
      <c r="M714" s="14" t="s">
        <v>24</v>
      </c>
      <c r="N714" s="58">
        <v>393642426597</v>
      </c>
      <c r="O714" s="51">
        <v>42633</v>
      </c>
      <c r="P714" s="51">
        <v>42633</v>
      </c>
      <c r="Q714" s="40" t="s">
        <v>108</v>
      </c>
      <c r="R714" s="52">
        <v>7753793</v>
      </c>
      <c r="S714" s="51">
        <v>42755</v>
      </c>
      <c r="T714" s="55">
        <f t="shared" si="134"/>
        <v>3283256</v>
      </c>
      <c r="U714" s="110">
        <v>42755</v>
      </c>
      <c r="V714" s="25">
        <v>3133675</v>
      </c>
      <c r="W714" s="33">
        <v>42783</v>
      </c>
      <c r="X714" s="25">
        <v>149581</v>
      </c>
      <c r="Y714" s="43">
        <v>0</v>
      </c>
      <c r="Z714" s="43">
        <v>0</v>
      </c>
      <c r="AA714" s="43">
        <v>0</v>
      </c>
      <c r="AB714" s="43">
        <v>0</v>
      </c>
      <c r="AC714" s="43">
        <v>0</v>
      </c>
      <c r="AD714" s="43">
        <v>0</v>
      </c>
      <c r="AE714" s="43">
        <v>0</v>
      </c>
      <c r="AF714" s="43">
        <v>0</v>
      </c>
      <c r="AG714" s="28">
        <v>42765</v>
      </c>
      <c r="AH714" s="44">
        <v>3551404</v>
      </c>
      <c r="AI714" s="67">
        <v>3535094</v>
      </c>
      <c r="AJ714" s="40">
        <v>42774</v>
      </c>
      <c r="AK714" s="42"/>
      <c r="AL714" s="40" t="s">
        <v>108</v>
      </c>
      <c r="AM714" s="43">
        <v>0</v>
      </c>
      <c r="AN714" s="72">
        <f t="shared" si="135"/>
        <v>3283256</v>
      </c>
      <c r="AO714" s="40">
        <v>42768</v>
      </c>
      <c r="AP714" s="57">
        <v>3283256</v>
      </c>
      <c r="AQ714" s="43">
        <v>0</v>
      </c>
      <c r="AR714" s="43">
        <v>0</v>
      </c>
      <c r="AS714" s="43">
        <v>0</v>
      </c>
      <c r="AT714" s="43">
        <v>0</v>
      </c>
      <c r="AU714" s="43">
        <v>0</v>
      </c>
      <c r="AV714" s="43">
        <v>0</v>
      </c>
      <c r="AW714" s="43">
        <v>0</v>
      </c>
      <c r="AX714" s="43">
        <v>0</v>
      </c>
      <c r="AY714" s="43">
        <v>0</v>
      </c>
      <c r="AZ714" s="43">
        <v>0</v>
      </c>
      <c r="BA714" s="19"/>
      <c r="BB714" s="275">
        <f t="shared" si="136"/>
        <v>0</v>
      </c>
      <c r="BC714" s="275">
        <f t="shared" si="137"/>
        <v>4470537</v>
      </c>
      <c r="BD714" s="14">
        <f>COUNTIF(СписМінфін!$B$2:$B$101,M714)</f>
        <v>1</v>
      </c>
    </row>
    <row r="715" spans="1:56" s="14" customFormat="1" hidden="1" x14ac:dyDescent="0.2">
      <c r="A715" s="14">
        <v>1</v>
      </c>
      <c r="B715" s="14">
        <f t="shared" si="138"/>
        <v>1</v>
      </c>
      <c r="C715" s="14">
        <f t="shared" si="139"/>
        <v>1</v>
      </c>
      <c r="D715" s="14" t="str">
        <f t="shared" si="140"/>
        <v>9ТОВАРИСТВО З ОБМЕЖЕНОЮ ВІДПОВІДАЛЬНІСТЮ "ВІВАД 09"</v>
      </c>
      <c r="E715" s="261">
        <f t="shared" si="141"/>
        <v>1066606.2904109589</v>
      </c>
      <c r="F715" s="261">
        <f t="shared" si="142"/>
        <v>1061907.8630136987</v>
      </c>
      <c r="G715" s="128">
        <f t="shared" si="133"/>
        <v>12427</v>
      </c>
      <c r="H715" s="126">
        <f t="shared" si="143"/>
        <v>82</v>
      </c>
      <c r="I715" s="23">
        <v>42633</v>
      </c>
      <c r="J715" s="23">
        <v>42633</v>
      </c>
      <c r="K715" s="274">
        <f t="shared" si="144"/>
        <v>42782</v>
      </c>
      <c r="L715" s="22">
        <v>9173610468</v>
      </c>
      <c r="M715" s="14" t="s">
        <v>63</v>
      </c>
      <c r="N715" s="41">
        <v>363110006066</v>
      </c>
      <c r="O715" s="40">
        <v>42633</v>
      </c>
      <c r="P715" s="40">
        <v>42633</v>
      </c>
      <c r="Q715" s="40" t="s">
        <v>108</v>
      </c>
      <c r="R715" s="43">
        <v>4739212</v>
      </c>
      <c r="S715" s="40">
        <v>42782</v>
      </c>
      <c r="T715" s="55">
        <f t="shared" si="134"/>
        <v>4726785</v>
      </c>
      <c r="U715" s="90">
        <v>42782</v>
      </c>
      <c r="V715" s="19">
        <v>4726785</v>
      </c>
      <c r="W715" s="43">
        <v>0</v>
      </c>
      <c r="X715" s="43">
        <v>0</v>
      </c>
      <c r="Y715" s="43">
        <v>0</v>
      </c>
      <c r="Z715" s="43">
        <v>0</v>
      </c>
      <c r="AA715" s="43">
        <v>0</v>
      </c>
      <c r="AB715" s="43">
        <v>0</v>
      </c>
      <c r="AC715" s="43">
        <v>0</v>
      </c>
      <c r="AD715" s="43">
        <v>0</v>
      </c>
      <c r="AE715" s="43">
        <v>0</v>
      </c>
      <c r="AF715" s="43">
        <v>0</v>
      </c>
      <c r="AG715" s="43">
        <v>0</v>
      </c>
      <c r="AH715" s="43">
        <v>0</v>
      </c>
      <c r="AI715" s="88">
        <v>0</v>
      </c>
      <c r="AJ715" s="43">
        <v>0</v>
      </c>
      <c r="AK715" s="43">
        <v>0</v>
      </c>
      <c r="AL715" s="43">
        <v>0</v>
      </c>
      <c r="AM715" s="43">
        <v>0</v>
      </c>
      <c r="AN715" s="72">
        <f t="shared" si="135"/>
        <v>4726785</v>
      </c>
      <c r="AO715" s="40">
        <v>42786</v>
      </c>
      <c r="AP715" s="56">
        <v>4726785</v>
      </c>
      <c r="AQ715" s="43">
        <v>0</v>
      </c>
      <c r="AR715" s="43">
        <v>0</v>
      </c>
      <c r="AS715" s="43">
        <v>0</v>
      </c>
      <c r="AT715" s="43">
        <v>0</v>
      </c>
      <c r="AU715" s="43">
        <v>0</v>
      </c>
      <c r="AV715" s="43">
        <v>0</v>
      </c>
      <c r="AW715" s="43">
        <v>0</v>
      </c>
      <c r="AX715" s="43">
        <v>0</v>
      </c>
      <c r="AY715" s="43">
        <v>0</v>
      </c>
      <c r="AZ715" s="43">
        <v>0</v>
      </c>
      <c r="BA715" s="19"/>
      <c r="BB715" s="275">
        <f t="shared" si="136"/>
        <v>0</v>
      </c>
      <c r="BC715" s="275">
        <f t="shared" si="137"/>
        <v>12427</v>
      </c>
      <c r="BD715" s="14">
        <f>COUNTIF(СписМінфін!$B$2:$B$101,M715)</f>
        <v>1</v>
      </c>
    </row>
    <row r="716" spans="1:56" s="14" customFormat="1" hidden="1" x14ac:dyDescent="0.2">
      <c r="A716" s="14">
        <v>1</v>
      </c>
      <c r="B716" s="14">
        <f t="shared" si="138"/>
        <v>1</v>
      </c>
      <c r="C716" s="14">
        <f t="shared" si="139"/>
        <v>1</v>
      </c>
      <c r="D716" s="14" t="str">
        <f t="shared" si="140"/>
        <v>9ТОВАРИСТВО З ОБМЕЖЕНОЮ ВIДПОВIДАЛЬНIСТЮ "ЕНГЕЛЬХАРТ СТП (УКРАЇНА)"</v>
      </c>
      <c r="E716" s="261">
        <f t="shared" si="141"/>
        <v>13630872.254794521</v>
      </c>
      <c r="F716" s="261">
        <f t="shared" si="142"/>
        <v>13095620.161643835</v>
      </c>
      <c r="G716" s="128">
        <f t="shared" si="133"/>
        <v>1415703</v>
      </c>
      <c r="H716" s="126">
        <f t="shared" si="143"/>
        <v>83</v>
      </c>
      <c r="I716" s="23">
        <v>42633</v>
      </c>
      <c r="J716" s="23">
        <v>42633</v>
      </c>
      <c r="K716" s="274">
        <f t="shared" si="144"/>
        <v>42783</v>
      </c>
      <c r="L716" s="22">
        <v>9173620323</v>
      </c>
      <c r="M716" s="14" t="s">
        <v>29</v>
      </c>
      <c r="N716" s="41">
        <v>391123126559</v>
      </c>
      <c r="O716" s="40">
        <v>42633</v>
      </c>
      <c r="P716" s="40">
        <v>42633</v>
      </c>
      <c r="Q716" s="40" t="s">
        <v>108</v>
      </c>
      <c r="R716" s="22">
        <v>59969859</v>
      </c>
      <c r="S716" s="40">
        <v>42782</v>
      </c>
      <c r="T716" s="55">
        <f t="shared" si="134"/>
        <v>57589173</v>
      </c>
      <c r="U716" s="90">
        <v>42783</v>
      </c>
      <c r="V716" s="19">
        <v>57589173</v>
      </c>
      <c r="W716" s="43">
        <v>0</v>
      </c>
      <c r="X716" s="43">
        <v>0</v>
      </c>
      <c r="Y716" s="43">
        <v>0</v>
      </c>
      <c r="Z716" s="43">
        <v>0</v>
      </c>
      <c r="AA716" s="43">
        <v>0</v>
      </c>
      <c r="AB716" s="43">
        <v>0</v>
      </c>
      <c r="AC716" s="43">
        <v>0</v>
      </c>
      <c r="AD716" s="43">
        <v>0</v>
      </c>
      <c r="AE716" s="43">
        <v>0</v>
      </c>
      <c r="AF716" s="43">
        <v>0</v>
      </c>
      <c r="AG716" s="40">
        <v>42789</v>
      </c>
      <c r="AH716" s="22">
        <v>8021404</v>
      </c>
      <c r="AI716" s="64">
        <v>964983</v>
      </c>
      <c r="AJ716" s="40" t="s">
        <v>108</v>
      </c>
      <c r="AK716" s="22" t="s">
        <v>108</v>
      </c>
      <c r="AL716" s="40" t="s">
        <v>108</v>
      </c>
      <c r="AM716" s="43">
        <v>0</v>
      </c>
      <c r="AN716" s="72">
        <f t="shared" si="135"/>
        <v>57589173</v>
      </c>
      <c r="AO716" s="40">
        <v>42793</v>
      </c>
      <c r="AP716" s="56">
        <v>57589173</v>
      </c>
      <c r="AQ716" s="43">
        <v>0</v>
      </c>
      <c r="AR716" s="43">
        <v>0</v>
      </c>
      <c r="AS716" s="43">
        <v>0</v>
      </c>
      <c r="AT716" s="43">
        <v>0</v>
      </c>
      <c r="AU716" s="43">
        <v>0</v>
      </c>
      <c r="AV716" s="43">
        <v>0</v>
      </c>
      <c r="AW716" s="43">
        <v>0</v>
      </c>
      <c r="AX716" s="43">
        <v>0</v>
      </c>
      <c r="AY716" s="43">
        <v>0</v>
      </c>
      <c r="AZ716" s="43">
        <v>0</v>
      </c>
      <c r="BA716" s="19"/>
      <c r="BB716" s="275">
        <f t="shared" si="136"/>
        <v>0</v>
      </c>
      <c r="BC716" s="275">
        <f t="shared" si="137"/>
        <v>2380686</v>
      </c>
      <c r="BD716" s="14">
        <f>COUNTIF(СписМінфін!$B$2:$B$101,M716)</f>
        <v>1</v>
      </c>
    </row>
    <row r="717" spans="1:56" s="14" customFormat="1" hidden="1" x14ac:dyDescent="0.2">
      <c r="A717" s="14">
        <v>1</v>
      </c>
      <c r="B717" s="14">
        <f t="shared" si="138"/>
        <v>1</v>
      </c>
      <c r="C717" s="14">
        <f t="shared" si="139"/>
        <v>0</v>
      </c>
      <c r="D717" s="14" t="str">
        <f t="shared" si="140"/>
        <v>10ТОВАРИСТВО З ОБМЕЖЕНОЮ ВIДПОВIДАЛЬНIСТЮ "КЕРНЕЛ-ТРЕЙД"</v>
      </c>
      <c r="E717" s="261">
        <f t="shared" si="141"/>
        <v>20515256.279013705</v>
      </c>
      <c r="F717" s="261">
        <f t="shared" si="142"/>
        <v>0</v>
      </c>
      <c r="G717" s="128">
        <f t="shared" si="133"/>
        <v>69333967.980000019</v>
      </c>
      <c r="H717" s="126">
        <f t="shared" si="143"/>
        <v>0</v>
      </c>
      <c r="I717" s="23">
        <v>42663</v>
      </c>
      <c r="J717" s="23">
        <v>42655</v>
      </c>
      <c r="K717" s="274">
        <f t="shared" si="144"/>
        <v>42695</v>
      </c>
      <c r="L717" s="22">
        <v>9189649807</v>
      </c>
      <c r="M717" s="14" t="s">
        <v>45</v>
      </c>
      <c r="N717" s="41">
        <v>314543826559</v>
      </c>
      <c r="O717" s="40">
        <v>42655</v>
      </c>
      <c r="P717" s="40">
        <v>42655</v>
      </c>
      <c r="Q717" s="40" t="s">
        <v>108</v>
      </c>
      <c r="R717" s="22">
        <v>649830000</v>
      </c>
      <c r="S717" s="40">
        <v>42692</v>
      </c>
      <c r="T717" s="55">
        <f t="shared" si="134"/>
        <v>580496032.01999998</v>
      </c>
      <c r="U717" s="90">
        <v>42695</v>
      </c>
      <c r="V717" s="19">
        <v>580496032.01999998</v>
      </c>
      <c r="W717" s="43">
        <v>0</v>
      </c>
      <c r="X717" s="43">
        <v>0</v>
      </c>
      <c r="Y717" s="43">
        <v>0</v>
      </c>
      <c r="Z717" s="43">
        <v>0</v>
      </c>
      <c r="AA717" s="43">
        <v>0</v>
      </c>
      <c r="AB717" s="43">
        <v>0</v>
      </c>
      <c r="AC717" s="43">
        <v>0</v>
      </c>
      <c r="AD717" s="43">
        <v>0</v>
      </c>
      <c r="AE717" s="43">
        <v>0</v>
      </c>
      <c r="AF717" s="43">
        <v>0</v>
      </c>
      <c r="AG717" s="43">
        <v>0</v>
      </c>
      <c r="AH717" s="43">
        <v>0</v>
      </c>
      <c r="AI717" s="88">
        <v>0</v>
      </c>
      <c r="AJ717" s="43">
        <v>0</v>
      </c>
      <c r="AK717" s="43">
        <v>0</v>
      </c>
      <c r="AL717" s="43">
        <v>0</v>
      </c>
      <c r="AM717" s="43">
        <v>0</v>
      </c>
      <c r="AN717" s="72">
        <f t="shared" si="135"/>
        <v>580496032.01999998</v>
      </c>
      <c r="AO717" s="40">
        <v>42704</v>
      </c>
      <c r="AP717" s="56">
        <v>580496032.01999998</v>
      </c>
      <c r="AQ717" s="43">
        <v>0</v>
      </c>
      <c r="AR717" s="43">
        <v>0</v>
      </c>
      <c r="AS717" s="43">
        <v>0</v>
      </c>
      <c r="AT717" s="43">
        <v>0</v>
      </c>
      <c r="AU717" s="43">
        <v>0</v>
      </c>
      <c r="AV717" s="43">
        <v>0</v>
      </c>
      <c r="AW717" s="43">
        <v>0</v>
      </c>
      <c r="AX717" s="43">
        <v>0</v>
      </c>
      <c r="AY717" s="43">
        <v>0</v>
      </c>
      <c r="AZ717" s="43">
        <v>0</v>
      </c>
      <c r="BA717" s="19"/>
      <c r="BB717" s="275">
        <f t="shared" si="136"/>
        <v>0</v>
      </c>
      <c r="BC717" s="275">
        <f t="shared" si="137"/>
        <v>69333967.980000019</v>
      </c>
      <c r="BD717" s="14">
        <f>COUNTIF(СписМінфін!$B$2:$B$101,M717)</f>
        <v>1</v>
      </c>
    </row>
    <row r="718" spans="1:56" s="14" customFormat="1" hidden="1" x14ac:dyDescent="0.2">
      <c r="A718" s="14">
        <v>1</v>
      </c>
      <c r="B718" s="14">
        <f t="shared" si="138"/>
        <v>0</v>
      </c>
      <c r="C718" s="14">
        <f t="shared" si="139"/>
        <v>0</v>
      </c>
      <c r="D718" s="14" t="str">
        <f t="shared" si="140"/>
        <v>10ТОВАРИСТВО З ОБМЕЖЕНОЮ ВIДПОВIДАЛЬНIСТЮ "ТОТЛЕНД"</v>
      </c>
      <c r="E718" s="261">
        <f t="shared" si="141"/>
        <v>0</v>
      </c>
      <c r="F718" s="261">
        <f t="shared" si="142"/>
        <v>0</v>
      </c>
      <c r="G718" s="128">
        <f t="shared" si="133"/>
        <v>0</v>
      </c>
      <c r="H718" s="126">
        <f t="shared" si="143"/>
        <v>0</v>
      </c>
      <c r="I718" s="23">
        <v>42663</v>
      </c>
      <c r="J718" s="74">
        <v>42655</v>
      </c>
      <c r="K718" s="274">
        <f t="shared" si="144"/>
        <v>42702</v>
      </c>
      <c r="L718" s="75">
        <v>9189977527</v>
      </c>
      <c r="M718" s="14" t="s">
        <v>101</v>
      </c>
      <c r="N718" s="76">
        <v>387438523146</v>
      </c>
      <c r="O718" s="28">
        <v>42655</v>
      </c>
      <c r="P718" s="28">
        <v>42655</v>
      </c>
      <c r="Q718" s="32"/>
      <c r="R718" s="60">
        <v>23040767</v>
      </c>
      <c r="S718" s="66">
        <v>42702</v>
      </c>
      <c r="T718" s="55">
        <f t="shared" si="134"/>
        <v>23040767</v>
      </c>
      <c r="U718" s="91">
        <v>42702</v>
      </c>
      <c r="V718" s="44">
        <v>23040767</v>
      </c>
      <c r="W718" s="43">
        <v>0</v>
      </c>
      <c r="X718" s="43">
        <v>0</v>
      </c>
      <c r="Y718" s="43">
        <v>0</v>
      </c>
      <c r="Z718" s="43">
        <v>0</v>
      </c>
      <c r="AA718" s="43">
        <v>0</v>
      </c>
      <c r="AB718" s="43">
        <v>0</v>
      </c>
      <c r="AC718" s="43">
        <v>0</v>
      </c>
      <c r="AD718" s="43">
        <v>0</v>
      </c>
      <c r="AE718" s="43">
        <v>0</v>
      </c>
      <c r="AF718" s="43">
        <v>0</v>
      </c>
      <c r="AG718" s="43">
        <v>0</v>
      </c>
      <c r="AH718" s="43">
        <v>0</v>
      </c>
      <c r="AI718" s="69"/>
      <c r="AJ718" s="60"/>
      <c r="AK718" s="69"/>
      <c r="AL718" s="60"/>
      <c r="AM718" s="43">
        <v>0</v>
      </c>
      <c r="AN718" s="72">
        <f t="shared" si="135"/>
        <v>23040767</v>
      </c>
      <c r="AO718" s="28">
        <v>42716</v>
      </c>
      <c r="AP718" s="27">
        <v>23040767</v>
      </c>
      <c r="AQ718" s="43">
        <v>0</v>
      </c>
      <c r="AR718" s="43">
        <v>0</v>
      </c>
      <c r="AS718" s="43">
        <v>0</v>
      </c>
      <c r="AT718" s="43">
        <v>0</v>
      </c>
      <c r="AU718" s="43">
        <v>0</v>
      </c>
      <c r="AV718" s="43">
        <v>0</v>
      </c>
      <c r="AW718" s="43">
        <v>0</v>
      </c>
      <c r="AX718" s="43">
        <v>0</v>
      </c>
      <c r="AY718" s="43">
        <v>0</v>
      </c>
      <c r="AZ718" s="43">
        <v>0</v>
      </c>
      <c r="BA718" s="60"/>
      <c r="BB718" s="275">
        <f t="shared" si="136"/>
        <v>0</v>
      </c>
      <c r="BC718" s="275">
        <f t="shared" si="137"/>
        <v>0</v>
      </c>
      <c r="BD718" s="14">
        <f>COUNTIF(СписМінфін!$B$2:$B$101,M718)</f>
        <v>1</v>
      </c>
    </row>
    <row r="719" spans="1:56" s="14" customFormat="1" hidden="1" x14ac:dyDescent="0.2">
      <c r="A719" s="14">
        <v>1</v>
      </c>
      <c r="B719" s="14">
        <f t="shared" si="138"/>
        <v>1</v>
      </c>
      <c r="C719" s="14">
        <f t="shared" si="139"/>
        <v>0</v>
      </c>
      <c r="D719" s="14" t="str">
        <f t="shared" si="140"/>
        <v>10ДОЧIРНЄ ПIДПРИЄМСТВО З ІНОЗЕМНОЮ ІНВЕСТИЦІЄЮ "САНТРЕЙД"</v>
      </c>
      <c r="E719" s="261">
        <f t="shared" si="141"/>
        <v>31465388.673863016</v>
      </c>
      <c r="F719" s="261">
        <f t="shared" si="142"/>
        <v>0</v>
      </c>
      <c r="G719" s="128">
        <f t="shared" si="133"/>
        <v>106341359.87</v>
      </c>
      <c r="H719" s="126">
        <f t="shared" si="143"/>
        <v>0</v>
      </c>
      <c r="I719" s="23">
        <v>42663</v>
      </c>
      <c r="J719" s="23">
        <v>42656</v>
      </c>
      <c r="K719" s="274">
        <f t="shared" si="144"/>
        <v>42695</v>
      </c>
      <c r="L719" s="22">
        <v>9191568009</v>
      </c>
      <c r="M719" s="14" t="s">
        <v>32</v>
      </c>
      <c r="N719" s="41">
        <v>253945626106</v>
      </c>
      <c r="O719" s="40">
        <v>42656</v>
      </c>
      <c r="P719" s="40">
        <v>42656</v>
      </c>
      <c r="Q719" s="40" t="s">
        <v>108</v>
      </c>
      <c r="R719" s="22">
        <v>515865945</v>
      </c>
      <c r="S719" s="40">
        <v>42692</v>
      </c>
      <c r="T719" s="55">
        <f t="shared" si="134"/>
        <v>409524585.13</v>
      </c>
      <c r="U719" s="90">
        <v>42695</v>
      </c>
      <c r="V719" s="19">
        <v>409524585.13</v>
      </c>
      <c r="W719" s="43">
        <v>0</v>
      </c>
      <c r="X719" s="43">
        <v>0</v>
      </c>
      <c r="Y719" s="43">
        <v>0</v>
      </c>
      <c r="Z719" s="43">
        <v>0</v>
      </c>
      <c r="AA719" s="43">
        <v>0</v>
      </c>
      <c r="AB719" s="43">
        <v>0</v>
      </c>
      <c r="AC719" s="43">
        <v>0</v>
      </c>
      <c r="AD719" s="43">
        <v>0</v>
      </c>
      <c r="AE719" s="43">
        <v>0</v>
      </c>
      <c r="AF719" s="43">
        <v>0</v>
      </c>
      <c r="AG719" s="43">
        <v>0</v>
      </c>
      <c r="AH719" s="43">
        <v>0</v>
      </c>
      <c r="AI719" s="88">
        <v>0</v>
      </c>
      <c r="AJ719" s="43">
        <v>0</v>
      </c>
      <c r="AK719" s="43">
        <v>0</v>
      </c>
      <c r="AL719" s="43">
        <v>0</v>
      </c>
      <c r="AM719" s="43">
        <v>0</v>
      </c>
      <c r="AN719" s="72">
        <f t="shared" si="135"/>
        <v>409524585.13</v>
      </c>
      <c r="AO719" s="40">
        <v>42726</v>
      </c>
      <c r="AP719" s="56">
        <v>409524585.13</v>
      </c>
      <c r="AQ719" s="43">
        <v>0</v>
      </c>
      <c r="AR719" s="43">
        <v>0</v>
      </c>
      <c r="AS719" s="43">
        <v>0</v>
      </c>
      <c r="AT719" s="43">
        <v>0</v>
      </c>
      <c r="AU719" s="43">
        <v>0</v>
      </c>
      <c r="AV719" s="43">
        <v>0</v>
      </c>
      <c r="AW719" s="43">
        <v>0</v>
      </c>
      <c r="AX719" s="43">
        <v>0</v>
      </c>
      <c r="AY719" s="43">
        <v>0</v>
      </c>
      <c r="AZ719" s="43">
        <v>0</v>
      </c>
      <c r="BA719" s="19"/>
      <c r="BB719" s="275">
        <f t="shared" si="136"/>
        <v>0</v>
      </c>
      <c r="BC719" s="275">
        <f t="shared" si="137"/>
        <v>106341359.87</v>
      </c>
      <c r="BD719" s="14">
        <f>COUNTIF(СписМінфін!$B$2:$B$101,M719)</f>
        <v>1</v>
      </c>
    </row>
    <row r="720" spans="1:56" s="14" customFormat="1" hidden="1" x14ac:dyDescent="0.2">
      <c r="A720" s="14">
        <v>1</v>
      </c>
      <c r="B720" s="14">
        <f t="shared" si="138"/>
        <v>0</v>
      </c>
      <c r="C720" s="14">
        <f t="shared" si="139"/>
        <v>0</v>
      </c>
      <c r="D720" s="14" t="str">
        <f t="shared" si="140"/>
        <v>10ПРИВАТНЕ АКЦIОНЕРНЕ ТОВАРИСТВО "МОНДЕЛІС УКРАЇНА"</v>
      </c>
      <c r="E720" s="261">
        <f t="shared" si="141"/>
        <v>0</v>
      </c>
      <c r="F720" s="261">
        <f t="shared" si="142"/>
        <v>0</v>
      </c>
      <c r="G720" s="128">
        <f t="shared" si="133"/>
        <v>0</v>
      </c>
      <c r="H720" s="126">
        <f t="shared" si="143"/>
        <v>0</v>
      </c>
      <c r="I720" s="23">
        <v>42663</v>
      </c>
      <c r="J720" s="23">
        <v>42656</v>
      </c>
      <c r="K720" s="274">
        <f t="shared" si="144"/>
        <v>42695</v>
      </c>
      <c r="L720" s="22">
        <v>9191782165</v>
      </c>
      <c r="M720" s="14" t="s">
        <v>54</v>
      </c>
      <c r="N720" s="41">
        <v>3822218163</v>
      </c>
      <c r="O720" s="40">
        <v>42656</v>
      </c>
      <c r="P720" s="40">
        <v>42656</v>
      </c>
      <c r="Q720" s="40" t="s">
        <v>108</v>
      </c>
      <c r="R720" s="22">
        <v>25062225</v>
      </c>
      <c r="S720" s="40">
        <v>42692</v>
      </c>
      <c r="T720" s="55">
        <f t="shared" si="134"/>
        <v>25062225</v>
      </c>
      <c r="U720" s="90">
        <v>42695</v>
      </c>
      <c r="V720" s="19">
        <v>25062225</v>
      </c>
      <c r="W720" s="43">
        <v>0</v>
      </c>
      <c r="X720" s="43">
        <v>0</v>
      </c>
      <c r="Y720" s="43">
        <v>0</v>
      </c>
      <c r="Z720" s="43">
        <v>0</v>
      </c>
      <c r="AA720" s="43">
        <v>0</v>
      </c>
      <c r="AB720" s="43">
        <v>0</v>
      </c>
      <c r="AC720" s="43">
        <v>0</v>
      </c>
      <c r="AD720" s="43">
        <v>0</v>
      </c>
      <c r="AE720" s="43">
        <v>0</v>
      </c>
      <c r="AF720" s="43">
        <v>0</v>
      </c>
      <c r="AG720" s="43">
        <v>0</v>
      </c>
      <c r="AH720" s="43">
        <v>0</v>
      </c>
      <c r="AI720" s="88">
        <v>0</v>
      </c>
      <c r="AJ720" s="43">
        <v>0</v>
      </c>
      <c r="AK720" s="43">
        <v>0</v>
      </c>
      <c r="AL720" s="43">
        <v>0</v>
      </c>
      <c r="AM720" s="43">
        <v>0</v>
      </c>
      <c r="AN720" s="72">
        <f t="shared" si="135"/>
        <v>25062225</v>
      </c>
      <c r="AO720" s="40">
        <v>42704</v>
      </c>
      <c r="AP720" s="56">
        <v>25062225</v>
      </c>
      <c r="AQ720" s="43">
        <v>0</v>
      </c>
      <c r="AR720" s="43">
        <v>0</v>
      </c>
      <c r="AS720" s="43">
        <v>0</v>
      </c>
      <c r="AT720" s="43">
        <v>0</v>
      </c>
      <c r="AU720" s="43">
        <v>0</v>
      </c>
      <c r="AV720" s="43">
        <v>0</v>
      </c>
      <c r="AW720" s="43">
        <v>0</v>
      </c>
      <c r="AX720" s="43">
        <v>0</v>
      </c>
      <c r="AY720" s="43">
        <v>0</v>
      </c>
      <c r="AZ720" s="43">
        <v>0</v>
      </c>
      <c r="BA720" s="19"/>
      <c r="BB720" s="275">
        <f t="shared" si="136"/>
        <v>0</v>
      </c>
      <c r="BC720" s="275">
        <f t="shared" si="137"/>
        <v>0</v>
      </c>
      <c r="BD720" s="14">
        <f>COUNTIF(СписМінфін!$B$2:$B$101,M720)</f>
        <v>1</v>
      </c>
    </row>
    <row r="721" spans="1:56" s="14" customFormat="1" hidden="1" x14ac:dyDescent="0.2">
      <c r="A721" s="14">
        <v>1</v>
      </c>
      <c r="B721" s="14">
        <f t="shared" si="138"/>
        <v>1</v>
      </c>
      <c r="C721" s="14">
        <f t="shared" si="139"/>
        <v>0</v>
      </c>
      <c r="D721" s="14" t="str">
        <f t="shared" si="140"/>
        <v>10ТОВАРИСТВО З ОБМЕЖЕНОЮ ВIДПОВIДАЛЬНIСТЮ "АТ КАРГІЛЛ"</v>
      </c>
      <c r="E721" s="261">
        <f t="shared" si="141"/>
        <v>3551878.5534246573</v>
      </c>
      <c r="F721" s="261">
        <f t="shared" si="142"/>
        <v>0</v>
      </c>
      <c r="G721" s="128">
        <f t="shared" si="133"/>
        <v>12004034</v>
      </c>
      <c r="H721" s="126">
        <f t="shared" si="143"/>
        <v>0</v>
      </c>
      <c r="I721" s="62">
        <v>42663</v>
      </c>
      <c r="J721" s="62">
        <v>42656</v>
      </c>
      <c r="K721" s="274">
        <f t="shared" si="144"/>
        <v>42724</v>
      </c>
      <c r="L721" s="52">
        <v>9192270374</v>
      </c>
      <c r="M721" s="14" t="s">
        <v>42</v>
      </c>
      <c r="N721" s="58">
        <v>200103926100</v>
      </c>
      <c r="O721" s="51">
        <v>42656</v>
      </c>
      <c r="P721" s="51">
        <v>42656</v>
      </c>
      <c r="Q721" s="40" t="s">
        <v>108</v>
      </c>
      <c r="R721" s="52">
        <v>590684850</v>
      </c>
      <c r="S721" s="51">
        <v>42692</v>
      </c>
      <c r="T721" s="55">
        <f t="shared" si="134"/>
        <v>578680816</v>
      </c>
      <c r="U721" s="93">
        <v>42695</v>
      </c>
      <c r="V721" s="112">
        <v>578300015.85000002</v>
      </c>
      <c r="W721" s="33">
        <v>42724</v>
      </c>
      <c r="X721" s="25">
        <v>380800.15</v>
      </c>
      <c r="Y721" s="43">
        <v>0</v>
      </c>
      <c r="Z721" s="43">
        <v>0</v>
      </c>
      <c r="AA721" s="43">
        <v>0</v>
      </c>
      <c r="AB721" s="43">
        <v>0</v>
      </c>
      <c r="AC721" s="43">
        <v>0</v>
      </c>
      <c r="AD721" s="43">
        <v>0</v>
      </c>
      <c r="AE721" s="43">
        <v>0</v>
      </c>
      <c r="AF721" s="43">
        <v>0</v>
      </c>
      <c r="AG721" s="43">
        <v>0</v>
      </c>
      <c r="AH721" s="43">
        <v>0</v>
      </c>
      <c r="AI721" s="88">
        <v>0</v>
      </c>
      <c r="AJ721" s="43">
        <v>0</v>
      </c>
      <c r="AK721" s="43">
        <v>0</v>
      </c>
      <c r="AL721" s="43">
        <v>0</v>
      </c>
      <c r="AM721" s="43">
        <v>0</v>
      </c>
      <c r="AN721" s="72">
        <f t="shared" si="135"/>
        <v>578680816</v>
      </c>
      <c r="AO721" s="28">
        <v>42726</v>
      </c>
      <c r="AP721" s="27">
        <v>578300015.85000002</v>
      </c>
      <c r="AQ721" s="28">
        <v>42726</v>
      </c>
      <c r="AR721" s="44">
        <v>380800.15</v>
      </c>
      <c r="AS721" s="43">
        <v>0</v>
      </c>
      <c r="AT721" s="43">
        <v>0</v>
      </c>
      <c r="AU721" s="43">
        <v>0</v>
      </c>
      <c r="AV721" s="43">
        <v>0</v>
      </c>
      <c r="AW721" s="43">
        <v>0</v>
      </c>
      <c r="AX721" s="43">
        <v>0</v>
      </c>
      <c r="AY721" s="43">
        <v>0</v>
      </c>
      <c r="AZ721" s="43">
        <v>0</v>
      </c>
      <c r="BA721" s="19"/>
      <c r="BB721" s="275">
        <f t="shared" si="136"/>
        <v>0</v>
      </c>
      <c r="BC721" s="275">
        <f t="shared" si="137"/>
        <v>12004034</v>
      </c>
      <c r="BD721" s="14">
        <f>COUNTIF(СписМінфін!$B$2:$B$101,M721)</f>
        <v>1</v>
      </c>
    </row>
    <row r="722" spans="1:56" s="14" customFormat="1" hidden="1" x14ac:dyDescent="0.2">
      <c r="A722" s="14">
        <v>1</v>
      </c>
      <c r="B722" s="14">
        <f t="shared" si="138"/>
        <v>1</v>
      </c>
      <c r="C722" s="14">
        <f t="shared" si="139"/>
        <v>1</v>
      </c>
      <c r="D722" s="14" t="str">
        <f t="shared" si="140"/>
        <v>10ТОВАРИСТВО З ОБМЕЖЕНОЮ ВIДПОВIДАЛЬНIСТЮ СІЛЬСЬКОГОСПОДАРСЬКЕ ПІДПРИЄМСТВО "НІБУЛОН"</v>
      </c>
      <c r="E722" s="261">
        <f t="shared" si="141"/>
        <v>2085197.7519178076</v>
      </c>
      <c r="F722" s="261">
        <f t="shared" si="142"/>
        <v>1847229.0162465756</v>
      </c>
      <c r="G722" s="128">
        <f t="shared" si="133"/>
        <v>804246.18999999762</v>
      </c>
      <c r="H722" s="126">
        <f t="shared" si="143"/>
        <v>93</v>
      </c>
      <c r="I722" s="62">
        <v>42663</v>
      </c>
      <c r="J722" s="62">
        <v>42656</v>
      </c>
      <c r="K722" s="274">
        <f t="shared" si="144"/>
        <v>42823</v>
      </c>
      <c r="L722" s="52">
        <v>9192803977</v>
      </c>
      <c r="M722" s="14" t="s">
        <v>40</v>
      </c>
      <c r="N722" s="58">
        <v>142911114015</v>
      </c>
      <c r="O722" s="51">
        <v>42656</v>
      </c>
      <c r="P722" s="51">
        <v>42656</v>
      </c>
      <c r="Q722" s="40" t="s">
        <v>108</v>
      </c>
      <c r="R722" s="59">
        <v>355832052</v>
      </c>
      <c r="S722" s="51">
        <v>42692</v>
      </c>
      <c r="T722" s="55">
        <f t="shared" si="134"/>
        <v>355027805.81</v>
      </c>
      <c r="U722" s="93">
        <v>42695</v>
      </c>
      <c r="V722" s="112">
        <v>344027856.10000002</v>
      </c>
      <c r="W722" s="33">
        <v>42788</v>
      </c>
      <c r="X722" s="114">
        <v>9964478.0600000005</v>
      </c>
      <c r="Y722" s="33">
        <v>42823</v>
      </c>
      <c r="Z722" s="25">
        <v>1035471.65</v>
      </c>
      <c r="AA722" s="43">
        <v>0</v>
      </c>
      <c r="AB722" s="43">
        <v>0</v>
      </c>
      <c r="AC722" s="43">
        <v>0</v>
      </c>
      <c r="AD722" s="43">
        <v>0</v>
      </c>
      <c r="AE722" s="43">
        <v>0</v>
      </c>
      <c r="AF722" s="43">
        <v>0</v>
      </c>
      <c r="AG722" s="43">
        <v>0</v>
      </c>
      <c r="AH722" s="43">
        <v>0</v>
      </c>
      <c r="AI722" s="88">
        <v>0</v>
      </c>
      <c r="AJ722" s="43">
        <v>0</v>
      </c>
      <c r="AK722" s="43">
        <v>0</v>
      </c>
      <c r="AL722" s="43">
        <v>0</v>
      </c>
      <c r="AM722" s="43">
        <v>0</v>
      </c>
      <c r="AN722" s="72">
        <f t="shared" si="135"/>
        <v>353992334.16000003</v>
      </c>
      <c r="AO722" s="28">
        <v>42726</v>
      </c>
      <c r="AP722" s="27">
        <v>344027856.10000002</v>
      </c>
      <c r="AQ722" s="28">
        <v>42793</v>
      </c>
      <c r="AR722" s="27">
        <v>9964478.0600000005</v>
      </c>
      <c r="AS722" s="43">
        <v>0</v>
      </c>
      <c r="AT722" s="43">
        <v>0</v>
      </c>
      <c r="AU722" s="43">
        <v>0</v>
      </c>
      <c r="AV722" s="43">
        <v>0</v>
      </c>
      <c r="AW722" s="43">
        <v>0</v>
      </c>
      <c r="AX722" s="43">
        <v>0</v>
      </c>
      <c r="AY722" s="43">
        <v>0</v>
      </c>
      <c r="AZ722" s="43">
        <v>0</v>
      </c>
      <c r="BA722" s="19"/>
      <c r="BB722" s="275">
        <f t="shared" si="136"/>
        <v>1035471.6499999762</v>
      </c>
      <c r="BC722" s="275">
        <f t="shared" si="137"/>
        <v>1839717.8399999738</v>
      </c>
      <c r="BD722" s="14">
        <f>COUNTIF(СписМінфін!$B$2:$B$101,M722)</f>
        <v>1</v>
      </c>
    </row>
    <row r="723" spans="1:56" s="14" customFormat="1" hidden="1" x14ac:dyDescent="0.2">
      <c r="A723" s="14">
        <v>1</v>
      </c>
      <c r="B723" s="14">
        <f t="shared" si="138"/>
        <v>0</v>
      </c>
      <c r="C723" s="14">
        <f t="shared" si="139"/>
        <v>0</v>
      </c>
      <c r="D723" s="14" t="str">
        <f t="shared" si="140"/>
        <v>10ПРИВАТНЕ АКЦIОНЕРНЕ ТОВАРИСТВО "ШВЕЙНА ФАБРИКА "ЗОРЯНКА"</v>
      </c>
      <c r="E723" s="261">
        <f t="shared" si="141"/>
        <v>0</v>
      </c>
      <c r="F723" s="261">
        <f t="shared" si="142"/>
        <v>0</v>
      </c>
      <c r="G723" s="128">
        <f t="shared" si="133"/>
        <v>0</v>
      </c>
      <c r="H723" s="126">
        <f t="shared" si="143"/>
        <v>0</v>
      </c>
      <c r="I723" s="23">
        <v>42663</v>
      </c>
      <c r="J723" s="74">
        <v>42660</v>
      </c>
      <c r="K723" s="274">
        <f t="shared" si="144"/>
        <v>42692</v>
      </c>
      <c r="L723" s="75">
        <v>9193569219</v>
      </c>
      <c r="M723" s="14" t="s">
        <v>148</v>
      </c>
      <c r="N723" s="76">
        <v>55027011230</v>
      </c>
      <c r="O723" s="28">
        <v>42660</v>
      </c>
      <c r="P723" s="28">
        <v>42660</v>
      </c>
      <c r="Q723" s="35"/>
      <c r="R723" s="60">
        <v>226130</v>
      </c>
      <c r="S723" s="66">
        <v>42692</v>
      </c>
      <c r="T723" s="55">
        <f t="shared" si="134"/>
        <v>226130</v>
      </c>
      <c r="U723" s="91">
        <v>42692</v>
      </c>
      <c r="V723" s="44">
        <v>226130</v>
      </c>
      <c r="W723" s="43">
        <v>0</v>
      </c>
      <c r="X723" s="43">
        <v>0</v>
      </c>
      <c r="Y723" s="43">
        <v>0</v>
      </c>
      <c r="Z723" s="43">
        <v>0</v>
      </c>
      <c r="AA723" s="43">
        <v>0</v>
      </c>
      <c r="AB723" s="43">
        <v>0</v>
      </c>
      <c r="AC723" s="43">
        <v>0</v>
      </c>
      <c r="AD723" s="43">
        <v>0</v>
      </c>
      <c r="AE723" s="43">
        <v>0</v>
      </c>
      <c r="AF723" s="43">
        <v>0</v>
      </c>
      <c r="AG723" s="43">
        <v>0</v>
      </c>
      <c r="AH723" s="43">
        <v>0</v>
      </c>
      <c r="AI723" s="69"/>
      <c r="AJ723" s="60"/>
      <c r="AK723" s="69"/>
      <c r="AL723" s="60"/>
      <c r="AM723" s="43">
        <v>0</v>
      </c>
      <c r="AN723" s="72">
        <f t="shared" si="135"/>
        <v>226130</v>
      </c>
      <c r="AO723" s="28">
        <v>42704</v>
      </c>
      <c r="AP723" s="27">
        <v>226130</v>
      </c>
      <c r="AQ723" s="43">
        <v>0</v>
      </c>
      <c r="AR723" s="43">
        <v>0</v>
      </c>
      <c r="AS723" s="43">
        <v>0</v>
      </c>
      <c r="AT723" s="43">
        <v>0</v>
      </c>
      <c r="AU723" s="43">
        <v>0</v>
      </c>
      <c r="AV723" s="43">
        <v>0</v>
      </c>
      <c r="AW723" s="43">
        <v>0</v>
      </c>
      <c r="AX723" s="43">
        <v>0</v>
      </c>
      <c r="AY723" s="43">
        <v>0</v>
      </c>
      <c r="AZ723" s="43">
        <v>0</v>
      </c>
      <c r="BA723" s="60"/>
      <c r="BB723" s="275">
        <f t="shared" si="136"/>
        <v>0</v>
      </c>
      <c r="BC723" s="275">
        <f t="shared" si="137"/>
        <v>0</v>
      </c>
      <c r="BD723" s="14">
        <f>COUNTIF(СписМінфін!$B$2:$B$101,M723)</f>
        <v>1</v>
      </c>
    </row>
    <row r="724" spans="1:56" s="14" customFormat="1" hidden="1" x14ac:dyDescent="0.2">
      <c r="A724" s="14">
        <v>1</v>
      </c>
      <c r="B724" s="14">
        <f t="shared" si="138"/>
        <v>0</v>
      </c>
      <c r="C724" s="14">
        <f t="shared" si="139"/>
        <v>0</v>
      </c>
      <c r="D724" s="14" t="str">
        <f t="shared" si="140"/>
        <v>10ПРИВАТНЕ АКЦIОНЕРНЕ ТОВАРИСТВО "ЄВРАЗ СУХА БАЛКА"</v>
      </c>
      <c r="E724" s="261">
        <f t="shared" si="141"/>
        <v>0</v>
      </c>
      <c r="F724" s="261">
        <f t="shared" si="142"/>
        <v>0</v>
      </c>
      <c r="G724" s="128">
        <f t="shared" si="133"/>
        <v>0</v>
      </c>
      <c r="H724" s="126">
        <f t="shared" si="143"/>
        <v>0</v>
      </c>
      <c r="I724" s="23">
        <v>42663</v>
      </c>
      <c r="J724" s="23">
        <v>42660</v>
      </c>
      <c r="K724" s="274">
        <f t="shared" si="144"/>
        <v>42695</v>
      </c>
      <c r="L724" s="22">
        <v>9194438922</v>
      </c>
      <c r="M724" s="14" t="s">
        <v>44</v>
      </c>
      <c r="N724" s="41">
        <v>1913204050</v>
      </c>
      <c r="O724" s="40">
        <v>42660</v>
      </c>
      <c r="P724" s="40">
        <v>42660</v>
      </c>
      <c r="Q724" s="40" t="s">
        <v>108</v>
      </c>
      <c r="R724" s="43">
        <v>4133058</v>
      </c>
      <c r="S724" s="40">
        <v>42692</v>
      </c>
      <c r="T724" s="55">
        <f t="shared" si="134"/>
        <v>4133058</v>
      </c>
      <c r="U724" s="90">
        <v>42695</v>
      </c>
      <c r="V724" s="19">
        <v>4133058</v>
      </c>
      <c r="W724" s="43">
        <v>0</v>
      </c>
      <c r="X724" s="43">
        <v>0</v>
      </c>
      <c r="Y724" s="43">
        <v>0</v>
      </c>
      <c r="Z724" s="43">
        <v>0</v>
      </c>
      <c r="AA724" s="43">
        <v>0</v>
      </c>
      <c r="AB724" s="43">
        <v>0</v>
      </c>
      <c r="AC724" s="43">
        <v>0</v>
      </c>
      <c r="AD724" s="43">
        <v>0</v>
      </c>
      <c r="AE724" s="43">
        <v>0</v>
      </c>
      <c r="AF724" s="43">
        <v>0</v>
      </c>
      <c r="AG724" s="43">
        <v>0</v>
      </c>
      <c r="AH724" s="43">
        <v>0</v>
      </c>
      <c r="AI724" s="88">
        <v>0</v>
      </c>
      <c r="AJ724" s="43">
        <v>0</v>
      </c>
      <c r="AK724" s="43">
        <v>0</v>
      </c>
      <c r="AL724" s="43">
        <v>0</v>
      </c>
      <c r="AM724" s="43">
        <v>0</v>
      </c>
      <c r="AN724" s="72">
        <f t="shared" si="135"/>
        <v>4133058</v>
      </c>
      <c r="AO724" s="40">
        <v>42786</v>
      </c>
      <c r="AP724" s="56">
        <v>4133058</v>
      </c>
      <c r="AQ724" s="43">
        <v>0</v>
      </c>
      <c r="AR724" s="43">
        <v>0</v>
      </c>
      <c r="AS724" s="43">
        <v>0</v>
      </c>
      <c r="AT724" s="43">
        <v>0</v>
      </c>
      <c r="AU724" s="43">
        <v>0</v>
      </c>
      <c r="AV724" s="43">
        <v>0</v>
      </c>
      <c r="AW724" s="43">
        <v>0</v>
      </c>
      <c r="AX724" s="43">
        <v>0</v>
      </c>
      <c r="AY724" s="43">
        <v>0</v>
      </c>
      <c r="AZ724" s="43">
        <v>0</v>
      </c>
      <c r="BA724" s="19"/>
      <c r="BB724" s="275">
        <f t="shared" si="136"/>
        <v>0</v>
      </c>
      <c r="BC724" s="275">
        <f t="shared" si="137"/>
        <v>0</v>
      </c>
      <c r="BD724" s="14">
        <f>COUNTIF(СписМінфін!$B$2:$B$101,M724)</f>
        <v>1</v>
      </c>
    </row>
    <row r="725" spans="1:56" s="14" customFormat="1" hidden="1" x14ac:dyDescent="0.2">
      <c r="A725" s="14">
        <v>1</v>
      </c>
      <c r="B725" s="14">
        <f t="shared" si="138"/>
        <v>0</v>
      </c>
      <c r="C725" s="14">
        <f t="shared" si="139"/>
        <v>0</v>
      </c>
      <c r="D725" s="14" t="str">
        <f t="shared" si="140"/>
        <v>10ПУБЛІЧНЕ АКЦIОНЕРНЕ ТОВАРИСТВО "ВЕСКО"</v>
      </c>
      <c r="E725" s="261">
        <f t="shared" si="141"/>
        <v>0</v>
      </c>
      <c r="F725" s="261">
        <f t="shared" si="142"/>
        <v>0</v>
      </c>
      <c r="G725" s="128">
        <f t="shared" si="133"/>
        <v>0</v>
      </c>
      <c r="H725" s="126">
        <f t="shared" si="143"/>
        <v>0</v>
      </c>
      <c r="I725" s="23">
        <v>42663</v>
      </c>
      <c r="J725" s="23">
        <v>42660</v>
      </c>
      <c r="K725" s="274">
        <f t="shared" si="144"/>
        <v>42695</v>
      </c>
      <c r="L725" s="22">
        <v>9194338834</v>
      </c>
      <c r="M725" s="14" t="s">
        <v>91</v>
      </c>
      <c r="N725" s="41">
        <v>2820405100</v>
      </c>
      <c r="O725" s="40">
        <v>42660</v>
      </c>
      <c r="P725" s="40">
        <v>42660</v>
      </c>
      <c r="Q725" s="40" t="s">
        <v>108</v>
      </c>
      <c r="R725" s="43">
        <v>14803926</v>
      </c>
      <c r="S725" s="40">
        <v>42692</v>
      </c>
      <c r="T725" s="55">
        <f t="shared" si="134"/>
        <v>14803926</v>
      </c>
      <c r="U725" s="90">
        <v>42695</v>
      </c>
      <c r="V725" s="19">
        <v>14803926</v>
      </c>
      <c r="W725" s="43">
        <v>0</v>
      </c>
      <c r="X725" s="43">
        <v>0</v>
      </c>
      <c r="Y725" s="43">
        <v>0</v>
      </c>
      <c r="Z725" s="43">
        <v>0</v>
      </c>
      <c r="AA725" s="43">
        <v>0</v>
      </c>
      <c r="AB725" s="43">
        <v>0</v>
      </c>
      <c r="AC725" s="43">
        <v>0</v>
      </c>
      <c r="AD725" s="43">
        <v>0</v>
      </c>
      <c r="AE725" s="43">
        <v>0</v>
      </c>
      <c r="AF725" s="43">
        <v>0</v>
      </c>
      <c r="AG725" s="43">
        <v>0</v>
      </c>
      <c r="AH725" s="43">
        <v>0</v>
      </c>
      <c r="AI725" s="88">
        <v>0</v>
      </c>
      <c r="AJ725" s="43">
        <v>0</v>
      </c>
      <c r="AK725" s="43">
        <v>0</v>
      </c>
      <c r="AL725" s="43">
        <v>0</v>
      </c>
      <c r="AM725" s="43">
        <v>0</v>
      </c>
      <c r="AN725" s="72">
        <f t="shared" si="135"/>
        <v>14803926</v>
      </c>
      <c r="AO725" s="40">
        <v>42725</v>
      </c>
      <c r="AP725" s="56">
        <v>14803926</v>
      </c>
      <c r="AQ725" s="43">
        <v>0</v>
      </c>
      <c r="AR725" s="43">
        <v>0</v>
      </c>
      <c r="AS725" s="43">
        <v>0</v>
      </c>
      <c r="AT725" s="43">
        <v>0</v>
      </c>
      <c r="AU725" s="43">
        <v>0</v>
      </c>
      <c r="AV725" s="43">
        <v>0</v>
      </c>
      <c r="AW725" s="43">
        <v>0</v>
      </c>
      <c r="AX725" s="43">
        <v>0</v>
      </c>
      <c r="AY725" s="43">
        <v>0</v>
      </c>
      <c r="AZ725" s="43">
        <v>0</v>
      </c>
      <c r="BA725" s="19"/>
      <c r="BB725" s="275">
        <f t="shared" si="136"/>
        <v>0</v>
      </c>
      <c r="BC725" s="275">
        <f t="shared" si="137"/>
        <v>0</v>
      </c>
      <c r="BD725" s="14">
        <f>COUNTIF(СписМінфін!$B$2:$B$101,M725)</f>
        <v>1</v>
      </c>
    </row>
    <row r="726" spans="1:56" s="14" customFormat="1" x14ac:dyDescent="0.2">
      <c r="A726" s="14">
        <v>1</v>
      </c>
      <c r="B726" s="14">
        <f t="shared" si="138"/>
        <v>1</v>
      </c>
      <c r="C726" s="14">
        <f t="shared" si="139"/>
        <v>0</v>
      </c>
      <c r="D726" s="14" t="str">
        <f t="shared" si="140"/>
        <v>10ТОВАРИСТВО З ОБМЕЖЕНОЮ ВIДПОВIДАЛЬНIСТЮ "УКРГАЗПРОМБУД"</v>
      </c>
      <c r="E726" s="261">
        <f t="shared" si="141"/>
        <v>61017.336986301372</v>
      </c>
      <c r="F726" s="261">
        <f t="shared" si="142"/>
        <v>0</v>
      </c>
      <c r="G726" s="128">
        <f t="shared" si="133"/>
        <v>206216</v>
      </c>
      <c r="H726" s="126">
        <f t="shared" si="143"/>
        <v>108</v>
      </c>
      <c r="I726" s="23">
        <v>42663</v>
      </c>
      <c r="J726" s="23">
        <v>42661</v>
      </c>
      <c r="K726" s="274">
        <f t="shared" si="144"/>
        <v>42838</v>
      </c>
      <c r="L726" s="22">
        <v>9194981465</v>
      </c>
      <c r="M726" s="14" t="s">
        <v>26</v>
      </c>
      <c r="N726" s="41">
        <v>315671226552</v>
      </c>
      <c r="O726" s="40">
        <v>42661</v>
      </c>
      <c r="P726" s="40">
        <v>42661</v>
      </c>
      <c r="Q726" s="40" t="s">
        <v>108</v>
      </c>
      <c r="R726" s="42">
        <v>211382</v>
      </c>
      <c r="S726" s="43">
        <v>0</v>
      </c>
      <c r="T726" s="55">
        <f t="shared" si="134"/>
        <v>0</v>
      </c>
      <c r="U726" s="111"/>
      <c r="V726" s="43">
        <v>0</v>
      </c>
      <c r="W726" s="43">
        <v>0</v>
      </c>
      <c r="X726" s="43">
        <v>0</v>
      </c>
      <c r="Y726" s="43">
        <v>0</v>
      </c>
      <c r="Z726" s="43">
        <v>0</v>
      </c>
      <c r="AA726" s="43">
        <v>0</v>
      </c>
      <c r="AB726" s="43">
        <v>0</v>
      </c>
      <c r="AC726" s="43">
        <v>0</v>
      </c>
      <c r="AD726" s="43">
        <v>0</v>
      </c>
      <c r="AE726" s="43">
        <v>0</v>
      </c>
      <c r="AF726" s="43">
        <v>0</v>
      </c>
      <c r="AG726" s="40">
        <v>42804</v>
      </c>
      <c r="AH726" s="22">
        <v>1211402</v>
      </c>
      <c r="AI726" s="64">
        <v>5166</v>
      </c>
      <c r="AJ726" s="43">
        <v>0</v>
      </c>
      <c r="AK726" s="43">
        <v>0</v>
      </c>
      <c r="AL726" s="43">
        <v>0</v>
      </c>
      <c r="AM726" s="43">
        <v>0</v>
      </c>
      <c r="AN726" s="72">
        <f t="shared" si="135"/>
        <v>0</v>
      </c>
      <c r="AO726" s="43">
        <v>0</v>
      </c>
      <c r="AP726" s="43">
        <v>0</v>
      </c>
      <c r="AQ726" s="43">
        <v>0</v>
      </c>
      <c r="AR726" s="43">
        <v>0</v>
      </c>
      <c r="AS726" s="43">
        <v>0</v>
      </c>
      <c r="AT726" s="43">
        <v>0</v>
      </c>
      <c r="AU726" s="43">
        <v>0</v>
      </c>
      <c r="AV726" s="43">
        <v>0</v>
      </c>
      <c r="AW726" s="43">
        <v>0</v>
      </c>
      <c r="AX726" s="43">
        <v>0</v>
      </c>
      <c r="AY726" s="43">
        <v>0</v>
      </c>
      <c r="AZ726" s="43">
        <v>0</v>
      </c>
      <c r="BA726" s="19"/>
      <c r="BB726" s="275">
        <f t="shared" si="136"/>
        <v>0</v>
      </c>
      <c r="BC726" s="275">
        <f t="shared" si="137"/>
        <v>211382</v>
      </c>
      <c r="BD726" s="14">
        <f>COUNTIF(СписМінфін!$B$2:$B$101,M726)</f>
        <v>1</v>
      </c>
    </row>
    <row r="727" spans="1:56" s="14" customFormat="1" hidden="1" x14ac:dyDescent="0.2">
      <c r="A727" s="14">
        <v>1</v>
      </c>
      <c r="B727" s="14">
        <f t="shared" si="138"/>
        <v>0</v>
      </c>
      <c r="C727" s="14">
        <f t="shared" si="139"/>
        <v>0</v>
      </c>
      <c r="D727" s="14" t="str">
        <f t="shared" si="140"/>
        <v>10ПУБЛІЧНЕ АКЦIОНЕРНЕ ТОВАРИСТВО "ЕНЕРГОМАШСПЕЦСТАЛЬ"</v>
      </c>
      <c r="E727" s="261">
        <f t="shared" si="141"/>
        <v>0</v>
      </c>
      <c r="F727" s="261">
        <f t="shared" si="142"/>
        <v>0</v>
      </c>
      <c r="G727" s="128">
        <f t="shared" si="133"/>
        <v>0</v>
      </c>
      <c r="H727" s="126">
        <f t="shared" si="143"/>
        <v>0</v>
      </c>
      <c r="I727" s="23">
        <v>42663</v>
      </c>
      <c r="J727" s="23">
        <v>42661</v>
      </c>
      <c r="K727" s="274">
        <f t="shared" si="144"/>
        <v>42695</v>
      </c>
      <c r="L727" s="22">
        <v>9195298776</v>
      </c>
      <c r="M727" s="14" t="s">
        <v>60</v>
      </c>
      <c r="N727" s="41">
        <v>2106005156</v>
      </c>
      <c r="O727" s="40">
        <v>42661</v>
      </c>
      <c r="P727" s="40">
        <v>42661</v>
      </c>
      <c r="Q727" s="40" t="s">
        <v>108</v>
      </c>
      <c r="R727" s="43">
        <v>10572627</v>
      </c>
      <c r="S727" s="40">
        <v>42692</v>
      </c>
      <c r="T727" s="55">
        <f t="shared" si="134"/>
        <v>10572627</v>
      </c>
      <c r="U727" s="90">
        <v>42695</v>
      </c>
      <c r="V727" s="19">
        <v>10572627</v>
      </c>
      <c r="W727" s="43">
        <v>0</v>
      </c>
      <c r="X727" s="43">
        <v>0</v>
      </c>
      <c r="Y727" s="43">
        <v>0</v>
      </c>
      <c r="Z727" s="43">
        <v>0</v>
      </c>
      <c r="AA727" s="43">
        <v>0</v>
      </c>
      <c r="AB727" s="43">
        <v>0</v>
      </c>
      <c r="AC727" s="43">
        <v>0</v>
      </c>
      <c r="AD727" s="43">
        <v>0</v>
      </c>
      <c r="AE727" s="43">
        <v>0</v>
      </c>
      <c r="AF727" s="43">
        <v>0</v>
      </c>
      <c r="AG727" s="43">
        <v>0</v>
      </c>
      <c r="AH727" s="43">
        <v>0</v>
      </c>
      <c r="AI727" s="88">
        <v>0</v>
      </c>
      <c r="AJ727" s="43">
        <v>0</v>
      </c>
      <c r="AK727" s="43">
        <v>0</v>
      </c>
      <c r="AL727" s="43">
        <v>0</v>
      </c>
      <c r="AM727" s="43">
        <v>0</v>
      </c>
      <c r="AN727" s="72">
        <f t="shared" si="135"/>
        <v>10572627</v>
      </c>
      <c r="AO727" s="40">
        <v>42713</v>
      </c>
      <c r="AP727" s="56">
        <v>10572627</v>
      </c>
      <c r="AQ727" s="43">
        <v>0</v>
      </c>
      <c r="AR727" s="43">
        <v>0</v>
      </c>
      <c r="AS727" s="43">
        <v>0</v>
      </c>
      <c r="AT727" s="43">
        <v>0</v>
      </c>
      <c r="AU727" s="43">
        <v>0</v>
      </c>
      <c r="AV727" s="43">
        <v>0</v>
      </c>
      <c r="AW727" s="43">
        <v>0</v>
      </c>
      <c r="AX727" s="43">
        <v>0</v>
      </c>
      <c r="AY727" s="43">
        <v>0</v>
      </c>
      <c r="AZ727" s="43">
        <v>0</v>
      </c>
      <c r="BA727" s="19"/>
      <c r="BB727" s="275">
        <f t="shared" si="136"/>
        <v>0</v>
      </c>
      <c r="BC727" s="275">
        <f t="shared" si="137"/>
        <v>0</v>
      </c>
      <c r="BD727" s="14">
        <f>COUNTIF(СписМінфін!$B$2:$B$101,M727)</f>
        <v>1</v>
      </c>
    </row>
    <row r="728" spans="1:56" s="14" customFormat="1" hidden="1" x14ac:dyDescent="0.2">
      <c r="A728" s="14">
        <v>1</v>
      </c>
      <c r="B728" s="14">
        <f t="shared" si="138"/>
        <v>1</v>
      </c>
      <c r="C728" s="14">
        <f t="shared" si="139"/>
        <v>0</v>
      </c>
      <c r="D728" s="14" t="str">
        <f t="shared" si="140"/>
        <v>10ПУБЛІЧНЕ АКЦIОНЕРНЕ ТОВАРИСТВО "ІНТЕРПАЙП НОВОМОСКОВСЬКИЙ ТРУБНИЙ ЗАВОД"</v>
      </c>
      <c r="E728" s="261">
        <f t="shared" si="141"/>
        <v>54294.064767123309</v>
      </c>
      <c r="F728" s="261">
        <f t="shared" si="142"/>
        <v>0</v>
      </c>
      <c r="G728" s="128">
        <f t="shared" si="133"/>
        <v>183493.83000000007</v>
      </c>
      <c r="H728" s="126">
        <f t="shared" si="143"/>
        <v>0</v>
      </c>
      <c r="I728" s="23">
        <v>42663</v>
      </c>
      <c r="J728" s="23">
        <v>42661</v>
      </c>
      <c r="K728" s="274">
        <f t="shared" si="144"/>
        <v>42695</v>
      </c>
      <c r="L728" s="22">
        <v>9195436733</v>
      </c>
      <c r="M728" s="14" t="s">
        <v>132</v>
      </c>
      <c r="N728" s="41">
        <v>53931304086</v>
      </c>
      <c r="O728" s="40">
        <v>42661</v>
      </c>
      <c r="P728" s="40">
        <v>42661</v>
      </c>
      <c r="Q728" s="40" t="s">
        <v>108</v>
      </c>
      <c r="R728" s="43">
        <v>4562422</v>
      </c>
      <c r="S728" s="40">
        <v>42692</v>
      </c>
      <c r="T728" s="55">
        <f t="shared" si="134"/>
        <v>4378928.17</v>
      </c>
      <c r="U728" s="90">
        <v>42695</v>
      </c>
      <c r="V728" s="19">
        <v>4378928.17</v>
      </c>
      <c r="W728" s="43">
        <v>0</v>
      </c>
      <c r="X728" s="43">
        <v>0</v>
      </c>
      <c r="Y728" s="43">
        <v>0</v>
      </c>
      <c r="Z728" s="43">
        <v>0</v>
      </c>
      <c r="AA728" s="43">
        <v>0</v>
      </c>
      <c r="AB728" s="43">
        <v>0</v>
      </c>
      <c r="AC728" s="43">
        <v>0</v>
      </c>
      <c r="AD728" s="43">
        <v>0</v>
      </c>
      <c r="AE728" s="43">
        <v>0</v>
      </c>
      <c r="AF728" s="43">
        <v>0</v>
      </c>
      <c r="AG728" s="43">
        <v>0</v>
      </c>
      <c r="AH728" s="43">
        <v>0</v>
      </c>
      <c r="AI728" s="88">
        <v>0</v>
      </c>
      <c r="AJ728" s="43">
        <v>0</v>
      </c>
      <c r="AK728" s="43">
        <v>0</v>
      </c>
      <c r="AL728" s="43">
        <v>0</v>
      </c>
      <c r="AM728" s="43">
        <v>0</v>
      </c>
      <c r="AN728" s="72">
        <f t="shared" si="135"/>
        <v>4378928.17</v>
      </c>
      <c r="AO728" s="40">
        <v>42704</v>
      </c>
      <c r="AP728" s="56">
        <v>4378928.17</v>
      </c>
      <c r="AQ728" s="43">
        <v>0</v>
      </c>
      <c r="AR728" s="43">
        <v>0</v>
      </c>
      <c r="AS728" s="43">
        <v>0</v>
      </c>
      <c r="AT728" s="43">
        <v>0</v>
      </c>
      <c r="AU728" s="43">
        <v>0</v>
      </c>
      <c r="AV728" s="43">
        <v>0</v>
      </c>
      <c r="AW728" s="43">
        <v>0</v>
      </c>
      <c r="AX728" s="43">
        <v>0</v>
      </c>
      <c r="AY728" s="43">
        <v>0</v>
      </c>
      <c r="AZ728" s="43">
        <v>0</v>
      </c>
      <c r="BA728" s="19"/>
      <c r="BB728" s="275">
        <f t="shared" si="136"/>
        <v>0</v>
      </c>
      <c r="BC728" s="275">
        <f t="shared" si="137"/>
        <v>183493.83000000007</v>
      </c>
      <c r="BD728" s="14">
        <f>COUNTIF(СписМінфін!$B$2:$B$101,M728)</f>
        <v>0</v>
      </c>
    </row>
    <row r="729" spans="1:56" s="14" customFormat="1" hidden="1" x14ac:dyDescent="0.2">
      <c r="A729" s="14">
        <v>1</v>
      </c>
      <c r="B729" s="14">
        <f t="shared" si="138"/>
        <v>0</v>
      </c>
      <c r="C729" s="14">
        <f t="shared" si="139"/>
        <v>0</v>
      </c>
      <c r="D729" s="14" t="str">
        <f t="shared" si="140"/>
        <v>10ПУБЛІЧНЕ АКЦIОНЕРНЕ ТОВАРИСТВО "ОДЕСЬКИЙ ПРИПОРТОВИЙ ЗАВОД"</v>
      </c>
      <c r="E729" s="261">
        <f t="shared" si="141"/>
        <v>0</v>
      </c>
      <c r="F729" s="261">
        <f t="shared" si="142"/>
        <v>0</v>
      </c>
      <c r="G729" s="128">
        <f t="shared" si="133"/>
        <v>0</v>
      </c>
      <c r="H729" s="126">
        <f t="shared" si="143"/>
        <v>0</v>
      </c>
      <c r="I729" s="23">
        <v>42663</v>
      </c>
      <c r="J729" s="23">
        <v>42661</v>
      </c>
      <c r="K729" s="274">
        <f t="shared" si="144"/>
        <v>42695</v>
      </c>
      <c r="L729" s="22">
        <v>9195458613</v>
      </c>
      <c r="M729" s="14" t="s">
        <v>41</v>
      </c>
      <c r="N729" s="41">
        <v>2065315339</v>
      </c>
      <c r="O729" s="40">
        <v>42661</v>
      </c>
      <c r="P729" s="40">
        <v>42661</v>
      </c>
      <c r="Q729" s="40" t="s">
        <v>108</v>
      </c>
      <c r="R729" s="43">
        <v>2333333</v>
      </c>
      <c r="S729" s="40">
        <v>42692</v>
      </c>
      <c r="T729" s="55">
        <f t="shared" si="134"/>
        <v>2333333</v>
      </c>
      <c r="U729" s="90">
        <v>42695</v>
      </c>
      <c r="V729" s="19">
        <v>2333333</v>
      </c>
      <c r="W729" s="43">
        <v>0</v>
      </c>
      <c r="X729" s="43">
        <v>0</v>
      </c>
      <c r="Y729" s="43">
        <v>0</v>
      </c>
      <c r="Z729" s="43">
        <v>0</v>
      </c>
      <c r="AA729" s="43">
        <v>0</v>
      </c>
      <c r="AB729" s="43">
        <v>0</v>
      </c>
      <c r="AC729" s="43">
        <v>0</v>
      </c>
      <c r="AD729" s="43">
        <v>0</v>
      </c>
      <c r="AE729" s="43">
        <v>0</v>
      </c>
      <c r="AF729" s="43">
        <v>0</v>
      </c>
      <c r="AG729" s="43">
        <v>0</v>
      </c>
      <c r="AH729" s="43">
        <v>0</v>
      </c>
      <c r="AI729" s="88">
        <v>0</v>
      </c>
      <c r="AJ729" s="43">
        <v>0</v>
      </c>
      <c r="AK729" s="43">
        <v>0</v>
      </c>
      <c r="AL729" s="43">
        <v>0</v>
      </c>
      <c r="AM729" s="43">
        <v>0</v>
      </c>
      <c r="AN729" s="72">
        <f t="shared" si="135"/>
        <v>2333333</v>
      </c>
      <c r="AO729" s="40">
        <v>42704</v>
      </c>
      <c r="AP729" s="56">
        <v>2333333</v>
      </c>
      <c r="AQ729" s="43">
        <v>0</v>
      </c>
      <c r="AR729" s="43">
        <v>0</v>
      </c>
      <c r="AS729" s="43">
        <v>0</v>
      </c>
      <c r="AT729" s="43">
        <v>0</v>
      </c>
      <c r="AU729" s="43">
        <v>0</v>
      </c>
      <c r="AV729" s="43">
        <v>0</v>
      </c>
      <c r="AW729" s="43">
        <v>0</v>
      </c>
      <c r="AX729" s="43">
        <v>0</v>
      </c>
      <c r="AY729" s="43">
        <v>0</v>
      </c>
      <c r="AZ729" s="43">
        <v>0</v>
      </c>
      <c r="BA729" s="19"/>
      <c r="BB729" s="275">
        <f t="shared" si="136"/>
        <v>0</v>
      </c>
      <c r="BC729" s="275">
        <f t="shared" si="137"/>
        <v>0</v>
      </c>
      <c r="BD729" s="14">
        <f>COUNTIF(СписМінфін!$B$2:$B$101,M729)</f>
        <v>1</v>
      </c>
    </row>
    <row r="730" spans="1:56" s="14" customFormat="1" hidden="1" x14ac:dyDescent="0.2">
      <c r="A730" s="14">
        <v>1</v>
      </c>
      <c r="B730" s="14">
        <f t="shared" si="138"/>
        <v>1</v>
      </c>
      <c r="C730" s="14">
        <f t="shared" si="139"/>
        <v>0</v>
      </c>
      <c r="D730" s="14" t="str">
        <f t="shared" si="140"/>
        <v>10ПУБЛІЧНЕ АКЦIОНЕРНЕ ТОВАРИСТВО "ПІВДЕННИЙ ГІРНИЧО-ЗБАГАЧУВАЛЬНИЙ КОМБІНАТ"</v>
      </c>
      <c r="E730" s="261">
        <f t="shared" si="141"/>
        <v>77269.05863013721</v>
      </c>
      <c r="F730" s="261">
        <f t="shared" si="142"/>
        <v>0</v>
      </c>
      <c r="G730" s="128">
        <f t="shared" si="133"/>
        <v>261140.80000000075</v>
      </c>
      <c r="H730" s="126">
        <f t="shared" si="143"/>
        <v>0</v>
      </c>
      <c r="I730" s="23">
        <v>42663</v>
      </c>
      <c r="J730" s="23">
        <v>42661</v>
      </c>
      <c r="K730" s="274">
        <f t="shared" si="144"/>
        <v>42695</v>
      </c>
      <c r="L730" s="22">
        <v>9195816094</v>
      </c>
      <c r="M730" s="14" t="s">
        <v>134</v>
      </c>
      <c r="N730" s="41">
        <v>1910004055</v>
      </c>
      <c r="O730" s="40">
        <v>42661</v>
      </c>
      <c r="P730" s="40">
        <v>42661</v>
      </c>
      <c r="Q730" s="40" t="s">
        <v>108</v>
      </c>
      <c r="R730" s="43">
        <v>21197136</v>
      </c>
      <c r="S730" s="40">
        <v>42692</v>
      </c>
      <c r="T730" s="55">
        <f t="shared" si="134"/>
        <v>20935995.199999999</v>
      </c>
      <c r="U730" s="90">
        <v>42695</v>
      </c>
      <c r="V730" s="19">
        <v>20935995.199999999</v>
      </c>
      <c r="W730" s="43">
        <v>0</v>
      </c>
      <c r="X730" s="43">
        <v>0</v>
      </c>
      <c r="Y730" s="43">
        <v>0</v>
      </c>
      <c r="Z730" s="43">
        <v>0</v>
      </c>
      <c r="AA730" s="43">
        <v>0</v>
      </c>
      <c r="AB730" s="43">
        <v>0</v>
      </c>
      <c r="AC730" s="43">
        <v>0</v>
      </c>
      <c r="AD730" s="43">
        <v>0</v>
      </c>
      <c r="AE730" s="43">
        <v>0</v>
      </c>
      <c r="AF730" s="43">
        <v>0</v>
      </c>
      <c r="AG730" s="43">
        <v>0</v>
      </c>
      <c r="AH730" s="43">
        <v>0</v>
      </c>
      <c r="AI730" s="88">
        <v>0</v>
      </c>
      <c r="AJ730" s="43">
        <v>0</v>
      </c>
      <c r="AK730" s="43">
        <v>0</v>
      </c>
      <c r="AL730" s="43">
        <v>0</v>
      </c>
      <c r="AM730" s="43">
        <v>0</v>
      </c>
      <c r="AN730" s="72">
        <f t="shared" si="135"/>
        <v>20935995.199999999</v>
      </c>
      <c r="AO730" s="40">
        <v>42704</v>
      </c>
      <c r="AP730" s="56">
        <v>20935995.199999999</v>
      </c>
      <c r="AQ730" s="43">
        <v>0</v>
      </c>
      <c r="AR730" s="43">
        <v>0</v>
      </c>
      <c r="AS730" s="43">
        <v>0</v>
      </c>
      <c r="AT730" s="43">
        <v>0</v>
      </c>
      <c r="AU730" s="43">
        <v>0</v>
      </c>
      <c r="AV730" s="43">
        <v>0</v>
      </c>
      <c r="AW730" s="43">
        <v>0</v>
      </c>
      <c r="AX730" s="43">
        <v>0</v>
      </c>
      <c r="AY730" s="43">
        <v>0</v>
      </c>
      <c r="AZ730" s="43">
        <v>0</v>
      </c>
      <c r="BA730" s="19"/>
      <c r="BB730" s="275">
        <f t="shared" si="136"/>
        <v>0</v>
      </c>
      <c r="BC730" s="275">
        <f t="shared" si="137"/>
        <v>261140.80000000075</v>
      </c>
      <c r="BD730" s="14">
        <f>COUNTIF(СписМінфін!$B$2:$B$101,M730)</f>
        <v>0</v>
      </c>
    </row>
    <row r="731" spans="1:56" s="14" customFormat="1" hidden="1" x14ac:dyDescent="0.2">
      <c r="A731" s="14">
        <v>1</v>
      </c>
      <c r="B731" s="14">
        <f t="shared" si="138"/>
        <v>0</v>
      </c>
      <c r="C731" s="14">
        <f t="shared" si="139"/>
        <v>0</v>
      </c>
      <c r="D731" s="14" t="str">
        <f t="shared" si="140"/>
        <v>10ПУБЛІЧНЕ АКЦІОНЕРНЕ ТОВАРИСТВО ''ЕЛЕКТРОМЕТАЛУРГІЙНИЙ ЗАВОД ''ДНІПРОСПЕЦСТАЛЬ'' ІМ. А.М. КУЗЬМІНА''</v>
      </c>
      <c r="E731" s="261">
        <f t="shared" si="141"/>
        <v>0</v>
      </c>
      <c r="F731" s="261">
        <f t="shared" si="142"/>
        <v>0</v>
      </c>
      <c r="G731" s="128">
        <f t="shared" si="133"/>
        <v>0</v>
      </c>
      <c r="H731" s="126">
        <f t="shared" si="143"/>
        <v>0</v>
      </c>
      <c r="I731" s="23">
        <v>42663</v>
      </c>
      <c r="J731" s="23">
        <v>42661</v>
      </c>
      <c r="K731" s="274">
        <f t="shared" si="144"/>
        <v>42695</v>
      </c>
      <c r="L731" s="22">
        <v>9195487207</v>
      </c>
      <c r="M731" s="14" t="s">
        <v>129</v>
      </c>
      <c r="N731" s="41">
        <v>1865308243</v>
      </c>
      <c r="O731" s="40">
        <v>42661</v>
      </c>
      <c r="P731" s="40">
        <v>42661</v>
      </c>
      <c r="Q731" s="40" t="s">
        <v>108</v>
      </c>
      <c r="R731" s="43">
        <v>30784883</v>
      </c>
      <c r="S731" s="40">
        <v>42692</v>
      </c>
      <c r="T731" s="55">
        <f t="shared" si="134"/>
        <v>30784883</v>
      </c>
      <c r="U731" s="90">
        <v>42695</v>
      </c>
      <c r="V731" s="19">
        <v>30784883</v>
      </c>
      <c r="W731" s="43">
        <v>0</v>
      </c>
      <c r="X731" s="43">
        <v>0</v>
      </c>
      <c r="Y731" s="43">
        <v>0</v>
      </c>
      <c r="Z731" s="43">
        <v>0</v>
      </c>
      <c r="AA731" s="43">
        <v>0</v>
      </c>
      <c r="AB731" s="43">
        <v>0</v>
      </c>
      <c r="AC731" s="43">
        <v>0</v>
      </c>
      <c r="AD731" s="43">
        <v>0</v>
      </c>
      <c r="AE731" s="43">
        <v>0</v>
      </c>
      <c r="AF731" s="43">
        <v>0</v>
      </c>
      <c r="AG731" s="43">
        <v>0</v>
      </c>
      <c r="AH731" s="43">
        <v>0</v>
      </c>
      <c r="AI731" s="88">
        <v>0</v>
      </c>
      <c r="AJ731" s="43">
        <v>0</v>
      </c>
      <c r="AK731" s="43">
        <v>0</v>
      </c>
      <c r="AL731" s="43">
        <v>0</v>
      </c>
      <c r="AM731" s="43">
        <v>0</v>
      </c>
      <c r="AN731" s="72">
        <f t="shared" si="135"/>
        <v>30784883</v>
      </c>
      <c r="AO731" s="40">
        <v>42704</v>
      </c>
      <c r="AP731" s="56">
        <v>30784883</v>
      </c>
      <c r="AQ731" s="43">
        <v>0</v>
      </c>
      <c r="AR731" s="43">
        <v>0</v>
      </c>
      <c r="AS731" s="43">
        <v>0</v>
      </c>
      <c r="AT731" s="43">
        <v>0</v>
      </c>
      <c r="AU731" s="43">
        <v>0</v>
      </c>
      <c r="AV731" s="43">
        <v>0</v>
      </c>
      <c r="AW731" s="43">
        <v>0</v>
      </c>
      <c r="AX731" s="43">
        <v>0</v>
      </c>
      <c r="AY731" s="43">
        <v>0</v>
      </c>
      <c r="AZ731" s="43">
        <v>0</v>
      </c>
      <c r="BA731" s="19"/>
      <c r="BB731" s="275">
        <f t="shared" si="136"/>
        <v>0</v>
      </c>
      <c r="BC731" s="275">
        <f t="shared" si="137"/>
        <v>0</v>
      </c>
      <c r="BD731" s="14">
        <f>COUNTIF(СписМінфін!$B$2:$B$101,M731)</f>
        <v>0</v>
      </c>
    </row>
    <row r="732" spans="1:56" s="14" customFormat="1" hidden="1" x14ac:dyDescent="0.2">
      <c r="A732" s="14">
        <v>1</v>
      </c>
      <c r="B732" s="14">
        <f t="shared" si="138"/>
        <v>0</v>
      </c>
      <c r="C732" s="14">
        <f t="shared" si="139"/>
        <v>0</v>
      </c>
      <c r="D732" s="14" t="str">
        <f t="shared" si="140"/>
        <v>10ТОВАРИСТВО З ОБМЕЖЕНОЮ ВIДПОВIДАЛЬНIСТЮ "ТАРКЕТТ ВІНІСІН"</v>
      </c>
      <c r="E732" s="261">
        <f t="shared" si="141"/>
        <v>0</v>
      </c>
      <c r="F732" s="261">
        <f t="shared" si="142"/>
        <v>0</v>
      </c>
      <c r="G732" s="128">
        <f t="shared" si="133"/>
        <v>0</v>
      </c>
      <c r="H732" s="126">
        <f t="shared" si="143"/>
        <v>0</v>
      </c>
      <c r="I732" s="23">
        <v>42663</v>
      </c>
      <c r="J732" s="23">
        <v>42661</v>
      </c>
      <c r="K732" s="274">
        <f t="shared" si="144"/>
        <v>42695</v>
      </c>
      <c r="L732" s="22">
        <v>9194876372</v>
      </c>
      <c r="M732" s="14" t="s">
        <v>97</v>
      </c>
      <c r="N732" s="41">
        <v>143615809167</v>
      </c>
      <c r="O732" s="40">
        <v>42661</v>
      </c>
      <c r="P732" s="40">
        <v>42661</v>
      </c>
      <c r="Q732" s="40" t="s">
        <v>108</v>
      </c>
      <c r="R732" s="43">
        <v>12984063</v>
      </c>
      <c r="S732" s="40">
        <v>42692</v>
      </c>
      <c r="T732" s="55">
        <f t="shared" si="134"/>
        <v>12984063</v>
      </c>
      <c r="U732" s="90">
        <v>42695</v>
      </c>
      <c r="V732" s="19">
        <v>12984063</v>
      </c>
      <c r="W732" s="43">
        <v>0</v>
      </c>
      <c r="X732" s="43">
        <v>0</v>
      </c>
      <c r="Y732" s="43">
        <v>0</v>
      </c>
      <c r="Z732" s="43">
        <v>0</v>
      </c>
      <c r="AA732" s="43">
        <v>0</v>
      </c>
      <c r="AB732" s="43">
        <v>0</v>
      </c>
      <c r="AC732" s="43">
        <v>0</v>
      </c>
      <c r="AD732" s="43">
        <v>0</v>
      </c>
      <c r="AE732" s="43">
        <v>0</v>
      </c>
      <c r="AF732" s="43">
        <v>0</v>
      </c>
      <c r="AG732" s="43">
        <v>0</v>
      </c>
      <c r="AH732" s="43">
        <v>0</v>
      </c>
      <c r="AI732" s="88">
        <v>0</v>
      </c>
      <c r="AJ732" s="43">
        <v>0</v>
      </c>
      <c r="AK732" s="43">
        <v>0</v>
      </c>
      <c r="AL732" s="43">
        <v>0</v>
      </c>
      <c r="AM732" s="43">
        <v>0</v>
      </c>
      <c r="AN732" s="72">
        <f t="shared" si="135"/>
        <v>12984063</v>
      </c>
      <c r="AO732" s="40">
        <v>42713</v>
      </c>
      <c r="AP732" s="56">
        <v>12984063</v>
      </c>
      <c r="AQ732" s="43">
        <v>0</v>
      </c>
      <c r="AR732" s="43">
        <v>0</v>
      </c>
      <c r="AS732" s="43">
        <v>0</v>
      </c>
      <c r="AT732" s="43">
        <v>0</v>
      </c>
      <c r="AU732" s="43">
        <v>0</v>
      </c>
      <c r="AV732" s="43">
        <v>0</v>
      </c>
      <c r="AW732" s="43">
        <v>0</v>
      </c>
      <c r="AX732" s="43">
        <v>0</v>
      </c>
      <c r="AY732" s="43">
        <v>0</v>
      </c>
      <c r="AZ732" s="43">
        <v>0</v>
      </c>
      <c r="BA732" s="19"/>
      <c r="BB732" s="275">
        <f t="shared" si="136"/>
        <v>0</v>
      </c>
      <c r="BC732" s="275">
        <f t="shared" si="137"/>
        <v>0</v>
      </c>
      <c r="BD732" s="14">
        <f>COUNTIF(СписМінфін!$B$2:$B$101,M732)</f>
        <v>1</v>
      </c>
    </row>
    <row r="733" spans="1:56" s="14" customFormat="1" hidden="1" x14ac:dyDescent="0.2">
      <c r="A733" s="14">
        <v>1</v>
      </c>
      <c r="B733" s="14">
        <f t="shared" si="138"/>
        <v>0</v>
      </c>
      <c r="C733" s="14">
        <f t="shared" si="139"/>
        <v>0</v>
      </c>
      <c r="D733" s="14" t="str">
        <f t="shared" si="140"/>
        <v>10ТОВАРИСТВО З ОБМЕЖЕНОЮ ВIДПОВIДАЛЬНIСТЮ ФІРМА "ПРОМІНВЕСТ ПЛАСТИК"</v>
      </c>
      <c r="E733" s="261">
        <f t="shared" si="141"/>
        <v>0</v>
      </c>
      <c r="F733" s="261">
        <f t="shared" si="142"/>
        <v>0</v>
      </c>
      <c r="G733" s="128">
        <f t="shared" si="133"/>
        <v>0</v>
      </c>
      <c r="H733" s="126">
        <f t="shared" si="143"/>
        <v>0</v>
      </c>
      <c r="I733" s="23">
        <v>42663</v>
      </c>
      <c r="J733" s="23">
        <v>42661</v>
      </c>
      <c r="K733" s="274">
        <f t="shared" si="144"/>
        <v>42695</v>
      </c>
      <c r="L733" s="22">
        <v>9195594757</v>
      </c>
      <c r="M733" s="14" t="s">
        <v>99</v>
      </c>
      <c r="N733" s="58">
        <v>309898212126</v>
      </c>
      <c r="O733" s="40">
        <v>42661</v>
      </c>
      <c r="P733" s="40">
        <v>42661</v>
      </c>
      <c r="Q733" s="40" t="s">
        <v>108</v>
      </c>
      <c r="R733" s="43">
        <v>11500000</v>
      </c>
      <c r="S733" s="40">
        <v>42692</v>
      </c>
      <c r="T733" s="55">
        <f t="shared" si="134"/>
        <v>11500000</v>
      </c>
      <c r="U733" s="90">
        <v>42695</v>
      </c>
      <c r="V733" s="19">
        <v>11500000</v>
      </c>
      <c r="W733" s="43">
        <v>0</v>
      </c>
      <c r="X733" s="43">
        <v>0</v>
      </c>
      <c r="Y733" s="43">
        <v>0</v>
      </c>
      <c r="Z733" s="43">
        <v>0</v>
      </c>
      <c r="AA733" s="43">
        <v>0</v>
      </c>
      <c r="AB733" s="43">
        <v>0</v>
      </c>
      <c r="AC733" s="43">
        <v>0</v>
      </c>
      <c r="AD733" s="43">
        <v>0</v>
      </c>
      <c r="AE733" s="43">
        <v>0</v>
      </c>
      <c r="AF733" s="43">
        <v>0</v>
      </c>
      <c r="AG733" s="43">
        <v>0</v>
      </c>
      <c r="AH733" s="43">
        <v>0</v>
      </c>
      <c r="AI733" s="88">
        <v>0</v>
      </c>
      <c r="AJ733" s="43">
        <v>0</v>
      </c>
      <c r="AK733" s="43">
        <v>0</v>
      </c>
      <c r="AL733" s="43">
        <v>0</v>
      </c>
      <c r="AM733" s="43">
        <v>0</v>
      </c>
      <c r="AN733" s="72">
        <f t="shared" si="135"/>
        <v>11500000</v>
      </c>
      <c r="AO733" s="40">
        <v>42768</v>
      </c>
      <c r="AP733" s="56">
        <v>11500000</v>
      </c>
      <c r="AQ733" s="43">
        <v>0</v>
      </c>
      <c r="AR733" s="43">
        <v>0</v>
      </c>
      <c r="AS733" s="43">
        <v>0</v>
      </c>
      <c r="AT733" s="43">
        <v>0</v>
      </c>
      <c r="AU733" s="43">
        <v>0</v>
      </c>
      <c r="AV733" s="43">
        <v>0</v>
      </c>
      <c r="AW733" s="43">
        <v>0</v>
      </c>
      <c r="AX733" s="43">
        <v>0</v>
      </c>
      <c r="AY733" s="43">
        <v>0</v>
      </c>
      <c r="AZ733" s="43">
        <v>0</v>
      </c>
      <c r="BA733" s="19"/>
      <c r="BB733" s="275">
        <f t="shared" si="136"/>
        <v>0</v>
      </c>
      <c r="BC733" s="275">
        <f t="shared" si="137"/>
        <v>0</v>
      </c>
      <c r="BD733" s="14">
        <f>COUNTIF(СписМінфін!$B$2:$B$101,M733)</f>
        <v>1</v>
      </c>
    </row>
    <row r="734" spans="1:56" s="14" customFormat="1" hidden="1" x14ac:dyDescent="0.2">
      <c r="A734" s="14">
        <v>1</v>
      </c>
      <c r="B734" s="14">
        <f t="shared" si="138"/>
        <v>0</v>
      </c>
      <c r="C734" s="14">
        <f t="shared" si="139"/>
        <v>0</v>
      </c>
      <c r="D734" s="14" t="str">
        <f t="shared" si="140"/>
        <v>10ТОВАРИСТВО З ОБМЕЖЕНОЮ ВІДПОВІДАЛЬНІСТЮ "ЕЛЕКТРОСТАЛЬ"</v>
      </c>
      <c r="E734" s="261">
        <f t="shared" si="141"/>
        <v>0</v>
      </c>
      <c r="F734" s="261">
        <f t="shared" si="142"/>
        <v>0</v>
      </c>
      <c r="G734" s="128">
        <f t="shared" si="133"/>
        <v>0</v>
      </c>
      <c r="H734" s="126">
        <f t="shared" si="143"/>
        <v>0</v>
      </c>
      <c r="I734" s="23">
        <v>42663</v>
      </c>
      <c r="J734" s="23">
        <v>42661</v>
      </c>
      <c r="K734" s="274">
        <f t="shared" si="144"/>
        <v>42695</v>
      </c>
      <c r="L734" s="22">
        <v>9195607710</v>
      </c>
      <c r="M734" s="14" t="s">
        <v>135</v>
      </c>
      <c r="N734" s="41">
        <v>325823805381</v>
      </c>
      <c r="O734" s="40">
        <v>42661</v>
      </c>
      <c r="P734" s="40">
        <v>42661</v>
      </c>
      <c r="Q734" s="40" t="s">
        <v>108</v>
      </c>
      <c r="R734" s="22">
        <v>9497208</v>
      </c>
      <c r="S734" s="40">
        <v>42692</v>
      </c>
      <c r="T734" s="55">
        <f t="shared" si="134"/>
        <v>9497208</v>
      </c>
      <c r="U734" s="90">
        <v>42695</v>
      </c>
      <c r="V734" s="19">
        <v>9497208</v>
      </c>
      <c r="W734" s="43">
        <v>0</v>
      </c>
      <c r="X734" s="43">
        <v>0</v>
      </c>
      <c r="Y734" s="43">
        <v>0</v>
      </c>
      <c r="Z734" s="43">
        <v>0</v>
      </c>
      <c r="AA734" s="43">
        <v>0</v>
      </c>
      <c r="AB734" s="43">
        <v>0</v>
      </c>
      <c r="AC734" s="43">
        <v>0</v>
      </c>
      <c r="AD734" s="43">
        <v>0</v>
      </c>
      <c r="AE734" s="43">
        <v>0</v>
      </c>
      <c r="AF734" s="43">
        <v>0</v>
      </c>
      <c r="AG734" s="43">
        <v>0</v>
      </c>
      <c r="AH734" s="43">
        <v>0</v>
      </c>
      <c r="AI734" s="88">
        <v>0</v>
      </c>
      <c r="AJ734" s="43">
        <v>0</v>
      </c>
      <c r="AK734" s="43">
        <v>0</v>
      </c>
      <c r="AL734" s="43">
        <v>0</v>
      </c>
      <c r="AM734" s="43">
        <v>0</v>
      </c>
      <c r="AN734" s="72">
        <f t="shared" si="135"/>
        <v>9497208</v>
      </c>
      <c r="AO734" s="40">
        <v>42704</v>
      </c>
      <c r="AP734" s="56">
        <v>9497208</v>
      </c>
      <c r="AQ734" s="43">
        <v>0</v>
      </c>
      <c r="AR734" s="43">
        <v>0</v>
      </c>
      <c r="AS734" s="43">
        <v>0</v>
      </c>
      <c r="AT734" s="43">
        <v>0</v>
      </c>
      <c r="AU734" s="43">
        <v>0</v>
      </c>
      <c r="AV734" s="43">
        <v>0</v>
      </c>
      <c r="AW734" s="43">
        <v>0</v>
      </c>
      <c r="AX734" s="43">
        <v>0</v>
      </c>
      <c r="AY734" s="43">
        <v>0</v>
      </c>
      <c r="AZ734" s="43">
        <v>0</v>
      </c>
      <c r="BA734" s="19"/>
      <c r="BB734" s="275">
        <f t="shared" si="136"/>
        <v>0</v>
      </c>
      <c r="BC734" s="275">
        <f t="shared" si="137"/>
        <v>0</v>
      </c>
      <c r="BD734" s="14">
        <f>COUNTIF(СписМінфін!$B$2:$B$101,M734)</f>
        <v>0</v>
      </c>
    </row>
    <row r="735" spans="1:56" s="14" customFormat="1" hidden="1" x14ac:dyDescent="0.2">
      <c r="A735" s="14">
        <v>1</v>
      </c>
      <c r="B735" s="14">
        <f t="shared" si="138"/>
        <v>1</v>
      </c>
      <c r="C735" s="14">
        <f t="shared" si="139"/>
        <v>1</v>
      </c>
      <c r="D735" s="14" t="str">
        <f t="shared" si="140"/>
        <v>10ТОВАРИСТВО З ОБМЕЖЕНОЮ ВІДПОВІДАЛЬНІСТЮ "ВІВАД 09"</v>
      </c>
      <c r="E735" s="261">
        <f t="shared" si="141"/>
        <v>203568.17534246575</v>
      </c>
      <c r="F735" s="261">
        <f t="shared" si="142"/>
        <v>203568.17534246575</v>
      </c>
      <c r="G735" s="128">
        <f t="shared" si="133"/>
        <v>0</v>
      </c>
      <c r="H735" s="126">
        <f t="shared" si="143"/>
        <v>52</v>
      </c>
      <c r="I735" s="23">
        <v>42663</v>
      </c>
      <c r="J735" s="23">
        <v>42661</v>
      </c>
      <c r="K735" s="274">
        <f t="shared" si="144"/>
        <v>42782</v>
      </c>
      <c r="L735" s="22">
        <v>9195865596</v>
      </c>
      <c r="M735" s="14" t="s">
        <v>63</v>
      </c>
      <c r="N735" s="41">
        <v>363110006066</v>
      </c>
      <c r="O735" s="40">
        <v>42661</v>
      </c>
      <c r="P735" s="40">
        <v>42661</v>
      </c>
      <c r="Q735" s="40" t="s">
        <v>108</v>
      </c>
      <c r="R735" s="43">
        <v>1428892</v>
      </c>
      <c r="S735" s="40">
        <v>42782</v>
      </c>
      <c r="T735" s="55">
        <f t="shared" si="134"/>
        <v>1428892</v>
      </c>
      <c r="U735" s="90">
        <v>42782</v>
      </c>
      <c r="V735" s="19">
        <v>1428892</v>
      </c>
      <c r="W735" s="43">
        <v>0</v>
      </c>
      <c r="X735" s="43">
        <v>0</v>
      </c>
      <c r="Y735" s="43">
        <v>0</v>
      </c>
      <c r="Z735" s="43">
        <v>0</v>
      </c>
      <c r="AA735" s="43">
        <v>0</v>
      </c>
      <c r="AB735" s="43">
        <v>0</v>
      </c>
      <c r="AC735" s="43">
        <v>0</v>
      </c>
      <c r="AD735" s="43">
        <v>0</v>
      </c>
      <c r="AE735" s="43">
        <v>0</v>
      </c>
      <c r="AF735" s="43">
        <v>0</v>
      </c>
      <c r="AG735" s="43">
        <v>0</v>
      </c>
      <c r="AH735" s="43">
        <v>0</v>
      </c>
      <c r="AI735" s="88">
        <v>0</v>
      </c>
      <c r="AJ735" s="43">
        <v>0</v>
      </c>
      <c r="AK735" s="43">
        <v>0</v>
      </c>
      <c r="AL735" s="43">
        <v>0</v>
      </c>
      <c r="AM735" s="43">
        <v>0</v>
      </c>
      <c r="AN735" s="72">
        <f t="shared" si="135"/>
        <v>1428892</v>
      </c>
      <c r="AO735" s="40">
        <v>42786</v>
      </c>
      <c r="AP735" s="56">
        <v>1428892</v>
      </c>
      <c r="AQ735" s="43">
        <v>0</v>
      </c>
      <c r="AR735" s="43">
        <v>0</v>
      </c>
      <c r="AS735" s="43">
        <v>0</v>
      </c>
      <c r="AT735" s="43">
        <v>0</v>
      </c>
      <c r="AU735" s="43">
        <v>0</v>
      </c>
      <c r="AV735" s="43">
        <v>0</v>
      </c>
      <c r="AW735" s="43">
        <v>0</v>
      </c>
      <c r="AX735" s="43">
        <v>0</v>
      </c>
      <c r="AY735" s="43">
        <v>0</v>
      </c>
      <c r="AZ735" s="43">
        <v>0</v>
      </c>
      <c r="BA735" s="19"/>
      <c r="BB735" s="275">
        <f t="shared" si="136"/>
        <v>0</v>
      </c>
      <c r="BC735" s="275">
        <f t="shared" si="137"/>
        <v>0</v>
      </c>
      <c r="BD735" s="14">
        <f>COUNTIF(СписМінфін!$B$2:$B$101,M735)</f>
        <v>1</v>
      </c>
    </row>
    <row r="736" spans="1:56" s="14" customFormat="1" x14ac:dyDescent="0.2">
      <c r="A736" s="14">
        <v>1</v>
      </c>
      <c r="B736" s="14">
        <f t="shared" si="138"/>
        <v>1</v>
      </c>
      <c r="C736" s="14">
        <f t="shared" si="139"/>
        <v>0</v>
      </c>
      <c r="D736" s="14" t="str">
        <f t="shared" si="140"/>
        <v>10ПУБЛІЧНЕ АКЦIОНЕРНЕ ТОВАРИСТВО "ДЕРЖАВНА ПРОДОВОЛЬЧО-ЗЕРНОВА КОРПОРАЦІЯ УКРАЇНИ"</v>
      </c>
      <c r="E736" s="261">
        <f t="shared" si="141"/>
        <v>37439035.298630133</v>
      </c>
      <c r="F736" s="261">
        <f t="shared" si="142"/>
        <v>0</v>
      </c>
      <c r="G736" s="128">
        <f t="shared" si="133"/>
        <v>126530073</v>
      </c>
      <c r="H736" s="126">
        <f t="shared" si="143"/>
        <v>108</v>
      </c>
      <c r="I736" s="23">
        <v>42663</v>
      </c>
      <c r="J736" s="23">
        <v>42662</v>
      </c>
      <c r="K736" s="274">
        <f t="shared" si="144"/>
        <v>42838</v>
      </c>
      <c r="L736" s="22">
        <v>9197022427</v>
      </c>
      <c r="M736" s="14" t="s">
        <v>21</v>
      </c>
      <c r="N736" s="41">
        <v>372432726556</v>
      </c>
      <c r="O736" s="40">
        <v>42662</v>
      </c>
      <c r="P736" s="40">
        <v>42662</v>
      </c>
      <c r="Q736" s="40" t="s">
        <v>108</v>
      </c>
      <c r="R736" s="56">
        <v>126530073</v>
      </c>
      <c r="S736" s="40">
        <v>42692</v>
      </c>
      <c r="T736" s="55">
        <f t="shared" si="134"/>
        <v>0</v>
      </c>
      <c r="U736" s="111"/>
      <c r="V736" s="43">
        <v>0</v>
      </c>
      <c r="W736" s="43">
        <v>0</v>
      </c>
      <c r="X736" s="43">
        <v>0</v>
      </c>
      <c r="Y736" s="43">
        <v>0</v>
      </c>
      <c r="Z736" s="43">
        <v>0</v>
      </c>
      <c r="AA736" s="43">
        <v>0</v>
      </c>
      <c r="AB736" s="43">
        <v>0</v>
      </c>
      <c r="AC736" s="43">
        <v>0</v>
      </c>
      <c r="AD736" s="43">
        <v>0</v>
      </c>
      <c r="AE736" s="43">
        <v>0</v>
      </c>
      <c r="AF736" s="43">
        <v>0</v>
      </c>
      <c r="AG736" s="43">
        <v>0</v>
      </c>
      <c r="AH736" s="43">
        <v>0</v>
      </c>
      <c r="AI736" s="88">
        <v>0</v>
      </c>
      <c r="AJ736" s="43">
        <v>0</v>
      </c>
      <c r="AK736" s="43">
        <v>0</v>
      </c>
      <c r="AL736" s="43">
        <v>0</v>
      </c>
      <c r="AM736" s="43">
        <v>0</v>
      </c>
      <c r="AN736" s="72">
        <f t="shared" si="135"/>
        <v>0</v>
      </c>
      <c r="AO736" s="43">
        <v>0</v>
      </c>
      <c r="AP736" s="43">
        <v>0</v>
      </c>
      <c r="AQ736" s="43">
        <v>0</v>
      </c>
      <c r="AR736" s="43">
        <v>0</v>
      </c>
      <c r="AS736" s="43">
        <v>0</v>
      </c>
      <c r="AT736" s="43">
        <v>0</v>
      </c>
      <c r="AU736" s="43">
        <v>0</v>
      </c>
      <c r="AV736" s="43">
        <v>0</v>
      </c>
      <c r="AW736" s="43">
        <v>0</v>
      </c>
      <c r="AX736" s="43">
        <v>0</v>
      </c>
      <c r="AY736" s="43">
        <v>0</v>
      </c>
      <c r="AZ736" s="43">
        <v>0</v>
      </c>
      <c r="BA736" s="19"/>
      <c r="BB736" s="275">
        <f t="shared" si="136"/>
        <v>0</v>
      </c>
      <c r="BC736" s="275">
        <f t="shared" si="137"/>
        <v>126530073</v>
      </c>
      <c r="BD736" s="14">
        <f>COUNTIF(СписМінфін!$B$2:$B$101,M736)</f>
        <v>1</v>
      </c>
    </row>
    <row r="737" spans="1:56" s="14" customFormat="1" x14ac:dyDescent="0.2">
      <c r="A737" s="14">
        <v>1</v>
      </c>
      <c r="B737" s="14">
        <f t="shared" si="138"/>
        <v>1</v>
      </c>
      <c r="C737" s="14">
        <f t="shared" si="139"/>
        <v>0</v>
      </c>
      <c r="D737" s="14" t="str">
        <f t="shared" si="140"/>
        <v>10ТОВАРИСТВО З ОБМЕЖЕНОЮ ВIДПОВIДАЛЬНIСТЮ "МАЛТЮРОП ЮКРЕЙН"</v>
      </c>
      <c r="E737" s="261">
        <f t="shared" si="141"/>
        <v>7989147.9123287667</v>
      </c>
      <c r="F737" s="261">
        <f t="shared" si="142"/>
        <v>0</v>
      </c>
      <c r="G737" s="128">
        <f t="shared" si="133"/>
        <v>27000361</v>
      </c>
      <c r="H737" s="126">
        <f t="shared" si="143"/>
        <v>108</v>
      </c>
      <c r="I737" s="23">
        <v>42663</v>
      </c>
      <c r="J737" s="23">
        <v>42662</v>
      </c>
      <c r="K737" s="274">
        <f t="shared" si="144"/>
        <v>42838</v>
      </c>
      <c r="L737" s="22">
        <v>9197117610</v>
      </c>
      <c r="M737" s="14" t="s">
        <v>8</v>
      </c>
      <c r="N737" s="41">
        <v>308618226597</v>
      </c>
      <c r="O737" s="40">
        <v>42662</v>
      </c>
      <c r="P737" s="40">
        <v>42662</v>
      </c>
      <c r="Q737" s="40" t="s">
        <v>108</v>
      </c>
      <c r="R737" s="56">
        <v>27000361</v>
      </c>
      <c r="S737" s="40">
        <v>42692</v>
      </c>
      <c r="T737" s="55">
        <f t="shared" si="134"/>
        <v>0</v>
      </c>
      <c r="U737" s="111"/>
      <c r="V737" s="43">
        <v>0</v>
      </c>
      <c r="W737" s="43">
        <v>0</v>
      </c>
      <c r="X737" s="43">
        <v>0</v>
      </c>
      <c r="Y737" s="43">
        <v>0</v>
      </c>
      <c r="Z737" s="43">
        <v>0</v>
      </c>
      <c r="AA737" s="43">
        <v>0</v>
      </c>
      <c r="AB737" s="43">
        <v>0</v>
      </c>
      <c r="AC737" s="43">
        <v>0</v>
      </c>
      <c r="AD737" s="43">
        <v>0</v>
      </c>
      <c r="AE737" s="43">
        <v>0</v>
      </c>
      <c r="AF737" s="43">
        <v>0</v>
      </c>
      <c r="AG737" s="43">
        <v>0</v>
      </c>
      <c r="AH737" s="43">
        <v>0</v>
      </c>
      <c r="AI737" s="88">
        <v>0</v>
      </c>
      <c r="AJ737" s="43">
        <v>0</v>
      </c>
      <c r="AK737" s="43">
        <v>0</v>
      </c>
      <c r="AL737" s="43">
        <v>0</v>
      </c>
      <c r="AM737" s="43">
        <v>0</v>
      </c>
      <c r="AN737" s="72">
        <f t="shared" si="135"/>
        <v>0</v>
      </c>
      <c r="AO737" s="43">
        <v>0</v>
      </c>
      <c r="AP737" s="43">
        <v>0</v>
      </c>
      <c r="AQ737" s="43">
        <v>0</v>
      </c>
      <c r="AR737" s="43">
        <v>0</v>
      </c>
      <c r="AS737" s="43">
        <v>0</v>
      </c>
      <c r="AT737" s="43">
        <v>0</v>
      </c>
      <c r="AU737" s="43">
        <v>0</v>
      </c>
      <c r="AV737" s="43">
        <v>0</v>
      </c>
      <c r="AW737" s="43">
        <v>0</v>
      </c>
      <c r="AX737" s="43">
        <v>0</v>
      </c>
      <c r="AY737" s="43">
        <v>0</v>
      </c>
      <c r="AZ737" s="43">
        <v>0</v>
      </c>
      <c r="BA737" s="19"/>
      <c r="BB737" s="275">
        <f t="shared" si="136"/>
        <v>0</v>
      </c>
      <c r="BC737" s="275">
        <f t="shared" si="137"/>
        <v>27000361</v>
      </c>
      <c r="BD737" s="14">
        <f>COUNTIF(СписМінфін!$B$2:$B$101,M737)</f>
        <v>1</v>
      </c>
    </row>
    <row r="738" spans="1:56" s="14" customFormat="1" hidden="1" x14ac:dyDescent="0.2">
      <c r="A738" s="14">
        <v>1</v>
      </c>
      <c r="B738" s="14">
        <f t="shared" si="138"/>
        <v>1</v>
      </c>
      <c r="C738" s="14">
        <f t="shared" si="139"/>
        <v>0</v>
      </c>
      <c r="D738" s="14" t="str">
        <f t="shared" si="140"/>
        <v>10ПРИВАТНЕ АКЦIОНЕРНЕ ТОВАРИСТВО "АВІАКОМПАНІЯ "МІЖНАРОДНІ АВІАЛІНІЇ УКРАЇНИ"</v>
      </c>
      <c r="E738" s="261">
        <f t="shared" si="141"/>
        <v>197065.47550684927</v>
      </c>
      <c r="F738" s="261">
        <f t="shared" si="142"/>
        <v>0</v>
      </c>
      <c r="G738" s="128">
        <f t="shared" si="133"/>
        <v>666008.31999999995</v>
      </c>
      <c r="H738" s="126">
        <f t="shared" si="143"/>
        <v>0</v>
      </c>
      <c r="I738" s="23">
        <v>42663</v>
      </c>
      <c r="J738" s="23">
        <v>42662</v>
      </c>
      <c r="K738" s="274">
        <f t="shared" si="144"/>
        <v>42695</v>
      </c>
      <c r="L738" s="22">
        <v>9196574104</v>
      </c>
      <c r="M738" s="14" t="s">
        <v>57</v>
      </c>
      <c r="N738" s="41">
        <v>143486826595</v>
      </c>
      <c r="O738" s="40">
        <v>42662</v>
      </c>
      <c r="P738" s="40">
        <v>42662</v>
      </c>
      <c r="Q738" s="40" t="s">
        <v>108</v>
      </c>
      <c r="R738" s="22">
        <v>24944746</v>
      </c>
      <c r="S738" s="40">
        <v>42692</v>
      </c>
      <c r="T738" s="55">
        <f t="shared" si="134"/>
        <v>24277788</v>
      </c>
      <c r="U738" s="90">
        <v>42695</v>
      </c>
      <c r="V738" s="19">
        <v>24277788</v>
      </c>
      <c r="W738" s="43">
        <v>0</v>
      </c>
      <c r="X738" s="43">
        <v>0</v>
      </c>
      <c r="Y738" s="43">
        <v>0</v>
      </c>
      <c r="Z738" s="43">
        <v>0</v>
      </c>
      <c r="AA738" s="43">
        <v>0</v>
      </c>
      <c r="AB738" s="43">
        <v>0</v>
      </c>
      <c r="AC738" s="43">
        <v>0</v>
      </c>
      <c r="AD738" s="43">
        <v>0</v>
      </c>
      <c r="AE738" s="43">
        <v>0</v>
      </c>
      <c r="AF738" s="43">
        <v>0</v>
      </c>
      <c r="AG738" s="40">
        <v>42712</v>
      </c>
      <c r="AH738" s="22">
        <v>6204208</v>
      </c>
      <c r="AI738" s="65">
        <v>949.68</v>
      </c>
      <c r="AJ738" s="40" t="s">
        <v>108</v>
      </c>
      <c r="AK738" s="22" t="s">
        <v>108</v>
      </c>
      <c r="AL738" s="40" t="s">
        <v>108</v>
      </c>
      <c r="AM738" s="43">
        <v>0</v>
      </c>
      <c r="AN738" s="72">
        <f t="shared" si="135"/>
        <v>24277788</v>
      </c>
      <c r="AO738" s="40">
        <v>42725</v>
      </c>
      <c r="AP738" s="56">
        <v>24277788</v>
      </c>
      <c r="AQ738" s="43">
        <v>0</v>
      </c>
      <c r="AR738" s="43">
        <v>0</v>
      </c>
      <c r="AS738" s="43">
        <v>0</v>
      </c>
      <c r="AT738" s="43">
        <v>0</v>
      </c>
      <c r="AU738" s="43">
        <v>0</v>
      </c>
      <c r="AV738" s="43">
        <v>0</v>
      </c>
      <c r="AW738" s="43">
        <v>0</v>
      </c>
      <c r="AX738" s="43">
        <v>0</v>
      </c>
      <c r="AY738" s="43">
        <v>0</v>
      </c>
      <c r="AZ738" s="43">
        <v>0</v>
      </c>
      <c r="BA738" s="19"/>
      <c r="BB738" s="275">
        <f t="shared" si="136"/>
        <v>0</v>
      </c>
      <c r="BC738" s="275">
        <f t="shared" si="137"/>
        <v>666958</v>
      </c>
      <c r="BD738" s="14">
        <f>COUNTIF(СписМінфін!$B$2:$B$101,M738)</f>
        <v>1</v>
      </c>
    </row>
    <row r="739" spans="1:56" s="14" customFormat="1" hidden="1" x14ac:dyDescent="0.2">
      <c r="A739" s="14">
        <v>1</v>
      </c>
      <c r="B739" s="14">
        <f t="shared" si="138"/>
        <v>0</v>
      </c>
      <c r="C739" s="14">
        <f t="shared" si="139"/>
        <v>0</v>
      </c>
      <c r="D739" s="14" t="str">
        <f t="shared" si="140"/>
        <v>10ПРИВАТНЕ АКЦIОНЕРНЕ ТОВАРИСТВО "ЄВРАЗ ДНІПРОВСЬКИЙ МЕТАЛУРГІЙНИЙ ЗАВОД"</v>
      </c>
      <c r="E739" s="261">
        <f t="shared" si="141"/>
        <v>0</v>
      </c>
      <c r="F739" s="261">
        <f t="shared" si="142"/>
        <v>0</v>
      </c>
      <c r="G739" s="128">
        <f t="shared" si="133"/>
        <v>0</v>
      </c>
      <c r="H739" s="126">
        <f t="shared" si="143"/>
        <v>0</v>
      </c>
      <c r="I739" s="23">
        <v>42663</v>
      </c>
      <c r="J739" s="23">
        <v>42662</v>
      </c>
      <c r="K739" s="274">
        <f t="shared" si="144"/>
        <v>42695</v>
      </c>
      <c r="L739" s="22">
        <v>9196501579</v>
      </c>
      <c r="M739" s="14" t="s">
        <v>36</v>
      </c>
      <c r="N739" s="41">
        <v>53930504026</v>
      </c>
      <c r="O739" s="40">
        <v>42662</v>
      </c>
      <c r="P739" s="40">
        <v>42662</v>
      </c>
      <c r="Q739" s="40" t="s">
        <v>108</v>
      </c>
      <c r="R739" s="43">
        <v>103973973</v>
      </c>
      <c r="S739" s="40">
        <v>42692</v>
      </c>
      <c r="T739" s="55">
        <f t="shared" si="134"/>
        <v>103973973</v>
      </c>
      <c r="U739" s="90">
        <v>42695</v>
      </c>
      <c r="V739" s="19">
        <v>103973973</v>
      </c>
      <c r="W739" s="43">
        <v>0</v>
      </c>
      <c r="X739" s="43">
        <v>0</v>
      </c>
      <c r="Y739" s="43">
        <v>0</v>
      </c>
      <c r="Z739" s="43">
        <v>0</v>
      </c>
      <c r="AA739" s="43">
        <v>0</v>
      </c>
      <c r="AB739" s="43">
        <v>0</v>
      </c>
      <c r="AC739" s="43">
        <v>0</v>
      </c>
      <c r="AD739" s="43">
        <v>0</v>
      </c>
      <c r="AE739" s="43">
        <v>0</v>
      </c>
      <c r="AF739" s="43">
        <v>0</v>
      </c>
      <c r="AG739" s="43">
        <v>0</v>
      </c>
      <c r="AH739" s="43">
        <v>0</v>
      </c>
      <c r="AI739" s="88">
        <v>0</v>
      </c>
      <c r="AJ739" s="43">
        <v>0</v>
      </c>
      <c r="AK739" s="43">
        <v>0</v>
      </c>
      <c r="AL739" s="43">
        <v>0</v>
      </c>
      <c r="AM739" s="43">
        <v>0</v>
      </c>
      <c r="AN739" s="72">
        <f t="shared" si="135"/>
        <v>103973973</v>
      </c>
      <c r="AO739" s="40">
        <v>42786</v>
      </c>
      <c r="AP739" s="56">
        <v>103973973</v>
      </c>
      <c r="AQ739" s="43">
        <v>0</v>
      </c>
      <c r="AR739" s="43">
        <v>0</v>
      </c>
      <c r="AS739" s="43">
        <v>0</v>
      </c>
      <c r="AT739" s="43">
        <v>0</v>
      </c>
      <c r="AU739" s="43">
        <v>0</v>
      </c>
      <c r="AV739" s="43">
        <v>0</v>
      </c>
      <c r="AW739" s="43">
        <v>0</v>
      </c>
      <c r="AX739" s="43">
        <v>0</v>
      </c>
      <c r="AY739" s="43">
        <v>0</v>
      </c>
      <c r="AZ739" s="43">
        <v>0</v>
      </c>
      <c r="BA739" s="19"/>
      <c r="BB739" s="275">
        <f t="shared" si="136"/>
        <v>0</v>
      </c>
      <c r="BC739" s="275">
        <f t="shared" si="137"/>
        <v>0</v>
      </c>
      <c r="BD739" s="14">
        <f>COUNTIF(СписМінфін!$B$2:$B$101,M739)</f>
        <v>1</v>
      </c>
    </row>
    <row r="740" spans="1:56" s="14" customFormat="1" hidden="1" x14ac:dyDescent="0.2">
      <c r="A740" s="14">
        <v>1</v>
      </c>
      <c r="B740" s="14">
        <f t="shared" si="138"/>
        <v>0</v>
      </c>
      <c r="C740" s="14">
        <f t="shared" si="139"/>
        <v>0</v>
      </c>
      <c r="D740" s="14" t="str">
        <f t="shared" si="140"/>
        <v>10ПРИВАТНЕ АКЦIОНЕРНЕ ТОВАРИСТВО "КОНСЮМЕРС - СКЛО - ЗОРЯ"</v>
      </c>
      <c r="E740" s="261">
        <f t="shared" si="141"/>
        <v>0</v>
      </c>
      <c r="F740" s="261">
        <f t="shared" si="142"/>
        <v>0</v>
      </c>
      <c r="G740" s="128">
        <f t="shared" si="133"/>
        <v>0</v>
      </c>
      <c r="H740" s="126">
        <f t="shared" si="143"/>
        <v>0</v>
      </c>
      <c r="I740" s="23">
        <v>42663</v>
      </c>
      <c r="J740" s="23">
        <v>42662</v>
      </c>
      <c r="K740" s="274">
        <f t="shared" si="144"/>
        <v>42695</v>
      </c>
      <c r="L740" s="22">
        <v>9196644193</v>
      </c>
      <c r="M740" s="14" t="s">
        <v>94</v>
      </c>
      <c r="N740" s="41">
        <v>225551317122</v>
      </c>
      <c r="O740" s="40">
        <v>42662</v>
      </c>
      <c r="P740" s="40">
        <v>42662</v>
      </c>
      <c r="Q740" s="40" t="s">
        <v>108</v>
      </c>
      <c r="R740" s="43">
        <v>9331354</v>
      </c>
      <c r="S740" s="40">
        <v>42692</v>
      </c>
      <c r="T740" s="55">
        <f t="shared" si="134"/>
        <v>9331354</v>
      </c>
      <c r="U740" s="90">
        <v>42695</v>
      </c>
      <c r="V740" s="19">
        <v>9331354</v>
      </c>
      <c r="W740" s="43">
        <v>0</v>
      </c>
      <c r="X740" s="43">
        <v>0</v>
      </c>
      <c r="Y740" s="43">
        <v>0</v>
      </c>
      <c r="Z740" s="43">
        <v>0</v>
      </c>
      <c r="AA740" s="43">
        <v>0</v>
      </c>
      <c r="AB740" s="43">
        <v>0</v>
      </c>
      <c r="AC740" s="43">
        <v>0</v>
      </c>
      <c r="AD740" s="43">
        <v>0</v>
      </c>
      <c r="AE740" s="43">
        <v>0</v>
      </c>
      <c r="AF740" s="43">
        <v>0</v>
      </c>
      <c r="AG740" s="43">
        <v>0</v>
      </c>
      <c r="AH740" s="43">
        <v>0</v>
      </c>
      <c r="AI740" s="88">
        <v>0</v>
      </c>
      <c r="AJ740" s="43">
        <v>0</v>
      </c>
      <c r="AK740" s="43">
        <v>0</v>
      </c>
      <c r="AL740" s="43">
        <v>0</v>
      </c>
      <c r="AM740" s="43">
        <v>0</v>
      </c>
      <c r="AN740" s="72">
        <f t="shared" si="135"/>
        <v>9331354</v>
      </c>
      <c r="AO740" s="40">
        <v>42704</v>
      </c>
      <c r="AP740" s="56">
        <v>9331354</v>
      </c>
      <c r="AQ740" s="43">
        <v>0</v>
      </c>
      <c r="AR740" s="43">
        <v>0</v>
      </c>
      <c r="AS740" s="43">
        <v>0</v>
      </c>
      <c r="AT740" s="43">
        <v>0</v>
      </c>
      <c r="AU740" s="43">
        <v>0</v>
      </c>
      <c r="AV740" s="43">
        <v>0</v>
      </c>
      <c r="AW740" s="43">
        <v>0</v>
      </c>
      <c r="AX740" s="43">
        <v>0</v>
      </c>
      <c r="AY740" s="43">
        <v>0</v>
      </c>
      <c r="AZ740" s="43">
        <v>0</v>
      </c>
      <c r="BA740" s="19"/>
      <c r="BB740" s="275">
        <f t="shared" si="136"/>
        <v>0</v>
      </c>
      <c r="BC740" s="275">
        <f t="shared" si="137"/>
        <v>0</v>
      </c>
      <c r="BD740" s="14">
        <f>COUNTIF(СписМінфін!$B$2:$B$101,M740)</f>
        <v>1</v>
      </c>
    </row>
    <row r="741" spans="1:56" s="14" customFormat="1" hidden="1" x14ac:dyDescent="0.2">
      <c r="A741" s="14">
        <v>1</v>
      </c>
      <c r="B741" s="14">
        <f t="shared" si="138"/>
        <v>1</v>
      </c>
      <c r="C741" s="14">
        <f t="shared" si="139"/>
        <v>0</v>
      </c>
      <c r="D741" s="14" t="str">
        <f t="shared" si="140"/>
        <v>10ПРИВАТНЕ АКЦIОНЕРНЕ ТОВАРИСТВО "ПОЛТАВСЬКИЙ ГІРНИЧО-ЗБАГАЧУВАЛЬНИЙ КОМБІНАТ"</v>
      </c>
      <c r="E741" s="261">
        <f t="shared" si="141"/>
        <v>14794.520547945205</v>
      </c>
      <c r="F741" s="261">
        <f t="shared" si="142"/>
        <v>0</v>
      </c>
      <c r="G741" s="128">
        <f t="shared" si="133"/>
        <v>50000</v>
      </c>
      <c r="H741" s="126">
        <f t="shared" si="143"/>
        <v>0</v>
      </c>
      <c r="I741" s="23">
        <v>42663</v>
      </c>
      <c r="J741" s="23">
        <v>42662</v>
      </c>
      <c r="K741" s="274">
        <f t="shared" si="144"/>
        <v>42695</v>
      </c>
      <c r="L741" s="22">
        <v>9196730892</v>
      </c>
      <c r="M741" s="14" t="s">
        <v>52</v>
      </c>
      <c r="N741" s="41">
        <v>1912816023</v>
      </c>
      <c r="O741" s="40">
        <v>42662</v>
      </c>
      <c r="P741" s="40">
        <v>42662</v>
      </c>
      <c r="Q741" s="40" t="s">
        <v>108</v>
      </c>
      <c r="R741" s="43">
        <v>191975192</v>
      </c>
      <c r="S741" s="40">
        <v>42692</v>
      </c>
      <c r="T741" s="55">
        <f t="shared" si="134"/>
        <v>191925192</v>
      </c>
      <c r="U741" s="90">
        <v>42695</v>
      </c>
      <c r="V741" s="19">
        <v>191925192</v>
      </c>
      <c r="W741" s="43">
        <v>0</v>
      </c>
      <c r="X741" s="43">
        <v>0</v>
      </c>
      <c r="Y741" s="43">
        <v>0</v>
      </c>
      <c r="Z741" s="43">
        <v>0</v>
      </c>
      <c r="AA741" s="43">
        <v>0</v>
      </c>
      <c r="AB741" s="43">
        <v>0</v>
      </c>
      <c r="AC741" s="43">
        <v>0</v>
      </c>
      <c r="AD741" s="43">
        <v>0</v>
      </c>
      <c r="AE741" s="43">
        <v>0</v>
      </c>
      <c r="AF741" s="43">
        <v>0</v>
      </c>
      <c r="AG741" s="43">
        <v>0</v>
      </c>
      <c r="AH741" s="43">
        <v>0</v>
      </c>
      <c r="AI741" s="88">
        <v>0</v>
      </c>
      <c r="AJ741" s="43">
        <v>0</v>
      </c>
      <c r="AK741" s="43">
        <v>0</v>
      </c>
      <c r="AL741" s="43">
        <v>0</v>
      </c>
      <c r="AM741" s="43">
        <v>0</v>
      </c>
      <c r="AN741" s="72">
        <f t="shared" si="135"/>
        <v>191925192</v>
      </c>
      <c r="AO741" s="40">
        <v>42725</v>
      </c>
      <c r="AP741" s="56">
        <v>191925192</v>
      </c>
      <c r="AQ741" s="43">
        <v>0</v>
      </c>
      <c r="AR741" s="43">
        <v>0</v>
      </c>
      <c r="AS741" s="43">
        <v>0</v>
      </c>
      <c r="AT741" s="43">
        <v>0</v>
      </c>
      <c r="AU741" s="43">
        <v>0</v>
      </c>
      <c r="AV741" s="43">
        <v>0</v>
      </c>
      <c r="AW741" s="43">
        <v>0</v>
      </c>
      <c r="AX741" s="43">
        <v>0</v>
      </c>
      <c r="AY741" s="43">
        <v>0</v>
      </c>
      <c r="AZ741" s="43">
        <v>0</v>
      </c>
      <c r="BA741" s="19"/>
      <c r="BB741" s="275">
        <f t="shared" si="136"/>
        <v>0</v>
      </c>
      <c r="BC741" s="275">
        <f t="shared" si="137"/>
        <v>50000</v>
      </c>
      <c r="BD741" s="14">
        <f>COUNTIF(СписМінфін!$B$2:$B$101,M741)</f>
        <v>1</v>
      </c>
    </row>
    <row r="742" spans="1:56" s="14" customFormat="1" hidden="1" x14ac:dyDescent="0.2">
      <c r="A742" s="14">
        <v>1</v>
      </c>
      <c r="B742" s="14">
        <f t="shared" si="138"/>
        <v>0</v>
      </c>
      <c r="C742" s="14">
        <f t="shared" si="139"/>
        <v>0</v>
      </c>
      <c r="D742" s="14" t="str">
        <f t="shared" si="140"/>
        <v>10ПРИВАТНЕ АКЦIОНЕРНЕ ТОВАРИСТВО "СЕНТРАВІС ПРОДАКШН ЮКРЕЙН"</v>
      </c>
      <c r="E742" s="261">
        <f t="shared" si="141"/>
        <v>0</v>
      </c>
      <c r="F742" s="261">
        <f t="shared" si="142"/>
        <v>0</v>
      </c>
      <c r="G742" s="128">
        <f t="shared" si="133"/>
        <v>0</v>
      </c>
      <c r="H742" s="126">
        <f t="shared" si="143"/>
        <v>0</v>
      </c>
      <c r="I742" s="23">
        <v>42663</v>
      </c>
      <c r="J742" s="23">
        <v>42662</v>
      </c>
      <c r="K742" s="274">
        <f t="shared" si="144"/>
        <v>42695</v>
      </c>
      <c r="L742" s="22">
        <v>9196514977</v>
      </c>
      <c r="M742" s="14" t="s">
        <v>73</v>
      </c>
      <c r="N742" s="41">
        <v>309269404078</v>
      </c>
      <c r="O742" s="40">
        <v>42662</v>
      </c>
      <c r="P742" s="40">
        <v>42662</v>
      </c>
      <c r="Q742" s="40" t="s">
        <v>108</v>
      </c>
      <c r="R742" s="43">
        <v>31250440</v>
      </c>
      <c r="S742" s="40">
        <v>42692</v>
      </c>
      <c r="T742" s="55">
        <f t="shared" si="134"/>
        <v>31250440</v>
      </c>
      <c r="U742" s="90">
        <v>42695</v>
      </c>
      <c r="V742" s="19">
        <v>31250440</v>
      </c>
      <c r="W742" s="43">
        <v>0</v>
      </c>
      <c r="X742" s="43">
        <v>0</v>
      </c>
      <c r="Y742" s="43">
        <v>0</v>
      </c>
      <c r="Z742" s="43">
        <v>0</v>
      </c>
      <c r="AA742" s="43">
        <v>0</v>
      </c>
      <c r="AB742" s="43">
        <v>0</v>
      </c>
      <c r="AC742" s="43">
        <v>0</v>
      </c>
      <c r="AD742" s="43">
        <v>0</v>
      </c>
      <c r="AE742" s="43">
        <v>0</v>
      </c>
      <c r="AF742" s="43">
        <v>0</v>
      </c>
      <c r="AG742" s="43">
        <v>0</v>
      </c>
      <c r="AH742" s="43">
        <v>0</v>
      </c>
      <c r="AI742" s="88">
        <v>0</v>
      </c>
      <c r="AJ742" s="43">
        <v>0</v>
      </c>
      <c r="AK742" s="43">
        <v>0</v>
      </c>
      <c r="AL742" s="43">
        <v>0</v>
      </c>
      <c r="AM742" s="43">
        <v>0</v>
      </c>
      <c r="AN742" s="72">
        <f t="shared" si="135"/>
        <v>31250440</v>
      </c>
      <c r="AO742" s="40">
        <v>42716</v>
      </c>
      <c r="AP742" s="56">
        <v>31250440</v>
      </c>
      <c r="AQ742" s="43">
        <v>0</v>
      </c>
      <c r="AR742" s="43">
        <v>0</v>
      </c>
      <c r="AS742" s="43">
        <v>0</v>
      </c>
      <c r="AT742" s="43">
        <v>0</v>
      </c>
      <c r="AU742" s="43">
        <v>0</v>
      </c>
      <c r="AV742" s="43">
        <v>0</v>
      </c>
      <c r="AW742" s="43">
        <v>0</v>
      </c>
      <c r="AX742" s="43">
        <v>0</v>
      </c>
      <c r="AY742" s="43">
        <v>0</v>
      </c>
      <c r="AZ742" s="43">
        <v>0</v>
      </c>
      <c r="BA742" s="19"/>
      <c r="BB742" s="275">
        <f t="shared" si="136"/>
        <v>0</v>
      </c>
      <c r="BC742" s="275">
        <f t="shared" si="137"/>
        <v>0</v>
      </c>
      <c r="BD742" s="14">
        <f>COUNTIF(СписМінфін!$B$2:$B$101,M742)</f>
        <v>1</v>
      </c>
    </row>
    <row r="743" spans="1:56" s="14" customFormat="1" hidden="1" x14ac:dyDescent="0.2">
      <c r="A743" s="14">
        <v>1</v>
      </c>
      <c r="B743" s="14">
        <f t="shared" si="138"/>
        <v>1</v>
      </c>
      <c r="C743" s="14">
        <f t="shared" si="139"/>
        <v>0</v>
      </c>
      <c r="D743" s="14" t="str">
        <f t="shared" si="140"/>
        <v>10ПРИВАТНЕ АКЦIОНЕРНЕ ТОВАРИСТВО "ЦЕНТРАЛЬНИЙ ГІРНИЧО-ЗБАГАЧУВАЛЬНИЙ КОМБІНАТ"</v>
      </c>
      <c r="E743" s="261">
        <f t="shared" si="141"/>
        <v>9842409.8630136978</v>
      </c>
      <c r="F743" s="261">
        <f t="shared" si="142"/>
        <v>0</v>
      </c>
      <c r="G743" s="128">
        <f t="shared" si="133"/>
        <v>33263700</v>
      </c>
      <c r="H743" s="126">
        <f t="shared" si="143"/>
        <v>0</v>
      </c>
      <c r="I743" s="23">
        <v>42663</v>
      </c>
      <c r="J743" s="23">
        <v>42662</v>
      </c>
      <c r="K743" s="274">
        <f t="shared" si="144"/>
        <v>42695</v>
      </c>
      <c r="L743" s="22">
        <v>9196536854</v>
      </c>
      <c r="M743" s="14" t="s">
        <v>133</v>
      </c>
      <c r="N743" s="41">
        <v>1909704059</v>
      </c>
      <c r="O743" s="40">
        <v>42662</v>
      </c>
      <c r="P743" s="40">
        <v>42662</v>
      </c>
      <c r="Q743" s="40" t="s">
        <v>108</v>
      </c>
      <c r="R743" s="43">
        <v>37162883</v>
      </c>
      <c r="S743" s="40">
        <v>42692</v>
      </c>
      <c r="T743" s="55">
        <f t="shared" si="134"/>
        <v>3899183</v>
      </c>
      <c r="U743" s="90">
        <v>42695</v>
      </c>
      <c r="V743" s="19">
        <v>3899183</v>
      </c>
      <c r="W743" s="43">
        <v>0</v>
      </c>
      <c r="X743" s="43">
        <v>0</v>
      </c>
      <c r="Y743" s="43">
        <v>0</v>
      </c>
      <c r="Z743" s="43">
        <v>0</v>
      </c>
      <c r="AA743" s="43">
        <v>0</v>
      </c>
      <c r="AB743" s="43">
        <v>0</v>
      </c>
      <c r="AC743" s="43">
        <v>0</v>
      </c>
      <c r="AD743" s="43">
        <v>0</v>
      </c>
      <c r="AE743" s="43">
        <v>0</v>
      </c>
      <c r="AF743" s="43">
        <v>0</v>
      </c>
      <c r="AG743" s="43">
        <v>0</v>
      </c>
      <c r="AH743" s="43">
        <v>0</v>
      </c>
      <c r="AI743" s="88">
        <v>0</v>
      </c>
      <c r="AJ743" s="43">
        <v>0</v>
      </c>
      <c r="AK743" s="43">
        <v>0</v>
      </c>
      <c r="AL743" s="43">
        <v>0</v>
      </c>
      <c r="AM743" s="43">
        <v>0</v>
      </c>
      <c r="AN743" s="72">
        <f t="shared" si="135"/>
        <v>3899183</v>
      </c>
      <c r="AO743" s="40">
        <v>42704</v>
      </c>
      <c r="AP743" s="56">
        <v>3899183</v>
      </c>
      <c r="AQ743" s="43">
        <v>0</v>
      </c>
      <c r="AR743" s="43">
        <v>0</v>
      </c>
      <c r="AS743" s="43">
        <v>0</v>
      </c>
      <c r="AT743" s="43">
        <v>0</v>
      </c>
      <c r="AU743" s="43">
        <v>0</v>
      </c>
      <c r="AV743" s="43">
        <v>0</v>
      </c>
      <c r="AW743" s="43">
        <v>0</v>
      </c>
      <c r="AX743" s="43">
        <v>0</v>
      </c>
      <c r="AY743" s="43">
        <v>0</v>
      </c>
      <c r="AZ743" s="43">
        <v>0</v>
      </c>
      <c r="BA743" s="19"/>
      <c r="BB743" s="275">
        <f t="shared" si="136"/>
        <v>0</v>
      </c>
      <c r="BC743" s="275">
        <f t="shared" si="137"/>
        <v>33263700</v>
      </c>
      <c r="BD743" s="14">
        <f>COUNTIF(СписМінфін!$B$2:$B$101,M743)</f>
        <v>0</v>
      </c>
    </row>
    <row r="744" spans="1:56" s="14" customFormat="1" hidden="1" x14ac:dyDescent="0.2">
      <c r="A744" s="14">
        <v>1</v>
      </c>
      <c r="B744" s="14">
        <f t="shared" si="138"/>
        <v>0</v>
      </c>
      <c r="C744" s="14">
        <f t="shared" si="139"/>
        <v>0</v>
      </c>
      <c r="D744" s="14" t="str">
        <f t="shared" si="140"/>
        <v>10ПРИВАТНЕ ПIДПРИЄМСТВО "ВЕКТОР-М"</v>
      </c>
      <c r="E744" s="261">
        <f t="shared" si="141"/>
        <v>0</v>
      </c>
      <c r="F744" s="261">
        <f t="shared" si="142"/>
        <v>0</v>
      </c>
      <c r="G744" s="128">
        <f t="shared" si="133"/>
        <v>0</v>
      </c>
      <c r="H744" s="126">
        <f t="shared" si="143"/>
        <v>0</v>
      </c>
      <c r="I744" s="23">
        <v>42663</v>
      </c>
      <c r="J744" s="23">
        <v>42662</v>
      </c>
      <c r="K744" s="274">
        <f t="shared" si="144"/>
        <v>42695</v>
      </c>
      <c r="L744" s="22">
        <v>9197183990</v>
      </c>
      <c r="M744" s="14" t="s">
        <v>55</v>
      </c>
      <c r="N744" s="41">
        <v>324928226550</v>
      </c>
      <c r="O744" s="40">
        <v>42662</v>
      </c>
      <c r="P744" s="40">
        <v>42662</v>
      </c>
      <c r="Q744" s="40" t="s">
        <v>108</v>
      </c>
      <c r="R744" s="22">
        <v>33393638</v>
      </c>
      <c r="S744" s="40">
        <v>42692</v>
      </c>
      <c r="T744" s="55">
        <f t="shared" si="134"/>
        <v>33393638</v>
      </c>
      <c r="U744" s="90">
        <v>42695</v>
      </c>
      <c r="V744" s="19">
        <v>33393638</v>
      </c>
      <c r="W744" s="43">
        <v>0</v>
      </c>
      <c r="X744" s="43">
        <v>0</v>
      </c>
      <c r="Y744" s="43">
        <v>0</v>
      </c>
      <c r="Z744" s="43">
        <v>0</v>
      </c>
      <c r="AA744" s="43">
        <v>0</v>
      </c>
      <c r="AB744" s="43">
        <v>0</v>
      </c>
      <c r="AC744" s="43">
        <v>0</v>
      </c>
      <c r="AD744" s="43">
        <v>0</v>
      </c>
      <c r="AE744" s="43">
        <v>0</v>
      </c>
      <c r="AF744" s="43">
        <v>0</v>
      </c>
      <c r="AG744" s="43">
        <v>0</v>
      </c>
      <c r="AH744" s="43">
        <v>0</v>
      </c>
      <c r="AI744" s="88">
        <v>0</v>
      </c>
      <c r="AJ744" s="43">
        <v>0</v>
      </c>
      <c r="AK744" s="43">
        <v>0</v>
      </c>
      <c r="AL744" s="43">
        <v>0</v>
      </c>
      <c r="AM744" s="43">
        <v>0</v>
      </c>
      <c r="AN744" s="72">
        <f t="shared" si="135"/>
        <v>33393638</v>
      </c>
      <c r="AO744" s="40">
        <v>42704</v>
      </c>
      <c r="AP744" s="56">
        <v>33393638</v>
      </c>
      <c r="AQ744" s="43">
        <v>0</v>
      </c>
      <c r="AR744" s="43">
        <v>0</v>
      </c>
      <c r="AS744" s="43">
        <v>0</v>
      </c>
      <c r="AT744" s="43">
        <v>0</v>
      </c>
      <c r="AU744" s="43">
        <v>0</v>
      </c>
      <c r="AV744" s="43">
        <v>0</v>
      </c>
      <c r="AW744" s="43">
        <v>0</v>
      </c>
      <c r="AX744" s="43">
        <v>0</v>
      </c>
      <c r="AY744" s="43">
        <v>0</v>
      </c>
      <c r="AZ744" s="43">
        <v>0</v>
      </c>
      <c r="BA744" s="19"/>
      <c r="BB744" s="275">
        <f t="shared" si="136"/>
        <v>0</v>
      </c>
      <c r="BC744" s="275">
        <f t="shared" si="137"/>
        <v>0</v>
      </c>
      <c r="BD744" s="14">
        <f>COUNTIF(СписМінфін!$B$2:$B$101,M744)</f>
        <v>1</v>
      </c>
    </row>
    <row r="745" spans="1:56" s="14" customFormat="1" hidden="1" x14ac:dyDescent="0.2">
      <c r="A745" s="14">
        <v>1</v>
      </c>
      <c r="B745" s="14">
        <f t="shared" si="138"/>
        <v>0</v>
      </c>
      <c r="C745" s="14">
        <f t="shared" si="139"/>
        <v>0</v>
      </c>
      <c r="D745" s="14" t="str">
        <f t="shared" si="140"/>
        <v>10ПУБЛІЧНЕ АКЦIОНЕРНЕ ТОВАРИСТВО "ЗАПОРІЗЬКИЙ МЕТАЛУРГІЙНИЙ КОМБІНАТ "ЗАПОРІЖСТАЛЬ"</v>
      </c>
      <c r="E745" s="261">
        <f t="shared" si="141"/>
        <v>0</v>
      </c>
      <c r="F745" s="261">
        <f t="shared" si="142"/>
        <v>0</v>
      </c>
      <c r="G745" s="128">
        <f t="shared" si="133"/>
        <v>0</v>
      </c>
      <c r="H745" s="126">
        <f t="shared" si="143"/>
        <v>0</v>
      </c>
      <c r="I745" s="23">
        <v>42663</v>
      </c>
      <c r="J745" s="23">
        <v>42662</v>
      </c>
      <c r="K745" s="274">
        <f t="shared" si="144"/>
        <v>42695</v>
      </c>
      <c r="L745" s="22">
        <v>9196508088</v>
      </c>
      <c r="M745" s="14" t="s">
        <v>23</v>
      </c>
      <c r="N745" s="41">
        <v>1912308247</v>
      </c>
      <c r="O745" s="40">
        <v>42662</v>
      </c>
      <c r="P745" s="40">
        <v>42662</v>
      </c>
      <c r="Q745" s="40" t="s">
        <v>108</v>
      </c>
      <c r="R745" s="43">
        <v>168351898</v>
      </c>
      <c r="S745" s="40">
        <v>42692</v>
      </c>
      <c r="T745" s="55">
        <f t="shared" si="134"/>
        <v>168351898</v>
      </c>
      <c r="U745" s="90">
        <v>42695</v>
      </c>
      <c r="V745" s="19">
        <v>168351898</v>
      </c>
      <c r="W745" s="43">
        <v>0</v>
      </c>
      <c r="X745" s="43">
        <v>0</v>
      </c>
      <c r="Y745" s="43">
        <v>0</v>
      </c>
      <c r="Z745" s="43">
        <v>0</v>
      </c>
      <c r="AA745" s="43">
        <v>0</v>
      </c>
      <c r="AB745" s="43">
        <v>0</v>
      </c>
      <c r="AC745" s="43">
        <v>0</v>
      </c>
      <c r="AD745" s="43">
        <v>0</v>
      </c>
      <c r="AE745" s="43">
        <v>0</v>
      </c>
      <c r="AF745" s="43">
        <v>0</v>
      </c>
      <c r="AG745" s="43">
        <v>0</v>
      </c>
      <c r="AH745" s="43">
        <v>0</v>
      </c>
      <c r="AI745" s="88">
        <v>0</v>
      </c>
      <c r="AJ745" s="43">
        <v>0</v>
      </c>
      <c r="AK745" s="43">
        <v>0</v>
      </c>
      <c r="AL745" s="43">
        <v>0</v>
      </c>
      <c r="AM745" s="43">
        <v>0</v>
      </c>
      <c r="AN745" s="72">
        <f t="shared" si="135"/>
        <v>168351898</v>
      </c>
      <c r="AO745" s="40">
        <v>42704</v>
      </c>
      <c r="AP745" s="56">
        <v>168351898</v>
      </c>
      <c r="AQ745" s="43">
        <v>0</v>
      </c>
      <c r="AR745" s="43">
        <v>0</v>
      </c>
      <c r="AS745" s="43">
        <v>0</v>
      </c>
      <c r="AT745" s="43">
        <v>0</v>
      </c>
      <c r="AU745" s="43">
        <v>0</v>
      </c>
      <c r="AV745" s="43">
        <v>0</v>
      </c>
      <c r="AW745" s="43">
        <v>0</v>
      </c>
      <c r="AX745" s="43">
        <v>0</v>
      </c>
      <c r="AY745" s="43">
        <v>0</v>
      </c>
      <c r="AZ745" s="43">
        <v>0</v>
      </c>
      <c r="BA745" s="19"/>
      <c r="BB745" s="275">
        <f t="shared" si="136"/>
        <v>0</v>
      </c>
      <c r="BC745" s="275">
        <f t="shared" si="137"/>
        <v>0</v>
      </c>
      <c r="BD745" s="14">
        <f>COUNTIF(СписМінфін!$B$2:$B$101,M745)</f>
        <v>1</v>
      </c>
    </row>
    <row r="746" spans="1:56" s="14" customFormat="1" hidden="1" x14ac:dyDescent="0.2">
      <c r="A746" s="14">
        <v>1</v>
      </c>
      <c r="B746" s="14">
        <f t="shared" si="138"/>
        <v>1</v>
      </c>
      <c r="C746" s="14">
        <f t="shared" si="139"/>
        <v>0</v>
      </c>
      <c r="D746" s="14" t="str">
        <f t="shared" si="140"/>
        <v>10ПУБЛІЧНЕ АКЦIОНЕРНЕ ТОВАРИСТВО "ІНТЕРПАЙП НИЖНЬОДНІПРОВСЬКИЙ ТРУБОПРОКАТНИЙ ЗАВОД"</v>
      </c>
      <c r="E746" s="261">
        <f t="shared" si="141"/>
        <v>16648.865753424656</v>
      </c>
      <c r="F746" s="261">
        <f t="shared" si="142"/>
        <v>0</v>
      </c>
      <c r="G746" s="128">
        <f t="shared" si="133"/>
        <v>56267</v>
      </c>
      <c r="H746" s="126">
        <f t="shared" si="143"/>
        <v>0</v>
      </c>
      <c r="I746" s="23">
        <v>42663</v>
      </c>
      <c r="J746" s="23">
        <v>42662</v>
      </c>
      <c r="K746" s="274">
        <f t="shared" si="144"/>
        <v>42695</v>
      </c>
      <c r="L746" s="22">
        <v>9196120335</v>
      </c>
      <c r="M746" s="14" t="s">
        <v>130</v>
      </c>
      <c r="N746" s="41">
        <v>53931104023</v>
      </c>
      <c r="O746" s="40">
        <v>42662</v>
      </c>
      <c r="P746" s="40">
        <v>42662</v>
      </c>
      <c r="Q746" s="40" t="s">
        <v>108</v>
      </c>
      <c r="R746" s="43">
        <v>24913890</v>
      </c>
      <c r="S746" s="40">
        <v>42692</v>
      </c>
      <c r="T746" s="55">
        <f t="shared" si="134"/>
        <v>24857623</v>
      </c>
      <c r="U746" s="90">
        <v>42695</v>
      </c>
      <c r="V746" s="19">
        <v>24857623</v>
      </c>
      <c r="W746" s="43">
        <v>0</v>
      </c>
      <c r="X746" s="43">
        <v>0</v>
      </c>
      <c r="Y746" s="43">
        <v>0</v>
      </c>
      <c r="Z746" s="43">
        <v>0</v>
      </c>
      <c r="AA746" s="43">
        <v>0</v>
      </c>
      <c r="AB746" s="43">
        <v>0</v>
      </c>
      <c r="AC746" s="43">
        <v>0</v>
      </c>
      <c r="AD746" s="43">
        <v>0</v>
      </c>
      <c r="AE746" s="43">
        <v>0</v>
      </c>
      <c r="AF746" s="43">
        <v>0</v>
      </c>
      <c r="AG746" s="43">
        <v>0</v>
      </c>
      <c r="AH746" s="43">
        <v>0</v>
      </c>
      <c r="AI746" s="88">
        <v>0</v>
      </c>
      <c r="AJ746" s="43">
        <v>0</v>
      </c>
      <c r="AK746" s="43">
        <v>0</v>
      </c>
      <c r="AL746" s="43">
        <v>0</v>
      </c>
      <c r="AM746" s="43">
        <v>0</v>
      </c>
      <c r="AN746" s="72">
        <f t="shared" si="135"/>
        <v>24857623</v>
      </c>
      <c r="AO746" s="40">
        <v>42704</v>
      </c>
      <c r="AP746" s="56">
        <v>24857623</v>
      </c>
      <c r="AQ746" s="43">
        <v>0</v>
      </c>
      <c r="AR746" s="43">
        <v>0</v>
      </c>
      <c r="AS746" s="43">
        <v>0</v>
      </c>
      <c r="AT746" s="43">
        <v>0</v>
      </c>
      <c r="AU746" s="43">
        <v>0</v>
      </c>
      <c r="AV746" s="43">
        <v>0</v>
      </c>
      <c r="AW746" s="43">
        <v>0</v>
      </c>
      <c r="AX746" s="43">
        <v>0</v>
      </c>
      <c r="AY746" s="43">
        <v>0</v>
      </c>
      <c r="AZ746" s="43">
        <v>0</v>
      </c>
      <c r="BA746" s="19"/>
      <c r="BB746" s="275">
        <f t="shared" si="136"/>
        <v>0</v>
      </c>
      <c r="BC746" s="275">
        <f t="shared" si="137"/>
        <v>56267</v>
      </c>
      <c r="BD746" s="14">
        <f>COUNTIF(СписМінфін!$B$2:$B$101,M746)</f>
        <v>0</v>
      </c>
    </row>
    <row r="747" spans="1:56" s="14" customFormat="1" hidden="1" x14ac:dyDescent="0.2">
      <c r="A747" s="14">
        <v>1</v>
      </c>
      <c r="B747" s="14">
        <f t="shared" si="138"/>
        <v>1</v>
      </c>
      <c r="C747" s="14">
        <f t="shared" si="139"/>
        <v>0</v>
      </c>
      <c r="D747" s="14" t="str">
        <f t="shared" si="140"/>
        <v>10ПУБЛІЧНЕ АКЦIОНЕРНЕ ТОВАРИСТВО "КРЕМЕНЧУЦЬКИЙ КОЛІСНИЙ ЗАВОД"</v>
      </c>
      <c r="E747" s="261">
        <f t="shared" si="141"/>
        <v>8230.316054794499</v>
      </c>
      <c r="F747" s="261">
        <f t="shared" si="142"/>
        <v>0</v>
      </c>
      <c r="G747" s="128">
        <f t="shared" si="133"/>
        <v>27815.419999999925</v>
      </c>
      <c r="H747" s="126">
        <f t="shared" si="143"/>
        <v>0</v>
      </c>
      <c r="I747" s="23">
        <v>42663</v>
      </c>
      <c r="J747" s="23">
        <v>42662</v>
      </c>
      <c r="K747" s="274">
        <f t="shared" si="144"/>
        <v>42695</v>
      </c>
      <c r="L747" s="22">
        <v>9196737299</v>
      </c>
      <c r="M747" s="14" t="s">
        <v>38</v>
      </c>
      <c r="N747" s="41">
        <v>2316116036</v>
      </c>
      <c r="O747" s="40">
        <v>42662</v>
      </c>
      <c r="P747" s="40">
        <v>42662</v>
      </c>
      <c r="Q747" s="40" t="s">
        <v>108</v>
      </c>
      <c r="R747" s="43">
        <v>2685406</v>
      </c>
      <c r="S747" s="40">
        <v>42692</v>
      </c>
      <c r="T747" s="55">
        <f t="shared" si="134"/>
        <v>2657590.58</v>
      </c>
      <c r="U747" s="90">
        <v>42695</v>
      </c>
      <c r="V747" s="19">
        <v>2657590.58</v>
      </c>
      <c r="W747" s="43">
        <v>0</v>
      </c>
      <c r="X747" s="43">
        <v>0</v>
      </c>
      <c r="Y747" s="43">
        <v>0</v>
      </c>
      <c r="Z747" s="43">
        <v>0</v>
      </c>
      <c r="AA747" s="43">
        <v>0</v>
      </c>
      <c r="AB747" s="43">
        <v>0</v>
      </c>
      <c r="AC747" s="43">
        <v>0</v>
      </c>
      <c r="AD747" s="43">
        <v>0</v>
      </c>
      <c r="AE747" s="43">
        <v>0</v>
      </c>
      <c r="AF747" s="43">
        <v>0</v>
      </c>
      <c r="AG747" s="43">
        <v>0</v>
      </c>
      <c r="AH747" s="43">
        <v>0</v>
      </c>
      <c r="AI747" s="88">
        <v>0</v>
      </c>
      <c r="AJ747" s="43">
        <v>0</v>
      </c>
      <c r="AK747" s="43">
        <v>0</v>
      </c>
      <c r="AL747" s="43">
        <v>0</v>
      </c>
      <c r="AM747" s="43">
        <v>0</v>
      </c>
      <c r="AN747" s="72">
        <f t="shared" si="135"/>
        <v>2657590.58</v>
      </c>
      <c r="AO747" s="40">
        <v>42713</v>
      </c>
      <c r="AP747" s="56">
        <v>2657590.58</v>
      </c>
      <c r="AQ747" s="43">
        <v>0</v>
      </c>
      <c r="AR747" s="43">
        <v>0</v>
      </c>
      <c r="AS747" s="43">
        <v>0</v>
      </c>
      <c r="AT747" s="43">
        <v>0</v>
      </c>
      <c r="AU747" s="43">
        <v>0</v>
      </c>
      <c r="AV747" s="43">
        <v>0</v>
      </c>
      <c r="AW747" s="43">
        <v>0</v>
      </c>
      <c r="AX747" s="43">
        <v>0</v>
      </c>
      <c r="AY747" s="43">
        <v>0</v>
      </c>
      <c r="AZ747" s="43">
        <v>0</v>
      </c>
      <c r="BA747" s="19"/>
      <c r="BB747" s="275">
        <f t="shared" si="136"/>
        <v>0</v>
      </c>
      <c r="BC747" s="275">
        <f t="shared" si="137"/>
        <v>27815.419999999925</v>
      </c>
      <c r="BD747" s="14">
        <f>COUNTIF(СписМінфін!$B$2:$B$101,M747)</f>
        <v>1</v>
      </c>
    </row>
    <row r="748" spans="1:56" s="14" customFormat="1" hidden="1" x14ac:dyDescent="0.2">
      <c r="A748" s="14">
        <v>1</v>
      </c>
      <c r="B748" s="14">
        <f t="shared" si="138"/>
        <v>1</v>
      </c>
      <c r="C748" s="14">
        <f t="shared" si="139"/>
        <v>0</v>
      </c>
      <c r="D748" s="14" t="str">
        <f t="shared" si="140"/>
        <v>10ПУБЛІЧНЕ АКЦIОНЕРНЕ ТОВАРИСТВО "МИРОНІВСЬКИЙ ЗАВОД ПО ВИГОТОВЛЕННЮ КРУП І КОМБІКОРМІВ "</v>
      </c>
      <c r="E748" s="261">
        <f t="shared" si="141"/>
        <v>375870.86136986653</v>
      </c>
      <c r="F748" s="261">
        <f t="shared" si="142"/>
        <v>0</v>
      </c>
      <c r="G748" s="128">
        <f t="shared" si="133"/>
        <v>1270304.3000000119</v>
      </c>
      <c r="H748" s="126">
        <f t="shared" si="143"/>
        <v>0</v>
      </c>
      <c r="I748" s="23">
        <v>42663</v>
      </c>
      <c r="J748" s="23">
        <v>42662</v>
      </c>
      <c r="K748" s="274">
        <f t="shared" si="144"/>
        <v>42695</v>
      </c>
      <c r="L748" s="22">
        <v>9196922095</v>
      </c>
      <c r="M748" s="14" t="s">
        <v>47</v>
      </c>
      <c r="N748" s="41">
        <v>9517710155</v>
      </c>
      <c r="O748" s="40">
        <v>42662</v>
      </c>
      <c r="P748" s="40">
        <v>42662</v>
      </c>
      <c r="Q748" s="40" t="s">
        <v>108</v>
      </c>
      <c r="R748" s="43">
        <v>250000000</v>
      </c>
      <c r="S748" s="40">
        <v>42692</v>
      </c>
      <c r="T748" s="55">
        <f t="shared" si="134"/>
        <v>248729695.69999999</v>
      </c>
      <c r="U748" s="90">
        <v>42695</v>
      </c>
      <c r="V748" s="19">
        <v>248729695.69999999</v>
      </c>
      <c r="W748" s="43">
        <v>0</v>
      </c>
      <c r="X748" s="43">
        <v>0</v>
      </c>
      <c r="Y748" s="43">
        <v>0</v>
      </c>
      <c r="Z748" s="43">
        <v>0</v>
      </c>
      <c r="AA748" s="43">
        <v>0</v>
      </c>
      <c r="AB748" s="43">
        <v>0</v>
      </c>
      <c r="AC748" s="43">
        <v>0</v>
      </c>
      <c r="AD748" s="43">
        <v>0</v>
      </c>
      <c r="AE748" s="43">
        <v>0</v>
      </c>
      <c r="AF748" s="43">
        <v>0</v>
      </c>
      <c r="AG748" s="43">
        <v>0</v>
      </c>
      <c r="AH748" s="43">
        <v>0</v>
      </c>
      <c r="AI748" s="88">
        <v>0</v>
      </c>
      <c r="AJ748" s="43">
        <v>0</v>
      </c>
      <c r="AK748" s="43">
        <v>0</v>
      </c>
      <c r="AL748" s="43">
        <v>0</v>
      </c>
      <c r="AM748" s="43">
        <v>0</v>
      </c>
      <c r="AN748" s="72">
        <f t="shared" si="135"/>
        <v>248729695.69999999</v>
      </c>
      <c r="AO748" s="40">
        <v>42725</v>
      </c>
      <c r="AP748" s="56">
        <v>248729695.69999999</v>
      </c>
      <c r="AQ748" s="43">
        <v>0</v>
      </c>
      <c r="AR748" s="43">
        <v>0</v>
      </c>
      <c r="AS748" s="43">
        <v>0</v>
      </c>
      <c r="AT748" s="43">
        <v>0</v>
      </c>
      <c r="AU748" s="43">
        <v>0</v>
      </c>
      <c r="AV748" s="43">
        <v>0</v>
      </c>
      <c r="AW748" s="43">
        <v>0</v>
      </c>
      <c r="AX748" s="43">
        <v>0</v>
      </c>
      <c r="AY748" s="43">
        <v>0</v>
      </c>
      <c r="AZ748" s="43">
        <v>0</v>
      </c>
      <c r="BA748" s="19"/>
      <c r="BB748" s="275">
        <f t="shared" si="136"/>
        <v>0</v>
      </c>
      <c r="BC748" s="275">
        <f t="shared" si="137"/>
        <v>1270304.3000000119</v>
      </c>
      <c r="BD748" s="14">
        <f>COUNTIF(СписМінфін!$B$2:$B$101,M748)</f>
        <v>1</v>
      </c>
    </row>
    <row r="749" spans="1:56" s="14" customFormat="1" hidden="1" x14ac:dyDescent="0.2">
      <c r="A749" s="14">
        <v>1</v>
      </c>
      <c r="B749" s="14">
        <f t="shared" si="138"/>
        <v>0</v>
      </c>
      <c r="C749" s="14">
        <f t="shared" si="139"/>
        <v>0</v>
      </c>
      <c r="D749" s="14" t="str">
        <f t="shared" si="140"/>
        <v>10ПУБЛІЧНЕ АКЦIОНЕРНЕ ТОВАРИСТВО "НОВОКРАМАТОРСЬКИЙ МАШИНОБУДІВНИЙ ЗАВОД"</v>
      </c>
      <c r="E749" s="261">
        <f t="shared" si="141"/>
        <v>0</v>
      </c>
      <c r="F749" s="261">
        <f t="shared" si="142"/>
        <v>0</v>
      </c>
      <c r="G749" s="128">
        <f t="shared" si="133"/>
        <v>-16629.900000000023</v>
      </c>
      <c r="H749" s="126">
        <f t="shared" si="143"/>
        <v>0</v>
      </c>
      <c r="I749" s="62">
        <v>42663</v>
      </c>
      <c r="J749" s="62">
        <v>42662</v>
      </c>
      <c r="K749" s="274">
        <f t="shared" si="144"/>
        <v>42695</v>
      </c>
      <c r="L749" s="52">
        <v>9196537702</v>
      </c>
      <c r="M749" s="14" t="s">
        <v>131</v>
      </c>
      <c r="N749" s="58">
        <v>57635905159</v>
      </c>
      <c r="O749" s="51">
        <v>42662</v>
      </c>
      <c r="P749" s="51">
        <v>42662</v>
      </c>
      <c r="Q749" s="40" t="s">
        <v>108</v>
      </c>
      <c r="R749" s="21">
        <v>6493344</v>
      </c>
      <c r="S749" s="51">
        <v>42692</v>
      </c>
      <c r="T749" s="55">
        <f t="shared" si="134"/>
        <v>5514620</v>
      </c>
      <c r="U749" s="110">
        <v>42695</v>
      </c>
      <c r="V749" s="25">
        <v>5378335</v>
      </c>
      <c r="W749" s="33">
        <v>42695</v>
      </c>
      <c r="X749" s="25">
        <v>136285</v>
      </c>
      <c r="Y749" s="43">
        <v>0</v>
      </c>
      <c r="Z749" s="43">
        <v>0</v>
      </c>
      <c r="AA749" s="43">
        <v>0</v>
      </c>
      <c r="AB749" s="43">
        <v>0</v>
      </c>
      <c r="AC749" s="43">
        <v>0</v>
      </c>
      <c r="AD749" s="43">
        <v>0</v>
      </c>
      <c r="AE749" s="43">
        <v>0</v>
      </c>
      <c r="AF749" s="43">
        <v>0</v>
      </c>
      <c r="AG749" s="31">
        <v>42755</v>
      </c>
      <c r="AH749" s="32">
        <v>24000</v>
      </c>
      <c r="AI749" s="67">
        <v>995353.9</v>
      </c>
      <c r="AJ749" s="40">
        <v>42772</v>
      </c>
      <c r="AK749" s="54">
        <v>184076</v>
      </c>
      <c r="AL749" s="51" t="s">
        <v>108</v>
      </c>
      <c r="AM749" s="43">
        <v>0</v>
      </c>
      <c r="AN749" s="72">
        <f t="shared" si="135"/>
        <v>5514620</v>
      </c>
      <c r="AO749" s="31">
        <v>42704</v>
      </c>
      <c r="AP749" s="30">
        <v>136285</v>
      </c>
      <c r="AQ749" s="31">
        <v>42704</v>
      </c>
      <c r="AR749" s="32">
        <v>5378335</v>
      </c>
      <c r="AS749" s="43">
        <v>0</v>
      </c>
      <c r="AT749" s="43">
        <v>0</v>
      </c>
      <c r="AU749" s="43">
        <v>0</v>
      </c>
      <c r="AV749" s="43">
        <v>0</v>
      </c>
      <c r="AW749" s="43">
        <v>0</v>
      </c>
      <c r="AX749" s="43">
        <v>0</v>
      </c>
      <c r="AY749" s="43">
        <v>0</v>
      </c>
      <c r="AZ749" s="43">
        <v>0</v>
      </c>
      <c r="BA749" s="19"/>
      <c r="BB749" s="275">
        <f t="shared" si="136"/>
        <v>0</v>
      </c>
      <c r="BC749" s="275">
        <f t="shared" si="137"/>
        <v>978724</v>
      </c>
      <c r="BD749" s="14">
        <f>COUNTIF(СписМінфін!$B$2:$B$101,M749)</f>
        <v>0</v>
      </c>
    </row>
    <row r="750" spans="1:56" s="14" customFormat="1" hidden="1" x14ac:dyDescent="0.2">
      <c r="A750" s="14">
        <v>1</v>
      </c>
      <c r="B750" s="14">
        <f t="shared" si="138"/>
        <v>0</v>
      </c>
      <c r="C750" s="14">
        <f t="shared" si="139"/>
        <v>0</v>
      </c>
      <c r="D750" s="14" t="str">
        <f t="shared" si="140"/>
        <v>10СПІЛЬНЕ УКРАЇНСЬКО-ПОЛЬСЬКЕ ПІДПРИЄМСТВО В ФОРМІ ТОВАРИСТВА З ОБМЕЖЕНОЮ ВІДПОВІДАЛЬНІСТЮ "МОДЕРН-ЕКСПО"</v>
      </c>
      <c r="E750" s="261">
        <f t="shared" si="141"/>
        <v>0</v>
      </c>
      <c r="F750" s="261">
        <f t="shared" si="142"/>
        <v>0</v>
      </c>
      <c r="G750" s="128">
        <f t="shared" si="133"/>
        <v>0</v>
      </c>
      <c r="H750" s="126">
        <f t="shared" si="143"/>
        <v>0</v>
      </c>
      <c r="I750" s="23">
        <v>42663</v>
      </c>
      <c r="J750" s="23">
        <v>42662</v>
      </c>
      <c r="K750" s="274">
        <f t="shared" si="144"/>
        <v>42695</v>
      </c>
      <c r="L750" s="22">
        <v>9196801006</v>
      </c>
      <c r="M750" s="14" t="s">
        <v>93</v>
      </c>
      <c r="N750" s="41">
        <v>217515703177</v>
      </c>
      <c r="O750" s="40">
        <v>42662</v>
      </c>
      <c r="P750" s="40">
        <v>42662</v>
      </c>
      <c r="Q750" s="40" t="s">
        <v>108</v>
      </c>
      <c r="R750" s="43">
        <v>13686748</v>
      </c>
      <c r="S750" s="40">
        <v>42692</v>
      </c>
      <c r="T750" s="55">
        <f t="shared" si="134"/>
        <v>13686748</v>
      </c>
      <c r="U750" s="90">
        <v>42695</v>
      </c>
      <c r="V750" s="19">
        <v>13686748</v>
      </c>
      <c r="W750" s="43">
        <v>0</v>
      </c>
      <c r="X750" s="43">
        <v>0</v>
      </c>
      <c r="Y750" s="43">
        <v>0</v>
      </c>
      <c r="Z750" s="43">
        <v>0</v>
      </c>
      <c r="AA750" s="43">
        <v>0</v>
      </c>
      <c r="AB750" s="43">
        <v>0</v>
      </c>
      <c r="AC750" s="43">
        <v>0</v>
      </c>
      <c r="AD750" s="43">
        <v>0</v>
      </c>
      <c r="AE750" s="43">
        <v>0</v>
      </c>
      <c r="AF750" s="43">
        <v>0</v>
      </c>
      <c r="AG750" s="43">
        <v>0</v>
      </c>
      <c r="AH750" s="43">
        <v>0</v>
      </c>
      <c r="AI750" s="88">
        <v>0</v>
      </c>
      <c r="AJ750" s="43">
        <v>0</v>
      </c>
      <c r="AK750" s="43">
        <v>0</v>
      </c>
      <c r="AL750" s="43">
        <v>0</v>
      </c>
      <c r="AM750" s="43">
        <v>0</v>
      </c>
      <c r="AN750" s="72">
        <f t="shared" si="135"/>
        <v>13686748</v>
      </c>
      <c r="AO750" s="40">
        <v>42704</v>
      </c>
      <c r="AP750" s="56">
        <v>13686748</v>
      </c>
      <c r="AQ750" s="43">
        <v>0</v>
      </c>
      <c r="AR750" s="43">
        <v>0</v>
      </c>
      <c r="AS750" s="43">
        <v>0</v>
      </c>
      <c r="AT750" s="43">
        <v>0</v>
      </c>
      <c r="AU750" s="43">
        <v>0</v>
      </c>
      <c r="AV750" s="43">
        <v>0</v>
      </c>
      <c r="AW750" s="43">
        <v>0</v>
      </c>
      <c r="AX750" s="43">
        <v>0</v>
      </c>
      <c r="AY750" s="43">
        <v>0</v>
      </c>
      <c r="AZ750" s="43">
        <v>0</v>
      </c>
      <c r="BA750" s="19"/>
      <c r="BB750" s="275">
        <f t="shared" si="136"/>
        <v>0</v>
      </c>
      <c r="BC750" s="275">
        <f t="shared" si="137"/>
        <v>0</v>
      </c>
      <c r="BD750" s="14">
        <f>COUNTIF(СписМінфін!$B$2:$B$101,M750)</f>
        <v>1</v>
      </c>
    </row>
    <row r="751" spans="1:56" s="14" customFormat="1" hidden="1" x14ac:dyDescent="0.2">
      <c r="A751" s="14">
        <v>1</v>
      </c>
      <c r="B751" s="14">
        <f t="shared" si="138"/>
        <v>0</v>
      </c>
      <c r="C751" s="14">
        <f t="shared" si="139"/>
        <v>0</v>
      </c>
      <c r="D751" s="14" t="str">
        <f t="shared" si="140"/>
        <v>10ТОВАРИСТВО З ОБМЕЖЕНОЮ ВIДПОВIДАЛЬНIСТЮ "АГРЕКС"</v>
      </c>
      <c r="E751" s="261">
        <f t="shared" si="141"/>
        <v>0</v>
      </c>
      <c r="F751" s="261">
        <f t="shared" si="142"/>
        <v>0</v>
      </c>
      <c r="G751" s="128">
        <f t="shared" si="133"/>
        <v>0</v>
      </c>
      <c r="H751" s="126">
        <f t="shared" si="143"/>
        <v>0</v>
      </c>
      <c r="I751" s="23">
        <v>42663</v>
      </c>
      <c r="J751" s="23">
        <v>42662</v>
      </c>
      <c r="K751" s="274">
        <f t="shared" si="144"/>
        <v>42695</v>
      </c>
      <c r="L751" s="22">
        <v>9197192451</v>
      </c>
      <c r="M751" s="14" t="s">
        <v>82</v>
      </c>
      <c r="N751" s="41">
        <v>256029005630</v>
      </c>
      <c r="O751" s="40">
        <v>42662</v>
      </c>
      <c r="P751" s="40">
        <v>42662</v>
      </c>
      <c r="Q751" s="40" t="s">
        <v>108</v>
      </c>
      <c r="R751" s="43">
        <v>24600000</v>
      </c>
      <c r="S751" s="40">
        <v>42692</v>
      </c>
      <c r="T751" s="55">
        <f t="shared" si="134"/>
        <v>24600000</v>
      </c>
      <c r="U751" s="90">
        <v>42695</v>
      </c>
      <c r="V751" s="19">
        <v>24600000</v>
      </c>
      <c r="W751" s="43">
        <v>0</v>
      </c>
      <c r="X751" s="43">
        <v>0</v>
      </c>
      <c r="Y751" s="43">
        <v>0</v>
      </c>
      <c r="Z751" s="43">
        <v>0</v>
      </c>
      <c r="AA751" s="43">
        <v>0</v>
      </c>
      <c r="AB751" s="43">
        <v>0</v>
      </c>
      <c r="AC751" s="43">
        <v>0</v>
      </c>
      <c r="AD751" s="43">
        <v>0</v>
      </c>
      <c r="AE751" s="43">
        <v>0</v>
      </c>
      <c r="AF751" s="43">
        <v>0</v>
      </c>
      <c r="AG751" s="43">
        <v>0</v>
      </c>
      <c r="AH751" s="43">
        <v>0</v>
      </c>
      <c r="AI751" s="88">
        <v>0</v>
      </c>
      <c r="AJ751" s="43">
        <v>0</v>
      </c>
      <c r="AK751" s="43">
        <v>0</v>
      </c>
      <c r="AL751" s="43">
        <v>0</v>
      </c>
      <c r="AM751" s="43">
        <v>0</v>
      </c>
      <c r="AN751" s="72">
        <f t="shared" si="135"/>
        <v>24600000</v>
      </c>
      <c r="AO751" s="40">
        <v>42704</v>
      </c>
      <c r="AP751" s="56">
        <v>24600000</v>
      </c>
      <c r="AQ751" s="43">
        <v>0</v>
      </c>
      <c r="AR751" s="43">
        <v>0</v>
      </c>
      <c r="AS751" s="43">
        <v>0</v>
      </c>
      <c r="AT751" s="43">
        <v>0</v>
      </c>
      <c r="AU751" s="43">
        <v>0</v>
      </c>
      <c r="AV751" s="43">
        <v>0</v>
      </c>
      <c r="AW751" s="43">
        <v>0</v>
      </c>
      <c r="AX751" s="43">
        <v>0</v>
      </c>
      <c r="AY751" s="43">
        <v>0</v>
      </c>
      <c r="AZ751" s="43">
        <v>0</v>
      </c>
      <c r="BA751" s="19"/>
      <c r="BB751" s="275">
        <f t="shared" si="136"/>
        <v>0</v>
      </c>
      <c r="BC751" s="275">
        <f t="shared" si="137"/>
        <v>0</v>
      </c>
      <c r="BD751" s="14">
        <f>COUNTIF(СписМінфін!$B$2:$B$101,M751)</f>
        <v>1</v>
      </c>
    </row>
    <row r="752" spans="1:56" s="14" customFormat="1" hidden="1" x14ac:dyDescent="0.2">
      <c r="A752" s="14">
        <v>1</v>
      </c>
      <c r="B752" s="14">
        <f t="shared" si="138"/>
        <v>1</v>
      </c>
      <c r="C752" s="14">
        <f t="shared" si="139"/>
        <v>0</v>
      </c>
      <c r="D752" s="14" t="str">
        <f t="shared" si="140"/>
        <v>10ТОВАРИСТВО З ОБМЕЖЕНОЮ ВIДПОВIДАЛЬНIСТЮ "АДМ ТРЕЙДІНГ УКРАЇНА"</v>
      </c>
      <c r="E752" s="261">
        <f t="shared" si="141"/>
        <v>2603289.3139725993</v>
      </c>
      <c r="F752" s="261">
        <f t="shared" si="142"/>
        <v>0</v>
      </c>
      <c r="G752" s="128">
        <f t="shared" si="133"/>
        <v>8798153.6999999881</v>
      </c>
      <c r="H752" s="126">
        <f t="shared" si="143"/>
        <v>0</v>
      </c>
      <c r="I752" s="23">
        <v>42663</v>
      </c>
      <c r="J752" s="23">
        <v>42662</v>
      </c>
      <c r="K752" s="274">
        <f t="shared" si="144"/>
        <v>42695</v>
      </c>
      <c r="L752" s="22">
        <v>9197024370</v>
      </c>
      <c r="M752" s="14" t="s">
        <v>127</v>
      </c>
      <c r="N752" s="41">
        <v>200274426590</v>
      </c>
      <c r="O752" s="40">
        <v>42662</v>
      </c>
      <c r="P752" s="40">
        <v>42662</v>
      </c>
      <c r="Q752" s="40" t="s">
        <v>108</v>
      </c>
      <c r="R752" s="22">
        <v>309180756</v>
      </c>
      <c r="S752" s="40">
        <v>42692</v>
      </c>
      <c r="T752" s="55">
        <f t="shared" si="134"/>
        <v>300382602.30000001</v>
      </c>
      <c r="U752" s="90">
        <v>42695</v>
      </c>
      <c r="V752" s="19">
        <v>300382602.30000001</v>
      </c>
      <c r="W752" s="43">
        <v>0</v>
      </c>
      <c r="X752" s="43">
        <v>0</v>
      </c>
      <c r="Y752" s="43">
        <v>0</v>
      </c>
      <c r="Z752" s="43">
        <v>0</v>
      </c>
      <c r="AA752" s="43">
        <v>0</v>
      </c>
      <c r="AB752" s="43">
        <v>0</v>
      </c>
      <c r="AC752" s="43">
        <v>0</v>
      </c>
      <c r="AD752" s="43">
        <v>0</v>
      </c>
      <c r="AE752" s="43">
        <v>0</v>
      </c>
      <c r="AF752" s="43">
        <v>0</v>
      </c>
      <c r="AG752" s="43">
        <v>0</v>
      </c>
      <c r="AH752" s="43">
        <v>0</v>
      </c>
      <c r="AI752" s="88">
        <v>0</v>
      </c>
      <c r="AJ752" s="43">
        <v>0</v>
      </c>
      <c r="AK752" s="43">
        <v>0</v>
      </c>
      <c r="AL752" s="43">
        <v>0</v>
      </c>
      <c r="AM752" s="43">
        <v>0</v>
      </c>
      <c r="AN752" s="72">
        <f t="shared" si="135"/>
        <v>300382602.30000001</v>
      </c>
      <c r="AO752" s="40">
        <v>42726</v>
      </c>
      <c r="AP752" s="56">
        <v>300382602.30000001</v>
      </c>
      <c r="AQ752" s="43">
        <v>0</v>
      </c>
      <c r="AR752" s="43">
        <v>0</v>
      </c>
      <c r="AS752" s="43">
        <v>0</v>
      </c>
      <c r="AT752" s="43">
        <v>0</v>
      </c>
      <c r="AU752" s="43">
        <v>0</v>
      </c>
      <c r="AV752" s="43">
        <v>0</v>
      </c>
      <c r="AW752" s="43">
        <v>0</v>
      </c>
      <c r="AX752" s="43">
        <v>0</v>
      </c>
      <c r="AY752" s="43">
        <v>0</v>
      </c>
      <c r="AZ752" s="43">
        <v>0</v>
      </c>
      <c r="BA752" s="19"/>
      <c r="BB752" s="275">
        <f t="shared" si="136"/>
        <v>0</v>
      </c>
      <c r="BC752" s="275">
        <f t="shared" si="137"/>
        <v>8798153.6999999881</v>
      </c>
      <c r="BD752" s="14">
        <f>COUNTIF(СписМінфін!$B$2:$B$101,M752)</f>
        <v>0</v>
      </c>
    </row>
    <row r="753" spans="1:56" s="14" customFormat="1" hidden="1" x14ac:dyDescent="0.2">
      <c r="A753" s="14">
        <v>1</v>
      </c>
      <c r="B753" s="14">
        <f t="shared" si="138"/>
        <v>0</v>
      </c>
      <c r="C753" s="14">
        <f t="shared" si="139"/>
        <v>0</v>
      </c>
      <c r="D753" s="14" t="str">
        <f t="shared" si="140"/>
        <v>10ТОВАРИСТВО З ОБМЕЖЕНОЮ ВIДПОВIДАЛЬНIСТЮ "АМБАР ЕКСПОРТ"</v>
      </c>
      <c r="E753" s="261">
        <f t="shared" si="141"/>
        <v>0</v>
      </c>
      <c r="F753" s="261">
        <f t="shared" si="142"/>
        <v>0</v>
      </c>
      <c r="G753" s="128">
        <f t="shared" si="133"/>
        <v>0</v>
      </c>
      <c r="H753" s="126">
        <f t="shared" si="143"/>
        <v>0</v>
      </c>
      <c r="I753" s="23">
        <v>42663</v>
      </c>
      <c r="J753" s="23">
        <v>42662</v>
      </c>
      <c r="K753" s="274">
        <f t="shared" si="144"/>
        <v>42695</v>
      </c>
      <c r="L753" s="22">
        <v>9196774609</v>
      </c>
      <c r="M753" s="14" t="s">
        <v>59</v>
      </c>
      <c r="N753" s="41">
        <v>384069008150</v>
      </c>
      <c r="O753" s="40">
        <v>42662</v>
      </c>
      <c r="P753" s="40">
        <v>42662</v>
      </c>
      <c r="Q753" s="40" t="s">
        <v>108</v>
      </c>
      <c r="R753" s="22">
        <v>28352337</v>
      </c>
      <c r="S753" s="40">
        <v>42692</v>
      </c>
      <c r="T753" s="55">
        <f t="shared" si="134"/>
        <v>28352337</v>
      </c>
      <c r="U753" s="90">
        <v>42695</v>
      </c>
      <c r="V753" s="19">
        <v>28352337</v>
      </c>
      <c r="W753" s="43">
        <v>0</v>
      </c>
      <c r="X753" s="43">
        <v>0</v>
      </c>
      <c r="Y753" s="43">
        <v>0</v>
      </c>
      <c r="Z753" s="43">
        <v>0</v>
      </c>
      <c r="AA753" s="43">
        <v>0</v>
      </c>
      <c r="AB753" s="43">
        <v>0</v>
      </c>
      <c r="AC753" s="43">
        <v>0</v>
      </c>
      <c r="AD753" s="43">
        <v>0</v>
      </c>
      <c r="AE753" s="43">
        <v>0</v>
      </c>
      <c r="AF753" s="43">
        <v>0</v>
      </c>
      <c r="AG753" s="43">
        <v>0</v>
      </c>
      <c r="AH753" s="43">
        <v>0</v>
      </c>
      <c r="AI753" s="88">
        <v>0</v>
      </c>
      <c r="AJ753" s="43">
        <v>0</v>
      </c>
      <c r="AK753" s="43">
        <v>0</v>
      </c>
      <c r="AL753" s="43">
        <v>0</v>
      </c>
      <c r="AM753" s="43">
        <v>0</v>
      </c>
      <c r="AN753" s="72">
        <f t="shared" si="135"/>
        <v>28352337</v>
      </c>
      <c r="AO753" s="40">
        <v>42725</v>
      </c>
      <c r="AP753" s="56">
        <v>28352337</v>
      </c>
      <c r="AQ753" s="43">
        <v>0</v>
      </c>
      <c r="AR753" s="43">
        <v>0</v>
      </c>
      <c r="AS753" s="43">
        <v>0</v>
      </c>
      <c r="AT753" s="43">
        <v>0</v>
      </c>
      <c r="AU753" s="43">
        <v>0</v>
      </c>
      <c r="AV753" s="43">
        <v>0</v>
      </c>
      <c r="AW753" s="43">
        <v>0</v>
      </c>
      <c r="AX753" s="43">
        <v>0</v>
      </c>
      <c r="AY753" s="43">
        <v>0</v>
      </c>
      <c r="AZ753" s="43">
        <v>0</v>
      </c>
      <c r="BA753" s="19"/>
      <c r="BB753" s="275">
        <f t="shared" si="136"/>
        <v>0</v>
      </c>
      <c r="BC753" s="275">
        <f t="shared" si="137"/>
        <v>0</v>
      </c>
      <c r="BD753" s="14">
        <f>COUNTIF(СписМінфін!$B$2:$B$101,M753)</f>
        <v>1</v>
      </c>
    </row>
    <row r="754" spans="1:56" s="14" customFormat="1" hidden="1" x14ac:dyDescent="0.2">
      <c r="A754" s="14">
        <v>1</v>
      </c>
      <c r="B754" s="14">
        <f t="shared" si="138"/>
        <v>0</v>
      </c>
      <c r="C754" s="14">
        <f t="shared" si="139"/>
        <v>0</v>
      </c>
      <c r="D754" s="14" t="str">
        <f t="shared" si="140"/>
        <v>10ТОВАРИСТВО З ОБМЕЖЕНОЮ ВIДПОВIДАЛЬНIСТЮ "БАРЛІНЕК ІНВЕСТ"</v>
      </c>
      <c r="E754" s="261">
        <f t="shared" si="141"/>
        <v>0</v>
      </c>
      <c r="F754" s="261">
        <f t="shared" si="142"/>
        <v>0</v>
      </c>
      <c r="G754" s="128">
        <f t="shared" si="133"/>
        <v>0</v>
      </c>
      <c r="H754" s="126">
        <f t="shared" si="143"/>
        <v>0</v>
      </c>
      <c r="I754" s="23">
        <v>42663</v>
      </c>
      <c r="J754" s="23">
        <v>42662</v>
      </c>
      <c r="K754" s="274">
        <f t="shared" si="144"/>
        <v>42695</v>
      </c>
      <c r="L754" s="22">
        <v>9196622070</v>
      </c>
      <c r="M754" s="14" t="s">
        <v>83</v>
      </c>
      <c r="N754" s="41">
        <v>340045702285</v>
      </c>
      <c r="O754" s="40">
        <v>42662</v>
      </c>
      <c r="P754" s="40">
        <v>42662</v>
      </c>
      <c r="Q754" s="40" t="s">
        <v>108</v>
      </c>
      <c r="R754" s="43">
        <v>21803866</v>
      </c>
      <c r="S754" s="40">
        <v>42692</v>
      </c>
      <c r="T754" s="55">
        <f t="shared" si="134"/>
        <v>21803866</v>
      </c>
      <c r="U754" s="90">
        <v>42695</v>
      </c>
      <c r="V754" s="19">
        <v>21803866</v>
      </c>
      <c r="W754" s="43">
        <v>0</v>
      </c>
      <c r="X754" s="43">
        <v>0</v>
      </c>
      <c r="Y754" s="43">
        <v>0</v>
      </c>
      <c r="Z754" s="43">
        <v>0</v>
      </c>
      <c r="AA754" s="43">
        <v>0</v>
      </c>
      <c r="AB754" s="43">
        <v>0</v>
      </c>
      <c r="AC754" s="43">
        <v>0</v>
      </c>
      <c r="AD754" s="43">
        <v>0</v>
      </c>
      <c r="AE754" s="43">
        <v>0</v>
      </c>
      <c r="AF754" s="43">
        <v>0</v>
      </c>
      <c r="AG754" s="43">
        <v>0</v>
      </c>
      <c r="AH754" s="43">
        <v>0</v>
      </c>
      <c r="AI754" s="88">
        <v>0</v>
      </c>
      <c r="AJ754" s="43">
        <v>0</v>
      </c>
      <c r="AK754" s="43">
        <v>0</v>
      </c>
      <c r="AL754" s="43">
        <v>0</v>
      </c>
      <c r="AM754" s="43">
        <v>0</v>
      </c>
      <c r="AN754" s="72">
        <f t="shared" si="135"/>
        <v>21803866</v>
      </c>
      <c r="AO754" s="40">
        <v>42704</v>
      </c>
      <c r="AP754" s="56">
        <v>21803866</v>
      </c>
      <c r="AQ754" s="43">
        <v>0</v>
      </c>
      <c r="AR754" s="43">
        <v>0</v>
      </c>
      <c r="AS754" s="43">
        <v>0</v>
      </c>
      <c r="AT754" s="43">
        <v>0</v>
      </c>
      <c r="AU754" s="43">
        <v>0</v>
      </c>
      <c r="AV754" s="43">
        <v>0</v>
      </c>
      <c r="AW754" s="43">
        <v>0</v>
      </c>
      <c r="AX754" s="43">
        <v>0</v>
      </c>
      <c r="AY754" s="43">
        <v>0</v>
      </c>
      <c r="AZ754" s="43">
        <v>0</v>
      </c>
      <c r="BA754" s="19"/>
      <c r="BB754" s="275">
        <f t="shared" si="136"/>
        <v>0</v>
      </c>
      <c r="BC754" s="275">
        <f t="shared" si="137"/>
        <v>0</v>
      </c>
      <c r="BD754" s="14">
        <f>COUNTIF(СписМінфін!$B$2:$B$101,M754)</f>
        <v>1</v>
      </c>
    </row>
    <row r="755" spans="1:56" s="14" customFormat="1" hidden="1" x14ac:dyDescent="0.2">
      <c r="A755" s="14">
        <v>1</v>
      </c>
      <c r="B755" s="14">
        <f t="shared" si="138"/>
        <v>0</v>
      </c>
      <c r="C755" s="14">
        <f t="shared" si="139"/>
        <v>0</v>
      </c>
      <c r="D755" s="14" t="str">
        <f t="shared" si="140"/>
        <v>10ТОВАРИСТВО З ОБМЕЖЕНОЮ ВIДПОВIДАЛЬНIСТЮ "ЕЛЕКТРОЛЮКС УКРАЇНА"</v>
      </c>
      <c r="E755" s="261">
        <f t="shared" si="141"/>
        <v>0</v>
      </c>
      <c r="F755" s="261">
        <f t="shared" si="142"/>
        <v>0</v>
      </c>
      <c r="G755" s="128">
        <f t="shared" si="133"/>
        <v>0</v>
      </c>
      <c r="H755" s="126">
        <f t="shared" si="143"/>
        <v>0</v>
      </c>
      <c r="I755" s="23">
        <v>42663</v>
      </c>
      <c r="J755" s="23">
        <v>42662</v>
      </c>
      <c r="K755" s="274">
        <f t="shared" si="144"/>
        <v>42695</v>
      </c>
      <c r="L755" s="22">
        <v>9197058106</v>
      </c>
      <c r="M755" s="14" t="s">
        <v>95</v>
      </c>
      <c r="N755" s="41">
        <v>371830009158</v>
      </c>
      <c r="O755" s="40">
        <v>42662</v>
      </c>
      <c r="P755" s="40">
        <v>42662</v>
      </c>
      <c r="Q755" s="40" t="s">
        <v>108</v>
      </c>
      <c r="R755" s="43">
        <v>6502901</v>
      </c>
      <c r="S755" s="40">
        <v>42692</v>
      </c>
      <c r="T755" s="55">
        <f t="shared" si="134"/>
        <v>6502901</v>
      </c>
      <c r="U755" s="90">
        <v>42695</v>
      </c>
      <c r="V755" s="19">
        <v>6502901</v>
      </c>
      <c r="W755" s="43">
        <v>0</v>
      </c>
      <c r="X755" s="43">
        <v>0</v>
      </c>
      <c r="Y755" s="43">
        <v>0</v>
      </c>
      <c r="Z755" s="43">
        <v>0</v>
      </c>
      <c r="AA755" s="43">
        <v>0</v>
      </c>
      <c r="AB755" s="43">
        <v>0</v>
      </c>
      <c r="AC755" s="43">
        <v>0</v>
      </c>
      <c r="AD755" s="43">
        <v>0</v>
      </c>
      <c r="AE755" s="43">
        <v>0</v>
      </c>
      <c r="AF755" s="43">
        <v>0</v>
      </c>
      <c r="AG755" s="43">
        <v>0</v>
      </c>
      <c r="AH755" s="43">
        <v>0</v>
      </c>
      <c r="AI755" s="88">
        <v>0</v>
      </c>
      <c r="AJ755" s="43">
        <v>0</v>
      </c>
      <c r="AK755" s="43">
        <v>0</v>
      </c>
      <c r="AL755" s="43">
        <v>0</v>
      </c>
      <c r="AM755" s="43">
        <v>0</v>
      </c>
      <c r="AN755" s="72">
        <f t="shared" si="135"/>
        <v>6502901</v>
      </c>
      <c r="AO755" s="40">
        <v>42704</v>
      </c>
      <c r="AP755" s="56">
        <v>6502901</v>
      </c>
      <c r="AQ755" s="43">
        <v>0</v>
      </c>
      <c r="AR755" s="43">
        <v>0</v>
      </c>
      <c r="AS755" s="43">
        <v>0</v>
      </c>
      <c r="AT755" s="43">
        <v>0</v>
      </c>
      <c r="AU755" s="43">
        <v>0</v>
      </c>
      <c r="AV755" s="43">
        <v>0</v>
      </c>
      <c r="AW755" s="43">
        <v>0</v>
      </c>
      <c r="AX755" s="43">
        <v>0</v>
      </c>
      <c r="AY755" s="43">
        <v>0</v>
      </c>
      <c r="AZ755" s="43">
        <v>0</v>
      </c>
      <c r="BA755" s="19"/>
      <c r="BB755" s="275">
        <f t="shared" si="136"/>
        <v>0</v>
      </c>
      <c r="BC755" s="275">
        <f t="shared" si="137"/>
        <v>0</v>
      </c>
      <c r="BD755" s="14">
        <f>COUNTIF(СписМінфін!$B$2:$B$101,M755)</f>
        <v>1</v>
      </c>
    </row>
    <row r="756" spans="1:56" s="14" customFormat="1" hidden="1" x14ac:dyDescent="0.2">
      <c r="A756" s="14">
        <v>1</v>
      </c>
      <c r="B756" s="14">
        <f t="shared" si="138"/>
        <v>0</v>
      </c>
      <c r="C756" s="14">
        <f t="shared" si="139"/>
        <v>0</v>
      </c>
      <c r="D756" s="14" t="str">
        <f t="shared" si="140"/>
        <v>10ТОВАРИСТВО З ОБМЕЖЕНОЮ ВIДПОВIДАЛЬНIСТЮ "ІМПЕРОВО ФУДЗ"</v>
      </c>
      <c r="E756" s="261">
        <f t="shared" si="141"/>
        <v>0</v>
      </c>
      <c r="F756" s="261">
        <f t="shared" si="142"/>
        <v>0</v>
      </c>
      <c r="G756" s="128">
        <f t="shared" si="133"/>
        <v>0</v>
      </c>
      <c r="H756" s="126">
        <f t="shared" si="143"/>
        <v>0</v>
      </c>
      <c r="I756" s="23">
        <v>42663</v>
      </c>
      <c r="J756" s="23">
        <v>42662</v>
      </c>
      <c r="K756" s="274">
        <f t="shared" si="144"/>
        <v>42695</v>
      </c>
      <c r="L756" s="22">
        <v>9196938957</v>
      </c>
      <c r="M756" s="14" t="s">
        <v>69</v>
      </c>
      <c r="N756" s="41">
        <v>348450709150</v>
      </c>
      <c r="O756" s="40">
        <v>42662</v>
      </c>
      <c r="P756" s="40">
        <v>42662</v>
      </c>
      <c r="Q756" s="40" t="s">
        <v>108</v>
      </c>
      <c r="R756" s="22">
        <v>93552707</v>
      </c>
      <c r="S756" s="40">
        <v>42692</v>
      </c>
      <c r="T756" s="55">
        <f t="shared" si="134"/>
        <v>93552707</v>
      </c>
      <c r="U756" s="90">
        <v>42695</v>
      </c>
      <c r="V756" s="19">
        <v>93552707</v>
      </c>
      <c r="W756" s="43">
        <v>0</v>
      </c>
      <c r="X756" s="43">
        <v>0</v>
      </c>
      <c r="Y756" s="43">
        <v>0</v>
      </c>
      <c r="Z756" s="43">
        <v>0</v>
      </c>
      <c r="AA756" s="43">
        <v>0</v>
      </c>
      <c r="AB756" s="43">
        <v>0</v>
      </c>
      <c r="AC756" s="43">
        <v>0</v>
      </c>
      <c r="AD756" s="43">
        <v>0</v>
      </c>
      <c r="AE756" s="43">
        <v>0</v>
      </c>
      <c r="AF756" s="43">
        <v>0</v>
      </c>
      <c r="AG756" s="43">
        <v>0</v>
      </c>
      <c r="AH756" s="43">
        <v>0</v>
      </c>
      <c r="AI756" s="88">
        <v>0</v>
      </c>
      <c r="AJ756" s="43">
        <v>0</v>
      </c>
      <c r="AK756" s="43">
        <v>0</v>
      </c>
      <c r="AL756" s="43">
        <v>0</v>
      </c>
      <c r="AM756" s="43">
        <v>0</v>
      </c>
      <c r="AN756" s="72">
        <f t="shared" si="135"/>
        <v>93552707</v>
      </c>
      <c r="AO756" s="40">
        <v>42704</v>
      </c>
      <c r="AP756" s="56">
        <v>93552707</v>
      </c>
      <c r="AQ756" s="43">
        <v>0</v>
      </c>
      <c r="AR756" s="43">
        <v>0</v>
      </c>
      <c r="AS756" s="43">
        <v>0</v>
      </c>
      <c r="AT756" s="43">
        <v>0</v>
      </c>
      <c r="AU756" s="43">
        <v>0</v>
      </c>
      <c r="AV756" s="43">
        <v>0</v>
      </c>
      <c r="AW756" s="43">
        <v>0</v>
      </c>
      <c r="AX756" s="43">
        <v>0</v>
      </c>
      <c r="AY756" s="43">
        <v>0</v>
      </c>
      <c r="AZ756" s="43">
        <v>0</v>
      </c>
      <c r="BA756" s="19"/>
      <c r="BB756" s="275">
        <f t="shared" si="136"/>
        <v>0</v>
      </c>
      <c r="BC756" s="275">
        <f t="shared" si="137"/>
        <v>0</v>
      </c>
      <c r="BD756" s="14">
        <f>COUNTIF(СписМінфін!$B$2:$B$101,M756)</f>
        <v>1</v>
      </c>
    </row>
    <row r="757" spans="1:56" s="14" customFormat="1" hidden="1" x14ac:dyDescent="0.2">
      <c r="A757" s="14">
        <v>1</v>
      </c>
      <c r="B757" s="14">
        <f t="shared" si="138"/>
        <v>0</v>
      </c>
      <c r="C757" s="14">
        <f t="shared" si="139"/>
        <v>0</v>
      </c>
      <c r="D757" s="14" t="str">
        <f t="shared" si="140"/>
        <v>10ТОВАРИСТВО З ОБМЕЖЕНОЮ ВIДПОВIДАЛЬНIСТЮ "ІНТЕРПАЙП НІКО ТЬЮБ"</v>
      </c>
      <c r="E757" s="261">
        <f t="shared" si="141"/>
        <v>0</v>
      </c>
      <c r="F757" s="261">
        <f t="shared" si="142"/>
        <v>0</v>
      </c>
      <c r="G757" s="128">
        <f t="shared" si="133"/>
        <v>0</v>
      </c>
      <c r="H757" s="126">
        <f t="shared" si="143"/>
        <v>0</v>
      </c>
      <c r="I757" s="23">
        <v>42663</v>
      </c>
      <c r="J757" s="23">
        <v>42662</v>
      </c>
      <c r="K757" s="274">
        <f t="shared" si="144"/>
        <v>42695</v>
      </c>
      <c r="L757" s="22">
        <v>9196459456</v>
      </c>
      <c r="M757" s="14" t="s">
        <v>128</v>
      </c>
      <c r="N757" s="41">
        <v>355373604071</v>
      </c>
      <c r="O757" s="40">
        <v>42662</v>
      </c>
      <c r="P757" s="40">
        <v>42662</v>
      </c>
      <c r="Q757" s="40" t="s">
        <v>108</v>
      </c>
      <c r="R757" s="43">
        <v>20958730</v>
      </c>
      <c r="S757" s="40">
        <v>42692</v>
      </c>
      <c r="T757" s="55">
        <f t="shared" si="134"/>
        <v>20958730</v>
      </c>
      <c r="U757" s="90">
        <v>42695</v>
      </c>
      <c r="V757" s="19">
        <v>20958730</v>
      </c>
      <c r="W757" s="43">
        <v>0</v>
      </c>
      <c r="X757" s="43">
        <v>0</v>
      </c>
      <c r="Y757" s="43">
        <v>0</v>
      </c>
      <c r="Z757" s="43">
        <v>0</v>
      </c>
      <c r="AA757" s="43">
        <v>0</v>
      </c>
      <c r="AB757" s="43">
        <v>0</v>
      </c>
      <c r="AC757" s="43">
        <v>0</v>
      </c>
      <c r="AD757" s="43">
        <v>0</v>
      </c>
      <c r="AE757" s="43">
        <v>0</v>
      </c>
      <c r="AF757" s="43">
        <v>0</v>
      </c>
      <c r="AG757" s="43">
        <v>0</v>
      </c>
      <c r="AH757" s="43">
        <v>0</v>
      </c>
      <c r="AI757" s="88">
        <v>0</v>
      </c>
      <c r="AJ757" s="43">
        <v>0</v>
      </c>
      <c r="AK757" s="43">
        <v>0</v>
      </c>
      <c r="AL757" s="43">
        <v>0</v>
      </c>
      <c r="AM757" s="43">
        <v>0</v>
      </c>
      <c r="AN757" s="72">
        <f t="shared" si="135"/>
        <v>20958730</v>
      </c>
      <c r="AO757" s="40">
        <v>42704</v>
      </c>
      <c r="AP757" s="56">
        <v>20958730</v>
      </c>
      <c r="AQ757" s="43">
        <v>0</v>
      </c>
      <c r="AR757" s="43">
        <v>0</v>
      </c>
      <c r="AS757" s="43">
        <v>0</v>
      </c>
      <c r="AT757" s="43">
        <v>0</v>
      </c>
      <c r="AU757" s="43">
        <v>0</v>
      </c>
      <c r="AV757" s="43">
        <v>0</v>
      </c>
      <c r="AW757" s="43">
        <v>0</v>
      </c>
      <c r="AX757" s="43">
        <v>0</v>
      </c>
      <c r="AY757" s="43">
        <v>0</v>
      </c>
      <c r="AZ757" s="43">
        <v>0</v>
      </c>
      <c r="BA757" s="19"/>
      <c r="BB757" s="275">
        <f t="shared" si="136"/>
        <v>0</v>
      </c>
      <c r="BC757" s="275">
        <f t="shared" si="137"/>
        <v>0</v>
      </c>
      <c r="BD757" s="14">
        <f>COUNTIF(СписМінфін!$B$2:$B$101,M757)</f>
        <v>0</v>
      </c>
    </row>
    <row r="758" spans="1:56" s="14" customFormat="1" hidden="1" x14ac:dyDescent="0.2">
      <c r="A758" s="14">
        <v>1</v>
      </c>
      <c r="B758" s="14">
        <f t="shared" si="138"/>
        <v>1</v>
      </c>
      <c r="C758" s="14">
        <f t="shared" si="139"/>
        <v>0</v>
      </c>
      <c r="D758" s="14" t="str">
        <f t="shared" si="140"/>
        <v>10ТОВАРИСТВО З ОБМЕЖЕНОЮ ВIДПОВIДАЛЬНIСТЮ "МИКОЛАЇВСЬКИЙ ГЛИНОЗЕМНИЙ ЗАВОД"</v>
      </c>
      <c r="E758" s="261">
        <f t="shared" si="141"/>
        <v>190922.55682191817</v>
      </c>
      <c r="F758" s="261">
        <f t="shared" si="142"/>
        <v>0</v>
      </c>
      <c r="G758" s="128">
        <f t="shared" si="133"/>
        <v>645247.53000000119</v>
      </c>
      <c r="H758" s="126">
        <f t="shared" si="143"/>
        <v>0</v>
      </c>
      <c r="I758" s="23">
        <v>42663</v>
      </c>
      <c r="J758" s="23">
        <v>42662</v>
      </c>
      <c r="K758" s="274">
        <f t="shared" si="144"/>
        <v>42695</v>
      </c>
      <c r="L758" s="22">
        <v>9196120447</v>
      </c>
      <c r="M758" s="14" t="s">
        <v>53</v>
      </c>
      <c r="N758" s="41">
        <v>331330014011</v>
      </c>
      <c r="O758" s="40">
        <v>42662</v>
      </c>
      <c r="P758" s="40">
        <v>42662</v>
      </c>
      <c r="Q758" s="40" t="s">
        <v>108</v>
      </c>
      <c r="R758" s="22">
        <v>75814558</v>
      </c>
      <c r="S758" s="40">
        <v>42692</v>
      </c>
      <c r="T758" s="55">
        <f t="shared" si="134"/>
        <v>75169310.469999999</v>
      </c>
      <c r="U758" s="90">
        <v>42695</v>
      </c>
      <c r="V758" s="19">
        <v>75169310.469999999</v>
      </c>
      <c r="W758" s="43">
        <v>0</v>
      </c>
      <c r="X758" s="43">
        <v>0</v>
      </c>
      <c r="Y758" s="43">
        <v>0</v>
      </c>
      <c r="Z758" s="43">
        <v>0</v>
      </c>
      <c r="AA758" s="43">
        <v>0</v>
      </c>
      <c r="AB758" s="43">
        <v>0</v>
      </c>
      <c r="AC758" s="43">
        <v>0</v>
      </c>
      <c r="AD758" s="43">
        <v>0</v>
      </c>
      <c r="AE758" s="43">
        <v>0</v>
      </c>
      <c r="AF758" s="43">
        <v>0</v>
      </c>
      <c r="AG758" s="43">
        <v>0</v>
      </c>
      <c r="AH758" s="43">
        <v>0</v>
      </c>
      <c r="AI758" s="88">
        <v>0</v>
      </c>
      <c r="AJ758" s="43">
        <v>0</v>
      </c>
      <c r="AK758" s="43">
        <v>0</v>
      </c>
      <c r="AL758" s="43">
        <v>0</v>
      </c>
      <c r="AM758" s="43">
        <v>0</v>
      </c>
      <c r="AN758" s="72">
        <f t="shared" si="135"/>
        <v>75169310.469999999</v>
      </c>
      <c r="AO758" s="40">
        <v>42730</v>
      </c>
      <c r="AP758" s="56">
        <v>75169310.469999999</v>
      </c>
      <c r="AQ758" s="43">
        <v>0</v>
      </c>
      <c r="AR758" s="43">
        <v>0</v>
      </c>
      <c r="AS758" s="43">
        <v>0</v>
      </c>
      <c r="AT758" s="43">
        <v>0</v>
      </c>
      <c r="AU758" s="43">
        <v>0</v>
      </c>
      <c r="AV758" s="43">
        <v>0</v>
      </c>
      <c r="AW758" s="43">
        <v>0</v>
      </c>
      <c r="AX758" s="43">
        <v>0</v>
      </c>
      <c r="AY758" s="43">
        <v>0</v>
      </c>
      <c r="AZ758" s="43">
        <v>0</v>
      </c>
      <c r="BA758" s="19"/>
      <c r="BB758" s="275">
        <f t="shared" si="136"/>
        <v>0</v>
      </c>
      <c r="BC758" s="275">
        <f t="shared" si="137"/>
        <v>645247.53000000119</v>
      </c>
      <c r="BD758" s="14">
        <f>COUNTIF(СписМінфін!$B$2:$B$101,M758)</f>
        <v>1</v>
      </c>
    </row>
    <row r="759" spans="1:56" s="14" customFormat="1" hidden="1" x14ac:dyDescent="0.2">
      <c r="A759" s="14">
        <v>1</v>
      </c>
      <c r="B759" s="14">
        <f t="shared" si="138"/>
        <v>0</v>
      </c>
      <c r="C759" s="14">
        <f t="shared" si="139"/>
        <v>0</v>
      </c>
      <c r="D759" s="14" t="str">
        <f t="shared" si="140"/>
        <v>10ПУБЛІЧНЕ АКЦIОНЕРНЕ ТОВАРИСТВО "ВІННИЦЬКИЙ ОЛІЙНОЖИРОВИЙ КОМБІНАТ"</v>
      </c>
      <c r="E759" s="261">
        <f t="shared" si="141"/>
        <v>0</v>
      </c>
      <c r="F759" s="261">
        <f t="shared" si="142"/>
        <v>0</v>
      </c>
      <c r="G759" s="128">
        <f t="shared" si="133"/>
        <v>0</v>
      </c>
      <c r="H759" s="126">
        <f t="shared" si="143"/>
        <v>0</v>
      </c>
      <c r="I759" s="23">
        <v>42663</v>
      </c>
      <c r="J759" s="23">
        <v>42662</v>
      </c>
      <c r="K759" s="274">
        <f t="shared" si="144"/>
        <v>42702</v>
      </c>
      <c r="L759" s="22">
        <v>9197074045</v>
      </c>
      <c r="M759" s="14" t="s">
        <v>76</v>
      </c>
      <c r="N759" s="41">
        <v>3737502280</v>
      </c>
      <c r="O759" s="40">
        <v>42662</v>
      </c>
      <c r="P759" s="40">
        <v>42662</v>
      </c>
      <c r="Q759" s="40" t="s">
        <v>108</v>
      </c>
      <c r="R759" s="43">
        <v>59197747</v>
      </c>
      <c r="S759" s="40">
        <v>42702</v>
      </c>
      <c r="T759" s="55">
        <f t="shared" si="134"/>
        <v>59197747</v>
      </c>
      <c r="U759" s="90">
        <v>42702</v>
      </c>
      <c r="V759" s="19">
        <v>59197747</v>
      </c>
      <c r="W759" s="43">
        <v>0</v>
      </c>
      <c r="X759" s="43">
        <v>0</v>
      </c>
      <c r="Y759" s="43">
        <v>0</v>
      </c>
      <c r="Z759" s="43">
        <v>0</v>
      </c>
      <c r="AA759" s="43">
        <v>0</v>
      </c>
      <c r="AB759" s="43">
        <v>0</v>
      </c>
      <c r="AC759" s="43">
        <v>0</v>
      </c>
      <c r="AD759" s="43">
        <v>0</v>
      </c>
      <c r="AE759" s="43">
        <v>0</v>
      </c>
      <c r="AF759" s="43">
        <v>0</v>
      </c>
      <c r="AG759" s="43">
        <v>0</v>
      </c>
      <c r="AH759" s="43">
        <v>0</v>
      </c>
      <c r="AI759" s="88">
        <v>0</v>
      </c>
      <c r="AJ759" s="43">
        <v>0</v>
      </c>
      <c r="AK759" s="43">
        <v>0</v>
      </c>
      <c r="AL759" s="43">
        <v>0</v>
      </c>
      <c r="AM759" s="43">
        <v>0</v>
      </c>
      <c r="AN759" s="72">
        <f t="shared" si="135"/>
        <v>59197747</v>
      </c>
      <c r="AO759" s="40">
        <v>42704</v>
      </c>
      <c r="AP759" s="56">
        <v>59197747</v>
      </c>
      <c r="AQ759" s="43">
        <v>0</v>
      </c>
      <c r="AR759" s="43">
        <v>0</v>
      </c>
      <c r="AS759" s="43">
        <v>0</v>
      </c>
      <c r="AT759" s="43">
        <v>0</v>
      </c>
      <c r="AU759" s="43">
        <v>0</v>
      </c>
      <c r="AV759" s="43">
        <v>0</v>
      </c>
      <c r="AW759" s="43">
        <v>0</v>
      </c>
      <c r="AX759" s="43">
        <v>0</v>
      </c>
      <c r="AY759" s="43">
        <v>0</v>
      </c>
      <c r="AZ759" s="43">
        <v>0</v>
      </c>
      <c r="BA759" s="19"/>
      <c r="BB759" s="275">
        <f t="shared" si="136"/>
        <v>0</v>
      </c>
      <c r="BC759" s="275">
        <f t="shared" si="137"/>
        <v>0</v>
      </c>
      <c r="BD759" s="14">
        <f>COUNTIF(СписМінфін!$B$2:$B$101,M759)</f>
        <v>1</v>
      </c>
    </row>
    <row r="760" spans="1:56" s="14" customFormat="1" hidden="1" x14ac:dyDescent="0.2">
      <c r="A760" s="14">
        <v>1</v>
      </c>
      <c r="B760" s="14">
        <f t="shared" si="138"/>
        <v>0</v>
      </c>
      <c r="C760" s="14">
        <f t="shared" si="139"/>
        <v>0</v>
      </c>
      <c r="D760" s="14" t="str">
        <f t="shared" si="140"/>
        <v>10ПУБЛІЧНЕ АКЦIОНЕРНЕ ТОВАРИСТВО "МАЛИНОВЕ"</v>
      </c>
      <c r="E760" s="261">
        <f t="shared" si="141"/>
        <v>0</v>
      </c>
      <c r="F760" s="261">
        <f t="shared" si="142"/>
        <v>0</v>
      </c>
      <c r="G760" s="128">
        <f t="shared" si="133"/>
        <v>0</v>
      </c>
      <c r="H760" s="126">
        <f t="shared" si="143"/>
        <v>0</v>
      </c>
      <c r="I760" s="23">
        <v>42663</v>
      </c>
      <c r="J760" s="23">
        <v>42662</v>
      </c>
      <c r="K760" s="274">
        <f t="shared" si="144"/>
        <v>42724</v>
      </c>
      <c r="L760" s="22">
        <v>9197140489</v>
      </c>
      <c r="M760" s="14" t="s">
        <v>35</v>
      </c>
      <c r="N760" s="41">
        <v>302495210194</v>
      </c>
      <c r="O760" s="40">
        <v>42662</v>
      </c>
      <c r="P760" s="40">
        <v>42662</v>
      </c>
      <c r="Q760" s="40" t="s">
        <v>108</v>
      </c>
      <c r="R760" s="43">
        <v>3477964</v>
      </c>
      <c r="S760" s="40">
        <v>42724</v>
      </c>
      <c r="T760" s="55">
        <f t="shared" si="134"/>
        <v>3477964</v>
      </c>
      <c r="U760" s="90">
        <v>42724</v>
      </c>
      <c r="V760" s="19">
        <v>3477964</v>
      </c>
      <c r="W760" s="43">
        <v>0</v>
      </c>
      <c r="X760" s="43">
        <v>0</v>
      </c>
      <c r="Y760" s="43">
        <v>0</v>
      </c>
      <c r="Z760" s="43">
        <v>0</v>
      </c>
      <c r="AA760" s="43">
        <v>0</v>
      </c>
      <c r="AB760" s="43">
        <v>0</v>
      </c>
      <c r="AC760" s="43">
        <v>0</v>
      </c>
      <c r="AD760" s="43">
        <v>0</v>
      </c>
      <c r="AE760" s="43">
        <v>0</v>
      </c>
      <c r="AF760" s="43">
        <v>0</v>
      </c>
      <c r="AG760" s="43">
        <v>0</v>
      </c>
      <c r="AH760" s="43">
        <v>0</v>
      </c>
      <c r="AI760" s="88">
        <v>0</v>
      </c>
      <c r="AJ760" s="43">
        <v>0</v>
      </c>
      <c r="AK760" s="43">
        <v>0</v>
      </c>
      <c r="AL760" s="43">
        <v>0</v>
      </c>
      <c r="AM760" s="43">
        <v>0</v>
      </c>
      <c r="AN760" s="72">
        <f t="shared" si="135"/>
        <v>3477964</v>
      </c>
      <c r="AO760" s="40">
        <v>42726</v>
      </c>
      <c r="AP760" s="56">
        <v>3477964</v>
      </c>
      <c r="AQ760" s="43">
        <v>0</v>
      </c>
      <c r="AR760" s="43">
        <v>0</v>
      </c>
      <c r="AS760" s="43">
        <v>0</v>
      </c>
      <c r="AT760" s="43">
        <v>0</v>
      </c>
      <c r="AU760" s="43">
        <v>0</v>
      </c>
      <c r="AV760" s="43">
        <v>0</v>
      </c>
      <c r="AW760" s="43">
        <v>0</v>
      </c>
      <c r="AX760" s="43">
        <v>0</v>
      </c>
      <c r="AY760" s="43">
        <v>0</v>
      </c>
      <c r="AZ760" s="43">
        <v>0</v>
      </c>
      <c r="BA760" s="19"/>
      <c r="BB760" s="275">
        <f t="shared" si="136"/>
        <v>0</v>
      </c>
      <c r="BC760" s="275">
        <f t="shared" si="137"/>
        <v>0</v>
      </c>
      <c r="BD760" s="14">
        <f>COUNTIF(СписМінфін!$B$2:$B$101,M760)</f>
        <v>1</v>
      </c>
    </row>
    <row r="761" spans="1:56" s="14" customFormat="1" hidden="1" x14ac:dyDescent="0.2">
      <c r="A761" s="14">
        <v>1</v>
      </c>
      <c r="B761" s="14">
        <f t="shared" si="138"/>
        <v>1</v>
      </c>
      <c r="C761" s="14">
        <f t="shared" si="139"/>
        <v>1</v>
      </c>
      <c r="D761" s="14" t="str">
        <f t="shared" si="140"/>
        <v>10ФЕРМЕРСЬКЕ ГОСПОДАРСТВО "ОРГАНІК СІСТЕМС"</v>
      </c>
      <c r="E761" s="261">
        <f t="shared" si="141"/>
        <v>6528777.5342465751</v>
      </c>
      <c r="F761" s="261">
        <f t="shared" si="142"/>
        <v>4700848.8328767121</v>
      </c>
      <c r="G761" s="128">
        <f t="shared" si="133"/>
        <v>6177722</v>
      </c>
      <c r="H761" s="126">
        <f t="shared" si="143"/>
        <v>58</v>
      </c>
      <c r="I761" s="23">
        <v>42663</v>
      </c>
      <c r="J761" s="23">
        <v>42662</v>
      </c>
      <c r="K761" s="274">
        <f t="shared" si="144"/>
        <v>42788</v>
      </c>
      <c r="L761" s="22">
        <v>9196550347</v>
      </c>
      <c r="M761" s="14" t="s">
        <v>37</v>
      </c>
      <c r="N761" s="41">
        <v>355210914207</v>
      </c>
      <c r="O761" s="40">
        <v>42662</v>
      </c>
      <c r="P761" s="40">
        <v>42662</v>
      </c>
      <c r="Q761" s="40" t="s">
        <v>108</v>
      </c>
      <c r="R761" s="43">
        <v>35760650</v>
      </c>
      <c r="S761" s="40">
        <v>42788</v>
      </c>
      <c r="T761" s="55">
        <f t="shared" si="134"/>
        <v>29582928</v>
      </c>
      <c r="U761" s="90">
        <v>42788</v>
      </c>
      <c r="V761" s="19">
        <v>29582928</v>
      </c>
      <c r="W761" s="43">
        <v>0</v>
      </c>
      <c r="X761" s="43">
        <v>0</v>
      </c>
      <c r="Y761" s="43">
        <v>0</v>
      </c>
      <c r="Z761" s="43">
        <v>0</v>
      </c>
      <c r="AA761" s="43">
        <v>0</v>
      </c>
      <c r="AB761" s="43">
        <v>0</v>
      </c>
      <c r="AC761" s="43">
        <v>0</v>
      </c>
      <c r="AD761" s="43">
        <v>0</v>
      </c>
      <c r="AE761" s="43">
        <v>0</v>
      </c>
      <c r="AF761" s="43">
        <v>0</v>
      </c>
      <c r="AG761" s="43">
        <v>0</v>
      </c>
      <c r="AH761" s="43">
        <v>0</v>
      </c>
      <c r="AI761" s="88">
        <v>0</v>
      </c>
      <c r="AJ761" s="43">
        <v>0</v>
      </c>
      <c r="AK761" s="43">
        <v>0</v>
      </c>
      <c r="AL761" s="43">
        <v>0</v>
      </c>
      <c r="AM761" s="43">
        <v>0</v>
      </c>
      <c r="AN761" s="72">
        <f t="shared" si="135"/>
        <v>29582928</v>
      </c>
      <c r="AO761" s="40">
        <v>42793</v>
      </c>
      <c r="AP761" s="56">
        <v>29582928</v>
      </c>
      <c r="AQ761" s="43">
        <v>0</v>
      </c>
      <c r="AR761" s="43">
        <v>0</v>
      </c>
      <c r="AS761" s="43">
        <v>0</v>
      </c>
      <c r="AT761" s="43">
        <v>0</v>
      </c>
      <c r="AU761" s="43">
        <v>0</v>
      </c>
      <c r="AV761" s="43">
        <v>0</v>
      </c>
      <c r="AW761" s="43">
        <v>0</v>
      </c>
      <c r="AX761" s="43">
        <v>0</v>
      </c>
      <c r="AY761" s="43">
        <v>0</v>
      </c>
      <c r="AZ761" s="43">
        <v>0</v>
      </c>
      <c r="BA761" s="19"/>
      <c r="BB761" s="275">
        <f t="shared" si="136"/>
        <v>0</v>
      </c>
      <c r="BC761" s="275">
        <f t="shared" si="137"/>
        <v>6177722</v>
      </c>
      <c r="BD761" s="14">
        <f>COUNTIF(СписМінфін!$B$2:$B$101,M761)</f>
        <v>1</v>
      </c>
    </row>
    <row r="762" spans="1:56" s="14" customFormat="1" x14ac:dyDescent="0.2">
      <c r="A762" s="14">
        <v>1</v>
      </c>
      <c r="B762" s="14">
        <f t="shared" si="138"/>
        <v>1</v>
      </c>
      <c r="C762" s="14">
        <f t="shared" si="139"/>
        <v>0</v>
      </c>
      <c r="D762" s="14" t="str">
        <f t="shared" si="140"/>
        <v>10ПРИВАТНЕ АКЦIОНЕРНЕ ТОВАРИСТВО "ЛЕБЕДИНСЬКИЙ НАСІННЄВИЙ ЗАВОД"</v>
      </c>
      <c r="E762" s="261">
        <f t="shared" si="141"/>
        <v>1972602.8383561643</v>
      </c>
      <c r="F762" s="261">
        <f t="shared" si="142"/>
        <v>0</v>
      </c>
      <c r="G762" s="128">
        <f t="shared" si="133"/>
        <v>6666667</v>
      </c>
      <c r="H762" s="126">
        <f t="shared" si="143"/>
        <v>108</v>
      </c>
      <c r="I762" s="23">
        <v>42663</v>
      </c>
      <c r="J762" s="23">
        <v>42663</v>
      </c>
      <c r="K762" s="274">
        <f t="shared" si="144"/>
        <v>42838</v>
      </c>
      <c r="L762" s="22">
        <v>9198253557</v>
      </c>
      <c r="M762" s="14" t="s">
        <v>15</v>
      </c>
      <c r="N762" s="41">
        <v>3889323283</v>
      </c>
      <c r="O762" s="40">
        <v>42663</v>
      </c>
      <c r="P762" s="40">
        <v>42663</v>
      </c>
      <c r="Q762" s="40" t="s">
        <v>108</v>
      </c>
      <c r="R762" s="42">
        <v>6666667</v>
      </c>
      <c r="S762" s="40">
        <v>42692</v>
      </c>
      <c r="T762" s="55">
        <f t="shared" si="134"/>
        <v>0</v>
      </c>
      <c r="U762" s="111"/>
      <c r="V762" s="43">
        <v>0</v>
      </c>
      <c r="W762" s="43">
        <v>0</v>
      </c>
      <c r="X762" s="43">
        <v>0</v>
      </c>
      <c r="Y762" s="43">
        <v>0</v>
      </c>
      <c r="Z762" s="43">
        <v>0</v>
      </c>
      <c r="AA762" s="43">
        <v>0</v>
      </c>
      <c r="AB762" s="43">
        <v>0</v>
      </c>
      <c r="AC762" s="43">
        <v>0</v>
      </c>
      <c r="AD762" s="43">
        <v>0</v>
      </c>
      <c r="AE762" s="43">
        <v>0</v>
      </c>
      <c r="AF762" s="43">
        <v>0</v>
      </c>
      <c r="AG762" s="43">
        <v>0</v>
      </c>
      <c r="AH762" s="43">
        <v>0</v>
      </c>
      <c r="AI762" s="88">
        <v>0</v>
      </c>
      <c r="AJ762" s="43">
        <v>0</v>
      </c>
      <c r="AK762" s="43">
        <v>0</v>
      </c>
      <c r="AL762" s="43">
        <v>0</v>
      </c>
      <c r="AM762" s="43">
        <v>0</v>
      </c>
      <c r="AN762" s="72">
        <f t="shared" si="135"/>
        <v>0</v>
      </c>
      <c r="AO762" s="43">
        <v>0</v>
      </c>
      <c r="AP762" s="43">
        <v>0</v>
      </c>
      <c r="AQ762" s="43">
        <v>0</v>
      </c>
      <c r="AR762" s="43">
        <v>0</v>
      </c>
      <c r="AS762" s="43">
        <v>0</v>
      </c>
      <c r="AT762" s="43">
        <v>0</v>
      </c>
      <c r="AU762" s="43">
        <v>0</v>
      </c>
      <c r="AV762" s="43">
        <v>0</v>
      </c>
      <c r="AW762" s="43">
        <v>0</v>
      </c>
      <c r="AX762" s="43">
        <v>0</v>
      </c>
      <c r="AY762" s="43">
        <v>0</v>
      </c>
      <c r="AZ762" s="43">
        <v>0</v>
      </c>
      <c r="BA762" s="19"/>
      <c r="BB762" s="275">
        <f t="shared" si="136"/>
        <v>0</v>
      </c>
      <c r="BC762" s="275">
        <f t="shared" si="137"/>
        <v>6666667</v>
      </c>
      <c r="BD762" s="14">
        <f>COUNTIF(СписМінфін!$B$2:$B$101,M762)</f>
        <v>1</v>
      </c>
    </row>
    <row r="763" spans="1:56" s="14" customFormat="1" x14ac:dyDescent="0.2">
      <c r="A763" s="14">
        <v>1</v>
      </c>
      <c r="B763" s="14">
        <f t="shared" si="138"/>
        <v>1</v>
      </c>
      <c r="C763" s="14">
        <f t="shared" si="139"/>
        <v>0</v>
      </c>
      <c r="D763" s="14" t="str">
        <f t="shared" si="140"/>
        <v>10ТОВАРИСТВО З ОБМЕЖЕНОЮ ВIДПОВIДАЛЬНIСТЮ "ЛІСПРОМ УКРАЇНА"</v>
      </c>
      <c r="E763" s="261">
        <f t="shared" si="141"/>
        <v>91663.298630136982</v>
      </c>
      <c r="F763" s="261">
        <f t="shared" si="142"/>
        <v>0</v>
      </c>
      <c r="G763" s="128">
        <f t="shared" si="133"/>
        <v>309788</v>
      </c>
      <c r="H763" s="126">
        <f t="shared" si="143"/>
        <v>108</v>
      </c>
      <c r="I763" s="23">
        <v>42663</v>
      </c>
      <c r="J763" s="23">
        <v>42663</v>
      </c>
      <c r="K763" s="274">
        <f t="shared" si="144"/>
        <v>42838</v>
      </c>
      <c r="L763" s="22">
        <v>9198369738</v>
      </c>
      <c r="M763" s="14" t="s">
        <v>11</v>
      </c>
      <c r="N763" s="41">
        <v>372602406162</v>
      </c>
      <c r="O763" s="40">
        <v>42663</v>
      </c>
      <c r="P763" s="40">
        <v>42663</v>
      </c>
      <c r="Q763" s="40" t="s">
        <v>108</v>
      </c>
      <c r="R763" s="56">
        <v>309788</v>
      </c>
      <c r="S763" s="43">
        <v>0</v>
      </c>
      <c r="T763" s="55">
        <f t="shared" si="134"/>
        <v>0</v>
      </c>
      <c r="U763" s="111"/>
      <c r="V763" s="43">
        <v>0</v>
      </c>
      <c r="W763" s="43">
        <v>0</v>
      </c>
      <c r="X763" s="43">
        <v>0</v>
      </c>
      <c r="Y763" s="43">
        <v>0</v>
      </c>
      <c r="Z763" s="43">
        <v>0</v>
      </c>
      <c r="AA763" s="43">
        <v>0</v>
      </c>
      <c r="AB763" s="43">
        <v>0</v>
      </c>
      <c r="AC763" s="43">
        <v>0</v>
      </c>
      <c r="AD763" s="43">
        <v>0</v>
      </c>
      <c r="AE763" s="43">
        <v>0</v>
      </c>
      <c r="AF763" s="43">
        <v>0</v>
      </c>
      <c r="AG763" s="43">
        <v>0</v>
      </c>
      <c r="AH763" s="43">
        <v>0</v>
      </c>
      <c r="AI763" s="88">
        <v>0</v>
      </c>
      <c r="AJ763" s="43">
        <v>0</v>
      </c>
      <c r="AK763" s="43">
        <v>0</v>
      </c>
      <c r="AL763" s="43">
        <v>0</v>
      </c>
      <c r="AM763" s="43">
        <v>0</v>
      </c>
      <c r="AN763" s="72">
        <f t="shared" si="135"/>
        <v>0</v>
      </c>
      <c r="AO763" s="43">
        <v>0</v>
      </c>
      <c r="AP763" s="43">
        <v>0</v>
      </c>
      <c r="AQ763" s="43">
        <v>0</v>
      </c>
      <c r="AR763" s="43">
        <v>0</v>
      </c>
      <c r="AS763" s="43">
        <v>0</v>
      </c>
      <c r="AT763" s="43">
        <v>0</v>
      </c>
      <c r="AU763" s="43">
        <v>0</v>
      </c>
      <c r="AV763" s="43">
        <v>0</v>
      </c>
      <c r="AW763" s="43">
        <v>0</v>
      </c>
      <c r="AX763" s="43">
        <v>0</v>
      </c>
      <c r="AY763" s="43">
        <v>0</v>
      </c>
      <c r="AZ763" s="43">
        <v>0</v>
      </c>
      <c r="BA763" s="19"/>
      <c r="BB763" s="275">
        <f t="shared" si="136"/>
        <v>0</v>
      </c>
      <c r="BC763" s="275">
        <f t="shared" si="137"/>
        <v>309788</v>
      </c>
      <c r="BD763" s="14">
        <f>COUNTIF(СписМінфін!$B$2:$B$101,M763)</f>
        <v>1</v>
      </c>
    </row>
    <row r="764" spans="1:56" s="14" customFormat="1" x14ac:dyDescent="0.2">
      <c r="A764" s="14">
        <v>1</v>
      </c>
      <c r="B764" s="14">
        <f t="shared" si="138"/>
        <v>1</v>
      </c>
      <c r="C764" s="14">
        <f t="shared" si="139"/>
        <v>0</v>
      </c>
      <c r="D764" s="14" t="str">
        <f t="shared" si="140"/>
        <v>10ТОВАРИСТВО З ОБМЕЖЕНОЮ ВIДПОВIДАЛЬНIСТЮ "ОПТІМУС ПЛЮС"</v>
      </c>
      <c r="E764" s="261">
        <f t="shared" si="141"/>
        <v>88767123.287671238</v>
      </c>
      <c r="F764" s="261">
        <f t="shared" si="142"/>
        <v>0</v>
      </c>
      <c r="G764" s="128">
        <f t="shared" si="133"/>
        <v>300000000</v>
      </c>
      <c r="H764" s="126">
        <f t="shared" si="143"/>
        <v>108</v>
      </c>
      <c r="I764" s="23">
        <v>42663</v>
      </c>
      <c r="J764" s="23">
        <v>42663</v>
      </c>
      <c r="K764" s="274">
        <f t="shared" si="144"/>
        <v>42838</v>
      </c>
      <c r="L764" s="22">
        <v>9198378100</v>
      </c>
      <c r="M764" s="14" t="s">
        <v>5</v>
      </c>
      <c r="N764" s="41">
        <v>367268404610</v>
      </c>
      <c r="O764" s="40">
        <v>42663</v>
      </c>
      <c r="P764" s="40">
        <v>42663</v>
      </c>
      <c r="Q764" s="40" t="s">
        <v>108</v>
      </c>
      <c r="R764" s="42">
        <v>300000000</v>
      </c>
      <c r="S764" s="43">
        <v>0</v>
      </c>
      <c r="T764" s="55">
        <f t="shared" si="134"/>
        <v>0</v>
      </c>
      <c r="U764" s="111"/>
      <c r="V764" s="43">
        <v>0</v>
      </c>
      <c r="W764" s="43">
        <v>0</v>
      </c>
      <c r="X764" s="43">
        <v>0</v>
      </c>
      <c r="Y764" s="43">
        <v>0</v>
      </c>
      <c r="Z764" s="43">
        <v>0</v>
      </c>
      <c r="AA764" s="43">
        <v>0</v>
      </c>
      <c r="AB764" s="43">
        <v>0</v>
      </c>
      <c r="AC764" s="43">
        <v>0</v>
      </c>
      <c r="AD764" s="43">
        <v>0</v>
      </c>
      <c r="AE764" s="43">
        <v>0</v>
      </c>
      <c r="AF764" s="43">
        <v>0</v>
      </c>
      <c r="AG764" s="43">
        <v>0</v>
      </c>
      <c r="AH764" s="43">
        <v>0</v>
      </c>
      <c r="AI764" s="88">
        <v>0</v>
      </c>
      <c r="AJ764" s="43">
        <v>0</v>
      </c>
      <c r="AK764" s="43">
        <v>0</v>
      </c>
      <c r="AL764" s="43">
        <v>0</v>
      </c>
      <c r="AM764" s="43">
        <v>0</v>
      </c>
      <c r="AN764" s="72">
        <f t="shared" si="135"/>
        <v>0</v>
      </c>
      <c r="AO764" s="43">
        <v>0</v>
      </c>
      <c r="AP764" s="43">
        <v>0</v>
      </c>
      <c r="AQ764" s="43">
        <v>0</v>
      </c>
      <c r="AR764" s="43">
        <v>0</v>
      </c>
      <c r="AS764" s="43">
        <v>0</v>
      </c>
      <c r="AT764" s="43">
        <v>0</v>
      </c>
      <c r="AU764" s="43">
        <v>0</v>
      </c>
      <c r="AV764" s="43">
        <v>0</v>
      </c>
      <c r="AW764" s="43">
        <v>0</v>
      </c>
      <c r="AX764" s="43">
        <v>0</v>
      </c>
      <c r="AY764" s="43">
        <v>0</v>
      </c>
      <c r="AZ764" s="43">
        <v>0</v>
      </c>
      <c r="BA764" s="19"/>
      <c r="BB764" s="275">
        <f t="shared" si="136"/>
        <v>0</v>
      </c>
      <c r="BC764" s="275">
        <f t="shared" si="137"/>
        <v>300000000</v>
      </c>
      <c r="BD764" s="14">
        <f>COUNTIF(СписМінфін!$B$2:$B$101,M764)</f>
        <v>1</v>
      </c>
    </row>
    <row r="765" spans="1:56" s="14" customFormat="1" hidden="1" x14ac:dyDescent="0.2">
      <c r="A765" s="14">
        <v>1</v>
      </c>
      <c r="B765" s="14">
        <f t="shared" si="138"/>
        <v>1</v>
      </c>
      <c r="C765" s="14">
        <f t="shared" si="139"/>
        <v>0</v>
      </c>
      <c r="D765" s="14" t="str">
        <f t="shared" si="140"/>
        <v>10ДЕРЖАВНЕ ПIДПРИЄМСТВО "АНТОНОВ"</v>
      </c>
      <c r="E765" s="261">
        <f t="shared" si="141"/>
        <v>77431.561643835623</v>
      </c>
      <c r="F765" s="261">
        <f t="shared" si="142"/>
        <v>0</v>
      </c>
      <c r="G765" s="128">
        <f t="shared" si="133"/>
        <v>261690</v>
      </c>
      <c r="H765" s="126">
        <f t="shared" si="143"/>
        <v>0</v>
      </c>
      <c r="I765" s="23">
        <v>42663</v>
      </c>
      <c r="J765" s="23">
        <v>42663</v>
      </c>
      <c r="K765" s="274">
        <f t="shared" si="144"/>
        <v>42695</v>
      </c>
      <c r="L765" s="22">
        <v>9198411825</v>
      </c>
      <c r="M765" s="14" t="s">
        <v>56</v>
      </c>
      <c r="N765" s="41">
        <v>143075226658</v>
      </c>
      <c r="O765" s="40">
        <v>42663</v>
      </c>
      <c r="P765" s="40">
        <v>42663</v>
      </c>
      <c r="Q765" s="40" t="s">
        <v>108</v>
      </c>
      <c r="R765" s="22">
        <v>18385329</v>
      </c>
      <c r="S765" s="40">
        <v>42692</v>
      </c>
      <c r="T765" s="55">
        <f t="shared" si="134"/>
        <v>18123639</v>
      </c>
      <c r="U765" s="90">
        <v>42695</v>
      </c>
      <c r="V765" s="19">
        <v>18123639</v>
      </c>
      <c r="W765" s="43">
        <v>0</v>
      </c>
      <c r="X765" s="43">
        <v>0</v>
      </c>
      <c r="Y765" s="43">
        <v>0</v>
      </c>
      <c r="Z765" s="43">
        <v>0</v>
      </c>
      <c r="AA765" s="43">
        <v>0</v>
      </c>
      <c r="AB765" s="43">
        <v>0</v>
      </c>
      <c r="AC765" s="43">
        <v>0</v>
      </c>
      <c r="AD765" s="43">
        <v>0</v>
      </c>
      <c r="AE765" s="43">
        <v>0</v>
      </c>
      <c r="AF765" s="43">
        <v>0</v>
      </c>
      <c r="AG765" s="43">
        <v>0</v>
      </c>
      <c r="AH765" s="43">
        <v>0</v>
      </c>
      <c r="AI765" s="88">
        <v>0</v>
      </c>
      <c r="AJ765" s="43">
        <v>0</v>
      </c>
      <c r="AK765" s="43">
        <v>0</v>
      </c>
      <c r="AL765" s="43">
        <v>0</v>
      </c>
      <c r="AM765" s="43">
        <v>0</v>
      </c>
      <c r="AN765" s="72">
        <f t="shared" si="135"/>
        <v>18123639</v>
      </c>
      <c r="AO765" s="40">
        <v>42704</v>
      </c>
      <c r="AP765" s="56">
        <v>18123639</v>
      </c>
      <c r="AQ765" s="43">
        <v>0</v>
      </c>
      <c r="AR765" s="43">
        <v>0</v>
      </c>
      <c r="AS765" s="43">
        <v>0</v>
      </c>
      <c r="AT765" s="43">
        <v>0</v>
      </c>
      <c r="AU765" s="43">
        <v>0</v>
      </c>
      <c r="AV765" s="43">
        <v>0</v>
      </c>
      <c r="AW765" s="43">
        <v>0</v>
      </c>
      <c r="AX765" s="43">
        <v>0</v>
      </c>
      <c r="AY765" s="43">
        <v>0</v>
      </c>
      <c r="AZ765" s="43">
        <v>0</v>
      </c>
      <c r="BA765" s="19"/>
      <c r="BB765" s="275">
        <f t="shared" si="136"/>
        <v>0</v>
      </c>
      <c r="BC765" s="275">
        <f t="shared" si="137"/>
        <v>261690</v>
      </c>
      <c r="BD765" s="14">
        <f>COUNTIF(СписМінфін!$B$2:$B$101,M765)</f>
        <v>1</v>
      </c>
    </row>
    <row r="766" spans="1:56" s="14" customFormat="1" hidden="1" x14ac:dyDescent="0.2">
      <c r="A766" s="14">
        <v>1</v>
      </c>
      <c r="B766" s="14">
        <f t="shared" si="138"/>
        <v>0</v>
      </c>
      <c r="C766" s="14">
        <f t="shared" si="139"/>
        <v>0</v>
      </c>
      <c r="D766" s="14" t="str">
        <f t="shared" si="140"/>
        <v>10ДЕРЖАВНЕ ПIДПРИЄМСТВО "ЗАВОД "ЕЛЕКТРОВАЖМАШ"</v>
      </c>
      <c r="E766" s="261">
        <f t="shared" si="141"/>
        <v>0</v>
      </c>
      <c r="F766" s="261">
        <f t="shared" si="142"/>
        <v>0</v>
      </c>
      <c r="G766" s="128">
        <f t="shared" si="133"/>
        <v>0</v>
      </c>
      <c r="H766" s="126">
        <f t="shared" si="143"/>
        <v>0</v>
      </c>
      <c r="I766" s="23">
        <v>42663</v>
      </c>
      <c r="J766" s="23">
        <v>42663</v>
      </c>
      <c r="K766" s="274">
        <f t="shared" si="144"/>
        <v>42695</v>
      </c>
      <c r="L766" s="22">
        <v>9197423670</v>
      </c>
      <c r="M766" s="14" t="s">
        <v>136</v>
      </c>
      <c r="N766" s="41">
        <v>2131220393</v>
      </c>
      <c r="O766" s="40">
        <v>42663</v>
      </c>
      <c r="P766" s="40">
        <v>42663</v>
      </c>
      <c r="Q766" s="40" t="s">
        <v>108</v>
      </c>
      <c r="R766" s="43">
        <v>14972589</v>
      </c>
      <c r="S766" s="40">
        <v>42692</v>
      </c>
      <c r="T766" s="55">
        <f t="shared" si="134"/>
        <v>14972589</v>
      </c>
      <c r="U766" s="90">
        <v>42695</v>
      </c>
      <c r="V766" s="19">
        <v>14972589</v>
      </c>
      <c r="W766" s="43">
        <v>0</v>
      </c>
      <c r="X766" s="43">
        <v>0</v>
      </c>
      <c r="Y766" s="43">
        <v>0</v>
      </c>
      <c r="Z766" s="43">
        <v>0</v>
      </c>
      <c r="AA766" s="43">
        <v>0</v>
      </c>
      <c r="AB766" s="43">
        <v>0</v>
      </c>
      <c r="AC766" s="43">
        <v>0</v>
      </c>
      <c r="AD766" s="43">
        <v>0</v>
      </c>
      <c r="AE766" s="43">
        <v>0</v>
      </c>
      <c r="AF766" s="43">
        <v>0</v>
      </c>
      <c r="AG766" s="43">
        <v>0</v>
      </c>
      <c r="AH766" s="43">
        <v>0</v>
      </c>
      <c r="AI766" s="88">
        <v>0</v>
      </c>
      <c r="AJ766" s="43">
        <v>0</v>
      </c>
      <c r="AK766" s="43">
        <v>0</v>
      </c>
      <c r="AL766" s="43">
        <v>0</v>
      </c>
      <c r="AM766" s="43">
        <v>0</v>
      </c>
      <c r="AN766" s="72">
        <f t="shared" si="135"/>
        <v>14972589</v>
      </c>
      <c r="AO766" s="40">
        <v>42704</v>
      </c>
      <c r="AP766" s="56">
        <v>14972589</v>
      </c>
      <c r="AQ766" s="43">
        <v>0</v>
      </c>
      <c r="AR766" s="43">
        <v>0</v>
      </c>
      <c r="AS766" s="43">
        <v>0</v>
      </c>
      <c r="AT766" s="43">
        <v>0</v>
      </c>
      <c r="AU766" s="43">
        <v>0</v>
      </c>
      <c r="AV766" s="43">
        <v>0</v>
      </c>
      <c r="AW766" s="43">
        <v>0</v>
      </c>
      <c r="AX766" s="43">
        <v>0</v>
      </c>
      <c r="AY766" s="43">
        <v>0</v>
      </c>
      <c r="AZ766" s="43">
        <v>0</v>
      </c>
      <c r="BA766" s="19"/>
      <c r="BB766" s="275">
        <f t="shared" si="136"/>
        <v>0</v>
      </c>
      <c r="BC766" s="275">
        <f t="shared" si="137"/>
        <v>0</v>
      </c>
      <c r="BD766" s="14">
        <f>COUNTIF(СписМінфін!$B$2:$B$101,M766)</f>
        <v>0</v>
      </c>
    </row>
    <row r="767" spans="1:56" s="14" customFormat="1" hidden="1" x14ac:dyDescent="0.2">
      <c r="A767" s="14">
        <v>1</v>
      </c>
      <c r="B767" s="14">
        <f t="shared" si="138"/>
        <v>1</v>
      </c>
      <c r="C767" s="14">
        <f t="shared" si="139"/>
        <v>0</v>
      </c>
      <c r="D767" s="14" t="str">
        <f t="shared" si="140"/>
        <v>10ДЕРЖАВНЕ ПIДПРИЄМСТВО "НАУКОВО-ВИРОБНИЧИЙ КОМПЛЕКС ГАЗОТУРБОБУДУВАННЯ "ЗОРЯ" - "МАШПРОЕКТ"</v>
      </c>
      <c r="E767" s="261">
        <f t="shared" si="141"/>
        <v>73493.260273972599</v>
      </c>
      <c r="F767" s="261">
        <f t="shared" si="142"/>
        <v>0</v>
      </c>
      <c r="G767" s="128">
        <f t="shared" si="133"/>
        <v>248380</v>
      </c>
      <c r="H767" s="126">
        <f t="shared" si="143"/>
        <v>0</v>
      </c>
      <c r="I767" s="23">
        <v>42663</v>
      </c>
      <c r="J767" s="23">
        <v>42663</v>
      </c>
      <c r="K767" s="274">
        <f t="shared" si="144"/>
        <v>42695</v>
      </c>
      <c r="L767" s="22">
        <v>9197920168</v>
      </c>
      <c r="M767" s="14" t="s">
        <v>43</v>
      </c>
      <c r="N767" s="41">
        <v>318213814011</v>
      </c>
      <c r="O767" s="40">
        <v>42663</v>
      </c>
      <c r="P767" s="40">
        <v>42663</v>
      </c>
      <c r="Q767" s="40" t="s">
        <v>108</v>
      </c>
      <c r="R767" s="22">
        <v>22189819</v>
      </c>
      <c r="S767" s="40">
        <v>42692</v>
      </c>
      <c r="T767" s="55">
        <f t="shared" si="134"/>
        <v>21941439</v>
      </c>
      <c r="U767" s="90">
        <v>42695</v>
      </c>
      <c r="V767" s="19">
        <v>21941439</v>
      </c>
      <c r="W767" s="43">
        <v>0</v>
      </c>
      <c r="X767" s="43">
        <v>0</v>
      </c>
      <c r="Y767" s="43">
        <v>0</v>
      </c>
      <c r="Z767" s="43">
        <v>0</v>
      </c>
      <c r="AA767" s="43">
        <v>0</v>
      </c>
      <c r="AB767" s="43">
        <v>0</v>
      </c>
      <c r="AC767" s="43">
        <v>0</v>
      </c>
      <c r="AD767" s="43">
        <v>0</v>
      </c>
      <c r="AE767" s="43">
        <v>0</v>
      </c>
      <c r="AF767" s="43">
        <v>0</v>
      </c>
      <c r="AG767" s="43">
        <v>0</v>
      </c>
      <c r="AH767" s="43">
        <v>0</v>
      </c>
      <c r="AI767" s="88">
        <v>0</v>
      </c>
      <c r="AJ767" s="43">
        <v>0</v>
      </c>
      <c r="AK767" s="43">
        <v>0</v>
      </c>
      <c r="AL767" s="43">
        <v>0</v>
      </c>
      <c r="AM767" s="43">
        <v>0</v>
      </c>
      <c r="AN767" s="72">
        <f t="shared" si="135"/>
        <v>21941439</v>
      </c>
      <c r="AO767" s="40">
        <v>42704</v>
      </c>
      <c r="AP767" s="56">
        <v>21941439</v>
      </c>
      <c r="AQ767" s="43">
        <v>0</v>
      </c>
      <c r="AR767" s="43">
        <v>0</v>
      </c>
      <c r="AS767" s="43">
        <v>0</v>
      </c>
      <c r="AT767" s="43">
        <v>0</v>
      </c>
      <c r="AU767" s="43">
        <v>0</v>
      </c>
      <c r="AV767" s="43">
        <v>0</v>
      </c>
      <c r="AW767" s="43">
        <v>0</v>
      </c>
      <c r="AX767" s="43">
        <v>0</v>
      </c>
      <c r="AY767" s="43">
        <v>0</v>
      </c>
      <c r="AZ767" s="43">
        <v>0</v>
      </c>
      <c r="BA767" s="19"/>
      <c r="BB767" s="275">
        <f t="shared" si="136"/>
        <v>0</v>
      </c>
      <c r="BC767" s="275">
        <f t="shared" si="137"/>
        <v>248380</v>
      </c>
      <c r="BD767" s="14">
        <f>COUNTIF(СписМінфін!$B$2:$B$101,M767)</f>
        <v>1</v>
      </c>
    </row>
    <row r="768" spans="1:56" s="14" customFormat="1" hidden="1" x14ac:dyDescent="0.2">
      <c r="A768" s="14">
        <v>1</v>
      </c>
      <c r="B768" s="14">
        <f t="shared" si="138"/>
        <v>0</v>
      </c>
      <c r="C768" s="14">
        <f t="shared" si="139"/>
        <v>0</v>
      </c>
      <c r="D768" s="14" t="str">
        <f t="shared" si="140"/>
        <v>10ДОЧІРНЄ ПІДПРИЄМСТВО З ІНОЗЕМНОЮ ІНВЕСТИЦІЄЮ "САНГРАНТ ПЛЮС"</v>
      </c>
      <c r="E768" s="261">
        <f t="shared" si="141"/>
        <v>0</v>
      </c>
      <c r="F768" s="261">
        <f t="shared" si="142"/>
        <v>0</v>
      </c>
      <c r="G768" s="128">
        <f t="shared" si="133"/>
        <v>0</v>
      </c>
      <c r="H768" s="126">
        <f t="shared" si="143"/>
        <v>0</v>
      </c>
      <c r="I768" s="23">
        <v>42663</v>
      </c>
      <c r="J768" s="23">
        <v>42663</v>
      </c>
      <c r="K768" s="274">
        <f t="shared" si="144"/>
        <v>42695</v>
      </c>
      <c r="L768" s="22">
        <v>9198238420</v>
      </c>
      <c r="M768" s="14" t="s">
        <v>88</v>
      </c>
      <c r="N768" s="41">
        <v>312436726100</v>
      </c>
      <c r="O768" s="40">
        <v>42663</v>
      </c>
      <c r="P768" s="40">
        <v>42663</v>
      </c>
      <c r="Q768" s="40" t="s">
        <v>108</v>
      </c>
      <c r="R768" s="22">
        <v>45479166</v>
      </c>
      <c r="S768" s="40">
        <v>42692</v>
      </c>
      <c r="T768" s="55">
        <f t="shared" si="134"/>
        <v>45479166</v>
      </c>
      <c r="U768" s="90">
        <v>42695</v>
      </c>
      <c r="V768" s="19">
        <v>45479166</v>
      </c>
      <c r="W768" s="43">
        <v>0</v>
      </c>
      <c r="X768" s="43">
        <v>0</v>
      </c>
      <c r="Y768" s="43">
        <v>0</v>
      </c>
      <c r="Z768" s="43">
        <v>0</v>
      </c>
      <c r="AA768" s="43">
        <v>0</v>
      </c>
      <c r="AB768" s="43">
        <v>0</v>
      </c>
      <c r="AC768" s="43">
        <v>0</v>
      </c>
      <c r="AD768" s="43">
        <v>0</v>
      </c>
      <c r="AE768" s="43">
        <v>0</v>
      </c>
      <c r="AF768" s="43">
        <v>0</v>
      </c>
      <c r="AG768" s="43">
        <v>0</v>
      </c>
      <c r="AH768" s="43">
        <v>0</v>
      </c>
      <c r="AI768" s="88">
        <v>0</v>
      </c>
      <c r="AJ768" s="43">
        <v>0</v>
      </c>
      <c r="AK768" s="43">
        <v>0</v>
      </c>
      <c r="AL768" s="43">
        <v>0</v>
      </c>
      <c r="AM768" s="43">
        <v>0</v>
      </c>
      <c r="AN768" s="72">
        <f t="shared" si="135"/>
        <v>45479166</v>
      </c>
      <c r="AO768" s="40">
        <v>42704</v>
      </c>
      <c r="AP768" s="56">
        <v>45479166</v>
      </c>
      <c r="AQ768" s="43">
        <v>0</v>
      </c>
      <c r="AR768" s="43">
        <v>0</v>
      </c>
      <c r="AS768" s="43">
        <v>0</v>
      </c>
      <c r="AT768" s="43">
        <v>0</v>
      </c>
      <c r="AU768" s="43">
        <v>0</v>
      </c>
      <c r="AV768" s="43">
        <v>0</v>
      </c>
      <c r="AW768" s="43">
        <v>0</v>
      </c>
      <c r="AX768" s="43">
        <v>0</v>
      </c>
      <c r="AY768" s="43">
        <v>0</v>
      </c>
      <c r="AZ768" s="43">
        <v>0</v>
      </c>
      <c r="BA768" s="19"/>
      <c r="BB768" s="275">
        <f t="shared" si="136"/>
        <v>0</v>
      </c>
      <c r="BC768" s="275">
        <f t="shared" si="137"/>
        <v>0</v>
      </c>
      <c r="BD768" s="14">
        <f>COUNTIF(СписМінфін!$B$2:$B$101,M768)</f>
        <v>1</v>
      </c>
    </row>
    <row r="769" spans="1:56" s="14" customFormat="1" hidden="1" x14ac:dyDescent="0.2">
      <c r="A769" s="14">
        <v>1</v>
      </c>
      <c r="B769" s="14">
        <f t="shared" si="138"/>
        <v>0</v>
      </c>
      <c r="C769" s="14">
        <f t="shared" si="139"/>
        <v>0</v>
      </c>
      <c r="D769" s="14" t="str">
        <f t="shared" si="140"/>
        <v>10КАЗЕННЕ ПІДПРИЄМСТВО "НАУКОВО-ВИРОБНИЧИЙ КОМПЛЕКС "ІСКРА"</v>
      </c>
      <c r="E769" s="261">
        <f t="shared" si="141"/>
        <v>0</v>
      </c>
      <c r="F769" s="261">
        <f t="shared" si="142"/>
        <v>0</v>
      </c>
      <c r="G769" s="128">
        <f t="shared" ref="G769:G832" si="145">R769-T769-AI769</f>
        <v>0</v>
      </c>
      <c r="H769" s="126">
        <f t="shared" si="143"/>
        <v>0</v>
      </c>
      <c r="I769" s="23">
        <v>42663</v>
      </c>
      <c r="J769" s="23">
        <v>42663</v>
      </c>
      <c r="K769" s="274">
        <f t="shared" si="144"/>
        <v>42695</v>
      </c>
      <c r="L769" s="22">
        <v>9197905109</v>
      </c>
      <c r="M769" s="14" t="s">
        <v>20</v>
      </c>
      <c r="N769" s="41">
        <v>143138608241</v>
      </c>
      <c r="O769" s="40">
        <v>42663</v>
      </c>
      <c r="P769" s="40">
        <v>42663</v>
      </c>
      <c r="Q769" s="40" t="s">
        <v>108</v>
      </c>
      <c r="R769" s="43">
        <v>5138480</v>
      </c>
      <c r="S769" s="40">
        <v>42692</v>
      </c>
      <c r="T769" s="55">
        <f t="shared" ref="T769:T832" si="146">V769+X769+Z769+AB769+AD769+AF769</f>
        <v>5138480</v>
      </c>
      <c r="U769" s="90">
        <v>42695</v>
      </c>
      <c r="V769" s="19">
        <v>5138480</v>
      </c>
      <c r="W769" s="43">
        <v>0</v>
      </c>
      <c r="X769" s="43">
        <v>0</v>
      </c>
      <c r="Y769" s="43">
        <v>0</v>
      </c>
      <c r="Z769" s="43">
        <v>0</v>
      </c>
      <c r="AA769" s="43">
        <v>0</v>
      </c>
      <c r="AB769" s="43">
        <v>0</v>
      </c>
      <c r="AC769" s="43">
        <v>0</v>
      </c>
      <c r="AD769" s="43">
        <v>0</v>
      </c>
      <c r="AE769" s="43">
        <v>0</v>
      </c>
      <c r="AF769" s="43">
        <v>0</v>
      </c>
      <c r="AG769" s="43">
        <v>0</v>
      </c>
      <c r="AH769" s="43">
        <v>0</v>
      </c>
      <c r="AI769" s="88">
        <v>0</v>
      </c>
      <c r="AJ769" s="43">
        <v>0</v>
      </c>
      <c r="AK769" s="43">
        <v>0</v>
      </c>
      <c r="AL769" s="43">
        <v>0</v>
      </c>
      <c r="AM769" s="43">
        <v>0</v>
      </c>
      <c r="AN769" s="72">
        <f t="shared" ref="AN769:AN832" si="147">AP769+AR769+AT769+AV769+AX769+AZ769</f>
        <v>5138480</v>
      </c>
      <c r="AO769" s="40">
        <v>42704</v>
      </c>
      <c r="AP769" s="56">
        <v>5138480</v>
      </c>
      <c r="AQ769" s="43">
        <v>0</v>
      </c>
      <c r="AR769" s="43">
        <v>0</v>
      </c>
      <c r="AS769" s="43">
        <v>0</v>
      </c>
      <c r="AT769" s="43">
        <v>0</v>
      </c>
      <c r="AU769" s="43">
        <v>0</v>
      </c>
      <c r="AV769" s="43">
        <v>0</v>
      </c>
      <c r="AW769" s="43">
        <v>0</v>
      </c>
      <c r="AX769" s="43">
        <v>0</v>
      </c>
      <c r="AY769" s="43">
        <v>0</v>
      </c>
      <c r="AZ769" s="43">
        <v>0</v>
      </c>
      <c r="BA769" s="19"/>
      <c r="BB769" s="275">
        <f t="shared" ref="BB769:BB832" si="148">T769-AN769</f>
        <v>0</v>
      </c>
      <c r="BC769" s="275">
        <f t="shared" ref="BC769:BC832" si="149">R769-AN769</f>
        <v>0</v>
      </c>
      <c r="BD769" s="14">
        <f>COUNTIF(СписМінфін!$B$2:$B$101,M769)</f>
        <v>1</v>
      </c>
    </row>
    <row r="770" spans="1:56" s="14" customFormat="1" hidden="1" x14ac:dyDescent="0.2">
      <c r="A770" s="14">
        <v>1</v>
      </c>
      <c r="B770" s="14">
        <f t="shared" si="138"/>
        <v>0</v>
      </c>
      <c r="C770" s="14">
        <f t="shared" si="139"/>
        <v>0</v>
      </c>
      <c r="D770" s="14" t="str">
        <f t="shared" si="140"/>
        <v>10ПРИВАТНЕ АКЦIОНЕРНЕ ТОВАРИСТВО "АВДІЇВСЬКИЙ КОКСОХІМІЧНИЙ ЗАВОД"</v>
      </c>
      <c r="E770" s="261">
        <f t="shared" si="141"/>
        <v>0</v>
      </c>
      <c r="F770" s="261">
        <f t="shared" si="142"/>
        <v>0</v>
      </c>
      <c r="G770" s="128">
        <f t="shared" si="145"/>
        <v>0</v>
      </c>
      <c r="H770" s="126">
        <f t="shared" si="143"/>
        <v>0</v>
      </c>
      <c r="I770" s="23">
        <v>42663</v>
      </c>
      <c r="J770" s="23">
        <v>42663</v>
      </c>
      <c r="K770" s="274">
        <f t="shared" si="144"/>
        <v>42695</v>
      </c>
      <c r="L770" s="22">
        <v>9197837377</v>
      </c>
      <c r="M770" s="14" t="s">
        <v>139</v>
      </c>
      <c r="N770" s="41">
        <v>1910705019</v>
      </c>
      <c r="O770" s="40">
        <v>42663</v>
      </c>
      <c r="P770" s="40">
        <v>42663</v>
      </c>
      <c r="Q770" s="40" t="s">
        <v>108</v>
      </c>
      <c r="R770" s="22">
        <v>29888823</v>
      </c>
      <c r="S770" s="40">
        <v>42692</v>
      </c>
      <c r="T770" s="55">
        <f t="shared" si="146"/>
        <v>29888823</v>
      </c>
      <c r="U770" s="90">
        <v>42695</v>
      </c>
      <c r="V770" s="19">
        <v>29888823</v>
      </c>
      <c r="W770" s="43">
        <v>0</v>
      </c>
      <c r="X770" s="43">
        <v>0</v>
      </c>
      <c r="Y770" s="43">
        <v>0</v>
      </c>
      <c r="Z770" s="43">
        <v>0</v>
      </c>
      <c r="AA770" s="43">
        <v>0</v>
      </c>
      <c r="AB770" s="43">
        <v>0</v>
      </c>
      <c r="AC770" s="43">
        <v>0</v>
      </c>
      <c r="AD770" s="43">
        <v>0</v>
      </c>
      <c r="AE770" s="43">
        <v>0</v>
      </c>
      <c r="AF770" s="43">
        <v>0</v>
      </c>
      <c r="AG770" s="43">
        <v>0</v>
      </c>
      <c r="AH770" s="43">
        <v>0</v>
      </c>
      <c r="AI770" s="88">
        <v>0</v>
      </c>
      <c r="AJ770" s="43">
        <v>0</v>
      </c>
      <c r="AK770" s="43">
        <v>0</v>
      </c>
      <c r="AL770" s="43">
        <v>0</v>
      </c>
      <c r="AM770" s="43">
        <v>0</v>
      </c>
      <c r="AN770" s="72">
        <f t="shared" si="147"/>
        <v>29888823</v>
      </c>
      <c r="AO770" s="40">
        <v>42704</v>
      </c>
      <c r="AP770" s="56">
        <v>29888823</v>
      </c>
      <c r="AQ770" s="43">
        <v>0</v>
      </c>
      <c r="AR770" s="43">
        <v>0</v>
      </c>
      <c r="AS770" s="43">
        <v>0</v>
      </c>
      <c r="AT770" s="43">
        <v>0</v>
      </c>
      <c r="AU770" s="43">
        <v>0</v>
      </c>
      <c r="AV770" s="43">
        <v>0</v>
      </c>
      <c r="AW770" s="43">
        <v>0</v>
      </c>
      <c r="AX770" s="43">
        <v>0</v>
      </c>
      <c r="AY770" s="43">
        <v>0</v>
      </c>
      <c r="AZ770" s="43">
        <v>0</v>
      </c>
      <c r="BA770" s="19"/>
      <c r="BB770" s="275">
        <f t="shared" si="148"/>
        <v>0</v>
      </c>
      <c r="BC770" s="275">
        <f t="shared" si="149"/>
        <v>0</v>
      </c>
      <c r="BD770" s="14">
        <f>COUNTIF(СписМінфін!$B$2:$B$101,M770)</f>
        <v>0</v>
      </c>
    </row>
    <row r="771" spans="1:56" s="14" customFormat="1" hidden="1" x14ac:dyDescent="0.2">
      <c r="A771" s="14">
        <v>1</v>
      </c>
      <c r="B771" s="14">
        <f t="shared" si="138"/>
        <v>1</v>
      </c>
      <c r="C771" s="14">
        <f t="shared" si="139"/>
        <v>0</v>
      </c>
      <c r="D771" s="14" t="str">
        <f t="shared" si="140"/>
        <v>10ПРИВАТНЕ АКЦІОНЕРНЕ ТОВАРИСТВО "ПОЛОГІВСЬКИЙ ОЛІЙНОЕКСТРАКЦІЙНИЙ ЗАВОД"</v>
      </c>
      <c r="E771" s="261">
        <f t="shared" si="141"/>
        <v>550.83254794502909</v>
      </c>
      <c r="F771" s="261">
        <f t="shared" si="142"/>
        <v>0</v>
      </c>
      <c r="G771" s="128">
        <f t="shared" si="145"/>
        <v>1861.609999999404</v>
      </c>
      <c r="H771" s="126">
        <f t="shared" si="143"/>
        <v>0</v>
      </c>
      <c r="I771" s="23">
        <v>42663</v>
      </c>
      <c r="J771" s="23">
        <v>42663</v>
      </c>
      <c r="K771" s="274">
        <f t="shared" si="144"/>
        <v>42695</v>
      </c>
      <c r="L771" s="22">
        <v>9197823036</v>
      </c>
      <c r="M771" s="14" t="s">
        <v>75</v>
      </c>
      <c r="N771" s="41">
        <v>3841408159</v>
      </c>
      <c r="O771" s="40">
        <v>42663</v>
      </c>
      <c r="P771" s="40">
        <v>42663</v>
      </c>
      <c r="Q771" s="40" t="s">
        <v>108</v>
      </c>
      <c r="R771" s="43">
        <v>52989496</v>
      </c>
      <c r="S771" s="40">
        <v>42692</v>
      </c>
      <c r="T771" s="55">
        <f t="shared" si="146"/>
        <v>52987634.390000001</v>
      </c>
      <c r="U771" s="90">
        <v>42695</v>
      </c>
      <c r="V771" s="19">
        <v>52987634.390000001</v>
      </c>
      <c r="W771" s="43">
        <v>0</v>
      </c>
      <c r="X771" s="43">
        <v>0</v>
      </c>
      <c r="Y771" s="43">
        <v>0</v>
      </c>
      <c r="Z771" s="43">
        <v>0</v>
      </c>
      <c r="AA771" s="43">
        <v>0</v>
      </c>
      <c r="AB771" s="43">
        <v>0</v>
      </c>
      <c r="AC771" s="43">
        <v>0</v>
      </c>
      <c r="AD771" s="43">
        <v>0</v>
      </c>
      <c r="AE771" s="43">
        <v>0</v>
      </c>
      <c r="AF771" s="43">
        <v>0</v>
      </c>
      <c r="AG771" s="43">
        <v>0</v>
      </c>
      <c r="AH771" s="43">
        <v>0</v>
      </c>
      <c r="AI771" s="88">
        <v>0</v>
      </c>
      <c r="AJ771" s="43">
        <v>0</v>
      </c>
      <c r="AK771" s="43">
        <v>0</v>
      </c>
      <c r="AL771" s="43">
        <v>0</v>
      </c>
      <c r="AM771" s="43">
        <v>0</v>
      </c>
      <c r="AN771" s="72">
        <f t="shared" si="147"/>
        <v>52987634.390000001</v>
      </c>
      <c r="AO771" s="40">
        <v>42704</v>
      </c>
      <c r="AP771" s="56">
        <v>52987634.390000001</v>
      </c>
      <c r="AQ771" s="43">
        <v>0</v>
      </c>
      <c r="AR771" s="43">
        <v>0</v>
      </c>
      <c r="AS771" s="43">
        <v>0</v>
      </c>
      <c r="AT771" s="43">
        <v>0</v>
      </c>
      <c r="AU771" s="43">
        <v>0</v>
      </c>
      <c r="AV771" s="43">
        <v>0</v>
      </c>
      <c r="AW771" s="43">
        <v>0</v>
      </c>
      <c r="AX771" s="43">
        <v>0</v>
      </c>
      <c r="AY771" s="43">
        <v>0</v>
      </c>
      <c r="AZ771" s="43">
        <v>0</v>
      </c>
      <c r="BA771" s="19"/>
      <c r="BB771" s="275">
        <f t="shared" si="148"/>
        <v>0</v>
      </c>
      <c r="BC771" s="275">
        <f t="shared" si="149"/>
        <v>1861.609999999404</v>
      </c>
      <c r="BD771" s="14">
        <f>COUNTIF(СписМінфін!$B$2:$B$101,M771)</f>
        <v>1</v>
      </c>
    </row>
    <row r="772" spans="1:56" s="14" customFormat="1" hidden="1" x14ac:dyDescent="0.2">
      <c r="A772" s="14">
        <v>1</v>
      </c>
      <c r="B772" s="14">
        <f t="shared" si="138"/>
        <v>0</v>
      </c>
      <c r="C772" s="14">
        <f t="shared" si="139"/>
        <v>0</v>
      </c>
      <c r="D772" s="14" t="str">
        <f t="shared" si="140"/>
        <v>10ПРИВАТНЕ ПIДПРИЄМСТВО "ТОРГОВИЙ ДІМ "МАЙОЛА"</v>
      </c>
      <c r="E772" s="261">
        <f t="shared" si="141"/>
        <v>0</v>
      </c>
      <c r="F772" s="261">
        <f t="shared" si="142"/>
        <v>0</v>
      </c>
      <c r="G772" s="128">
        <f t="shared" si="145"/>
        <v>0</v>
      </c>
      <c r="H772" s="126">
        <f t="shared" si="143"/>
        <v>0</v>
      </c>
      <c r="I772" s="23">
        <v>42663</v>
      </c>
      <c r="J772" s="23">
        <v>42663</v>
      </c>
      <c r="K772" s="274">
        <f t="shared" si="144"/>
        <v>42695</v>
      </c>
      <c r="L772" s="22">
        <v>9198046162</v>
      </c>
      <c r="M772" s="14" t="s">
        <v>80</v>
      </c>
      <c r="N772" s="41">
        <v>327120313055</v>
      </c>
      <c r="O772" s="40">
        <v>42663</v>
      </c>
      <c r="P772" s="40">
        <v>42663</v>
      </c>
      <c r="Q772" s="40" t="s">
        <v>108</v>
      </c>
      <c r="R772" s="43">
        <v>34753842</v>
      </c>
      <c r="S772" s="40">
        <v>42692</v>
      </c>
      <c r="T772" s="55">
        <f t="shared" si="146"/>
        <v>34753842</v>
      </c>
      <c r="U772" s="90">
        <v>42695</v>
      </c>
      <c r="V772" s="19">
        <v>34753842</v>
      </c>
      <c r="W772" s="43">
        <v>0</v>
      </c>
      <c r="X772" s="43">
        <v>0</v>
      </c>
      <c r="Y772" s="43">
        <v>0</v>
      </c>
      <c r="Z772" s="43">
        <v>0</v>
      </c>
      <c r="AA772" s="43">
        <v>0</v>
      </c>
      <c r="AB772" s="43">
        <v>0</v>
      </c>
      <c r="AC772" s="43">
        <v>0</v>
      </c>
      <c r="AD772" s="43">
        <v>0</v>
      </c>
      <c r="AE772" s="43">
        <v>0</v>
      </c>
      <c r="AF772" s="43">
        <v>0</v>
      </c>
      <c r="AG772" s="43">
        <v>0</v>
      </c>
      <c r="AH772" s="43">
        <v>0</v>
      </c>
      <c r="AI772" s="88">
        <v>0</v>
      </c>
      <c r="AJ772" s="43">
        <v>0</v>
      </c>
      <c r="AK772" s="43">
        <v>0</v>
      </c>
      <c r="AL772" s="43">
        <v>0</v>
      </c>
      <c r="AM772" s="43">
        <v>0</v>
      </c>
      <c r="AN772" s="72">
        <f t="shared" si="147"/>
        <v>34753842</v>
      </c>
      <c r="AO772" s="40">
        <v>42704</v>
      </c>
      <c r="AP772" s="56">
        <v>34753842</v>
      </c>
      <c r="AQ772" s="43">
        <v>0</v>
      </c>
      <c r="AR772" s="43">
        <v>0</v>
      </c>
      <c r="AS772" s="43">
        <v>0</v>
      </c>
      <c r="AT772" s="43">
        <v>0</v>
      </c>
      <c r="AU772" s="43">
        <v>0</v>
      </c>
      <c r="AV772" s="43">
        <v>0</v>
      </c>
      <c r="AW772" s="43">
        <v>0</v>
      </c>
      <c r="AX772" s="43">
        <v>0</v>
      </c>
      <c r="AY772" s="43">
        <v>0</v>
      </c>
      <c r="AZ772" s="43">
        <v>0</v>
      </c>
      <c r="BA772" s="19"/>
      <c r="BB772" s="275">
        <f t="shared" si="148"/>
        <v>0</v>
      </c>
      <c r="BC772" s="275">
        <f t="shared" si="149"/>
        <v>0</v>
      </c>
      <c r="BD772" s="14">
        <f>COUNTIF(СписМінфін!$B$2:$B$101,M772)</f>
        <v>1</v>
      </c>
    </row>
    <row r="773" spans="1:56" s="14" customFormat="1" hidden="1" x14ac:dyDescent="0.2">
      <c r="A773" s="14">
        <v>1</v>
      </c>
      <c r="B773" s="14">
        <f t="shared" si="138"/>
        <v>1</v>
      </c>
      <c r="C773" s="14">
        <f t="shared" si="139"/>
        <v>0</v>
      </c>
      <c r="D773" s="14" t="str">
        <f t="shared" si="140"/>
        <v>10ПУБЛІЧНЕ АКЦIОНЕРНЕ ТОВАРИСТВО "ДНІПРОВСЬКИЙ МЕТАЛУРГІЙНИЙ КОМБІНАТ ІМ. Ф.Е. ДЗЕРЖИНСЬКОГО"</v>
      </c>
      <c r="E773" s="261">
        <f t="shared" si="141"/>
        <v>1388373.4149041118</v>
      </c>
      <c r="F773" s="261">
        <f t="shared" si="142"/>
        <v>0</v>
      </c>
      <c r="G773" s="129">
        <f t="shared" si="145"/>
        <v>4692187.9300000072</v>
      </c>
      <c r="H773" s="126">
        <f t="shared" si="143"/>
        <v>0</v>
      </c>
      <c r="I773" s="23">
        <v>42663</v>
      </c>
      <c r="J773" s="23">
        <v>42663</v>
      </c>
      <c r="K773" s="274">
        <f t="shared" si="144"/>
        <v>42695</v>
      </c>
      <c r="L773" s="22">
        <v>9197837456</v>
      </c>
      <c r="M773" s="14" t="s">
        <v>27</v>
      </c>
      <c r="N773" s="41">
        <v>53930404034</v>
      </c>
      <c r="O773" s="40">
        <v>42663</v>
      </c>
      <c r="P773" s="40">
        <v>42663</v>
      </c>
      <c r="Q773" s="40" t="s">
        <v>108</v>
      </c>
      <c r="R773" s="43">
        <v>276141164</v>
      </c>
      <c r="S773" s="40">
        <v>42692</v>
      </c>
      <c r="T773" s="55">
        <f t="shared" si="146"/>
        <v>271448976.06999999</v>
      </c>
      <c r="U773" s="90">
        <v>42695</v>
      </c>
      <c r="V773" s="19">
        <v>271448976.06999999</v>
      </c>
      <c r="W773" s="43">
        <v>0</v>
      </c>
      <c r="X773" s="43">
        <v>0</v>
      </c>
      <c r="Y773" s="43">
        <v>0</v>
      </c>
      <c r="Z773" s="43">
        <v>0</v>
      </c>
      <c r="AA773" s="43">
        <v>0</v>
      </c>
      <c r="AB773" s="43">
        <v>0</v>
      </c>
      <c r="AC773" s="43">
        <v>0</v>
      </c>
      <c r="AD773" s="43">
        <v>0</v>
      </c>
      <c r="AE773" s="43">
        <v>0</v>
      </c>
      <c r="AF773" s="43">
        <v>0</v>
      </c>
      <c r="AG773" s="43">
        <v>0</v>
      </c>
      <c r="AH773" s="43">
        <v>0</v>
      </c>
      <c r="AI773" s="88">
        <v>0</v>
      </c>
      <c r="AJ773" s="43">
        <v>0</v>
      </c>
      <c r="AK773" s="43">
        <v>0</v>
      </c>
      <c r="AL773" s="43">
        <v>0</v>
      </c>
      <c r="AM773" s="43">
        <v>0</v>
      </c>
      <c r="AN773" s="72">
        <f t="shared" si="147"/>
        <v>271448976.06999999</v>
      </c>
      <c r="AO773" s="40">
        <v>42801</v>
      </c>
      <c r="AP773" s="56">
        <v>271448976.06999999</v>
      </c>
      <c r="AQ773" s="43">
        <v>0</v>
      </c>
      <c r="AR773" s="43">
        <v>0</v>
      </c>
      <c r="AS773" s="43">
        <v>0</v>
      </c>
      <c r="AT773" s="43">
        <v>0</v>
      </c>
      <c r="AU773" s="43">
        <v>0</v>
      </c>
      <c r="AV773" s="43">
        <v>0</v>
      </c>
      <c r="AW773" s="43">
        <v>0</v>
      </c>
      <c r="AX773" s="43">
        <v>0</v>
      </c>
      <c r="AY773" s="43">
        <v>0</v>
      </c>
      <c r="AZ773" s="43">
        <v>0</v>
      </c>
      <c r="BA773" s="22"/>
      <c r="BB773" s="276">
        <f t="shared" si="148"/>
        <v>0</v>
      </c>
      <c r="BC773" s="276">
        <f t="shared" si="149"/>
        <v>4692187.9300000072</v>
      </c>
      <c r="BD773" s="14">
        <f>COUNTIF(СписМінфін!$B$2:$B$101,M773)</f>
        <v>1</v>
      </c>
    </row>
    <row r="774" spans="1:56" s="14" customFormat="1" hidden="1" x14ac:dyDescent="0.2">
      <c r="A774" s="14">
        <v>1</v>
      </c>
      <c r="B774" s="14">
        <f t="shared" si="138"/>
        <v>0</v>
      </c>
      <c r="C774" s="14">
        <f t="shared" si="139"/>
        <v>0</v>
      </c>
      <c r="D774" s="14" t="str">
        <f t="shared" si="140"/>
        <v>10ПУБЛІЧНЕ АКЦIОНЕРНЕ ТОВАРИСТВО "НІКОПОЛЬСЬКИЙ ЗАВОД ФЕРОСПЛАВІВ"</v>
      </c>
      <c r="E774" s="261">
        <f t="shared" si="141"/>
        <v>0</v>
      </c>
      <c r="F774" s="261">
        <f t="shared" si="142"/>
        <v>0</v>
      </c>
      <c r="G774" s="128">
        <f t="shared" si="145"/>
        <v>0</v>
      </c>
      <c r="H774" s="126">
        <f t="shared" si="143"/>
        <v>0</v>
      </c>
      <c r="I774" s="23">
        <v>42663</v>
      </c>
      <c r="J774" s="23">
        <v>42663</v>
      </c>
      <c r="K774" s="274">
        <f t="shared" si="144"/>
        <v>42695</v>
      </c>
      <c r="L774" s="22">
        <v>9198299248</v>
      </c>
      <c r="M774" s="14" t="s">
        <v>70</v>
      </c>
      <c r="N774" s="41">
        <v>1865204076</v>
      </c>
      <c r="O774" s="40">
        <v>42663</v>
      </c>
      <c r="P774" s="40">
        <v>42663</v>
      </c>
      <c r="Q774" s="40" t="s">
        <v>108</v>
      </c>
      <c r="R774" s="22">
        <v>45005104</v>
      </c>
      <c r="S774" s="40">
        <v>42692</v>
      </c>
      <c r="T774" s="55">
        <f t="shared" si="146"/>
        <v>45005104</v>
      </c>
      <c r="U774" s="90">
        <v>42695</v>
      </c>
      <c r="V774" s="19">
        <v>45005104</v>
      </c>
      <c r="W774" s="43">
        <v>0</v>
      </c>
      <c r="X774" s="43">
        <v>0</v>
      </c>
      <c r="Y774" s="43">
        <v>0</v>
      </c>
      <c r="Z774" s="43">
        <v>0</v>
      </c>
      <c r="AA774" s="43">
        <v>0</v>
      </c>
      <c r="AB774" s="43">
        <v>0</v>
      </c>
      <c r="AC774" s="43">
        <v>0</v>
      </c>
      <c r="AD774" s="43">
        <v>0</v>
      </c>
      <c r="AE774" s="43">
        <v>0</v>
      </c>
      <c r="AF774" s="43">
        <v>0</v>
      </c>
      <c r="AG774" s="43">
        <v>0</v>
      </c>
      <c r="AH774" s="43">
        <v>0</v>
      </c>
      <c r="AI774" s="88">
        <v>0</v>
      </c>
      <c r="AJ774" s="43">
        <v>0</v>
      </c>
      <c r="AK774" s="43">
        <v>0</v>
      </c>
      <c r="AL774" s="43">
        <v>0</v>
      </c>
      <c r="AM774" s="43">
        <v>0</v>
      </c>
      <c r="AN774" s="72">
        <f t="shared" si="147"/>
        <v>45005104</v>
      </c>
      <c r="AO774" s="40">
        <v>42704</v>
      </c>
      <c r="AP774" s="56">
        <v>45005104</v>
      </c>
      <c r="AQ774" s="43">
        <v>0</v>
      </c>
      <c r="AR774" s="43">
        <v>0</v>
      </c>
      <c r="AS774" s="43">
        <v>0</v>
      </c>
      <c r="AT774" s="43">
        <v>0</v>
      </c>
      <c r="AU774" s="43">
        <v>0</v>
      </c>
      <c r="AV774" s="43">
        <v>0</v>
      </c>
      <c r="AW774" s="43">
        <v>0</v>
      </c>
      <c r="AX774" s="43">
        <v>0</v>
      </c>
      <c r="AY774" s="43">
        <v>0</v>
      </c>
      <c r="AZ774" s="43">
        <v>0</v>
      </c>
      <c r="BA774" s="19"/>
      <c r="BB774" s="275">
        <f t="shared" si="148"/>
        <v>0</v>
      </c>
      <c r="BC774" s="275">
        <f t="shared" si="149"/>
        <v>0</v>
      </c>
      <c r="BD774" s="14">
        <f>COUNTIF(СписМінфін!$B$2:$B$101,M774)</f>
        <v>1</v>
      </c>
    </row>
    <row r="775" spans="1:56" s="14" customFormat="1" hidden="1" x14ac:dyDescent="0.2">
      <c r="A775" s="14">
        <v>1</v>
      </c>
      <c r="B775" s="14">
        <f t="shared" ref="B775:B838" si="150">IF(E775&gt;0,1,0)</f>
        <v>0</v>
      </c>
      <c r="C775" s="14">
        <f t="shared" ref="C775:C838" si="151">IF(F775&gt;0,1,0)</f>
        <v>0</v>
      </c>
      <c r="D775" s="14" t="str">
        <f t="shared" ref="D775:D838" si="152">MONTH(J775)&amp;M775</f>
        <v>10ПУБЛІЧНЕ АКЦIОНЕРНЕ ТОВАРИСТВО "СКФ УКРАЇНА"</v>
      </c>
      <c r="E775" s="261">
        <f t="shared" ref="E775:E838" si="153">(IF(G775&lt;=0,0,G775)*IF(($N$2-I775-67)&lt;0,0,$N$2-I775-67)+IF((U775-I775-67)&lt;0,0,U775-I775-67)*V775+IF((W775-I775-67)&lt;0,0,W775-I775-67)*X775+IF((Y775-I775-67)&lt;0,0,Y775-I775-67)*Z775+IF((AA775-I775-67)&lt;0,0,AA775-I775-67)*AB775+IF((AC775-I775-67)&lt;0,0,AC775-I775-67)*AD775+IF((AE775-I775-67)&lt;0,0,AE775-I775-67)*AF775)/365</f>
        <v>0</v>
      </c>
      <c r="F775" s="261">
        <f t="shared" ref="F775:F838" si="154">(IF((U775-I775-67)&lt;0,0,U775-I775-67)*V775+IF((W775-I775-67)&lt;0,0,W775-I775-67)*X775+IF((Y775-I775-67)&lt;0,0,Y775-I775-67)*Z775+IF((AA775-I775-67)&lt;0,0,AA775-I775-67)*AB775+IF((AC775-I775-67)&lt;0,0,AC775-I775-67)*AD775+IF((AE775-I775-67)&lt;0,0,AE775-I775-67)*AF775)/365</f>
        <v>0</v>
      </c>
      <c r="G775" s="128">
        <f t="shared" si="145"/>
        <v>0</v>
      </c>
      <c r="H775" s="126">
        <f t="shared" ref="H775:H838" si="155">IF(K775-I775-67&gt;0,K775-I775-67,0)</f>
        <v>0</v>
      </c>
      <c r="I775" s="23">
        <v>42663</v>
      </c>
      <c r="J775" s="23">
        <v>42663</v>
      </c>
      <c r="K775" s="274">
        <f t="shared" ref="K775:K838" si="156">IF(AE775&gt;0,AE775,IF(AC775&gt;0,AC775,IF(AA775&gt;0,AA775,IF(Y775&gt;0,Y775,IF(W775&gt;0,W775,IF(U775&gt;0,U775,$N$2))))))</f>
        <v>42695</v>
      </c>
      <c r="L775" s="22">
        <v>9197631619</v>
      </c>
      <c r="M775" s="14" t="s">
        <v>84</v>
      </c>
      <c r="N775" s="41">
        <v>57451603177</v>
      </c>
      <c r="O775" s="40">
        <v>42663</v>
      </c>
      <c r="P775" s="40">
        <v>42663</v>
      </c>
      <c r="Q775" s="40" t="s">
        <v>108</v>
      </c>
      <c r="R775" s="43">
        <v>19347626</v>
      </c>
      <c r="S775" s="40">
        <v>42692</v>
      </c>
      <c r="T775" s="55">
        <f t="shared" si="146"/>
        <v>19347626</v>
      </c>
      <c r="U775" s="90">
        <v>42695</v>
      </c>
      <c r="V775" s="19">
        <v>19347626</v>
      </c>
      <c r="W775" s="43">
        <v>0</v>
      </c>
      <c r="X775" s="43">
        <v>0</v>
      </c>
      <c r="Y775" s="43">
        <v>0</v>
      </c>
      <c r="Z775" s="43">
        <v>0</v>
      </c>
      <c r="AA775" s="43">
        <v>0</v>
      </c>
      <c r="AB775" s="43">
        <v>0</v>
      </c>
      <c r="AC775" s="43">
        <v>0</v>
      </c>
      <c r="AD775" s="43">
        <v>0</v>
      </c>
      <c r="AE775" s="43">
        <v>0</v>
      </c>
      <c r="AF775" s="43">
        <v>0</v>
      </c>
      <c r="AG775" s="43">
        <v>0</v>
      </c>
      <c r="AH775" s="43">
        <v>0</v>
      </c>
      <c r="AI775" s="88">
        <v>0</v>
      </c>
      <c r="AJ775" s="43">
        <v>0</v>
      </c>
      <c r="AK775" s="43">
        <v>0</v>
      </c>
      <c r="AL775" s="43">
        <v>0</v>
      </c>
      <c r="AM775" s="43">
        <v>0</v>
      </c>
      <c r="AN775" s="72">
        <f t="shared" si="147"/>
        <v>19347626</v>
      </c>
      <c r="AO775" s="40">
        <v>42704</v>
      </c>
      <c r="AP775" s="56">
        <v>19347626</v>
      </c>
      <c r="AQ775" s="43">
        <v>0</v>
      </c>
      <c r="AR775" s="43">
        <v>0</v>
      </c>
      <c r="AS775" s="43">
        <v>0</v>
      </c>
      <c r="AT775" s="43">
        <v>0</v>
      </c>
      <c r="AU775" s="43">
        <v>0</v>
      </c>
      <c r="AV775" s="43">
        <v>0</v>
      </c>
      <c r="AW775" s="43">
        <v>0</v>
      </c>
      <c r="AX775" s="43">
        <v>0</v>
      </c>
      <c r="AY775" s="43">
        <v>0</v>
      </c>
      <c r="AZ775" s="43">
        <v>0</v>
      </c>
      <c r="BA775" s="19"/>
      <c r="BB775" s="275">
        <f t="shared" si="148"/>
        <v>0</v>
      </c>
      <c r="BC775" s="275">
        <f t="shared" si="149"/>
        <v>0</v>
      </c>
      <c r="BD775" s="14">
        <f>COUNTIF(СписМінфін!$B$2:$B$101,M775)</f>
        <v>1</v>
      </c>
    </row>
    <row r="776" spans="1:56" s="14" customFormat="1" hidden="1" x14ac:dyDescent="0.2">
      <c r="A776" s="14">
        <v>1</v>
      </c>
      <c r="B776" s="14">
        <f t="shared" si="150"/>
        <v>0</v>
      </c>
      <c r="C776" s="14">
        <f t="shared" si="151"/>
        <v>0</v>
      </c>
      <c r="D776" s="14" t="str">
        <f t="shared" si="152"/>
        <v>10ПУБЛІЧНЕ АКЦIОНЕРНЕ ТОВАРИСТВО "СУМСЬКЕ МАШИНОБУДІВНЕ НАУКОВО-ВИРОБНИЧЕ ОБ'ЄДНАННЯ"</v>
      </c>
      <c r="E776" s="261">
        <f t="shared" si="153"/>
        <v>0</v>
      </c>
      <c r="F776" s="261">
        <f t="shared" si="154"/>
        <v>0</v>
      </c>
      <c r="G776" s="128">
        <f t="shared" si="145"/>
        <v>0</v>
      </c>
      <c r="H776" s="126">
        <f t="shared" si="155"/>
        <v>0</v>
      </c>
      <c r="I776" s="23">
        <v>42663</v>
      </c>
      <c r="J776" s="23">
        <v>42663</v>
      </c>
      <c r="K776" s="274">
        <f t="shared" si="156"/>
        <v>42695</v>
      </c>
      <c r="L776" s="22">
        <v>9197475237</v>
      </c>
      <c r="M776" s="14" t="s">
        <v>48</v>
      </c>
      <c r="N776" s="41">
        <v>57479918286</v>
      </c>
      <c r="O776" s="40">
        <v>42663</v>
      </c>
      <c r="P776" s="40">
        <v>42663</v>
      </c>
      <c r="Q776" s="40" t="s">
        <v>108</v>
      </c>
      <c r="R776" s="43">
        <v>3972009</v>
      </c>
      <c r="S776" s="40">
        <v>42692</v>
      </c>
      <c r="T776" s="55">
        <f t="shared" si="146"/>
        <v>3972009</v>
      </c>
      <c r="U776" s="92">
        <v>42695</v>
      </c>
      <c r="V776" s="30">
        <v>3972009</v>
      </c>
      <c r="W776" s="43">
        <v>0</v>
      </c>
      <c r="X776" s="43">
        <v>0</v>
      </c>
      <c r="Y776" s="43">
        <v>0</v>
      </c>
      <c r="Z776" s="43">
        <v>0</v>
      </c>
      <c r="AA776" s="43">
        <v>0</v>
      </c>
      <c r="AB776" s="43">
        <v>0</v>
      </c>
      <c r="AC776" s="43">
        <v>0</v>
      </c>
      <c r="AD776" s="43">
        <v>0</v>
      </c>
      <c r="AE776" s="43">
        <v>0</v>
      </c>
      <c r="AF776" s="43">
        <v>0</v>
      </c>
      <c r="AG776" s="43">
        <v>0</v>
      </c>
      <c r="AH776" s="43">
        <v>0</v>
      </c>
      <c r="AI776" s="88">
        <v>0</v>
      </c>
      <c r="AJ776" s="43">
        <v>0</v>
      </c>
      <c r="AK776" s="43">
        <v>0</v>
      </c>
      <c r="AL776" s="43">
        <v>0</v>
      </c>
      <c r="AM776" s="43">
        <v>0</v>
      </c>
      <c r="AN776" s="72">
        <f t="shared" si="147"/>
        <v>3972009</v>
      </c>
      <c r="AO776" s="40">
        <v>42767</v>
      </c>
      <c r="AP776" s="57">
        <v>3972009</v>
      </c>
      <c r="AQ776" s="43">
        <v>0</v>
      </c>
      <c r="AR776" s="43">
        <v>0</v>
      </c>
      <c r="AS776" s="43">
        <v>0</v>
      </c>
      <c r="AT776" s="43">
        <v>0</v>
      </c>
      <c r="AU776" s="43">
        <v>0</v>
      </c>
      <c r="AV776" s="43">
        <v>0</v>
      </c>
      <c r="AW776" s="43">
        <v>0</v>
      </c>
      <c r="AX776" s="43">
        <v>0</v>
      </c>
      <c r="AY776" s="43">
        <v>0</v>
      </c>
      <c r="AZ776" s="43">
        <v>0</v>
      </c>
      <c r="BA776" s="19"/>
      <c r="BB776" s="275">
        <f t="shared" si="148"/>
        <v>0</v>
      </c>
      <c r="BC776" s="275">
        <f t="shared" si="149"/>
        <v>0</v>
      </c>
      <c r="BD776" s="14">
        <f>COUNTIF(СписМінфін!$B$2:$B$101,M776)</f>
        <v>1</v>
      </c>
    </row>
    <row r="777" spans="1:56" s="14" customFormat="1" hidden="1" x14ac:dyDescent="0.2">
      <c r="A777" s="14">
        <v>1</v>
      </c>
      <c r="B777" s="14">
        <f t="shared" si="150"/>
        <v>0</v>
      </c>
      <c r="C777" s="14">
        <f t="shared" si="151"/>
        <v>0</v>
      </c>
      <c r="D777" s="14" t="str">
        <f t="shared" si="152"/>
        <v>10ПУБЛІЧНЕ АКЦIОНЕРНЕ ТОВАРИСТВО "ФАРМАК"</v>
      </c>
      <c r="E777" s="261">
        <f t="shared" si="153"/>
        <v>0</v>
      </c>
      <c r="F777" s="261">
        <f t="shared" si="154"/>
        <v>0</v>
      </c>
      <c r="G777" s="128">
        <f t="shared" si="145"/>
        <v>0</v>
      </c>
      <c r="H777" s="126">
        <f t="shared" si="155"/>
        <v>0</v>
      </c>
      <c r="I777" s="23">
        <v>42663</v>
      </c>
      <c r="J777" s="23">
        <v>42663</v>
      </c>
      <c r="K777" s="274">
        <f t="shared" si="156"/>
        <v>42695</v>
      </c>
      <c r="L777" s="22">
        <v>9197894219</v>
      </c>
      <c r="M777" s="14" t="s">
        <v>49</v>
      </c>
      <c r="N777" s="41">
        <v>4811926650</v>
      </c>
      <c r="O777" s="40">
        <v>42663</v>
      </c>
      <c r="P777" s="40">
        <v>42663</v>
      </c>
      <c r="Q777" s="40" t="s">
        <v>108</v>
      </c>
      <c r="R777" s="22">
        <v>1523606</v>
      </c>
      <c r="S777" s="40">
        <v>42692</v>
      </c>
      <c r="T777" s="55">
        <f t="shared" si="146"/>
        <v>1523606</v>
      </c>
      <c r="U777" s="90">
        <v>42695</v>
      </c>
      <c r="V777" s="19">
        <v>1523606</v>
      </c>
      <c r="W777" s="43">
        <v>0</v>
      </c>
      <c r="X777" s="43">
        <v>0</v>
      </c>
      <c r="Y777" s="43">
        <v>0</v>
      </c>
      <c r="Z777" s="43">
        <v>0</v>
      </c>
      <c r="AA777" s="43">
        <v>0</v>
      </c>
      <c r="AB777" s="43">
        <v>0</v>
      </c>
      <c r="AC777" s="43">
        <v>0</v>
      </c>
      <c r="AD777" s="43">
        <v>0</v>
      </c>
      <c r="AE777" s="43">
        <v>0</v>
      </c>
      <c r="AF777" s="43">
        <v>0</v>
      </c>
      <c r="AG777" s="43">
        <v>0</v>
      </c>
      <c r="AH777" s="43">
        <v>0</v>
      </c>
      <c r="AI777" s="88">
        <v>0</v>
      </c>
      <c r="AJ777" s="43">
        <v>0</v>
      </c>
      <c r="AK777" s="43">
        <v>0</v>
      </c>
      <c r="AL777" s="43">
        <v>0</v>
      </c>
      <c r="AM777" s="43">
        <v>0</v>
      </c>
      <c r="AN777" s="72">
        <f t="shared" si="147"/>
        <v>1523606</v>
      </c>
      <c r="AO777" s="40">
        <v>42713</v>
      </c>
      <c r="AP777" s="56">
        <v>1523606</v>
      </c>
      <c r="AQ777" s="43">
        <v>0</v>
      </c>
      <c r="AR777" s="43">
        <v>0</v>
      </c>
      <c r="AS777" s="43">
        <v>0</v>
      </c>
      <c r="AT777" s="43">
        <v>0</v>
      </c>
      <c r="AU777" s="43">
        <v>0</v>
      </c>
      <c r="AV777" s="43">
        <v>0</v>
      </c>
      <c r="AW777" s="43">
        <v>0</v>
      </c>
      <c r="AX777" s="43">
        <v>0</v>
      </c>
      <c r="AY777" s="43">
        <v>0</v>
      </c>
      <c r="AZ777" s="43">
        <v>0</v>
      </c>
      <c r="BA777" s="19"/>
      <c r="BB777" s="275">
        <f t="shared" si="148"/>
        <v>0</v>
      </c>
      <c r="BC777" s="275">
        <f t="shared" si="149"/>
        <v>0</v>
      </c>
      <c r="BD777" s="14">
        <f>COUNTIF(СписМінфін!$B$2:$B$101,M777)</f>
        <v>1</v>
      </c>
    </row>
    <row r="778" spans="1:56" s="14" customFormat="1" hidden="1" x14ac:dyDescent="0.2">
      <c r="A778" s="14">
        <v>1</v>
      </c>
      <c r="B778" s="14">
        <f t="shared" si="150"/>
        <v>1</v>
      </c>
      <c r="C778" s="14">
        <f t="shared" si="151"/>
        <v>0</v>
      </c>
      <c r="D778" s="14" t="str">
        <f t="shared" si="152"/>
        <v>10ТОВАРИСТВО З ОБМЕЖЕНОЮ ВIДПОВIДАЛЬНIСТЮ "ЄВРОПА-ТРАНС ЛТД"</v>
      </c>
      <c r="E778" s="261">
        <f t="shared" si="153"/>
        <v>302996.21917808219</v>
      </c>
      <c r="F778" s="261">
        <f t="shared" si="154"/>
        <v>0</v>
      </c>
      <c r="G778" s="128">
        <f t="shared" si="145"/>
        <v>1024015</v>
      </c>
      <c r="H778" s="126">
        <f t="shared" si="155"/>
        <v>0</v>
      </c>
      <c r="I778" s="23">
        <v>42663</v>
      </c>
      <c r="J778" s="23">
        <v>42663</v>
      </c>
      <c r="K778" s="274">
        <f t="shared" si="156"/>
        <v>42695</v>
      </c>
      <c r="L778" s="22">
        <v>9198292825</v>
      </c>
      <c r="M778" s="14" t="s">
        <v>51</v>
      </c>
      <c r="N778" s="41">
        <v>326051509157</v>
      </c>
      <c r="O778" s="40">
        <v>42663</v>
      </c>
      <c r="P778" s="40">
        <v>42663</v>
      </c>
      <c r="Q778" s="40" t="s">
        <v>108</v>
      </c>
      <c r="R778" s="22">
        <v>94366059</v>
      </c>
      <c r="S778" s="40">
        <v>42692</v>
      </c>
      <c r="T778" s="55">
        <f t="shared" si="146"/>
        <v>93342044</v>
      </c>
      <c r="U778" s="90">
        <v>42695</v>
      </c>
      <c r="V778" s="19">
        <v>93342044</v>
      </c>
      <c r="W778" s="43">
        <v>0</v>
      </c>
      <c r="X778" s="43">
        <v>0</v>
      </c>
      <c r="Y778" s="43">
        <v>0</v>
      </c>
      <c r="Z778" s="43">
        <v>0</v>
      </c>
      <c r="AA778" s="43">
        <v>0</v>
      </c>
      <c r="AB778" s="43">
        <v>0</v>
      </c>
      <c r="AC778" s="43">
        <v>0</v>
      </c>
      <c r="AD778" s="43">
        <v>0</v>
      </c>
      <c r="AE778" s="43">
        <v>0</v>
      </c>
      <c r="AF778" s="43">
        <v>0</v>
      </c>
      <c r="AG778" s="43">
        <v>0</v>
      </c>
      <c r="AH778" s="43">
        <v>0</v>
      </c>
      <c r="AI778" s="88">
        <v>0</v>
      </c>
      <c r="AJ778" s="43">
        <v>0</v>
      </c>
      <c r="AK778" s="43">
        <v>0</v>
      </c>
      <c r="AL778" s="43">
        <v>0</v>
      </c>
      <c r="AM778" s="43">
        <v>0</v>
      </c>
      <c r="AN778" s="72">
        <f t="shared" si="147"/>
        <v>93342044</v>
      </c>
      <c r="AO778" s="40">
        <v>42704</v>
      </c>
      <c r="AP778" s="56">
        <v>93342044</v>
      </c>
      <c r="AQ778" s="43">
        <v>0</v>
      </c>
      <c r="AR778" s="43">
        <v>0</v>
      </c>
      <c r="AS778" s="43">
        <v>0</v>
      </c>
      <c r="AT778" s="43">
        <v>0</v>
      </c>
      <c r="AU778" s="43">
        <v>0</v>
      </c>
      <c r="AV778" s="43">
        <v>0</v>
      </c>
      <c r="AW778" s="43">
        <v>0</v>
      </c>
      <c r="AX778" s="43">
        <v>0</v>
      </c>
      <c r="AY778" s="43">
        <v>0</v>
      </c>
      <c r="AZ778" s="43">
        <v>0</v>
      </c>
      <c r="BA778" s="19"/>
      <c r="BB778" s="275">
        <f t="shared" si="148"/>
        <v>0</v>
      </c>
      <c r="BC778" s="275">
        <f t="shared" si="149"/>
        <v>1024015</v>
      </c>
      <c r="BD778" s="14">
        <f>COUNTIF(СписМінфін!$B$2:$B$101,M778)</f>
        <v>1</v>
      </c>
    </row>
    <row r="779" spans="1:56" s="14" customFormat="1" hidden="1" x14ac:dyDescent="0.2">
      <c r="A779" s="14">
        <v>1</v>
      </c>
      <c r="B779" s="14">
        <f t="shared" si="150"/>
        <v>0</v>
      </c>
      <c r="C779" s="14">
        <f t="shared" si="151"/>
        <v>0</v>
      </c>
      <c r="D779" s="14" t="str">
        <f t="shared" si="152"/>
        <v>10ТОВАРИСТВО З ОБМЕЖЕНОЮ ВIДПОВIДАЛЬНIСТЮ "ЗАПОРІЗЬКИЙ ТИТАНО-МАГНІЄВИЙ КОМБІНАТ"</v>
      </c>
      <c r="E779" s="261">
        <f t="shared" si="153"/>
        <v>0</v>
      </c>
      <c r="F779" s="261">
        <f t="shared" si="154"/>
        <v>0</v>
      </c>
      <c r="G779" s="128">
        <f t="shared" si="145"/>
        <v>0</v>
      </c>
      <c r="H779" s="126">
        <f t="shared" si="155"/>
        <v>0</v>
      </c>
      <c r="I779" s="23">
        <v>42663</v>
      </c>
      <c r="J779" s="23">
        <v>42663</v>
      </c>
      <c r="K779" s="274">
        <f t="shared" si="156"/>
        <v>42695</v>
      </c>
      <c r="L779" s="22">
        <v>9197381122</v>
      </c>
      <c r="M779" s="14" t="s">
        <v>30</v>
      </c>
      <c r="N779" s="41">
        <v>389830008255</v>
      </c>
      <c r="O779" s="40">
        <v>42663</v>
      </c>
      <c r="P779" s="40">
        <v>42663</v>
      </c>
      <c r="Q779" s="40" t="s">
        <v>108</v>
      </c>
      <c r="R779" s="43">
        <v>7326550</v>
      </c>
      <c r="S779" s="40">
        <v>42692</v>
      </c>
      <c r="T779" s="55">
        <f t="shared" si="146"/>
        <v>7326550</v>
      </c>
      <c r="U779" s="90">
        <v>42695</v>
      </c>
      <c r="V779" s="19">
        <v>7326550</v>
      </c>
      <c r="W779" s="43">
        <v>0</v>
      </c>
      <c r="X779" s="43">
        <v>0</v>
      </c>
      <c r="Y779" s="43">
        <v>0</v>
      </c>
      <c r="Z779" s="43">
        <v>0</v>
      </c>
      <c r="AA779" s="43">
        <v>0</v>
      </c>
      <c r="AB779" s="43">
        <v>0</v>
      </c>
      <c r="AC779" s="43">
        <v>0</v>
      </c>
      <c r="AD779" s="43">
        <v>0</v>
      </c>
      <c r="AE779" s="43">
        <v>0</v>
      </c>
      <c r="AF779" s="43">
        <v>0</v>
      </c>
      <c r="AG779" s="43">
        <v>0</v>
      </c>
      <c r="AH779" s="43">
        <v>0</v>
      </c>
      <c r="AI779" s="88">
        <v>0</v>
      </c>
      <c r="AJ779" s="43">
        <v>0</v>
      </c>
      <c r="AK779" s="43">
        <v>0</v>
      </c>
      <c r="AL779" s="43">
        <v>0</v>
      </c>
      <c r="AM779" s="43">
        <v>0</v>
      </c>
      <c r="AN779" s="72">
        <f t="shared" si="147"/>
        <v>7326550</v>
      </c>
      <c r="AO779" s="40">
        <v>42733</v>
      </c>
      <c r="AP779" s="56">
        <v>7326550</v>
      </c>
      <c r="AQ779" s="43">
        <v>0</v>
      </c>
      <c r="AR779" s="43">
        <v>0</v>
      </c>
      <c r="AS779" s="43">
        <v>0</v>
      </c>
      <c r="AT779" s="43">
        <v>0</v>
      </c>
      <c r="AU779" s="43">
        <v>0</v>
      </c>
      <c r="AV779" s="43">
        <v>0</v>
      </c>
      <c r="AW779" s="43">
        <v>0</v>
      </c>
      <c r="AX779" s="43">
        <v>0</v>
      </c>
      <c r="AY779" s="43">
        <v>0</v>
      </c>
      <c r="AZ779" s="43">
        <v>0</v>
      </c>
      <c r="BA779" s="19"/>
      <c r="BB779" s="275">
        <f t="shared" si="148"/>
        <v>0</v>
      </c>
      <c r="BC779" s="275">
        <f t="shared" si="149"/>
        <v>0</v>
      </c>
      <c r="BD779" s="14">
        <f>COUNTIF(СписМінфін!$B$2:$B$101,M779)</f>
        <v>1</v>
      </c>
    </row>
    <row r="780" spans="1:56" s="14" customFormat="1" hidden="1" x14ac:dyDescent="0.2">
      <c r="A780" s="14">
        <v>1</v>
      </c>
      <c r="B780" s="14">
        <f t="shared" si="150"/>
        <v>1</v>
      </c>
      <c r="C780" s="14">
        <f t="shared" si="151"/>
        <v>1</v>
      </c>
      <c r="D780" s="14" t="str">
        <f t="shared" si="152"/>
        <v>10ТОВАРИСТВО З ОБМЕЖЕНОЮ ВIДПОВIДАЛЬНIСТЮ "ПОБУЖСЬКИЙ ФЕРОНІКЕЛЕВИЙ КОМБІНАТ"</v>
      </c>
      <c r="E780" s="261">
        <f t="shared" si="153"/>
        <v>44143.140657534816</v>
      </c>
      <c r="F780" s="261">
        <f t="shared" si="154"/>
        <v>33969.590958904111</v>
      </c>
      <c r="G780" s="128">
        <f t="shared" si="145"/>
        <v>34382.830000001937</v>
      </c>
      <c r="H780" s="126">
        <f t="shared" si="155"/>
        <v>58</v>
      </c>
      <c r="I780" s="62">
        <v>42663</v>
      </c>
      <c r="J780" s="62">
        <v>42663</v>
      </c>
      <c r="K780" s="274">
        <f t="shared" si="156"/>
        <v>42788</v>
      </c>
      <c r="L780" s="52">
        <v>9198153265</v>
      </c>
      <c r="M780" s="14" t="s">
        <v>50</v>
      </c>
      <c r="N780" s="58">
        <v>310769526557</v>
      </c>
      <c r="O780" s="51">
        <v>42663</v>
      </c>
      <c r="P780" s="51">
        <v>42663</v>
      </c>
      <c r="Q780" s="40" t="s">
        <v>108</v>
      </c>
      <c r="R780" s="52">
        <v>30708276</v>
      </c>
      <c r="S780" s="51">
        <v>42692</v>
      </c>
      <c r="T780" s="55">
        <f t="shared" si="146"/>
        <v>30673893.169999998</v>
      </c>
      <c r="U780" s="110">
        <v>42695</v>
      </c>
      <c r="V780" s="25">
        <v>30460119.02</v>
      </c>
      <c r="W780" s="33">
        <v>42788</v>
      </c>
      <c r="X780" s="25">
        <v>213774.15</v>
      </c>
      <c r="Y780" s="43">
        <v>0</v>
      </c>
      <c r="Z780" s="43">
        <v>0</v>
      </c>
      <c r="AA780" s="43">
        <v>0</v>
      </c>
      <c r="AB780" s="43">
        <v>0</v>
      </c>
      <c r="AC780" s="43">
        <v>0</v>
      </c>
      <c r="AD780" s="43">
        <v>0</v>
      </c>
      <c r="AE780" s="43">
        <v>0</v>
      </c>
      <c r="AF780" s="43">
        <v>0</v>
      </c>
      <c r="AG780" s="43">
        <v>0</v>
      </c>
      <c r="AH780" s="43">
        <v>0</v>
      </c>
      <c r="AI780" s="88">
        <v>0</v>
      </c>
      <c r="AJ780" s="43">
        <v>0</v>
      </c>
      <c r="AK780" s="43">
        <v>0</v>
      </c>
      <c r="AL780" s="43">
        <v>0</v>
      </c>
      <c r="AM780" s="43">
        <v>0</v>
      </c>
      <c r="AN780" s="72">
        <f t="shared" si="147"/>
        <v>30673893.169999998</v>
      </c>
      <c r="AO780" s="40">
        <v>42704</v>
      </c>
      <c r="AP780" s="57">
        <v>30673893.169999998</v>
      </c>
      <c r="AQ780" s="43">
        <v>0</v>
      </c>
      <c r="AR780" s="43">
        <v>0</v>
      </c>
      <c r="AS780" s="43">
        <v>0</v>
      </c>
      <c r="AT780" s="43">
        <v>0</v>
      </c>
      <c r="AU780" s="43">
        <v>0</v>
      </c>
      <c r="AV780" s="43">
        <v>0</v>
      </c>
      <c r="AW780" s="43">
        <v>0</v>
      </c>
      <c r="AX780" s="43">
        <v>0</v>
      </c>
      <c r="AY780" s="43">
        <v>0</v>
      </c>
      <c r="AZ780" s="43">
        <v>0</v>
      </c>
      <c r="BA780" s="19"/>
      <c r="BB780" s="275">
        <f t="shared" si="148"/>
        <v>0</v>
      </c>
      <c r="BC780" s="275">
        <f t="shared" si="149"/>
        <v>34382.830000001937</v>
      </c>
      <c r="BD780" s="14">
        <f>COUNTIF(СписМінфін!$B$2:$B$101,M780)</f>
        <v>1</v>
      </c>
    </row>
    <row r="781" spans="1:56" s="14" customFormat="1" hidden="1" x14ac:dyDescent="0.2">
      <c r="A781" s="14">
        <v>1</v>
      </c>
      <c r="B781" s="14">
        <f t="shared" si="150"/>
        <v>0</v>
      </c>
      <c r="C781" s="14">
        <f t="shared" si="151"/>
        <v>0</v>
      </c>
      <c r="D781" s="14" t="str">
        <f t="shared" si="152"/>
        <v>10ТОВАРИСТВО З ОБМЕЖЕНОЮ ВIДПОВIДАЛЬНIСТЮ "РАДЕХІВСЬКИЙ ЦУКОР"</v>
      </c>
      <c r="E781" s="261">
        <f t="shared" si="153"/>
        <v>0</v>
      </c>
      <c r="F781" s="261">
        <f t="shared" si="154"/>
        <v>0</v>
      </c>
      <c r="G781" s="128">
        <f t="shared" si="145"/>
        <v>0</v>
      </c>
      <c r="H781" s="126">
        <f t="shared" si="155"/>
        <v>0</v>
      </c>
      <c r="I781" s="23">
        <v>42663</v>
      </c>
      <c r="J781" s="23">
        <v>42663</v>
      </c>
      <c r="K781" s="274">
        <f t="shared" si="156"/>
        <v>42695</v>
      </c>
      <c r="L781" s="22">
        <v>9197289571</v>
      </c>
      <c r="M781" s="14" t="s">
        <v>17</v>
      </c>
      <c r="N781" s="41">
        <v>361531813268</v>
      </c>
      <c r="O781" s="40">
        <v>42663</v>
      </c>
      <c r="P781" s="40">
        <v>42663</v>
      </c>
      <c r="Q781" s="40" t="s">
        <v>108</v>
      </c>
      <c r="R781" s="22">
        <v>10799091</v>
      </c>
      <c r="S781" s="40">
        <v>42692</v>
      </c>
      <c r="T781" s="55">
        <f t="shared" si="146"/>
        <v>10799091</v>
      </c>
      <c r="U781" s="90">
        <v>42695</v>
      </c>
      <c r="V781" s="19">
        <v>10799091</v>
      </c>
      <c r="W781" s="43">
        <v>0</v>
      </c>
      <c r="X781" s="43">
        <v>0</v>
      </c>
      <c r="Y781" s="43">
        <v>0</v>
      </c>
      <c r="Z781" s="43">
        <v>0</v>
      </c>
      <c r="AA781" s="43">
        <v>0</v>
      </c>
      <c r="AB781" s="43">
        <v>0</v>
      </c>
      <c r="AC781" s="43">
        <v>0</v>
      </c>
      <c r="AD781" s="43">
        <v>0</v>
      </c>
      <c r="AE781" s="43">
        <v>0</v>
      </c>
      <c r="AF781" s="43">
        <v>0</v>
      </c>
      <c r="AG781" s="43">
        <v>0</v>
      </c>
      <c r="AH781" s="43">
        <v>0</v>
      </c>
      <c r="AI781" s="88">
        <v>0</v>
      </c>
      <c r="AJ781" s="43">
        <v>0</v>
      </c>
      <c r="AK781" s="43">
        <v>0</v>
      </c>
      <c r="AL781" s="43">
        <v>0</v>
      </c>
      <c r="AM781" s="43">
        <v>0</v>
      </c>
      <c r="AN781" s="72">
        <f t="shared" si="147"/>
        <v>10799091</v>
      </c>
      <c r="AO781" s="40">
        <v>42768</v>
      </c>
      <c r="AP781" s="56">
        <v>10799091</v>
      </c>
      <c r="AQ781" s="43">
        <v>0</v>
      </c>
      <c r="AR781" s="43">
        <v>0</v>
      </c>
      <c r="AS781" s="43">
        <v>0</v>
      </c>
      <c r="AT781" s="43">
        <v>0</v>
      </c>
      <c r="AU781" s="43">
        <v>0</v>
      </c>
      <c r="AV781" s="43">
        <v>0</v>
      </c>
      <c r="AW781" s="43">
        <v>0</v>
      </c>
      <c r="AX781" s="43">
        <v>0</v>
      </c>
      <c r="AY781" s="43">
        <v>0</v>
      </c>
      <c r="AZ781" s="43">
        <v>0</v>
      </c>
      <c r="BA781" s="19"/>
      <c r="BB781" s="275">
        <f t="shared" si="148"/>
        <v>0</v>
      </c>
      <c r="BC781" s="275">
        <f t="shared" si="149"/>
        <v>0</v>
      </c>
      <c r="BD781" s="14">
        <f>COUNTIF(СписМінфін!$B$2:$B$101,M781)</f>
        <v>1</v>
      </c>
    </row>
    <row r="782" spans="1:56" s="14" customFormat="1" hidden="1" x14ac:dyDescent="0.2">
      <c r="A782" s="14">
        <v>1</v>
      </c>
      <c r="B782" s="14">
        <f t="shared" si="150"/>
        <v>0</v>
      </c>
      <c r="C782" s="14">
        <f t="shared" si="151"/>
        <v>0</v>
      </c>
      <c r="D782" s="14" t="str">
        <f t="shared" si="152"/>
        <v>10ТОВАРИСТВО З ОБМЕЖЕНОЮ ВIДПОВIДАЛЬНIСТЮ "ТОРГОВИЙ ДІМ "СЛАВИЧ"</v>
      </c>
      <c r="E782" s="261">
        <f t="shared" si="153"/>
        <v>0</v>
      </c>
      <c r="F782" s="261">
        <f t="shared" si="154"/>
        <v>0</v>
      </c>
      <c r="G782" s="128">
        <f t="shared" si="145"/>
        <v>0</v>
      </c>
      <c r="H782" s="126">
        <f t="shared" si="155"/>
        <v>0</v>
      </c>
      <c r="I782" s="23">
        <v>42663</v>
      </c>
      <c r="J782" s="23">
        <v>42663</v>
      </c>
      <c r="K782" s="274">
        <f t="shared" si="156"/>
        <v>42697</v>
      </c>
      <c r="L782" s="22">
        <v>9198251601</v>
      </c>
      <c r="M782" s="14" t="s">
        <v>90</v>
      </c>
      <c r="N782" s="41">
        <v>213943025265</v>
      </c>
      <c r="O782" s="40">
        <v>42663</v>
      </c>
      <c r="P782" s="40">
        <v>42663</v>
      </c>
      <c r="Q782" s="40" t="s">
        <v>108</v>
      </c>
      <c r="R782" s="22">
        <v>7903176</v>
      </c>
      <c r="S782" s="40">
        <v>42697</v>
      </c>
      <c r="T782" s="55">
        <f t="shared" si="146"/>
        <v>7903176</v>
      </c>
      <c r="U782" s="90">
        <v>42697</v>
      </c>
      <c r="V782" s="19">
        <v>7903176</v>
      </c>
      <c r="W782" s="43">
        <v>0</v>
      </c>
      <c r="X782" s="43">
        <v>0</v>
      </c>
      <c r="Y782" s="43">
        <v>0</v>
      </c>
      <c r="Z782" s="43">
        <v>0</v>
      </c>
      <c r="AA782" s="43">
        <v>0</v>
      </c>
      <c r="AB782" s="43">
        <v>0</v>
      </c>
      <c r="AC782" s="43">
        <v>0</v>
      </c>
      <c r="AD782" s="43">
        <v>0</v>
      </c>
      <c r="AE782" s="43">
        <v>0</v>
      </c>
      <c r="AF782" s="43">
        <v>0</v>
      </c>
      <c r="AG782" s="43">
        <v>0</v>
      </c>
      <c r="AH782" s="43">
        <v>0</v>
      </c>
      <c r="AI782" s="88">
        <v>0</v>
      </c>
      <c r="AJ782" s="43">
        <v>0</v>
      </c>
      <c r="AK782" s="43">
        <v>0</v>
      </c>
      <c r="AL782" s="43">
        <v>0</v>
      </c>
      <c r="AM782" s="43">
        <v>0</v>
      </c>
      <c r="AN782" s="72">
        <f t="shared" si="147"/>
        <v>7903176</v>
      </c>
      <c r="AO782" s="40">
        <v>42726</v>
      </c>
      <c r="AP782" s="56">
        <v>7903176</v>
      </c>
      <c r="AQ782" s="43">
        <v>0</v>
      </c>
      <c r="AR782" s="43">
        <v>0</v>
      </c>
      <c r="AS782" s="43">
        <v>0</v>
      </c>
      <c r="AT782" s="43">
        <v>0</v>
      </c>
      <c r="AU782" s="43">
        <v>0</v>
      </c>
      <c r="AV782" s="43">
        <v>0</v>
      </c>
      <c r="AW782" s="43">
        <v>0</v>
      </c>
      <c r="AX782" s="43">
        <v>0</v>
      </c>
      <c r="AY782" s="43">
        <v>0</v>
      </c>
      <c r="AZ782" s="43">
        <v>0</v>
      </c>
      <c r="BA782" s="19"/>
      <c r="BB782" s="275">
        <f t="shared" si="148"/>
        <v>0</v>
      </c>
      <c r="BC782" s="275">
        <f t="shared" si="149"/>
        <v>0</v>
      </c>
      <c r="BD782" s="14">
        <f>COUNTIF(СписМінфін!$B$2:$B$101,M782)</f>
        <v>1</v>
      </c>
    </row>
    <row r="783" spans="1:56" s="14" customFormat="1" hidden="1" x14ac:dyDescent="0.2">
      <c r="A783" s="14">
        <v>1</v>
      </c>
      <c r="B783" s="14">
        <f t="shared" si="150"/>
        <v>0</v>
      </c>
      <c r="C783" s="14">
        <f t="shared" si="151"/>
        <v>0</v>
      </c>
      <c r="D783" s="14" t="str">
        <f t="shared" si="152"/>
        <v>10ТОВАРИСТВО З ОБМЕЖЕНОЮ ВIДПОВIДАЛЬНIСТЮ "ДЖУССО УКРАЇНА"</v>
      </c>
      <c r="E783" s="261">
        <f t="shared" si="153"/>
        <v>0</v>
      </c>
      <c r="F783" s="261">
        <f t="shared" si="154"/>
        <v>0</v>
      </c>
      <c r="G783" s="128">
        <f t="shared" si="145"/>
        <v>0</v>
      </c>
      <c r="H783" s="126">
        <f t="shared" si="155"/>
        <v>0</v>
      </c>
      <c r="I783" s="23">
        <v>42663</v>
      </c>
      <c r="J783" s="74">
        <v>42663</v>
      </c>
      <c r="K783" s="274">
        <f t="shared" si="156"/>
        <v>42699</v>
      </c>
      <c r="L783" s="75">
        <v>9198170228</v>
      </c>
      <c r="M783" s="14" t="s">
        <v>100</v>
      </c>
      <c r="N783" s="76">
        <v>388911426582</v>
      </c>
      <c r="O783" s="28">
        <v>42663</v>
      </c>
      <c r="P783" s="28">
        <v>42663</v>
      </c>
      <c r="Q783" s="35"/>
      <c r="R783" s="44">
        <v>38833</v>
      </c>
      <c r="S783" s="66">
        <v>42699</v>
      </c>
      <c r="T783" s="55">
        <f t="shared" si="146"/>
        <v>38833</v>
      </c>
      <c r="U783" s="91">
        <v>42699</v>
      </c>
      <c r="V783" s="44">
        <v>38833</v>
      </c>
      <c r="W783" s="43">
        <v>0</v>
      </c>
      <c r="X783" s="43">
        <v>0</v>
      </c>
      <c r="Y783" s="43">
        <v>0</v>
      </c>
      <c r="Z783" s="43">
        <v>0</v>
      </c>
      <c r="AA783" s="43">
        <v>0</v>
      </c>
      <c r="AB783" s="43">
        <v>0</v>
      </c>
      <c r="AC783" s="43">
        <v>0</v>
      </c>
      <c r="AD783" s="43">
        <v>0</v>
      </c>
      <c r="AE783" s="43">
        <v>0</v>
      </c>
      <c r="AF783" s="43">
        <v>0</v>
      </c>
      <c r="AG783" s="43">
        <v>0</v>
      </c>
      <c r="AH783" s="43">
        <v>0</v>
      </c>
      <c r="AI783" s="69"/>
      <c r="AJ783" s="60"/>
      <c r="AK783" s="69"/>
      <c r="AL783" s="60"/>
      <c r="AM783" s="43">
        <v>0</v>
      </c>
      <c r="AN783" s="72">
        <f t="shared" si="147"/>
        <v>38833</v>
      </c>
      <c r="AO783" s="28">
        <v>42706</v>
      </c>
      <c r="AP783" s="27">
        <v>38833</v>
      </c>
      <c r="AQ783" s="43">
        <v>0</v>
      </c>
      <c r="AR783" s="43">
        <v>0</v>
      </c>
      <c r="AS783" s="43">
        <v>0</v>
      </c>
      <c r="AT783" s="43">
        <v>0</v>
      </c>
      <c r="AU783" s="43">
        <v>0</v>
      </c>
      <c r="AV783" s="43">
        <v>0</v>
      </c>
      <c r="AW783" s="43">
        <v>0</v>
      </c>
      <c r="AX783" s="43">
        <v>0</v>
      </c>
      <c r="AY783" s="43">
        <v>0</v>
      </c>
      <c r="AZ783" s="43">
        <v>0</v>
      </c>
      <c r="BA783" s="60"/>
      <c r="BB783" s="275">
        <f t="shared" si="148"/>
        <v>0</v>
      </c>
      <c r="BC783" s="275">
        <f t="shared" si="149"/>
        <v>0</v>
      </c>
      <c r="BD783" s="14">
        <f>COUNTIF(СписМінфін!$B$2:$B$101,M783)</f>
        <v>1</v>
      </c>
    </row>
    <row r="784" spans="1:56" s="14" customFormat="1" hidden="1" x14ac:dyDescent="0.2">
      <c r="A784" s="14">
        <v>1</v>
      </c>
      <c r="B784" s="14">
        <f t="shared" si="150"/>
        <v>0</v>
      </c>
      <c r="C784" s="14">
        <f t="shared" si="151"/>
        <v>0</v>
      </c>
      <c r="D784" s="14" t="str">
        <f t="shared" si="152"/>
        <v>10ТОВАРИСТВО З ОБМЕЖЕНОЮ ВIДПОВIДАЛЬНIСТЮ ФІРМА "КОМПЛЕКТ"</v>
      </c>
      <c r="E784" s="261">
        <f t="shared" si="153"/>
        <v>0</v>
      </c>
      <c r="F784" s="261">
        <f t="shared" si="154"/>
        <v>0</v>
      </c>
      <c r="G784" s="128">
        <f t="shared" si="145"/>
        <v>0</v>
      </c>
      <c r="H784" s="126">
        <f t="shared" si="155"/>
        <v>0</v>
      </c>
      <c r="I784" s="23">
        <v>42663</v>
      </c>
      <c r="J784" s="23">
        <v>42663</v>
      </c>
      <c r="K784" s="274">
        <f t="shared" si="156"/>
        <v>42699</v>
      </c>
      <c r="L784" s="22">
        <v>9197335065</v>
      </c>
      <c r="M784" s="14" t="s">
        <v>89</v>
      </c>
      <c r="N784" s="41">
        <v>222199111274</v>
      </c>
      <c r="O784" s="40">
        <v>42663</v>
      </c>
      <c r="P784" s="40">
        <v>42663</v>
      </c>
      <c r="Q784" s="40" t="s">
        <v>108</v>
      </c>
      <c r="R784" s="22">
        <v>29353241</v>
      </c>
      <c r="S784" s="40">
        <v>42695</v>
      </c>
      <c r="T784" s="55">
        <f t="shared" si="146"/>
        <v>29353241</v>
      </c>
      <c r="U784" s="90">
        <v>42699</v>
      </c>
      <c r="V784" s="19">
        <v>29353241</v>
      </c>
      <c r="W784" s="43">
        <v>0</v>
      </c>
      <c r="X784" s="43">
        <v>0</v>
      </c>
      <c r="Y784" s="43">
        <v>0</v>
      </c>
      <c r="Z784" s="43">
        <v>0</v>
      </c>
      <c r="AA784" s="43">
        <v>0</v>
      </c>
      <c r="AB784" s="43">
        <v>0</v>
      </c>
      <c r="AC784" s="43">
        <v>0</v>
      </c>
      <c r="AD784" s="43">
        <v>0</v>
      </c>
      <c r="AE784" s="43">
        <v>0</v>
      </c>
      <c r="AF784" s="43">
        <v>0</v>
      </c>
      <c r="AG784" s="43">
        <v>0</v>
      </c>
      <c r="AH784" s="43">
        <v>0</v>
      </c>
      <c r="AI784" s="88">
        <v>0</v>
      </c>
      <c r="AJ784" s="43">
        <v>0</v>
      </c>
      <c r="AK784" s="43">
        <v>0</v>
      </c>
      <c r="AL784" s="43">
        <v>0</v>
      </c>
      <c r="AM784" s="43">
        <v>0</v>
      </c>
      <c r="AN784" s="72">
        <f t="shared" si="147"/>
        <v>29353241</v>
      </c>
      <c r="AO784" s="40">
        <v>42704</v>
      </c>
      <c r="AP784" s="56">
        <v>29353241</v>
      </c>
      <c r="AQ784" s="43">
        <v>0</v>
      </c>
      <c r="AR784" s="43">
        <v>0</v>
      </c>
      <c r="AS784" s="43">
        <v>0</v>
      </c>
      <c r="AT784" s="43">
        <v>0</v>
      </c>
      <c r="AU784" s="43">
        <v>0</v>
      </c>
      <c r="AV784" s="43">
        <v>0</v>
      </c>
      <c r="AW784" s="43">
        <v>0</v>
      </c>
      <c r="AX784" s="43">
        <v>0</v>
      </c>
      <c r="AY784" s="43">
        <v>0</v>
      </c>
      <c r="AZ784" s="43">
        <v>0</v>
      </c>
      <c r="BA784" s="19"/>
      <c r="BB784" s="275">
        <f t="shared" si="148"/>
        <v>0</v>
      </c>
      <c r="BC784" s="275">
        <f t="shared" si="149"/>
        <v>0</v>
      </c>
      <c r="BD784" s="14">
        <f>COUNTIF(СписМінфін!$B$2:$B$101,M784)</f>
        <v>1</v>
      </c>
    </row>
    <row r="785" spans="1:56" s="14" customFormat="1" hidden="1" x14ac:dyDescent="0.2">
      <c r="A785" s="14">
        <v>1</v>
      </c>
      <c r="B785" s="14">
        <f t="shared" si="150"/>
        <v>0</v>
      </c>
      <c r="C785" s="14">
        <f t="shared" si="151"/>
        <v>0</v>
      </c>
      <c r="D785" s="14" t="str">
        <f t="shared" si="152"/>
        <v>10ДОЧIРНЄ ПIДПРИЄМСТВО ВІДКРИТОГО АКЦІОНЕРНОГО ТОВАРИСТВА "ІВАНО-ФРАНКІВСЬКИЙ М'ЯСОКОМБІНАТ" "ІВАНО-ФРАНКІВСЬКІ КОВБАСИ"</v>
      </c>
      <c r="E785" s="261">
        <f t="shared" si="153"/>
        <v>0</v>
      </c>
      <c r="F785" s="261">
        <f t="shared" si="154"/>
        <v>0</v>
      </c>
      <c r="G785" s="128">
        <f t="shared" si="145"/>
        <v>0</v>
      </c>
      <c r="H785" s="126">
        <f t="shared" si="155"/>
        <v>0</v>
      </c>
      <c r="I785" s="23">
        <v>42663</v>
      </c>
      <c r="J785" s="23">
        <v>42663</v>
      </c>
      <c r="K785" s="274">
        <f t="shared" si="156"/>
        <v>42702</v>
      </c>
      <c r="L785" s="22">
        <v>9197520105</v>
      </c>
      <c r="M785" s="14" t="s">
        <v>71</v>
      </c>
      <c r="N785" s="41">
        <v>326057109152</v>
      </c>
      <c r="O785" s="40">
        <v>42663</v>
      </c>
      <c r="P785" s="40">
        <v>42663</v>
      </c>
      <c r="Q785" s="40" t="s">
        <v>108</v>
      </c>
      <c r="R785" s="22">
        <v>95866787</v>
      </c>
      <c r="S785" s="40">
        <v>42702</v>
      </c>
      <c r="T785" s="55">
        <f t="shared" si="146"/>
        <v>95866787</v>
      </c>
      <c r="U785" s="90">
        <v>42702</v>
      </c>
      <c r="V785" s="19">
        <v>95866787</v>
      </c>
      <c r="W785" s="43">
        <v>0</v>
      </c>
      <c r="X785" s="43">
        <v>0</v>
      </c>
      <c r="Y785" s="43">
        <v>0</v>
      </c>
      <c r="Z785" s="43">
        <v>0</v>
      </c>
      <c r="AA785" s="43">
        <v>0</v>
      </c>
      <c r="AB785" s="43">
        <v>0</v>
      </c>
      <c r="AC785" s="43">
        <v>0</v>
      </c>
      <c r="AD785" s="43">
        <v>0</v>
      </c>
      <c r="AE785" s="43">
        <v>0</v>
      </c>
      <c r="AF785" s="43">
        <v>0</v>
      </c>
      <c r="AG785" s="43">
        <v>0</v>
      </c>
      <c r="AH785" s="43">
        <v>0</v>
      </c>
      <c r="AI785" s="88">
        <v>0</v>
      </c>
      <c r="AJ785" s="43">
        <v>0</v>
      </c>
      <c r="AK785" s="43">
        <v>0</v>
      </c>
      <c r="AL785" s="43">
        <v>0</v>
      </c>
      <c r="AM785" s="43">
        <v>0</v>
      </c>
      <c r="AN785" s="72">
        <f t="shared" si="147"/>
        <v>95866787</v>
      </c>
      <c r="AO785" s="40">
        <v>42704</v>
      </c>
      <c r="AP785" s="56">
        <v>95866787</v>
      </c>
      <c r="AQ785" s="43">
        <v>0</v>
      </c>
      <c r="AR785" s="43">
        <v>0</v>
      </c>
      <c r="AS785" s="43">
        <v>0</v>
      </c>
      <c r="AT785" s="43">
        <v>0</v>
      </c>
      <c r="AU785" s="43">
        <v>0</v>
      </c>
      <c r="AV785" s="43">
        <v>0</v>
      </c>
      <c r="AW785" s="43">
        <v>0</v>
      </c>
      <c r="AX785" s="43">
        <v>0</v>
      </c>
      <c r="AY785" s="43">
        <v>0</v>
      </c>
      <c r="AZ785" s="43">
        <v>0</v>
      </c>
      <c r="BA785" s="19"/>
      <c r="BB785" s="275">
        <f t="shared" si="148"/>
        <v>0</v>
      </c>
      <c r="BC785" s="275">
        <f t="shared" si="149"/>
        <v>0</v>
      </c>
      <c r="BD785" s="14">
        <f>COUNTIF(СписМінфін!$B$2:$B$101,M785)</f>
        <v>1</v>
      </c>
    </row>
    <row r="786" spans="1:56" s="14" customFormat="1" hidden="1" x14ac:dyDescent="0.2">
      <c r="A786" s="14">
        <v>1</v>
      </c>
      <c r="B786" s="14">
        <f t="shared" si="150"/>
        <v>0</v>
      </c>
      <c r="C786" s="14">
        <f t="shared" si="151"/>
        <v>0</v>
      </c>
      <c r="D786" s="14" t="str">
        <f t="shared" si="152"/>
        <v>10ПРИВАТНЕ АКЦIОНЕРНЕ ТОВАРИСТВО "РАЙЗ-МАКСИМКО"</v>
      </c>
      <c r="E786" s="261">
        <f t="shared" si="153"/>
        <v>0</v>
      </c>
      <c r="F786" s="261">
        <f t="shared" si="154"/>
        <v>0</v>
      </c>
      <c r="G786" s="128">
        <f t="shared" si="145"/>
        <v>0</v>
      </c>
      <c r="H786" s="126">
        <f t="shared" si="155"/>
        <v>0</v>
      </c>
      <c r="I786" s="23">
        <v>42663</v>
      </c>
      <c r="J786" s="23">
        <v>42663</v>
      </c>
      <c r="K786" s="274">
        <f t="shared" si="156"/>
        <v>42702</v>
      </c>
      <c r="L786" s="22">
        <v>9198360580</v>
      </c>
      <c r="M786" s="14" t="s">
        <v>72</v>
      </c>
      <c r="N786" s="41">
        <v>303825326502</v>
      </c>
      <c r="O786" s="40">
        <v>42663</v>
      </c>
      <c r="P786" s="40">
        <v>42663</v>
      </c>
      <c r="Q786" s="40" t="s">
        <v>108</v>
      </c>
      <c r="R786" s="22">
        <v>134059213</v>
      </c>
      <c r="S786" s="40">
        <v>42702</v>
      </c>
      <c r="T786" s="55">
        <f t="shared" si="146"/>
        <v>134059213</v>
      </c>
      <c r="U786" s="90">
        <v>42702</v>
      </c>
      <c r="V786" s="19">
        <v>134059213</v>
      </c>
      <c r="W786" s="43">
        <v>0</v>
      </c>
      <c r="X786" s="43">
        <v>0</v>
      </c>
      <c r="Y786" s="43">
        <v>0</v>
      </c>
      <c r="Z786" s="43">
        <v>0</v>
      </c>
      <c r="AA786" s="43">
        <v>0</v>
      </c>
      <c r="AB786" s="43">
        <v>0</v>
      </c>
      <c r="AC786" s="43">
        <v>0</v>
      </c>
      <c r="AD786" s="43">
        <v>0</v>
      </c>
      <c r="AE786" s="43">
        <v>0</v>
      </c>
      <c r="AF786" s="43">
        <v>0</v>
      </c>
      <c r="AG786" s="43">
        <v>0</v>
      </c>
      <c r="AH786" s="43">
        <v>0</v>
      </c>
      <c r="AI786" s="88">
        <v>0</v>
      </c>
      <c r="AJ786" s="43">
        <v>0</v>
      </c>
      <c r="AK786" s="43">
        <v>0</v>
      </c>
      <c r="AL786" s="43">
        <v>0</v>
      </c>
      <c r="AM786" s="43">
        <v>0</v>
      </c>
      <c r="AN786" s="72">
        <f t="shared" si="147"/>
        <v>134059213</v>
      </c>
      <c r="AO786" s="40">
        <v>42704</v>
      </c>
      <c r="AP786" s="56">
        <v>134059213</v>
      </c>
      <c r="AQ786" s="43">
        <v>0</v>
      </c>
      <c r="AR786" s="43">
        <v>0</v>
      </c>
      <c r="AS786" s="43">
        <v>0</v>
      </c>
      <c r="AT786" s="43">
        <v>0</v>
      </c>
      <c r="AU786" s="43">
        <v>0</v>
      </c>
      <c r="AV786" s="43">
        <v>0</v>
      </c>
      <c r="AW786" s="43">
        <v>0</v>
      </c>
      <c r="AX786" s="43">
        <v>0</v>
      </c>
      <c r="AY786" s="43">
        <v>0</v>
      </c>
      <c r="AZ786" s="43">
        <v>0</v>
      </c>
      <c r="BA786" s="19"/>
      <c r="BB786" s="275">
        <f t="shared" si="148"/>
        <v>0</v>
      </c>
      <c r="BC786" s="275">
        <f t="shared" si="149"/>
        <v>0</v>
      </c>
      <c r="BD786" s="14">
        <f>COUNTIF(СписМінфін!$B$2:$B$101,M786)</f>
        <v>1</v>
      </c>
    </row>
    <row r="787" spans="1:56" s="14" customFormat="1" hidden="1" x14ac:dyDescent="0.2">
      <c r="A787" s="14">
        <v>1</v>
      </c>
      <c r="B787" s="14">
        <f t="shared" si="150"/>
        <v>0</v>
      </c>
      <c r="C787" s="14">
        <f t="shared" si="151"/>
        <v>0</v>
      </c>
      <c r="D787" s="14" t="str">
        <f t="shared" si="152"/>
        <v>10ТОВАРИСТВО З ОБМЕЖЕНОЮ ВIДПОВIДАЛЬНIСТЮ "АВК КОНФЕКШІНЕРІ"</v>
      </c>
      <c r="E787" s="261">
        <f t="shared" si="153"/>
        <v>0</v>
      </c>
      <c r="F787" s="261">
        <f t="shared" si="154"/>
        <v>0</v>
      </c>
      <c r="G787" s="128">
        <f t="shared" si="145"/>
        <v>0</v>
      </c>
      <c r="H787" s="126">
        <f t="shared" si="155"/>
        <v>0</v>
      </c>
      <c r="I787" s="23">
        <v>42663</v>
      </c>
      <c r="J787" s="23">
        <v>42663</v>
      </c>
      <c r="K787" s="274">
        <f t="shared" si="156"/>
        <v>42702</v>
      </c>
      <c r="L787" s="22">
        <v>9198249025</v>
      </c>
      <c r="M787" s="14" t="s">
        <v>58</v>
      </c>
      <c r="N787" s="41">
        <v>394617926564</v>
      </c>
      <c r="O787" s="40">
        <v>42663</v>
      </c>
      <c r="P787" s="40">
        <v>42663</v>
      </c>
      <c r="Q787" s="40" t="s">
        <v>108</v>
      </c>
      <c r="R787" s="22">
        <v>10000000</v>
      </c>
      <c r="S787" s="40">
        <v>42702</v>
      </c>
      <c r="T787" s="55">
        <f t="shared" si="146"/>
        <v>10000000</v>
      </c>
      <c r="U787" s="90">
        <v>42702</v>
      </c>
      <c r="V787" s="19">
        <v>10000000</v>
      </c>
      <c r="W787" s="43">
        <v>0</v>
      </c>
      <c r="X787" s="43">
        <v>0</v>
      </c>
      <c r="Y787" s="43">
        <v>0</v>
      </c>
      <c r="Z787" s="43">
        <v>0</v>
      </c>
      <c r="AA787" s="43">
        <v>0</v>
      </c>
      <c r="AB787" s="43">
        <v>0</v>
      </c>
      <c r="AC787" s="43">
        <v>0</v>
      </c>
      <c r="AD787" s="43">
        <v>0</v>
      </c>
      <c r="AE787" s="43">
        <v>0</v>
      </c>
      <c r="AF787" s="43">
        <v>0</v>
      </c>
      <c r="AG787" s="43">
        <v>0</v>
      </c>
      <c r="AH787" s="43">
        <v>0</v>
      </c>
      <c r="AI787" s="88">
        <v>0</v>
      </c>
      <c r="AJ787" s="43">
        <v>0</v>
      </c>
      <c r="AK787" s="43">
        <v>0</v>
      </c>
      <c r="AL787" s="43">
        <v>0</v>
      </c>
      <c r="AM787" s="43">
        <v>0</v>
      </c>
      <c r="AN787" s="72">
        <f t="shared" si="147"/>
        <v>10000000</v>
      </c>
      <c r="AO787" s="40">
        <v>42704</v>
      </c>
      <c r="AP787" s="56">
        <v>10000000</v>
      </c>
      <c r="AQ787" s="43">
        <v>0</v>
      </c>
      <c r="AR787" s="43">
        <v>0</v>
      </c>
      <c r="AS787" s="43">
        <v>0</v>
      </c>
      <c r="AT787" s="43">
        <v>0</v>
      </c>
      <c r="AU787" s="43">
        <v>0</v>
      </c>
      <c r="AV787" s="43">
        <v>0</v>
      </c>
      <c r="AW787" s="43">
        <v>0</v>
      </c>
      <c r="AX787" s="43">
        <v>0</v>
      </c>
      <c r="AY787" s="43">
        <v>0</v>
      </c>
      <c r="AZ787" s="43">
        <v>0</v>
      </c>
      <c r="BA787" s="19"/>
      <c r="BB787" s="275">
        <f t="shared" si="148"/>
        <v>0</v>
      </c>
      <c r="BC787" s="275">
        <f t="shared" si="149"/>
        <v>0</v>
      </c>
      <c r="BD787" s="14">
        <f>COUNTIF(СписМінфін!$B$2:$B$101,M787)</f>
        <v>1</v>
      </c>
    </row>
    <row r="788" spans="1:56" s="14" customFormat="1" hidden="1" x14ac:dyDescent="0.2">
      <c r="A788" s="14">
        <v>1</v>
      </c>
      <c r="B788" s="14">
        <f t="shared" si="150"/>
        <v>0</v>
      </c>
      <c r="C788" s="14">
        <f t="shared" si="151"/>
        <v>0</v>
      </c>
      <c r="D788" s="14" t="str">
        <f t="shared" si="152"/>
        <v>10ТОВАРИСТВО З ОБМЕЖЕНОЮ ВIДПОВIДАЛЬНIСТЮ "АГРОПРОІНВЕСТ 08"</v>
      </c>
      <c r="E788" s="261">
        <f t="shared" si="153"/>
        <v>0</v>
      </c>
      <c r="F788" s="261">
        <f t="shared" si="154"/>
        <v>0</v>
      </c>
      <c r="G788" s="128">
        <f t="shared" si="145"/>
        <v>0</v>
      </c>
      <c r="H788" s="126">
        <f t="shared" si="155"/>
        <v>0</v>
      </c>
      <c r="I788" s="23">
        <v>42663</v>
      </c>
      <c r="J788" s="23">
        <v>42663</v>
      </c>
      <c r="K788" s="274">
        <f t="shared" si="156"/>
        <v>42702</v>
      </c>
      <c r="L788" s="22">
        <v>9197405116</v>
      </c>
      <c r="M788" s="14" t="s">
        <v>92</v>
      </c>
      <c r="N788" s="41">
        <v>358343308067</v>
      </c>
      <c r="O788" s="40">
        <v>42663</v>
      </c>
      <c r="P788" s="40">
        <v>42663</v>
      </c>
      <c r="Q788" s="40" t="s">
        <v>108</v>
      </c>
      <c r="R788" s="43">
        <v>25086446</v>
      </c>
      <c r="S788" s="40">
        <v>42702</v>
      </c>
      <c r="T788" s="55">
        <f t="shared" si="146"/>
        <v>25086446</v>
      </c>
      <c r="U788" s="90">
        <v>42702</v>
      </c>
      <c r="V788" s="19">
        <v>25086446</v>
      </c>
      <c r="W788" s="43">
        <v>0</v>
      </c>
      <c r="X788" s="43">
        <v>0</v>
      </c>
      <c r="Y788" s="43">
        <v>0</v>
      </c>
      <c r="Z788" s="43">
        <v>0</v>
      </c>
      <c r="AA788" s="43">
        <v>0</v>
      </c>
      <c r="AB788" s="43">
        <v>0</v>
      </c>
      <c r="AC788" s="43">
        <v>0</v>
      </c>
      <c r="AD788" s="43">
        <v>0</v>
      </c>
      <c r="AE788" s="43">
        <v>0</v>
      </c>
      <c r="AF788" s="43">
        <v>0</v>
      </c>
      <c r="AG788" s="43">
        <v>0</v>
      </c>
      <c r="AH788" s="43">
        <v>0</v>
      </c>
      <c r="AI788" s="88">
        <v>0</v>
      </c>
      <c r="AJ788" s="43">
        <v>0</v>
      </c>
      <c r="AK788" s="43">
        <v>0</v>
      </c>
      <c r="AL788" s="43">
        <v>0</v>
      </c>
      <c r="AM788" s="43">
        <v>0</v>
      </c>
      <c r="AN788" s="72">
        <f t="shared" si="147"/>
        <v>25086446</v>
      </c>
      <c r="AO788" s="40">
        <v>42704</v>
      </c>
      <c r="AP788" s="56">
        <v>25086446</v>
      </c>
      <c r="AQ788" s="43">
        <v>0</v>
      </c>
      <c r="AR788" s="43">
        <v>0</v>
      </c>
      <c r="AS788" s="43">
        <v>0</v>
      </c>
      <c r="AT788" s="43">
        <v>0</v>
      </c>
      <c r="AU788" s="43">
        <v>0</v>
      </c>
      <c r="AV788" s="43">
        <v>0</v>
      </c>
      <c r="AW788" s="43">
        <v>0</v>
      </c>
      <c r="AX788" s="43">
        <v>0</v>
      </c>
      <c r="AY788" s="43">
        <v>0</v>
      </c>
      <c r="AZ788" s="43">
        <v>0</v>
      </c>
      <c r="BA788" s="19"/>
      <c r="BB788" s="275">
        <f t="shared" si="148"/>
        <v>0</v>
      </c>
      <c r="BC788" s="275">
        <f t="shared" si="149"/>
        <v>0</v>
      </c>
      <c r="BD788" s="14">
        <f>COUNTIF(СписМінфін!$B$2:$B$101,M788)</f>
        <v>1</v>
      </c>
    </row>
    <row r="789" spans="1:56" s="14" customFormat="1" hidden="1" x14ac:dyDescent="0.2">
      <c r="A789" s="14">
        <v>1</v>
      </c>
      <c r="B789" s="14">
        <f t="shared" si="150"/>
        <v>0</v>
      </c>
      <c r="C789" s="14">
        <f t="shared" si="151"/>
        <v>0</v>
      </c>
      <c r="D789" s="14" t="str">
        <f t="shared" si="152"/>
        <v>10ТОВАРИСТВО З ОБМЕЖЕНОЮ ВIДПОВIДАЛЬНIСТЮ "ВІННИЦЬКИЙ КОМБІНАТ ХЛІБОПРОДУКТІВ № 2"</v>
      </c>
      <c r="E789" s="261">
        <f t="shared" si="153"/>
        <v>0</v>
      </c>
      <c r="F789" s="261">
        <f t="shared" si="154"/>
        <v>0</v>
      </c>
      <c r="G789" s="128">
        <f t="shared" si="145"/>
        <v>0</v>
      </c>
      <c r="H789" s="126">
        <f t="shared" si="155"/>
        <v>0</v>
      </c>
      <c r="I789" s="23">
        <v>42663</v>
      </c>
      <c r="J789" s="23">
        <v>42663</v>
      </c>
      <c r="K789" s="274">
        <f t="shared" si="156"/>
        <v>42702</v>
      </c>
      <c r="L789" s="22">
        <v>9198266885</v>
      </c>
      <c r="M789" s="14" t="s">
        <v>74</v>
      </c>
      <c r="N789" s="41">
        <v>343250302030</v>
      </c>
      <c r="O789" s="40">
        <v>42663</v>
      </c>
      <c r="P789" s="40">
        <v>42663</v>
      </c>
      <c r="Q789" s="40" t="s">
        <v>108</v>
      </c>
      <c r="R789" s="22">
        <v>91000000</v>
      </c>
      <c r="S789" s="40">
        <v>42702</v>
      </c>
      <c r="T789" s="55">
        <f t="shared" si="146"/>
        <v>91000000</v>
      </c>
      <c r="U789" s="90">
        <v>42702</v>
      </c>
      <c r="V789" s="19">
        <v>91000000</v>
      </c>
      <c r="W789" s="43">
        <v>0</v>
      </c>
      <c r="X789" s="43">
        <v>0</v>
      </c>
      <c r="Y789" s="43">
        <v>0</v>
      </c>
      <c r="Z789" s="43">
        <v>0</v>
      </c>
      <c r="AA789" s="43">
        <v>0</v>
      </c>
      <c r="AB789" s="43">
        <v>0</v>
      </c>
      <c r="AC789" s="43">
        <v>0</v>
      </c>
      <c r="AD789" s="43">
        <v>0</v>
      </c>
      <c r="AE789" s="43">
        <v>0</v>
      </c>
      <c r="AF789" s="43">
        <v>0</v>
      </c>
      <c r="AG789" s="43">
        <v>0</v>
      </c>
      <c r="AH789" s="43">
        <v>0</v>
      </c>
      <c r="AI789" s="88">
        <v>0</v>
      </c>
      <c r="AJ789" s="43">
        <v>0</v>
      </c>
      <c r="AK789" s="43">
        <v>0</v>
      </c>
      <c r="AL789" s="43">
        <v>0</v>
      </c>
      <c r="AM789" s="43">
        <v>0</v>
      </c>
      <c r="AN789" s="72">
        <f t="shared" si="147"/>
        <v>91000000</v>
      </c>
      <c r="AO789" s="40">
        <v>42704</v>
      </c>
      <c r="AP789" s="56">
        <v>91000000</v>
      </c>
      <c r="AQ789" s="43">
        <v>0</v>
      </c>
      <c r="AR789" s="43">
        <v>0</v>
      </c>
      <c r="AS789" s="43">
        <v>0</v>
      </c>
      <c r="AT789" s="43">
        <v>0</v>
      </c>
      <c r="AU789" s="43">
        <v>0</v>
      </c>
      <c r="AV789" s="43">
        <v>0</v>
      </c>
      <c r="AW789" s="43">
        <v>0</v>
      </c>
      <c r="AX789" s="43">
        <v>0</v>
      </c>
      <c r="AY789" s="43">
        <v>0</v>
      </c>
      <c r="AZ789" s="43">
        <v>0</v>
      </c>
      <c r="BA789" s="19"/>
      <c r="BB789" s="275">
        <f t="shared" si="148"/>
        <v>0</v>
      </c>
      <c r="BC789" s="275">
        <f t="shared" si="149"/>
        <v>0</v>
      </c>
      <c r="BD789" s="14">
        <f>COUNTIF(СписМінфін!$B$2:$B$101,M789)</f>
        <v>1</v>
      </c>
    </row>
    <row r="790" spans="1:56" s="14" customFormat="1" hidden="1" x14ac:dyDescent="0.2">
      <c r="A790" s="14">
        <v>1</v>
      </c>
      <c r="B790" s="14">
        <f t="shared" si="150"/>
        <v>0</v>
      </c>
      <c r="C790" s="14">
        <f t="shared" si="151"/>
        <v>0</v>
      </c>
      <c r="D790" s="14" t="str">
        <f t="shared" si="152"/>
        <v>10ТОВАРИСТВО З ОБМЕЖЕНОЮ ВIДПОВIДАЛЬНIСТЮ "МАГІСТРАЛЬ - ТРАНС"</v>
      </c>
      <c r="E790" s="261">
        <f t="shared" si="153"/>
        <v>0</v>
      </c>
      <c r="F790" s="261">
        <f t="shared" si="154"/>
        <v>0</v>
      </c>
      <c r="G790" s="128">
        <f t="shared" si="145"/>
        <v>0</v>
      </c>
      <c r="H790" s="126">
        <f t="shared" si="155"/>
        <v>0</v>
      </c>
      <c r="I790" s="23">
        <v>42663</v>
      </c>
      <c r="J790" s="74">
        <v>42663</v>
      </c>
      <c r="K790" s="274">
        <f t="shared" si="156"/>
        <v>42702</v>
      </c>
      <c r="L790" s="75">
        <v>9197713517</v>
      </c>
      <c r="M790" s="14" t="s">
        <v>147</v>
      </c>
      <c r="N790" s="76">
        <v>310554126585</v>
      </c>
      <c r="O790" s="28">
        <v>42663</v>
      </c>
      <c r="P790" s="28">
        <v>42663</v>
      </c>
      <c r="Q790" s="35"/>
      <c r="R790" s="60">
        <v>167153</v>
      </c>
      <c r="S790" s="66">
        <v>42702</v>
      </c>
      <c r="T790" s="55">
        <f t="shared" si="146"/>
        <v>167153</v>
      </c>
      <c r="U790" s="91">
        <v>42702</v>
      </c>
      <c r="V790" s="44">
        <v>167153</v>
      </c>
      <c r="W790" s="43">
        <v>0</v>
      </c>
      <c r="X790" s="43">
        <v>0</v>
      </c>
      <c r="Y790" s="43">
        <v>0</v>
      </c>
      <c r="Z790" s="43">
        <v>0</v>
      </c>
      <c r="AA790" s="43">
        <v>0</v>
      </c>
      <c r="AB790" s="43">
        <v>0</v>
      </c>
      <c r="AC790" s="43">
        <v>0</v>
      </c>
      <c r="AD790" s="43">
        <v>0</v>
      </c>
      <c r="AE790" s="43">
        <v>0</v>
      </c>
      <c r="AF790" s="43">
        <v>0</v>
      </c>
      <c r="AG790" s="43">
        <v>0</v>
      </c>
      <c r="AH790" s="43">
        <v>0</v>
      </c>
      <c r="AI790" s="69"/>
      <c r="AJ790" s="60"/>
      <c r="AK790" s="69"/>
      <c r="AL790" s="60"/>
      <c r="AM790" s="43">
        <v>0</v>
      </c>
      <c r="AN790" s="72">
        <f t="shared" si="147"/>
        <v>167153</v>
      </c>
      <c r="AO790" s="28">
        <v>42704</v>
      </c>
      <c r="AP790" s="27">
        <v>167153</v>
      </c>
      <c r="AQ790" s="43">
        <v>0</v>
      </c>
      <c r="AR790" s="43">
        <v>0</v>
      </c>
      <c r="AS790" s="43">
        <v>0</v>
      </c>
      <c r="AT790" s="43">
        <v>0</v>
      </c>
      <c r="AU790" s="43">
        <v>0</v>
      </c>
      <c r="AV790" s="43">
        <v>0</v>
      </c>
      <c r="AW790" s="43">
        <v>0</v>
      </c>
      <c r="AX790" s="43">
        <v>0</v>
      </c>
      <c r="AY790" s="43">
        <v>0</v>
      </c>
      <c r="AZ790" s="43">
        <v>0</v>
      </c>
      <c r="BA790" s="60"/>
      <c r="BB790" s="275">
        <f t="shared" si="148"/>
        <v>0</v>
      </c>
      <c r="BC790" s="275">
        <f t="shared" si="149"/>
        <v>0</v>
      </c>
      <c r="BD790" s="14">
        <f>COUNTIF(СписМінфін!$B$2:$B$101,M790)</f>
        <v>1</v>
      </c>
    </row>
    <row r="791" spans="1:56" s="14" customFormat="1" hidden="1" x14ac:dyDescent="0.2">
      <c r="A791" s="14">
        <v>1</v>
      </c>
      <c r="B791" s="14">
        <f t="shared" si="150"/>
        <v>0</v>
      </c>
      <c r="C791" s="14">
        <f t="shared" si="151"/>
        <v>0</v>
      </c>
      <c r="D791" s="14" t="str">
        <f t="shared" si="152"/>
        <v>10ТОВАРИСТВО З ОБМЕЖЕНОЮ ВIДПОВIДАЛЬНIСТЮ "МРІЯ ТРЕЙДИНГ"</v>
      </c>
      <c r="E791" s="261">
        <f t="shared" si="153"/>
        <v>0</v>
      </c>
      <c r="F791" s="261">
        <f t="shared" si="154"/>
        <v>0</v>
      </c>
      <c r="G791" s="128">
        <f t="shared" si="145"/>
        <v>0</v>
      </c>
      <c r="H791" s="126">
        <f t="shared" si="155"/>
        <v>0</v>
      </c>
      <c r="I791" s="23">
        <v>42663</v>
      </c>
      <c r="J791" s="23">
        <v>42663</v>
      </c>
      <c r="K791" s="274">
        <f t="shared" si="156"/>
        <v>42706</v>
      </c>
      <c r="L791" s="22">
        <v>9198402202</v>
      </c>
      <c r="M791" s="14" t="s">
        <v>31</v>
      </c>
      <c r="N791" s="41">
        <v>396754719188</v>
      </c>
      <c r="O791" s="40">
        <v>42663</v>
      </c>
      <c r="P791" s="40">
        <v>42663</v>
      </c>
      <c r="Q791" s="40" t="s">
        <v>108</v>
      </c>
      <c r="R791" s="22">
        <v>31352998</v>
      </c>
      <c r="S791" s="40">
        <v>42706</v>
      </c>
      <c r="T791" s="55">
        <f t="shared" si="146"/>
        <v>31352998</v>
      </c>
      <c r="U791" s="90">
        <v>42706</v>
      </c>
      <c r="V791" s="19">
        <v>31352998</v>
      </c>
      <c r="W791" s="43">
        <v>0</v>
      </c>
      <c r="X791" s="43">
        <v>0</v>
      </c>
      <c r="Y791" s="43">
        <v>0</v>
      </c>
      <c r="Z791" s="43">
        <v>0</v>
      </c>
      <c r="AA791" s="43">
        <v>0</v>
      </c>
      <c r="AB791" s="43">
        <v>0</v>
      </c>
      <c r="AC791" s="43">
        <v>0</v>
      </c>
      <c r="AD791" s="43">
        <v>0</v>
      </c>
      <c r="AE791" s="43">
        <v>0</v>
      </c>
      <c r="AF791" s="43">
        <v>0</v>
      </c>
      <c r="AG791" s="43">
        <v>0</v>
      </c>
      <c r="AH791" s="43">
        <v>0</v>
      </c>
      <c r="AI791" s="88">
        <v>0</v>
      </c>
      <c r="AJ791" s="43">
        <v>0</v>
      </c>
      <c r="AK791" s="43">
        <v>0</v>
      </c>
      <c r="AL791" s="43">
        <v>0</v>
      </c>
      <c r="AM791" s="43">
        <v>0</v>
      </c>
      <c r="AN791" s="72">
        <f t="shared" si="147"/>
        <v>31352998</v>
      </c>
      <c r="AO791" s="40">
        <v>42730</v>
      </c>
      <c r="AP791" s="56">
        <v>31352998</v>
      </c>
      <c r="AQ791" s="43">
        <v>0</v>
      </c>
      <c r="AR791" s="43">
        <v>0</v>
      </c>
      <c r="AS791" s="43">
        <v>0</v>
      </c>
      <c r="AT791" s="43">
        <v>0</v>
      </c>
      <c r="AU791" s="43">
        <v>0</v>
      </c>
      <c r="AV791" s="43">
        <v>0</v>
      </c>
      <c r="AW791" s="43">
        <v>0</v>
      </c>
      <c r="AX791" s="43">
        <v>0</v>
      </c>
      <c r="AY791" s="43">
        <v>0</v>
      </c>
      <c r="AZ791" s="43">
        <v>0</v>
      </c>
      <c r="BA791" s="19"/>
      <c r="BB791" s="275">
        <f t="shared" si="148"/>
        <v>0</v>
      </c>
      <c r="BC791" s="275">
        <f t="shared" si="149"/>
        <v>0</v>
      </c>
      <c r="BD791" s="14">
        <f>COUNTIF(СписМінфін!$B$2:$B$101,M791)</f>
        <v>1</v>
      </c>
    </row>
    <row r="792" spans="1:56" s="14" customFormat="1" hidden="1" x14ac:dyDescent="0.2">
      <c r="A792" s="14">
        <v>1</v>
      </c>
      <c r="B792" s="14">
        <f t="shared" si="150"/>
        <v>0</v>
      </c>
      <c r="C792" s="14">
        <f t="shared" si="151"/>
        <v>0</v>
      </c>
      <c r="D792" s="14" t="str">
        <f t="shared" si="152"/>
        <v>10ТОВАРИСТВО З ОБМЕЖЕНОЮ ВIДПОВIДАЛЬНIСТЮ "ПРОФІТ-ЕКСПОРТ"</v>
      </c>
      <c r="E792" s="261">
        <f t="shared" si="153"/>
        <v>0</v>
      </c>
      <c r="F792" s="261">
        <f t="shared" si="154"/>
        <v>0</v>
      </c>
      <c r="G792" s="128">
        <f t="shared" si="145"/>
        <v>0</v>
      </c>
      <c r="H792" s="126">
        <f t="shared" si="155"/>
        <v>0</v>
      </c>
      <c r="I792" s="23">
        <v>42663</v>
      </c>
      <c r="J792" s="23">
        <v>42663</v>
      </c>
      <c r="K792" s="274">
        <f t="shared" si="156"/>
        <v>42709</v>
      </c>
      <c r="L792" s="22">
        <v>9197273161</v>
      </c>
      <c r="M792" s="14" t="s">
        <v>138</v>
      </c>
      <c r="N792" s="41">
        <v>397419508281</v>
      </c>
      <c r="O792" s="40">
        <v>42663</v>
      </c>
      <c r="P792" s="40">
        <v>42663</v>
      </c>
      <c r="Q792" s="40" t="s">
        <v>108</v>
      </c>
      <c r="R792" s="22">
        <v>11888474</v>
      </c>
      <c r="S792" s="40">
        <v>42709</v>
      </c>
      <c r="T792" s="55">
        <f t="shared" si="146"/>
        <v>11888474</v>
      </c>
      <c r="U792" s="90">
        <v>42709</v>
      </c>
      <c r="V792" s="19">
        <v>11888474</v>
      </c>
      <c r="W792" s="43">
        <v>0</v>
      </c>
      <c r="X792" s="43">
        <v>0</v>
      </c>
      <c r="Y792" s="43">
        <v>0</v>
      </c>
      <c r="Z792" s="43">
        <v>0</v>
      </c>
      <c r="AA792" s="43">
        <v>0</v>
      </c>
      <c r="AB792" s="43">
        <v>0</v>
      </c>
      <c r="AC792" s="43">
        <v>0</v>
      </c>
      <c r="AD792" s="43">
        <v>0</v>
      </c>
      <c r="AE792" s="43">
        <v>0</v>
      </c>
      <c r="AF792" s="43">
        <v>0</v>
      </c>
      <c r="AG792" s="43">
        <v>0</v>
      </c>
      <c r="AH792" s="43">
        <v>0</v>
      </c>
      <c r="AI792" s="88">
        <v>0</v>
      </c>
      <c r="AJ792" s="43">
        <v>0</v>
      </c>
      <c r="AK792" s="43">
        <v>0</v>
      </c>
      <c r="AL792" s="43">
        <v>0</v>
      </c>
      <c r="AM792" s="43">
        <v>0</v>
      </c>
      <c r="AN792" s="72">
        <f t="shared" si="147"/>
        <v>11888474</v>
      </c>
      <c r="AO792" s="40">
        <v>42713</v>
      </c>
      <c r="AP792" s="56">
        <v>11888474</v>
      </c>
      <c r="AQ792" s="43">
        <v>0</v>
      </c>
      <c r="AR792" s="43">
        <v>0</v>
      </c>
      <c r="AS792" s="43">
        <v>0</v>
      </c>
      <c r="AT792" s="43">
        <v>0</v>
      </c>
      <c r="AU792" s="43">
        <v>0</v>
      </c>
      <c r="AV792" s="43">
        <v>0</v>
      </c>
      <c r="AW792" s="43">
        <v>0</v>
      </c>
      <c r="AX792" s="43">
        <v>0</v>
      </c>
      <c r="AY792" s="43">
        <v>0</v>
      </c>
      <c r="AZ792" s="43">
        <v>0</v>
      </c>
      <c r="BA792" s="19"/>
      <c r="BB792" s="275">
        <f t="shared" si="148"/>
        <v>0</v>
      </c>
      <c r="BC792" s="275">
        <f t="shared" si="149"/>
        <v>0</v>
      </c>
      <c r="BD792" s="14">
        <f>COUNTIF(СписМінфін!$B$2:$B$101,M792)</f>
        <v>0</v>
      </c>
    </row>
    <row r="793" spans="1:56" s="14" customFormat="1" hidden="1" x14ac:dyDescent="0.2">
      <c r="A793" s="14">
        <v>1</v>
      </c>
      <c r="B793" s="14">
        <f t="shared" si="150"/>
        <v>0</v>
      </c>
      <c r="C793" s="14">
        <f t="shared" si="151"/>
        <v>0</v>
      </c>
      <c r="D793" s="14" t="str">
        <f t="shared" si="152"/>
        <v>10ПРИВАТНЕ АКЦIОНЕРНЕ ТОВАРИСТВО "АДМ ІЛЛІЧІВСЬК"</v>
      </c>
      <c r="E793" s="261">
        <f t="shared" si="153"/>
        <v>0</v>
      </c>
      <c r="F793" s="261">
        <f t="shared" si="154"/>
        <v>0</v>
      </c>
      <c r="G793" s="128">
        <f t="shared" si="145"/>
        <v>0</v>
      </c>
      <c r="H793" s="126">
        <f t="shared" si="155"/>
        <v>0</v>
      </c>
      <c r="I793" s="23">
        <v>42663</v>
      </c>
      <c r="J793" s="23">
        <v>42663</v>
      </c>
      <c r="K793" s="274">
        <f t="shared" si="156"/>
        <v>42724</v>
      </c>
      <c r="L793" s="22">
        <v>9197766948</v>
      </c>
      <c r="M793" s="14" t="s">
        <v>77</v>
      </c>
      <c r="N793" s="41">
        <v>327902315033</v>
      </c>
      <c r="O793" s="40">
        <v>42663</v>
      </c>
      <c r="P793" s="40">
        <v>42663</v>
      </c>
      <c r="Q793" s="40" t="s">
        <v>108</v>
      </c>
      <c r="R793" s="43">
        <v>26634714</v>
      </c>
      <c r="S793" s="40">
        <v>42724</v>
      </c>
      <c r="T793" s="55">
        <f t="shared" si="146"/>
        <v>26634714</v>
      </c>
      <c r="U793" s="90">
        <v>42724</v>
      </c>
      <c r="V793" s="19">
        <v>26634714</v>
      </c>
      <c r="W793" s="43">
        <v>0</v>
      </c>
      <c r="X793" s="43">
        <v>0</v>
      </c>
      <c r="Y793" s="43">
        <v>0</v>
      </c>
      <c r="Z793" s="43">
        <v>0</v>
      </c>
      <c r="AA793" s="43">
        <v>0</v>
      </c>
      <c r="AB793" s="43">
        <v>0</v>
      </c>
      <c r="AC793" s="43">
        <v>0</v>
      </c>
      <c r="AD793" s="43">
        <v>0</v>
      </c>
      <c r="AE793" s="43">
        <v>0</v>
      </c>
      <c r="AF793" s="43">
        <v>0</v>
      </c>
      <c r="AG793" s="43">
        <v>0</v>
      </c>
      <c r="AH793" s="43">
        <v>0</v>
      </c>
      <c r="AI793" s="88">
        <v>0</v>
      </c>
      <c r="AJ793" s="43">
        <v>0</v>
      </c>
      <c r="AK793" s="43">
        <v>0</v>
      </c>
      <c r="AL793" s="43">
        <v>0</v>
      </c>
      <c r="AM793" s="43">
        <v>0</v>
      </c>
      <c r="AN793" s="72">
        <f t="shared" si="147"/>
        <v>26634714</v>
      </c>
      <c r="AO793" s="40">
        <v>42726</v>
      </c>
      <c r="AP793" s="56">
        <v>26634714</v>
      </c>
      <c r="AQ793" s="43">
        <v>0</v>
      </c>
      <c r="AR793" s="43">
        <v>0</v>
      </c>
      <c r="AS793" s="43">
        <v>0</v>
      </c>
      <c r="AT793" s="43">
        <v>0</v>
      </c>
      <c r="AU793" s="43">
        <v>0</v>
      </c>
      <c r="AV793" s="43">
        <v>0</v>
      </c>
      <c r="AW793" s="43">
        <v>0</v>
      </c>
      <c r="AX793" s="43">
        <v>0</v>
      </c>
      <c r="AY793" s="43">
        <v>0</v>
      </c>
      <c r="AZ793" s="43">
        <v>0</v>
      </c>
      <c r="BA793" s="19"/>
      <c r="BB793" s="275">
        <f t="shared" si="148"/>
        <v>0</v>
      </c>
      <c r="BC793" s="275">
        <f t="shared" si="149"/>
        <v>0</v>
      </c>
      <c r="BD793" s="14">
        <f>COUNTIF(СписМінфін!$B$2:$B$101,M793)</f>
        <v>1</v>
      </c>
    </row>
    <row r="794" spans="1:56" s="14" customFormat="1" hidden="1" x14ac:dyDescent="0.2">
      <c r="A794" s="14">
        <v>1</v>
      </c>
      <c r="B794" s="14">
        <f t="shared" si="150"/>
        <v>0</v>
      </c>
      <c r="C794" s="14">
        <f t="shared" si="151"/>
        <v>0</v>
      </c>
      <c r="D794" s="14" t="str">
        <f t="shared" si="152"/>
        <v>10ТОВАРИСТВО З ОБМЕЖЕНОЮ ВIДПОВIДАЛЬНIСТЮ "УКРАЇНСЬКА ХОЛДИНГОВА ЛІСОПИЛЬНА КОМПАНІЯ"</v>
      </c>
      <c r="E794" s="261">
        <f t="shared" si="153"/>
        <v>0</v>
      </c>
      <c r="F794" s="261">
        <f t="shared" si="154"/>
        <v>0</v>
      </c>
      <c r="G794" s="128">
        <f t="shared" si="145"/>
        <v>0</v>
      </c>
      <c r="H794" s="126">
        <f t="shared" si="155"/>
        <v>0</v>
      </c>
      <c r="I794" s="23">
        <v>42663</v>
      </c>
      <c r="J794" s="23">
        <v>42663</v>
      </c>
      <c r="K794" s="274">
        <f t="shared" si="156"/>
        <v>42724</v>
      </c>
      <c r="L794" s="22">
        <v>9197887306</v>
      </c>
      <c r="M794" s="14" t="s">
        <v>46</v>
      </c>
      <c r="N794" s="41">
        <v>393253726599</v>
      </c>
      <c r="O794" s="40">
        <v>42663</v>
      </c>
      <c r="P794" s="40">
        <v>42663</v>
      </c>
      <c r="Q794" s="40" t="s">
        <v>108</v>
      </c>
      <c r="R794" s="22">
        <v>14872242</v>
      </c>
      <c r="S794" s="40">
        <v>42724</v>
      </c>
      <c r="T794" s="55">
        <f t="shared" si="146"/>
        <v>14872242</v>
      </c>
      <c r="U794" s="90">
        <v>42724</v>
      </c>
      <c r="V794" s="19">
        <v>14872242</v>
      </c>
      <c r="W794" s="43">
        <v>0</v>
      </c>
      <c r="X794" s="43">
        <v>0</v>
      </c>
      <c r="Y794" s="43">
        <v>0</v>
      </c>
      <c r="Z794" s="43">
        <v>0</v>
      </c>
      <c r="AA794" s="43">
        <v>0</v>
      </c>
      <c r="AB794" s="43">
        <v>0</v>
      </c>
      <c r="AC794" s="43">
        <v>0</v>
      </c>
      <c r="AD794" s="43">
        <v>0</v>
      </c>
      <c r="AE794" s="43">
        <v>0</v>
      </c>
      <c r="AF794" s="43">
        <v>0</v>
      </c>
      <c r="AG794" s="43">
        <v>0</v>
      </c>
      <c r="AH794" s="43">
        <v>0</v>
      </c>
      <c r="AI794" s="88">
        <v>0</v>
      </c>
      <c r="AJ794" s="43">
        <v>0</v>
      </c>
      <c r="AK794" s="43">
        <v>0</v>
      </c>
      <c r="AL794" s="43">
        <v>0</v>
      </c>
      <c r="AM794" s="43">
        <v>0</v>
      </c>
      <c r="AN794" s="72">
        <f t="shared" si="147"/>
        <v>14872242</v>
      </c>
      <c r="AO794" s="40">
        <v>42726</v>
      </c>
      <c r="AP794" s="56">
        <v>14872242</v>
      </c>
      <c r="AQ794" s="43">
        <v>0</v>
      </c>
      <c r="AR794" s="43">
        <v>0</v>
      </c>
      <c r="AS794" s="43">
        <v>0</v>
      </c>
      <c r="AT794" s="43">
        <v>0</v>
      </c>
      <c r="AU794" s="43">
        <v>0</v>
      </c>
      <c r="AV794" s="43">
        <v>0</v>
      </c>
      <c r="AW794" s="43">
        <v>0</v>
      </c>
      <c r="AX794" s="43">
        <v>0</v>
      </c>
      <c r="AY794" s="43">
        <v>0</v>
      </c>
      <c r="AZ794" s="43">
        <v>0</v>
      </c>
      <c r="BA794" s="19"/>
      <c r="BB794" s="275">
        <f t="shared" si="148"/>
        <v>0</v>
      </c>
      <c r="BC794" s="275">
        <f t="shared" si="149"/>
        <v>0</v>
      </c>
      <c r="BD794" s="14">
        <f>COUNTIF(СписМінфін!$B$2:$B$101,M794)</f>
        <v>1</v>
      </c>
    </row>
    <row r="795" spans="1:56" s="14" customFormat="1" hidden="1" x14ac:dyDescent="0.2">
      <c r="A795" s="14">
        <v>1</v>
      </c>
      <c r="B795" s="14">
        <f t="shared" si="150"/>
        <v>1</v>
      </c>
      <c r="C795" s="14">
        <f t="shared" si="151"/>
        <v>1</v>
      </c>
      <c r="D795" s="14" t="str">
        <f t="shared" si="152"/>
        <v>10ТОВАРИСТВО З ОБМЕЖЕНОЮ ВIДПОВIДАЛЬНIСТЮ "АТЕМ ГРУП"</v>
      </c>
      <c r="E795" s="261">
        <f t="shared" si="153"/>
        <v>684169.13150684931</v>
      </c>
      <c r="F795" s="261">
        <f t="shared" si="154"/>
        <v>683466.39178082196</v>
      </c>
      <c r="G795" s="128">
        <f t="shared" si="145"/>
        <v>2375</v>
      </c>
      <c r="H795" s="126">
        <f t="shared" si="155"/>
        <v>52</v>
      </c>
      <c r="I795" s="62">
        <v>42663</v>
      </c>
      <c r="J795" s="62">
        <v>42663</v>
      </c>
      <c r="K795" s="274">
        <f t="shared" si="156"/>
        <v>42782</v>
      </c>
      <c r="L795" s="52">
        <v>9197584266</v>
      </c>
      <c r="M795" s="14" t="s">
        <v>18</v>
      </c>
      <c r="N795" s="58">
        <v>406578526532</v>
      </c>
      <c r="O795" s="51">
        <v>42663</v>
      </c>
      <c r="P795" s="51">
        <v>42663</v>
      </c>
      <c r="Q795" s="40" t="s">
        <v>108</v>
      </c>
      <c r="R795" s="52">
        <v>17434019</v>
      </c>
      <c r="S795" s="51">
        <v>42755</v>
      </c>
      <c r="T795" s="55">
        <f t="shared" si="146"/>
        <v>8911565</v>
      </c>
      <c r="U795" s="110">
        <v>42755</v>
      </c>
      <c r="V795" s="114">
        <v>7923561</v>
      </c>
      <c r="W795" s="33">
        <v>42782</v>
      </c>
      <c r="X795" s="114">
        <v>988004</v>
      </c>
      <c r="Y795" s="43">
        <v>0</v>
      </c>
      <c r="Z795" s="43">
        <v>0</v>
      </c>
      <c r="AA795" s="43">
        <v>0</v>
      </c>
      <c r="AB795" s="43">
        <v>0</v>
      </c>
      <c r="AC795" s="43">
        <v>0</v>
      </c>
      <c r="AD795" s="43">
        <v>0</v>
      </c>
      <c r="AE795" s="43">
        <v>0</v>
      </c>
      <c r="AF795" s="43">
        <v>0</v>
      </c>
      <c r="AG795" s="40">
        <v>42773</v>
      </c>
      <c r="AH795" s="22">
        <v>4841404</v>
      </c>
      <c r="AI795" s="64">
        <v>8520079</v>
      </c>
      <c r="AJ795" s="40" t="s">
        <v>108</v>
      </c>
      <c r="AK795" s="52" t="s">
        <v>108</v>
      </c>
      <c r="AL795" s="51" t="s">
        <v>108</v>
      </c>
      <c r="AM795" s="43">
        <v>0</v>
      </c>
      <c r="AN795" s="72">
        <f t="shared" si="147"/>
        <v>8911565</v>
      </c>
      <c r="AO795" s="40">
        <v>42768</v>
      </c>
      <c r="AP795" s="57">
        <v>8911565</v>
      </c>
      <c r="AQ795" s="43">
        <v>0</v>
      </c>
      <c r="AR795" s="43">
        <v>0</v>
      </c>
      <c r="AS795" s="43">
        <v>0</v>
      </c>
      <c r="AT795" s="43">
        <v>0</v>
      </c>
      <c r="AU795" s="43">
        <v>0</v>
      </c>
      <c r="AV795" s="43">
        <v>0</v>
      </c>
      <c r="AW795" s="43">
        <v>0</v>
      </c>
      <c r="AX795" s="43">
        <v>0</v>
      </c>
      <c r="AY795" s="43">
        <v>0</v>
      </c>
      <c r="AZ795" s="43">
        <v>0</v>
      </c>
      <c r="BA795" s="19"/>
      <c r="BB795" s="275">
        <f t="shared" si="148"/>
        <v>0</v>
      </c>
      <c r="BC795" s="275">
        <f t="shared" si="149"/>
        <v>8522454</v>
      </c>
      <c r="BD795" s="14">
        <f>COUNTIF(СписМінфін!$B$2:$B$101,M795)</f>
        <v>1</v>
      </c>
    </row>
    <row r="796" spans="1:56" s="14" customFormat="1" hidden="1" x14ac:dyDescent="0.2">
      <c r="A796" s="14">
        <v>1</v>
      </c>
      <c r="B796" s="14">
        <f t="shared" si="150"/>
        <v>1</v>
      </c>
      <c r="C796" s="14">
        <f t="shared" si="151"/>
        <v>1</v>
      </c>
      <c r="D796" s="14" t="str">
        <f t="shared" si="152"/>
        <v>10ТОВАРИСТВО З ОБМЕЖЕНОЮ ВIДПОВIДАЛЬНIСТЮ "ВІРТУС КОММОДІТІЗ"</v>
      </c>
      <c r="E796" s="261">
        <f t="shared" si="153"/>
        <v>484075.15342465753</v>
      </c>
      <c r="F796" s="261">
        <f t="shared" si="154"/>
        <v>260851.5808219178</v>
      </c>
      <c r="G796" s="128">
        <f t="shared" si="145"/>
        <v>754413</v>
      </c>
      <c r="H796" s="126">
        <f t="shared" si="155"/>
        <v>53</v>
      </c>
      <c r="I796" s="62">
        <v>42663</v>
      </c>
      <c r="J796" s="62">
        <v>42663</v>
      </c>
      <c r="K796" s="274">
        <f t="shared" si="156"/>
        <v>42783</v>
      </c>
      <c r="L796" s="52">
        <v>9197652718</v>
      </c>
      <c r="M796" s="14" t="s">
        <v>24</v>
      </c>
      <c r="N796" s="58">
        <v>393642426597</v>
      </c>
      <c r="O796" s="51">
        <v>42663</v>
      </c>
      <c r="P796" s="51">
        <v>42663</v>
      </c>
      <c r="Q796" s="40" t="s">
        <v>108</v>
      </c>
      <c r="R796" s="52">
        <v>3200552</v>
      </c>
      <c r="S796" s="51">
        <v>42755</v>
      </c>
      <c r="T796" s="55">
        <f t="shared" si="146"/>
        <v>2446139</v>
      </c>
      <c r="U796" s="110">
        <v>42755</v>
      </c>
      <c r="V796" s="25">
        <v>1229805</v>
      </c>
      <c r="W796" s="33">
        <v>42783</v>
      </c>
      <c r="X796" s="25">
        <v>1216334</v>
      </c>
      <c r="Y796" s="43">
        <v>0</v>
      </c>
      <c r="Z796" s="43">
        <v>0</v>
      </c>
      <c r="AA796" s="43">
        <v>0</v>
      </c>
      <c r="AB796" s="43">
        <v>0</v>
      </c>
      <c r="AC796" s="43">
        <v>0</v>
      </c>
      <c r="AD796" s="43">
        <v>0</v>
      </c>
      <c r="AE796" s="43">
        <v>0</v>
      </c>
      <c r="AF796" s="43">
        <v>0</v>
      </c>
      <c r="AG796" s="43">
        <v>0</v>
      </c>
      <c r="AH796" s="43">
        <v>0</v>
      </c>
      <c r="AI796" s="88">
        <v>0</v>
      </c>
      <c r="AJ796" s="43">
        <v>0</v>
      </c>
      <c r="AK796" s="43">
        <v>0</v>
      </c>
      <c r="AL796" s="43">
        <v>0</v>
      </c>
      <c r="AM796" s="43">
        <v>0</v>
      </c>
      <c r="AN796" s="72">
        <f t="shared" si="147"/>
        <v>2446139</v>
      </c>
      <c r="AO796" s="40">
        <v>42768</v>
      </c>
      <c r="AP796" s="57">
        <v>2446139</v>
      </c>
      <c r="AQ796" s="43">
        <v>0</v>
      </c>
      <c r="AR796" s="43">
        <v>0</v>
      </c>
      <c r="AS796" s="43">
        <v>0</v>
      </c>
      <c r="AT796" s="43">
        <v>0</v>
      </c>
      <c r="AU796" s="43">
        <v>0</v>
      </c>
      <c r="AV796" s="43">
        <v>0</v>
      </c>
      <c r="AW796" s="43">
        <v>0</v>
      </c>
      <c r="AX796" s="43">
        <v>0</v>
      </c>
      <c r="AY796" s="43">
        <v>0</v>
      </c>
      <c r="AZ796" s="43">
        <v>0</v>
      </c>
      <c r="BA796" s="19"/>
      <c r="BB796" s="275">
        <f t="shared" si="148"/>
        <v>0</v>
      </c>
      <c r="BC796" s="275">
        <f t="shared" si="149"/>
        <v>754413</v>
      </c>
      <c r="BD796" s="14">
        <f>COUNTIF(СписМінфін!$B$2:$B$101,M796)</f>
        <v>1</v>
      </c>
    </row>
    <row r="797" spans="1:56" s="14" customFormat="1" hidden="1" x14ac:dyDescent="0.2">
      <c r="A797" s="14">
        <v>1</v>
      </c>
      <c r="B797" s="14">
        <f t="shared" si="150"/>
        <v>1</v>
      </c>
      <c r="C797" s="14">
        <f t="shared" si="151"/>
        <v>1</v>
      </c>
      <c r="D797" s="14" t="str">
        <f t="shared" si="152"/>
        <v>10ТОВАРИСТВО З ОБМЕЖЕНОЮ ВIДПОВIДАЛЬНIСТЮ "ОЛСІДЗ БЛЕК СІ"</v>
      </c>
      <c r="E797" s="261">
        <f t="shared" si="153"/>
        <v>9454778.3561643828</v>
      </c>
      <c r="F797" s="261">
        <f t="shared" si="154"/>
        <v>9454778.3561643828</v>
      </c>
      <c r="G797" s="128">
        <f t="shared" si="145"/>
        <v>0</v>
      </c>
      <c r="H797" s="126">
        <f t="shared" si="155"/>
        <v>25</v>
      </c>
      <c r="I797" s="23">
        <v>42663</v>
      </c>
      <c r="J797" s="23">
        <v>42663</v>
      </c>
      <c r="K797" s="274">
        <f t="shared" si="156"/>
        <v>42755</v>
      </c>
      <c r="L797" s="22">
        <v>9198092931</v>
      </c>
      <c r="M797" s="14" t="s">
        <v>39</v>
      </c>
      <c r="N797" s="41">
        <v>373924926569</v>
      </c>
      <c r="O797" s="40">
        <v>42663</v>
      </c>
      <c r="P797" s="40">
        <v>42663</v>
      </c>
      <c r="Q797" s="40" t="s">
        <v>108</v>
      </c>
      <c r="R797" s="43">
        <v>138039764</v>
      </c>
      <c r="S797" s="40">
        <v>42755</v>
      </c>
      <c r="T797" s="55">
        <f t="shared" si="146"/>
        <v>138039764</v>
      </c>
      <c r="U797" s="90">
        <v>42755</v>
      </c>
      <c r="V797" s="19">
        <v>138039764</v>
      </c>
      <c r="W797" s="43">
        <v>0</v>
      </c>
      <c r="X797" s="43">
        <v>0</v>
      </c>
      <c r="Y797" s="43">
        <v>0</v>
      </c>
      <c r="Z797" s="43">
        <v>0</v>
      </c>
      <c r="AA797" s="43">
        <v>0</v>
      </c>
      <c r="AB797" s="43">
        <v>0</v>
      </c>
      <c r="AC797" s="43">
        <v>0</v>
      </c>
      <c r="AD797" s="43">
        <v>0</v>
      </c>
      <c r="AE797" s="43">
        <v>0</v>
      </c>
      <c r="AF797" s="43">
        <v>0</v>
      </c>
      <c r="AG797" s="43">
        <v>0</v>
      </c>
      <c r="AH797" s="43">
        <v>0</v>
      </c>
      <c r="AI797" s="88">
        <v>0</v>
      </c>
      <c r="AJ797" s="43">
        <v>0</v>
      </c>
      <c r="AK797" s="43">
        <v>0</v>
      </c>
      <c r="AL797" s="43">
        <v>0</v>
      </c>
      <c r="AM797" s="43">
        <v>0</v>
      </c>
      <c r="AN797" s="72">
        <f t="shared" si="147"/>
        <v>138039764</v>
      </c>
      <c r="AO797" s="40">
        <v>42768</v>
      </c>
      <c r="AP797" s="56">
        <v>138039764</v>
      </c>
      <c r="AQ797" s="43">
        <v>0</v>
      </c>
      <c r="AR797" s="43">
        <v>0</v>
      </c>
      <c r="AS797" s="43">
        <v>0</v>
      </c>
      <c r="AT797" s="43">
        <v>0</v>
      </c>
      <c r="AU797" s="43">
        <v>0</v>
      </c>
      <c r="AV797" s="43">
        <v>0</v>
      </c>
      <c r="AW797" s="43">
        <v>0</v>
      </c>
      <c r="AX797" s="43">
        <v>0</v>
      </c>
      <c r="AY797" s="43">
        <v>0</v>
      </c>
      <c r="AZ797" s="43">
        <v>0</v>
      </c>
      <c r="BA797" s="19"/>
      <c r="BB797" s="275">
        <f t="shared" si="148"/>
        <v>0</v>
      </c>
      <c r="BC797" s="275">
        <f t="shared" si="149"/>
        <v>0</v>
      </c>
      <c r="BD797" s="14">
        <f>COUNTIF(СписМінфін!$B$2:$B$101,M797)</f>
        <v>1</v>
      </c>
    </row>
    <row r="798" spans="1:56" s="14" customFormat="1" hidden="1" x14ac:dyDescent="0.2">
      <c r="A798" s="14">
        <v>1</v>
      </c>
      <c r="B798" s="14">
        <f t="shared" si="150"/>
        <v>1</v>
      </c>
      <c r="C798" s="14">
        <f t="shared" si="151"/>
        <v>1</v>
      </c>
      <c r="D798" s="14" t="str">
        <f t="shared" si="152"/>
        <v>10ТОВАРИСТВО З ОБМЕЖЕНОЮ ВIДПОВIДАЛЬНIСТЮ "ЕНГЕЛЬХАРТ СТП (УКРАЇНА)"</v>
      </c>
      <c r="E798" s="261">
        <f t="shared" si="153"/>
        <v>6605645.7506849319</v>
      </c>
      <c r="F798" s="261">
        <f t="shared" si="154"/>
        <v>5758318.8794520544</v>
      </c>
      <c r="G798" s="128">
        <f t="shared" si="145"/>
        <v>2863651</v>
      </c>
      <c r="H798" s="126">
        <f t="shared" si="155"/>
        <v>53</v>
      </c>
      <c r="I798" s="23">
        <v>42663</v>
      </c>
      <c r="J798" s="23">
        <v>42663</v>
      </c>
      <c r="K798" s="274">
        <f t="shared" si="156"/>
        <v>42783</v>
      </c>
      <c r="L798" s="22">
        <v>9198397185</v>
      </c>
      <c r="M798" s="14" t="s">
        <v>29</v>
      </c>
      <c r="N798" s="41">
        <v>391123126559</v>
      </c>
      <c r="O798" s="40">
        <v>42663</v>
      </c>
      <c r="P798" s="40">
        <v>42663</v>
      </c>
      <c r="Q798" s="40" t="s">
        <v>108</v>
      </c>
      <c r="R798" s="22">
        <v>42884295</v>
      </c>
      <c r="S798" s="40">
        <v>42782</v>
      </c>
      <c r="T798" s="55">
        <f t="shared" si="146"/>
        <v>39656347</v>
      </c>
      <c r="U798" s="90">
        <v>42783</v>
      </c>
      <c r="V798" s="19">
        <v>39656347</v>
      </c>
      <c r="W798" s="43">
        <v>0</v>
      </c>
      <c r="X798" s="43">
        <v>0</v>
      </c>
      <c r="Y798" s="43">
        <v>0</v>
      </c>
      <c r="Z798" s="43">
        <v>0</v>
      </c>
      <c r="AA798" s="43">
        <v>0</v>
      </c>
      <c r="AB798" s="43">
        <v>0</v>
      </c>
      <c r="AC798" s="43">
        <v>0</v>
      </c>
      <c r="AD798" s="43">
        <v>0</v>
      </c>
      <c r="AE798" s="43">
        <v>0</v>
      </c>
      <c r="AF798" s="43">
        <v>0</v>
      </c>
      <c r="AG798" s="40">
        <v>42789</v>
      </c>
      <c r="AH798" s="22">
        <v>7911404</v>
      </c>
      <c r="AI798" s="64">
        <v>364297</v>
      </c>
      <c r="AJ798" s="40" t="s">
        <v>108</v>
      </c>
      <c r="AK798" s="22" t="s">
        <v>108</v>
      </c>
      <c r="AL798" s="40" t="s">
        <v>108</v>
      </c>
      <c r="AM798" s="43">
        <v>0</v>
      </c>
      <c r="AN798" s="72">
        <f t="shared" si="147"/>
        <v>39656347</v>
      </c>
      <c r="AO798" s="40">
        <v>42793</v>
      </c>
      <c r="AP798" s="56">
        <v>39656347</v>
      </c>
      <c r="AQ798" s="43">
        <v>0</v>
      </c>
      <c r="AR798" s="43">
        <v>0</v>
      </c>
      <c r="AS798" s="43">
        <v>0</v>
      </c>
      <c r="AT798" s="43">
        <v>0</v>
      </c>
      <c r="AU798" s="43">
        <v>0</v>
      </c>
      <c r="AV798" s="43">
        <v>0</v>
      </c>
      <c r="AW798" s="43">
        <v>0</v>
      </c>
      <c r="AX798" s="43">
        <v>0</v>
      </c>
      <c r="AY798" s="43">
        <v>0</v>
      </c>
      <c r="AZ798" s="43">
        <v>0</v>
      </c>
      <c r="BA798" s="19"/>
      <c r="BB798" s="275">
        <f t="shared" si="148"/>
        <v>0</v>
      </c>
      <c r="BC798" s="275">
        <f t="shared" si="149"/>
        <v>3227948</v>
      </c>
      <c r="BD798" s="14">
        <f>COUNTIF(СписМінфін!$B$2:$B$101,M798)</f>
        <v>1</v>
      </c>
    </row>
    <row r="799" spans="1:56" s="14" customFormat="1" hidden="1" x14ac:dyDescent="0.2">
      <c r="A799" s="14">
        <v>1</v>
      </c>
      <c r="B799" s="14">
        <f t="shared" si="150"/>
        <v>0</v>
      </c>
      <c r="C799" s="14">
        <f t="shared" si="151"/>
        <v>0</v>
      </c>
      <c r="D799" s="14" t="str">
        <f t="shared" si="152"/>
        <v>10ПІДПРИЄМСТВО З ІНОЗЕМНОЮ ІНВЕСТИЦІЄЮ У ФОРМІ ТОВАРИСТВА З ОБМЕЖЕНОЮ ВІДПОВІДАЛЬНІСТЮ "ТЕХАВТОТРАНС"</v>
      </c>
      <c r="E799" s="261">
        <f t="shared" si="153"/>
        <v>0</v>
      </c>
      <c r="F799" s="261">
        <f t="shared" si="154"/>
        <v>0</v>
      </c>
      <c r="G799" s="128">
        <f t="shared" si="145"/>
        <v>0</v>
      </c>
      <c r="H799" s="126">
        <f t="shared" si="155"/>
        <v>0</v>
      </c>
      <c r="I799" s="263">
        <f>J799</f>
        <v>42669</v>
      </c>
      <c r="J799" s="23">
        <v>42669</v>
      </c>
      <c r="K799" s="274">
        <f t="shared" si="156"/>
        <v>42699</v>
      </c>
      <c r="L799" s="22">
        <v>9201689043</v>
      </c>
      <c r="M799" s="14" t="s">
        <v>34</v>
      </c>
      <c r="N799" s="41">
        <v>247256826587</v>
      </c>
      <c r="O799" s="40">
        <v>42669</v>
      </c>
      <c r="P799" s="40">
        <v>42669</v>
      </c>
      <c r="Q799" s="40" t="s">
        <v>108</v>
      </c>
      <c r="R799" s="22">
        <v>48296</v>
      </c>
      <c r="S799" s="40">
        <v>42699</v>
      </c>
      <c r="T799" s="55">
        <f t="shared" si="146"/>
        <v>48296</v>
      </c>
      <c r="U799" s="90">
        <v>42699</v>
      </c>
      <c r="V799" s="19">
        <v>48296</v>
      </c>
      <c r="W799" s="43">
        <v>0</v>
      </c>
      <c r="X799" s="43">
        <v>0</v>
      </c>
      <c r="Y799" s="43">
        <v>0</v>
      </c>
      <c r="Z799" s="43">
        <v>0</v>
      </c>
      <c r="AA799" s="43">
        <v>0</v>
      </c>
      <c r="AB799" s="43">
        <v>0</v>
      </c>
      <c r="AC799" s="43">
        <v>0</v>
      </c>
      <c r="AD799" s="43">
        <v>0</v>
      </c>
      <c r="AE799" s="43">
        <v>0</v>
      </c>
      <c r="AF799" s="43">
        <v>0</v>
      </c>
      <c r="AG799" s="43">
        <v>0</v>
      </c>
      <c r="AH799" s="43">
        <v>0</v>
      </c>
      <c r="AI799" s="88">
        <v>0</v>
      </c>
      <c r="AJ799" s="43">
        <v>0</v>
      </c>
      <c r="AK799" s="43">
        <v>0</v>
      </c>
      <c r="AL799" s="43">
        <v>0</v>
      </c>
      <c r="AM799" s="43">
        <v>0</v>
      </c>
      <c r="AN799" s="72">
        <f t="shared" si="147"/>
        <v>48296</v>
      </c>
      <c r="AO799" s="40">
        <v>42706</v>
      </c>
      <c r="AP799" s="56">
        <v>48296</v>
      </c>
      <c r="AQ799" s="43">
        <v>0</v>
      </c>
      <c r="AR799" s="43">
        <v>0</v>
      </c>
      <c r="AS799" s="43">
        <v>0</v>
      </c>
      <c r="AT799" s="43">
        <v>0</v>
      </c>
      <c r="AU799" s="43">
        <v>0</v>
      </c>
      <c r="AV799" s="43">
        <v>0</v>
      </c>
      <c r="AW799" s="43">
        <v>0</v>
      </c>
      <c r="AX799" s="43">
        <v>0</v>
      </c>
      <c r="AY799" s="43">
        <v>0</v>
      </c>
      <c r="AZ799" s="43">
        <v>0</v>
      </c>
      <c r="BA799" s="19"/>
      <c r="BB799" s="275">
        <f t="shared" si="148"/>
        <v>0</v>
      </c>
      <c r="BC799" s="275">
        <f t="shared" si="149"/>
        <v>0</v>
      </c>
      <c r="BD799" s="14">
        <f>COUNTIF(СписМінфін!$B$2:$B$101,M799)</f>
        <v>1</v>
      </c>
    </row>
    <row r="800" spans="1:56" s="14" customFormat="1" hidden="1" x14ac:dyDescent="0.2">
      <c r="A800" s="14">
        <v>1</v>
      </c>
      <c r="B800" s="14">
        <f t="shared" si="150"/>
        <v>1</v>
      </c>
      <c r="C800" s="14">
        <f t="shared" si="151"/>
        <v>0</v>
      </c>
      <c r="D800" s="14" t="str">
        <f t="shared" si="152"/>
        <v>10ТОВАРИСТВО З ОБМЕЖЕНОЮ ВIДПОВIДАЛЬНIСТЮ "БЕССАРАБІЯ-АГРО"</v>
      </c>
      <c r="E800" s="261">
        <f t="shared" si="153"/>
        <v>86462.345205479447</v>
      </c>
      <c r="F800" s="261">
        <f t="shared" si="154"/>
        <v>0</v>
      </c>
      <c r="G800" s="128">
        <f t="shared" si="145"/>
        <v>325348</v>
      </c>
      <c r="H800" s="126">
        <f t="shared" si="155"/>
        <v>0</v>
      </c>
      <c r="I800" s="263">
        <f>J800</f>
        <v>42674</v>
      </c>
      <c r="J800" s="23">
        <v>42674</v>
      </c>
      <c r="K800" s="274">
        <f t="shared" si="156"/>
        <v>42724</v>
      </c>
      <c r="L800" s="22">
        <v>9204791379</v>
      </c>
      <c r="M800" s="14" t="s">
        <v>25</v>
      </c>
      <c r="N800" s="41">
        <v>390762615020</v>
      </c>
      <c r="O800" s="40">
        <v>42674</v>
      </c>
      <c r="P800" s="40">
        <v>42674</v>
      </c>
      <c r="Q800" s="40" t="s">
        <v>108</v>
      </c>
      <c r="R800" s="22">
        <v>18000000</v>
      </c>
      <c r="S800" s="40">
        <v>42724</v>
      </c>
      <c r="T800" s="55">
        <f t="shared" si="146"/>
        <v>17674652</v>
      </c>
      <c r="U800" s="90">
        <v>42724</v>
      </c>
      <c r="V800" s="19">
        <v>17674652</v>
      </c>
      <c r="W800" s="43">
        <v>0</v>
      </c>
      <c r="X800" s="43">
        <v>0</v>
      </c>
      <c r="Y800" s="43">
        <v>0</v>
      </c>
      <c r="Z800" s="43">
        <v>0</v>
      </c>
      <c r="AA800" s="43">
        <v>0</v>
      </c>
      <c r="AB800" s="43">
        <v>0</v>
      </c>
      <c r="AC800" s="43">
        <v>0</v>
      </c>
      <c r="AD800" s="43">
        <v>0</v>
      </c>
      <c r="AE800" s="43">
        <v>0</v>
      </c>
      <c r="AF800" s="43">
        <v>0</v>
      </c>
      <c r="AG800" s="43">
        <v>0</v>
      </c>
      <c r="AH800" s="43">
        <v>0</v>
      </c>
      <c r="AI800" s="88">
        <v>0</v>
      </c>
      <c r="AJ800" s="43">
        <v>0</v>
      </c>
      <c r="AK800" s="43">
        <v>0</v>
      </c>
      <c r="AL800" s="43">
        <v>0</v>
      </c>
      <c r="AM800" s="43">
        <v>0</v>
      </c>
      <c r="AN800" s="72">
        <f t="shared" si="147"/>
        <v>17674652</v>
      </c>
      <c r="AO800" s="40">
        <v>42726</v>
      </c>
      <c r="AP800" s="56">
        <v>17674652</v>
      </c>
      <c r="AQ800" s="43">
        <v>0</v>
      </c>
      <c r="AR800" s="43">
        <v>0</v>
      </c>
      <c r="AS800" s="43">
        <v>0</v>
      </c>
      <c r="AT800" s="43">
        <v>0</v>
      </c>
      <c r="AU800" s="43">
        <v>0</v>
      </c>
      <c r="AV800" s="43">
        <v>0</v>
      </c>
      <c r="AW800" s="43">
        <v>0</v>
      </c>
      <c r="AX800" s="43">
        <v>0</v>
      </c>
      <c r="AY800" s="43">
        <v>0</v>
      </c>
      <c r="AZ800" s="43">
        <v>0</v>
      </c>
      <c r="BA800" s="19"/>
      <c r="BB800" s="275">
        <f t="shared" si="148"/>
        <v>0</v>
      </c>
      <c r="BC800" s="275">
        <f t="shared" si="149"/>
        <v>325348</v>
      </c>
      <c r="BD800" s="14">
        <f>COUNTIF(СписМінфін!$B$2:$B$101,M800)</f>
        <v>1</v>
      </c>
    </row>
    <row r="801" spans="1:56" s="14" customFormat="1" hidden="1" x14ac:dyDescent="0.2">
      <c r="A801" s="14">
        <v>1</v>
      </c>
      <c r="B801" s="14">
        <f t="shared" si="150"/>
        <v>0</v>
      </c>
      <c r="C801" s="14">
        <f t="shared" si="151"/>
        <v>0</v>
      </c>
      <c r="D801" s="14" t="str">
        <f t="shared" si="152"/>
        <v>11ДЕРЖАВНЕ ПІДПРИЄМСТВО "УКРАЇНСЬКИЙ ДЕРЖАВНИЙ ЦЕНТР ПО ЕКСПЛУАТАЦІЇ СПЕЦІАЛІЗОВАНИХ ВАГОНІВ"</v>
      </c>
      <c r="E801" s="261">
        <f t="shared" si="153"/>
        <v>0</v>
      </c>
      <c r="F801" s="261">
        <f t="shared" si="154"/>
        <v>0</v>
      </c>
      <c r="G801" s="128">
        <f t="shared" si="145"/>
        <v>0</v>
      </c>
      <c r="H801" s="126">
        <f t="shared" si="155"/>
        <v>0</v>
      </c>
      <c r="I801" s="23">
        <v>42695</v>
      </c>
      <c r="J801" s="23">
        <v>42677</v>
      </c>
      <c r="K801" s="274">
        <f t="shared" si="156"/>
        <v>42726</v>
      </c>
      <c r="L801" s="22">
        <v>9207203781</v>
      </c>
      <c r="M801" s="14" t="s">
        <v>22</v>
      </c>
      <c r="N801" s="41">
        <v>10563620277</v>
      </c>
      <c r="O801" s="40">
        <v>42677</v>
      </c>
      <c r="P801" s="40">
        <v>42677</v>
      </c>
      <c r="Q801" s="40" t="s">
        <v>108</v>
      </c>
      <c r="R801" s="22">
        <v>31216878</v>
      </c>
      <c r="S801" s="40">
        <v>42725</v>
      </c>
      <c r="T801" s="55">
        <f t="shared" si="146"/>
        <v>31216878</v>
      </c>
      <c r="U801" s="90">
        <v>42726</v>
      </c>
      <c r="V801" s="19">
        <v>31216878</v>
      </c>
      <c r="W801" s="43">
        <v>0</v>
      </c>
      <c r="X801" s="43">
        <v>0</v>
      </c>
      <c r="Y801" s="43">
        <v>0</v>
      </c>
      <c r="Z801" s="43">
        <v>0</v>
      </c>
      <c r="AA801" s="43">
        <v>0</v>
      </c>
      <c r="AB801" s="43">
        <v>0</v>
      </c>
      <c r="AC801" s="43">
        <v>0</v>
      </c>
      <c r="AD801" s="43">
        <v>0</v>
      </c>
      <c r="AE801" s="43">
        <v>0</v>
      </c>
      <c r="AF801" s="43">
        <v>0</v>
      </c>
      <c r="AG801" s="43">
        <v>0</v>
      </c>
      <c r="AH801" s="22" t="s">
        <v>108</v>
      </c>
      <c r="AI801" s="88">
        <v>0</v>
      </c>
      <c r="AJ801" s="43">
        <v>0</v>
      </c>
      <c r="AK801" s="43">
        <v>0</v>
      </c>
      <c r="AL801" s="43">
        <v>0</v>
      </c>
      <c r="AM801" s="43">
        <v>0</v>
      </c>
      <c r="AN801" s="72">
        <f t="shared" si="147"/>
        <v>31216878</v>
      </c>
      <c r="AO801" s="40">
        <v>42767</v>
      </c>
      <c r="AP801" s="56">
        <v>31216878</v>
      </c>
      <c r="AQ801" s="43">
        <v>0</v>
      </c>
      <c r="AR801" s="43">
        <v>0</v>
      </c>
      <c r="AS801" s="43">
        <v>0</v>
      </c>
      <c r="AT801" s="43">
        <v>0</v>
      </c>
      <c r="AU801" s="43">
        <v>0</v>
      </c>
      <c r="AV801" s="43">
        <v>0</v>
      </c>
      <c r="AW801" s="43">
        <v>0</v>
      </c>
      <c r="AX801" s="43">
        <v>0</v>
      </c>
      <c r="AY801" s="43">
        <v>0</v>
      </c>
      <c r="AZ801" s="43">
        <v>0</v>
      </c>
      <c r="BA801" s="19"/>
      <c r="BB801" s="275">
        <f t="shared" si="148"/>
        <v>0</v>
      </c>
      <c r="BC801" s="275">
        <f t="shared" si="149"/>
        <v>0</v>
      </c>
      <c r="BD801" s="14">
        <f>COUNTIF(СписМінфін!$B$2:$B$101,M801)</f>
        <v>1</v>
      </c>
    </row>
    <row r="802" spans="1:56" s="14" customFormat="1" hidden="1" x14ac:dyDescent="0.2">
      <c r="A802" s="14">
        <v>1</v>
      </c>
      <c r="B802" s="14">
        <f t="shared" si="150"/>
        <v>0</v>
      </c>
      <c r="C802" s="14">
        <f t="shared" si="151"/>
        <v>0</v>
      </c>
      <c r="D802" s="14" t="str">
        <f t="shared" si="152"/>
        <v>11ТОВАРИСТВО З ОБМЕЖЕНОЮ ВIДПОВIДАЛЬНIСТЮ "АТ КАРГІЛЛ"</v>
      </c>
      <c r="E802" s="261">
        <f t="shared" si="153"/>
        <v>0</v>
      </c>
      <c r="F802" s="261">
        <f t="shared" si="154"/>
        <v>0</v>
      </c>
      <c r="G802" s="128">
        <f t="shared" si="145"/>
        <v>0</v>
      </c>
      <c r="H802" s="126">
        <f t="shared" si="155"/>
        <v>0</v>
      </c>
      <c r="I802" s="23">
        <v>42695</v>
      </c>
      <c r="J802" s="23">
        <v>42685</v>
      </c>
      <c r="K802" s="274">
        <f t="shared" si="156"/>
        <v>42724</v>
      </c>
      <c r="L802" s="22">
        <v>9215013899</v>
      </c>
      <c r="M802" s="14" t="s">
        <v>42</v>
      </c>
      <c r="N802" s="41">
        <v>200103926100</v>
      </c>
      <c r="O802" s="40">
        <v>42685</v>
      </c>
      <c r="P802" s="40">
        <v>42685</v>
      </c>
      <c r="Q802" s="40" t="s">
        <v>108</v>
      </c>
      <c r="R802" s="22">
        <v>30856</v>
      </c>
      <c r="S802" s="40">
        <v>42724</v>
      </c>
      <c r="T802" s="55">
        <f t="shared" si="146"/>
        <v>30856</v>
      </c>
      <c r="U802" s="90">
        <v>42724</v>
      </c>
      <c r="V802" s="19">
        <v>30856</v>
      </c>
      <c r="W802" s="43">
        <v>0</v>
      </c>
      <c r="X802" s="43">
        <v>0</v>
      </c>
      <c r="Y802" s="43">
        <v>0</v>
      </c>
      <c r="Z802" s="43">
        <v>0</v>
      </c>
      <c r="AA802" s="43">
        <v>0</v>
      </c>
      <c r="AB802" s="43">
        <v>0</v>
      </c>
      <c r="AC802" s="43">
        <v>0</v>
      </c>
      <c r="AD802" s="43">
        <v>0</v>
      </c>
      <c r="AE802" s="43">
        <v>0</v>
      </c>
      <c r="AF802" s="43">
        <v>0</v>
      </c>
      <c r="AG802" s="43">
        <v>0</v>
      </c>
      <c r="AH802" s="43">
        <v>0</v>
      </c>
      <c r="AI802" s="88">
        <v>0</v>
      </c>
      <c r="AJ802" s="43">
        <v>0</v>
      </c>
      <c r="AK802" s="43">
        <v>0</v>
      </c>
      <c r="AL802" s="43">
        <v>0</v>
      </c>
      <c r="AM802" s="43">
        <v>0</v>
      </c>
      <c r="AN802" s="72">
        <f t="shared" si="147"/>
        <v>30856</v>
      </c>
      <c r="AO802" s="40">
        <v>42726</v>
      </c>
      <c r="AP802" s="56">
        <v>30856</v>
      </c>
      <c r="AQ802" s="43">
        <v>0</v>
      </c>
      <c r="AR802" s="43">
        <v>0</v>
      </c>
      <c r="AS802" s="43">
        <v>0</v>
      </c>
      <c r="AT802" s="43">
        <v>0</v>
      </c>
      <c r="AU802" s="43">
        <v>0</v>
      </c>
      <c r="AV802" s="43">
        <v>0</v>
      </c>
      <c r="AW802" s="43">
        <v>0</v>
      </c>
      <c r="AX802" s="43">
        <v>0</v>
      </c>
      <c r="AY802" s="43">
        <v>0</v>
      </c>
      <c r="AZ802" s="43">
        <v>0</v>
      </c>
      <c r="BA802" s="19"/>
      <c r="BB802" s="275">
        <f t="shared" si="148"/>
        <v>0</v>
      </c>
      <c r="BC802" s="275">
        <f t="shared" si="149"/>
        <v>0</v>
      </c>
      <c r="BD802" s="14">
        <f>COUNTIF(СписМінфін!$B$2:$B$101,M802)</f>
        <v>1</v>
      </c>
    </row>
    <row r="803" spans="1:56" s="14" customFormat="1" hidden="1" x14ac:dyDescent="0.2">
      <c r="A803" s="14">
        <v>1</v>
      </c>
      <c r="B803" s="14">
        <f t="shared" si="150"/>
        <v>0</v>
      </c>
      <c r="C803" s="14">
        <f t="shared" si="151"/>
        <v>0</v>
      </c>
      <c r="D803" s="14" t="str">
        <f t="shared" si="152"/>
        <v>11ПРИВАТНЕ АКЦIОНЕРНЕ ТОВАРИСТВО "ШВЕЙНА ФАБРИКА "ЗОРЯНКА"</v>
      </c>
      <c r="E803" s="261">
        <f t="shared" si="153"/>
        <v>0</v>
      </c>
      <c r="F803" s="261">
        <f t="shared" si="154"/>
        <v>0</v>
      </c>
      <c r="G803" s="128">
        <f t="shared" si="145"/>
        <v>0</v>
      </c>
      <c r="H803" s="126">
        <f t="shared" si="155"/>
        <v>0</v>
      </c>
      <c r="I803" s="23">
        <v>42695</v>
      </c>
      <c r="J803" s="74">
        <v>42689</v>
      </c>
      <c r="K803" s="274">
        <f t="shared" si="156"/>
        <v>42723</v>
      </c>
      <c r="L803" s="75">
        <v>9218635610</v>
      </c>
      <c r="M803" s="14" t="s">
        <v>148</v>
      </c>
      <c r="N803" s="76">
        <v>55027011230</v>
      </c>
      <c r="O803" s="28">
        <v>42689</v>
      </c>
      <c r="P803" s="28">
        <v>42689</v>
      </c>
      <c r="Q803" s="35"/>
      <c r="R803" s="60">
        <v>125183</v>
      </c>
      <c r="S803" s="66">
        <v>42723</v>
      </c>
      <c r="T803" s="55">
        <f t="shared" si="146"/>
        <v>125183</v>
      </c>
      <c r="U803" s="91">
        <v>42723</v>
      </c>
      <c r="V803" s="44">
        <v>125183</v>
      </c>
      <c r="W803" s="43">
        <v>0</v>
      </c>
      <c r="X803" s="43">
        <v>0</v>
      </c>
      <c r="Y803" s="43">
        <v>0</v>
      </c>
      <c r="Z803" s="43">
        <v>0</v>
      </c>
      <c r="AA803" s="43">
        <v>0</v>
      </c>
      <c r="AB803" s="43">
        <v>0</v>
      </c>
      <c r="AC803" s="43">
        <v>0</v>
      </c>
      <c r="AD803" s="43">
        <v>0</v>
      </c>
      <c r="AE803" s="43">
        <v>0</v>
      </c>
      <c r="AF803" s="43">
        <v>0</v>
      </c>
      <c r="AG803" s="43">
        <v>0</v>
      </c>
      <c r="AH803" s="43">
        <v>0</v>
      </c>
      <c r="AI803" s="69"/>
      <c r="AJ803" s="60"/>
      <c r="AK803" s="69"/>
      <c r="AL803" s="60"/>
      <c r="AM803" s="43">
        <v>0</v>
      </c>
      <c r="AN803" s="72">
        <f t="shared" si="147"/>
        <v>125183</v>
      </c>
      <c r="AO803" s="28">
        <v>42730</v>
      </c>
      <c r="AP803" s="27">
        <v>125183</v>
      </c>
      <c r="AQ803" s="43">
        <v>0</v>
      </c>
      <c r="AR803" s="43">
        <v>0</v>
      </c>
      <c r="AS803" s="43">
        <v>0</v>
      </c>
      <c r="AT803" s="43">
        <v>0</v>
      </c>
      <c r="AU803" s="43">
        <v>0</v>
      </c>
      <c r="AV803" s="43">
        <v>0</v>
      </c>
      <c r="AW803" s="43">
        <v>0</v>
      </c>
      <c r="AX803" s="43">
        <v>0</v>
      </c>
      <c r="AY803" s="43">
        <v>0</v>
      </c>
      <c r="AZ803" s="43">
        <v>0</v>
      </c>
      <c r="BA803" s="60"/>
      <c r="BB803" s="275">
        <f t="shared" si="148"/>
        <v>0</v>
      </c>
      <c r="BC803" s="275">
        <f t="shared" si="149"/>
        <v>0</v>
      </c>
      <c r="BD803" s="14">
        <f>COUNTIF(СписМінфін!$B$2:$B$101,M803)</f>
        <v>1</v>
      </c>
    </row>
    <row r="804" spans="1:56" s="14" customFormat="1" hidden="1" x14ac:dyDescent="0.2">
      <c r="A804" s="14">
        <v>1</v>
      </c>
      <c r="B804" s="14">
        <f t="shared" si="150"/>
        <v>0</v>
      </c>
      <c r="C804" s="14">
        <f t="shared" si="151"/>
        <v>0</v>
      </c>
      <c r="D804" s="14" t="str">
        <f t="shared" si="152"/>
        <v>11ТОВАРИСТВО З ОБМЕЖЕНОЮ ВIДПОВIДАЛЬНIСТЮ "АТ КАРГІЛЛ"</v>
      </c>
      <c r="E804" s="261">
        <f t="shared" si="153"/>
        <v>0</v>
      </c>
      <c r="F804" s="261">
        <f t="shared" si="154"/>
        <v>0</v>
      </c>
      <c r="G804" s="128">
        <f t="shared" si="145"/>
        <v>0</v>
      </c>
      <c r="H804" s="126">
        <f t="shared" si="155"/>
        <v>0</v>
      </c>
      <c r="I804" s="23">
        <v>42695</v>
      </c>
      <c r="J804" s="23">
        <v>42689</v>
      </c>
      <c r="K804" s="274">
        <f t="shared" si="156"/>
        <v>42724</v>
      </c>
      <c r="L804" s="22">
        <v>9218467074</v>
      </c>
      <c r="M804" s="14" t="s">
        <v>42</v>
      </c>
      <c r="N804" s="41">
        <v>200103926100</v>
      </c>
      <c r="O804" s="40">
        <v>42689</v>
      </c>
      <c r="P804" s="40">
        <v>42689</v>
      </c>
      <c r="Q804" s="40" t="s">
        <v>108</v>
      </c>
      <c r="R804" s="22">
        <v>41043</v>
      </c>
      <c r="S804" s="40">
        <v>42724</v>
      </c>
      <c r="T804" s="55">
        <f t="shared" si="146"/>
        <v>41043</v>
      </c>
      <c r="U804" s="90">
        <v>42724</v>
      </c>
      <c r="V804" s="19">
        <v>41043</v>
      </c>
      <c r="W804" s="43">
        <v>0</v>
      </c>
      <c r="X804" s="43">
        <v>0</v>
      </c>
      <c r="Y804" s="43">
        <v>0</v>
      </c>
      <c r="Z804" s="43">
        <v>0</v>
      </c>
      <c r="AA804" s="43">
        <v>0</v>
      </c>
      <c r="AB804" s="43">
        <v>0</v>
      </c>
      <c r="AC804" s="43">
        <v>0</v>
      </c>
      <c r="AD804" s="43">
        <v>0</v>
      </c>
      <c r="AE804" s="43">
        <v>0</v>
      </c>
      <c r="AF804" s="43">
        <v>0</v>
      </c>
      <c r="AG804" s="43">
        <v>0</v>
      </c>
      <c r="AH804" s="43">
        <v>0</v>
      </c>
      <c r="AI804" s="88">
        <v>0</v>
      </c>
      <c r="AJ804" s="43">
        <v>0</v>
      </c>
      <c r="AK804" s="43">
        <v>0</v>
      </c>
      <c r="AL804" s="43">
        <v>0</v>
      </c>
      <c r="AM804" s="43">
        <v>0</v>
      </c>
      <c r="AN804" s="72">
        <f t="shared" si="147"/>
        <v>41043</v>
      </c>
      <c r="AO804" s="40">
        <v>42726</v>
      </c>
      <c r="AP804" s="56">
        <v>41043</v>
      </c>
      <c r="AQ804" s="43">
        <v>0</v>
      </c>
      <c r="AR804" s="43">
        <v>0</v>
      </c>
      <c r="AS804" s="43">
        <v>0</v>
      </c>
      <c r="AT804" s="43">
        <v>0</v>
      </c>
      <c r="AU804" s="43">
        <v>0</v>
      </c>
      <c r="AV804" s="43">
        <v>0</v>
      </c>
      <c r="AW804" s="43">
        <v>0</v>
      </c>
      <c r="AX804" s="43">
        <v>0</v>
      </c>
      <c r="AY804" s="43">
        <v>0</v>
      </c>
      <c r="AZ804" s="43">
        <v>0</v>
      </c>
      <c r="BA804" s="19"/>
      <c r="BB804" s="275">
        <f t="shared" si="148"/>
        <v>0</v>
      </c>
      <c r="BC804" s="275">
        <f t="shared" si="149"/>
        <v>0</v>
      </c>
      <c r="BD804" s="14">
        <f>COUNTIF(СписМінфін!$B$2:$B$101,M804)</f>
        <v>1</v>
      </c>
    </row>
    <row r="805" spans="1:56" s="14" customFormat="1" hidden="1" x14ac:dyDescent="0.2">
      <c r="A805" s="14">
        <v>1</v>
      </c>
      <c r="B805" s="14">
        <f t="shared" si="150"/>
        <v>1</v>
      </c>
      <c r="C805" s="14">
        <f t="shared" si="151"/>
        <v>1</v>
      </c>
      <c r="D805" s="14" t="str">
        <f t="shared" si="152"/>
        <v>11ТОВАРИСТВО З ОБМЕЖЕНОЮ ВIДПОВIДАЛЬНIСТЮ "АТ КАРГІЛЛ"</v>
      </c>
      <c r="E805" s="261">
        <f t="shared" si="153"/>
        <v>1088187.5709588986</v>
      </c>
      <c r="F805" s="261">
        <f t="shared" si="154"/>
        <v>342408.71386301366</v>
      </c>
      <c r="G805" s="128">
        <f t="shared" si="145"/>
        <v>3581701.0899999738</v>
      </c>
      <c r="H805" s="126">
        <f t="shared" si="155"/>
        <v>26</v>
      </c>
      <c r="I805" s="62">
        <v>42695</v>
      </c>
      <c r="J805" s="62">
        <v>42689</v>
      </c>
      <c r="K805" s="274">
        <f t="shared" si="156"/>
        <v>42788</v>
      </c>
      <c r="L805" s="52">
        <v>9217984841</v>
      </c>
      <c r="M805" s="14" t="s">
        <v>42</v>
      </c>
      <c r="N805" s="58">
        <v>200103926100</v>
      </c>
      <c r="O805" s="51">
        <v>42689</v>
      </c>
      <c r="P805" s="51">
        <v>42689</v>
      </c>
      <c r="Q805" s="40" t="s">
        <v>108</v>
      </c>
      <c r="R805" s="52">
        <v>409615641</v>
      </c>
      <c r="S805" s="51">
        <v>42725</v>
      </c>
      <c r="T805" s="55">
        <f t="shared" si="146"/>
        <v>406033939.91000003</v>
      </c>
      <c r="U805" s="110">
        <v>42725</v>
      </c>
      <c r="V805" s="25">
        <v>401227048.35000002</v>
      </c>
      <c r="W805" s="33">
        <v>42788</v>
      </c>
      <c r="X805" s="25">
        <v>4806891.5599999996</v>
      </c>
      <c r="Y805" s="43">
        <v>0</v>
      </c>
      <c r="Z805" s="43">
        <v>0</v>
      </c>
      <c r="AA805" s="43">
        <v>0</v>
      </c>
      <c r="AB805" s="43">
        <v>0</v>
      </c>
      <c r="AC805" s="43">
        <v>0</v>
      </c>
      <c r="AD805" s="43">
        <v>0</v>
      </c>
      <c r="AE805" s="43">
        <v>0</v>
      </c>
      <c r="AF805" s="43">
        <v>0</v>
      </c>
      <c r="AG805" s="43">
        <v>0</v>
      </c>
      <c r="AH805" s="43">
        <v>0</v>
      </c>
      <c r="AI805" s="88">
        <v>0</v>
      </c>
      <c r="AJ805" s="43">
        <v>0</v>
      </c>
      <c r="AK805" s="43">
        <v>0</v>
      </c>
      <c r="AL805" s="43">
        <v>0</v>
      </c>
      <c r="AM805" s="43">
        <v>0</v>
      </c>
      <c r="AN805" s="72">
        <f t="shared" si="147"/>
        <v>404803934.87</v>
      </c>
      <c r="AO805" s="31">
        <v>42730</v>
      </c>
      <c r="AP805" s="30">
        <v>401227048.35000002</v>
      </c>
      <c r="AQ805" s="31">
        <v>42793</v>
      </c>
      <c r="AR805" s="32">
        <v>3576886.52</v>
      </c>
      <c r="AS805" s="43">
        <v>0</v>
      </c>
      <c r="AT805" s="43">
        <v>0</v>
      </c>
      <c r="AU805" s="43">
        <v>0</v>
      </c>
      <c r="AV805" s="43">
        <v>0</v>
      </c>
      <c r="AW805" s="43">
        <v>0</v>
      </c>
      <c r="AX805" s="43">
        <v>0</v>
      </c>
      <c r="AY805" s="43">
        <v>0</v>
      </c>
      <c r="AZ805" s="43">
        <v>0</v>
      </c>
      <c r="BA805" s="19"/>
      <c r="BB805" s="275">
        <f t="shared" si="148"/>
        <v>1230005.0400000215</v>
      </c>
      <c r="BC805" s="275">
        <f t="shared" si="149"/>
        <v>4811706.1299999952</v>
      </c>
      <c r="BD805" s="14">
        <f>COUNTIF(СписМінфін!$B$2:$B$101,M805)</f>
        <v>1</v>
      </c>
    </row>
    <row r="806" spans="1:56" s="14" customFormat="1" hidden="1" x14ac:dyDescent="0.2">
      <c r="A806" s="14">
        <v>1</v>
      </c>
      <c r="B806" s="14">
        <f t="shared" si="150"/>
        <v>1</v>
      </c>
      <c r="C806" s="14">
        <f t="shared" si="151"/>
        <v>0</v>
      </c>
      <c r="D806" s="14" t="str">
        <f t="shared" si="152"/>
        <v>11ДОЧIРНЄ ПIДПРИЄМСТВО З ІНОЗЕМНОЮ ІНВЕСТИЦІЄЮ "САНТРЕЙД"</v>
      </c>
      <c r="E806" s="261">
        <f t="shared" si="153"/>
        <v>14838245.511561649</v>
      </c>
      <c r="F806" s="261">
        <f t="shared" si="154"/>
        <v>0</v>
      </c>
      <c r="G806" s="128">
        <f t="shared" si="145"/>
        <v>71262626.470000029</v>
      </c>
      <c r="H806" s="126">
        <f t="shared" si="155"/>
        <v>0</v>
      </c>
      <c r="I806" s="23">
        <v>42695</v>
      </c>
      <c r="J806" s="23">
        <v>42690</v>
      </c>
      <c r="K806" s="274">
        <f t="shared" si="156"/>
        <v>42725</v>
      </c>
      <c r="L806" s="22">
        <v>9219170304</v>
      </c>
      <c r="M806" s="14" t="s">
        <v>32</v>
      </c>
      <c r="N806" s="41">
        <v>253945626106</v>
      </c>
      <c r="O806" s="40">
        <v>42690</v>
      </c>
      <c r="P806" s="40">
        <v>42690</v>
      </c>
      <c r="Q806" s="40" t="s">
        <v>108</v>
      </c>
      <c r="R806" s="22">
        <v>361099753</v>
      </c>
      <c r="S806" s="40">
        <v>42725</v>
      </c>
      <c r="T806" s="55">
        <f t="shared" si="146"/>
        <v>289837126.52999997</v>
      </c>
      <c r="U806" s="90">
        <v>42725</v>
      </c>
      <c r="V806" s="19">
        <v>289837126.52999997</v>
      </c>
      <c r="W806" s="43">
        <v>0</v>
      </c>
      <c r="X806" s="43">
        <v>0</v>
      </c>
      <c r="Y806" s="43">
        <v>0</v>
      </c>
      <c r="Z806" s="43">
        <v>0</v>
      </c>
      <c r="AA806" s="43">
        <v>0</v>
      </c>
      <c r="AB806" s="43">
        <v>0</v>
      </c>
      <c r="AC806" s="43">
        <v>0</v>
      </c>
      <c r="AD806" s="43">
        <v>0</v>
      </c>
      <c r="AE806" s="43">
        <v>0</v>
      </c>
      <c r="AF806" s="43">
        <v>0</v>
      </c>
      <c r="AG806" s="43">
        <v>0</v>
      </c>
      <c r="AH806" s="43">
        <v>0</v>
      </c>
      <c r="AI806" s="88">
        <v>0</v>
      </c>
      <c r="AJ806" s="43">
        <v>0</v>
      </c>
      <c r="AK806" s="43">
        <v>0</v>
      </c>
      <c r="AL806" s="43">
        <v>0</v>
      </c>
      <c r="AM806" s="43">
        <v>0</v>
      </c>
      <c r="AN806" s="72">
        <f t="shared" si="147"/>
        <v>289837126.52999997</v>
      </c>
      <c r="AO806" s="40">
        <v>42730</v>
      </c>
      <c r="AP806" s="56">
        <v>289837126.52999997</v>
      </c>
      <c r="AQ806" s="43">
        <v>0</v>
      </c>
      <c r="AR806" s="43">
        <v>0</v>
      </c>
      <c r="AS806" s="43">
        <v>0</v>
      </c>
      <c r="AT806" s="43">
        <v>0</v>
      </c>
      <c r="AU806" s="43">
        <v>0</v>
      </c>
      <c r="AV806" s="43">
        <v>0</v>
      </c>
      <c r="AW806" s="43">
        <v>0</v>
      </c>
      <c r="AX806" s="43">
        <v>0</v>
      </c>
      <c r="AY806" s="43">
        <v>0</v>
      </c>
      <c r="AZ806" s="43">
        <v>0</v>
      </c>
      <c r="BA806" s="19"/>
      <c r="BB806" s="275">
        <f t="shared" si="148"/>
        <v>0</v>
      </c>
      <c r="BC806" s="275">
        <f t="shared" si="149"/>
        <v>71262626.470000029</v>
      </c>
      <c r="BD806" s="14">
        <f>COUNTIF(СписМінфін!$B$2:$B$101,M806)</f>
        <v>1</v>
      </c>
    </row>
    <row r="807" spans="1:56" s="14" customFormat="1" hidden="1" x14ac:dyDescent="0.2">
      <c r="A807" s="14">
        <v>1</v>
      </c>
      <c r="B807" s="14">
        <f t="shared" si="150"/>
        <v>0</v>
      </c>
      <c r="C807" s="14">
        <f t="shared" si="151"/>
        <v>0</v>
      </c>
      <c r="D807" s="14" t="str">
        <f t="shared" si="152"/>
        <v>11ПРИВАТНЕ АКЦIОНЕРНЕ ТОВАРИСТВО "МОНДЕЛІС УКРАЇНА"</v>
      </c>
      <c r="E807" s="261">
        <f t="shared" si="153"/>
        <v>0</v>
      </c>
      <c r="F807" s="261">
        <f t="shared" si="154"/>
        <v>0</v>
      </c>
      <c r="G807" s="128">
        <f t="shared" si="145"/>
        <v>0</v>
      </c>
      <c r="H807" s="126">
        <f t="shared" si="155"/>
        <v>0</v>
      </c>
      <c r="I807" s="23">
        <v>42695</v>
      </c>
      <c r="J807" s="23">
        <v>42690</v>
      </c>
      <c r="K807" s="274">
        <f t="shared" si="156"/>
        <v>42725</v>
      </c>
      <c r="L807" s="22">
        <v>9219414899</v>
      </c>
      <c r="M807" s="14" t="s">
        <v>54</v>
      </c>
      <c r="N807" s="41">
        <v>3822218163</v>
      </c>
      <c r="O807" s="40">
        <v>42690</v>
      </c>
      <c r="P807" s="40">
        <v>42690</v>
      </c>
      <c r="Q807" s="40" t="s">
        <v>108</v>
      </c>
      <c r="R807" s="22">
        <v>43600038</v>
      </c>
      <c r="S807" s="40">
        <v>42725</v>
      </c>
      <c r="T807" s="55">
        <f t="shared" si="146"/>
        <v>43600038</v>
      </c>
      <c r="U807" s="90">
        <v>42725</v>
      </c>
      <c r="V807" s="19">
        <v>43600038</v>
      </c>
      <c r="W807" s="43">
        <v>0</v>
      </c>
      <c r="X807" s="43">
        <v>0</v>
      </c>
      <c r="Y807" s="43">
        <v>0</v>
      </c>
      <c r="Z807" s="43">
        <v>0</v>
      </c>
      <c r="AA807" s="43">
        <v>0</v>
      </c>
      <c r="AB807" s="43">
        <v>0</v>
      </c>
      <c r="AC807" s="43">
        <v>0</v>
      </c>
      <c r="AD807" s="43">
        <v>0</v>
      </c>
      <c r="AE807" s="43">
        <v>0</v>
      </c>
      <c r="AF807" s="43">
        <v>0</v>
      </c>
      <c r="AG807" s="43">
        <v>0</v>
      </c>
      <c r="AH807" s="43">
        <v>0</v>
      </c>
      <c r="AI807" s="88">
        <v>0</v>
      </c>
      <c r="AJ807" s="43">
        <v>0</v>
      </c>
      <c r="AK807" s="43">
        <v>0</v>
      </c>
      <c r="AL807" s="43">
        <v>0</v>
      </c>
      <c r="AM807" s="43">
        <v>0</v>
      </c>
      <c r="AN807" s="72">
        <f t="shared" si="147"/>
        <v>43600038</v>
      </c>
      <c r="AO807" s="40">
        <v>42730</v>
      </c>
      <c r="AP807" s="56">
        <v>43600038</v>
      </c>
      <c r="AQ807" s="43">
        <v>0</v>
      </c>
      <c r="AR807" s="43">
        <v>0</v>
      </c>
      <c r="AS807" s="43">
        <v>0</v>
      </c>
      <c r="AT807" s="43">
        <v>0</v>
      </c>
      <c r="AU807" s="43">
        <v>0</v>
      </c>
      <c r="AV807" s="43">
        <v>0</v>
      </c>
      <c r="AW807" s="43">
        <v>0</v>
      </c>
      <c r="AX807" s="43">
        <v>0</v>
      </c>
      <c r="AY807" s="43">
        <v>0</v>
      </c>
      <c r="AZ807" s="43">
        <v>0</v>
      </c>
      <c r="BA807" s="19"/>
      <c r="BB807" s="275">
        <f t="shared" si="148"/>
        <v>0</v>
      </c>
      <c r="BC807" s="275">
        <f t="shared" si="149"/>
        <v>0</v>
      </c>
      <c r="BD807" s="14">
        <f>COUNTIF(СписМінфін!$B$2:$B$101,M807)</f>
        <v>1</v>
      </c>
    </row>
    <row r="808" spans="1:56" s="14" customFormat="1" hidden="1" x14ac:dyDescent="0.2">
      <c r="A808" s="14">
        <v>1</v>
      </c>
      <c r="B808" s="14">
        <f t="shared" si="150"/>
        <v>0</v>
      </c>
      <c r="C808" s="14">
        <f t="shared" si="151"/>
        <v>0</v>
      </c>
      <c r="D808" s="14" t="str">
        <f t="shared" si="152"/>
        <v>11ПУБЛІЧНЕ АКЦIОНЕРНЕ ТОВАРИСТВО "ФАРМАК"</v>
      </c>
      <c r="E808" s="261">
        <f t="shared" si="153"/>
        <v>0</v>
      </c>
      <c r="F808" s="261">
        <f t="shared" si="154"/>
        <v>0</v>
      </c>
      <c r="G808" s="128">
        <f t="shared" si="145"/>
        <v>0</v>
      </c>
      <c r="H808" s="126">
        <f t="shared" si="155"/>
        <v>0</v>
      </c>
      <c r="I808" s="23">
        <v>42695</v>
      </c>
      <c r="J808" s="23">
        <v>42690</v>
      </c>
      <c r="K808" s="274">
        <f t="shared" si="156"/>
        <v>42725</v>
      </c>
      <c r="L808" s="22">
        <v>9219492351</v>
      </c>
      <c r="M808" s="14" t="s">
        <v>49</v>
      </c>
      <c r="N808" s="41">
        <v>4811926650</v>
      </c>
      <c r="O808" s="40">
        <v>42690</v>
      </c>
      <c r="P808" s="40">
        <v>42690</v>
      </c>
      <c r="Q808" s="40" t="s">
        <v>108</v>
      </c>
      <c r="R808" s="22">
        <v>15228404</v>
      </c>
      <c r="S808" s="40">
        <v>42725</v>
      </c>
      <c r="T808" s="55">
        <f t="shared" si="146"/>
        <v>15228404</v>
      </c>
      <c r="U808" s="90">
        <v>42725</v>
      </c>
      <c r="V808" s="19">
        <v>15228404</v>
      </c>
      <c r="W808" s="43">
        <v>0</v>
      </c>
      <c r="X808" s="43">
        <v>0</v>
      </c>
      <c r="Y808" s="43">
        <v>0</v>
      </c>
      <c r="Z808" s="43">
        <v>0</v>
      </c>
      <c r="AA808" s="43">
        <v>0</v>
      </c>
      <c r="AB808" s="43">
        <v>0</v>
      </c>
      <c r="AC808" s="43">
        <v>0</v>
      </c>
      <c r="AD808" s="43">
        <v>0</v>
      </c>
      <c r="AE808" s="43">
        <v>0</v>
      </c>
      <c r="AF808" s="43">
        <v>0</v>
      </c>
      <c r="AG808" s="43">
        <v>0</v>
      </c>
      <c r="AH808" s="43">
        <v>0</v>
      </c>
      <c r="AI808" s="88">
        <v>0</v>
      </c>
      <c r="AJ808" s="43">
        <v>0</v>
      </c>
      <c r="AK808" s="43">
        <v>0</v>
      </c>
      <c r="AL808" s="43">
        <v>0</v>
      </c>
      <c r="AM808" s="43">
        <v>0</v>
      </c>
      <c r="AN808" s="72">
        <f t="shared" si="147"/>
        <v>15228404</v>
      </c>
      <c r="AO808" s="40">
        <v>42730</v>
      </c>
      <c r="AP808" s="56">
        <v>15228404</v>
      </c>
      <c r="AQ808" s="43">
        <v>0</v>
      </c>
      <c r="AR808" s="43">
        <v>0</v>
      </c>
      <c r="AS808" s="43">
        <v>0</v>
      </c>
      <c r="AT808" s="43">
        <v>0</v>
      </c>
      <c r="AU808" s="43">
        <v>0</v>
      </c>
      <c r="AV808" s="43">
        <v>0</v>
      </c>
      <c r="AW808" s="43">
        <v>0</v>
      </c>
      <c r="AX808" s="43">
        <v>0</v>
      </c>
      <c r="AY808" s="43">
        <v>0</v>
      </c>
      <c r="AZ808" s="43">
        <v>0</v>
      </c>
      <c r="BA808" s="19"/>
      <c r="BB808" s="275">
        <f t="shared" si="148"/>
        <v>0</v>
      </c>
      <c r="BC808" s="275">
        <f t="shared" si="149"/>
        <v>0</v>
      </c>
      <c r="BD808" s="14">
        <f>COUNTIF(СписМінфін!$B$2:$B$101,M808)</f>
        <v>1</v>
      </c>
    </row>
    <row r="809" spans="1:56" s="14" customFormat="1" hidden="1" x14ac:dyDescent="0.2">
      <c r="A809" s="14">
        <v>1</v>
      </c>
      <c r="B809" s="14">
        <f t="shared" si="150"/>
        <v>1</v>
      </c>
      <c r="C809" s="14">
        <f t="shared" si="151"/>
        <v>1</v>
      </c>
      <c r="D809" s="14" t="str">
        <f t="shared" si="152"/>
        <v>11ТОВАРИСТВО З ОБМЕЖЕНОЮ ВIДПОВIДАЛЬНIСТЮ "БАРЛІНЕК ІНВЕСТ"</v>
      </c>
      <c r="E809" s="261">
        <f t="shared" si="153"/>
        <v>18484.848383561643</v>
      </c>
      <c r="F809" s="261">
        <f t="shared" si="154"/>
        <v>18484.848383561643</v>
      </c>
      <c r="G809" s="128">
        <f t="shared" si="145"/>
        <v>0</v>
      </c>
      <c r="H809" s="126">
        <f t="shared" si="155"/>
        <v>61</v>
      </c>
      <c r="I809" s="62">
        <v>42695</v>
      </c>
      <c r="J809" s="62">
        <v>42690</v>
      </c>
      <c r="K809" s="274">
        <f t="shared" si="156"/>
        <v>42823</v>
      </c>
      <c r="L809" s="52">
        <v>9219763177</v>
      </c>
      <c r="M809" s="14" t="s">
        <v>83</v>
      </c>
      <c r="N809" s="58">
        <v>340045702285</v>
      </c>
      <c r="O809" s="51">
        <v>42690</v>
      </c>
      <c r="P809" s="51">
        <v>42690</v>
      </c>
      <c r="Q809" s="40" t="s">
        <v>108</v>
      </c>
      <c r="R809" s="59">
        <v>18105881</v>
      </c>
      <c r="S809" s="33">
        <v>42725</v>
      </c>
      <c r="T809" s="55">
        <f t="shared" si="146"/>
        <v>18105881</v>
      </c>
      <c r="U809" s="110">
        <v>42725</v>
      </c>
      <c r="V809" s="25">
        <v>17940371.02</v>
      </c>
      <c r="W809" s="33">
        <v>42755</v>
      </c>
      <c r="X809" s="25">
        <v>54903.92</v>
      </c>
      <c r="Y809" s="33">
        <v>42823</v>
      </c>
      <c r="Z809" s="25">
        <v>110606.06</v>
      </c>
      <c r="AA809" s="43">
        <v>0</v>
      </c>
      <c r="AB809" s="43">
        <v>0</v>
      </c>
      <c r="AC809" s="43">
        <v>0</v>
      </c>
      <c r="AD809" s="43">
        <v>0</v>
      </c>
      <c r="AE809" s="43">
        <v>0</v>
      </c>
      <c r="AF809" s="43">
        <v>0</v>
      </c>
      <c r="AG809" s="43">
        <v>0</v>
      </c>
      <c r="AH809" s="43">
        <v>0</v>
      </c>
      <c r="AI809" s="88">
        <v>0</v>
      </c>
      <c r="AJ809" s="43">
        <v>0</v>
      </c>
      <c r="AK809" s="43">
        <v>0</v>
      </c>
      <c r="AL809" s="43">
        <v>0</v>
      </c>
      <c r="AM809" s="43">
        <v>0</v>
      </c>
      <c r="AN809" s="72">
        <f t="shared" si="147"/>
        <v>17995274.940000001</v>
      </c>
      <c r="AO809" s="31">
        <v>42730</v>
      </c>
      <c r="AP809" s="30">
        <v>17940371.02</v>
      </c>
      <c r="AQ809" s="31">
        <v>42768</v>
      </c>
      <c r="AR809" s="32">
        <v>54903.92</v>
      </c>
      <c r="AS809" s="43">
        <v>0</v>
      </c>
      <c r="AT809" s="43">
        <v>0</v>
      </c>
      <c r="AU809" s="43">
        <v>0</v>
      </c>
      <c r="AV809" s="43">
        <v>0</v>
      </c>
      <c r="AW809" s="43">
        <v>0</v>
      </c>
      <c r="AX809" s="43">
        <v>0</v>
      </c>
      <c r="AY809" s="43">
        <v>0</v>
      </c>
      <c r="AZ809" s="43">
        <v>0</v>
      </c>
      <c r="BA809" s="19"/>
      <c r="BB809" s="275">
        <f t="shared" si="148"/>
        <v>110606.05999999866</v>
      </c>
      <c r="BC809" s="275">
        <f t="shared" si="149"/>
        <v>110606.05999999866</v>
      </c>
      <c r="BD809" s="14">
        <f>COUNTIF(СписМінфін!$B$2:$B$101,M809)</f>
        <v>1</v>
      </c>
    </row>
    <row r="810" spans="1:56" s="14" customFormat="1" hidden="1" x14ac:dyDescent="0.2">
      <c r="A810" s="14">
        <v>1</v>
      </c>
      <c r="B810" s="14">
        <f t="shared" si="150"/>
        <v>0</v>
      </c>
      <c r="C810" s="14">
        <f t="shared" si="151"/>
        <v>0</v>
      </c>
      <c r="D810" s="14" t="str">
        <f t="shared" si="152"/>
        <v>11ТОВАРИСТВО З ОБМЕЖЕНОЮ ВIДПОВIДАЛЬНIСТЮ "ТАРКЕТТ ВІНІСІН"</v>
      </c>
      <c r="E810" s="261">
        <f t="shared" si="153"/>
        <v>0</v>
      </c>
      <c r="F810" s="261">
        <f t="shared" si="154"/>
        <v>0</v>
      </c>
      <c r="G810" s="128">
        <f t="shared" si="145"/>
        <v>0</v>
      </c>
      <c r="H810" s="126">
        <f t="shared" si="155"/>
        <v>0</v>
      </c>
      <c r="I810" s="23">
        <v>42695</v>
      </c>
      <c r="J810" s="23">
        <v>42690</v>
      </c>
      <c r="K810" s="274">
        <f t="shared" si="156"/>
        <v>42725</v>
      </c>
      <c r="L810" s="22">
        <v>9220102814</v>
      </c>
      <c r="M810" s="14" t="s">
        <v>97</v>
      </c>
      <c r="N810" s="41">
        <v>143615809167</v>
      </c>
      <c r="O810" s="40">
        <v>42690</v>
      </c>
      <c r="P810" s="40">
        <v>42690</v>
      </c>
      <c r="Q810" s="40" t="s">
        <v>108</v>
      </c>
      <c r="R810" s="43">
        <v>11115785</v>
      </c>
      <c r="S810" s="40">
        <v>42725</v>
      </c>
      <c r="T810" s="55">
        <f t="shared" si="146"/>
        <v>11115785</v>
      </c>
      <c r="U810" s="90">
        <v>42725</v>
      </c>
      <c r="V810" s="19">
        <v>11115785</v>
      </c>
      <c r="W810" s="43">
        <v>0</v>
      </c>
      <c r="X810" s="43">
        <v>0</v>
      </c>
      <c r="Y810" s="43">
        <v>0</v>
      </c>
      <c r="Z810" s="43">
        <v>0</v>
      </c>
      <c r="AA810" s="43">
        <v>0</v>
      </c>
      <c r="AB810" s="43">
        <v>0</v>
      </c>
      <c r="AC810" s="43">
        <v>0</v>
      </c>
      <c r="AD810" s="43">
        <v>0</v>
      </c>
      <c r="AE810" s="43">
        <v>0</v>
      </c>
      <c r="AF810" s="43">
        <v>0</v>
      </c>
      <c r="AG810" s="43">
        <v>0</v>
      </c>
      <c r="AH810" s="43">
        <v>0</v>
      </c>
      <c r="AI810" s="88">
        <v>0</v>
      </c>
      <c r="AJ810" s="43">
        <v>0</v>
      </c>
      <c r="AK810" s="43">
        <v>0</v>
      </c>
      <c r="AL810" s="43">
        <v>0</v>
      </c>
      <c r="AM810" s="43">
        <v>0</v>
      </c>
      <c r="AN810" s="72">
        <f t="shared" si="147"/>
        <v>11115785</v>
      </c>
      <c r="AO810" s="40">
        <v>42730</v>
      </c>
      <c r="AP810" s="56">
        <v>11115785</v>
      </c>
      <c r="AQ810" s="43">
        <v>0</v>
      </c>
      <c r="AR810" s="43">
        <v>0</v>
      </c>
      <c r="AS810" s="43">
        <v>0</v>
      </c>
      <c r="AT810" s="43">
        <v>0</v>
      </c>
      <c r="AU810" s="43">
        <v>0</v>
      </c>
      <c r="AV810" s="43">
        <v>0</v>
      </c>
      <c r="AW810" s="43">
        <v>0</v>
      </c>
      <c r="AX810" s="43">
        <v>0</v>
      </c>
      <c r="AY810" s="43">
        <v>0</v>
      </c>
      <c r="AZ810" s="43">
        <v>0</v>
      </c>
      <c r="BA810" s="19"/>
      <c r="BB810" s="275">
        <f t="shared" si="148"/>
        <v>0</v>
      </c>
      <c r="BC810" s="275">
        <f t="shared" si="149"/>
        <v>0</v>
      </c>
      <c r="BD810" s="14">
        <f>COUNTIF(СписМінфін!$B$2:$B$101,M810)</f>
        <v>1</v>
      </c>
    </row>
    <row r="811" spans="1:56" s="14" customFormat="1" hidden="1" x14ac:dyDescent="0.2">
      <c r="A811" s="14">
        <v>1</v>
      </c>
      <c r="B811" s="14">
        <f t="shared" si="150"/>
        <v>0</v>
      </c>
      <c r="C811" s="14">
        <f t="shared" si="151"/>
        <v>0</v>
      </c>
      <c r="D811" s="14" t="str">
        <f t="shared" si="152"/>
        <v>11ТОВАРИСТВО З ОБМЕЖЕНОЮ ВIДПОВIДАЛЬНIСТЮ "ТОТЛЕНД"</v>
      </c>
      <c r="E811" s="261">
        <f t="shared" si="153"/>
        <v>0</v>
      </c>
      <c r="F811" s="261">
        <f t="shared" si="154"/>
        <v>0</v>
      </c>
      <c r="G811" s="128">
        <f t="shared" si="145"/>
        <v>0</v>
      </c>
      <c r="H811" s="126">
        <f t="shared" si="155"/>
        <v>0</v>
      </c>
      <c r="I811" s="23">
        <v>42695</v>
      </c>
      <c r="J811" s="74">
        <v>42690</v>
      </c>
      <c r="K811" s="274">
        <f t="shared" si="156"/>
        <v>42726</v>
      </c>
      <c r="L811" s="75">
        <v>9219724503</v>
      </c>
      <c r="M811" s="14" t="s">
        <v>101</v>
      </c>
      <c r="N811" s="76">
        <v>387438523146</v>
      </c>
      <c r="O811" s="28">
        <v>42690</v>
      </c>
      <c r="P811" s="28">
        <v>42690</v>
      </c>
      <c r="Q811" s="35"/>
      <c r="R811" s="60">
        <v>11005454</v>
      </c>
      <c r="S811" s="66">
        <v>42726</v>
      </c>
      <c r="T811" s="55">
        <f t="shared" si="146"/>
        <v>11005454</v>
      </c>
      <c r="U811" s="91">
        <v>42726</v>
      </c>
      <c r="V811" s="44">
        <v>11005454</v>
      </c>
      <c r="W811" s="43">
        <v>0</v>
      </c>
      <c r="X811" s="43">
        <v>0</v>
      </c>
      <c r="Y811" s="43">
        <v>0</v>
      </c>
      <c r="Z811" s="43">
        <v>0</v>
      </c>
      <c r="AA811" s="43">
        <v>0</v>
      </c>
      <c r="AB811" s="43">
        <v>0</v>
      </c>
      <c r="AC811" s="43">
        <v>0</v>
      </c>
      <c r="AD811" s="43">
        <v>0</v>
      </c>
      <c r="AE811" s="43">
        <v>0</v>
      </c>
      <c r="AF811" s="43">
        <v>0</v>
      </c>
      <c r="AG811" s="43">
        <v>0</v>
      </c>
      <c r="AH811" s="43">
        <v>0</v>
      </c>
      <c r="AI811" s="69"/>
      <c r="AJ811" s="60"/>
      <c r="AK811" s="69"/>
      <c r="AL811" s="60"/>
      <c r="AM811" s="43">
        <v>0</v>
      </c>
      <c r="AN811" s="72">
        <f t="shared" si="147"/>
        <v>11005454</v>
      </c>
      <c r="AO811" s="28">
        <v>42730</v>
      </c>
      <c r="AP811" s="27">
        <v>11005454</v>
      </c>
      <c r="AQ811" s="43">
        <v>0</v>
      </c>
      <c r="AR811" s="43">
        <v>0</v>
      </c>
      <c r="AS811" s="43">
        <v>0</v>
      </c>
      <c r="AT811" s="43">
        <v>0</v>
      </c>
      <c r="AU811" s="43">
        <v>0</v>
      </c>
      <c r="AV811" s="43">
        <v>0</v>
      </c>
      <c r="AW811" s="43">
        <v>0</v>
      </c>
      <c r="AX811" s="43">
        <v>0</v>
      </c>
      <c r="AY811" s="43">
        <v>0</v>
      </c>
      <c r="AZ811" s="43">
        <v>0</v>
      </c>
      <c r="BA811" s="60"/>
      <c r="BB811" s="275">
        <f t="shared" si="148"/>
        <v>0</v>
      </c>
      <c r="BC811" s="275">
        <f t="shared" si="149"/>
        <v>0</v>
      </c>
      <c r="BD811" s="14">
        <f>COUNTIF(СписМінфін!$B$2:$B$101,M811)</f>
        <v>1</v>
      </c>
    </row>
    <row r="812" spans="1:56" s="14" customFormat="1" hidden="1" x14ac:dyDescent="0.2">
      <c r="A812" s="14">
        <v>1</v>
      </c>
      <c r="B812" s="14">
        <f t="shared" si="150"/>
        <v>0</v>
      </c>
      <c r="C812" s="14">
        <f t="shared" si="151"/>
        <v>0</v>
      </c>
      <c r="D812" s="14" t="str">
        <f t="shared" si="152"/>
        <v>11ТОВАРИСТВО З ОБМЕЖЕНОЮ ВIДПОВIДАЛЬНIСТЮ "ТОРГОВИЙ ДІМ "СЛАВИЧ"</v>
      </c>
      <c r="E812" s="261">
        <f t="shared" si="153"/>
        <v>0</v>
      </c>
      <c r="F812" s="261">
        <f t="shared" si="154"/>
        <v>0</v>
      </c>
      <c r="G812" s="128">
        <f t="shared" si="145"/>
        <v>0</v>
      </c>
      <c r="H812" s="126">
        <f t="shared" si="155"/>
        <v>0</v>
      </c>
      <c r="I812" s="23">
        <v>42695</v>
      </c>
      <c r="J812" s="23">
        <v>42691</v>
      </c>
      <c r="K812" s="274">
        <f t="shared" si="156"/>
        <v>42723</v>
      </c>
      <c r="L812" s="22">
        <v>9220971052</v>
      </c>
      <c r="M812" s="14" t="s">
        <v>90</v>
      </c>
      <c r="N812" s="41">
        <v>213943025265</v>
      </c>
      <c r="O812" s="40">
        <v>42691</v>
      </c>
      <c r="P812" s="40">
        <v>42691</v>
      </c>
      <c r="Q812" s="40" t="s">
        <v>108</v>
      </c>
      <c r="R812" s="22">
        <v>18905188</v>
      </c>
      <c r="S812" s="40">
        <v>42720</v>
      </c>
      <c r="T812" s="55">
        <f t="shared" si="146"/>
        <v>18905188</v>
      </c>
      <c r="U812" s="90">
        <v>42723</v>
      </c>
      <c r="V812" s="19">
        <v>18905188</v>
      </c>
      <c r="W812" s="43">
        <v>0</v>
      </c>
      <c r="X812" s="43">
        <v>0</v>
      </c>
      <c r="Y812" s="43">
        <v>0</v>
      </c>
      <c r="Z812" s="43">
        <v>0</v>
      </c>
      <c r="AA812" s="43">
        <v>0</v>
      </c>
      <c r="AB812" s="43">
        <v>0</v>
      </c>
      <c r="AC812" s="43">
        <v>0</v>
      </c>
      <c r="AD812" s="43">
        <v>0</v>
      </c>
      <c r="AE812" s="43">
        <v>0</v>
      </c>
      <c r="AF812" s="43">
        <v>0</v>
      </c>
      <c r="AG812" s="43">
        <v>0</v>
      </c>
      <c r="AH812" s="43">
        <v>0</v>
      </c>
      <c r="AI812" s="88">
        <v>0</v>
      </c>
      <c r="AJ812" s="43">
        <v>0</v>
      </c>
      <c r="AK812" s="43">
        <v>0</v>
      </c>
      <c r="AL812" s="43">
        <v>0</v>
      </c>
      <c r="AM812" s="43">
        <v>0</v>
      </c>
      <c r="AN812" s="72">
        <f t="shared" si="147"/>
        <v>18905188</v>
      </c>
      <c r="AO812" s="40">
        <v>42730</v>
      </c>
      <c r="AP812" s="56">
        <v>18905188</v>
      </c>
      <c r="AQ812" s="43">
        <v>0</v>
      </c>
      <c r="AR812" s="43">
        <v>0</v>
      </c>
      <c r="AS812" s="43">
        <v>0</v>
      </c>
      <c r="AT812" s="43">
        <v>0</v>
      </c>
      <c r="AU812" s="43">
        <v>0</v>
      </c>
      <c r="AV812" s="43">
        <v>0</v>
      </c>
      <c r="AW812" s="43">
        <v>0</v>
      </c>
      <c r="AX812" s="43">
        <v>0</v>
      </c>
      <c r="AY812" s="43">
        <v>0</v>
      </c>
      <c r="AZ812" s="43">
        <v>0</v>
      </c>
      <c r="BA812" s="19"/>
      <c r="BB812" s="275">
        <f t="shared" si="148"/>
        <v>0</v>
      </c>
      <c r="BC812" s="275">
        <f t="shared" si="149"/>
        <v>0</v>
      </c>
      <c r="BD812" s="14">
        <f>COUNTIF(СписМінфін!$B$2:$B$101,M812)</f>
        <v>1</v>
      </c>
    </row>
    <row r="813" spans="1:56" s="14" customFormat="1" hidden="1" x14ac:dyDescent="0.2">
      <c r="A813" s="14">
        <v>1</v>
      </c>
      <c r="B813" s="14">
        <f t="shared" si="150"/>
        <v>0</v>
      </c>
      <c r="C813" s="14">
        <f t="shared" si="151"/>
        <v>0</v>
      </c>
      <c r="D813" s="14" t="str">
        <f t="shared" si="152"/>
        <v>11ТОВАРИСТВО З ОБМЕЖЕНОЮ ВIДПОВIДАЛЬНIСТЮ "ІМПЕРОВО ФУДЗ"</v>
      </c>
      <c r="E813" s="261">
        <f t="shared" si="153"/>
        <v>0</v>
      </c>
      <c r="F813" s="261">
        <f t="shared" si="154"/>
        <v>0</v>
      </c>
      <c r="G813" s="128">
        <f t="shared" si="145"/>
        <v>0</v>
      </c>
      <c r="H813" s="126">
        <f t="shared" si="155"/>
        <v>0</v>
      </c>
      <c r="I813" s="23">
        <v>42695</v>
      </c>
      <c r="J813" s="23">
        <v>42691</v>
      </c>
      <c r="K813" s="274">
        <f t="shared" si="156"/>
        <v>42725</v>
      </c>
      <c r="L813" s="22">
        <v>9220825867</v>
      </c>
      <c r="M813" s="14" t="s">
        <v>69</v>
      </c>
      <c r="N813" s="41">
        <v>348450709150</v>
      </c>
      <c r="O813" s="40">
        <v>42691</v>
      </c>
      <c r="P813" s="40">
        <v>42691</v>
      </c>
      <c r="Q813" s="40" t="s">
        <v>108</v>
      </c>
      <c r="R813" s="22">
        <v>92946878</v>
      </c>
      <c r="S813" s="40">
        <v>42725</v>
      </c>
      <c r="T813" s="55">
        <f t="shared" si="146"/>
        <v>92946878</v>
      </c>
      <c r="U813" s="90">
        <v>42725</v>
      </c>
      <c r="V813" s="19">
        <v>92946878</v>
      </c>
      <c r="W813" s="43">
        <v>0</v>
      </c>
      <c r="X813" s="43">
        <v>0</v>
      </c>
      <c r="Y813" s="43">
        <v>0</v>
      </c>
      <c r="Z813" s="43">
        <v>0</v>
      </c>
      <c r="AA813" s="43">
        <v>0</v>
      </c>
      <c r="AB813" s="43">
        <v>0</v>
      </c>
      <c r="AC813" s="43">
        <v>0</v>
      </c>
      <c r="AD813" s="43">
        <v>0</v>
      </c>
      <c r="AE813" s="43">
        <v>0</v>
      </c>
      <c r="AF813" s="43">
        <v>0</v>
      </c>
      <c r="AG813" s="43">
        <v>0</v>
      </c>
      <c r="AH813" s="43">
        <v>0</v>
      </c>
      <c r="AI813" s="88">
        <v>0</v>
      </c>
      <c r="AJ813" s="43">
        <v>0</v>
      </c>
      <c r="AK813" s="43">
        <v>0</v>
      </c>
      <c r="AL813" s="43">
        <v>0</v>
      </c>
      <c r="AM813" s="43">
        <v>0</v>
      </c>
      <c r="AN813" s="72">
        <f t="shared" si="147"/>
        <v>92946878</v>
      </c>
      <c r="AO813" s="40">
        <v>42730</v>
      </c>
      <c r="AP813" s="56">
        <v>92946878</v>
      </c>
      <c r="AQ813" s="43">
        <v>0</v>
      </c>
      <c r="AR813" s="43">
        <v>0</v>
      </c>
      <c r="AS813" s="43">
        <v>0</v>
      </c>
      <c r="AT813" s="43">
        <v>0</v>
      </c>
      <c r="AU813" s="43">
        <v>0</v>
      </c>
      <c r="AV813" s="43">
        <v>0</v>
      </c>
      <c r="AW813" s="43">
        <v>0</v>
      </c>
      <c r="AX813" s="43">
        <v>0</v>
      </c>
      <c r="AY813" s="43">
        <v>0</v>
      </c>
      <c r="AZ813" s="43">
        <v>0</v>
      </c>
      <c r="BA813" s="19"/>
      <c r="BB813" s="275">
        <f t="shared" si="148"/>
        <v>0</v>
      </c>
      <c r="BC813" s="275">
        <f t="shared" si="149"/>
        <v>0</v>
      </c>
      <c r="BD813" s="14">
        <f>COUNTIF(СписМінфін!$B$2:$B$101,M813)</f>
        <v>1</v>
      </c>
    </row>
    <row r="814" spans="1:56" s="14" customFormat="1" hidden="1" x14ac:dyDescent="0.2">
      <c r="A814" s="14">
        <v>1</v>
      </c>
      <c r="B814" s="14">
        <f t="shared" si="150"/>
        <v>1</v>
      </c>
      <c r="C814" s="14">
        <f t="shared" si="151"/>
        <v>0</v>
      </c>
      <c r="D814" s="14" t="str">
        <f t="shared" si="152"/>
        <v>11ТОВАРИСТВО З ОБМЕЖЕНОЮ ВIДПОВIДАЛЬНIСТЮ "КЕРНЕЛ-ТРЕЙД"</v>
      </c>
      <c r="E814" s="261">
        <f t="shared" si="153"/>
        <v>4450928.335561648</v>
      </c>
      <c r="F814" s="261">
        <f t="shared" si="154"/>
        <v>0</v>
      </c>
      <c r="G814" s="128">
        <f t="shared" si="145"/>
        <v>21376168.980000019</v>
      </c>
      <c r="H814" s="126">
        <f t="shared" si="155"/>
        <v>0</v>
      </c>
      <c r="I814" s="23">
        <v>42695</v>
      </c>
      <c r="J814" s="23">
        <v>42691</v>
      </c>
      <c r="K814" s="274">
        <f t="shared" si="156"/>
        <v>42725</v>
      </c>
      <c r="L814" s="22">
        <v>9220482470</v>
      </c>
      <c r="M814" s="14" t="s">
        <v>45</v>
      </c>
      <c r="N814" s="41">
        <v>314543826559</v>
      </c>
      <c r="O814" s="40">
        <v>42691</v>
      </c>
      <c r="P814" s="40">
        <v>42691</v>
      </c>
      <c r="Q814" s="40" t="s">
        <v>108</v>
      </c>
      <c r="R814" s="22">
        <v>785410000</v>
      </c>
      <c r="S814" s="40">
        <v>42725</v>
      </c>
      <c r="T814" s="55">
        <f t="shared" si="146"/>
        <v>764033831.01999998</v>
      </c>
      <c r="U814" s="90">
        <v>42725</v>
      </c>
      <c r="V814" s="19">
        <v>764033831.01999998</v>
      </c>
      <c r="W814" s="43">
        <v>0</v>
      </c>
      <c r="X814" s="43">
        <v>0</v>
      </c>
      <c r="Y814" s="43">
        <v>0</v>
      </c>
      <c r="Z814" s="43">
        <v>0</v>
      </c>
      <c r="AA814" s="43">
        <v>0</v>
      </c>
      <c r="AB814" s="43">
        <v>0</v>
      </c>
      <c r="AC814" s="43">
        <v>0</v>
      </c>
      <c r="AD814" s="43">
        <v>0</v>
      </c>
      <c r="AE814" s="43">
        <v>0</v>
      </c>
      <c r="AF814" s="43">
        <v>0</v>
      </c>
      <c r="AG814" s="43">
        <v>0</v>
      </c>
      <c r="AH814" s="43">
        <v>0</v>
      </c>
      <c r="AI814" s="88">
        <v>0</v>
      </c>
      <c r="AJ814" s="43">
        <v>0</v>
      </c>
      <c r="AK814" s="43">
        <v>0</v>
      </c>
      <c r="AL814" s="43">
        <v>0</v>
      </c>
      <c r="AM814" s="43">
        <v>0</v>
      </c>
      <c r="AN814" s="72">
        <f t="shared" si="147"/>
        <v>764033831.01999998</v>
      </c>
      <c r="AO814" s="40">
        <v>42730</v>
      </c>
      <c r="AP814" s="56">
        <v>764033831.01999998</v>
      </c>
      <c r="AQ814" s="43">
        <v>0</v>
      </c>
      <c r="AR814" s="43">
        <v>0</v>
      </c>
      <c r="AS814" s="43">
        <v>0</v>
      </c>
      <c r="AT814" s="43">
        <v>0</v>
      </c>
      <c r="AU814" s="43">
        <v>0</v>
      </c>
      <c r="AV814" s="43">
        <v>0</v>
      </c>
      <c r="AW814" s="43">
        <v>0</v>
      </c>
      <c r="AX814" s="43">
        <v>0</v>
      </c>
      <c r="AY814" s="43">
        <v>0</v>
      </c>
      <c r="AZ814" s="43">
        <v>0</v>
      </c>
      <c r="BA814" s="19"/>
      <c r="BB814" s="275">
        <f t="shared" si="148"/>
        <v>0</v>
      </c>
      <c r="BC814" s="275">
        <f t="shared" si="149"/>
        <v>21376168.980000019</v>
      </c>
      <c r="BD814" s="14">
        <f>COUNTIF(СписМінфін!$B$2:$B$101,M814)</f>
        <v>1</v>
      </c>
    </row>
    <row r="815" spans="1:56" s="14" customFormat="1" hidden="1" x14ac:dyDescent="0.2">
      <c r="A815" s="14">
        <v>1</v>
      </c>
      <c r="B815" s="14">
        <f t="shared" si="150"/>
        <v>1</v>
      </c>
      <c r="C815" s="14">
        <f t="shared" si="151"/>
        <v>1</v>
      </c>
      <c r="D815" s="14" t="str">
        <f t="shared" si="152"/>
        <v>11ТОВАРИСТВО З ОБМЕЖЕНОЮ ВIДПОВIДАЛЬНIСТЮ СІЛЬСЬКОГОСПОДАРСЬКЕ ПІДПРИЄМСТВО "НІБУЛОН"</v>
      </c>
      <c r="E815" s="261">
        <f t="shared" si="153"/>
        <v>1842102.6981369795</v>
      </c>
      <c r="F815" s="261">
        <f t="shared" si="154"/>
        <v>785021.5153424656</v>
      </c>
      <c r="G815" s="128">
        <f t="shared" si="145"/>
        <v>5076771.469999969</v>
      </c>
      <c r="H815" s="126">
        <f t="shared" si="155"/>
        <v>26</v>
      </c>
      <c r="I815" s="62">
        <v>42695</v>
      </c>
      <c r="J815" s="62">
        <v>42691</v>
      </c>
      <c r="K815" s="274">
        <f t="shared" si="156"/>
        <v>42788</v>
      </c>
      <c r="L815" s="52">
        <v>9221354899</v>
      </c>
      <c r="M815" s="14" t="s">
        <v>40</v>
      </c>
      <c r="N815" s="58">
        <v>142911114015</v>
      </c>
      <c r="O815" s="51">
        <v>42691</v>
      </c>
      <c r="P815" s="51">
        <v>42691</v>
      </c>
      <c r="Q815" s="40" t="s">
        <v>108</v>
      </c>
      <c r="R815" s="59">
        <v>359273207</v>
      </c>
      <c r="S815" s="51">
        <v>42725</v>
      </c>
      <c r="T815" s="55">
        <f t="shared" si="146"/>
        <v>354196435.53000003</v>
      </c>
      <c r="U815" s="93">
        <v>42725</v>
      </c>
      <c r="V815" s="112">
        <v>343175941.18000001</v>
      </c>
      <c r="W815" s="33">
        <v>42788</v>
      </c>
      <c r="X815" s="25">
        <v>11020494.35</v>
      </c>
      <c r="Y815" s="43">
        <v>0</v>
      </c>
      <c r="Z815" s="43">
        <v>0</v>
      </c>
      <c r="AA815" s="43">
        <v>0</v>
      </c>
      <c r="AB815" s="43">
        <v>0</v>
      </c>
      <c r="AC815" s="43">
        <v>0</v>
      </c>
      <c r="AD815" s="43">
        <v>0</v>
      </c>
      <c r="AE815" s="43">
        <v>0</v>
      </c>
      <c r="AF815" s="43">
        <v>0</v>
      </c>
      <c r="AG815" s="43">
        <v>0</v>
      </c>
      <c r="AH815" s="43">
        <v>0</v>
      </c>
      <c r="AI815" s="88">
        <v>0</v>
      </c>
      <c r="AJ815" s="43">
        <v>0</v>
      </c>
      <c r="AK815" s="43">
        <v>0</v>
      </c>
      <c r="AL815" s="43">
        <v>0</v>
      </c>
      <c r="AM815" s="43">
        <v>0</v>
      </c>
      <c r="AN815" s="72">
        <f t="shared" si="147"/>
        <v>354196435.53000003</v>
      </c>
      <c r="AO815" s="28">
        <v>42730</v>
      </c>
      <c r="AP815" s="27">
        <v>343175941.18000001</v>
      </c>
      <c r="AQ815" s="28">
        <v>42793</v>
      </c>
      <c r="AR815" s="44">
        <v>11020494.35</v>
      </c>
      <c r="AS815" s="43">
        <v>0</v>
      </c>
      <c r="AT815" s="43">
        <v>0</v>
      </c>
      <c r="AU815" s="43">
        <v>0</v>
      </c>
      <c r="AV815" s="43">
        <v>0</v>
      </c>
      <c r="AW815" s="43">
        <v>0</v>
      </c>
      <c r="AX815" s="43">
        <v>0</v>
      </c>
      <c r="AY815" s="43">
        <v>0</v>
      </c>
      <c r="AZ815" s="43">
        <v>0</v>
      </c>
      <c r="BA815" s="19"/>
      <c r="BB815" s="275">
        <f t="shared" si="148"/>
        <v>0</v>
      </c>
      <c r="BC815" s="275">
        <f t="shared" si="149"/>
        <v>5076771.469999969</v>
      </c>
      <c r="BD815" s="14">
        <f>COUNTIF(СписМінфін!$B$2:$B$101,M815)</f>
        <v>1</v>
      </c>
    </row>
    <row r="816" spans="1:56" s="14" customFormat="1" hidden="1" x14ac:dyDescent="0.2">
      <c r="A816" s="14">
        <v>1</v>
      </c>
      <c r="B816" s="14">
        <f t="shared" si="150"/>
        <v>0</v>
      </c>
      <c r="C816" s="14">
        <f t="shared" si="151"/>
        <v>0</v>
      </c>
      <c r="D816" s="14" t="str">
        <f t="shared" si="152"/>
        <v>11ПУБЛІЧНЕ АКЦIОНЕРНЕ ТОВАРИСТВО "ВЕСКО"</v>
      </c>
      <c r="E816" s="261">
        <f t="shared" si="153"/>
        <v>0</v>
      </c>
      <c r="F816" s="261">
        <f t="shared" si="154"/>
        <v>0</v>
      </c>
      <c r="G816" s="128">
        <f t="shared" si="145"/>
        <v>0</v>
      </c>
      <c r="H816" s="126">
        <f t="shared" si="155"/>
        <v>0</v>
      </c>
      <c r="I816" s="23">
        <v>42695</v>
      </c>
      <c r="J816" s="23">
        <v>42691</v>
      </c>
      <c r="K816" s="274">
        <f t="shared" si="156"/>
        <v>42726</v>
      </c>
      <c r="L816" s="22">
        <v>9220980499</v>
      </c>
      <c r="M816" s="14" t="s">
        <v>91</v>
      </c>
      <c r="N816" s="41">
        <v>2820405100</v>
      </c>
      <c r="O816" s="40">
        <v>42691</v>
      </c>
      <c r="P816" s="40">
        <v>42691</v>
      </c>
      <c r="Q816" s="40" t="s">
        <v>108</v>
      </c>
      <c r="R816" s="43">
        <v>14100549</v>
      </c>
      <c r="S816" s="40">
        <v>42725</v>
      </c>
      <c r="T816" s="55">
        <f t="shared" si="146"/>
        <v>14100549</v>
      </c>
      <c r="U816" s="90">
        <v>42726</v>
      </c>
      <c r="V816" s="19">
        <v>14100549</v>
      </c>
      <c r="W816" s="43">
        <v>0</v>
      </c>
      <c r="X816" s="43">
        <v>0</v>
      </c>
      <c r="Y816" s="43">
        <v>0</v>
      </c>
      <c r="Z816" s="43">
        <v>0</v>
      </c>
      <c r="AA816" s="43">
        <v>0</v>
      </c>
      <c r="AB816" s="43">
        <v>0</v>
      </c>
      <c r="AC816" s="43">
        <v>0</v>
      </c>
      <c r="AD816" s="43">
        <v>0</v>
      </c>
      <c r="AE816" s="43">
        <v>0</v>
      </c>
      <c r="AF816" s="43">
        <v>0</v>
      </c>
      <c r="AG816" s="43">
        <v>0</v>
      </c>
      <c r="AH816" s="43">
        <v>0</v>
      </c>
      <c r="AI816" s="88">
        <v>0</v>
      </c>
      <c r="AJ816" s="43">
        <v>0</v>
      </c>
      <c r="AK816" s="43">
        <v>0</v>
      </c>
      <c r="AL816" s="43">
        <v>0</v>
      </c>
      <c r="AM816" s="43">
        <v>0</v>
      </c>
      <c r="AN816" s="72">
        <f t="shared" si="147"/>
        <v>14100549</v>
      </c>
      <c r="AO816" s="40">
        <v>42730</v>
      </c>
      <c r="AP816" s="56">
        <v>14100549</v>
      </c>
      <c r="AQ816" s="43">
        <v>0</v>
      </c>
      <c r="AR816" s="43">
        <v>0</v>
      </c>
      <c r="AS816" s="43">
        <v>0</v>
      </c>
      <c r="AT816" s="43">
        <v>0</v>
      </c>
      <c r="AU816" s="43">
        <v>0</v>
      </c>
      <c r="AV816" s="43">
        <v>0</v>
      </c>
      <c r="AW816" s="43">
        <v>0</v>
      </c>
      <c r="AX816" s="43">
        <v>0</v>
      </c>
      <c r="AY816" s="43">
        <v>0</v>
      </c>
      <c r="AZ816" s="43">
        <v>0</v>
      </c>
      <c r="BA816" s="19"/>
      <c r="BB816" s="275">
        <f t="shared" si="148"/>
        <v>0</v>
      </c>
      <c r="BC816" s="275">
        <f t="shared" si="149"/>
        <v>0</v>
      </c>
      <c r="BD816" s="14">
        <f>COUNTIF(СписМінфін!$B$2:$B$101,M816)</f>
        <v>1</v>
      </c>
    </row>
    <row r="817" spans="1:56" s="14" customFormat="1" hidden="1" x14ac:dyDescent="0.2">
      <c r="A817" s="14">
        <v>1</v>
      </c>
      <c r="B817" s="14">
        <f t="shared" si="150"/>
        <v>0</v>
      </c>
      <c r="C817" s="14">
        <f t="shared" si="151"/>
        <v>0</v>
      </c>
      <c r="D817" s="14" t="str">
        <f t="shared" si="152"/>
        <v>11ПУБЛІЧНЕ АКЦIОНЕРНЕ ТОВАРИСТВО "ІНТЕРПАЙП НОВОМОСКОВСЬКИЙ ТРУБНИЙ ЗАВОД"</v>
      </c>
      <c r="E817" s="261">
        <f t="shared" si="153"/>
        <v>0</v>
      </c>
      <c r="F817" s="261">
        <f t="shared" si="154"/>
        <v>0</v>
      </c>
      <c r="G817" s="128">
        <f t="shared" si="145"/>
        <v>0</v>
      </c>
      <c r="H817" s="126">
        <f t="shared" si="155"/>
        <v>0</v>
      </c>
      <c r="I817" s="23">
        <v>42695</v>
      </c>
      <c r="J817" s="23">
        <v>42691</v>
      </c>
      <c r="K817" s="274">
        <f t="shared" si="156"/>
        <v>42726</v>
      </c>
      <c r="L817" s="22">
        <v>9220970305</v>
      </c>
      <c r="M817" s="14" t="s">
        <v>132</v>
      </c>
      <c r="N817" s="41">
        <v>53931304086</v>
      </c>
      <c r="O817" s="40">
        <v>42691</v>
      </c>
      <c r="P817" s="40">
        <v>42691</v>
      </c>
      <c r="Q817" s="40" t="s">
        <v>108</v>
      </c>
      <c r="R817" s="43">
        <v>11212155</v>
      </c>
      <c r="S817" s="40">
        <v>42725</v>
      </c>
      <c r="T817" s="55">
        <f t="shared" si="146"/>
        <v>11212155</v>
      </c>
      <c r="U817" s="90">
        <v>42726</v>
      </c>
      <c r="V817" s="19">
        <v>11212155</v>
      </c>
      <c r="W817" s="43">
        <v>0</v>
      </c>
      <c r="X817" s="43">
        <v>0</v>
      </c>
      <c r="Y817" s="43">
        <v>0</v>
      </c>
      <c r="Z817" s="43">
        <v>0</v>
      </c>
      <c r="AA817" s="43">
        <v>0</v>
      </c>
      <c r="AB817" s="43">
        <v>0</v>
      </c>
      <c r="AC817" s="43">
        <v>0</v>
      </c>
      <c r="AD817" s="43">
        <v>0</v>
      </c>
      <c r="AE817" s="43">
        <v>0</v>
      </c>
      <c r="AF817" s="43">
        <v>0</v>
      </c>
      <c r="AG817" s="43">
        <v>0</v>
      </c>
      <c r="AH817" s="43">
        <v>0</v>
      </c>
      <c r="AI817" s="88">
        <v>0</v>
      </c>
      <c r="AJ817" s="43">
        <v>0</v>
      </c>
      <c r="AK817" s="43">
        <v>0</v>
      </c>
      <c r="AL817" s="43">
        <v>0</v>
      </c>
      <c r="AM817" s="43">
        <v>0</v>
      </c>
      <c r="AN817" s="72">
        <f t="shared" si="147"/>
        <v>11212155</v>
      </c>
      <c r="AO817" s="40">
        <v>42731</v>
      </c>
      <c r="AP817" s="56">
        <v>11212155</v>
      </c>
      <c r="AQ817" s="43">
        <v>0</v>
      </c>
      <c r="AR817" s="43">
        <v>0</v>
      </c>
      <c r="AS817" s="43">
        <v>0</v>
      </c>
      <c r="AT817" s="43">
        <v>0</v>
      </c>
      <c r="AU817" s="43">
        <v>0</v>
      </c>
      <c r="AV817" s="43">
        <v>0</v>
      </c>
      <c r="AW817" s="43">
        <v>0</v>
      </c>
      <c r="AX817" s="43">
        <v>0</v>
      </c>
      <c r="AY817" s="43">
        <v>0</v>
      </c>
      <c r="AZ817" s="43">
        <v>0</v>
      </c>
      <c r="BA817" s="19"/>
      <c r="BB817" s="275">
        <f t="shared" si="148"/>
        <v>0</v>
      </c>
      <c r="BC817" s="275">
        <f t="shared" si="149"/>
        <v>0</v>
      </c>
      <c r="BD817" s="14">
        <f>COUNTIF(СписМінфін!$B$2:$B$101,M817)</f>
        <v>0</v>
      </c>
    </row>
    <row r="818" spans="1:56" s="14" customFormat="1" hidden="1" x14ac:dyDescent="0.2">
      <c r="A818" s="14">
        <v>1</v>
      </c>
      <c r="B818" s="14">
        <f t="shared" si="150"/>
        <v>1</v>
      </c>
      <c r="C818" s="14">
        <f t="shared" si="151"/>
        <v>0</v>
      </c>
      <c r="D818" s="14" t="str">
        <f t="shared" si="152"/>
        <v>11ПУБЛІЧНЕ АКЦIОНЕРНЕ ТОВАРИСТВО "НОВОКРАМАТОРСЬКИЙ МАШИНОБУДІВНИЙ ЗАВОД"</v>
      </c>
      <c r="E818" s="261">
        <f t="shared" si="153"/>
        <v>481362.96986301371</v>
      </c>
      <c r="F818" s="261">
        <f t="shared" si="154"/>
        <v>0</v>
      </c>
      <c r="G818" s="128">
        <f t="shared" si="145"/>
        <v>2311809</v>
      </c>
      <c r="H818" s="126">
        <f t="shared" si="155"/>
        <v>0</v>
      </c>
      <c r="I818" s="23">
        <v>42695</v>
      </c>
      <c r="J818" s="23">
        <v>42691</v>
      </c>
      <c r="K818" s="274">
        <f t="shared" si="156"/>
        <v>42726</v>
      </c>
      <c r="L818" s="22">
        <v>9220804758</v>
      </c>
      <c r="M818" s="14" t="s">
        <v>131</v>
      </c>
      <c r="N818" s="41">
        <v>57635905159</v>
      </c>
      <c r="O818" s="40">
        <v>42691</v>
      </c>
      <c r="P818" s="40">
        <v>42691</v>
      </c>
      <c r="Q818" s="40" t="s">
        <v>108</v>
      </c>
      <c r="R818" s="43">
        <v>17602868</v>
      </c>
      <c r="S818" s="40">
        <v>42725</v>
      </c>
      <c r="T818" s="55">
        <f t="shared" si="146"/>
        <v>15291059</v>
      </c>
      <c r="U818" s="90">
        <v>42726</v>
      </c>
      <c r="V818" s="19">
        <v>15291059</v>
      </c>
      <c r="W818" s="43">
        <v>0</v>
      </c>
      <c r="X818" s="43">
        <v>0</v>
      </c>
      <c r="Y818" s="43">
        <v>0</v>
      </c>
      <c r="Z818" s="43">
        <v>0</v>
      </c>
      <c r="AA818" s="43">
        <v>0</v>
      </c>
      <c r="AB818" s="43">
        <v>0</v>
      </c>
      <c r="AC818" s="43">
        <v>0</v>
      </c>
      <c r="AD818" s="43">
        <v>0</v>
      </c>
      <c r="AE818" s="43">
        <v>0</v>
      </c>
      <c r="AF818" s="43">
        <v>0</v>
      </c>
      <c r="AG818" s="43">
        <v>0</v>
      </c>
      <c r="AH818" s="43">
        <v>0</v>
      </c>
      <c r="AI818" s="88">
        <v>0</v>
      </c>
      <c r="AJ818" s="43">
        <v>0</v>
      </c>
      <c r="AK818" s="43">
        <v>0</v>
      </c>
      <c r="AL818" s="43">
        <v>0</v>
      </c>
      <c r="AM818" s="43">
        <v>0</v>
      </c>
      <c r="AN818" s="72">
        <f t="shared" si="147"/>
        <v>15291059</v>
      </c>
      <c r="AO818" s="40">
        <v>42730</v>
      </c>
      <c r="AP818" s="56">
        <v>15291059</v>
      </c>
      <c r="AQ818" s="43">
        <v>0</v>
      </c>
      <c r="AR818" s="43">
        <v>0</v>
      </c>
      <c r="AS818" s="43">
        <v>0</v>
      </c>
      <c r="AT818" s="43">
        <v>0</v>
      </c>
      <c r="AU818" s="43">
        <v>0</v>
      </c>
      <c r="AV818" s="43">
        <v>0</v>
      </c>
      <c r="AW818" s="43">
        <v>0</v>
      </c>
      <c r="AX818" s="43">
        <v>0</v>
      </c>
      <c r="AY818" s="43">
        <v>0</v>
      </c>
      <c r="AZ818" s="43">
        <v>0</v>
      </c>
      <c r="BA818" s="19"/>
      <c r="BB818" s="275">
        <f t="shared" si="148"/>
        <v>0</v>
      </c>
      <c r="BC818" s="275">
        <f t="shared" si="149"/>
        <v>2311809</v>
      </c>
      <c r="BD818" s="14">
        <f>COUNTIF(СписМінфін!$B$2:$B$101,M818)</f>
        <v>0</v>
      </c>
    </row>
    <row r="819" spans="1:56" s="14" customFormat="1" hidden="1" x14ac:dyDescent="0.2">
      <c r="A819" s="14">
        <v>1</v>
      </c>
      <c r="B819" s="14">
        <f t="shared" si="150"/>
        <v>0</v>
      </c>
      <c r="C819" s="14">
        <f t="shared" si="151"/>
        <v>0</v>
      </c>
      <c r="D819" s="14" t="str">
        <f t="shared" si="152"/>
        <v>11ПУБЛІЧНЕ АКЦIОНЕРНЕ ТОВАРИСТВО "ПІВДЕННИЙ ГІРНИЧО-ЗБАГАЧУВАЛЬНИЙ КОМБІНАТ"</v>
      </c>
      <c r="E819" s="261">
        <f t="shared" si="153"/>
        <v>0</v>
      </c>
      <c r="F819" s="261">
        <f t="shared" si="154"/>
        <v>0</v>
      </c>
      <c r="G819" s="128">
        <f t="shared" si="145"/>
        <v>0</v>
      </c>
      <c r="H819" s="126">
        <f t="shared" si="155"/>
        <v>0</v>
      </c>
      <c r="I819" s="23">
        <v>42695</v>
      </c>
      <c r="J819" s="23">
        <v>42691</v>
      </c>
      <c r="K819" s="274">
        <f t="shared" si="156"/>
        <v>42726</v>
      </c>
      <c r="L819" s="22">
        <v>9220946148</v>
      </c>
      <c r="M819" s="14" t="s">
        <v>134</v>
      </c>
      <c r="N819" s="41">
        <v>1910004055</v>
      </c>
      <c r="O819" s="40">
        <v>42691</v>
      </c>
      <c r="P819" s="40">
        <v>42691</v>
      </c>
      <c r="Q819" s="40" t="s">
        <v>108</v>
      </c>
      <c r="R819" s="43">
        <v>40494950</v>
      </c>
      <c r="S819" s="40">
        <v>42725</v>
      </c>
      <c r="T819" s="55">
        <f t="shared" si="146"/>
        <v>40494950</v>
      </c>
      <c r="U819" s="90">
        <v>42726</v>
      </c>
      <c r="V819" s="19">
        <v>40494950</v>
      </c>
      <c r="W819" s="43">
        <v>0</v>
      </c>
      <c r="X819" s="43">
        <v>0</v>
      </c>
      <c r="Y819" s="43">
        <v>0</v>
      </c>
      <c r="Z819" s="43">
        <v>0</v>
      </c>
      <c r="AA819" s="43">
        <v>0</v>
      </c>
      <c r="AB819" s="43">
        <v>0</v>
      </c>
      <c r="AC819" s="43">
        <v>0</v>
      </c>
      <c r="AD819" s="43">
        <v>0</v>
      </c>
      <c r="AE819" s="43">
        <v>0</v>
      </c>
      <c r="AF819" s="43">
        <v>0</v>
      </c>
      <c r="AG819" s="43">
        <v>0</v>
      </c>
      <c r="AH819" s="43">
        <v>0</v>
      </c>
      <c r="AI819" s="88">
        <v>0</v>
      </c>
      <c r="AJ819" s="43">
        <v>0</v>
      </c>
      <c r="AK819" s="43">
        <v>0</v>
      </c>
      <c r="AL819" s="43">
        <v>0</v>
      </c>
      <c r="AM819" s="43">
        <v>0</v>
      </c>
      <c r="AN819" s="72">
        <f t="shared" si="147"/>
        <v>40494950</v>
      </c>
      <c r="AO819" s="40">
        <v>42731</v>
      </c>
      <c r="AP819" s="56">
        <v>40494950</v>
      </c>
      <c r="AQ819" s="43">
        <v>0</v>
      </c>
      <c r="AR819" s="43">
        <v>0</v>
      </c>
      <c r="AS819" s="43">
        <v>0</v>
      </c>
      <c r="AT819" s="43">
        <v>0</v>
      </c>
      <c r="AU819" s="43">
        <v>0</v>
      </c>
      <c r="AV819" s="43">
        <v>0</v>
      </c>
      <c r="AW819" s="43">
        <v>0</v>
      </c>
      <c r="AX819" s="43">
        <v>0</v>
      </c>
      <c r="AY819" s="43">
        <v>0</v>
      </c>
      <c r="AZ819" s="43">
        <v>0</v>
      </c>
      <c r="BA819" s="19"/>
      <c r="BB819" s="275">
        <f t="shared" si="148"/>
        <v>0</v>
      </c>
      <c r="BC819" s="275">
        <f t="shared" si="149"/>
        <v>0</v>
      </c>
      <c r="BD819" s="14">
        <f>COUNTIF(СписМінфін!$B$2:$B$101,M819)</f>
        <v>0</v>
      </c>
    </row>
    <row r="820" spans="1:56" s="14" customFormat="1" hidden="1" x14ac:dyDescent="0.2">
      <c r="A820" s="14">
        <v>1</v>
      </c>
      <c r="B820" s="14">
        <f t="shared" si="150"/>
        <v>0</v>
      </c>
      <c r="C820" s="14">
        <f t="shared" si="151"/>
        <v>0</v>
      </c>
      <c r="D820" s="14" t="str">
        <f t="shared" si="152"/>
        <v>11ПУБЛІЧНЕ АКЦІОНЕРНЕ ТОВАРИСТВО ''ЕЛЕКТРОМЕТАЛУРГІЙНИЙ ЗАВОД ''ДНІПРОСПЕЦСТАЛЬ'' ІМ. А.М. КУЗЬМІНА''</v>
      </c>
      <c r="E820" s="261">
        <f t="shared" si="153"/>
        <v>0</v>
      </c>
      <c r="F820" s="261">
        <f t="shared" si="154"/>
        <v>0</v>
      </c>
      <c r="G820" s="128">
        <f t="shared" si="145"/>
        <v>0</v>
      </c>
      <c r="H820" s="126">
        <f t="shared" si="155"/>
        <v>0</v>
      </c>
      <c r="I820" s="23">
        <v>42695</v>
      </c>
      <c r="J820" s="23">
        <v>42691</v>
      </c>
      <c r="K820" s="274">
        <f t="shared" si="156"/>
        <v>42726</v>
      </c>
      <c r="L820" s="22">
        <v>9220471233</v>
      </c>
      <c r="M820" s="14" t="s">
        <v>129</v>
      </c>
      <c r="N820" s="41">
        <v>1865308243</v>
      </c>
      <c r="O820" s="40">
        <v>42691</v>
      </c>
      <c r="P820" s="40">
        <v>42691</v>
      </c>
      <c r="Q820" s="40" t="s">
        <v>108</v>
      </c>
      <c r="R820" s="43">
        <v>25885175</v>
      </c>
      <c r="S820" s="40">
        <v>42725</v>
      </c>
      <c r="T820" s="55">
        <f t="shared" si="146"/>
        <v>25885175</v>
      </c>
      <c r="U820" s="90">
        <v>42726</v>
      </c>
      <c r="V820" s="19">
        <v>25885175</v>
      </c>
      <c r="W820" s="43">
        <v>0</v>
      </c>
      <c r="X820" s="43">
        <v>0</v>
      </c>
      <c r="Y820" s="43">
        <v>0</v>
      </c>
      <c r="Z820" s="43">
        <v>0</v>
      </c>
      <c r="AA820" s="43">
        <v>0</v>
      </c>
      <c r="AB820" s="43">
        <v>0</v>
      </c>
      <c r="AC820" s="43">
        <v>0</v>
      </c>
      <c r="AD820" s="43">
        <v>0</v>
      </c>
      <c r="AE820" s="43">
        <v>0</v>
      </c>
      <c r="AF820" s="43">
        <v>0</v>
      </c>
      <c r="AG820" s="43">
        <v>0</v>
      </c>
      <c r="AH820" s="43">
        <v>0</v>
      </c>
      <c r="AI820" s="88">
        <v>0</v>
      </c>
      <c r="AJ820" s="43">
        <v>0</v>
      </c>
      <c r="AK820" s="43">
        <v>0</v>
      </c>
      <c r="AL820" s="43">
        <v>0</v>
      </c>
      <c r="AM820" s="43">
        <v>0</v>
      </c>
      <c r="AN820" s="72">
        <f t="shared" si="147"/>
        <v>25885175</v>
      </c>
      <c r="AO820" s="40">
        <v>42730</v>
      </c>
      <c r="AP820" s="56">
        <v>25885175</v>
      </c>
      <c r="AQ820" s="43">
        <v>0</v>
      </c>
      <c r="AR820" s="43">
        <v>0</v>
      </c>
      <c r="AS820" s="43">
        <v>0</v>
      </c>
      <c r="AT820" s="43">
        <v>0</v>
      </c>
      <c r="AU820" s="43">
        <v>0</v>
      </c>
      <c r="AV820" s="43">
        <v>0</v>
      </c>
      <c r="AW820" s="43">
        <v>0</v>
      </c>
      <c r="AX820" s="43">
        <v>0</v>
      </c>
      <c r="AY820" s="43">
        <v>0</v>
      </c>
      <c r="AZ820" s="43">
        <v>0</v>
      </c>
      <c r="BA820" s="19"/>
      <c r="BB820" s="275">
        <f t="shared" si="148"/>
        <v>0</v>
      </c>
      <c r="BC820" s="275">
        <f t="shared" si="149"/>
        <v>0</v>
      </c>
      <c r="BD820" s="14">
        <f>COUNTIF(СписМінфін!$B$2:$B$101,M820)</f>
        <v>0</v>
      </c>
    </row>
    <row r="821" spans="1:56" s="14" customFormat="1" hidden="1" x14ac:dyDescent="0.2">
      <c r="A821" s="14">
        <v>1</v>
      </c>
      <c r="B821" s="14">
        <f t="shared" si="150"/>
        <v>0</v>
      </c>
      <c r="C821" s="14">
        <f t="shared" si="151"/>
        <v>0</v>
      </c>
      <c r="D821" s="14" t="str">
        <f t="shared" si="152"/>
        <v>11ТОВАРИСТВО З ОБМЕЖЕНОЮ ВIДПОВIДАЛЬНIСТЮ "НОВО-САНЖАРСЬКИЙ ЕЛЕВАТОР"</v>
      </c>
      <c r="E821" s="261">
        <f t="shared" si="153"/>
        <v>0</v>
      </c>
      <c r="F821" s="261">
        <f t="shared" si="154"/>
        <v>0</v>
      </c>
      <c r="G821" s="128">
        <f t="shared" si="145"/>
        <v>0</v>
      </c>
      <c r="H821" s="126">
        <f t="shared" si="155"/>
        <v>0</v>
      </c>
      <c r="I821" s="23">
        <v>42695</v>
      </c>
      <c r="J821" s="23">
        <v>42691</v>
      </c>
      <c r="K821" s="274">
        <f t="shared" si="156"/>
        <v>42730</v>
      </c>
      <c r="L821" s="22">
        <v>9220547661</v>
      </c>
      <c r="M821" s="14" t="s">
        <v>87</v>
      </c>
      <c r="N821" s="41">
        <v>319377316217</v>
      </c>
      <c r="O821" s="40">
        <v>42691</v>
      </c>
      <c r="P821" s="40">
        <v>42691</v>
      </c>
      <c r="Q821" s="40" t="s">
        <v>108</v>
      </c>
      <c r="R821" s="22">
        <v>38124433</v>
      </c>
      <c r="S821" s="40">
        <v>42730</v>
      </c>
      <c r="T821" s="55">
        <f t="shared" si="146"/>
        <v>38124433</v>
      </c>
      <c r="U821" s="90">
        <v>42730</v>
      </c>
      <c r="V821" s="19">
        <v>38124433</v>
      </c>
      <c r="W821" s="43">
        <v>0</v>
      </c>
      <c r="X821" s="43">
        <v>0</v>
      </c>
      <c r="Y821" s="43">
        <v>0</v>
      </c>
      <c r="Z821" s="43">
        <v>0</v>
      </c>
      <c r="AA821" s="43">
        <v>0</v>
      </c>
      <c r="AB821" s="43">
        <v>0</v>
      </c>
      <c r="AC821" s="43">
        <v>0</v>
      </c>
      <c r="AD821" s="43">
        <v>0</v>
      </c>
      <c r="AE821" s="43">
        <v>0</v>
      </c>
      <c r="AF821" s="43">
        <v>0</v>
      </c>
      <c r="AG821" s="43">
        <v>0</v>
      </c>
      <c r="AH821" s="43">
        <v>0</v>
      </c>
      <c r="AI821" s="88">
        <v>0</v>
      </c>
      <c r="AJ821" s="43">
        <v>0</v>
      </c>
      <c r="AK821" s="43">
        <v>0</v>
      </c>
      <c r="AL821" s="43">
        <v>0</v>
      </c>
      <c r="AM821" s="43">
        <v>0</v>
      </c>
      <c r="AN821" s="72">
        <f t="shared" si="147"/>
        <v>38124433</v>
      </c>
      <c r="AO821" s="40">
        <v>42733</v>
      </c>
      <c r="AP821" s="56">
        <v>38124433</v>
      </c>
      <c r="AQ821" s="43">
        <v>0</v>
      </c>
      <c r="AR821" s="43">
        <v>0</v>
      </c>
      <c r="AS821" s="43">
        <v>0</v>
      </c>
      <c r="AT821" s="43">
        <v>0</v>
      </c>
      <c r="AU821" s="43">
        <v>0</v>
      </c>
      <c r="AV821" s="43">
        <v>0</v>
      </c>
      <c r="AW821" s="43">
        <v>0</v>
      </c>
      <c r="AX821" s="43">
        <v>0</v>
      </c>
      <c r="AY821" s="43">
        <v>0</v>
      </c>
      <c r="AZ821" s="43">
        <v>0</v>
      </c>
      <c r="BA821" s="19"/>
      <c r="BB821" s="275">
        <f t="shared" si="148"/>
        <v>0</v>
      </c>
      <c r="BC821" s="275">
        <f t="shared" si="149"/>
        <v>0</v>
      </c>
      <c r="BD821" s="14">
        <f>COUNTIF(СписМінфін!$B$2:$B$101,M821)</f>
        <v>1</v>
      </c>
    </row>
    <row r="822" spans="1:56" s="14" customFormat="1" hidden="1" x14ac:dyDescent="0.2">
      <c r="A822" s="14">
        <v>1</v>
      </c>
      <c r="B822" s="14">
        <f t="shared" si="150"/>
        <v>1</v>
      </c>
      <c r="C822" s="14">
        <f t="shared" si="151"/>
        <v>1</v>
      </c>
      <c r="D822" s="14" t="str">
        <f t="shared" si="152"/>
        <v>11ТОВАРИСТВО З ОБМЕЖЕНОЮ ВIДПОВIДАЛЬНIСТЮ "ДЖУССО УКРАЇНА"</v>
      </c>
      <c r="E822" s="261">
        <f t="shared" si="153"/>
        <v>688.9262739726031</v>
      </c>
      <c r="F822" s="261">
        <f t="shared" si="154"/>
        <v>411.30139726027397</v>
      </c>
      <c r="G822" s="128">
        <f t="shared" si="145"/>
        <v>1333.3300000000017</v>
      </c>
      <c r="H822" s="126">
        <f t="shared" si="155"/>
        <v>3</v>
      </c>
      <c r="I822" s="23">
        <v>42695</v>
      </c>
      <c r="J822" s="74">
        <v>42691</v>
      </c>
      <c r="K822" s="274">
        <f t="shared" si="156"/>
        <v>42765</v>
      </c>
      <c r="L822" s="75">
        <v>9221404395</v>
      </c>
      <c r="M822" s="14" t="s">
        <v>100</v>
      </c>
      <c r="N822" s="76">
        <v>388911426582</v>
      </c>
      <c r="O822" s="28">
        <v>42691</v>
      </c>
      <c r="P822" s="28">
        <v>42691</v>
      </c>
      <c r="Q822" s="35"/>
      <c r="R822" s="60">
        <v>51375</v>
      </c>
      <c r="S822" s="66">
        <v>42762</v>
      </c>
      <c r="T822" s="55">
        <f t="shared" si="146"/>
        <v>50041.67</v>
      </c>
      <c r="U822" s="91">
        <v>42765</v>
      </c>
      <c r="V822" s="44">
        <v>50041.67</v>
      </c>
      <c r="W822" s="43">
        <v>0</v>
      </c>
      <c r="X822" s="43">
        <v>0</v>
      </c>
      <c r="Y822" s="43">
        <v>0</v>
      </c>
      <c r="Z822" s="43">
        <v>0</v>
      </c>
      <c r="AA822" s="43">
        <v>0</v>
      </c>
      <c r="AB822" s="43">
        <v>0</v>
      </c>
      <c r="AC822" s="43">
        <v>0</v>
      </c>
      <c r="AD822" s="43">
        <v>0</v>
      </c>
      <c r="AE822" s="43">
        <v>0</v>
      </c>
      <c r="AF822" s="43">
        <v>0</v>
      </c>
      <c r="AG822" s="43">
        <v>0</v>
      </c>
      <c r="AH822" s="43">
        <v>0</v>
      </c>
      <c r="AI822" s="69"/>
      <c r="AJ822" s="60"/>
      <c r="AK822" s="69"/>
      <c r="AL822" s="60"/>
      <c r="AM822" s="43">
        <v>0</v>
      </c>
      <c r="AN822" s="72">
        <f t="shared" si="147"/>
        <v>50041.67</v>
      </c>
      <c r="AO822" s="28">
        <v>42769</v>
      </c>
      <c r="AP822" s="27">
        <v>50041.67</v>
      </c>
      <c r="AQ822" s="43">
        <v>0</v>
      </c>
      <c r="AR822" s="43">
        <v>0</v>
      </c>
      <c r="AS822" s="43">
        <v>0</v>
      </c>
      <c r="AT822" s="43">
        <v>0</v>
      </c>
      <c r="AU822" s="43">
        <v>0</v>
      </c>
      <c r="AV822" s="43">
        <v>0</v>
      </c>
      <c r="AW822" s="43">
        <v>0</v>
      </c>
      <c r="AX822" s="43">
        <v>0</v>
      </c>
      <c r="AY822" s="43">
        <v>0</v>
      </c>
      <c r="AZ822" s="43">
        <v>0</v>
      </c>
      <c r="BA822" s="60"/>
      <c r="BB822" s="275">
        <f t="shared" si="148"/>
        <v>0</v>
      </c>
      <c r="BC822" s="275">
        <f t="shared" si="149"/>
        <v>1333.3300000000017</v>
      </c>
      <c r="BD822" s="14">
        <f>COUNTIF(СписМінфін!$B$2:$B$101,M822)</f>
        <v>1</v>
      </c>
    </row>
    <row r="823" spans="1:56" s="14" customFormat="1" hidden="1" x14ac:dyDescent="0.2">
      <c r="A823" s="14">
        <v>1</v>
      </c>
      <c r="B823" s="14">
        <f t="shared" si="150"/>
        <v>1</v>
      </c>
      <c r="C823" s="14">
        <f t="shared" si="151"/>
        <v>1</v>
      </c>
      <c r="D823" s="14" t="str">
        <f t="shared" si="152"/>
        <v>11ПУБЛІЧНЕ АКЦIОНЕРНЕ ТОВАРИСТВО "ОДЕСЬКИЙ КАБЕЛЬНИЙ ЗАВОД "ОДЕСКАБЕЛЬ"</v>
      </c>
      <c r="E823" s="261">
        <f t="shared" si="153"/>
        <v>459597.21369863016</v>
      </c>
      <c r="F823" s="261">
        <f t="shared" si="154"/>
        <v>459188.31287671236</v>
      </c>
      <c r="G823" s="128">
        <f t="shared" si="145"/>
        <v>1963.7999999998137</v>
      </c>
      <c r="H823" s="126">
        <f t="shared" si="155"/>
        <v>61</v>
      </c>
      <c r="I823" s="23">
        <v>42695</v>
      </c>
      <c r="J823" s="23">
        <v>42691</v>
      </c>
      <c r="K823" s="274">
        <f t="shared" si="156"/>
        <v>42823</v>
      </c>
      <c r="L823" s="22">
        <v>9220652732</v>
      </c>
      <c r="M823" s="14" t="s">
        <v>19</v>
      </c>
      <c r="N823" s="41">
        <v>57587315013</v>
      </c>
      <c r="O823" s="40">
        <v>42691</v>
      </c>
      <c r="P823" s="40">
        <v>42691</v>
      </c>
      <c r="Q823" s="40" t="s">
        <v>108</v>
      </c>
      <c r="R823" s="42">
        <v>2749566</v>
      </c>
      <c r="S823" s="40">
        <v>42823</v>
      </c>
      <c r="T823" s="55">
        <f t="shared" si="146"/>
        <v>2747602.2</v>
      </c>
      <c r="U823" s="91">
        <v>42823</v>
      </c>
      <c r="V823" s="44">
        <v>2747602.2</v>
      </c>
      <c r="W823" s="43">
        <v>0</v>
      </c>
      <c r="X823" s="43">
        <v>0</v>
      </c>
      <c r="Y823" s="43">
        <v>0</v>
      </c>
      <c r="Z823" s="43">
        <v>0</v>
      </c>
      <c r="AA823" s="43">
        <v>0</v>
      </c>
      <c r="AB823" s="43">
        <v>0</v>
      </c>
      <c r="AC823" s="43">
        <v>0</v>
      </c>
      <c r="AD823" s="43">
        <v>0</v>
      </c>
      <c r="AE823" s="43">
        <v>0</v>
      </c>
      <c r="AF823" s="43">
        <v>0</v>
      </c>
      <c r="AG823" s="43">
        <v>0</v>
      </c>
      <c r="AH823" s="43">
        <v>0</v>
      </c>
      <c r="AI823" s="88">
        <v>0</v>
      </c>
      <c r="AJ823" s="43">
        <v>0</v>
      </c>
      <c r="AK823" s="43">
        <v>0</v>
      </c>
      <c r="AL823" s="43">
        <v>0</v>
      </c>
      <c r="AM823" s="43">
        <v>0</v>
      </c>
      <c r="AN823" s="72">
        <f t="shared" si="147"/>
        <v>0</v>
      </c>
      <c r="AO823" s="43">
        <v>0</v>
      </c>
      <c r="AP823" s="43">
        <v>0</v>
      </c>
      <c r="AQ823" s="43">
        <v>0</v>
      </c>
      <c r="AR823" s="43">
        <v>0</v>
      </c>
      <c r="AS823" s="43">
        <v>0</v>
      </c>
      <c r="AT823" s="43">
        <v>0</v>
      </c>
      <c r="AU823" s="43">
        <v>0</v>
      </c>
      <c r="AV823" s="43">
        <v>0</v>
      </c>
      <c r="AW823" s="43">
        <v>0</v>
      </c>
      <c r="AX823" s="43">
        <v>0</v>
      </c>
      <c r="AY823" s="43">
        <v>0</v>
      </c>
      <c r="AZ823" s="43">
        <v>0</v>
      </c>
      <c r="BA823" s="19"/>
      <c r="BB823" s="275">
        <f t="shared" si="148"/>
        <v>2747602.2</v>
      </c>
      <c r="BC823" s="275">
        <f t="shared" si="149"/>
        <v>2749566</v>
      </c>
      <c r="BD823" s="14">
        <f>COUNTIF(СписМінфін!$B$2:$B$101,M823)</f>
        <v>1</v>
      </c>
    </row>
    <row r="824" spans="1:56" s="14" customFormat="1" x14ac:dyDescent="0.2">
      <c r="A824" s="14">
        <v>1</v>
      </c>
      <c r="B824" s="14">
        <f t="shared" si="150"/>
        <v>1</v>
      </c>
      <c r="C824" s="14">
        <f t="shared" si="151"/>
        <v>0</v>
      </c>
      <c r="D824" s="14" t="str">
        <f t="shared" si="152"/>
        <v>11ТОВАРИСТВО З ОБМЕЖЕНОЮ ВIДПОВIДАЛЬНIСТЮ "МАЛТЮРОП ЮКРЕЙН"</v>
      </c>
      <c r="E824" s="261">
        <f t="shared" si="153"/>
        <v>7853104.3616438359</v>
      </c>
      <c r="F824" s="261">
        <f t="shared" si="154"/>
        <v>0</v>
      </c>
      <c r="G824" s="128">
        <f t="shared" si="145"/>
        <v>37715567</v>
      </c>
      <c r="H824" s="126">
        <f t="shared" si="155"/>
        <v>76</v>
      </c>
      <c r="I824" s="23">
        <v>42695</v>
      </c>
      <c r="J824" s="23">
        <v>42692</v>
      </c>
      <c r="K824" s="274">
        <f t="shared" si="156"/>
        <v>42838</v>
      </c>
      <c r="L824" s="22">
        <v>9222659782</v>
      </c>
      <c r="M824" s="14" t="s">
        <v>8</v>
      </c>
      <c r="N824" s="41">
        <v>308618226597</v>
      </c>
      <c r="O824" s="40">
        <v>42692</v>
      </c>
      <c r="P824" s="40">
        <v>42692</v>
      </c>
      <c r="Q824" s="40" t="s">
        <v>108</v>
      </c>
      <c r="R824" s="42">
        <v>37715567</v>
      </c>
      <c r="S824" s="40">
        <v>42725</v>
      </c>
      <c r="T824" s="55">
        <f t="shared" si="146"/>
        <v>0</v>
      </c>
      <c r="U824" s="111"/>
      <c r="V824" s="43">
        <v>0</v>
      </c>
      <c r="W824" s="43">
        <v>0</v>
      </c>
      <c r="X824" s="43">
        <v>0</v>
      </c>
      <c r="Y824" s="43">
        <v>0</v>
      </c>
      <c r="Z824" s="43">
        <v>0</v>
      </c>
      <c r="AA824" s="43">
        <v>0</v>
      </c>
      <c r="AB824" s="43">
        <v>0</v>
      </c>
      <c r="AC824" s="43">
        <v>0</v>
      </c>
      <c r="AD824" s="43">
        <v>0</v>
      </c>
      <c r="AE824" s="43">
        <v>0</v>
      </c>
      <c r="AF824" s="43">
        <v>0</v>
      </c>
      <c r="AG824" s="43">
        <v>0</v>
      </c>
      <c r="AH824" s="43">
        <v>0</v>
      </c>
      <c r="AI824" s="88">
        <v>0</v>
      </c>
      <c r="AJ824" s="43">
        <v>0</v>
      </c>
      <c r="AK824" s="43">
        <v>0</v>
      </c>
      <c r="AL824" s="43">
        <v>0</v>
      </c>
      <c r="AM824" s="43">
        <v>0</v>
      </c>
      <c r="AN824" s="72">
        <f t="shared" si="147"/>
        <v>0</v>
      </c>
      <c r="AO824" s="43">
        <v>0</v>
      </c>
      <c r="AP824" s="43">
        <v>0</v>
      </c>
      <c r="AQ824" s="43">
        <v>0</v>
      </c>
      <c r="AR824" s="43">
        <v>0</v>
      </c>
      <c r="AS824" s="43">
        <v>0</v>
      </c>
      <c r="AT824" s="43">
        <v>0</v>
      </c>
      <c r="AU824" s="43">
        <v>0</v>
      </c>
      <c r="AV824" s="43">
        <v>0</v>
      </c>
      <c r="AW824" s="43">
        <v>0</v>
      </c>
      <c r="AX824" s="43">
        <v>0</v>
      </c>
      <c r="AY824" s="43">
        <v>0</v>
      </c>
      <c r="AZ824" s="43">
        <v>0</v>
      </c>
      <c r="BA824" s="19"/>
      <c r="BB824" s="275">
        <f t="shared" si="148"/>
        <v>0</v>
      </c>
      <c r="BC824" s="275">
        <f t="shared" si="149"/>
        <v>37715567</v>
      </c>
      <c r="BD824" s="14">
        <f>COUNTIF(СписМінфін!$B$2:$B$101,M824)</f>
        <v>1</v>
      </c>
    </row>
    <row r="825" spans="1:56" s="14" customFormat="1" x14ac:dyDescent="0.2">
      <c r="A825" s="14">
        <v>1</v>
      </c>
      <c r="B825" s="14">
        <f t="shared" si="150"/>
        <v>1</v>
      </c>
      <c r="C825" s="14">
        <f t="shared" si="151"/>
        <v>0</v>
      </c>
      <c r="D825" s="14" t="str">
        <f t="shared" si="152"/>
        <v>11ТОВАРИСТВО З ОБМЕЖЕНОЮ ВIДПОВIДАЛЬНIСТЮ "МАРТІН"</v>
      </c>
      <c r="E825" s="261">
        <f t="shared" si="153"/>
        <v>9546036.4273972604</v>
      </c>
      <c r="F825" s="261">
        <f t="shared" si="154"/>
        <v>0</v>
      </c>
      <c r="G825" s="128">
        <f t="shared" si="145"/>
        <v>45846096</v>
      </c>
      <c r="H825" s="126">
        <f t="shared" si="155"/>
        <v>76</v>
      </c>
      <c r="I825" s="23">
        <v>42695</v>
      </c>
      <c r="J825" s="23">
        <v>42692</v>
      </c>
      <c r="K825" s="274">
        <f t="shared" si="156"/>
        <v>42838</v>
      </c>
      <c r="L825" s="22">
        <v>9222171002</v>
      </c>
      <c r="M825" s="14" t="s">
        <v>16</v>
      </c>
      <c r="N825" s="41">
        <v>192571426590</v>
      </c>
      <c r="O825" s="40">
        <v>42692</v>
      </c>
      <c r="P825" s="40">
        <v>42692</v>
      </c>
      <c r="Q825" s="40" t="s">
        <v>108</v>
      </c>
      <c r="R825" s="42">
        <v>45846096</v>
      </c>
      <c r="S825" s="43">
        <v>0</v>
      </c>
      <c r="T825" s="55">
        <f t="shared" si="146"/>
        <v>0</v>
      </c>
      <c r="U825" s="111"/>
      <c r="V825" s="43">
        <v>0</v>
      </c>
      <c r="W825" s="43">
        <v>0</v>
      </c>
      <c r="X825" s="43">
        <v>0</v>
      </c>
      <c r="Y825" s="43">
        <v>0</v>
      </c>
      <c r="Z825" s="43">
        <v>0</v>
      </c>
      <c r="AA825" s="43">
        <v>0</v>
      </c>
      <c r="AB825" s="43">
        <v>0</v>
      </c>
      <c r="AC825" s="43">
        <v>0</v>
      </c>
      <c r="AD825" s="43">
        <v>0</v>
      </c>
      <c r="AE825" s="43">
        <v>0</v>
      </c>
      <c r="AF825" s="43">
        <v>0</v>
      </c>
      <c r="AG825" s="43">
        <v>0</v>
      </c>
      <c r="AH825" s="43">
        <v>0</v>
      </c>
      <c r="AI825" s="88">
        <v>0</v>
      </c>
      <c r="AJ825" s="43">
        <v>0</v>
      </c>
      <c r="AK825" s="43">
        <v>0</v>
      </c>
      <c r="AL825" s="43">
        <v>0</v>
      </c>
      <c r="AM825" s="43">
        <v>0</v>
      </c>
      <c r="AN825" s="72">
        <f t="shared" si="147"/>
        <v>0</v>
      </c>
      <c r="AO825" s="43">
        <v>0</v>
      </c>
      <c r="AP825" s="43">
        <v>0</v>
      </c>
      <c r="AQ825" s="43">
        <v>0</v>
      </c>
      <c r="AR825" s="43">
        <v>0</v>
      </c>
      <c r="AS825" s="43">
        <v>0</v>
      </c>
      <c r="AT825" s="43">
        <v>0</v>
      </c>
      <c r="AU825" s="43">
        <v>0</v>
      </c>
      <c r="AV825" s="43">
        <v>0</v>
      </c>
      <c r="AW825" s="43">
        <v>0</v>
      </c>
      <c r="AX825" s="43">
        <v>0</v>
      </c>
      <c r="AY825" s="43">
        <v>0</v>
      </c>
      <c r="AZ825" s="43">
        <v>0</v>
      </c>
      <c r="BA825" s="19"/>
      <c r="BB825" s="275">
        <f t="shared" si="148"/>
        <v>0</v>
      </c>
      <c r="BC825" s="275">
        <f t="shared" si="149"/>
        <v>45846096</v>
      </c>
      <c r="BD825" s="14">
        <f>COUNTIF(СписМінфін!$B$2:$B$101,M825)</f>
        <v>1</v>
      </c>
    </row>
    <row r="826" spans="1:56" s="14" customFormat="1" x14ac:dyDescent="0.2">
      <c r="A826" s="14">
        <v>1</v>
      </c>
      <c r="B826" s="14">
        <f t="shared" si="150"/>
        <v>1</v>
      </c>
      <c r="C826" s="14">
        <f t="shared" si="151"/>
        <v>0</v>
      </c>
      <c r="D826" s="14" t="str">
        <f t="shared" si="152"/>
        <v>11ТОВАРИСТВО З ОБМЕЖЕНОЮ ВIДПОВIДАЛЬНIСТЮ "РАДЕХІВСЬКИЙ ЦУКОР"</v>
      </c>
      <c r="E826" s="261">
        <f t="shared" si="153"/>
        <v>4194321.7315068496</v>
      </c>
      <c r="F826" s="261">
        <f t="shared" si="154"/>
        <v>0</v>
      </c>
      <c r="G826" s="128">
        <f t="shared" si="145"/>
        <v>20143782</v>
      </c>
      <c r="H826" s="126">
        <f t="shared" si="155"/>
        <v>76</v>
      </c>
      <c r="I826" s="23">
        <v>42695</v>
      </c>
      <c r="J826" s="23">
        <v>42692</v>
      </c>
      <c r="K826" s="274">
        <f t="shared" si="156"/>
        <v>42838</v>
      </c>
      <c r="L826" s="22">
        <v>9221651481</v>
      </c>
      <c r="M826" s="14" t="s">
        <v>17</v>
      </c>
      <c r="N826" s="41">
        <v>361531813268</v>
      </c>
      <c r="O826" s="40">
        <v>42692</v>
      </c>
      <c r="P826" s="40">
        <v>42692</v>
      </c>
      <c r="Q826" s="40" t="s">
        <v>108</v>
      </c>
      <c r="R826" s="42">
        <v>20143782</v>
      </c>
      <c r="S826" s="40">
        <v>42725</v>
      </c>
      <c r="T826" s="55">
        <f t="shared" si="146"/>
        <v>0</v>
      </c>
      <c r="U826" s="111"/>
      <c r="V826" s="43">
        <v>0</v>
      </c>
      <c r="W826" s="43">
        <v>0</v>
      </c>
      <c r="X826" s="43">
        <v>0</v>
      </c>
      <c r="Y826" s="43">
        <v>0</v>
      </c>
      <c r="Z826" s="43">
        <v>0</v>
      </c>
      <c r="AA826" s="43">
        <v>0</v>
      </c>
      <c r="AB826" s="43">
        <v>0</v>
      </c>
      <c r="AC826" s="43">
        <v>0</v>
      </c>
      <c r="AD826" s="43">
        <v>0</v>
      </c>
      <c r="AE826" s="43">
        <v>0</v>
      </c>
      <c r="AF826" s="43">
        <v>0</v>
      </c>
      <c r="AG826" s="43">
        <v>0</v>
      </c>
      <c r="AH826" s="43">
        <v>0</v>
      </c>
      <c r="AI826" s="88">
        <v>0</v>
      </c>
      <c r="AJ826" s="43">
        <v>0</v>
      </c>
      <c r="AK826" s="43">
        <v>0</v>
      </c>
      <c r="AL826" s="43">
        <v>0</v>
      </c>
      <c r="AM826" s="43">
        <v>0</v>
      </c>
      <c r="AN826" s="72">
        <f t="shared" si="147"/>
        <v>0</v>
      </c>
      <c r="AO826" s="43">
        <v>0</v>
      </c>
      <c r="AP826" s="43">
        <v>0</v>
      </c>
      <c r="AQ826" s="43">
        <v>0</v>
      </c>
      <c r="AR826" s="43">
        <v>0</v>
      </c>
      <c r="AS826" s="43">
        <v>0</v>
      </c>
      <c r="AT826" s="43">
        <v>0</v>
      </c>
      <c r="AU826" s="43">
        <v>0</v>
      </c>
      <c r="AV826" s="43">
        <v>0</v>
      </c>
      <c r="AW826" s="43">
        <v>0</v>
      </c>
      <c r="AX826" s="43">
        <v>0</v>
      </c>
      <c r="AY826" s="43">
        <v>0</v>
      </c>
      <c r="AZ826" s="43">
        <v>0</v>
      </c>
      <c r="BA826" s="19"/>
      <c r="BB826" s="275">
        <f t="shared" si="148"/>
        <v>0</v>
      </c>
      <c r="BC826" s="275">
        <f t="shared" si="149"/>
        <v>20143782</v>
      </c>
      <c r="BD826" s="14">
        <f>COUNTIF(СписМінфін!$B$2:$B$101,M826)</f>
        <v>1</v>
      </c>
    </row>
    <row r="827" spans="1:56" s="14" customFormat="1" x14ac:dyDescent="0.2">
      <c r="A827" s="14">
        <v>1</v>
      </c>
      <c r="B827" s="14">
        <f t="shared" si="150"/>
        <v>1</v>
      </c>
      <c r="C827" s="14">
        <f t="shared" si="151"/>
        <v>0</v>
      </c>
      <c r="D827" s="14" t="str">
        <f t="shared" si="152"/>
        <v>11ТОВАРИСТВО З ОБМЕЖЕНОЮ ВIДПОВIДАЛЬНIСТЮ "УКРГАЗПРОМБУД"</v>
      </c>
      <c r="E827" s="261">
        <f t="shared" si="153"/>
        <v>52293.621917808217</v>
      </c>
      <c r="F827" s="261">
        <f t="shared" si="154"/>
        <v>0</v>
      </c>
      <c r="G827" s="128">
        <f t="shared" si="145"/>
        <v>251147</v>
      </c>
      <c r="H827" s="126">
        <f t="shared" si="155"/>
        <v>76</v>
      </c>
      <c r="I827" s="23">
        <v>42695</v>
      </c>
      <c r="J827" s="23">
        <v>42692</v>
      </c>
      <c r="K827" s="274">
        <f t="shared" si="156"/>
        <v>42838</v>
      </c>
      <c r="L827" s="22">
        <v>9221867008</v>
      </c>
      <c r="M827" s="14" t="s">
        <v>26</v>
      </c>
      <c r="N827" s="41">
        <v>315671226552</v>
      </c>
      <c r="O827" s="40">
        <v>42692</v>
      </c>
      <c r="P827" s="40">
        <v>42692</v>
      </c>
      <c r="Q827" s="40" t="s">
        <v>108</v>
      </c>
      <c r="R827" s="42">
        <v>251147</v>
      </c>
      <c r="S827" s="43">
        <v>0</v>
      </c>
      <c r="T827" s="55">
        <f t="shared" si="146"/>
        <v>0</v>
      </c>
      <c r="U827" s="111"/>
      <c r="V827" s="43">
        <v>0</v>
      </c>
      <c r="W827" s="43">
        <v>0</v>
      </c>
      <c r="X827" s="43">
        <v>0</v>
      </c>
      <c r="Y827" s="43">
        <v>0</v>
      </c>
      <c r="Z827" s="43">
        <v>0</v>
      </c>
      <c r="AA827" s="43">
        <v>0</v>
      </c>
      <c r="AB827" s="43">
        <v>0</v>
      </c>
      <c r="AC827" s="43">
        <v>0</v>
      </c>
      <c r="AD827" s="43">
        <v>0</v>
      </c>
      <c r="AE827" s="43">
        <v>0</v>
      </c>
      <c r="AF827" s="43">
        <v>0</v>
      </c>
      <c r="AG827" s="43">
        <v>0</v>
      </c>
      <c r="AH827" s="43">
        <v>0</v>
      </c>
      <c r="AI827" s="88">
        <v>0</v>
      </c>
      <c r="AJ827" s="43">
        <v>0</v>
      </c>
      <c r="AK827" s="43">
        <v>0</v>
      </c>
      <c r="AL827" s="43">
        <v>0</v>
      </c>
      <c r="AM827" s="43">
        <v>0</v>
      </c>
      <c r="AN827" s="72">
        <f t="shared" si="147"/>
        <v>0</v>
      </c>
      <c r="AO827" s="43">
        <v>0</v>
      </c>
      <c r="AP827" s="43">
        <v>0</v>
      </c>
      <c r="AQ827" s="43">
        <v>0</v>
      </c>
      <c r="AR827" s="43">
        <v>0</v>
      </c>
      <c r="AS827" s="43">
        <v>0</v>
      </c>
      <c r="AT827" s="43">
        <v>0</v>
      </c>
      <c r="AU827" s="43">
        <v>0</v>
      </c>
      <c r="AV827" s="43">
        <v>0</v>
      </c>
      <c r="AW827" s="43">
        <v>0</v>
      </c>
      <c r="AX827" s="43">
        <v>0</v>
      </c>
      <c r="AY827" s="43">
        <v>0</v>
      </c>
      <c r="AZ827" s="43">
        <v>0</v>
      </c>
      <c r="BA827" s="19"/>
      <c r="BB827" s="275">
        <f t="shared" si="148"/>
        <v>0</v>
      </c>
      <c r="BC827" s="275">
        <f t="shared" si="149"/>
        <v>251147</v>
      </c>
      <c r="BD827" s="14">
        <f>COUNTIF(СписМінфін!$B$2:$B$101,M827)</f>
        <v>1</v>
      </c>
    </row>
    <row r="828" spans="1:56" s="14" customFormat="1" hidden="1" x14ac:dyDescent="0.2">
      <c r="A828" s="14">
        <v>1</v>
      </c>
      <c r="B828" s="14">
        <f t="shared" si="150"/>
        <v>1</v>
      </c>
      <c r="C828" s="14">
        <f t="shared" si="151"/>
        <v>0</v>
      </c>
      <c r="D828" s="14" t="str">
        <f t="shared" si="152"/>
        <v>11ПРИВАТНЕ АКЦIОНЕРНЕ ТОВАРИСТВО "КОНСЮМЕРС - СКЛО - ЗОРЯ"</v>
      </c>
      <c r="E828" s="261">
        <f t="shared" si="153"/>
        <v>26992.284931506849</v>
      </c>
      <c r="F828" s="261">
        <f t="shared" si="154"/>
        <v>0</v>
      </c>
      <c r="G828" s="128">
        <f t="shared" si="145"/>
        <v>129634</v>
      </c>
      <c r="H828" s="126">
        <f t="shared" si="155"/>
        <v>0</v>
      </c>
      <c r="I828" s="23">
        <v>42695</v>
      </c>
      <c r="J828" s="23">
        <v>42692</v>
      </c>
      <c r="K828" s="274">
        <f t="shared" si="156"/>
        <v>42725</v>
      </c>
      <c r="L828" s="22">
        <v>9222248783</v>
      </c>
      <c r="M828" s="14" t="s">
        <v>94</v>
      </c>
      <c r="N828" s="41">
        <v>225551317122</v>
      </c>
      <c r="O828" s="40">
        <v>42692</v>
      </c>
      <c r="P828" s="40">
        <v>42692</v>
      </c>
      <c r="Q828" s="40" t="s">
        <v>108</v>
      </c>
      <c r="R828" s="43">
        <v>6175707</v>
      </c>
      <c r="S828" s="40">
        <v>42725</v>
      </c>
      <c r="T828" s="55">
        <f t="shared" si="146"/>
        <v>6046073</v>
      </c>
      <c r="U828" s="90">
        <v>42725</v>
      </c>
      <c r="V828" s="19">
        <v>6046073</v>
      </c>
      <c r="W828" s="43">
        <v>0</v>
      </c>
      <c r="X828" s="43">
        <v>0</v>
      </c>
      <c r="Y828" s="43">
        <v>0</v>
      </c>
      <c r="Z828" s="43">
        <v>0</v>
      </c>
      <c r="AA828" s="43">
        <v>0</v>
      </c>
      <c r="AB828" s="43">
        <v>0</v>
      </c>
      <c r="AC828" s="43">
        <v>0</v>
      </c>
      <c r="AD828" s="43">
        <v>0</v>
      </c>
      <c r="AE828" s="43">
        <v>0</v>
      </c>
      <c r="AF828" s="43">
        <v>0</v>
      </c>
      <c r="AG828" s="43">
        <v>0</v>
      </c>
      <c r="AH828" s="43">
        <v>0</v>
      </c>
      <c r="AI828" s="88">
        <v>0</v>
      </c>
      <c r="AJ828" s="43">
        <v>0</v>
      </c>
      <c r="AK828" s="43">
        <v>0</v>
      </c>
      <c r="AL828" s="43">
        <v>0</v>
      </c>
      <c r="AM828" s="43">
        <v>0</v>
      </c>
      <c r="AN828" s="72">
        <f t="shared" si="147"/>
        <v>6046073</v>
      </c>
      <c r="AO828" s="40">
        <v>42730</v>
      </c>
      <c r="AP828" s="56">
        <v>6046073</v>
      </c>
      <c r="AQ828" s="43">
        <v>0</v>
      </c>
      <c r="AR828" s="43">
        <v>0</v>
      </c>
      <c r="AS828" s="43">
        <v>0</v>
      </c>
      <c r="AT828" s="43">
        <v>0</v>
      </c>
      <c r="AU828" s="43">
        <v>0</v>
      </c>
      <c r="AV828" s="43">
        <v>0</v>
      </c>
      <c r="AW828" s="43">
        <v>0</v>
      </c>
      <c r="AX828" s="43">
        <v>0</v>
      </c>
      <c r="AY828" s="43">
        <v>0</v>
      </c>
      <c r="AZ828" s="43">
        <v>0</v>
      </c>
      <c r="BA828" s="19"/>
      <c r="BB828" s="275">
        <f t="shared" si="148"/>
        <v>0</v>
      </c>
      <c r="BC828" s="275">
        <f t="shared" si="149"/>
        <v>129634</v>
      </c>
      <c r="BD828" s="14">
        <f>COUNTIF(СписМінфін!$B$2:$B$101,M828)</f>
        <v>1</v>
      </c>
    </row>
    <row r="829" spans="1:56" s="14" customFormat="1" hidden="1" x14ac:dyDescent="0.2">
      <c r="A829" s="14">
        <v>1</v>
      </c>
      <c r="B829" s="14">
        <f t="shared" si="150"/>
        <v>0</v>
      </c>
      <c r="C829" s="14">
        <f t="shared" si="151"/>
        <v>0</v>
      </c>
      <c r="D829" s="14" t="str">
        <f t="shared" si="152"/>
        <v>11ПРИВАТНЕ АКЦIОНЕРНЕ ТОВАРИСТВО "ПОЛТАВСЬКИЙ ГІРНИЧО-ЗБАГАЧУВАЛЬНИЙ КОМБІНАТ"</v>
      </c>
      <c r="E829" s="261">
        <f t="shared" si="153"/>
        <v>0</v>
      </c>
      <c r="F829" s="261">
        <f t="shared" si="154"/>
        <v>0</v>
      </c>
      <c r="G829" s="128">
        <f t="shared" si="145"/>
        <v>0</v>
      </c>
      <c r="H829" s="126">
        <f t="shared" si="155"/>
        <v>0</v>
      </c>
      <c r="I829" s="23">
        <v>42695</v>
      </c>
      <c r="J829" s="23">
        <v>42692</v>
      </c>
      <c r="K829" s="274">
        <f t="shared" si="156"/>
        <v>42725</v>
      </c>
      <c r="L829" s="22">
        <v>9222297308</v>
      </c>
      <c r="M829" s="14" t="s">
        <v>52</v>
      </c>
      <c r="N829" s="41">
        <v>1912816023</v>
      </c>
      <c r="O829" s="40">
        <v>42692</v>
      </c>
      <c r="P829" s="40">
        <v>42692</v>
      </c>
      <c r="Q829" s="40" t="s">
        <v>108</v>
      </c>
      <c r="R829" s="43">
        <v>164317561</v>
      </c>
      <c r="S829" s="40">
        <v>42725</v>
      </c>
      <c r="T829" s="55">
        <f t="shared" si="146"/>
        <v>164317561</v>
      </c>
      <c r="U829" s="90">
        <v>42725</v>
      </c>
      <c r="V829" s="19">
        <v>164317561</v>
      </c>
      <c r="W829" s="43">
        <v>0</v>
      </c>
      <c r="X829" s="43">
        <v>0</v>
      </c>
      <c r="Y829" s="43">
        <v>0</v>
      </c>
      <c r="Z829" s="43">
        <v>0</v>
      </c>
      <c r="AA829" s="43">
        <v>0</v>
      </c>
      <c r="AB829" s="43">
        <v>0</v>
      </c>
      <c r="AC829" s="43">
        <v>0</v>
      </c>
      <c r="AD829" s="43">
        <v>0</v>
      </c>
      <c r="AE829" s="43">
        <v>0</v>
      </c>
      <c r="AF829" s="43">
        <v>0</v>
      </c>
      <c r="AG829" s="43">
        <v>0</v>
      </c>
      <c r="AH829" s="43">
        <v>0</v>
      </c>
      <c r="AI829" s="88">
        <v>0</v>
      </c>
      <c r="AJ829" s="43">
        <v>0</v>
      </c>
      <c r="AK829" s="43">
        <v>0</v>
      </c>
      <c r="AL829" s="43">
        <v>0</v>
      </c>
      <c r="AM829" s="43">
        <v>0</v>
      </c>
      <c r="AN829" s="72">
        <f t="shared" si="147"/>
        <v>164317561</v>
      </c>
      <c r="AO829" s="40">
        <v>42730</v>
      </c>
      <c r="AP829" s="56">
        <v>164317561</v>
      </c>
      <c r="AQ829" s="43">
        <v>0</v>
      </c>
      <c r="AR829" s="43">
        <v>0</v>
      </c>
      <c r="AS829" s="43">
        <v>0</v>
      </c>
      <c r="AT829" s="43">
        <v>0</v>
      </c>
      <c r="AU829" s="43">
        <v>0</v>
      </c>
      <c r="AV829" s="43">
        <v>0</v>
      </c>
      <c r="AW829" s="43">
        <v>0</v>
      </c>
      <c r="AX829" s="43">
        <v>0</v>
      </c>
      <c r="AY829" s="43">
        <v>0</v>
      </c>
      <c r="AZ829" s="43">
        <v>0</v>
      </c>
      <c r="BA829" s="19"/>
      <c r="BB829" s="275">
        <f t="shared" si="148"/>
        <v>0</v>
      </c>
      <c r="BC829" s="275">
        <f t="shared" si="149"/>
        <v>0</v>
      </c>
      <c r="BD829" s="14">
        <f>COUNTIF(СписМінфін!$B$2:$B$101,M829)</f>
        <v>1</v>
      </c>
    </row>
    <row r="830" spans="1:56" s="14" customFormat="1" hidden="1" x14ac:dyDescent="0.2">
      <c r="A830" s="14">
        <v>1</v>
      </c>
      <c r="B830" s="14">
        <f t="shared" si="150"/>
        <v>0</v>
      </c>
      <c r="C830" s="14">
        <f t="shared" si="151"/>
        <v>0</v>
      </c>
      <c r="D830" s="14" t="str">
        <f t="shared" si="152"/>
        <v>11ПРИВАТНЕ ПIДПРИЄМСТВО "ВЕКТОР-М"</v>
      </c>
      <c r="E830" s="261">
        <f t="shared" si="153"/>
        <v>0</v>
      </c>
      <c r="F830" s="261">
        <f t="shared" si="154"/>
        <v>0</v>
      </c>
      <c r="G830" s="128">
        <f t="shared" si="145"/>
        <v>0</v>
      </c>
      <c r="H830" s="126">
        <f t="shared" si="155"/>
        <v>0</v>
      </c>
      <c r="I830" s="23">
        <v>42695</v>
      </c>
      <c r="J830" s="23">
        <v>42692</v>
      </c>
      <c r="K830" s="274">
        <f t="shared" si="156"/>
        <v>42725</v>
      </c>
      <c r="L830" s="22">
        <v>9221653334</v>
      </c>
      <c r="M830" s="14" t="s">
        <v>55</v>
      </c>
      <c r="N830" s="41">
        <v>324928226550</v>
      </c>
      <c r="O830" s="40">
        <v>42692</v>
      </c>
      <c r="P830" s="40">
        <v>42692</v>
      </c>
      <c r="Q830" s="40" t="s">
        <v>108</v>
      </c>
      <c r="R830" s="22">
        <v>32161059</v>
      </c>
      <c r="S830" s="40">
        <v>42725</v>
      </c>
      <c r="T830" s="55">
        <f t="shared" si="146"/>
        <v>32161059</v>
      </c>
      <c r="U830" s="90">
        <v>42725</v>
      </c>
      <c r="V830" s="19">
        <v>32161059</v>
      </c>
      <c r="W830" s="43">
        <v>0</v>
      </c>
      <c r="X830" s="43">
        <v>0</v>
      </c>
      <c r="Y830" s="43">
        <v>0</v>
      </c>
      <c r="Z830" s="43">
        <v>0</v>
      </c>
      <c r="AA830" s="43">
        <v>0</v>
      </c>
      <c r="AB830" s="43">
        <v>0</v>
      </c>
      <c r="AC830" s="43">
        <v>0</v>
      </c>
      <c r="AD830" s="43">
        <v>0</v>
      </c>
      <c r="AE830" s="43">
        <v>0</v>
      </c>
      <c r="AF830" s="43">
        <v>0</v>
      </c>
      <c r="AG830" s="43">
        <v>0</v>
      </c>
      <c r="AH830" s="43">
        <v>0</v>
      </c>
      <c r="AI830" s="88">
        <v>0</v>
      </c>
      <c r="AJ830" s="43">
        <v>0</v>
      </c>
      <c r="AK830" s="43">
        <v>0</v>
      </c>
      <c r="AL830" s="43">
        <v>0</v>
      </c>
      <c r="AM830" s="43">
        <v>0</v>
      </c>
      <c r="AN830" s="72">
        <f t="shared" si="147"/>
        <v>32161059</v>
      </c>
      <c r="AO830" s="40">
        <v>42730</v>
      </c>
      <c r="AP830" s="56">
        <v>32161059</v>
      </c>
      <c r="AQ830" s="43">
        <v>0</v>
      </c>
      <c r="AR830" s="43">
        <v>0</v>
      </c>
      <c r="AS830" s="43">
        <v>0</v>
      </c>
      <c r="AT830" s="43">
        <v>0</v>
      </c>
      <c r="AU830" s="43">
        <v>0</v>
      </c>
      <c r="AV830" s="43">
        <v>0</v>
      </c>
      <c r="AW830" s="43">
        <v>0</v>
      </c>
      <c r="AX830" s="43">
        <v>0</v>
      </c>
      <c r="AY830" s="43">
        <v>0</v>
      </c>
      <c r="AZ830" s="43">
        <v>0</v>
      </c>
      <c r="BA830" s="19"/>
      <c r="BB830" s="275">
        <f t="shared" si="148"/>
        <v>0</v>
      </c>
      <c r="BC830" s="275">
        <f t="shared" si="149"/>
        <v>0</v>
      </c>
      <c r="BD830" s="14">
        <f>COUNTIF(СписМінфін!$B$2:$B$101,M830)</f>
        <v>1</v>
      </c>
    </row>
    <row r="831" spans="1:56" s="14" customFormat="1" hidden="1" x14ac:dyDescent="0.2">
      <c r="A831" s="14">
        <v>1</v>
      </c>
      <c r="B831" s="14">
        <f t="shared" si="150"/>
        <v>1</v>
      </c>
      <c r="C831" s="14">
        <f t="shared" si="151"/>
        <v>0</v>
      </c>
      <c r="D831" s="14" t="str">
        <f t="shared" si="152"/>
        <v>11ПУБЛІЧНЕ АКЦIОНЕРНЕ ТОВАРИСТВО "ДЕРЖАВНА ПРОДОВОЛЬЧО-ЗЕРНОВА КОРПОРАЦІЯ УКРАЇНИ"</v>
      </c>
      <c r="E831" s="261">
        <f t="shared" si="153"/>
        <v>246954.81643835615</v>
      </c>
      <c r="F831" s="261">
        <f t="shared" si="154"/>
        <v>0</v>
      </c>
      <c r="G831" s="128">
        <f t="shared" si="145"/>
        <v>1186033</v>
      </c>
      <c r="H831" s="126">
        <f t="shared" si="155"/>
        <v>0</v>
      </c>
      <c r="I831" s="23">
        <v>42695</v>
      </c>
      <c r="J831" s="23">
        <v>42692</v>
      </c>
      <c r="K831" s="274">
        <f t="shared" si="156"/>
        <v>42725</v>
      </c>
      <c r="L831" s="22">
        <v>9222259960</v>
      </c>
      <c r="M831" s="14" t="s">
        <v>21</v>
      </c>
      <c r="N831" s="41">
        <v>372432726556</v>
      </c>
      <c r="O831" s="40">
        <v>42692</v>
      </c>
      <c r="P831" s="40">
        <v>42692</v>
      </c>
      <c r="Q831" s="40" t="s">
        <v>108</v>
      </c>
      <c r="R831" s="43">
        <v>133838248</v>
      </c>
      <c r="S831" s="40">
        <v>42725</v>
      </c>
      <c r="T831" s="55">
        <f t="shared" si="146"/>
        <v>132652215</v>
      </c>
      <c r="U831" s="90">
        <v>42725</v>
      </c>
      <c r="V831" s="19">
        <v>132652215</v>
      </c>
      <c r="W831" s="43">
        <v>0</v>
      </c>
      <c r="X831" s="43">
        <v>0</v>
      </c>
      <c r="Y831" s="43">
        <v>0</v>
      </c>
      <c r="Z831" s="43">
        <v>0</v>
      </c>
      <c r="AA831" s="43">
        <v>0</v>
      </c>
      <c r="AB831" s="43">
        <v>0</v>
      </c>
      <c r="AC831" s="43">
        <v>0</v>
      </c>
      <c r="AD831" s="43">
        <v>0</v>
      </c>
      <c r="AE831" s="43">
        <v>0</v>
      </c>
      <c r="AF831" s="43">
        <v>0</v>
      </c>
      <c r="AG831" s="43">
        <v>0</v>
      </c>
      <c r="AH831" s="43">
        <v>0</v>
      </c>
      <c r="AI831" s="88">
        <v>0</v>
      </c>
      <c r="AJ831" s="43">
        <v>0</v>
      </c>
      <c r="AK831" s="43">
        <v>0</v>
      </c>
      <c r="AL831" s="43">
        <v>0</v>
      </c>
      <c r="AM831" s="43">
        <v>0</v>
      </c>
      <c r="AN831" s="72">
        <f t="shared" si="147"/>
        <v>132652215</v>
      </c>
      <c r="AO831" s="40">
        <v>42768</v>
      </c>
      <c r="AP831" s="56">
        <v>132652215</v>
      </c>
      <c r="AQ831" s="43">
        <v>0</v>
      </c>
      <c r="AR831" s="43">
        <v>0</v>
      </c>
      <c r="AS831" s="43">
        <v>0</v>
      </c>
      <c r="AT831" s="43">
        <v>0</v>
      </c>
      <c r="AU831" s="43">
        <v>0</v>
      </c>
      <c r="AV831" s="43">
        <v>0</v>
      </c>
      <c r="AW831" s="43">
        <v>0</v>
      </c>
      <c r="AX831" s="43">
        <v>0</v>
      </c>
      <c r="AY831" s="43">
        <v>0</v>
      </c>
      <c r="AZ831" s="43">
        <v>0</v>
      </c>
      <c r="BA831" s="19"/>
      <c r="BB831" s="275">
        <f t="shared" si="148"/>
        <v>0</v>
      </c>
      <c r="BC831" s="275">
        <f t="shared" si="149"/>
        <v>1186033</v>
      </c>
      <c r="BD831" s="14">
        <f>COUNTIF(СписМінфін!$B$2:$B$101,M831)</f>
        <v>1</v>
      </c>
    </row>
    <row r="832" spans="1:56" s="14" customFormat="1" hidden="1" x14ac:dyDescent="0.2">
      <c r="A832" s="14">
        <v>1</v>
      </c>
      <c r="B832" s="14">
        <f t="shared" si="150"/>
        <v>0</v>
      </c>
      <c r="C832" s="14">
        <f t="shared" si="151"/>
        <v>0</v>
      </c>
      <c r="D832" s="14" t="str">
        <f t="shared" si="152"/>
        <v>11ПУБЛІЧНЕ АКЦIОНЕРНЕ ТОВАРИСТВО "КРЕМЕНЧУЦЬКИЙ КОЛІСНИЙ ЗАВОД"</v>
      </c>
      <c r="E832" s="261">
        <f t="shared" si="153"/>
        <v>0</v>
      </c>
      <c r="F832" s="261">
        <f t="shared" si="154"/>
        <v>0</v>
      </c>
      <c r="G832" s="128">
        <f t="shared" si="145"/>
        <v>0</v>
      </c>
      <c r="H832" s="126">
        <f t="shared" si="155"/>
        <v>0</v>
      </c>
      <c r="I832" s="23">
        <v>42695</v>
      </c>
      <c r="J832" s="23">
        <v>42692</v>
      </c>
      <c r="K832" s="274">
        <f t="shared" si="156"/>
        <v>42725</v>
      </c>
      <c r="L832" s="22">
        <v>9222146349</v>
      </c>
      <c r="M832" s="14" t="s">
        <v>38</v>
      </c>
      <c r="N832" s="41">
        <v>2316116036</v>
      </c>
      <c r="O832" s="40">
        <v>42692</v>
      </c>
      <c r="P832" s="40">
        <v>42692</v>
      </c>
      <c r="Q832" s="40" t="s">
        <v>108</v>
      </c>
      <c r="R832" s="43">
        <v>1758967</v>
      </c>
      <c r="S832" s="40">
        <v>42725</v>
      </c>
      <c r="T832" s="55">
        <f t="shared" si="146"/>
        <v>1758967</v>
      </c>
      <c r="U832" s="90">
        <v>42725</v>
      </c>
      <c r="V832" s="19">
        <v>1758967</v>
      </c>
      <c r="W832" s="43">
        <v>0</v>
      </c>
      <c r="X832" s="43">
        <v>0</v>
      </c>
      <c r="Y832" s="43">
        <v>0</v>
      </c>
      <c r="Z832" s="43">
        <v>0</v>
      </c>
      <c r="AA832" s="43">
        <v>0</v>
      </c>
      <c r="AB832" s="43">
        <v>0</v>
      </c>
      <c r="AC832" s="43">
        <v>0</v>
      </c>
      <c r="AD832" s="43">
        <v>0</v>
      </c>
      <c r="AE832" s="43">
        <v>0</v>
      </c>
      <c r="AF832" s="43">
        <v>0</v>
      </c>
      <c r="AG832" s="43">
        <v>0</v>
      </c>
      <c r="AH832" s="43">
        <v>0</v>
      </c>
      <c r="AI832" s="88">
        <v>0</v>
      </c>
      <c r="AJ832" s="43">
        <v>0</v>
      </c>
      <c r="AK832" s="43">
        <v>0</v>
      </c>
      <c r="AL832" s="43">
        <v>0</v>
      </c>
      <c r="AM832" s="43">
        <v>0</v>
      </c>
      <c r="AN832" s="72">
        <f t="shared" si="147"/>
        <v>1758967</v>
      </c>
      <c r="AO832" s="40">
        <v>42730</v>
      </c>
      <c r="AP832" s="56">
        <v>1758967</v>
      </c>
      <c r="AQ832" s="43">
        <v>0</v>
      </c>
      <c r="AR832" s="43">
        <v>0</v>
      </c>
      <c r="AS832" s="43">
        <v>0</v>
      </c>
      <c r="AT832" s="43">
        <v>0</v>
      </c>
      <c r="AU832" s="43">
        <v>0</v>
      </c>
      <c r="AV832" s="43">
        <v>0</v>
      </c>
      <c r="AW832" s="43">
        <v>0</v>
      </c>
      <c r="AX832" s="43">
        <v>0</v>
      </c>
      <c r="AY832" s="43">
        <v>0</v>
      </c>
      <c r="AZ832" s="43">
        <v>0</v>
      </c>
      <c r="BA832" s="19"/>
      <c r="BB832" s="275">
        <f t="shared" si="148"/>
        <v>0</v>
      </c>
      <c r="BC832" s="275">
        <f t="shared" si="149"/>
        <v>0</v>
      </c>
      <c r="BD832" s="14">
        <f>COUNTIF(СписМінфін!$B$2:$B$101,M832)</f>
        <v>1</v>
      </c>
    </row>
    <row r="833" spans="1:56" s="14" customFormat="1" hidden="1" x14ac:dyDescent="0.2">
      <c r="A833" s="14">
        <v>1</v>
      </c>
      <c r="B833" s="14">
        <f t="shared" si="150"/>
        <v>0</v>
      </c>
      <c r="C833" s="14">
        <f t="shared" si="151"/>
        <v>0</v>
      </c>
      <c r="D833" s="14" t="str">
        <f t="shared" si="152"/>
        <v>11ПУБЛІЧНЕ АКЦIОНЕРНЕ ТОВАРИСТВО "СКФ УКРАЇНА"</v>
      </c>
      <c r="E833" s="261">
        <f t="shared" si="153"/>
        <v>0</v>
      </c>
      <c r="F833" s="261">
        <f t="shared" si="154"/>
        <v>0</v>
      </c>
      <c r="G833" s="128">
        <f t="shared" ref="G833:G896" si="157">R833-T833-AI833</f>
        <v>0</v>
      </c>
      <c r="H833" s="126">
        <f t="shared" si="155"/>
        <v>0</v>
      </c>
      <c r="I833" s="23">
        <v>42695</v>
      </c>
      <c r="J833" s="23">
        <v>42692</v>
      </c>
      <c r="K833" s="274">
        <f t="shared" si="156"/>
        <v>42725</v>
      </c>
      <c r="L833" s="22">
        <v>9221725620</v>
      </c>
      <c r="M833" s="14" t="s">
        <v>84</v>
      </c>
      <c r="N833" s="41">
        <v>57451603177</v>
      </c>
      <c r="O833" s="40">
        <v>42692</v>
      </c>
      <c r="P833" s="40">
        <v>42692</v>
      </c>
      <c r="Q833" s="40" t="s">
        <v>108</v>
      </c>
      <c r="R833" s="43">
        <v>19750251</v>
      </c>
      <c r="S833" s="40">
        <v>42725</v>
      </c>
      <c r="T833" s="55">
        <f t="shared" ref="T833:T896" si="158">V833+X833+Z833+AB833+AD833+AF833</f>
        <v>19750251</v>
      </c>
      <c r="U833" s="90">
        <v>42725</v>
      </c>
      <c r="V833" s="19">
        <v>19750251</v>
      </c>
      <c r="W833" s="43">
        <v>0</v>
      </c>
      <c r="X833" s="43">
        <v>0</v>
      </c>
      <c r="Y833" s="43">
        <v>0</v>
      </c>
      <c r="Z833" s="43">
        <v>0</v>
      </c>
      <c r="AA833" s="43">
        <v>0</v>
      </c>
      <c r="AB833" s="43">
        <v>0</v>
      </c>
      <c r="AC833" s="43">
        <v>0</v>
      </c>
      <c r="AD833" s="43">
        <v>0</v>
      </c>
      <c r="AE833" s="43">
        <v>0</v>
      </c>
      <c r="AF833" s="43">
        <v>0</v>
      </c>
      <c r="AG833" s="43">
        <v>0</v>
      </c>
      <c r="AH833" s="43">
        <v>0</v>
      </c>
      <c r="AI833" s="88">
        <v>0</v>
      </c>
      <c r="AJ833" s="43">
        <v>0</v>
      </c>
      <c r="AK833" s="43">
        <v>0</v>
      </c>
      <c r="AL833" s="43">
        <v>0</v>
      </c>
      <c r="AM833" s="43">
        <v>0</v>
      </c>
      <c r="AN833" s="72">
        <f t="shared" ref="AN833:AN896" si="159">AP833+AR833+AT833+AV833+AX833+AZ833</f>
        <v>19750251</v>
      </c>
      <c r="AO833" s="40">
        <v>42731</v>
      </c>
      <c r="AP833" s="56">
        <v>19750251</v>
      </c>
      <c r="AQ833" s="43">
        <v>0</v>
      </c>
      <c r="AR833" s="43">
        <v>0</v>
      </c>
      <c r="AS833" s="43">
        <v>0</v>
      </c>
      <c r="AT833" s="43">
        <v>0</v>
      </c>
      <c r="AU833" s="43">
        <v>0</v>
      </c>
      <c r="AV833" s="43">
        <v>0</v>
      </c>
      <c r="AW833" s="43">
        <v>0</v>
      </c>
      <c r="AX833" s="43">
        <v>0</v>
      </c>
      <c r="AY833" s="43">
        <v>0</v>
      </c>
      <c r="AZ833" s="43">
        <v>0</v>
      </c>
      <c r="BA833" s="19"/>
      <c r="BB833" s="275">
        <f t="shared" ref="BB833:BB896" si="160">T833-AN833</f>
        <v>0</v>
      </c>
      <c r="BC833" s="275">
        <f t="shared" ref="BC833:BC896" si="161">R833-AN833</f>
        <v>0</v>
      </c>
      <c r="BD833" s="14">
        <f>COUNTIF(СписМінфін!$B$2:$B$101,M833)</f>
        <v>1</v>
      </c>
    </row>
    <row r="834" spans="1:56" s="14" customFormat="1" hidden="1" x14ac:dyDescent="0.2">
      <c r="A834" s="14">
        <v>1</v>
      </c>
      <c r="B834" s="14">
        <f t="shared" si="150"/>
        <v>1</v>
      </c>
      <c r="C834" s="14">
        <f t="shared" si="151"/>
        <v>0</v>
      </c>
      <c r="D834" s="14" t="str">
        <f t="shared" si="152"/>
        <v>11ТОВАРИСТВО З ОБМЕЖЕНОЮ ВIДПОВIДАЛЬНIСТЮ "АДМ ТРЕЙДІНГ УКРАЇНА"</v>
      </c>
      <c r="E834" s="261">
        <f t="shared" si="153"/>
        <v>3789854.4081095844</v>
      </c>
      <c r="F834" s="261">
        <f t="shared" si="154"/>
        <v>0</v>
      </c>
      <c r="G834" s="128">
        <f t="shared" si="157"/>
        <v>18201274.459999979</v>
      </c>
      <c r="H834" s="126">
        <f t="shared" si="155"/>
        <v>0</v>
      </c>
      <c r="I834" s="23">
        <v>42695</v>
      </c>
      <c r="J834" s="23">
        <v>42692</v>
      </c>
      <c r="K834" s="274">
        <f t="shared" si="156"/>
        <v>42725</v>
      </c>
      <c r="L834" s="22">
        <v>9221664444</v>
      </c>
      <c r="M834" s="14" t="s">
        <v>127</v>
      </c>
      <c r="N834" s="41">
        <v>200274426590</v>
      </c>
      <c r="O834" s="40">
        <v>42692</v>
      </c>
      <c r="P834" s="40">
        <v>42692</v>
      </c>
      <c r="Q834" s="40" t="s">
        <v>108</v>
      </c>
      <c r="R834" s="22">
        <v>327041987</v>
      </c>
      <c r="S834" s="40">
        <v>42725</v>
      </c>
      <c r="T834" s="55">
        <f t="shared" si="158"/>
        <v>308840712.54000002</v>
      </c>
      <c r="U834" s="90">
        <v>42725</v>
      </c>
      <c r="V834" s="19">
        <v>308840712.54000002</v>
      </c>
      <c r="W834" s="43">
        <v>0</v>
      </c>
      <c r="X834" s="43">
        <v>0</v>
      </c>
      <c r="Y834" s="43">
        <v>0</v>
      </c>
      <c r="Z834" s="43">
        <v>0</v>
      </c>
      <c r="AA834" s="43">
        <v>0</v>
      </c>
      <c r="AB834" s="43">
        <v>0</v>
      </c>
      <c r="AC834" s="43">
        <v>0</v>
      </c>
      <c r="AD834" s="43">
        <v>0</v>
      </c>
      <c r="AE834" s="43">
        <v>0</v>
      </c>
      <c r="AF834" s="43">
        <v>0</v>
      </c>
      <c r="AG834" s="43">
        <v>0</v>
      </c>
      <c r="AH834" s="43">
        <v>0</v>
      </c>
      <c r="AI834" s="88">
        <v>0</v>
      </c>
      <c r="AJ834" s="43">
        <v>0</v>
      </c>
      <c r="AK834" s="43">
        <v>0</v>
      </c>
      <c r="AL834" s="43">
        <v>0</v>
      </c>
      <c r="AM834" s="43">
        <v>0</v>
      </c>
      <c r="AN834" s="72">
        <f t="shared" si="159"/>
        <v>308840712.54000002</v>
      </c>
      <c r="AO834" s="40">
        <v>42730</v>
      </c>
      <c r="AP834" s="56">
        <v>308840712.54000002</v>
      </c>
      <c r="AQ834" s="43">
        <v>0</v>
      </c>
      <c r="AR834" s="43">
        <v>0</v>
      </c>
      <c r="AS834" s="43">
        <v>0</v>
      </c>
      <c r="AT834" s="43">
        <v>0</v>
      </c>
      <c r="AU834" s="43">
        <v>0</v>
      </c>
      <c r="AV834" s="43">
        <v>0</v>
      </c>
      <c r="AW834" s="43">
        <v>0</v>
      </c>
      <c r="AX834" s="43">
        <v>0</v>
      </c>
      <c r="AY834" s="43">
        <v>0</v>
      </c>
      <c r="AZ834" s="43">
        <v>0</v>
      </c>
      <c r="BA834" s="19"/>
      <c r="BB834" s="275">
        <f t="shared" si="160"/>
        <v>0</v>
      </c>
      <c r="BC834" s="275">
        <f t="shared" si="161"/>
        <v>18201274.459999979</v>
      </c>
      <c r="BD834" s="14">
        <f>COUNTIF(СписМінфін!$B$2:$B$101,M834)</f>
        <v>0</v>
      </c>
    </row>
    <row r="835" spans="1:56" s="14" customFormat="1" hidden="1" x14ac:dyDescent="0.2">
      <c r="A835" s="14">
        <v>1</v>
      </c>
      <c r="B835" s="14">
        <f t="shared" si="150"/>
        <v>0</v>
      </c>
      <c r="C835" s="14">
        <f t="shared" si="151"/>
        <v>0</v>
      </c>
      <c r="D835" s="14" t="str">
        <f t="shared" si="152"/>
        <v>11ТОВАРИСТВО З ОБМЕЖЕНОЮ ВIДПОВIДАЛЬНIСТЮ "ЕЛЕКТРОЛЮКС УКРАЇНА"</v>
      </c>
      <c r="E835" s="261">
        <f t="shared" si="153"/>
        <v>0</v>
      </c>
      <c r="F835" s="261">
        <f t="shared" si="154"/>
        <v>0</v>
      </c>
      <c r="G835" s="128">
        <f t="shared" si="157"/>
        <v>0</v>
      </c>
      <c r="H835" s="126">
        <f t="shared" si="155"/>
        <v>0</v>
      </c>
      <c r="I835" s="23">
        <v>42695</v>
      </c>
      <c r="J835" s="23">
        <v>42692</v>
      </c>
      <c r="K835" s="274">
        <f t="shared" si="156"/>
        <v>42725</v>
      </c>
      <c r="L835" s="22">
        <v>9222120814</v>
      </c>
      <c r="M835" s="14" t="s">
        <v>95</v>
      </c>
      <c r="N835" s="41">
        <v>371830009158</v>
      </c>
      <c r="O835" s="40">
        <v>42692</v>
      </c>
      <c r="P835" s="40">
        <v>42692</v>
      </c>
      <c r="Q835" s="40" t="s">
        <v>108</v>
      </c>
      <c r="R835" s="43">
        <v>9903827</v>
      </c>
      <c r="S835" s="40">
        <v>42725</v>
      </c>
      <c r="T835" s="55">
        <f t="shared" si="158"/>
        <v>9903827</v>
      </c>
      <c r="U835" s="90">
        <v>42725</v>
      </c>
      <c r="V835" s="19">
        <v>9903827</v>
      </c>
      <c r="W835" s="43">
        <v>0</v>
      </c>
      <c r="X835" s="43">
        <v>0</v>
      </c>
      <c r="Y835" s="43">
        <v>0</v>
      </c>
      <c r="Z835" s="43">
        <v>0</v>
      </c>
      <c r="AA835" s="43">
        <v>0</v>
      </c>
      <c r="AB835" s="43">
        <v>0</v>
      </c>
      <c r="AC835" s="43">
        <v>0</v>
      </c>
      <c r="AD835" s="43">
        <v>0</v>
      </c>
      <c r="AE835" s="43">
        <v>0</v>
      </c>
      <c r="AF835" s="43">
        <v>0</v>
      </c>
      <c r="AG835" s="43">
        <v>0</v>
      </c>
      <c r="AH835" s="43">
        <v>0</v>
      </c>
      <c r="AI835" s="88">
        <v>0</v>
      </c>
      <c r="AJ835" s="43">
        <v>0</v>
      </c>
      <c r="AK835" s="43">
        <v>0</v>
      </c>
      <c r="AL835" s="43">
        <v>0</v>
      </c>
      <c r="AM835" s="43">
        <v>0</v>
      </c>
      <c r="AN835" s="72">
        <f t="shared" si="159"/>
        <v>9903827</v>
      </c>
      <c r="AO835" s="40">
        <v>42730</v>
      </c>
      <c r="AP835" s="56">
        <v>9903827</v>
      </c>
      <c r="AQ835" s="43">
        <v>0</v>
      </c>
      <c r="AR835" s="43">
        <v>0</v>
      </c>
      <c r="AS835" s="43">
        <v>0</v>
      </c>
      <c r="AT835" s="43">
        <v>0</v>
      </c>
      <c r="AU835" s="43">
        <v>0</v>
      </c>
      <c r="AV835" s="43">
        <v>0</v>
      </c>
      <c r="AW835" s="43">
        <v>0</v>
      </c>
      <c r="AX835" s="43">
        <v>0</v>
      </c>
      <c r="AY835" s="43">
        <v>0</v>
      </c>
      <c r="AZ835" s="43">
        <v>0</v>
      </c>
      <c r="BA835" s="19"/>
      <c r="BB835" s="275">
        <f t="shared" si="160"/>
        <v>0</v>
      </c>
      <c r="BC835" s="275">
        <f t="shared" si="161"/>
        <v>0</v>
      </c>
      <c r="BD835" s="14">
        <f>COUNTIF(СписМінфін!$B$2:$B$101,M835)</f>
        <v>1</v>
      </c>
    </row>
    <row r="836" spans="1:56" s="14" customFormat="1" hidden="1" x14ac:dyDescent="0.2">
      <c r="A836" s="14">
        <v>1</v>
      </c>
      <c r="B836" s="14">
        <f t="shared" si="150"/>
        <v>1</v>
      </c>
      <c r="C836" s="14">
        <f t="shared" si="151"/>
        <v>0</v>
      </c>
      <c r="D836" s="14" t="str">
        <f t="shared" si="152"/>
        <v>11ТОВАРИСТВО З ОБМЕЖЕНОЮ ВIДПОВIДАЛЬНIСТЮ "МИКОЛАЇВСЬКИЙ ГЛИНОЗЕМНИЙ ЗАВОД"</v>
      </c>
      <c r="E836" s="261">
        <f t="shared" si="153"/>
        <v>110531.01019178057</v>
      </c>
      <c r="F836" s="261">
        <f t="shared" si="154"/>
        <v>0</v>
      </c>
      <c r="G836" s="128">
        <f t="shared" si="157"/>
        <v>530839.71999999881</v>
      </c>
      <c r="H836" s="126">
        <f t="shared" si="155"/>
        <v>0</v>
      </c>
      <c r="I836" s="23">
        <v>42695</v>
      </c>
      <c r="J836" s="23">
        <v>42692</v>
      </c>
      <c r="K836" s="274">
        <f t="shared" si="156"/>
        <v>42725</v>
      </c>
      <c r="L836" s="22">
        <v>9222202641</v>
      </c>
      <c r="M836" s="14" t="s">
        <v>53</v>
      </c>
      <c r="N836" s="41">
        <v>331330014011</v>
      </c>
      <c r="O836" s="40">
        <v>42692</v>
      </c>
      <c r="P836" s="40">
        <v>42692</v>
      </c>
      <c r="Q836" s="40" t="s">
        <v>108</v>
      </c>
      <c r="R836" s="22">
        <v>89316108</v>
      </c>
      <c r="S836" s="40">
        <v>42725</v>
      </c>
      <c r="T836" s="55">
        <f t="shared" si="158"/>
        <v>88785268.280000001</v>
      </c>
      <c r="U836" s="90">
        <v>42725</v>
      </c>
      <c r="V836" s="19">
        <v>88785268.280000001</v>
      </c>
      <c r="W836" s="43">
        <v>0</v>
      </c>
      <c r="X836" s="43">
        <v>0</v>
      </c>
      <c r="Y836" s="43">
        <v>0</v>
      </c>
      <c r="Z836" s="43">
        <v>0</v>
      </c>
      <c r="AA836" s="43">
        <v>0</v>
      </c>
      <c r="AB836" s="43">
        <v>0</v>
      </c>
      <c r="AC836" s="43">
        <v>0</v>
      </c>
      <c r="AD836" s="43">
        <v>0</v>
      </c>
      <c r="AE836" s="43">
        <v>0</v>
      </c>
      <c r="AF836" s="43">
        <v>0</v>
      </c>
      <c r="AG836" s="43">
        <v>0</v>
      </c>
      <c r="AH836" s="43">
        <v>0</v>
      </c>
      <c r="AI836" s="88">
        <v>0</v>
      </c>
      <c r="AJ836" s="43">
        <v>0</v>
      </c>
      <c r="AK836" s="43">
        <v>0</v>
      </c>
      <c r="AL836" s="43">
        <v>0</v>
      </c>
      <c r="AM836" s="43">
        <v>0</v>
      </c>
      <c r="AN836" s="72">
        <f t="shared" si="159"/>
        <v>88785268.280000001</v>
      </c>
      <c r="AO836" s="40">
        <v>42730</v>
      </c>
      <c r="AP836" s="56">
        <v>88785268.280000001</v>
      </c>
      <c r="AQ836" s="43">
        <v>0</v>
      </c>
      <c r="AR836" s="43">
        <v>0</v>
      </c>
      <c r="AS836" s="43">
        <v>0</v>
      </c>
      <c r="AT836" s="43">
        <v>0</v>
      </c>
      <c r="AU836" s="43">
        <v>0</v>
      </c>
      <c r="AV836" s="43">
        <v>0</v>
      </c>
      <c r="AW836" s="43">
        <v>0</v>
      </c>
      <c r="AX836" s="43">
        <v>0</v>
      </c>
      <c r="AY836" s="43">
        <v>0</v>
      </c>
      <c r="AZ836" s="43">
        <v>0</v>
      </c>
      <c r="BA836" s="19"/>
      <c r="BB836" s="275">
        <f t="shared" si="160"/>
        <v>0</v>
      </c>
      <c r="BC836" s="275">
        <f t="shared" si="161"/>
        <v>530839.71999999881</v>
      </c>
      <c r="BD836" s="14">
        <f>COUNTIF(СписМінфін!$B$2:$B$101,M836)</f>
        <v>1</v>
      </c>
    </row>
    <row r="837" spans="1:56" s="14" customFormat="1" hidden="1" x14ac:dyDescent="0.2">
      <c r="A837" s="14">
        <v>1</v>
      </c>
      <c r="B837" s="14">
        <f t="shared" si="150"/>
        <v>1</v>
      </c>
      <c r="C837" s="14">
        <f t="shared" si="151"/>
        <v>0</v>
      </c>
      <c r="D837" s="14" t="str">
        <f t="shared" si="152"/>
        <v>11ДЕРЖАВНЕ ПIДПРИЄМСТВО "ЗАВОД "ЕЛЕКТРОВАЖМАШ"</v>
      </c>
      <c r="E837" s="261">
        <f t="shared" si="153"/>
        <v>2281444.8328767125</v>
      </c>
      <c r="F837" s="261">
        <f t="shared" si="154"/>
        <v>0</v>
      </c>
      <c r="G837" s="128">
        <f t="shared" si="157"/>
        <v>10956939</v>
      </c>
      <c r="H837" s="126">
        <f t="shared" si="155"/>
        <v>0</v>
      </c>
      <c r="I837" s="23">
        <v>42695</v>
      </c>
      <c r="J837" s="23">
        <v>42692</v>
      </c>
      <c r="K837" s="274">
        <f t="shared" si="156"/>
        <v>42726</v>
      </c>
      <c r="L837" s="22">
        <v>9222135591</v>
      </c>
      <c r="M837" s="14" t="s">
        <v>136</v>
      </c>
      <c r="N837" s="41">
        <v>2131220393</v>
      </c>
      <c r="O837" s="40">
        <v>42692</v>
      </c>
      <c r="P837" s="40">
        <v>42692</v>
      </c>
      <c r="Q837" s="40" t="s">
        <v>108</v>
      </c>
      <c r="R837" s="43">
        <v>11358260</v>
      </c>
      <c r="S837" s="40">
        <v>42725</v>
      </c>
      <c r="T837" s="55">
        <f t="shared" si="158"/>
        <v>401321</v>
      </c>
      <c r="U837" s="90">
        <v>42726</v>
      </c>
      <c r="V837" s="19">
        <v>401321</v>
      </c>
      <c r="W837" s="43">
        <v>0</v>
      </c>
      <c r="X837" s="43">
        <v>0</v>
      </c>
      <c r="Y837" s="43">
        <v>0</v>
      </c>
      <c r="Z837" s="43">
        <v>0</v>
      </c>
      <c r="AA837" s="43">
        <v>0</v>
      </c>
      <c r="AB837" s="43">
        <v>0</v>
      </c>
      <c r="AC837" s="43">
        <v>0</v>
      </c>
      <c r="AD837" s="43">
        <v>0</v>
      </c>
      <c r="AE837" s="43">
        <v>0</v>
      </c>
      <c r="AF837" s="43">
        <v>0</v>
      </c>
      <c r="AG837" s="43">
        <v>0</v>
      </c>
      <c r="AH837" s="43">
        <v>0</v>
      </c>
      <c r="AI837" s="88">
        <v>0</v>
      </c>
      <c r="AJ837" s="43">
        <v>0</v>
      </c>
      <c r="AK837" s="43">
        <v>0</v>
      </c>
      <c r="AL837" s="43">
        <v>0</v>
      </c>
      <c r="AM837" s="43">
        <v>0</v>
      </c>
      <c r="AN837" s="72">
        <f t="shared" si="159"/>
        <v>401321</v>
      </c>
      <c r="AO837" s="40">
        <v>42730</v>
      </c>
      <c r="AP837" s="56">
        <v>401321</v>
      </c>
      <c r="AQ837" s="43">
        <v>0</v>
      </c>
      <c r="AR837" s="43">
        <v>0</v>
      </c>
      <c r="AS837" s="43">
        <v>0</v>
      </c>
      <c r="AT837" s="43">
        <v>0</v>
      </c>
      <c r="AU837" s="43">
        <v>0</v>
      </c>
      <c r="AV837" s="43">
        <v>0</v>
      </c>
      <c r="AW837" s="43">
        <v>0</v>
      </c>
      <c r="AX837" s="43">
        <v>0</v>
      </c>
      <c r="AY837" s="43">
        <v>0</v>
      </c>
      <c r="AZ837" s="43">
        <v>0</v>
      </c>
      <c r="BA837" s="19"/>
      <c r="BB837" s="275">
        <f t="shared" si="160"/>
        <v>0</v>
      </c>
      <c r="BC837" s="275">
        <f t="shared" si="161"/>
        <v>10956939</v>
      </c>
      <c r="BD837" s="14">
        <f>COUNTIF(СписМінфін!$B$2:$B$101,M837)</f>
        <v>0</v>
      </c>
    </row>
    <row r="838" spans="1:56" s="14" customFormat="1" hidden="1" x14ac:dyDescent="0.2">
      <c r="A838" s="14">
        <v>1</v>
      </c>
      <c r="B838" s="14">
        <f t="shared" si="150"/>
        <v>0</v>
      </c>
      <c r="C838" s="14">
        <f t="shared" si="151"/>
        <v>0</v>
      </c>
      <c r="D838" s="14" t="str">
        <f t="shared" si="152"/>
        <v>11ДОЧIРНЄ ПIДПРИЄМСТВО ВІДКРИТОГО АКЦІОНЕРНОГО ТОВАРИСТВА "ІВАНО-ФРАНКІВСЬКИЙ М'ЯСОКОМБІНАТ" "ІВАНО-ФРАНКІВСЬКІ КОВБАСИ"</v>
      </c>
      <c r="E838" s="261">
        <f t="shared" si="153"/>
        <v>0</v>
      </c>
      <c r="F838" s="261">
        <f t="shared" si="154"/>
        <v>0</v>
      </c>
      <c r="G838" s="128">
        <f t="shared" si="157"/>
        <v>0</v>
      </c>
      <c r="H838" s="126">
        <f t="shared" si="155"/>
        <v>0</v>
      </c>
      <c r="I838" s="23">
        <v>42695</v>
      </c>
      <c r="J838" s="23">
        <v>42692</v>
      </c>
      <c r="K838" s="274">
        <f t="shared" si="156"/>
        <v>42726</v>
      </c>
      <c r="L838" s="22">
        <v>9222207300</v>
      </c>
      <c r="M838" s="14" t="s">
        <v>71</v>
      </c>
      <c r="N838" s="41">
        <v>326057109152</v>
      </c>
      <c r="O838" s="40">
        <v>42692</v>
      </c>
      <c r="P838" s="40">
        <v>42692</v>
      </c>
      <c r="Q838" s="40" t="s">
        <v>108</v>
      </c>
      <c r="R838" s="22">
        <v>111796628</v>
      </c>
      <c r="S838" s="40">
        <v>42726</v>
      </c>
      <c r="T838" s="55">
        <f t="shared" si="158"/>
        <v>111796628</v>
      </c>
      <c r="U838" s="90">
        <v>42726</v>
      </c>
      <c r="V838" s="19">
        <v>111796628</v>
      </c>
      <c r="W838" s="43">
        <v>0</v>
      </c>
      <c r="X838" s="43">
        <v>0</v>
      </c>
      <c r="Y838" s="43">
        <v>0</v>
      </c>
      <c r="Z838" s="43">
        <v>0</v>
      </c>
      <c r="AA838" s="43">
        <v>0</v>
      </c>
      <c r="AB838" s="43">
        <v>0</v>
      </c>
      <c r="AC838" s="43">
        <v>0</v>
      </c>
      <c r="AD838" s="43">
        <v>0</v>
      </c>
      <c r="AE838" s="43">
        <v>0</v>
      </c>
      <c r="AF838" s="43">
        <v>0</v>
      </c>
      <c r="AG838" s="43">
        <v>0</v>
      </c>
      <c r="AH838" s="43">
        <v>0</v>
      </c>
      <c r="AI838" s="88">
        <v>0</v>
      </c>
      <c r="AJ838" s="43">
        <v>0</v>
      </c>
      <c r="AK838" s="43">
        <v>0</v>
      </c>
      <c r="AL838" s="43">
        <v>0</v>
      </c>
      <c r="AM838" s="43">
        <v>0</v>
      </c>
      <c r="AN838" s="72">
        <f t="shared" si="159"/>
        <v>111796628</v>
      </c>
      <c r="AO838" s="40">
        <v>42730</v>
      </c>
      <c r="AP838" s="56">
        <v>111796628</v>
      </c>
      <c r="AQ838" s="43">
        <v>0</v>
      </c>
      <c r="AR838" s="43">
        <v>0</v>
      </c>
      <c r="AS838" s="43">
        <v>0</v>
      </c>
      <c r="AT838" s="43">
        <v>0</v>
      </c>
      <c r="AU838" s="43">
        <v>0</v>
      </c>
      <c r="AV838" s="43">
        <v>0</v>
      </c>
      <c r="AW838" s="43">
        <v>0</v>
      </c>
      <c r="AX838" s="43">
        <v>0</v>
      </c>
      <c r="AY838" s="43">
        <v>0</v>
      </c>
      <c r="AZ838" s="43">
        <v>0</v>
      </c>
      <c r="BA838" s="19"/>
      <c r="BB838" s="275">
        <f t="shared" si="160"/>
        <v>0</v>
      </c>
      <c r="BC838" s="275">
        <f t="shared" si="161"/>
        <v>0</v>
      </c>
      <c r="BD838" s="14">
        <f>COUNTIF(СписМінфін!$B$2:$B$101,M838)</f>
        <v>1</v>
      </c>
    </row>
    <row r="839" spans="1:56" s="14" customFormat="1" hidden="1" x14ac:dyDescent="0.2">
      <c r="A839" s="14">
        <v>1</v>
      </c>
      <c r="B839" s="14">
        <f t="shared" ref="B839:B902" si="162">IF(E839&gt;0,1,0)</f>
        <v>0</v>
      </c>
      <c r="C839" s="14">
        <f t="shared" ref="C839:C902" si="163">IF(F839&gt;0,1,0)</f>
        <v>0</v>
      </c>
      <c r="D839" s="14" t="str">
        <f t="shared" ref="D839:D902" si="164">MONTH(J839)&amp;M839</f>
        <v>11ПРИВАТНЕ АКЦIОНЕРНЕ ТОВАРИСТВО "АВДІЇВСЬКИЙ КОКСОХІМІЧНИЙ ЗАВОД"</v>
      </c>
      <c r="E839" s="261">
        <f t="shared" ref="E839:E902" si="165">(IF(G839&lt;=0,0,G839)*IF(($N$2-I839-67)&lt;0,0,$N$2-I839-67)+IF((U839-I839-67)&lt;0,0,U839-I839-67)*V839+IF((W839-I839-67)&lt;0,0,W839-I839-67)*X839+IF((Y839-I839-67)&lt;0,0,Y839-I839-67)*Z839+IF((AA839-I839-67)&lt;0,0,AA839-I839-67)*AB839+IF((AC839-I839-67)&lt;0,0,AC839-I839-67)*AD839+IF((AE839-I839-67)&lt;0,0,AE839-I839-67)*AF839)/365</f>
        <v>0</v>
      </c>
      <c r="F839" s="261">
        <f t="shared" ref="F839:F902" si="166">(IF((U839-I839-67)&lt;0,0,U839-I839-67)*V839+IF((W839-I839-67)&lt;0,0,W839-I839-67)*X839+IF((Y839-I839-67)&lt;0,0,Y839-I839-67)*Z839+IF((AA839-I839-67)&lt;0,0,AA839-I839-67)*AB839+IF((AC839-I839-67)&lt;0,0,AC839-I839-67)*AD839+IF((AE839-I839-67)&lt;0,0,AE839-I839-67)*AF839)/365</f>
        <v>0</v>
      </c>
      <c r="G839" s="128">
        <f t="shared" si="157"/>
        <v>0</v>
      </c>
      <c r="H839" s="126">
        <f t="shared" ref="H839:H900" si="167">IF(K839-I839-67&gt;0,K839-I839-67,0)</f>
        <v>0</v>
      </c>
      <c r="I839" s="23">
        <v>42695</v>
      </c>
      <c r="J839" s="23">
        <v>42692</v>
      </c>
      <c r="K839" s="274">
        <f t="shared" ref="K839:K902" si="168">IF(AE839&gt;0,AE839,IF(AC839&gt;0,AC839,IF(AA839&gt;0,AA839,IF(Y839&gt;0,Y839,IF(W839&gt;0,W839,IF(U839&gt;0,U839,$N$2))))))</f>
        <v>42726</v>
      </c>
      <c r="L839" s="22">
        <v>9222329930</v>
      </c>
      <c r="M839" s="14" t="s">
        <v>139</v>
      </c>
      <c r="N839" s="41">
        <v>1910705019</v>
      </c>
      <c r="O839" s="40">
        <v>42692</v>
      </c>
      <c r="P839" s="40">
        <v>42692</v>
      </c>
      <c r="Q839" s="40" t="s">
        <v>108</v>
      </c>
      <c r="R839" s="22">
        <v>20856887</v>
      </c>
      <c r="S839" s="40">
        <v>42725</v>
      </c>
      <c r="T839" s="55">
        <f t="shared" si="158"/>
        <v>20856887</v>
      </c>
      <c r="U839" s="90">
        <v>42726</v>
      </c>
      <c r="V839" s="19">
        <v>20856887</v>
      </c>
      <c r="W839" s="43">
        <v>0</v>
      </c>
      <c r="X839" s="43">
        <v>0</v>
      </c>
      <c r="Y839" s="43">
        <v>0</v>
      </c>
      <c r="Z839" s="43">
        <v>0</v>
      </c>
      <c r="AA839" s="43">
        <v>0</v>
      </c>
      <c r="AB839" s="43">
        <v>0</v>
      </c>
      <c r="AC839" s="43">
        <v>0</v>
      </c>
      <c r="AD839" s="43">
        <v>0</v>
      </c>
      <c r="AE839" s="43">
        <v>0</v>
      </c>
      <c r="AF839" s="43">
        <v>0</v>
      </c>
      <c r="AG839" s="43">
        <v>0</v>
      </c>
      <c r="AH839" s="43">
        <v>0</v>
      </c>
      <c r="AI839" s="88">
        <v>0</v>
      </c>
      <c r="AJ839" s="43">
        <v>0</v>
      </c>
      <c r="AK839" s="43">
        <v>0</v>
      </c>
      <c r="AL839" s="43">
        <v>0</v>
      </c>
      <c r="AM839" s="43">
        <v>0</v>
      </c>
      <c r="AN839" s="72">
        <f t="shared" si="159"/>
        <v>20856887</v>
      </c>
      <c r="AO839" s="40">
        <v>42730</v>
      </c>
      <c r="AP839" s="56">
        <v>20856887</v>
      </c>
      <c r="AQ839" s="43">
        <v>0</v>
      </c>
      <c r="AR839" s="43">
        <v>0</v>
      </c>
      <c r="AS839" s="43">
        <v>0</v>
      </c>
      <c r="AT839" s="43">
        <v>0</v>
      </c>
      <c r="AU839" s="43">
        <v>0</v>
      </c>
      <c r="AV839" s="43">
        <v>0</v>
      </c>
      <c r="AW839" s="43">
        <v>0</v>
      </c>
      <c r="AX839" s="43">
        <v>0</v>
      </c>
      <c r="AY839" s="43">
        <v>0</v>
      </c>
      <c r="AZ839" s="43">
        <v>0</v>
      </c>
      <c r="BA839" s="19"/>
      <c r="BB839" s="275">
        <f t="shared" si="160"/>
        <v>0</v>
      </c>
      <c r="BC839" s="275">
        <f t="shared" si="161"/>
        <v>0</v>
      </c>
      <c r="BD839" s="14">
        <f>COUNTIF(СписМінфін!$B$2:$B$101,M839)</f>
        <v>0</v>
      </c>
    </row>
    <row r="840" spans="1:56" s="14" customFormat="1" hidden="1" x14ac:dyDescent="0.2">
      <c r="A840" s="14">
        <v>1</v>
      </c>
      <c r="B840" s="14">
        <f t="shared" si="162"/>
        <v>0</v>
      </c>
      <c r="C840" s="14">
        <f t="shared" si="163"/>
        <v>0</v>
      </c>
      <c r="D840" s="14" t="str">
        <f t="shared" si="164"/>
        <v>11ПРИВАТНЕ АКЦIОНЕРНЕ ТОВАРИСТВО "ЄВРАЗ ДНІПРОВСЬКИЙ МЕТАЛУРГІЙНИЙ ЗАВОД"</v>
      </c>
      <c r="E840" s="261">
        <f t="shared" si="165"/>
        <v>0</v>
      </c>
      <c r="F840" s="261">
        <f t="shared" si="166"/>
        <v>0</v>
      </c>
      <c r="G840" s="128">
        <f t="shared" si="157"/>
        <v>0</v>
      </c>
      <c r="H840" s="126">
        <f t="shared" si="167"/>
        <v>0</v>
      </c>
      <c r="I840" s="23">
        <v>42695</v>
      </c>
      <c r="J840" s="23">
        <v>42692</v>
      </c>
      <c r="K840" s="274">
        <f t="shared" si="168"/>
        <v>42726</v>
      </c>
      <c r="L840" s="22">
        <v>9222447585</v>
      </c>
      <c r="M840" s="14" t="s">
        <v>36</v>
      </c>
      <c r="N840" s="41">
        <v>53930504026</v>
      </c>
      <c r="O840" s="40">
        <v>42692</v>
      </c>
      <c r="P840" s="40">
        <v>42692</v>
      </c>
      <c r="Q840" s="40" t="s">
        <v>108</v>
      </c>
      <c r="R840" s="43">
        <v>82647974</v>
      </c>
      <c r="S840" s="40">
        <v>42725</v>
      </c>
      <c r="T840" s="55">
        <f t="shared" si="158"/>
        <v>82647974</v>
      </c>
      <c r="U840" s="90">
        <v>42726</v>
      </c>
      <c r="V840" s="19">
        <v>82647974</v>
      </c>
      <c r="W840" s="43">
        <v>0</v>
      </c>
      <c r="X840" s="43">
        <v>0</v>
      </c>
      <c r="Y840" s="43">
        <v>0</v>
      </c>
      <c r="Z840" s="43">
        <v>0</v>
      </c>
      <c r="AA840" s="43">
        <v>0</v>
      </c>
      <c r="AB840" s="43">
        <v>0</v>
      </c>
      <c r="AC840" s="43">
        <v>0</v>
      </c>
      <c r="AD840" s="43">
        <v>0</v>
      </c>
      <c r="AE840" s="43">
        <v>0</v>
      </c>
      <c r="AF840" s="43">
        <v>0</v>
      </c>
      <c r="AG840" s="43">
        <v>0</v>
      </c>
      <c r="AH840" s="43">
        <v>0</v>
      </c>
      <c r="AI840" s="88">
        <v>0</v>
      </c>
      <c r="AJ840" s="43">
        <v>0</v>
      </c>
      <c r="AK840" s="43">
        <v>0</v>
      </c>
      <c r="AL840" s="43">
        <v>0</v>
      </c>
      <c r="AM840" s="43">
        <v>0</v>
      </c>
      <c r="AN840" s="72">
        <f t="shared" si="159"/>
        <v>82647974</v>
      </c>
      <c r="AO840" s="40">
        <v>42786</v>
      </c>
      <c r="AP840" s="56">
        <v>82647974</v>
      </c>
      <c r="AQ840" s="43">
        <v>0</v>
      </c>
      <c r="AR840" s="43">
        <v>0</v>
      </c>
      <c r="AS840" s="43">
        <v>0</v>
      </c>
      <c r="AT840" s="43">
        <v>0</v>
      </c>
      <c r="AU840" s="43">
        <v>0</v>
      </c>
      <c r="AV840" s="43">
        <v>0</v>
      </c>
      <c r="AW840" s="43">
        <v>0</v>
      </c>
      <c r="AX840" s="43">
        <v>0</v>
      </c>
      <c r="AY840" s="43">
        <v>0</v>
      </c>
      <c r="AZ840" s="43">
        <v>0</v>
      </c>
      <c r="BA840" s="19"/>
      <c r="BB840" s="275">
        <f t="shared" si="160"/>
        <v>0</v>
      </c>
      <c r="BC840" s="275">
        <f t="shared" si="161"/>
        <v>0</v>
      </c>
      <c r="BD840" s="14">
        <f>COUNTIF(СписМінфін!$B$2:$B$101,M840)</f>
        <v>1</v>
      </c>
    </row>
    <row r="841" spans="1:56" s="14" customFormat="1" hidden="1" x14ac:dyDescent="0.2">
      <c r="A841" s="14">
        <v>1</v>
      </c>
      <c r="B841" s="14">
        <f t="shared" si="162"/>
        <v>0</v>
      </c>
      <c r="C841" s="14">
        <f t="shared" si="163"/>
        <v>0</v>
      </c>
      <c r="D841" s="14" t="str">
        <f t="shared" si="164"/>
        <v>11ПРИВАТНЕ АКЦIОНЕРНЕ ТОВАРИСТВО "ЦЕНТРАЛЬНИЙ ГІРНИЧО-ЗБАГАЧУВАЛЬНИЙ КОМБІНАТ"</v>
      </c>
      <c r="E841" s="261">
        <f t="shared" si="165"/>
        <v>0</v>
      </c>
      <c r="F841" s="261">
        <f t="shared" si="166"/>
        <v>0</v>
      </c>
      <c r="G841" s="128">
        <f t="shared" si="157"/>
        <v>0</v>
      </c>
      <c r="H841" s="126">
        <f t="shared" si="167"/>
        <v>0</v>
      </c>
      <c r="I841" s="62">
        <v>42695</v>
      </c>
      <c r="J841" s="62">
        <v>42692</v>
      </c>
      <c r="K841" s="274">
        <f t="shared" si="168"/>
        <v>42726</v>
      </c>
      <c r="L841" s="52">
        <v>9222063407</v>
      </c>
      <c r="M841" s="14" t="s">
        <v>133</v>
      </c>
      <c r="N841" s="58">
        <v>1909704059</v>
      </c>
      <c r="O841" s="51">
        <v>42692</v>
      </c>
      <c r="P841" s="51">
        <v>42692</v>
      </c>
      <c r="Q841" s="40" t="s">
        <v>108</v>
      </c>
      <c r="R841" s="59">
        <v>43827102</v>
      </c>
      <c r="S841" s="51">
        <v>42725</v>
      </c>
      <c r="T841" s="55">
        <f t="shared" si="158"/>
        <v>43827102</v>
      </c>
      <c r="U841" s="110">
        <v>42726</v>
      </c>
      <c r="V841" s="25">
        <v>5517627.3499999996</v>
      </c>
      <c r="W841" s="33">
        <v>42726</v>
      </c>
      <c r="X841" s="25">
        <v>38309474.649999999</v>
      </c>
      <c r="Y841" s="43">
        <v>0</v>
      </c>
      <c r="Z841" s="43">
        <v>0</v>
      </c>
      <c r="AA841" s="43">
        <v>0</v>
      </c>
      <c r="AB841" s="43">
        <v>0</v>
      </c>
      <c r="AC841" s="43">
        <v>0</v>
      </c>
      <c r="AD841" s="43">
        <v>0</v>
      </c>
      <c r="AE841" s="43">
        <v>0</v>
      </c>
      <c r="AF841" s="43">
        <v>0</v>
      </c>
      <c r="AG841" s="43">
        <v>0</v>
      </c>
      <c r="AH841" s="43">
        <v>0</v>
      </c>
      <c r="AI841" s="88">
        <v>0</v>
      </c>
      <c r="AJ841" s="43">
        <v>0</v>
      </c>
      <c r="AK841" s="43">
        <v>0</v>
      </c>
      <c r="AL841" s="43">
        <v>0</v>
      </c>
      <c r="AM841" s="43">
        <v>0</v>
      </c>
      <c r="AN841" s="72">
        <f t="shared" si="159"/>
        <v>43827102</v>
      </c>
      <c r="AO841" s="40">
        <v>42731</v>
      </c>
      <c r="AP841" s="56">
        <v>5517627.3499999996</v>
      </c>
      <c r="AQ841" s="31">
        <v>42731</v>
      </c>
      <c r="AR841" s="32">
        <v>38309474.649999999</v>
      </c>
      <c r="AS841" s="43">
        <v>0</v>
      </c>
      <c r="AT841" s="43">
        <v>0</v>
      </c>
      <c r="AU841" s="43">
        <v>0</v>
      </c>
      <c r="AV841" s="43">
        <v>0</v>
      </c>
      <c r="AW841" s="43">
        <v>0</v>
      </c>
      <c r="AX841" s="43">
        <v>0</v>
      </c>
      <c r="AY841" s="43">
        <v>0</v>
      </c>
      <c r="AZ841" s="43">
        <v>0</v>
      </c>
      <c r="BA841" s="19"/>
      <c r="BB841" s="275">
        <f t="shared" si="160"/>
        <v>0</v>
      </c>
      <c r="BC841" s="275">
        <f t="shared" si="161"/>
        <v>0</v>
      </c>
      <c r="BD841" s="14">
        <f>COUNTIF(СписМінфін!$B$2:$B$101,M841)</f>
        <v>0</v>
      </c>
    </row>
    <row r="842" spans="1:56" s="14" customFormat="1" hidden="1" x14ac:dyDescent="0.2">
      <c r="A842" s="14">
        <v>1</v>
      </c>
      <c r="B842" s="14">
        <f t="shared" si="162"/>
        <v>1</v>
      </c>
      <c r="C842" s="14">
        <f t="shared" si="163"/>
        <v>1</v>
      </c>
      <c r="D842" s="14" t="str">
        <f t="shared" si="164"/>
        <v>11ПУБЛІЧНЕ АКЦIОНЕРНЕ ТОВАРИСТВО "ЕНЕРГОМАШСПЕЦСТАЛЬ"</v>
      </c>
      <c r="E842" s="261">
        <f t="shared" si="165"/>
        <v>17660.616986301367</v>
      </c>
      <c r="F842" s="261">
        <f t="shared" si="166"/>
        <v>17660.616986301367</v>
      </c>
      <c r="G842" s="128">
        <f t="shared" si="157"/>
        <v>0</v>
      </c>
      <c r="H842" s="126">
        <f t="shared" si="167"/>
        <v>24</v>
      </c>
      <c r="I842" s="62">
        <v>42695</v>
      </c>
      <c r="J842" s="62">
        <v>42692</v>
      </c>
      <c r="K842" s="274">
        <f t="shared" si="168"/>
        <v>42786</v>
      </c>
      <c r="L842" s="52">
        <v>9221702605</v>
      </c>
      <c r="M842" s="14" t="s">
        <v>60</v>
      </c>
      <c r="N842" s="58">
        <v>2106005156</v>
      </c>
      <c r="O842" s="51">
        <v>42692</v>
      </c>
      <c r="P842" s="51">
        <v>42692</v>
      </c>
      <c r="Q842" s="40" t="s">
        <v>108</v>
      </c>
      <c r="R842" s="59">
        <v>9704737</v>
      </c>
      <c r="S842" s="51">
        <v>42725</v>
      </c>
      <c r="T842" s="55">
        <f t="shared" si="158"/>
        <v>9704737</v>
      </c>
      <c r="U842" s="110">
        <v>42726</v>
      </c>
      <c r="V842" s="25">
        <v>9436148.4499999993</v>
      </c>
      <c r="W842" s="33">
        <v>42786</v>
      </c>
      <c r="X842" s="25">
        <v>268588.55</v>
      </c>
      <c r="Y842" s="43">
        <v>0</v>
      </c>
      <c r="Z842" s="43">
        <v>0</v>
      </c>
      <c r="AA842" s="43">
        <v>0</v>
      </c>
      <c r="AB842" s="43">
        <v>0</v>
      </c>
      <c r="AC842" s="43">
        <v>0</v>
      </c>
      <c r="AD842" s="43">
        <v>0</v>
      </c>
      <c r="AE842" s="43">
        <v>0</v>
      </c>
      <c r="AF842" s="43">
        <v>0</v>
      </c>
      <c r="AG842" s="43">
        <v>0</v>
      </c>
      <c r="AH842" s="43">
        <v>0</v>
      </c>
      <c r="AI842" s="88">
        <v>0</v>
      </c>
      <c r="AJ842" s="43">
        <v>0</v>
      </c>
      <c r="AK842" s="43">
        <v>0</v>
      </c>
      <c r="AL842" s="43">
        <v>0</v>
      </c>
      <c r="AM842" s="43">
        <v>0</v>
      </c>
      <c r="AN842" s="72">
        <f t="shared" si="159"/>
        <v>9704737</v>
      </c>
      <c r="AO842" s="40">
        <v>42730</v>
      </c>
      <c r="AP842" s="57">
        <v>9704737</v>
      </c>
      <c r="AQ842" s="43">
        <v>0</v>
      </c>
      <c r="AR842" s="43">
        <v>0</v>
      </c>
      <c r="AS842" s="43">
        <v>0</v>
      </c>
      <c r="AT842" s="43">
        <v>0</v>
      </c>
      <c r="AU842" s="43">
        <v>0</v>
      </c>
      <c r="AV842" s="43">
        <v>0</v>
      </c>
      <c r="AW842" s="43">
        <v>0</v>
      </c>
      <c r="AX842" s="43">
        <v>0</v>
      </c>
      <c r="AY842" s="43">
        <v>0</v>
      </c>
      <c r="AZ842" s="43">
        <v>0</v>
      </c>
      <c r="BA842" s="19"/>
      <c r="BB842" s="275">
        <f t="shared" si="160"/>
        <v>0</v>
      </c>
      <c r="BC842" s="275">
        <f t="shared" si="161"/>
        <v>0</v>
      </c>
      <c r="BD842" s="14">
        <f>COUNTIF(СписМінфін!$B$2:$B$101,M842)</f>
        <v>1</v>
      </c>
    </row>
    <row r="843" spans="1:56" s="14" customFormat="1" hidden="1" x14ac:dyDescent="0.2">
      <c r="A843" s="14">
        <v>1</v>
      </c>
      <c r="B843" s="14">
        <f t="shared" si="162"/>
        <v>0</v>
      </c>
      <c r="C843" s="14">
        <f t="shared" si="163"/>
        <v>0</v>
      </c>
      <c r="D843" s="14" t="str">
        <f t="shared" si="164"/>
        <v>11ПУБЛІЧНЕ АКЦIОНЕРНЕ ТОВАРИСТВО "ЗАПОРІЗЬКИЙ МЕТАЛУРГІЙНИЙ КОМБІНАТ "ЗАПОРІЖСТАЛЬ"</v>
      </c>
      <c r="E843" s="261">
        <f t="shared" si="165"/>
        <v>0</v>
      </c>
      <c r="F843" s="261">
        <f t="shared" si="166"/>
        <v>0</v>
      </c>
      <c r="G843" s="128">
        <f t="shared" si="157"/>
        <v>0</v>
      </c>
      <c r="H843" s="126">
        <f t="shared" si="167"/>
        <v>0</v>
      </c>
      <c r="I843" s="23">
        <v>42695</v>
      </c>
      <c r="J843" s="23">
        <v>42692</v>
      </c>
      <c r="K843" s="274">
        <f t="shared" si="168"/>
        <v>42726</v>
      </c>
      <c r="L843" s="22">
        <v>9221507844</v>
      </c>
      <c r="M843" s="14" t="s">
        <v>23</v>
      </c>
      <c r="N843" s="41">
        <v>1912308247</v>
      </c>
      <c r="O843" s="40">
        <v>42692</v>
      </c>
      <c r="P843" s="40">
        <v>42692</v>
      </c>
      <c r="Q843" s="40" t="s">
        <v>108</v>
      </c>
      <c r="R843" s="43">
        <v>261026950</v>
      </c>
      <c r="S843" s="40">
        <v>42725</v>
      </c>
      <c r="T843" s="55">
        <f t="shared" si="158"/>
        <v>261026950</v>
      </c>
      <c r="U843" s="90">
        <v>42726</v>
      </c>
      <c r="V843" s="19">
        <v>261026950</v>
      </c>
      <c r="W843" s="43">
        <v>0</v>
      </c>
      <c r="X843" s="43">
        <v>0</v>
      </c>
      <c r="Y843" s="43">
        <v>0</v>
      </c>
      <c r="Z843" s="43">
        <v>0</v>
      </c>
      <c r="AA843" s="43">
        <v>0</v>
      </c>
      <c r="AB843" s="43">
        <v>0</v>
      </c>
      <c r="AC843" s="43">
        <v>0</v>
      </c>
      <c r="AD843" s="43">
        <v>0</v>
      </c>
      <c r="AE843" s="43">
        <v>0</v>
      </c>
      <c r="AF843" s="43">
        <v>0</v>
      </c>
      <c r="AG843" s="43">
        <v>0</v>
      </c>
      <c r="AH843" s="43">
        <v>0</v>
      </c>
      <c r="AI843" s="88">
        <v>0</v>
      </c>
      <c r="AJ843" s="43">
        <v>0</v>
      </c>
      <c r="AK843" s="43">
        <v>0</v>
      </c>
      <c r="AL843" s="43">
        <v>0</v>
      </c>
      <c r="AM843" s="43">
        <v>0</v>
      </c>
      <c r="AN843" s="72">
        <f t="shared" si="159"/>
        <v>261026950</v>
      </c>
      <c r="AO843" s="40">
        <v>42730</v>
      </c>
      <c r="AP843" s="57">
        <v>261026950</v>
      </c>
      <c r="AQ843" s="43">
        <v>0</v>
      </c>
      <c r="AR843" s="43">
        <v>0</v>
      </c>
      <c r="AS843" s="43">
        <v>0</v>
      </c>
      <c r="AT843" s="43">
        <v>0</v>
      </c>
      <c r="AU843" s="43">
        <v>0</v>
      </c>
      <c r="AV843" s="43">
        <v>0</v>
      </c>
      <c r="AW843" s="43">
        <v>0</v>
      </c>
      <c r="AX843" s="43">
        <v>0</v>
      </c>
      <c r="AY843" s="43">
        <v>0</v>
      </c>
      <c r="AZ843" s="43">
        <v>0</v>
      </c>
      <c r="BA843" s="19"/>
      <c r="BB843" s="275">
        <f t="shared" si="160"/>
        <v>0</v>
      </c>
      <c r="BC843" s="275">
        <f t="shared" si="161"/>
        <v>0</v>
      </c>
      <c r="BD843" s="14">
        <f>COUNTIF(СписМінфін!$B$2:$B$101,M843)</f>
        <v>1</v>
      </c>
    </row>
    <row r="844" spans="1:56" s="14" customFormat="1" hidden="1" x14ac:dyDescent="0.2">
      <c r="A844" s="14">
        <v>1</v>
      </c>
      <c r="B844" s="14">
        <f t="shared" si="162"/>
        <v>1</v>
      </c>
      <c r="C844" s="14">
        <f t="shared" si="163"/>
        <v>0</v>
      </c>
      <c r="D844" s="14" t="str">
        <f t="shared" si="164"/>
        <v>11ПУБЛІЧНЕ АКЦIОНЕРНЕ ТОВАРИСТВО "ІНТЕРПАЙП НИЖНЬОДНІПРОВСЬКИЙ ТРУБОПРОКАТНИЙ ЗАВОД"</v>
      </c>
      <c r="E844" s="261">
        <f t="shared" si="165"/>
        <v>9067.7369863013701</v>
      </c>
      <c r="F844" s="261">
        <f t="shared" si="166"/>
        <v>0</v>
      </c>
      <c r="G844" s="128">
        <f t="shared" si="157"/>
        <v>43549</v>
      </c>
      <c r="H844" s="126">
        <f t="shared" si="167"/>
        <v>0</v>
      </c>
      <c r="I844" s="23">
        <v>42695</v>
      </c>
      <c r="J844" s="23">
        <v>42692</v>
      </c>
      <c r="K844" s="274">
        <f t="shared" si="168"/>
        <v>42726</v>
      </c>
      <c r="L844" s="22">
        <v>9221505901</v>
      </c>
      <c r="M844" s="14" t="s">
        <v>130</v>
      </c>
      <c r="N844" s="41">
        <v>53931104023</v>
      </c>
      <c r="O844" s="40">
        <v>42692</v>
      </c>
      <c r="P844" s="40">
        <v>42692</v>
      </c>
      <c r="Q844" s="40" t="s">
        <v>108</v>
      </c>
      <c r="R844" s="43">
        <v>33201968</v>
      </c>
      <c r="S844" s="40">
        <v>42725</v>
      </c>
      <c r="T844" s="55">
        <f t="shared" si="158"/>
        <v>33158419</v>
      </c>
      <c r="U844" s="90">
        <v>42726</v>
      </c>
      <c r="V844" s="19">
        <v>33158419</v>
      </c>
      <c r="W844" s="43">
        <v>0</v>
      </c>
      <c r="X844" s="43">
        <v>0</v>
      </c>
      <c r="Y844" s="43">
        <v>0</v>
      </c>
      <c r="Z844" s="43">
        <v>0</v>
      </c>
      <c r="AA844" s="43">
        <v>0</v>
      </c>
      <c r="AB844" s="43">
        <v>0</v>
      </c>
      <c r="AC844" s="43">
        <v>0</v>
      </c>
      <c r="AD844" s="43">
        <v>0</v>
      </c>
      <c r="AE844" s="43">
        <v>0</v>
      </c>
      <c r="AF844" s="43">
        <v>0</v>
      </c>
      <c r="AG844" s="43">
        <v>0</v>
      </c>
      <c r="AH844" s="43">
        <v>0</v>
      </c>
      <c r="AI844" s="88">
        <v>0</v>
      </c>
      <c r="AJ844" s="43">
        <v>0</v>
      </c>
      <c r="AK844" s="43">
        <v>0</v>
      </c>
      <c r="AL844" s="43">
        <v>0</v>
      </c>
      <c r="AM844" s="43">
        <v>0</v>
      </c>
      <c r="AN844" s="72">
        <f t="shared" si="159"/>
        <v>33158419</v>
      </c>
      <c r="AO844" s="40">
        <v>42731</v>
      </c>
      <c r="AP844" s="56">
        <v>33158419</v>
      </c>
      <c r="AQ844" s="43">
        <v>0</v>
      </c>
      <c r="AR844" s="43">
        <v>0</v>
      </c>
      <c r="AS844" s="43">
        <v>0</v>
      </c>
      <c r="AT844" s="43">
        <v>0</v>
      </c>
      <c r="AU844" s="43">
        <v>0</v>
      </c>
      <c r="AV844" s="43">
        <v>0</v>
      </c>
      <c r="AW844" s="43">
        <v>0</v>
      </c>
      <c r="AX844" s="43">
        <v>0</v>
      </c>
      <c r="AY844" s="43">
        <v>0</v>
      </c>
      <c r="AZ844" s="43">
        <v>0</v>
      </c>
      <c r="BA844" s="19"/>
      <c r="BB844" s="275">
        <f t="shared" si="160"/>
        <v>0</v>
      </c>
      <c r="BC844" s="275">
        <f t="shared" si="161"/>
        <v>43549</v>
      </c>
      <c r="BD844" s="14">
        <f>COUNTIF(СписМінфін!$B$2:$B$101,M844)</f>
        <v>0</v>
      </c>
    </row>
    <row r="845" spans="1:56" s="14" customFormat="1" hidden="1" x14ac:dyDescent="0.2">
      <c r="A845" s="14">
        <v>1</v>
      </c>
      <c r="B845" s="14">
        <f t="shared" si="162"/>
        <v>0</v>
      </c>
      <c r="C845" s="14">
        <f t="shared" si="163"/>
        <v>0</v>
      </c>
      <c r="D845" s="14" t="str">
        <f t="shared" si="164"/>
        <v>11ПУБЛІЧНЕ АКЦIОНЕРНЕ ТОВАРИСТВО "НІКОПОЛЬСЬКИЙ ЗАВОД ФЕРОСПЛАВІВ"</v>
      </c>
      <c r="E845" s="261">
        <f t="shared" si="165"/>
        <v>0</v>
      </c>
      <c r="F845" s="261">
        <f t="shared" si="166"/>
        <v>0</v>
      </c>
      <c r="G845" s="128">
        <f t="shared" si="157"/>
        <v>0</v>
      </c>
      <c r="H845" s="126">
        <f t="shared" si="167"/>
        <v>0</v>
      </c>
      <c r="I845" s="23">
        <v>42695</v>
      </c>
      <c r="J845" s="23">
        <v>42692</v>
      </c>
      <c r="K845" s="274">
        <f t="shared" si="168"/>
        <v>42726</v>
      </c>
      <c r="L845" s="22">
        <v>9222439957</v>
      </c>
      <c r="M845" s="14" t="s">
        <v>70</v>
      </c>
      <c r="N845" s="41">
        <v>1865204076</v>
      </c>
      <c r="O845" s="40">
        <v>42692</v>
      </c>
      <c r="P845" s="40">
        <v>42692</v>
      </c>
      <c r="Q845" s="40" t="s">
        <v>108</v>
      </c>
      <c r="R845" s="22">
        <v>82266725</v>
      </c>
      <c r="S845" s="40">
        <v>42725</v>
      </c>
      <c r="T845" s="55">
        <f t="shared" si="158"/>
        <v>82266725</v>
      </c>
      <c r="U845" s="90">
        <v>42726</v>
      </c>
      <c r="V845" s="19">
        <v>82266725</v>
      </c>
      <c r="W845" s="43">
        <v>0</v>
      </c>
      <c r="X845" s="43">
        <v>0</v>
      </c>
      <c r="Y845" s="43">
        <v>0</v>
      </c>
      <c r="Z845" s="43">
        <v>0</v>
      </c>
      <c r="AA845" s="43">
        <v>0</v>
      </c>
      <c r="AB845" s="43">
        <v>0</v>
      </c>
      <c r="AC845" s="43">
        <v>0</v>
      </c>
      <c r="AD845" s="43">
        <v>0</v>
      </c>
      <c r="AE845" s="43">
        <v>0</v>
      </c>
      <c r="AF845" s="43">
        <v>0</v>
      </c>
      <c r="AG845" s="43">
        <v>0</v>
      </c>
      <c r="AH845" s="43">
        <v>0</v>
      </c>
      <c r="AI845" s="88">
        <v>0</v>
      </c>
      <c r="AJ845" s="43">
        <v>0</v>
      </c>
      <c r="AK845" s="43">
        <v>0</v>
      </c>
      <c r="AL845" s="43">
        <v>0</v>
      </c>
      <c r="AM845" s="43">
        <v>0</v>
      </c>
      <c r="AN845" s="72">
        <f t="shared" si="159"/>
        <v>82266725</v>
      </c>
      <c r="AO845" s="40">
        <v>42731</v>
      </c>
      <c r="AP845" s="56">
        <v>82266725</v>
      </c>
      <c r="AQ845" s="43">
        <v>0</v>
      </c>
      <c r="AR845" s="43">
        <v>0</v>
      </c>
      <c r="AS845" s="43">
        <v>0</v>
      </c>
      <c r="AT845" s="43">
        <v>0</v>
      </c>
      <c r="AU845" s="43">
        <v>0</v>
      </c>
      <c r="AV845" s="43">
        <v>0</v>
      </c>
      <c r="AW845" s="43">
        <v>0</v>
      </c>
      <c r="AX845" s="43">
        <v>0</v>
      </c>
      <c r="AY845" s="43">
        <v>0</v>
      </c>
      <c r="AZ845" s="43">
        <v>0</v>
      </c>
      <c r="BA845" s="19"/>
      <c r="BB845" s="275">
        <f t="shared" si="160"/>
        <v>0</v>
      </c>
      <c r="BC845" s="275">
        <f t="shared" si="161"/>
        <v>0</v>
      </c>
      <c r="BD845" s="14">
        <f>COUNTIF(СписМінфін!$B$2:$B$101,M845)</f>
        <v>1</v>
      </c>
    </row>
    <row r="846" spans="1:56" s="14" customFormat="1" hidden="1" x14ac:dyDescent="0.2">
      <c r="A846" s="14">
        <v>1</v>
      </c>
      <c r="B846" s="14">
        <f t="shared" si="162"/>
        <v>0</v>
      </c>
      <c r="C846" s="14">
        <f t="shared" si="163"/>
        <v>0</v>
      </c>
      <c r="D846" s="14" t="str">
        <f t="shared" si="164"/>
        <v>11ПУБЛІЧНЕ АКЦIОНЕРНЕ ТОВАРИСТВО "ОДЕСЬКИЙ ПРИПОРТОВИЙ ЗАВОД"</v>
      </c>
      <c r="E846" s="261">
        <f t="shared" si="165"/>
        <v>0</v>
      </c>
      <c r="F846" s="261">
        <f t="shared" si="166"/>
        <v>0</v>
      </c>
      <c r="G846" s="128">
        <f t="shared" si="157"/>
        <v>0</v>
      </c>
      <c r="H846" s="126">
        <f t="shared" si="167"/>
        <v>0</v>
      </c>
      <c r="I846" s="23">
        <v>42695</v>
      </c>
      <c r="J846" s="23">
        <v>42692</v>
      </c>
      <c r="K846" s="274">
        <f t="shared" si="168"/>
        <v>42726</v>
      </c>
      <c r="L846" s="22">
        <v>9221527348</v>
      </c>
      <c r="M846" s="14" t="s">
        <v>41</v>
      </c>
      <c r="N846" s="41">
        <v>2065315339</v>
      </c>
      <c r="O846" s="40">
        <v>42692</v>
      </c>
      <c r="P846" s="40">
        <v>42692</v>
      </c>
      <c r="Q846" s="40" t="s">
        <v>108</v>
      </c>
      <c r="R846" s="43">
        <v>14732236</v>
      </c>
      <c r="S846" s="40">
        <v>42725</v>
      </c>
      <c r="T846" s="55">
        <f t="shared" si="158"/>
        <v>14732236</v>
      </c>
      <c r="U846" s="90">
        <v>42726</v>
      </c>
      <c r="V846" s="19">
        <v>14732236</v>
      </c>
      <c r="W846" s="43">
        <v>0</v>
      </c>
      <c r="X846" s="43">
        <v>0</v>
      </c>
      <c r="Y846" s="43">
        <v>0</v>
      </c>
      <c r="Z846" s="43">
        <v>0</v>
      </c>
      <c r="AA846" s="43">
        <v>0</v>
      </c>
      <c r="AB846" s="43">
        <v>0</v>
      </c>
      <c r="AC846" s="43">
        <v>0</v>
      </c>
      <c r="AD846" s="43">
        <v>0</v>
      </c>
      <c r="AE846" s="43">
        <v>0</v>
      </c>
      <c r="AF846" s="43">
        <v>0</v>
      </c>
      <c r="AG846" s="43">
        <v>0</v>
      </c>
      <c r="AH846" s="43">
        <v>0</v>
      </c>
      <c r="AI846" s="88">
        <v>0</v>
      </c>
      <c r="AJ846" s="43">
        <v>0</v>
      </c>
      <c r="AK846" s="43">
        <v>0</v>
      </c>
      <c r="AL846" s="43">
        <v>0</v>
      </c>
      <c r="AM846" s="43">
        <v>0</v>
      </c>
      <c r="AN846" s="72">
        <f t="shared" si="159"/>
        <v>14732236</v>
      </c>
      <c r="AO846" s="40">
        <v>42730</v>
      </c>
      <c r="AP846" s="56">
        <v>14732236</v>
      </c>
      <c r="AQ846" s="43">
        <v>0</v>
      </c>
      <c r="AR846" s="43">
        <v>0</v>
      </c>
      <c r="AS846" s="43">
        <v>0</v>
      </c>
      <c r="AT846" s="43">
        <v>0</v>
      </c>
      <c r="AU846" s="43">
        <v>0</v>
      </c>
      <c r="AV846" s="43">
        <v>0</v>
      </c>
      <c r="AW846" s="43">
        <v>0</v>
      </c>
      <c r="AX846" s="43">
        <v>0</v>
      </c>
      <c r="AY846" s="43">
        <v>0</v>
      </c>
      <c r="AZ846" s="43">
        <v>0</v>
      </c>
      <c r="BA846" s="19"/>
      <c r="BB846" s="275">
        <f t="shared" si="160"/>
        <v>0</v>
      </c>
      <c r="BC846" s="275">
        <f t="shared" si="161"/>
        <v>0</v>
      </c>
      <c r="BD846" s="14">
        <f>COUNTIF(СписМінфін!$B$2:$B$101,M846)</f>
        <v>1</v>
      </c>
    </row>
    <row r="847" spans="1:56" s="14" customFormat="1" hidden="1" x14ac:dyDescent="0.2">
      <c r="A847" s="14">
        <v>1</v>
      </c>
      <c r="B847" s="14">
        <f t="shared" si="162"/>
        <v>1</v>
      </c>
      <c r="C847" s="14">
        <f t="shared" si="163"/>
        <v>0</v>
      </c>
      <c r="D847" s="14" t="str">
        <f t="shared" si="164"/>
        <v>11ПУБЛІЧНЕ АКЦIОНЕРНЕ ТОВАРИСТВО "СУМСЬКЕ МАШИНОБУДІВНЕ НАУКОВО-ВИРОБНИЧЕ ОБ'ЄДНАННЯ"</v>
      </c>
      <c r="E847" s="261">
        <f t="shared" si="165"/>
        <v>97.446575342465749</v>
      </c>
      <c r="F847" s="261">
        <f t="shared" si="166"/>
        <v>0</v>
      </c>
      <c r="G847" s="128">
        <f t="shared" si="157"/>
        <v>468</v>
      </c>
      <c r="H847" s="126">
        <f t="shared" si="167"/>
        <v>0</v>
      </c>
      <c r="I847" s="23">
        <v>42695</v>
      </c>
      <c r="J847" s="23">
        <v>42692</v>
      </c>
      <c r="K847" s="274">
        <f t="shared" si="168"/>
        <v>42726</v>
      </c>
      <c r="L847" s="22">
        <v>9222434334</v>
      </c>
      <c r="M847" s="14" t="s">
        <v>48</v>
      </c>
      <c r="N847" s="41">
        <v>57479918286</v>
      </c>
      <c r="O847" s="40">
        <v>42692</v>
      </c>
      <c r="P847" s="40">
        <v>42692</v>
      </c>
      <c r="Q847" s="40" t="s">
        <v>108</v>
      </c>
      <c r="R847" s="43">
        <v>10748612</v>
      </c>
      <c r="S847" s="40">
        <v>42725</v>
      </c>
      <c r="T847" s="55">
        <f t="shared" si="158"/>
        <v>10748144</v>
      </c>
      <c r="U847" s="90">
        <v>42726</v>
      </c>
      <c r="V847" s="19">
        <v>10748144</v>
      </c>
      <c r="W847" s="43">
        <v>0</v>
      </c>
      <c r="X847" s="43">
        <v>0</v>
      </c>
      <c r="Y847" s="43">
        <v>0</v>
      </c>
      <c r="Z847" s="43">
        <v>0</v>
      </c>
      <c r="AA847" s="43">
        <v>0</v>
      </c>
      <c r="AB847" s="43">
        <v>0</v>
      </c>
      <c r="AC847" s="43">
        <v>0</v>
      </c>
      <c r="AD847" s="43">
        <v>0</v>
      </c>
      <c r="AE847" s="43">
        <v>0</v>
      </c>
      <c r="AF847" s="43">
        <v>0</v>
      </c>
      <c r="AG847" s="43">
        <v>0</v>
      </c>
      <c r="AH847" s="43">
        <v>0</v>
      </c>
      <c r="AI847" s="88">
        <v>0</v>
      </c>
      <c r="AJ847" s="43">
        <v>0</v>
      </c>
      <c r="AK847" s="43">
        <v>0</v>
      </c>
      <c r="AL847" s="43">
        <v>0</v>
      </c>
      <c r="AM847" s="43">
        <v>0</v>
      </c>
      <c r="AN847" s="72">
        <f t="shared" si="159"/>
        <v>10748144</v>
      </c>
      <c r="AO847" s="40">
        <v>42767</v>
      </c>
      <c r="AP847" s="56">
        <v>10748144</v>
      </c>
      <c r="AQ847" s="43">
        <v>0</v>
      </c>
      <c r="AR847" s="43">
        <v>0</v>
      </c>
      <c r="AS847" s="43">
        <v>0</v>
      </c>
      <c r="AT847" s="43">
        <v>0</v>
      </c>
      <c r="AU847" s="43">
        <v>0</v>
      </c>
      <c r="AV847" s="43">
        <v>0</v>
      </c>
      <c r="AW847" s="43">
        <v>0</v>
      </c>
      <c r="AX847" s="43">
        <v>0</v>
      </c>
      <c r="AY847" s="43">
        <v>0</v>
      </c>
      <c r="AZ847" s="43">
        <v>0</v>
      </c>
      <c r="BA847" s="19"/>
      <c r="BB847" s="275">
        <f t="shared" si="160"/>
        <v>0</v>
      </c>
      <c r="BC847" s="275">
        <f t="shared" si="161"/>
        <v>468</v>
      </c>
      <c r="BD847" s="14">
        <f>COUNTIF(СписМінфін!$B$2:$B$101,M847)</f>
        <v>1</v>
      </c>
    </row>
    <row r="848" spans="1:56" s="14" customFormat="1" hidden="1" x14ac:dyDescent="0.2">
      <c r="A848" s="14">
        <v>1</v>
      </c>
      <c r="B848" s="14">
        <f t="shared" si="162"/>
        <v>0</v>
      </c>
      <c r="C848" s="14">
        <f t="shared" si="163"/>
        <v>0</v>
      </c>
      <c r="D848" s="14" t="str">
        <f t="shared" si="164"/>
        <v>11ТОВАРИСТВО З ОБМЕЖЕНОЮ ВIДПОВIДАЛЬНIСТЮ "АГРОПРОІНВЕСТ 08"</v>
      </c>
      <c r="E848" s="261">
        <f t="shared" si="165"/>
        <v>0</v>
      </c>
      <c r="F848" s="261">
        <f t="shared" si="166"/>
        <v>0</v>
      </c>
      <c r="G848" s="128">
        <f t="shared" si="157"/>
        <v>0</v>
      </c>
      <c r="H848" s="126">
        <f t="shared" si="167"/>
        <v>0</v>
      </c>
      <c r="I848" s="23">
        <v>42695</v>
      </c>
      <c r="J848" s="23">
        <v>42692</v>
      </c>
      <c r="K848" s="274">
        <f t="shared" si="168"/>
        <v>42726</v>
      </c>
      <c r="L848" s="22">
        <v>9222406091</v>
      </c>
      <c r="M848" s="14" t="s">
        <v>92</v>
      </c>
      <c r="N848" s="41">
        <v>358343308067</v>
      </c>
      <c r="O848" s="40">
        <v>42692</v>
      </c>
      <c r="P848" s="40">
        <v>42692</v>
      </c>
      <c r="Q848" s="40" t="s">
        <v>108</v>
      </c>
      <c r="R848" s="43">
        <v>29979405</v>
      </c>
      <c r="S848" s="40">
        <v>42726</v>
      </c>
      <c r="T848" s="55">
        <f t="shared" si="158"/>
        <v>29979405</v>
      </c>
      <c r="U848" s="90">
        <v>42726</v>
      </c>
      <c r="V848" s="19">
        <v>29979405</v>
      </c>
      <c r="W848" s="43">
        <v>0</v>
      </c>
      <c r="X848" s="43">
        <v>0</v>
      </c>
      <c r="Y848" s="43">
        <v>0</v>
      </c>
      <c r="Z848" s="43">
        <v>0</v>
      </c>
      <c r="AA848" s="43">
        <v>0</v>
      </c>
      <c r="AB848" s="43">
        <v>0</v>
      </c>
      <c r="AC848" s="43">
        <v>0</v>
      </c>
      <c r="AD848" s="43">
        <v>0</v>
      </c>
      <c r="AE848" s="43">
        <v>0</v>
      </c>
      <c r="AF848" s="43">
        <v>0</v>
      </c>
      <c r="AG848" s="43">
        <v>0</v>
      </c>
      <c r="AH848" s="43">
        <v>0</v>
      </c>
      <c r="AI848" s="88">
        <v>0</v>
      </c>
      <c r="AJ848" s="43">
        <v>0</v>
      </c>
      <c r="AK848" s="43">
        <v>0</v>
      </c>
      <c r="AL848" s="43">
        <v>0</v>
      </c>
      <c r="AM848" s="43">
        <v>0</v>
      </c>
      <c r="AN848" s="72">
        <f t="shared" si="159"/>
        <v>29979405</v>
      </c>
      <c r="AO848" s="40">
        <v>42730</v>
      </c>
      <c r="AP848" s="56">
        <v>29979405</v>
      </c>
      <c r="AQ848" s="43">
        <v>0</v>
      </c>
      <c r="AR848" s="43">
        <v>0</v>
      </c>
      <c r="AS848" s="43">
        <v>0</v>
      </c>
      <c r="AT848" s="43">
        <v>0</v>
      </c>
      <c r="AU848" s="43">
        <v>0</v>
      </c>
      <c r="AV848" s="43">
        <v>0</v>
      </c>
      <c r="AW848" s="43">
        <v>0</v>
      </c>
      <c r="AX848" s="43">
        <v>0</v>
      </c>
      <c r="AY848" s="43">
        <v>0</v>
      </c>
      <c r="AZ848" s="43">
        <v>0</v>
      </c>
      <c r="BA848" s="19"/>
      <c r="BB848" s="275">
        <f t="shared" si="160"/>
        <v>0</v>
      </c>
      <c r="BC848" s="275">
        <f t="shared" si="161"/>
        <v>0</v>
      </c>
      <c r="BD848" s="14">
        <f>COUNTIF(СписМінфін!$B$2:$B$101,M848)</f>
        <v>1</v>
      </c>
    </row>
    <row r="849" spans="1:56" s="14" customFormat="1" hidden="1" x14ac:dyDescent="0.2">
      <c r="A849" s="14">
        <v>1</v>
      </c>
      <c r="B849" s="14">
        <f t="shared" si="162"/>
        <v>0</v>
      </c>
      <c r="C849" s="14">
        <f t="shared" si="163"/>
        <v>0</v>
      </c>
      <c r="D849" s="14" t="str">
        <f t="shared" si="164"/>
        <v>11ТОВАРИСТВО З ОБМЕЖЕНОЮ ВIДПОВIДАЛЬНIСТЮ "ЗАПОРІЗЬКИЙ ТИТАНО-МАГНІЄВИЙ КОМБІНАТ"</v>
      </c>
      <c r="E849" s="261">
        <f t="shared" si="165"/>
        <v>0</v>
      </c>
      <c r="F849" s="261">
        <f t="shared" si="166"/>
        <v>0</v>
      </c>
      <c r="G849" s="128">
        <f t="shared" si="157"/>
        <v>0</v>
      </c>
      <c r="H849" s="126">
        <f t="shared" si="167"/>
        <v>0</v>
      </c>
      <c r="I849" s="23">
        <v>42695</v>
      </c>
      <c r="J849" s="23">
        <v>42692</v>
      </c>
      <c r="K849" s="274">
        <f t="shared" si="168"/>
        <v>42726</v>
      </c>
      <c r="L849" s="22">
        <v>9222171297</v>
      </c>
      <c r="M849" s="14" t="s">
        <v>30</v>
      </c>
      <c r="N849" s="41">
        <v>389830008255</v>
      </c>
      <c r="O849" s="40">
        <v>42692</v>
      </c>
      <c r="P849" s="40">
        <v>42692</v>
      </c>
      <c r="Q849" s="40" t="s">
        <v>108</v>
      </c>
      <c r="R849" s="43">
        <v>8737888</v>
      </c>
      <c r="S849" s="40">
        <v>42725</v>
      </c>
      <c r="T849" s="55">
        <f t="shared" si="158"/>
        <v>8737888</v>
      </c>
      <c r="U849" s="90">
        <v>42726</v>
      </c>
      <c r="V849" s="19">
        <v>8737888</v>
      </c>
      <c r="W849" s="43">
        <v>0</v>
      </c>
      <c r="X849" s="43">
        <v>0</v>
      </c>
      <c r="Y849" s="43">
        <v>0</v>
      </c>
      <c r="Z849" s="43">
        <v>0</v>
      </c>
      <c r="AA849" s="43">
        <v>0</v>
      </c>
      <c r="AB849" s="43">
        <v>0</v>
      </c>
      <c r="AC849" s="43">
        <v>0</v>
      </c>
      <c r="AD849" s="43">
        <v>0</v>
      </c>
      <c r="AE849" s="43">
        <v>0</v>
      </c>
      <c r="AF849" s="43">
        <v>0</v>
      </c>
      <c r="AG849" s="43">
        <v>0</v>
      </c>
      <c r="AH849" s="43">
        <v>0</v>
      </c>
      <c r="AI849" s="88">
        <v>0</v>
      </c>
      <c r="AJ849" s="43">
        <v>0</v>
      </c>
      <c r="AK849" s="43">
        <v>0</v>
      </c>
      <c r="AL849" s="43">
        <v>0</v>
      </c>
      <c r="AM849" s="43">
        <v>0</v>
      </c>
      <c r="AN849" s="72">
        <f t="shared" si="159"/>
        <v>8737888</v>
      </c>
      <c r="AO849" s="40">
        <v>42733</v>
      </c>
      <c r="AP849" s="56">
        <v>8737888</v>
      </c>
      <c r="AQ849" s="43">
        <v>0</v>
      </c>
      <c r="AR849" s="43">
        <v>0</v>
      </c>
      <c r="AS849" s="43">
        <v>0</v>
      </c>
      <c r="AT849" s="43">
        <v>0</v>
      </c>
      <c r="AU849" s="43">
        <v>0</v>
      </c>
      <c r="AV849" s="43">
        <v>0</v>
      </c>
      <c r="AW849" s="43">
        <v>0</v>
      </c>
      <c r="AX849" s="43">
        <v>0</v>
      </c>
      <c r="AY849" s="43">
        <v>0</v>
      </c>
      <c r="AZ849" s="43">
        <v>0</v>
      </c>
      <c r="BA849" s="19"/>
      <c r="BB849" s="275">
        <f t="shared" si="160"/>
        <v>0</v>
      </c>
      <c r="BC849" s="275">
        <f t="shared" si="161"/>
        <v>0</v>
      </c>
      <c r="BD849" s="14">
        <f>COUNTIF(СписМінфін!$B$2:$B$101,M849)</f>
        <v>1</v>
      </c>
    </row>
    <row r="850" spans="1:56" s="14" customFormat="1" hidden="1" x14ac:dyDescent="0.2">
      <c r="A850" s="14">
        <v>1</v>
      </c>
      <c r="B850" s="14">
        <f t="shared" si="162"/>
        <v>0</v>
      </c>
      <c r="C850" s="14">
        <f t="shared" si="163"/>
        <v>0</v>
      </c>
      <c r="D850" s="14" t="str">
        <f t="shared" si="164"/>
        <v>11ТОВАРИСТВО З ОБМЕЖЕНОЮ ВIДПОВIДАЛЬНIСТЮ "ІНТЕРПАЙП НІКО ТЬЮБ"</v>
      </c>
      <c r="E850" s="261">
        <f t="shared" si="165"/>
        <v>0</v>
      </c>
      <c r="F850" s="261">
        <f t="shared" si="166"/>
        <v>0</v>
      </c>
      <c r="G850" s="128">
        <f t="shared" si="157"/>
        <v>0</v>
      </c>
      <c r="H850" s="126">
        <f t="shared" si="167"/>
        <v>0</v>
      </c>
      <c r="I850" s="23">
        <v>42695</v>
      </c>
      <c r="J850" s="23">
        <v>42692</v>
      </c>
      <c r="K850" s="274">
        <f t="shared" si="168"/>
        <v>42726</v>
      </c>
      <c r="L850" s="22">
        <v>9221498649</v>
      </c>
      <c r="M850" s="14" t="s">
        <v>128</v>
      </c>
      <c r="N850" s="41">
        <v>355373604071</v>
      </c>
      <c r="O850" s="40">
        <v>42692</v>
      </c>
      <c r="P850" s="40">
        <v>42692</v>
      </c>
      <c r="Q850" s="40" t="s">
        <v>108</v>
      </c>
      <c r="R850" s="43">
        <v>18529376</v>
      </c>
      <c r="S850" s="40">
        <v>42725</v>
      </c>
      <c r="T850" s="55">
        <f t="shared" si="158"/>
        <v>18529376</v>
      </c>
      <c r="U850" s="90">
        <v>42726</v>
      </c>
      <c r="V850" s="19">
        <v>18529376</v>
      </c>
      <c r="W850" s="43">
        <v>0</v>
      </c>
      <c r="X850" s="43">
        <v>0</v>
      </c>
      <c r="Y850" s="43">
        <v>0</v>
      </c>
      <c r="Z850" s="43">
        <v>0</v>
      </c>
      <c r="AA850" s="43">
        <v>0</v>
      </c>
      <c r="AB850" s="43">
        <v>0</v>
      </c>
      <c r="AC850" s="43">
        <v>0</v>
      </c>
      <c r="AD850" s="43">
        <v>0</v>
      </c>
      <c r="AE850" s="43">
        <v>0</v>
      </c>
      <c r="AF850" s="43">
        <v>0</v>
      </c>
      <c r="AG850" s="43">
        <v>0</v>
      </c>
      <c r="AH850" s="43">
        <v>0</v>
      </c>
      <c r="AI850" s="88">
        <v>0</v>
      </c>
      <c r="AJ850" s="43">
        <v>0</v>
      </c>
      <c r="AK850" s="43">
        <v>0</v>
      </c>
      <c r="AL850" s="43">
        <v>0</v>
      </c>
      <c r="AM850" s="43">
        <v>0</v>
      </c>
      <c r="AN850" s="72">
        <f t="shared" si="159"/>
        <v>18529376</v>
      </c>
      <c r="AO850" s="40">
        <v>42731</v>
      </c>
      <c r="AP850" s="56">
        <v>18529376</v>
      </c>
      <c r="AQ850" s="43">
        <v>0</v>
      </c>
      <c r="AR850" s="43">
        <v>0</v>
      </c>
      <c r="AS850" s="43">
        <v>0</v>
      </c>
      <c r="AT850" s="43">
        <v>0</v>
      </c>
      <c r="AU850" s="43">
        <v>0</v>
      </c>
      <c r="AV850" s="43">
        <v>0</v>
      </c>
      <c r="AW850" s="43">
        <v>0</v>
      </c>
      <c r="AX850" s="43">
        <v>0</v>
      </c>
      <c r="AY850" s="43">
        <v>0</v>
      </c>
      <c r="AZ850" s="43">
        <v>0</v>
      </c>
      <c r="BA850" s="19"/>
      <c r="BB850" s="275">
        <f t="shared" si="160"/>
        <v>0</v>
      </c>
      <c r="BC850" s="275">
        <f t="shared" si="161"/>
        <v>0</v>
      </c>
      <c r="BD850" s="14">
        <f>COUNTIF(СписМінфін!$B$2:$B$101,M850)</f>
        <v>0</v>
      </c>
    </row>
    <row r="851" spans="1:56" s="14" customFormat="1" hidden="1" x14ac:dyDescent="0.2">
      <c r="A851" s="14">
        <v>1</v>
      </c>
      <c r="B851" s="14">
        <f t="shared" si="162"/>
        <v>0</v>
      </c>
      <c r="C851" s="14">
        <f t="shared" si="163"/>
        <v>0</v>
      </c>
      <c r="D851" s="14" t="str">
        <f t="shared" si="164"/>
        <v>11ТОВАРИСТВО З ОБМЕЖЕНОЮ ВIДПОВIДАЛЬНIСТЮ "КРАМАТОРСЬКИЙ ФЕРОСПЛАВНИЙ ЗАВОД"</v>
      </c>
      <c r="E851" s="261">
        <f t="shared" si="165"/>
        <v>0</v>
      </c>
      <c r="F851" s="261">
        <f t="shared" si="166"/>
        <v>0</v>
      </c>
      <c r="G851" s="128">
        <f t="shared" si="157"/>
        <v>0</v>
      </c>
      <c r="H851" s="126">
        <f t="shared" si="167"/>
        <v>0</v>
      </c>
      <c r="I851" s="23">
        <v>42695</v>
      </c>
      <c r="J851" s="23">
        <v>42692</v>
      </c>
      <c r="K851" s="274">
        <f t="shared" si="168"/>
        <v>42726</v>
      </c>
      <c r="L851" s="22">
        <v>9221775869</v>
      </c>
      <c r="M851" s="14" t="s">
        <v>86</v>
      </c>
      <c r="N851" s="41">
        <v>371334105156</v>
      </c>
      <c r="O851" s="40">
        <v>42692</v>
      </c>
      <c r="P851" s="40">
        <v>42692</v>
      </c>
      <c r="Q851" s="40" t="s">
        <v>108</v>
      </c>
      <c r="R851" s="43">
        <v>29997520</v>
      </c>
      <c r="S851" s="40">
        <v>42725</v>
      </c>
      <c r="T851" s="55">
        <f t="shared" si="158"/>
        <v>29997520</v>
      </c>
      <c r="U851" s="90">
        <v>42726</v>
      </c>
      <c r="V851" s="19">
        <v>29997520</v>
      </c>
      <c r="W851" s="43">
        <v>0</v>
      </c>
      <c r="X851" s="43">
        <v>0</v>
      </c>
      <c r="Y851" s="43">
        <v>0</v>
      </c>
      <c r="Z851" s="43">
        <v>0</v>
      </c>
      <c r="AA851" s="43">
        <v>0</v>
      </c>
      <c r="AB851" s="43">
        <v>0</v>
      </c>
      <c r="AC851" s="43">
        <v>0</v>
      </c>
      <c r="AD851" s="43">
        <v>0</v>
      </c>
      <c r="AE851" s="43">
        <v>0</v>
      </c>
      <c r="AF851" s="43">
        <v>0</v>
      </c>
      <c r="AG851" s="43">
        <v>0</v>
      </c>
      <c r="AH851" s="43">
        <v>0</v>
      </c>
      <c r="AI851" s="88">
        <v>0</v>
      </c>
      <c r="AJ851" s="43">
        <v>0</v>
      </c>
      <c r="AK851" s="43">
        <v>0</v>
      </c>
      <c r="AL851" s="43">
        <v>0</v>
      </c>
      <c r="AM851" s="43">
        <v>0</v>
      </c>
      <c r="AN851" s="72">
        <f t="shared" si="159"/>
        <v>29997520</v>
      </c>
      <c r="AO851" s="40">
        <v>42730</v>
      </c>
      <c r="AP851" s="56">
        <v>29997520</v>
      </c>
      <c r="AQ851" s="43">
        <v>0</v>
      </c>
      <c r="AR851" s="43">
        <v>0</v>
      </c>
      <c r="AS851" s="43">
        <v>0</v>
      </c>
      <c r="AT851" s="43">
        <v>0</v>
      </c>
      <c r="AU851" s="43">
        <v>0</v>
      </c>
      <c r="AV851" s="43">
        <v>0</v>
      </c>
      <c r="AW851" s="43">
        <v>0</v>
      </c>
      <c r="AX851" s="43">
        <v>0</v>
      </c>
      <c r="AY851" s="43">
        <v>0</v>
      </c>
      <c r="AZ851" s="43">
        <v>0</v>
      </c>
      <c r="BA851" s="19"/>
      <c r="BB851" s="275">
        <f t="shared" si="160"/>
        <v>0</v>
      </c>
      <c r="BC851" s="275">
        <f t="shared" si="161"/>
        <v>0</v>
      </c>
      <c r="BD851" s="14">
        <f>COUNTIF(СписМінфін!$B$2:$B$101,M851)</f>
        <v>1</v>
      </c>
    </row>
    <row r="852" spans="1:56" s="14" customFormat="1" hidden="1" x14ac:dyDescent="0.2">
      <c r="A852" s="14">
        <v>1</v>
      </c>
      <c r="B852" s="14">
        <f t="shared" si="162"/>
        <v>0</v>
      </c>
      <c r="C852" s="14">
        <f t="shared" si="163"/>
        <v>0</v>
      </c>
      <c r="D852" s="14" t="str">
        <f t="shared" si="164"/>
        <v>11ТОВАРИСТВО З ОБМЕЖЕНОЮ ВIДПОВIДАЛЬНIСТЮ ФІРМА "ПРОМІНВЕСТ ПЛАСТИК"</v>
      </c>
      <c r="E852" s="261">
        <f t="shared" si="165"/>
        <v>0</v>
      </c>
      <c r="F852" s="261">
        <f t="shared" si="166"/>
        <v>0</v>
      </c>
      <c r="G852" s="128">
        <f t="shared" si="157"/>
        <v>0</v>
      </c>
      <c r="H852" s="126">
        <f t="shared" si="167"/>
        <v>0</v>
      </c>
      <c r="I852" s="23">
        <v>42695</v>
      </c>
      <c r="J852" s="23">
        <v>42692</v>
      </c>
      <c r="K852" s="274">
        <f t="shared" si="168"/>
        <v>42726</v>
      </c>
      <c r="L852" s="22">
        <v>9222206833</v>
      </c>
      <c r="M852" s="14" t="s">
        <v>99</v>
      </c>
      <c r="N852" s="58">
        <v>309898212126</v>
      </c>
      <c r="O852" s="40">
        <v>42692</v>
      </c>
      <c r="P852" s="40">
        <v>42692</v>
      </c>
      <c r="Q852" s="40" t="s">
        <v>108</v>
      </c>
      <c r="R852" s="43">
        <v>7125000</v>
      </c>
      <c r="S852" s="40">
        <v>42725</v>
      </c>
      <c r="T852" s="55">
        <f t="shared" si="158"/>
        <v>7125000</v>
      </c>
      <c r="U852" s="90">
        <v>42726</v>
      </c>
      <c r="V852" s="19">
        <v>7125000</v>
      </c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43">
        <v>0</v>
      </c>
      <c r="AH852" s="43">
        <v>0</v>
      </c>
      <c r="AI852" s="88">
        <v>0</v>
      </c>
      <c r="AJ852" s="43">
        <v>0</v>
      </c>
      <c r="AK852" s="43">
        <v>0</v>
      </c>
      <c r="AL852" s="43">
        <v>0</v>
      </c>
      <c r="AM852" s="43">
        <v>0</v>
      </c>
      <c r="AN852" s="72">
        <f t="shared" si="159"/>
        <v>7125000</v>
      </c>
      <c r="AO852" s="40">
        <v>42768</v>
      </c>
      <c r="AP852" s="56">
        <v>7125000</v>
      </c>
      <c r="AQ852" s="43">
        <v>0</v>
      </c>
      <c r="AR852" s="43">
        <v>0</v>
      </c>
      <c r="AS852" s="43">
        <v>0</v>
      </c>
      <c r="AT852" s="43">
        <v>0</v>
      </c>
      <c r="AU852" s="43">
        <v>0</v>
      </c>
      <c r="AV852" s="43">
        <v>0</v>
      </c>
      <c r="AW852" s="43">
        <v>0</v>
      </c>
      <c r="AX852" s="43">
        <v>0</v>
      </c>
      <c r="AY852" s="43">
        <v>0</v>
      </c>
      <c r="AZ852" s="43">
        <v>0</v>
      </c>
      <c r="BA852" s="19"/>
      <c r="BB852" s="275">
        <f t="shared" si="160"/>
        <v>0</v>
      </c>
      <c r="BC852" s="275">
        <f t="shared" si="161"/>
        <v>0</v>
      </c>
      <c r="BD852" s="14">
        <f>COUNTIF(СписМінфін!$B$2:$B$101,M852)</f>
        <v>1</v>
      </c>
    </row>
    <row r="853" spans="1:56" s="14" customFormat="1" hidden="1" x14ac:dyDescent="0.2">
      <c r="A853" s="14">
        <v>1</v>
      </c>
      <c r="B853" s="14">
        <f t="shared" si="162"/>
        <v>0</v>
      </c>
      <c r="C853" s="14">
        <f t="shared" si="163"/>
        <v>0</v>
      </c>
      <c r="D853" s="14" t="str">
        <f t="shared" si="164"/>
        <v>11ТОВАРИСТВО З ОБМЕЖЕНОЮ ВІДПОВІДАЛЬНІСТЮ "ЕЛЕКТРОСТАЛЬ"</v>
      </c>
      <c r="E853" s="261">
        <f t="shared" si="165"/>
        <v>0</v>
      </c>
      <c r="F853" s="261">
        <f t="shared" si="166"/>
        <v>0</v>
      </c>
      <c r="G853" s="128">
        <f t="shared" si="157"/>
        <v>0</v>
      </c>
      <c r="H853" s="126">
        <f t="shared" si="167"/>
        <v>0</v>
      </c>
      <c r="I853" s="23">
        <v>42695</v>
      </c>
      <c r="J853" s="23">
        <v>42692</v>
      </c>
      <c r="K853" s="274">
        <f t="shared" si="168"/>
        <v>42726</v>
      </c>
      <c r="L853" s="22">
        <v>9222207512</v>
      </c>
      <c r="M853" s="14" t="s">
        <v>135</v>
      </c>
      <c r="N853" s="41">
        <v>325823805381</v>
      </c>
      <c r="O853" s="40">
        <v>42692</v>
      </c>
      <c r="P853" s="40">
        <v>42692</v>
      </c>
      <c r="Q853" s="40" t="s">
        <v>108</v>
      </c>
      <c r="R853" s="22">
        <v>19582290</v>
      </c>
      <c r="S853" s="40">
        <v>42725</v>
      </c>
      <c r="T853" s="55">
        <f t="shared" si="158"/>
        <v>19582290</v>
      </c>
      <c r="U853" s="90">
        <v>42726</v>
      </c>
      <c r="V853" s="19">
        <v>19582290</v>
      </c>
      <c r="W853" s="43">
        <v>0</v>
      </c>
      <c r="X853" s="43">
        <v>0</v>
      </c>
      <c r="Y853" s="43">
        <v>0</v>
      </c>
      <c r="Z853" s="43">
        <v>0</v>
      </c>
      <c r="AA853" s="43">
        <v>0</v>
      </c>
      <c r="AB853" s="43">
        <v>0</v>
      </c>
      <c r="AC853" s="43">
        <v>0</v>
      </c>
      <c r="AD853" s="43">
        <v>0</v>
      </c>
      <c r="AE853" s="43">
        <v>0</v>
      </c>
      <c r="AF853" s="43">
        <v>0</v>
      </c>
      <c r="AG853" s="43">
        <v>0</v>
      </c>
      <c r="AH853" s="43">
        <v>0</v>
      </c>
      <c r="AI853" s="88">
        <v>0</v>
      </c>
      <c r="AJ853" s="43">
        <v>0</v>
      </c>
      <c r="AK853" s="43">
        <v>0</v>
      </c>
      <c r="AL853" s="43">
        <v>0</v>
      </c>
      <c r="AM853" s="43">
        <v>0</v>
      </c>
      <c r="AN853" s="72">
        <f t="shared" si="159"/>
        <v>19582290</v>
      </c>
      <c r="AO853" s="40">
        <v>42730</v>
      </c>
      <c r="AP853" s="56">
        <v>19582290</v>
      </c>
      <c r="AQ853" s="43">
        <v>0</v>
      </c>
      <c r="AR853" s="43">
        <v>0</v>
      </c>
      <c r="AS853" s="43">
        <v>0</v>
      </c>
      <c r="AT853" s="43">
        <v>0</v>
      </c>
      <c r="AU853" s="43">
        <v>0</v>
      </c>
      <c r="AV853" s="43">
        <v>0</v>
      </c>
      <c r="AW853" s="43">
        <v>0</v>
      </c>
      <c r="AX853" s="43">
        <v>0</v>
      </c>
      <c r="AY853" s="43">
        <v>0</v>
      </c>
      <c r="AZ853" s="43">
        <v>0</v>
      </c>
      <c r="BA853" s="19"/>
      <c r="BB853" s="275">
        <f t="shared" si="160"/>
        <v>0</v>
      </c>
      <c r="BC853" s="275">
        <f t="shared" si="161"/>
        <v>0</v>
      </c>
      <c r="BD853" s="14">
        <f>COUNTIF(СписМінфін!$B$2:$B$101,M853)</f>
        <v>0</v>
      </c>
    </row>
    <row r="854" spans="1:56" s="14" customFormat="1" hidden="1" x14ac:dyDescent="0.2">
      <c r="A854" s="14">
        <v>1</v>
      </c>
      <c r="B854" s="14">
        <f t="shared" si="162"/>
        <v>0</v>
      </c>
      <c r="C854" s="14">
        <f t="shared" si="163"/>
        <v>0</v>
      </c>
      <c r="D854" s="14" t="str">
        <f t="shared" si="164"/>
        <v>11ТОВАРИСТВО З ОБМЕЖЕНОЮ ВIДПОВIДАЛЬНIСТЮ "ПРОФІТ-ЕКСПОРТ"</v>
      </c>
      <c r="E854" s="261">
        <f t="shared" si="165"/>
        <v>0</v>
      </c>
      <c r="F854" s="261">
        <f t="shared" si="166"/>
        <v>0</v>
      </c>
      <c r="G854" s="128">
        <f t="shared" si="157"/>
        <v>0</v>
      </c>
      <c r="H854" s="126">
        <f t="shared" si="167"/>
        <v>0</v>
      </c>
      <c r="I854" s="23">
        <v>42695</v>
      </c>
      <c r="J854" s="23">
        <v>42692</v>
      </c>
      <c r="K854" s="274">
        <f t="shared" si="168"/>
        <v>42727</v>
      </c>
      <c r="L854" s="22">
        <v>9222398683</v>
      </c>
      <c r="M854" s="14" t="s">
        <v>138</v>
      </c>
      <c r="N854" s="41">
        <v>397419508281</v>
      </c>
      <c r="O854" s="40">
        <v>42692</v>
      </c>
      <c r="P854" s="40">
        <v>42692</v>
      </c>
      <c r="Q854" s="40" t="s">
        <v>108</v>
      </c>
      <c r="R854" s="22">
        <v>18013953</v>
      </c>
      <c r="S854" s="40">
        <v>42727</v>
      </c>
      <c r="T854" s="55">
        <f t="shared" si="158"/>
        <v>18013953</v>
      </c>
      <c r="U854" s="90">
        <v>42727</v>
      </c>
      <c r="V854" s="19">
        <v>18013953</v>
      </c>
      <c r="W854" s="43">
        <v>0</v>
      </c>
      <c r="X854" s="43">
        <v>0</v>
      </c>
      <c r="Y854" s="43">
        <v>0</v>
      </c>
      <c r="Z854" s="43">
        <v>0</v>
      </c>
      <c r="AA854" s="43">
        <v>0</v>
      </c>
      <c r="AB854" s="43">
        <v>0</v>
      </c>
      <c r="AC854" s="43">
        <v>0</v>
      </c>
      <c r="AD854" s="43">
        <v>0</v>
      </c>
      <c r="AE854" s="43">
        <v>0</v>
      </c>
      <c r="AF854" s="43">
        <v>0</v>
      </c>
      <c r="AG854" s="43">
        <v>0</v>
      </c>
      <c r="AH854" s="43">
        <v>0</v>
      </c>
      <c r="AI854" s="88">
        <v>0</v>
      </c>
      <c r="AJ854" s="43">
        <v>0</v>
      </c>
      <c r="AK854" s="43">
        <v>0</v>
      </c>
      <c r="AL854" s="43">
        <v>0</v>
      </c>
      <c r="AM854" s="43">
        <v>0</v>
      </c>
      <c r="AN854" s="72">
        <f t="shared" si="159"/>
        <v>18013953</v>
      </c>
      <c r="AO854" s="40">
        <v>42730</v>
      </c>
      <c r="AP854" s="56">
        <v>18013953</v>
      </c>
      <c r="AQ854" s="43">
        <v>0</v>
      </c>
      <c r="AR854" s="43">
        <v>0</v>
      </c>
      <c r="AS854" s="43">
        <v>0</v>
      </c>
      <c r="AT854" s="43">
        <v>0</v>
      </c>
      <c r="AU854" s="43">
        <v>0</v>
      </c>
      <c r="AV854" s="43">
        <v>0</v>
      </c>
      <c r="AW854" s="43">
        <v>0</v>
      </c>
      <c r="AX854" s="43">
        <v>0</v>
      </c>
      <c r="AY854" s="43">
        <v>0</v>
      </c>
      <c r="AZ854" s="43">
        <v>0</v>
      </c>
      <c r="BA854" s="19"/>
      <c r="BB854" s="275">
        <f t="shared" si="160"/>
        <v>0</v>
      </c>
      <c r="BC854" s="275">
        <f t="shared" si="161"/>
        <v>0</v>
      </c>
      <c r="BD854" s="14">
        <f>COUNTIF(СписМінфін!$B$2:$B$101,M854)</f>
        <v>0</v>
      </c>
    </row>
    <row r="855" spans="1:56" s="14" customFormat="1" hidden="1" x14ac:dyDescent="0.2">
      <c r="A855" s="14">
        <v>1</v>
      </c>
      <c r="B855" s="14">
        <f t="shared" si="162"/>
        <v>0</v>
      </c>
      <c r="C855" s="14">
        <f t="shared" si="163"/>
        <v>0</v>
      </c>
      <c r="D855" s="14" t="str">
        <f t="shared" si="164"/>
        <v>11ПІДПРИЄМСТВО З ІНОЗЕМНОЮ ІНВЕСТИЦІЄЮ У ФОРМІ ТОВАРИСТВА З ОБМЕЖЕНОЮ ВІДПОВІДАЛЬНІСТЮ "ТЕХАВТОТРАНС"</v>
      </c>
      <c r="E855" s="261">
        <f t="shared" si="165"/>
        <v>0</v>
      </c>
      <c r="F855" s="261">
        <f t="shared" si="166"/>
        <v>0</v>
      </c>
      <c r="G855" s="128">
        <f t="shared" si="157"/>
        <v>0</v>
      </c>
      <c r="H855" s="126">
        <f t="shared" si="167"/>
        <v>0</v>
      </c>
      <c r="I855" s="23">
        <v>42695</v>
      </c>
      <c r="J855" s="23">
        <v>42692</v>
      </c>
      <c r="K855" s="274">
        <f t="shared" si="168"/>
        <v>42731</v>
      </c>
      <c r="L855" s="22">
        <v>9222291747</v>
      </c>
      <c r="M855" s="14" t="s">
        <v>34</v>
      </c>
      <c r="N855" s="41">
        <v>247256826587</v>
      </c>
      <c r="O855" s="40">
        <v>42692</v>
      </c>
      <c r="P855" s="40">
        <v>42692</v>
      </c>
      <c r="Q855" s="40" t="s">
        <v>108</v>
      </c>
      <c r="R855" s="22">
        <v>20872</v>
      </c>
      <c r="S855" s="40">
        <v>42731</v>
      </c>
      <c r="T855" s="55">
        <f t="shared" si="158"/>
        <v>20872</v>
      </c>
      <c r="U855" s="90">
        <v>42731</v>
      </c>
      <c r="V855" s="19">
        <v>20872</v>
      </c>
      <c r="W855" s="43">
        <v>0</v>
      </c>
      <c r="X855" s="43">
        <v>0</v>
      </c>
      <c r="Y855" s="43">
        <v>0</v>
      </c>
      <c r="Z855" s="43">
        <v>0</v>
      </c>
      <c r="AA855" s="43">
        <v>0</v>
      </c>
      <c r="AB855" s="43">
        <v>0</v>
      </c>
      <c r="AC855" s="43">
        <v>0</v>
      </c>
      <c r="AD855" s="43">
        <v>0</v>
      </c>
      <c r="AE855" s="43">
        <v>0</v>
      </c>
      <c r="AF855" s="43">
        <v>0</v>
      </c>
      <c r="AG855" s="43">
        <v>0</v>
      </c>
      <c r="AH855" s="43">
        <v>0</v>
      </c>
      <c r="AI855" s="88">
        <v>0</v>
      </c>
      <c r="AJ855" s="43">
        <v>0</v>
      </c>
      <c r="AK855" s="43">
        <v>0</v>
      </c>
      <c r="AL855" s="43">
        <v>0</v>
      </c>
      <c r="AM855" s="43">
        <v>0</v>
      </c>
      <c r="AN855" s="72">
        <f t="shared" si="159"/>
        <v>20872</v>
      </c>
      <c r="AO855" s="40">
        <v>42733</v>
      </c>
      <c r="AP855" s="56">
        <v>20872</v>
      </c>
      <c r="AQ855" s="43">
        <v>0</v>
      </c>
      <c r="AR855" s="43">
        <v>0</v>
      </c>
      <c r="AS855" s="43">
        <v>0</v>
      </c>
      <c r="AT855" s="43">
        <v>0</v>
      </c>
      <c r="AU855" s="43">
        <v>0</v>
      </c>
      <c r="AV855" s="43">
        <v>0</v>
      </c>
      <c r="AW855" s="43">
        <v>0</v>
      </c>
      <c r="AX855" s="43">
        <v>0</v>
      </c>
      <c r="AY855" s="43">
        <v>0</v>
      </c>
      <c r="AZ855" s="43">
        <v>0</v>
      </c>
      <c r="BA855" s="19"/>
      <c r="BB855" s="275">
        <f t="shared" si="160"/>
        <v>0</v>
      </c>
      <c r="BC855" s="275">
        <f t="shared" si="161"/>
        <v>0</v>
      </c>
      <c r="BD855" s="14">
        <f>COUNTIF(СписМінфін!$B$2:$B$101,M855)</f>
        <v>1</v>
      </c>
    </row>
    <row r="856" spans="1:56" s="14" customFormat="1" hidden="1" x14ac:dyDescent="0.2">
      <c r="A856" s="14">
        <v>1</v>
      </c>
      <c r="B856" s="14">
        <f t="shared" si="162"/>
        <v>1</v>
      </c>
      <c r="C856" s="14">
        <f t="shared" si="163"/>
        <v>1</v>
      </c>
      <c r="D856" s="14" t="str">
        <f t="shared" si="164"/>
        <v>11ТОВАРИСТВО З ОБМЕЖЕНОЮ ВIДПОВIДАЛЬНIСТЮ "АТЕМ ГРУП"</v>
      </c>
      <c r="E856" s="261">
        <f t="shared" si="165"/>
        <v>8073460.5260273973</v>
      </c>
      <c r="F856" s="261">
        <f t="shared" si="166"/>
        <v>303319.84657534247</v>
      </c>
      <c r="G856" s="128">
        <f t="shared" si="157"/>
        <v>37317123</v>
      </c>
      <c r="H856" s="126">
        <f t="shared" si="167"/>
        <v>26</v>
      </c>
      <c r="I856" s="62">
        <v>42695</v>
      </c>
      <c r="J856" s="62">
        <v>42692</v>
      </c>
      <c r="K856" s="274">
        <f t="shared" si="168"/>
        <v>42788</v>
      </c>
      <c r="L856" s="52">
        <v>9222493965</v>
      </c>
      <c r="M856" s="14" t="s">
        <v>18</v>
      </c>
      <c r="N856" s="58">
        <v>406578526532</v>
      </c>
      <c r="O856" s="51">
        <v>42692</v>
      </c>
      <c r="P856" s="51">
        <v>42692</v>
      </c>
      <c r="Q856" s="40" t="s">
        <v>108</v>
      </c>
      <c r="R856" s="52">
        <v>48190000</v>
      </c>
      <c r="S856" s="51">
        <v>42755</v>
      </c>
      <c r="T856" s="55">
        <f t="shared" si="158"/>
        <v>10863377</v>
      </c>
      <c r="U856" s="110">
        <v>42755</v>
      </c>
      <c r="V856" s="25">
        <v>6605233</v>
      </c>
      <c r="W856" s="33">
        <v>42788</v>
      </c>
      <c r="X856" s="25">
        <v>4258144</v>
      </c>
      <c r="Y856" s="43">
        <v>0</v>
      </c>
      <c r="Z856" s="43">
        <v>0</v>
      </c>
      <c r="AA856" s="43">
        <v>0</v>
      </c>
      <c r="AB856" s="43">
        <v>0</v>
      </c>
      <c r="AC856" s="43">
        <v>0</v>
      </c>
      <c r="AD856" s="43">
        <v>0</v>
      </c>
      <c r="AE856" s="43">
        <v>0</v>
      </c>
      <c r="AF856" s="43">
        <v>0</v>
      </c>
      <c r="AG856" s="40">
        <v>42773</v>
      </c>
      <c r="AH856" s="22">
        <v>4821404</v>
      </c>
      <c r="AI856" s="64">
        <v>9500</v>
      </c>
      <c r="AJ856" s="40" t="s">
        <v>108</v>
      </c>
      <c r="AK856" s="52" t="s">
        <v>108</v>
      </c>
      <c r="AL856" s="51" t="s">
        <v>108</v>
      </c>
      <c r="AM856" s="43">
        <v>0</v>
      </c>
      <c r="AN856" s="72">
        <f t="shared" si="159"/>
        <v>10863377</v>
      </c>
      <c r="AO856" s="40">
        <v>42768</v>
      </c>
      <c r="AP856" s="57">
        <v>10863377</v>
      </c>
      <c r="AQ856" s="43">
        <v>0</v>
      </c>
      <c r="AR856" s="43">
        <v>0</v>
      </c>
      <c r="AS856" s="43">
        <v>0</v>
      </c>
      <c r="AT856" s="43">
        <v>0</v>
      </c>
      <c r="AU856" s="43">
        <v>0</v>
      </c>
      <c r="AV856" s="43">
        <v>0</v>
      </c>
      <c r="AW856" s="43">
        <v>0</v>
      </c>
      <c r="AX856" s="43">
        <v>0</v>
      </c>
      <c r="AY856" s="43">
        <v>0</v>
      </c>
      <c r="AZ856" s="43">
        <v>0</v>
      </c>
      <c r="BA856" s="19"/>
      <c r="BB856" s="275">
        <f t="shared" si="160"/>
        <v>0</v>
      </c>
      <c r="BC856" s="275">
        <f t="shared" si="161"/>
        <v>37326623</v>
      </c>
      <c r="BD856" s="14">
        <f>COUNTIF(СписМінфін!$B$2:$B$101,M856)</f>
        <v>1</v>
      </c>
    </row>
    <row r="857" spans="1:56" s="14" customFormat="1" hidden="1" x14ac:dyDescent="0.2">
      <c r="A857" s="14">
        <v>1</v>
      </c>
      <c r="B857" s="14">
        <f t="shared" si="162"/>
        <v>1</v>
      </c>
      <c r="C857" s="14">
        <f t="shared" si="163"/>
        <v>1</v>
      </c>
      <c r="D857" s="14" t="str">
        <f t="shared" si="164"/>
        <v>11ТОВАРИСТВО З ОБМЕЖЕНОЮ ВIДПОВIДАЛЬНIСТЮ "ОЛСІДЗ БЛЕК СІ"</v>
      </c>
      <c r="E857" s="261">
        <f t="shared" si="165"/>
        <v>4341911.2328767125</v>
      </c>
      <c r="F857" s="261">
        <f t="shared" si="166"/>
        <v>4341911.2328767125</v>
      </c>
      <c r="G857" s="128">
        <f t="shared" si="157"/>
        <v>0</v>
      </c>
      <c r="H857" s="126">
        <f t="shared" si="167"/>
        <v>20</v>
      </c>
      <c r="I857" s="23">
        <v>42695</v>
      </c>
      <c r="J857" s="23">
        <v>42692</v>
      </c>
      <c r="K857" s="274">
        <f t="shared" si="168"/>
        <v>42782</v>
      </c>
      <c r="L857" s="22">
        <v>9222461771</v>
      </c>
      <c r="M857" s="14" t="s">
        <v>39</v>
      </c>
      <c r="N857" s="41">
        <v>373924926569</v>
      </c>
      <c r="O857" s="40">
        <v>42692</v>
      </c>
      <c r="P857" s="40">
        <v>42692</v>
      </c>
      <c r="Q857" s="40" t="s">
        <v>108</v>
      </c>
      <c r="R857" s="43">
        <v>79239880</v>
      </c>
      <c r="S857" s="40">
        <v>42782</v>
      </c>
      <c r="T857" s="55">
        <f t="shared" si="158"/>
        <v>79239880</v>
      </c>
      <c r="U857" s="90">
        <v>42782</v>
      </c>
      <c r="V857" s="19">
        <v>79239880</v>
      </c>
      <c r="W857" s="43">
        <v>0</v>
      </c>
      <c r="X857" s="43">
        <v>0</v>
      </c>
      <c r="Y857" s="43">
        <v>0</v>
      </c>
      <c r="Z857" s="43">
        <v>0</v>
      </c>
      <c r="AA857" s="43">
        <v>0</v>
      </c>
      <c r="AB857" s="43">
        <v>0</v>
      </c>
      <c r="AC857" s="43">
        <v>0</v>
      </c>
      <c r="AD857" s="43">
        <v>0</v>
      </c>
      <c r="AE857" s="43">
        <v>0</v>
      </c>
      <c r="AF857" s="43">
        <v>0</v>
      </c>
      <c r="AG857" s="43">
        <v>0</v>
      </c>
      <c r="AH857" s="43">
        <v>0</v>
      </c>
      <c r="AI857" s="88">
        <v>0</v>
      </c>
      <c r="AJ857" s="43">
        <v>0</v>
      </c>
      <c r="AK857" s="43">
        <v>0</v>
      </c>
      <c r="AL857" s="43">
        <v>0</v>
      </c>
      <c r="AM857" s="43">
        <v>0</v>
      </c>
      <c r="AN857" s="72">
        <f t="shared" si="159"/>
        <v>79239880</v>
      </c>
      <c r="AO857" s="40">
        <v>42786</v>
      </c>
      <c r="AP857" s="56">
        <v>79239880</v>
      </c>
      <c r="AQ857" s="43">
        <v>0</v>
      </c>
      <c r="AR857" s="43">
        <v>0</v>
      </c>
      <c r="AS857" s="43">
        <v>0</v>
      </c>
      <c r="AT857" s="43">
        <v>0</v>
      </c>
      <c r="AU857" s="43">
        <v>0</v>
      </c>
      <c r="AV857" s="43">
        <v>0</v>
      </c>
      <c r="AW857" s="43">
        <v>0</v>
      </c>
      <c r="AX857" s="43">
        <v>0</v>
      </c>
      <c r="AY857" s="43">
        <v>0</v>
      </c>
      <c r="AZ857" s="43">
        <v>0</v>
      </c>
      <c r="BA857" s="19"/>
      <c r="BB857" s="275">
        <f t="shared" si="160"/>
        <v>0</v>
      </c>
      <c r="BC857" s="275">
        <f t="shared" si="161"/>
        <v>0</v>
      </c>
      <c r="BD857" s="14">
        <f>COUNTIF(СписМінфін!$B$2:$B$101,M857)</f>
        <v>1</v>
      </c>
    </row>
    <row r="858" spans="1:56" s="14" customFormat="1" hidden="1" x14ac:dyDescent="0.2">
      <c r="A858" s="14">
        <v>1</v>
      </c>
      <c r="B858" s="14">
        <f t="shared" si="162"/>
        <v>1</v>
      </c>
      <c r="C858" s="14">
        <f t="shared" si="163"/>
        <v>1</v>
      </c>
      <c r="D858" s="14" t="str">
        <f t="shared" si="164"/>
        <v>11ТОВАРИСТВО З ОБМЕЖЕНОЮ ВІДПОВІДАЛЬНІСТЮ "ВІВАД 09"</v>
      </c>
      <c r="E858" s="261">
        <f t="shared" si="165"/>
        <v>139818.95890410958</v>
      </c>
      <c r="F858" s="261">
        <f t="shared" si="166"/>
        <v>139818.95890410958</v>
      </c>
      <c r="G858" s="128">
        <f t="shared" si="157"/>
        <v>0</v>
      </c>
      <c r="H858" s="126">
        <f t="shared" si="167"/>
        <v>20</v>
      </c>
      <c r="I858" s="23">
        <v>42695</v>
      </c>
      <c r="J858" s="23">
        <v>42692</v>
      </c>
      <c r="K858" s="274">
        <f t="shared" si="168"/>
        <v>42782</v>
      </c>
      <c r="L858" s="22">
        <v>9221651801</v>
      </c>
      <c r="M858" s="14" t="s">
        <v>63</v>
      </c>
      <c r="N858" s="41">
        <v>363110006066</v>
      </c>
      <c r="O858" s="40">
        <v>42692</v>
      </c>
      <c r="P858" s="40">
        <v>42692</v>
      </c>
      <c r="Q858" s="40" t="s">
        <v>108</v>
      </c>
      <c r="R858" s="43">
        <v>2551696</v>
      </c>
      <c r="S858" s="40">
        <v>42782</v>
      </c>
      <c r="T858" s="55">
        <f t="shared" si="158"/>
        <v>2551696</v>
      </c>
      <c r="U858" s="90">
        <v>42782</v>
      </c>
      <c r="V858" s="19">
        <v>2551696</v>
      </c>
      <c r="W858" s="43">
        <v>0</v>
      </c>
      <c r="X858" s="43">
        <v>0</v>
      </c>
      <c r="Y858" s="43">
        <v>0</v>
      </c>
      <c r="Z858" s="43">
        <v>0</v>
      </c>
      <c r="AA858" s="43">
        <v>0</v>
      </c>
      <c r="AB858" s="43">
        <v>0</v>
      </c>
      <c r="AC858" s="43">
        <v>0</v>
      </c>
      <c r="AD858" s="43">
        <v>0</v>
      </c>
      <c r="AE858" s="43">
        <v>0</v>
      </c>
      <c r="AF858" s="43">
        <v>0</v>
      </c>
      <c r="AG858" s="43">
        <v>0</v>
      </c>
      <c r="AH858" s="43">
        <v>0</v>
      </c>
      <c r="AI858" s="88">
        <v>0</v>
      </c>
      <c r="AJ858" s="43">
        <v>0</v>
      </c>
      <c r="AK858" s="43">
        <v>0</v>
      </c>
      <c r="AL858" s="43">
        <v>0</v>
      </c>
      <c r="AM858" s="43">
        <v>0</v>
      </c>
      <c r="AN858" s="72">
        <f t="shared" si="159"/>
        <v>2551696</v>
      </c>
      <c r="AO858" s="40">
        <v>42786</v>
      </c>
      <c r="AP858" s="56">
        <v>2551696</v>
      </c>
      <c r="AQ858" s="43">
        <v>0</v>
      </c>
      <c r="AR858" s="43">
        <v>0</v>
      </c>
      <c r="AS858" s="43">
        <v>0</v>
      </c>
      <c r="AT858" s="43">
        <v>0</v>
      </c>
      <c r="AU858" s="43">
        <v>0</v>
      </c>
      <c r="AV858" s="43">
        <v>0</v>
      </c>
      <c r="AW858" s="43">
        <v>0</v>
      </c>
      <c r="AX858" s="43">
        <v>0</v>
      </c>
      <c r="AY858" s="43">
        <v>0</v>
      </c>
      <c r="AZ858" s="43">
        <v>0</v>
      </c>
      <c r="BA858" s="19"/>
      <c r="BB858" s="275">
        <f t="shared" si="160"/>
        <v>0</v>
      </c>
      <c r="BC858" s="275">
        <f t="shared" si="161"/>
        <v>0</v>
      </c>
      <c r="BD858" s="14">
        <f>COUNTIF(СписМінфін!$B$2:$B$101,M858)</f>
        <v>1</v>
      </c>
    </row>
    <row r="859" spans="1:56" s="14" customFormat="1" hidden="1" x14ac:dyDescent="0.2">
      <c r="A859" s="14">
        <v>1</v>
      </c>
      <c r="B859" s="14">
        <f t="shared" si="162"/>
        <v>1</v>
      </c>
      <c r="C859" s="14">
        <f t="shared" si="163"/>
        <v>0</v>
      </c>
      <c r="D859" s="14" t="str">
        <f t="shared" si="164"/>
        <v>11ДЕРЖАВНЕ ПIДПРИЄМСТВО "АНТОНОВ"</v>
      </c>
      <c r="E859" s="261">
        <f t="shared" si="165"/>
        <v>11687.196712328921</v>
      </c>
      <c r="F859" s="261">
        <f t="shared" si="166"/>
        <v>0</v>
      </c>
      <c r="G859" s="128">
        <f t="shared" si="157"/>
        <v>56129.300000000745</v>
      </c>
      <c r="H859" s="126">
        <f t="shared" si="167"/>
        <v>0</v>
      </c>
      <c r="I859" s="23">
        <v>42695</v>
      </c>
      <c r="J859" s="23">
        <v>42693</v>
      </c>
      <c r="K859" s="274">
        <f t="shared" si="168"/>
        <v>42725</v>
      </c>
      <c r="L859" s="22">
        <v>9222783667</v>
      </c>
      <c r="M859" s="14" t="s">
        <v>56</v>
      </c>
      <c r="N859" s="41">
        <v>143075226658</v>
      </c>
      <c r="O859" s="40">
        <v>42693</v>
      </c>
      <c r="P859" s="40">
        <v>42693</v>
      </c>
      <c r="Q859" s="40" t="s">
        <v>108</v>
      </c>
      <c r="R859" s="22">
        <v>22173732</v>
      </c>
      <c r="S859" s="40">
        <v>42725</v>
      </c>
      <c r="T859" s="55">
        <f t="shared" si="158"/>
        <v>22117602.699999999</v>
      </c>
      <c r="U859" s="90">
        <v>42725</v>
      </c>
      <c r="V859" s="19">
        <v>22117602.699999999</v>
      </c>
      <c r="W859" s="43">
        <v>0</v>
      </c>
      <c r="X859" s="43">
        <v>0</v>
      </c>
      <c r="Y859" s="43">
        <v>0</v>
      </c>
      <c r="Z859" s="43">
        <v>0</v>
      </c>
      <c r="AA859" s="43">
        <v>0</v>
      </c>
      <c r="AB859" s="43">
        <v>0</v>
      </c>
      <c r="AC859" s="43">
        <v>0</v>
      </c>
      <c r="AD859" s="43">
        <v>0</v>
      </c>
      <c r="AE859" s="43">
        <v>0</v>
      </c>
      <c r="AF859" s="43">
        <v>0</v>
      </c>
      <c r="AG859" s="43">
        <v>0</v>
      </c>
      <c r="AH859" s="43">
        <v>0</v>
      </c>
      <c r="AI859" s="88">
        <v>0</v>
      </c>
      <c r="AJ859" s="43">
        <v>0</v>
      </c>
      <c r="AK859" s="43">
        <v>0</v>
      </c>
      <c r="AL859" s="43">
        <v>0</v>
      </c>
      <c r="AM859" s="43">
        <v>0</v>
      </c>
      <c r="AN859" s="72">
        <f t="shared" si="159"/>
        <v>22117602.699999999</v>
      </c>
      <c r="AO859" s="40">
        <v>42730</v>
      </c>
      <c r="AP859" s="56">
        <v>22117602.699999999</v>
      </c>
      <c r="AQ859" s="43">
        <v>0</v>
      </c>
      <c r="AR859" s="43">
        <v>0</v>
      </c>
      <c r="AS859" s="43">
        <v>0</v>
      </c>
      <c r="AT859" s="43">
        <v>0</v>
      </c>
      <c r="AU859" s="43">
        <v>0</v>
      </c>
      <c r="AV859" s="43">
        <v>0</v>
      </c>
      <c r="AW859" s="43">
        <v>0</v>
      </c>
      <c r="AX859" s="43">
        <v>0</v>
      </c>
      <c r="AY859" s="43">
        <v>0</v>
      </c>
      <c r="AZ859" s="43">
        <v>0</v>
      </c>
      <c r="BA859" s="19"/>
      <c r="BB859" s="275">
        <f t="shared" si="160"/>
        <v>0</v>
      </c>
      <c r="BC859" s="275">
        <f t="shared" si="161"/>
        <v>56129.300000000745</v>
      </c>
      <c r="BD859" s="14">
        <f>COUNTIF(СписМінфін!$B$2:$B$101,M859)</f>
        <v>1</v>
      </c>
    </row>
    <row r="860" spans="1:56" s="14" customFormat="1" hidden="1" x14ac:dyDescent="0.2">
      <c r="A860" s="14">
        <v>1</v>
      </c>
      <c r="B860" s="14">
        <f t="shared" si="162"/>
        <v>0</v>
      </c>
      <c r="C860" s="14">
        <f t="shared" si="163"/>
        <v>0</v>
      </c>
      <c r="D860" s="14" t="str">
        <f t="shared" si="164"/>
        <v>11ПУБЛІЧНЕ АКЦIОНЕРНЕ ТОВАРИСТВО "ВІННИЦЬКИЙ ОЛІЙНОЖИРОВИЙ КОМБІНАТ"</v>
      </c>
      <c r="E860" s="261">
        <f t="shared" si="165"/>
        <v>0</v>
      </c>
      <c r="F860" s="261">
        <f t="shared" si="166"/>
        <v>0</v>
      </c>
      <c r="G860" s="128">
        <f t="shared" si="157"/>
        <v>0</v>
      </c>
      <c r="H860" s="126">
        <f t="shared" si="167"/>
        <v>0</v>
      </c>
      <c r="I860" s="23">
        <v>42695</v>
      </c>
      <c r="J860" s="23">
        <v>42693</v>
      </c>
      <c r="K860" s="274">
        <f t="shared" si="168"/>
        <v>42726</v>
      </c>
      <c r="L860" s="22">
        <v>9222797722</v>
      </c>
      <c r="M860" s="14" t="s">
        <v>76</v>
      </c>
      <c r="N860" s="41">
        <v>3737502280</v>
      </c>
      <c r="O860" s="40">
        <v>42693</v>
      </c>
      <c r="P860" s="40">
        <v>42693</v>
      </c>
      <c r="Q860" s="40" t="s">
        <v>108</v>
      </c>
      <c r="R860" s="43">
        <v>41605850</v>
      </c>
      <c r="S860" s="40">
        <v>42726</v>
      </c>
      <c r="T860" s="55">
        <f t="shared" si="158"/>
        <v>41605850</v>
      </c>
      <c r="U860" s="90">
        <v>42726</v>
      </c>
      <c r="V860" s="19">
        <v>41605850</v>
      </c>
      <c r="W860" s="43">
        <v>0</v>
      </c>
      <c r="X860" s="43">
        <v>0</v>
      </c>
      <c r="Y860" s="43">
        <v>0</v>
      </c>
      <c r="Z860" s="43">
        <v>0</v>
      </c>
      <c r="AA860" s="43">
        <v>0</v>
      </c>
      <c r="AB860" s="43">
        <v>0</v>
      </c>
      <c r="AC860" s="43">
        <v>0</v>
      </c>
      <c r="AD860" s="43">
        <v>0</v>
      </c>
      <c r="AE860" s="43">
        <v>0</v>
      </c>
      <c r="AF860" s="43">
        <v>0</v>
      </c>
      <c r="AG860" s="43">
        <v>0</v>
      </c>
      <c r="AH860" s="43">
        <v>0</v>
      </c>
      <c r="AI860" s="88">
        <v>0</v>
      </c>
      <c r="AJ860" s="43">
        <v>0</v>
      </c>
      <c r="AK860" s="43">
        <v>0</v>
      </c>
      <c r="AL860" s="43">
        <v>0</v>
      </c>
      <c r="AM860" s="43">
        <v>0</v>
      </c>
      <c r="AN860" s="72">
        <f t="shared" si="159"/>
        <v>41605850</v>
      </c>
      <c r="AO860" s="40">
        <v>42730</v>
      </c>
      <c r="AP860" s="56">
        <v>41605850</v>
      </c>
      <c r="AQ860" s="43">
        <v>0</v>
      </c>
      <c r="AR860" s="43">
        <v>0</v>
      </c>
      <c r="AS860" s="43">
        <v>0</v>
      </c>
      <c r="AT860" s="43">
        <v>0</v>
      </c>
      <c r="AU860" s="43">
        <v>0</v>
      </c>
      <c r="AV860" s="43">
        <v>0</v>
      </c>
      <c r="AW860" s="43">
        <v>0</v>
      </c>
      <c r="AX860" s="43">
        <v>0</v>
      </c>
      <c r="AY860" s="43">
        <v>0</v>
      </c>
      <c r="AZ860" s="43">
        <v>0</v>
      </c>
      <c r="BA860" s="19"/>
      <c r="BB860" s="275">
        <f t="shared" si="160"/>
        <v>0</v>
      </c>
      <c r="BC860" s="275">
        <f t="shared" si="161"/>
        <v>0</v>
      </c>
      <c r="BD860" s="14">
        <f>COUNTIF(СписМінфін!$B$2:$B$101,M860)</f>
        <v>1</v>
      </c>
    </row>
    <row r="861" spans="1:56" s="14" customFormat="1" hidden="1" x14ac:dyDescent="0.2">
      <c r="A861" s="14">
        <v>1</v>
      </c>
      <c r="B861" s="14">
        <f t="shared" si="162"/>
        <v>1</v>
      </c>
      <c r="C861" s="14">
        <f t="shared" si="163"/>
        <v>1</v>
      </c>
      <c r="D861" s="14" t="str">
        <f t="shared" si="164"/>
        <v>11ТОВАРИСТВО З ОБМЕЖЕНОЮ ВIДПОВIДАЛЬНIСТЮ "УКРАЇНСЬКА ХОЛДИНГОВА ЛІСОПИЛЬНА КОМПАНІЯ"</v>
      </c>
      <c r="E861" s="261">
        <f t="shared" si="165"/>
        <v>677532.50410958903</v>
      </c>
      <c r="F861" s="261">
        <f t="shared" si="166"/>
        <v>677532.50410958903</v>
      </c>
      <c r="G861" s="128">
        <f t="shared" si="157"/>
        <v>0</v>
      </c>
      <c r="H861" s="126">
        <f t="shared" si="167"/>
        <v>26</v>
      </c>
      <c r="I861" s="23">
        <v>42695</v>
      </c>
      <c r="J861" s="23">
        <v>42694</v>
      </c>
      <c r="K861" s="274">
        <f t="shared" si="168"/>
        <v>42788</v>
      </c>
      <c r="L861" s="22">
        <v>9222874100</v>
      </c>
      <c r="M861" s="14" t="s">
        <v>46</v>
      </c>
      <c r="N861" s="41">
        <v>393253726599</v>
      </c>
      <c r="O861" s="40">
        <v>42694</v>
      </c>
      <c r="P861" s="40">
        <v>42694</v>
      </c>
      <c r="Q861" s="40" t="s">
        <v>108</v>
      </c>
      <c r="R861" s="22">
        <v>9511514</v>
      </c>
      <c r="S861" s="40" t="s">
        <v>108</v>
      </c>
      <c r="T861" s="55">
        <f t="shared" si="158"/>
        <v>9511514</v>
      </c>
      <c r="U861" s="91">
        <v>42788</v>
      </c>
      <c r="V861" s="44">
        <v>9511514</v>
      </c>
      <c r="W861" s="43">
        <v>0</v>
      </c>
      <c r="X861" s="43">
        <v>0</v>
      </c>
      <c r="Y861" s="43">
        <v>0</v>
      </c>
      <c r="Z861" s="43">
        <v>0</v>
      </c>
      <c r="AA861" s="43">
        <v>0</v>
      </c>
      <c r="AB861" s="43">
        <v>0</v>
      </c>
      <c r="AC861" s="43">
        <v>0</v>
      </c>
      <c r="AD861" s="43">
        <v>0</v>
      </c>
      <c r="AE861" s="43">
        <v>0</v>
      </c>
      <c r="AF861" s="43">
        <v>0</v>
      </c>
      <c r="AG861" s="43">
        <v>0</v>
      </c>
      <c r="AH861" s="43">
        <v>0</v>
      </c>
      <c r="AI861" s="88">
        <v>0</v>
      </c>
      <c r="AJ861" s="43">
        <v>0</v>
      </c>
      <c r="AK861" s="43">
        <v>0</v>
      </c>
      <c r="AL861" s="43">
        <v>0</v>
      </c>
      <c r="AM861" s="43">
        <v>0</v>
      </c>
      <c r="AN861" s="72">
        <f t="shared" si="159"/>
        <v>9511514</v>
      </c>
      <c r="AO861" s="43">
        <v>0</v>
      </c>
      <c r="AP861" s="57">
        <v>9511514</v>
      </c>
      <c r="AQ861" s="43">
        <v>0</v>
      </c>
      <c r="AR861" s="43">
        <v>0</v>
      </c>
      <c r="AS861" s="43">
        <v>0</v>
      </c>
      <c r="AT861" s="43">
        <v>0</v>
      </c>
      <c r="AU861" s="43">
        <v>0</v>
      </c>
      <c r="AV861" s="43">
        <v>0</v>
      </c>
      <c r="AW861" s="43">
        <v>0</v>
      </c>
      <c r="AX861" s="43">
        <v>0</v>
      </c>
      <c r="AY861" s="43">
        <v>0</v>
      </c>
      <c r="AZ861" s="43">
        <v>0</v>
      </c>
      <c r="BA861" s="19"/>
      <c r="BB861" s="275">
        <f t="shared" si="160"/>
        <v>0</v>
      </c>
      <c r="BC861" s="275">
        <f t="shared" si="161"/>
        <v>0</v>
      </c>
      <c r="BD861" s="14">
        <f>COUNTIF(СписМінфін!$B$2:$B$101,M861)</f>
        <v>1</v>
      </c>
    </row>
    <row r="862" spans="1:56" s="14" customFormat="1" x14ac:dyDescent="0.2">
      <c r="A862" s="14">
        <v>1</v>
      </c>
      <c r="B862" s="14">
        <f t="shared" si="162"/>
        <v>1</v>
      </c>
      <c r="C862" s="14">
        <f t="shared" si="163"/>
        <v>0</v>
      </c>
      <c r="D862" s="14" t="str">
        <f t="shared" si="164"/>
        <v>11ПРИВАТНЕ АКЦIОНЕРНЕ ТОВАРИСТВО "ЛЕБЕДИНСЬКИЙ НАСІННЄВИЙ ЗАВОД"</v>
      </c>
      <c r="E862" s="261">
        <f t="shared" si="165"/>
        <v>8670504.3506849315</v>
      </c>
      <c r="F862" s="261">
        <f t="shared" si="166"/>
        <v>0</v>
      </c>
      <c r="G862" s="128">
        <f t="shared" si="157"/>
        <v>41641238</v>
      </c>
      <c r="H862" s="126">
        <f t="shared" si="167"/>
        <v>76</v>
      </c>
      <c r="I862" s="23">
        <v>42695</v>
      </c>
      <c r="J862" s="23">
        <v>42695</v>
      </c>
      <c r="K862" s="274">
        <f t="shared" si="168"/>
        <v>42838</v>
      </c>
      <c r="L862" s="22">
        <v>9223874857</v>
      </c>
      <c r="M862" s="14" t="s">
        <v>15</v>
      </c>
      <c r="N862" s="41">
        <v>3889323283</v>
      </c>
      <c r="O862" s="40">
        <v>42695</v>
      </c>
      <c r="P862" s="40">
        <v>42695</v>
      </c>
      <c r="Q862" s="40" t="s">
        <v>108</v>
      </c>
      <c r="R862" s="42">
        <v>41641238</v>
      </c>
      <c r="S862" s="40">
        <v>42725</v>
      </c>
      <c r="T862" s="55">
        <f t="shared" si="158"/>
        <v>0</v>
      </c>
      <c r="U862" s="111"/>
      <c r="V862" s="43">
        <v>0</v>
      </c>
      <c r="W862" s="43">
        <v>0</v>
      </c>
      <c r="X862" s="43">
        <v>0</v>
      </c>
      <c r="Y862" s="43">
        <v>0</v>
      </c>
      <c r="Z862" s="43">
        <v>0</v>
      </c>
      <c r="AA862" s="43">
        <v>0</v>
      </c>
      <c r="AB862" s="43">
        <v>0</v>
      </c>
      <c r="AC862" s="43">
        <v>0</v>
      </c>
      <c r="AD862" s="43">
        <v>0</v>
      </c>
      <c r="AE862" s="43">
        <v>0</v>
      </c>
      <c r="AF862" s="43">
        <v>0</v>
      </c>
      <c r="AG862" s="43">
        <v>0</v>
      </c>
      <c r="AH862" s="43">
        <v>0</v>
      </c>
      <c r="AI862" s="88">
        <v>0</v>
      </c>
      <c r="AJ862" s="43">
        <v>0</v>
      </c>
      <c r="AK862" s="43">
        <v>0</v>
      </c>
      <c r="AL862" s="43">
        <v>0</v>
      </c>
      <c r="AM862" s="43">
        <v>0</v>
      </c>
      <c r="AN862" s="72">
        <f t="shared" si="159"/>
        <v>0</v>
      </c>
      <c r="AO862" s="43">
        <v>0</v>
      </c>
      <c r="AP862" s="43">
        <v>0</v>
      </c>
      <c r="AQ862" s="43">
        <v>0</v>
      </c>
      <c r="AR862" s="43">
        <v>0</v>
      </c>
      <c r="AS862" s="43">
        <v>0</v>
      </c>
      <c r="AT862" s="43">
        <v>0</v>
      </c>
      <c r="AU862" s="43">
        <v>0</v>
      </c>
      <c r="AV862" s="43">
        <v>0</v>
      </c>
      <c r="AW862" s="43">
        <v>0</v>
      </c>
      <c r="AX862" s="43">
        <v>0</v>
      </c>
      <c r="AY862" s="43">
        <v>0</v>
      </c>
      <c r="AZ862" s="43">
        <v>0</v>
      </c>
      <c r="BA862" s="19"/>
      <c r="BB862" s="275">
        <f t="shared" si="160"/>
        <v>0</v>
      </c>
      <c r="BC862" s="275">
        <f t="shared" si="161"/>
        <v>41641238</v>
      </c>
      <c r="BD862" s="14">
        <f>COUNTIF(СписМінфін!$B$2:$B$101,M862)</f>
        <v>1</v>
      </c>
    </row>
    <row r="863" spans="1:56" s="14" customFormat="1" x14ac:dyDescent="0.2">
      <c r="A863" s="14">
        <v>1</v>
      </c>
      <c r="B863" s="14">
        <f t="shared" si="162"/>
        <v>1</v>
      </c>
      <c r="C863" s="14">
        <f t="shared" si="163"/>
        <v>0</v>
      </c>
      <c r="D863" s="14" t="str">
        <f t="shared" si="164"/>
        <v>11ПУБЛІЧНЕ АКЦIОНЕРНЕ ТОВАРИСТВО "ДНІПРОВСЬКИЙ МЕТАЛУРГІЙНИЙ КОМБІНАТ ІМ. Ф.Е. ДЗЕРЖИНСЬКОГО"</v>
      </c>
      <c r="E863" s="261">
        <f t="shared" si="165"/>
        <v>78261039.561643839</v>
      </c>
      <c r="F863" s="261">
        <f t="shared" si="166"/>
        <v>0</v>
      </c>
      <c r="G863" s="129">
        <f t="shared" si="157"/>
        <v>375858940</v>
      </c>
      <c r="H863" s="126">
        <f t="shared" si="167"/>
        <v>76</v>
      </c>
      <c r="I863" s="23">
        <v>42695</v>
      </c>
      <c r="J863" s="23">
        <v>42695</v>
      </c>
      <c r="K863" s="274">
        <f t="shared" si="168"/>
        <v>42838</v>
      </c>
      <c r="L863" s="22">
        <v>9223443801</v>
      </c>
      <c r="M863" s="14" t="s">
        <v>27</v>
      </c>
      <c r="N863" s="41">
        <v>53930404034</v>
      </c>
      <c r="O863" s="40">
        <v>42695</v>
      </c>
      <c r="P863" s="40">
        <v>42695</v>
      </c>
      <c r="Q863" s="40" t="s">
        <v>108</v>
      </c>
      <c r="R863" s="42">
        <v>375858940</v>
      </c>
      <c r="S863" s="40">
        <v>42725</v>
      </c>
      <c r="T863" s="55">
        <f t="shared" si="158"/>
        <v>0</v>
      </c>
      <c r="U863" s="111"/>
      <c r="V863" s="43">
        <v>0</v>
      </c>
      <c r="W863" s="43">
        <v>0</v>
      </c>
      <c r="X863" s="43">
        <v>0</v>
      </c>
      <c r="Y863" s="43">
        <v>0</v>
      </c>
      <c r="Z863" s="43">
        <v>0</v>
      </c>
      <c r="AA863" s="43">
        <v>0</v>
      </c>
      <c r="AB863" s="43">
        <v>0</v>
      </c>
      <c r="AC863" s="43">
        <v>0</v>
      </c>
      <c r="AD863" s="43">
        <v>0</v>
      </c>
      <c r="AE863" s="43">
        <v>0</v>
      </c>
      <c r="AF863" s="43">
        <v>0</v>
      </c>
      <c r="AG863" s="43">
        <v>0</v>
      </c>
      <c r="AH863" s="43">
        <v>0</v>
      </c>
      <c r="AI863" s="88">
        <v>0</v>
      </c>
      <c r="AJ863" s="43">
        <v>0</v>
      </c>
      <c r="AK863" s="43">
        <v>0</v>
      </c>
      <c r="AL863" s="43">
        <v>0</v>
      </c>
      <c r="AM863" s="43">
        <v>0</v>
      </c>
      <c r="AN863" s="72">
        <f t="shared" si="159"/>
        <v>0</v>
      </c>
      <c r="AO863" s="43">
        <v>0</v>
      </c>
      <c r="AP863" s="43">
        <v>0</v>
      </c>
      <c r="AQ863" s="43">
        <v>0</v>
      </c>
      <c r="AR863" s="43">
        <v>0</v>
      </c>
      <c r="AS863" s="43">
        <v>0</v>
      </c>
      <c r="AT863" s="43">
        <v>0</v>
      </c>
      <c r="AU863" s="43">
        <v>0</v>
      </c>
      <c r="AV863" s="43">
        <v>0</v>
      </c>
      <c r="AW863" s="43">
        <v>0</v>
      </c>
      <c r="AX863" s="43">
        <v>0</v>
      </c>
      <c r="AY863" s="43">
        <v>0</v>
      </c>
      <c r="AZ863" s="43">
        <v>0</v>
      </c>
      <c r="BA863" s="22"/>
      <c r="BB863" s="276">
        <f t="shared" si="160"/>
        <v>0</v>
      </c>
      <c r="BC863" s="276">
        <f t="shared" si="161"/>
        <v>375858940</v>
      </c>
      <c r="BD863" s="14">
        <f>COUNTIF(СписМінфін!$B$2:$B$101,M863)</f>
        <v>1</v>
      </c>
    </row>
    <row r="864" spans="1:56" s="14" customFormat="1" hidden="1" x14ac:dyDescent="0.2">
      <c r="A864" s="14">
        <v>1</v>
      </c>
      <c r="B864" s="14">
        <f t="shared" si="162"/>
        <v>1</v>
      </c>
      <c r="C864" s="14">
        <f t="shared" si="163"/>
        <v>0</v>
      </c>
      <c r="D864" s="14" t="str">
        <f t="shared" si="164"/>
        <v>11ДЕРЖАВНЕ ПIДПРИЄМСТВО "НАУКОВО-ВИРОБНИЧИЙ КОМПЛЕКС ГАЗОТУРБОБУДУВАННЯ "ЗОРЯ" - "МАШПРОЕКТ"</v>
      </c>
      <c r="E864" s="261">
        <f t="shared" si="165"/>
        <v>87519.913424657221</v>
      </c>
      <c r="F864" s="261">
        <f t="shared" si="166"/>
        <v>0</v>
      </c>
      <c r="G864" s="128">
        <f t="shared" si="157"/>
        <v>420325.89999999851</v>
      </c>
      <c r="H864" s="126">
        <f t="shared" si="167"/>
        <v>0</v>
      </c>
      <c r="I864" s="23">
        <v>42695</v>
      </c>
      <c r="J864" s="23">
        <v>42695</v>
      </c>
      <c r="K864" s="274">
        <f t="shared" si="168"/>
        <v>42725</v>
      </c>
      <c r="L864" s="22">
        <v>9222997744</v>
      </c>
      <c r="M864" s="14" t="s">
        <v>43</v>
      </c>
      <c r="N864" s="41">
        <v>318213814011</v>
      </c>
      <c r="O864" s="40">
        <v>42695</v>
      </c>
      <c r="P864" s="40">
        <v>42695</v>
      </c>
      <c r="Q864" s="40" t="s">
        <v>108</v>
      </c>
      <c r="R864" s="22">
        <v>21766433</v>
      </c>
      <c r="S864" s="40">
        <v>42725</v>
      </c>
      <c r="T864" s="55">
        <f t="shared" si="158"/>
        <v>21346107.100000001</v>
      </c>
      <c r="U864" s="90">
        <v>42725</v>
      </c>
      <c r="V864" s="19">
        <v>21346107.100000001</v>
      </c>
      <c r="W864" s="43">
        <v>0</v>
      </c>
      <c r="X864" s="43">
        <v>0</v>
      </c>
      <c r="Y864" s="43">
        <v>0</v>
      </c>
      <c r="Z864" s="43">
        <v>0</v>
      </c>
      <c r="AA864" s="43">
        <v>0</v>
      </c>
      <c r="AB864" s="43">
        <v>0</v>
      </c>
      <c r="AC864" s="43">
        <v>0</v>
      </c>
      <c r="AD864" s="43">
        <v>0</v>
      </c>
      <c r="AE864" s="43">
        <v>0</v>
      </c>
      <c r="AF864" s="43">
        <v>0</v>
      </c>
      <c r="AG864" s="43">
        <v>0</v>
      </c>
      <c r="AH864" s="43">
        <v>0</v>
      </c>
      <c r="AI864" s="88">
        <v>0</v>
      </c>
      <c r="AJ864" s="43">
        <v>0</v>
      </c>
      <c r="AK864" s="43">
        <v>0</v>
      </c>
      <c r="AL864" s="43">
        <v>0</v>
      </c>
      <c r="AM864" s="43">
        <v>0</v>
      </c>
      <c r="AN864" s="72">
        <f t="shared" si="159"/>
        <v>21346107.100000001</v>
      </c>
      <c r="AO864" s="40">
        <v>42730</v>
      </c>
      <c r="AP864" s="56">
        <v>21346107.100000001</v>
      </c>
      <c r="AQ864" s="43">
        <v>0</v>
      </c>
      <c r="AR864" s="43">
        <v>0</v>
      </c>
      <c r="AS864" s="43">
        <v>0</v>
      </c>
      <c r="AT864" s="43">
        <v>0</v>
      </c>
      <c r="AU864" s="43">
        <v>0</v>
      </c>
      <c r="AV864" s="43">
        <v>0</v>
      </c>
      <c r="AW864" s="43">
        <v>0</v>
      </c>
      <c r="AX864" s="43">
        <v>0</v>
      </c>
      <c r="AY864" s="43">
        <v>0</v>
      </c>
      <c r="AZ864" s="43">
        <v>0</v>
      </c>
      <c r="BA864" s="19"/>
      <c r="BB864" s="275">
        <f t="shared" si="160"/>
        <v>0</v>
      </c>
      <c r="BC864" s="275">
        <f t="shared" si="161"/>
        <v>420325.89999999851</v>
      </c>
      <c r="BD864" s="14">
        <f>COUNTIF(СписМінфін!$B$2:$B$101,M864)</f>
        <v>1</v>
      </c>
    </row>
    <row r="865" spans="1:56" s="14" customFormat="1" hidden="1" x14ac:dyDescent="0.2">
      <c r="A865" s="14">
        <v>1</v>
      </c>
      <c r="B865" s="14">
        <f t="shared" si="162"/>
        <v>0</v>
      </c>
      <c r="C865" s="14">
        <f t="shared" si="163"/>
        <v>0</v>
      </c>
      <c r="D865" s="14" t="str">
        <f t="shared" si="164"/>
        <v>11ДОЧIРНЄ ПIДПРИЄМСТВО "КОНДИТЕРСЬКА КОРПОРАЦІЯ "РОШЕН"</v>
      </c>
      <c r="E865" s="261">
        <f t="shared" si="165"/>
        <v>0</v>
      </c>
      <c r="F865" s="261">
        <f t="shared" si="166"/>
        <v>0</v>
      </c>
      <c r="G865" s="128">
        <f t="shared" si="157"/>
        <v>0</v>
      </c>
      <c r="H865" s="126">
        <f t="shared" si="167"/>
        <v>0</v>
      </c>
      <c r="I865" s="23">
        <v>42695</v>
      </c>
      <c r="J865" s="23">
        <v>42695</v>
      </c>
      <c r="K865" s="274">
        <f t="shared" si="168"/>
        <v>42725</v>
      </c>
      <c r="L865" s="22">
        <v>9223488116</v>
      </c>
      <c r="M865" s="14" t="s">
        <v>81</v>
      </c>
      <c r="N865" s="41">
        <v>253921826532</v>
      </c>
      <c r="O865" s="40">
        <v>42695</v>
      </c>
      <c r="P865" s="40">
        <v>42695</v>
      </c>
      <c r="Q865" s="40" t="s">
        <v>108</v>
      </c>
      <c r="R865" s="22">
        <v>30000000</v>
      </c>
      <c r="S865" s="40">
        <v>42725</v>
      </c>
      <c r="T865" s="55">
        <f t="shared" si="158"/>
        <v>30000000</v>
      </c>
      <c r="U865" s="90">
        <v>42725</v>
      </c>
      <c r="V865" s="19">
        <v>30000000</v>
      </c>
      <c r="W865" s="43">
        <v>0</v>
      </c>
      <c r="X865" s="43">
        <v>0</v>
      </c>
      <c r="Y865" s="43">
        <v>0</v>
      </c>
      <c r="Z865" s="43">
        <v>0</v>
      </c>
      <c r="AA865" s="43">
        <v>0</v>
      </c>
      <c r="AB865" s="43">
        <v>0</v>
      </c>
      <c r="AC865" s="43">
        <v>0</v>
      </c>
      <c r="AD865" s="43">
        <v>0</v>
      </c>
      <c r="AE865" s="43">
        <v>0</v>
      </c>
      <c r="AF865" s="43">
        <v>0</v>
      </c>
      <c r="AG865" s="43">
        <v>0</v>
      </c>
      <c r="AH865" s="43">
        <v>0</v>
      </c>
      <c r="AI865" s="88">
        <v>0</v>
      </c>
      <c r="AJ865" s="43">
        <v>0</v>
      </c>
      <c r="AK865" s="43">
        <v>0</v>
      </c>
      <c r="AL865" s="43">
        <v>0</v>
      </c>
      <c r="AM865" s="43">
        <v>0</v>
      </c>
      <c r="AN865" s="72">
        <f t="shared" si="159"/>
        <v>30000000</v>
      </c>
      <c r="AO865" s="40">
        <v>42730</v>
      </c>
      <c r="AP865" s="56">
        <v>30000000</v>
      </c>
      <c r="AQ865" s="43">
        <v>0</v>
      </c>
      <c r="AR865" s="43">
        <v>0</v>
      </c>
      <c r="AS865" s="43">
        <v>0</v>
      </c>
      <c r="AT865" s="43">
        <v>0</v>
      </c>
      <c r="AU865" s="43">
        <v>0</v>
      </c>
      <c r="AV865" s="43">
        <v>0</v>
      </c>
      <c r="AW865" s="43">
        <v>0</v>
      </c>
      <c r="AX865" s="43">
        <v>0</v>
      </c>
      <c r="AY865" s="43">
        <v>0</v>
      </c>
      <c r="AZ865" s="43">
        <v>0</v>
      </c>
      <c r="BA865" s="19"/>
      <c r="BB865" s="275">
        <f t="shared" si="160"/>
        <v>0</v>
      </c>
      <c r="BC865" s="275">
        <f t="shared" si="161"/>
        <v>0</v>
      </c>
      <c r="BD865" s="14">
        <f>COUNTIF(СписМінфін!$B$2:$B$101,M865)</f>
        <v>1</v>
      </c>
    </row>
    <row r="866" spans="1:56" s="14" customFormat="1" hidden="1" x14ac:dyDescent="0.2">
      <c r="A866" s="14">
        <v>1</v>
      </c>
      <c r="B866" s="14">
        <f t="shared" si="162"/>
        <v>1</v>
      </c>
      <c r="C866" s="14">
        <f t="shared" si="163"/>
        <v>1</v>
      </c>
      <c r="D866" s="14" t="str">
        <f t="shared" si="164"/>
        <v>11ПРИВАТНЕ АКЦIОНЕРНЕ ТОВАРИСТВО "АВІАКОМПАНІЯ "МІЖНАРОДНІ АВІАЛІНІЇ УКРАЇНИ"</v>
      </c>
      <c r="E866" s="261">
        <f t="shared" si="165"/>
        <v>41430.476712329051</v>
      </c>
      <c r="F866" s="261">
        <f t="shared" si="166"/>
        <v>7186.8672876712326</v>
      </c>
      <c r="G866" s="128">
        <f t="shared" si="157"/>
        <v>164459.44000000134</v>
      </c>
      <c r="H866" s="126">
        <f t="shared" si="167"/>
        <v>26</v>
      </c>
      <c r="I866" s="62">
        <v>42695</v>
      </c>
      <c r="J866" s="62">
        <v>42695</v>
      </c>
      <c r="K866" s="274">
        <f t="shared" si="168"/>
        <v>42788</v>
      </c>
      <c r="L866" s="52">
        <v>9223225385</v>
      </c>
      <c r="M866" s="14" t="s">
        <v>57</v>
      </c>
      <c r="N866" s="58">
        <v>143486826595</v>
      </c>
      <c r="O866" s="51">
        <v>42695</v>
      </c>
      <c r="P866" s="51">
        <v>42695</v>
      </c>
      <c r="Q866" s="40" t="s">
        <v>108</v>
      </c>
      <c r="R866" s="21">
        <v>22663709</v>
      </c>
      <c r="S866" s="51">
        <v>42725</v>
      </c>
      <c r="T866" s="55">
        <f t="shared" si="158"/>
        <v>22499249.559999999</v>
      </c>
      <c r="U866" s="110">
        <v>42725</v>
      </c>
      <c r="V866" s="25">
        <v>22398357</v>
      </c>
      <c r="W866" s="33">
        <v>42788</v>
      </c>
      <c r="X866" s="25">
        <v>100892.56</v>
      </c>
      <c r="Y866" s="43">
        <v>0</v>
      </c>
      <c r="Z866" s="43">
        <v>0</v>
      </c>
      <c r="AA866" s="43">
        <v>0</v>
      </c>
      <c r="AB866" s="43">
        <v>0</v>
      </c>
      <c r="AC866" s="43">
        <v>0</v>
      </c>
      <c r="AD866" s="43">
        <v>0</v>
      </c>
      <c r="AE866" s="43">
        <v>0</v>
      </c>
      <c r="AF866" s="43">
        <v>0</v>
      </c>
      <c r="AG866" s="43">
        <v>0</v>
      </c>
      <c r="AH866" s="43">
        <v>0</v>
      </c>
      <c r="AI866" s="88">
        <v>0</v>
      </c>
      <c r="AJ866" s="43">
        <v>0</v>
      </c>
      <c r="AK866" s="43">
        <v>0</v>
      </c>
      <c r="AL866" s="43">
        <v>0</v>
      </c>
      <c r="AM866" s="43">
        <v>0</v>
      </c>
      <c r="AN866" s="72">
        <f t="shared" si="159"/>
        <v>22499249.559999999</v>
      </c>
      <c r="AO866" s="28">
        <v>42730</v>
      </c>
      <c r="AP866" s="27">
        <v>22398357</v>
      </c>
      <c r="AQ866" s="28">
        <v>42793</v>
      </c>
      <c r="AR866" s="44">
        <v>100892.56</v>
      </c>
      <c r="AS866" s="43">
        <v>0</v>
      </c>
      <c r="AT866" s="43">
        <v>0</v>
      </c>
      <c r="AU866" s="43">
        <v>0</v>
      </c>
      <c r="AV866" s="43">
        <v>0</v>
      </c>
      <c r="AW866" s="43">
        <v>0</v>
      </c>
      <c r="AX866" s="43">
        <v>0</v>
      </c>
      <c r="AY866" s="43">
        <v>0</v>
      </c>
      <c r="AZ866" s="43">
        <v>0</v>
      </c>
      <c r="BA866" s="19"/>
      <c r="BB866" s="275">
        <f t="shared" si="160"/>
        <v>0</v>
      </c>
      <c r="BC866" s="275">
        <f t="shared" si="161"/>
        <v>164459.44000000134</v>
      </c>
      <c r="BD866" s="14">
        <f>COUNTIF(СписМінфін!$B$2:$B$101,M866)</f>
        <v>1</v>
      </c>
    </row>
    <row r="867" spans="1:56" s="14" customFormat="1" hidden="1" x14ac:dyDescent="0.2">
      <c r="A867" s="14">
        <v>1</v>
      </c>
      <c r="B867" s="14">
        <f t="shared" si="162"/>
        <v>0</v>
      </c>
      <c r="C867" s="14">
        <f t="shared" si="163"/>
        <v>0</v>
      </c>
      <c r="D867" s="14" t="str">
        <f t="shared" si="164"/>
        <v>11ПРИВАТНЕ ПIДПРИЄМСТВО "ТОРГОВИЙ ДІМ "МАЙОЛА"</v>
      </c>
      <c r="E867" s="261">
        <f t="shared" si="165"/>
        <v>0</v>
      </c>
      <c r="F867" s="261">
        <f t="shared" si="166"/>
        <v>0</v>
      </c>
      <c r="G867" s="128">
        <f t="shared" si="157"/>
        <v>0</v>
      </c>
      <c r="H867" s="126">
        <f t="shared" si="167"/>
        <v>0</v>
      </c>
      <c r="I867" s="23">
        <v>42695</v>
      </c>
      <c r="J867" s="23">
        <v>42695</v>
      </c>
      <c r="K867" s="274">
        <f t="shared" si="168"/>
        <v>42725</v>
      </c>
      <c r="L867" s="22">
        <v>9223501883</v>
      </c>
      <c r="M867" s="14" t="s">
        <v>80</v>
      </c>
      <c r="N867" s="41">
        <v>327120313055</v>
      </c>
      <c r="O867" s="40">
        <v>42695</v>
      </c>
      <c r="P867" s="40">
        <v>42695</v>
      </c>
      <c r="Q867" s="40" t="s">
        <v>108</v>
      </c>
      <c r="R867" s="43">
        <v>34774660</v>
      </c>
      <c r="S867" s="40">
        <v>42725</v>
      </c>
      <c r="T867" s="55">
        <f t="shared" si="158"/>
        <v>34774660</v>
      </c>
      <c r="U867" s="90">
        <v>42725</v>
      </c>
      <c r="V867" s="19">
        <v>34774660</v>
      </c>
      <c r="W867" s="43">
        <v>0</v>
      </c>
      <c r="X867" s="43">
        <v>0</v>
      </c>
      <c r="Y867" s="43">
        <v>0</v>
      </c>
      <c r="Z867" s="43">
        <v>0</v>
      </c>
      <c r="AA867" s="43">
        <v>0</v>
      </c>
      <c r="AB867" s="43">
        <v>0</v>
      </c>
      <c r="AC867" s="43">
        <v>0</v>
      </c>
      <c r="AD867" s="43">
        <v>0</v>
      </c>
      <c r="AE867" s="43">
        <v>0</v>
      </c>
      <c r="AF867" s="43">
        <v>0</v>
      </c>
      <c r="AG867" s="43">
        <v>0</v>
      </c>
      <c r="AH867" s="43">
        <v>0</v>
      </c>
      <c r="AI867" s="88">
        <v>0</v>
      </c>
      <c r="AJ867" s="43">
        <v>0</v>
      </c>
      <c r="AK867" s="43">
        <v>0</v>
      </c>
      <c r="AL867" s="43">
        <v>0</v>
      </c>
      <c r="AM867" s="43">
        <v>0</v>
      </c>
      <c r="AN867" s="72">
        <f t="shared" si="159"/>
        <v>34774660</v>
      </c>
      <c r="AO867" s="40">
        <v>42731</v>
      </c>
      <c r="AP867" s="56">
        <v>34774660</v>
      </c>
      <c r="AQ867" s="43">
        <v>0</v>
      </c>
      <c r="AR867" s="43">
        <v>0</v>
      </c>
      <c r="AS867" s="43">
        <v>0</v>
      </c>
      <c r="AT867" s="43">
        <v>0</v>
      </c>
      <c r="AU867" s="43">
        <v>0</v>
      </c>
      <c r="AV867" s="43">
        <v>0</v>
      </c>
      <c r="AW867" s="43">
        <v>0</v>
      </c>
      <c r="AX867" s="43">
        <v>0</v>
      </c>
      <c r="AY867" s="43">
        <v>0</v>
      </c>
      <c r="AZ867" s="43">
        <v>0</v>
      </c>
      <c r="BA867" s="19"/>
      <c r="BB867" s="275">
        <f t="shared" si="160"/>
        <v>0</v>
      </c>
      <c r="BC867" s="275">
        <f t="shared" si="161"/>
        <v>0</v>
      </c>
      <c r="BD867" s="14">
        <f>COUNTIF(СписМінфін!$B$2:$B$101,M867)</f>
        <v>1</v>
      </c>
    </row>
    <row r="868" spans="1:56" s="14" customFormat="1" hidden="1" x14ac:dyDescent="0.2">
      <c r="A868" s="14">
        <v>1</v>
      </c>
      <c r="B868" s="14">
        <f t="shared" si="162"/>
        <v>1</v>
      </c>
      <c r="C868" s="14">
        <f t="shared" si="163"/>
        <v>0</v>
      </c>
      <c r="D868" s="14" t="str">
        <f t="shared" si="164"/>
        <v>11ПУБЛІЧНЕ АКЦIОНЕРНЕ ТОВАРИСТВО "МИРОНІВСЬКИЙ ЗАВОД ПО ВИГОТОВЛЕННЮ КРУП І КОМБІКОРМІВ "</v>
      </c>
      <c r="E868" s="261">
        <f t="shared" si="165"/>
        <v>120657.05863013823</v>
      </c>
      <c r="F868" s="261">
        <f t="shared" si="166"/>
        <v>0</v>
      </c>
      <c r="G868" s="128">
        <f t="shared" si="157"/>
        <v>579471.40000000596</v>
      </c>
      <c r="H868" s="126">
        <f t="shared" si="167"/>
        <v>0</v>
      </c>
      <c r="I868" s="23">
        <v>42695</v>
      </c>
      <c r="J868" s="23">
        <v>42695</v>
      </c>
      <c r="K868" s="274">
        <f t="shared" si="168"/>
        <v>42725</v>
      </c>
      <c r="L868" s="22">
        <v>9222937117</v>
      </c>
      <c r="M868" s="14" t="s">
        <v>47</v>
      </c>
      <c r="N868" s="41">
        <v>9517710155</v>
      </c>
      <c r="O868" s="40">
        <v>42695</v>
      </c>
      <c r="P868" s="40">
        <v>42695</v>
      </c>
      <c r="Q868" s="40" t="s">
        <v>108</v>
      </c>
      <c r="R868" s="43">
        <v>267532450</v>
      </c>
      <c r="S868" s="40">
        <v>42725</v>
      </c>
      <c r="T868" s="55">
        <f t="shared" si="158"/>
        <v>266952978.59999999</v>
      </c>
      <c r="U868" s="90">
        <v>42725</v>
      </c>
      <c r="V868" s="19">
        <v>266952978.59999999</v>
      </c>
      <c r="W868" s="43">
        <v>0</v>
      </c>
      <c r="X868" s="43">
        <v>0</v>
      </c>
      <c r="Y868" s="43">
        <v>0</v>
      </c>
      <c r="Z868" s="43">
        <v>0</v>
      </c>
      <c r="AA868" s="43">
        <v>0</v>
      </c>
      <c r="AB868" s="43">
        <v>0</v>
      </c>
      <c r="AC868" s="43">
        <v>0</v>
      </c>
      <c r="AD868" s="43">
        <v>0</v>
      </c>
      <c r="AE868" s="43">
        <v>0</v>
      </c>
      <c r="AF868" s="43">
        <v>0</v>
      </c>
      <c r="AG868" s="43">
        <v>0</v>
      </c>
      <c r="AH868" s="43">
        <v>0</v>
      </c>
      <c r="AI868" s="88">
        <v>0</v>
      </c>
      <c r="AJ868" s="43">
        <v>0</v>
      </c>
      <c r="AK868" s="43">
        <v>0</v>
      </c>
      <c r="AL868" s="43">
        <v>0</v>
      </c>
      <c r="AM868" s="43">
        <v>0</v>
      </c>
      <c r="AN868" s="72">
        <f t="shared" si="159"/>
        <v>266952978.59999999</v>
      </c>
      <c r="AO868" s="40">
        <v>42733</v>
      </c>
      <c r="AP868" s="56">
        <v>266952978.59999999</v>
      </c>
      <c r="AQ868" s="43">
        <v>0</v>
      </c>
      <c r="AR868" s="43">
        <v>0</v>
      </c>
      <c r="AS868" s="43">
        <v>0</v>
      </c>
      <c r="AT868" s="43">
        <v>0</v>
      </c>
      <c r="AU868" s="43">
        <v>0</v>
      </c>
      <c r="AV868" s="43">
        <v>0</v>
      </c>
      <c r="AW868" s="43">
        <v>0</v>
      </c>
      <c r="AX868" s="43">
        <v>0</v>
      </c>
      <c r="AY868" s="43">
        <v>0</v>
      </c>
      <c r="AZ868" s="43">
        <v>0</v>
      </c>
      <c r="BA868" s="19"/>
      <c r="BB868" s="275">
        <f t="shared" si="160"/>
        <v>0</v>
      </c>
      <c r="BC868" s="275">
        <f t="shared" si="161"/>
        <v>579471.40000000596</v>
      </c>
      <c r="BD868" s="14">
        <f>COUNTIF(СписМінфін!$B$2:$B$101,M868)</f>
        <v>1</v>
      </c>
    </row>
    <row r="869" spans="1:56" s="14" customFormat="1" hidden="1" x14ac:dyDescent="0.2">
      <c r="A869" s="14">
        <v>1</v>
      </c>
      <c r="B869" s="14">
        <f t="shared" si="162"/>
        <v>1</v>
      </c>
      <c r="C869" s="14">
        <f t="shared" si="163"/>
        <v>0</v>
      </c>
      <c r="D869" s="14" t="str">
        <f t="shared" si="164"/>
        <v>11СПІЛЬНЕ УКРАЇНСЬКО-ПОЛЬСЬКЕ ПІДПРИЄМСТВО В ФОРМІ ТОВАРИСТВА З ОБМЕЖЕНОЮ ВІДПОВІДАЛЬНІСТЮ "МОДЕРН-ЕКСПО"</v>
      </c>
      <c r="E869" s="261">
        <f t="shared" si="165"/>
        <v>18.960438356272977</v>
      </c>
      <c r="F869" s="261">
        <f t="shared" si="166"/>
        <v>0</v>
      </c>
      <c r="G869" s="128">
        <f t="shared" si="157"/>
        <v>91.060000000521541</v>
      </c>
      <c r="H869" s="126">
        <f t="shared" si="167"/>
        <v>0</v>
      </c>
      <c r="I869" s="23">
        <v>42695</v>
      </c>
      <c r="J869" s="23">
        <v>42695</v>
      </c>
      <c r="K869" s="274">
        <f t="shared" si="168"/>
        <v>42725</v>
      </c>
      <c r="L869" s="22">
        <v>9223742106</v>
      </c>
      <c r="M869" s="14" t="s">
        <v>93</v>
      </c>
      <c r="N869" s="41">
        <v>217515703177</v>
      </c>
      <c r="O869" s="40">
        <v>42695</v>
      </c>
      <c r="P869" s="40">
        <v>42695</v>
      </c>
      <c r="Q869" s="40" t="s">
        <v>108</v>
      </c>
      <c r="R869" s="43">
        <v>13067525</v>
      </c>
      <c r="S869" s="40">
        <v>42725</v>
      </c>
      <c r="T869" s="55">
        <f t="shared" si="158"/>
        <v>13067433.939999999</v>
      </c>
      <c r="U869" s="90">
        <v>42725</v>
      </c>
      <c r="V869" s="19">
        <v>13067433.939999999</v>
      </c>
      <c r="W869" s="43">
        <v>0</v>
      </c>
      <c r="X869" s="43">
        <v>0</v>
      </c>
      <c r="Y869" s="43">
        <v>0</v>
      </c>
      <c r="Z869" s="43">
        <v>0</v>
      </c>
      <c r="AA869" s="43">
        <v>0</v>
      </c>
      <c r="AB869" s="43">
        <v>0</v>
      </c>
      <c r="AC869" s="43">
        <v>0</v>
      </c>
      <c r="AD869" s="43">
        <v>0</v>
      </c>
      <c r="AE869" s="43">
        <v>0</v>
      </c>
      <c r="AF869" s="43">
        <v>0</v>
      </c>
      <c r="AG869" s="43">
        <v>0</v>
      </c>
      <c r="AH869" s="43">
        <v>0</v>
      </c>
      <c r="AI869" s="88">
        <v>0</v>
      </c>
      <c r="AJ869" s="43">
        <v>0</v>
      </c>
      <c r="AK869" s="43">
        <v>0</v>
      </c>
      <c r="AL869" s="43">
        <v>0</v>
      </c>
      <c r="AM869" s="43">
        <v>0</v>
      </c>
      <c r="AN869" s="72">
        <f t="shared" si="159"/>
        <v>13067433.939999999</v>
      </c>
      <c r="AO869" s="40">
        <v>42731</v>
      </c>
      <c r="AP869" s="56">
        <v>13067433.939999999</v>
      </c>
      <c r="AQ869" s="43">
        <v>0</v>
      </c>
      <c r="AR869" s="43">
        <v>0</v>
      </c>
      <c r="AS869" s="43">
        <v>0</v>
      </c>
      <c r="AT869" s="43">
        <v>0</v>
      </c>
      <c r="AU869" s="43">
        <v>0</v>
      </c>
      <c r="AV869" s="43">
        <v>0</v>
      </c>
      <c r="AW869" s="43">
        <v>0</v>
      </c>
      <c r="AX869" s="43">
        <v>0</v>
      </c>
      <c r="AY869" s="43">
        <v>0</v>
      </c>
      <c r="AZ869" s="43">
        <v>0</v>
      </c>
      <c r="BA869" s="19"/>
      <c r="BB869" s="275">
        <f t="shared" si="160"/>
        <v>0</v>
      </c>
      <c r="BC869" s="275">
        <f t="shared" si="161"/>
        <v>91.060000000521541</v>
      </c>
      <c r="BD869" s="14">
        <f>COUNTIF(СписМінфін!$B$2:$B$101,M869)</f>
        <v>1</v>
      </c>
    </row>
    <row r="870" spans="1:56" s="14" customFormat="1" hidden="1" x14ac:dyDescent="0.2">
      <c r="A870" s="14">
        <v>1</v>
      </c>
      <c r="B870" s="14">
        <f t="shared" si="162"/>
        <v>0</v>
      </c>
      <c r="C870" s="14">
        <f t="shared" si="163"/>
        <v>0</v>
      </c>
      <c r="D870" s="14" t="str">
        <f t="shared" si="164"/>
        <v>11ТОВАРИСТВО З ОБМЕЖЕНОЮ ВIДПОВIДАЛЬНIСТЮ "АГРЕКС"</v>
      </c>
      <c r="E870" s="261">
        <f t="shared" si="165"/>
        <v>0</v>
      </c>
      <c r="F870" s="261">
        <f t="shared" si="166"/>
        <v>0</v>
      </c>
      <c r="G870" s="128">
        <f t="shared" si="157"/>
        <v>0</v>
      </c>
      <c r="H870" s="126">
        <f t="shared" si="167"/>
        <v>0</v>
      </c>
      <c r="I870" s="23">
        <v>42695</v>
      </c>
      <c r="J870" s="23">
        <v>42695</v>
      </c>
      <c r="K870" s="274">
        <f t="shared" si="168"/>
        <v>42725</v>
      </c>
      <c r="L870" s="22">
        <v>9223760520</v>
      </c>
      <c r="M870" s="14" t="s">
        <v>82</v>
      </c>
      <c r="N870" s="41">
        <v>256029005630</v>
      </c>
      <c r="O870" s="40">
        <v>42695</v>
      </c>
      <c r="P870" s="40">
        <v>42695</v>
      </c>
      <c r="Q870" s="40" t="s">
        <v>108</v>
      </c>
      <c r="R870" s="43">
        <v>31525061</v>
      </c>
      <c r="S870" s="40">
        <v>42725</v>
      </c>
      <c r="T870" s="55">
        <f t="shared" si="158"/>
        <v>31525061</v>
      </c>
      <c r="U870" s="90">
        <v>42725</v>
      </c>
      <c r="V870" s="19">
        <v>31525061</v>
      </c>
      <c r="W870" s="43">
        <v>0</v>
      </c>
      <c r="X870" s="43">
        <v>0</v>
      </c>
      <c r="Y870" s="43">
        <v>0</v>
      </c>
      <c r="Z870" s="43">
        <v>0</v>
      </c>
      <c r="AA870" s="43">
        <v>0</v>
      </c>
      <c r="AB870" s="43">
        <v>0</v>
      </c>
      <c r="AC870" s="43">
        <v>0</v>
      </c>
      <c r="AD870" s="43">
        <v>0</v>
      </c>
      <c r="AE870" s="43">
        <v>0</v>
      </c>
      <c r="AF870" s="43">
        <v>0</v>
      </c>
      <c r="AG870" s="43">
        <v>0</v>
      </c>
      <c r="AH870" s="43">
        <v>0</v>
      </c>
      <c r="AI870" s="65"/>
      <c r="AJ870" s="40"/>
      <c r="AK870" s="22"/>
      <c r="AL870" s="40"/>
      <c r="AM870" s="43">
        <v>0</v>
      </c>
      <c r="AN870" s="72">
        <f t="shared" si="159"/>
        <v>31525061</v>
      </c>
      <c r="AO870" s="40">
        <v>42730</v>
      </c>
      <c r="AP870" s="56">
        <v>31525061</v>
      </c>
      <c r="AQ870" s="43">
        <v>0</v>
      </c>
      <c r="AR870" s="43">
        <v>0</v>
      </c>
      <c r="AS870" s="43">
        <v>0</v>
      </c>
      <c r="AT870" s="43">
        <v>0</v>
      </c>
      <c r="AU870" s="43">
        <v>0</v>
      </c>
      <c r="AV870" s="43">
        <v>0</v>
      </c>
      <c r="AW870" s="43">
        <v>0</v>
      </c>
      <c r="AX870" s="43">
        <v>0</v>
      </c>
      <c r="AY870" s="43">
        <v>0</v>
      </c>
      <c r="AZ870" s="43">
        <v>0</v>
      </c>
      <c r="BA870" s="19"/>
      <c r="BB870" s="275">
        <f t="shared" si="160"/>
        <v>0</v>
      </c>
      <c r="BC870" s="275">
        <f t="shared" si="161"/>
        <v>0</v>
      </c>
      <c r="BD870" s="14">
        <f>COUNTIF(СписМінфін!$B$2:$B$101,M870)</f>
        <v>1</v>
      </c>
    </row>
    <row r="871" spans="1:56" s="14" customFormat="1" hidden="1" x14ac:dyDescent="0.2">
      <c r="A871" s="14">
        <v>1</v>
      </c>
      <c r="B871" s="14">
        <f t="shared" si="162"/>
        <v>1</v>
      </c>
      <c r="C871" s="14">
        <f t="shared" si="163"/>
        <v>0</v>
      </c>
      <c r="D871" s="14" t="str">
        <f t="shared" si="164"/>
        <v>11ТОВАРИСТВО З ОБМЕЖЕНОЮ ВIДПОВIДАЛЬНIСТЮ "ЄВРОПА-ТРАНС ЛТД"</v>
      </c>
      <c r="E871" s="261">
        <f t="shared" si="165"/>
        <v>123007.56164383562</v>
      </c>
      <c r="F871" s="261">
        <f t="shared" si="166"/>
        <v>0</v>
      </c>
      <c r="G871" s="128">
        <f t="shared" si="157"/>
        <v>590760</v>
      </c>
      <c r="H871" s="126">
        <f t="shared" si="167"/>
        <v>0</v>
      </c>
      <c r="I871" s="23">
        <v>42695</v>
      </c>
      <c r="J871" s="23">
        <v>42695</v>
      </c>
      <c r="K871" s="274">
        <f t="shared" si="168"/>
        <v>42725</v>
      </c>
      <c r="L871" s="22">
        <v>9223612314</v>
      </c>
      <c r="M871" s="14" t="s">
        <v>51</v>
      </c>
      <c r="N871" s="41">
        <v>326051509157</v>
      </c>
      <c r="O871" s="40">
        <v>42695</v>
      </c>
      <c r="P871" s="40">
        <v>42695</v>
      </c>
      <c r="Q871" s="40" t="s">
        <v>108</v>
      </c>
      <c r="R871" s="22">
        <v>102356448</v>
      </c>
      <c r="S871" s="40">
        <v>42725</v>
      </c>
      <c r="T871" s="55">
        <f t="shared" si="158"/>
        <v>101765688</v>
      </c>
      <c r="U871" s="90">
        <v>42725</v>
      </c>
      <c r="V871" s="19">
        <v>101765688</v>
      </c>
      <c r="W871" s="43">
        <v>0</v>
      </c>
      <c r="X871" s="43">
        <v>0</v>
      </c>
      <c r="Y871" s="43">
        <v>0</v>
      </c>
      <c r="Z871" s="43">
        <v>0</v>
      </c>
      <c r="AA871" s="43">
        <v>0</v>
      </c>
      <c r="AB871" s="43">
        <v>0</v>
      </c>
      <c r="AC871" s="43">
        <v>0</v>
      </c>
      <c r="AD871" s="43">
        <v>0</v>
      </c>
      <c r="AE871" s="43">
        <v>0</v>
      </c>
      <c r="AF871" s="43">
        <v>0</v>
      </c>
      <c r="AG871" s="43">
        <v>0</v>
      </c>
      <c r="AH871" s="43">
        <v>0</v>
      </c>
      <c r="AI871" s="88">
        <v>0</v>
      </c>
      <c r="AJ871" s="43">
        <v>0</v>
      </c>
      <c r="AK871" s="43">
        <v>0</v>
      </c>
      <c r="AL871" s="43">
        <v>0</v>
      </c>
      <c r="AM871" s="43">
        <v>0</v>
      </c>
      <c r="AN871" s="72">
        <f t="shared" si="159"/>
        <v>101765688</v>
      </c>
      <c r="AO871" s="40">
        <v>42730</v>
      </c>
      <c r="AP871" s="56">
        <v>101765688</v>
      </c>
      <c r="AQ871" s="43">
        <v>0</v>
      </c>
      <c r="AR871" s="43">
        <v>0</v>
      </c>
      <c r="AS871" s="43">
        <v>0</v>
      </c>
      <c r="AT871" s="43">
        <v>0</v>
      </c>
      <c r="AU871" s="43">
        <v>0</v>
      </c>
      <c r="AV871" s="43">
        <v>0</v>
      </c>
      <c r="AW871" s="43">
        <v>0</v>
      </c>
      <c r="AX871" s="43">
        <v>0</v>
      </c>
      <c r="AY871" s="43">
        <v>0</v>
      </c>
      <c r="AZ871" s="43">
        <v>0</v>
      </c>
      <c r="BA871" s="19"/>
      <c r="BB871" s="275">
        <f t="shared" si="160"/>
        <v>0</v>
      </c>
      <c r="BC871" s="275">
        <f t="shared" si="161"/>
        <v>590760</v>
      </c>
      <c r="BD871" s="14">
        <f>COUNTIF(СписМінфін!$B$2:$B$101,M871)</f>
        <v>1</v>
      </c>
    </row>
    <row r="872" spans="1:56" s="14" customFormat="1" hidden="1" x14ac:dyDescent="0.2">
      <c r="A872" s="14">
        <v>1</v>
      </c>
      <c r="B872" s="14">
        <f t="shared" si="162"/>
        <v>0</v>
      </c>
      <c r="C872" s="14">
        <f t="shared" si="163"/>
        <v>0</v>
      </c>
      <c r="D872" s="14" t="str">
        <f t="shared" si="164"/>
        <v>11ТОВАРИСТВО З ОБМЕЖЕНОЮ ВIДПОВIДАЛЬНIСТЮ "ПОБУЖСЬКИЙ ФЕРОНІКЕЛЕВИЙ КОМБІНАТ"</v>
      </c>
      <c r="E872" s="261">
        <f t="shared" si="165"/>
        <v>0</v>
      </c>
      <c r="F872" s="261">
        <f t="shared" si="166"/>
        <v>0</v>
      </c>
      <c r="G872" s="128">
        <f t="shared" si="157"/>
        <v>0</v>
      </c>
      <c r="H872" s="126">
        <f t="shared" si="167"/>
        <v>0</v>
      </c>
      <c r="I872" s="23">
        <v>42695</v>
      </c>
      <c r="J872" s="23">
        <v>42695</v>
      </c>
      <c r="K872" s="274">
        <f t="shared" si="168"/>
        <v>42725</v>
      </c>
      <c r="L872" s="22">
        <v>9223559158</v>
      </c>
      <c r="M872" s="14" t="s">
        <v>50</v>
      </c>
      <c r="N872" s="41">
        <v>310769526557</v>
      </c>
      <c r="O872" s="40">
        <v>42695</v>
      </c>
      <c r="P872" s="40">
        <v>42695</v>
      </c>
      <c r="Q872" s="40" t="s">
        <v>108</v>
      </c>
      <c r="R872" s="22">
        <v>29373923</v>
      </c>
      <c r="S872" s="40">
        <v>42725</v>
      </c>
      <c r="T872" s="55">
        <f t="shared" si="158"/>
        <v>29373923</v>
      </c>
      <c r="U872" s="90">
        <v>42725</v>
      </c>
      <c r="V872" s="19">
        <v>29373923</v>
      </c>
      <c r="W872" s="43">
        <v>0</v>
      </c>
      <c r="X872" s="43">
        <v>0</v>
      </c>
      <c r="Y872" s="43">
        <v>0</v>
      </c>
      <c r="Z872" s="43">
        <v>0</v>
      </c>
      <c r="AA872" s="43">
        <v>0</v>
      </c>
      <c r="AB872" s="43">
        <v>0</v>
      </c>
      <c r="AC872" s="43">
        <v>0</v>
      </c>
      <c r="AD872" s="43">
        <v>0</v>
      </c>
      <c r="AE872" s="43">
        <v>0</v>
      </c>
      <c r="AF872" s="43">
        <v>0</v>
      </c>
      <c r="AG872" s="43">
        <v>0</v>
      </c>
      <c r="AH872" s="43">
        <v>0</v>
      </c>
      <c r="AI872" s="88">
        <v>0</v>
      </c>
      <c r="AJ872" s="43">
        <v>0</v>
      </c>
      <c r="AK872" s="43">
        <v>0</v>
      </c>
      <c r="AL872" s="43">
        <v>0</v>
      </c>
      <c r="AM872" s="43">
        <v>0</v>
      </c>
      <c r="AN872" s="72">
        <f t="shared" si="159"/>
        <v>29373923</v>
      </c>
      <c r="AO872" s="40">
        <v>42730</v>
      </c>
      <c r="AP872" s="56">
        <v>29373923</v>
      </c>
      <c r="AQ872" s="43">
        <v>0</v>
      </c>
      <c r="AR872" s="43">
        <v>0</v>
      </c>
      <c r="AS872" s="43">
        <v>0</v>
      </c>
      <c r="AT872" s="43">
        <v>0</v>
      </c>
      <c r="AU872" s="43">
        <v>0</v>
      </c>
      <c r="AV872" s="43">
        <v>0</v>
      </c>
      <c r="AW872" s="43">
        <v>0</v>
      </c>
      <c r="AX872" s="43">
        <v>0</v>
      </c>
      <c r="AY872" s="43">
        <v>0</v>
      </c>
      <c r="AZ872" s="43">
        <v>0</v>
      </c>
      <c r="BA872" s="19"/>
      <c r="BB872" s="275">
        <f t="shared" si="160"/>
        <v>0</v>
      </c>
      <c r="BC872" s="275">
        <f t="shared" si="161"/>
        <v>0</v>
      </c>
      <c r="BD872" s="14">
        <f>COUNTIF(СписМінфін!$B$2:$B$101,M872)</f>
        <v>1</v>
      </c>
    </row>
    <row r="873" spans="1:56" s="14" customFormat="1" hidden="1" x14ac:dyDescent="0.2">
      <c r="A873" s="14">
        <v>1</v>
      </c>
      <c r="B873" s="14">
        <f t="shared" si="162"/>
        <v>0</v>
      </c>
      <c r="C873" s="14">
        <f t="shared" si="163"/>
        <v>0</v>
      </c>
      <c r="D873" s="14" t="str">
        <f t="shared" si="164"/>
        <v>11ТОВАРИСТВО З ОБМЕЖЕНОЮ ВIДПОВIДАЛЬНIСТЮ "ТОРГОВИЙ ДІМ "АГРОІМПОРТ ЛТД"</v>
      </c>
      <c r="E873" s="261">
        <f t="shared" si="165"/>
        <v>0</v>
      </c>
      <c r="F873" s="261">
        <f t="shared" si="166"/>
        <v>0</v>
      </c>
      <c r="G873" s="128">
        <f t="shared" si="157"/>
        <v>0</v>
      </c>
      <c r="H873" s="126">
        <f t="shared" si="167"/>
        <v>0</v>
      </c>
      <c r="I873" s="23">
        <v>42695</v>
      </c>
      <c r="J873" s="23">
        <v>42695</v>
      </c>
      <c r="K873" s="274">
        <f t="shared" si="168"/>
        <v>42725</v>
      </c>
      <c r="L873" s="22">
        <v>9223843878</v>
      </c>
      <c r="M873" s="14" t="s">
        <v>79</v>
      </c>
      <c r="N873" s="41">
        <v>359171226555</v>
      </c>
      <c r="O873" s="40">
        <v>42695</v>
      </c>
      <c r="P873" s="40">
        <v>42695</v>
      </c>
      <c r="Q873" s="40" t="s">
        <v>108</v>
      </c>
      <c r="R873" s="22">
        <v>242176666</v>
      </c>
      <c r="S873" s="40">
        <v>42725</v>
      </c>
      <c r="T873" s="55">
        <f t="shared" si="158"/>
        <v>242176666</v>
      </c>
      <c r="U873" s="90">
        <v>42725</v>
      </c>
      <c r="V873" s="19">
        <v>242176666</v>
      </c>
      <c r="W873" s="43">
        <v>0</v>
      </c>
      <c r="X873" s="43">
        <v>0</v>
      </c>
      <c r="Y873" s="43">
        <v>0</v>
      </c>
      <c r="Z873" s="43">
        <v>0</v>
      </c>
      <c r="AA873" s="43">
        <v>0</v>
      </c>
      <c r="AB873" s="43">
        <v>0</v>
      </c>
      <c r="AC873" s="43">
        <v>0</v>
      </c>
      <c r="AD873" s="43">
        <v>0</v>
      </c>
      <c r="AE873" s="43">
        <v>0</v>
      </c>
      <c r="AF873" s="43">
        <v>0</v>
      </c>
      <c r="AG873" s="43">
        <v>0</v>
      </c>
      <c r="AH873" s="43">
        <v>0</v>
      </c>
      <c r="AI873" s="88">
        <v>0</v>
      </c>
      <c r="AJ873" s="43">
        <v>0</v>
      </c>
      <c r="AK873" s="43">
        <v>0</v>
      </c>
      <c r="AL873" s="43">
        <v>0</v>
      </c>
      <c r="AM873" s="43">
        <v>0</v>
      </c>
      <c r="AN873" s="72">
        <f t="shared" si="159"/>
        <v>242176666</v>
      </c>
      <c r="AO873" s="40">
        <v>42730</v>
      </c>
      <c r="AP873" s="56">
        <v>242176666</v>
      </c>
      <c r="AQ873" s="43">
        <v>0</v>
      </c>
      <c r="AR873" s="43">
        <v>0</v>
      </c>
      <c r="AS873" s="43">
        <v>0</v>
      </c>
      <c r="AT873" s="43">
        <v>0</v>
      </c>
      <c r="AU873" s="43">
        <v>0</v>
      </c>
      <c r="AV873" s="43">
        <v>0</v>
      </c>
      <c r="AW873" s="43">
        <v>0</v>
      </c>
      <c r="AX873" s="43">
        <v>0</v>
      </c>
      <c r="AY873" s="43">
        <v>0</v>
      </c>
      <c r="AZ873" s="43">
        <v>0</v>
      </c>
      <c r="BA873" s="19"/>
      <c r="BB873" s="275">
        <f t="shared" si="160"/>
        <v>0</v>
      </c>
      <c r="BC873" s="275">
        <f t="shared" si="161"/>
        <v>0</v>
      </c>
      <c r="BD873" s="14">
        <f>COUNTIF(СписМінфін!$B$2:$B$101,M873)</f>
        <v>1</v>
      </c>
    </row>
    <row r="874" spans="1:56" s="14" customFormat="1" hidden="1" x14ac:dyDescent="0.2">
      <c r="A874" s="14">
        <v>1</v>
      </c>
      <c r="B874" s="14">
        <f t="shared" si="162"/>
        <v>1</v>
      </c>
      <c r="C874" s="14">
        <f t="shared" si="163"/>
        <v>0</v>
      </c>
      <c r="D874" s="14" t="str">
        <f t="shared" si="164"/>
        <v>11ДОЧІРНЄ ПІДПРИЄМСТВО З ІНОЗЕМНОЮ ІНВЕСТИЦІЄЮ "САНГРАНТ ПЛЮС"</v>
      </c>
      <c r="E874" s="261">
        <f t="shared" si="165"/>
        <v>7.5229589046680765</v>
      </c>
      <c r="F874" s="261">
        <f t="shared" si="166"/>
        <v>0</v>
      </c>
      <c r="G874" s="128">
        <f t="shared" si="157"/>
        <v>36.130000002682209</v>
      </c>
      <c r="H874" s="126">
        <f t="shared" si="167"/>
        <v>0</v>
      </c>
      <c r="I874" s="23">
        <v>42695</v>
      </c>
      <c r="J874" s="23">
        <v>42695</v>
      </c>
      <c r="K874" s="274">
        <f t="shared" si="168"/>
        <v>42726</v>
      </c>
      <c r="L874" s="22">
        <v>9223696293</v>
      </c>
      <c r="M874" s="14" t="s">
        <v>88</v>
      </c>
      <c r="N874" s="41">
        <v>312436726100</v>
      </c>
      <c r="O874" s="40">
        <v>42695</v>
      </c>
      <c r="P874" s="40">
        <v>42695</v>
      </c>
      <c r="Q874" s="40" t="s">
        <v>108</v>
      </c>
      <c r="R874" s="22">
        <v>39999167</v>
      </c>
      <c r="S874" s="40">
        <v>42725</v>
      </c>
      <c r="T874" s="55">
        <f t="shared" si="158"/>
        <v>39999130.869999997</v>
      </c>
      <c r="U874" s="90">
        <v>42726</v>
      </c>
      <c r="V874" s="19">
        <v>39999130.869999997</v>
      </c>
      <c r="W874" s="43">
        <v>0</v>
      </c>
      <c r="X874" s="43">
        <v>0</v>
      </c>
      <c r="Y874" s="43">
        <v>0</v>
      </c>
      <c r="Z874" s="43">
        <v>0</v>
      </c>
      <c r="AA874" s="43">
        <v>0</v>
      </c>
      <c r="AB874" s="43">
        <v>0</v>
      </c>
      <c r="AC874" s="43">
        <v>0</v>
      </c>
      <c r="AD874" s="43">
        <v>0</v>
      </c>
      <c r="AE874" s="43">
        <v>0</v>
      </c>
      <c r="AF874" s="43">
        <v>0</v>
      </c>
      <c r="AG874" s="43">
        <v>0</v>
      </c>
      <c r="AH874" s="43">
        <v>0</v>
      </c>
      <c r="AI874" s="88">
        <v>0</v>
      </c>
      <c r="AJ874" s="43">
        <v>0</v>
      </c>
      <c r="AK874" s="43">
        <v>0</v>
      </c>
      <c r="AL874" s="43">
        <v>0</v>
      </c>
      <c r="AM874" s="43">
        <v>0</v>
      </c>
      <c r="AN874" s="72">
        <f t="shared" si="159"/>
        <v>39999130.869999997</v>
      </c>
      <c r="AO874" s="40">
        <v>42730</v>
      </c>
      <c r="AP874" s="56">
        <v>39999130.869999997</v>
      </c>
      <c r="AQ874" s="43">
        <v>0</v>
      </c>
      <c r="AR874" s="43">
        <v>0</v>
      </c>
      <c r="AS874" s="43">
        <v>0</v>
      </c>
      <c r="AT874" s="43">
        <v>0</v>
      </c>
      <c r="AU874" s="43">
        <v>0</v>
      </c>
      <c r="AV874" s="43">
        <v>0</v>
      </c>
      <c r="AW874" s="43">
        <v>0</v>
      </c>
      <c r="AX874" s="43">
        <v>0</v>
      </c>
      <c r="AY874" s="43">
        <v>0</v>
      </c>
      <c r="AZ874" s="43">
        <v>0</v>
      </c>
      <c r="BA874" s="19"/>
      <c r="BB874" s="275">
        <f t="shared" si="160"/>
        <v>0</v>
      </c>
      <c r="BC874" s="275">
        <f t="shared" si="161"/>
        <v>36.130000002682209</v>
      </c>
      <c r="BD874" s="14">
        <f>COUNTIF(СписМінфін!$B$2:$B$101,M874)</f>
        <v>1</v>
      </c>
    </row>
    <row r="875" spans="1:56" s="14" customFormat="1" hidden="1" x14ac:dyDescent="0.2">
      <c r="A875" s="14">
        <v>1</v>
      </c>
      <c r="B875" s="14">
        <f t="shared" si="162"/>
        <v>1</v>
      </c>
      <c r="C875" s="14">
        <f t="shared" si="163"/>
        <v>0</v>
      </c>
      <c r="D875" s="14" t="str">
        <f t="shared" si="164"/>
        <v>11КАЗЕННЕ ПІДПРИЄМСТВО "НАУКОВО-ВИРОБНИЧИЙ КОМПЛЕКС "ІСКРА"</v>
      </c>
      <c r="E875" s="261">
        <f t="shared" si="165"/>
        <v>94077.116383561632</v>
      </c>
      <c r="F875" s="261">
        <f t="shared" si="166"/>
        <v>0</v>
      </c>
      <c r="G875" s="128">
        <f t="shared" si="157"/>
        <v>451817.73</v>
      </c>
      <c r="H875" s="126">
        <f t="shared" si="167"/>
        <v>0</v>
      </c>
      <c r="I875" s="23">
        <v>42695</v>
      </c>
      <c r="J875" s="23">
        <v>42695</v>
      </c>
      <c r="K875" s="274">
        <f t="shared" si="168"/>
        <v>42726</v>
      </c>
      <c r="L875" s="22">
        <v>9223628436</v>
      </c>
      <c r="M875" s="14" t="s">
        <v>20</v>
      </c>
      <c r="N875" s="41">
        <v>143138608241</v>
      </c>
      <c r="O875" s="40">
        <v>42695</v>
      </c>
      <c r="P875" s="40">
        <v>42695</v>
      </c>
      <c r="Q875" s="40" t="s">
        <v>108</v>
      </c>
      <c r="R875" s="43">
        <v>3862870</v>
      </c>
      <c r="S875" s="40">
        <v>42725</v>
      </c>
      <c r="T875" s="55">
        <f t="shared" si="158"/>
        <v>3411052.27</v>
      </c>
      <c r="U875" s="90">
        <v>42726</v>
      </c>
      <c r="V875" s="19">
        <v>3411052.27</v>
      </c>
      <c r="W875" s="43">
        <v>0</v>
      </c>
      <c r="X875" s="43">
        <v>0</v>
      </c>
      <c r="Y875" s="43">
        <v>0</v>
      </c>
      <c r="Z875" s="43">
        <v>0</v>
      </c>
      <c r="AA875" s="43">
        <v>0</v>
      </c>
      <c r="AB875" s="43">
        <v>0</v>
      </c>
      <c r="AC875" s="43">
        <v>0</v>
      </c>
      <c r="AD875" s="43">
        <v>0</v>
      </c>
      <c r="AE875" s="43">
        <v>0</v>
      </c>
      <c r="AF875" s="43">
        <v>0</v>
      </c>
      <c r="AG875" s="43">
        <v>0</v>
      </c>
      <c r="AH875" s="43">
        <v>0</v>
      </c>
      <c r="AI875" s="88">
        <v>0</v>
      </c>
      <c r="AJ875" s="43">
        <v>0</v>
      </c>
      <c r="AK875" s="43">
        <v>0</v>
      </c>
      <c r="AL875" s="43">
        <v>0</v>
      </c>
      <c r="AM875" s="43">
        <v>0</v>
      </c>
      <c r="AN875" s="72">
        <f t="shared" si="159"/>
        <v>3411052.27</v>
      </c>
      <c r="AO875" s="40">
        <v>42730</v>
      </c>
      <c r="AP875" s="56">
        <v>3411052.27</v>
      </c>
      <c r="AQ875" s="43">
        <v>0</v>
      </c>
      <c r="AR875" s="43">
        <v>0</v>
      </c>
      <c r="AS875" s="43">
        <v>0</v>
      </c>
      <c r="AT875" s="43">
        <v>0</v>
      </c>
      <c r="AU875" s="43">
        <v>0</v>
      </c>
      <c r="AV875" s="43">
        <v>0</v>
      </c>
      <c r="AW875" s="43">
        <v>0</v>
      </c>
      <c r="AX875" s="43">
        <v>0</v>
      </c>
      <c r="AY875" s="43">
        <v>0</v>
      </c>
      <c r="AZ875" s="43">
        <v>0</v>
      </c>
      <c r="BA875" s="19"/>
      <c r="BB875" s="275">
        <f t="shared" si="160"/>
        <v>0</v>
      </c>
      <c r="BC875" s="275">
        <f t="shared" si="161"/>
        <v>451817.73</v>
      </c>
      <c r="BD875" s="14">
        <f>COUNTIF(СписМінфін!$B$2:$B$101,M875)</f>
        <v>1</v>
      </c>
    </row>
    <row r="876" spans="1:56" s="14" customFormat="1" hidden="1" x14ac:dyDescent="0.2">
      <c r="A876" s="14">
        <v>1</v>
      </c>
      <c r="B876" s="14">
        <f t="shared" si="162"/>
        <v>0</v>
      </c>
      <c r="C876" s="14">
        <f t="shared" si="163"/>
        <v>0</v>
      </c>
      <c r="D876" s="14" t="str">
        <f t="shared" si="164"/>
        <v>11ПРИВАТНЕ АКЦIОНЕРНЕ ТОВАРИСТВО "ЄВРАЗ СУХА БАЛКА"</v>
      </c>
      <c r="E876" s="261">
        <f t="shared" si="165"/>
        <v>0</v>
      </c>
      <c r="F876" s="261">
        <f t="shared" si="166"/>
        <v>0</v>
      </c>
      <c r="G876" s="128">
        <f t="shared" si="157"/>
        <v>0</v>
      </c>
      <c r="H876" s="126">
        <f t="shared" si="167"/>
        <v>0</v>
      </c>
      <c r="I876" s="23">
        <v>42695</v>
      </c>
      <c r="J876" s="23">
        <v>42695</v>
      </c>
      <c r="K876" s="274">
        <f t="shared" si="168"/>
        <v>42726</v>
      </c>
      <c r="L876" s="22">
        <v>9223816606</v>
      </c>
      <c r="M876" s="14" t="s">
        <v>44</v>
      </c>
      <c r="N876" s="41">
        <v>1913204050</v>
      </c>
      <c r="O876" s="40">
        <v>42695</v>
      </c>
      <c r="P876" s="40">
        <v>42695</v>
      </c>
      <c r="Q876" s="40" t="s">
        <v>108</v>
      </c>
      <c r="R876" s="43">
        <v>9410127</v>
      </c>
      <c r="S876" s="40">
        <v>42725</v>
      </c>
      <c r="T876" s="55">
        <f t="shared" si="158"/>
        <v>9410127</v>
      </c>
      <c r="U876" s="90">
        <v>42726</v>
      </c>
      <c r="V876" s="19">
        <v>9410127</v>
      </c>
      <c r="W876" s="43">
        <v>0</v>
      </c>
      <c r="X876" s="43">
        <v>0</v>
      </c>
      <c r="Y876" s="43">
        <v>0</v>
      </c>
      <c r="Z876" s="43">
        <v>0</v>
      </c>
      <c r="AA876" s="43">
        <v>0</v>
      </c>
      <c r="AB876" s="43">
        <v>0</v>
      </c>
      <c r="AC876" s="43">
        <v>0</v>
      </c>
      <c r="AD876" s="43">
        <v>0</v>
      </c>
      <c r="AE876" s="43">
        <v>0</v>
      </c>
      <c r="AF876" s="43">
        <v>0</v>
      </c>
      <c r="AG876" s="43">
        <v>0</v>
      </c>
      <c r="AH876" s="43">
        <v>0</v>
      </c>
      <c r="AI876" s="88">
        <v>0</v>
      </c>
      <c r="AJ876" s="43">
        <v>0</v>
      </c>
      <c r="AK876" s="43">
        <v>0</v>
      </c>
      <c r="AL876" s="43">
        <v>0</v>
      </c>
      <c r="AM876" s="43">
        <v>0</v>
      </c>
      <c r="AN876" s="72">
        <f t="shared" si="159"/>
        <v>9410127</v>
      </c>
      <c r="AO876" s="40">
        <v>42786</v>
      </c>
      <c r="AP876" s="56">
        <v>9410127</v>
      </c>
      <c r="AQ876" s="43">
        <v>0</v>
      </c>
      <c r="AR876" s="43">
        <v>0</v>
      </c>
      <c r="AS876" s="43">
        <v>0</v>
      </c>
      <c r="AT876" s="43">
        <v>0</v>
      </c>
      <c r="AU876" s="43">
        <v>0</v>
      </c>
      <c r="AV876" s="43">
        <v>0</v>
      </c>
      <c r="AW876" s="43">
        <v>0</v>
      </c>
      <c r="AX876" s="43">
        <v>0</v>
      </c>
      <c r="AY876" s="43">
        <v>0</v>
      </c>
      <c r="AZ876" s="43">
        <v>0</v>
      </c>
      <c r="BA876" s="19"/>
      <c r="BB876" s="275">
        <f t="shared" si="160"/>
        <v>0</v>
      </c>
      <c r="BC876" s="275">
        <f t="shared" si="161"/>
        <v>0</v>
      </c>
      <c r="BD876" s="14">
        <f>COUNTIF(СписМінфін!$B$2:$B$101,M876)</f>
        <v>1</v>
      </c>
    </row>
    <row r="877" spans="1:56" s="14" customFormat="1" hidden="1" x14ac:dyDescent="0.2">
      <c r="A877" s="14">
        <v>1</v>
      </c>
      <c r="B877" s="14">
        <f t="shared" si="162"/>
        <v>0</v>
      </c>
      <c r="C877" s="14">
        <f t="shared" si="163"/>
        <v>0</v>
      </c>
      <c r="D877" s="14" t="str">
        <f t="shared" si="164"/>
        <v>11ПРИВАТНЕ АКЦIОНЕРНЕ ТОВАРИСТВО "СЕНТРАВІС ПРОДАКШН ЮКРЕЙН"</v>
      </c>
      <c r="E877" s="261">
        <f t="shared" si="165"/>
        <v>0</v>
      </c>
      <c r="F877" s="261">
        <f t="shared" si="166"/>
        <v>0</v>
      </c>
      <c r="G877" s="128">
        <f t="shared" si="157"/>
        <v>0</v>
      </c>
      <c r="H877" s="126">
        <f t="shared" si="167"/>
        <v>0</v>
      </c>
      <c r="I877" s="23">
        <v>42695</v>
      </c>
      <c r="J877" s="23">
        <v>42695</v>
      </c>
      <c r="K877" s="274">
        <f t="shared" si="168"/>
        <v>42726</v>
      </c>
      <c r="L877" s="22">
        <v>9223036137</v>
      </c>
      <c r="M877" s="14" t="s">
        <v>73</v>
      </c>
      <c r="N877" s="41">
        <v>309269404078</v>
      </c>
      <c r="O877" s="40">
        <v>42695</v>
      </c>
      <c r="P877" s="40">
        <v>42695</v>
      </c>
      <c r="Q877" s="40" t="s">
        <v>108</v>
      </c>
      <c r="R877" s="43">
        <v>39693400</v>
      </c>
      <c r="S877" s="40">
        <v>42725</v>
      </c>
      <c r="T877" s="55">
        <f t="shared" si="158"/>
        <v>39693400</v>
      </c>
      <c r="U877" s="90">
        <v>42726</v>
      </c>
      <c r="V877" s="19">
        <v>39693400</v>
      </c>
      <c r="W877" s="43">
        <v>0</v>
      </c>
      <c r="X877" s="43">
        <v>0</v>
      </c>
      <c r="Y877" s="43">
        <v>0</v>
      </c>
      <c r="Z877" s="43">
        <v>0</v>
      </c>
      <c r="AA877" s="43">
        <v>0</v>
      </c>
      <c r="AB877" s="43">
        <v>0</v>
      </c>
      <c r="AC877" s="43">
        <v>0</v>
      </c>
      <c r="AD877" s="43">
        <v>0</v>
      </c>
      <c r="AE877" s="43">
        <v>0</v>
      </c>
      <c r="AF877" s="43">
        <v>0</v>
      </c>
      <c r="AG877" s="43">
        <v>0</v>
      </c>
      <c r="AH877" s="43">
        <v>0</v>
      </c>
      <c r="AI877" s="88">
        <v>0</v>
      </c>
      <c r="AJ877" s="43">
        <v>0</v>
      </c>
      <c r="AK877" s="43">
        <v>0</v>
      </c>
      <c r="AL877" s="43">
        <v>0</v>
      </c>
      <c r="AM877" s="43">
        <v>0</v>
      </c>
      <c r="AN877" s="72">
        <f t="shared" si="159"/>
        <v>39693400</v>
      </c>
      <c r="AO877" s="40">
        <v>42731</v>
      </c>
      <c r="AP877" s="56">
        <v>39693400</v>
      </c>
      <c r="AQ877" s="43">
        <v>0</v>
      </c>
      <c r="AR877" s="43">
        <v>0</v>
      </c>
      <c r="AS877" s="43">
        <v>0</v>
      </c>
      <c r="AT877" s="43">
        <v>0</v>
      </c>
      <c r="AU877" s="43">
        <v>0</v>
      </c>
      <c r="AV877" s="43">
        <v>0</v>
      </c>
      <c r="AW877" s="43">
        <v>0</v>
      </c>
      <c r="AX877" s="43">
        <v>0</v>
      </c>
      <c r="AY877" s="43">
        <v>0</v>
      </c>
      <c r="AZ877" s="43">
        <v>0</v>
      </c>
      <c r="BA877" s="19"/>
      <c r="BB877" s="275">
        <f t="shared" si="160"/>
        <v>0</v>
      </c>
      <c r="BC877" s="275">
        <f t="shared" si="161"/>
        <v>0</v>
      </c>
      <c r="BD877" s="14">
        <f>COUNTIF(СписМінфін!$B$2:$B$101,M877)</f>
        <v>1</v>
      </c>
    </row>
    <row r="878" spans="1:56" s="14" customFormat="1" hidden="1" x14ac:dyDescent="0.2">
      <c r="A878" s="14">
        <v>1</v>
      </c>
      <c r="B878" s="14">
        <f t="shared" si="162"/>
        <v>0</v>
      </c>
      <c r="C878" s="14">
        <f t="shared" si="163"/>
        <v>0</v>
      </c>
      <c r="D878" s="14" t="str">
        <f t="shared" si="164"/>
        <v>11ПРИВАТНЕ АКЦІОНЕРНЕ ТОВАРИСТВО "ПОЛОГІВСЬКИЙ ОЛІЙНОЕКСТРАКЦІЙНИЙ ЗАВОД"</v>
      </c>
      <c r="E878" s="261">
        <f t="shared" si="165"/>
        <v>0</v>
      </c>
      <c r="F878" s="261">
        <f t="shared" si="166"/>
        <v>0</v>
      </c>
      <c r="G878" s="128">
        <f t="shared" si="157"/>
        <v>0</v>
      </c>
      <c r="H878" s="126">
        <f t="shared" si="167"/>
        <v>0</v>
      </c>
      <c r="I878" s="23">
        <v>42695</v>
      </c>
      <c r="J878" s="23">
        <v>42695</v>
      </c>
      <c r="K878" s="274">
        <f t="shared" si="168"/>
        <v>42726</v>
      </c>
      <c r="L878" s="22">
        <v>9223180497</v>
      </c>
      <c r="M878" s="14" t="s">
        <v>75</v>
      </c>
      <c r="N878" s="41">
        <v>3841408159</v>
      </c>
      <c r="O878" s="40">
        <v>42695</v>
      </c>
      <c r="P878" s="40">
        <v>42695</v>
      </c>
      <c r="Q878" s="40" t="s">
        <v>108</v>
      </c>
      <c r="R878" s="22">
        <v>94066274</v>
      </c>
      <c r="S878" s="40">
        <v>42725</v>
      </c>
      <c r="T878" s="55">
        <f t="shared" si="158"/>
        <v>94066274</v>
      </c>
      <c r="U878" s="90">
        <v>42726</v>
      </c>
      <c r="V878" s="19">
        <v>94066274</v>
      </c>
      <c r="W878" s="43">
        <v>0</v>
      </c>
      <c r="X878" s="43">
        <v>0</v>
      </c>
      <c r="Y878" s="43">
        <v>0</v>
      </c>
      <c r="Z878" s="43">
        <v>0</v>
      </c>
      <c r="AA878" s="43">
        <v>0</v>
      </c>
      <c r="AB878" s="43">
        <v>0</v>
      </c>
      <c r="AC878" s="43">
        <v>0</v>
      </c>
      <c r="AD878" s="43">
        <v>0</v>
      </c>
      <c r="AE878" s="43">
        <v>0</v>
      </c>
      <c r="AF878" s="43">
        <v>0</v>
      </c>
      <c r="AG878" s="43">
        <v>0</v>
      </c>
      <c r="AH878" s="43">
        <v>0</v>
      </c>
      <c r="AI878" s="88">
        <v>0</v>
      </c>
      <c r="AJ878" s="43">
        <v>0</v>
      </c>
      <c r="AK878" s="43">
        <v>0</v>
      </c>
      <c r="AL878" s="43">
        <v>0</v>
      </c>
      <c r="AM878" s="43">
        <v>0</v>
      </c>
      <c r="AN878" s="72">
        <f t="shared" si="159"/>
        <v>94066274</v>
      </c>
      <c r="AO878" s="40">
        <v>42730</v>
      </c>
      <c r="AP878" s="56">
        <v>94066274</v>
      </c>
      <c r="AQ878" s="43">
        <v>0</v>
      </c>
      <c r="AR878" s="43">
        <v>0</v>
      </c>
      <c r="AS878" s="43">
        <v>0</v>
      </c>
      <c r="AT878" s="43">
        <v>0</v>
      </c>
      <c r="AU878" s="43">
        <v>0</v>
      </c>
      <c r="AV878" s="43">
        <v>0</v>
      </c>
      <c r="AW878" s="43">
        <v>0</v>
      </c>
      <c r="AX878" s="43">
        <v>0</v>
      </c>
      <c r="AY878" s="43">
        <v>0</v>
      </c>
      <c r="AZ878" s="43">
        <v>0</v>
      </c>
      <c r="BA878" s="19"/>
      <c r="BB878" s="275">
        <f t="shared" si="160"/>
        <v>0</v>
      </c>
      <c r="BC878" s="275">
        <f t="shared" si="161"/>
        <v>0</v>
      </c>
      <c r="BD878" s="14">
        <f>COUNTIF(СписМінфін!$B$2:$B$101,M878)</f>
        <v>1</v>
      </c>
    </row>
    <row r="879" spans="1:56" s="14" customFormat="1" hidden="1" x14ac:dyDescent="0.2">
      <c r="A879" s="14">
        <v>1</v>
      </c>
      <c r="B879" s="14">
        <f t="shared" si="162"/>
        <v>0</v>
      </c>
      <c r="C879" s="14">
        <f t="shared" si="163"/>
        <v>0</v>
      </c>
      <c r="D879" s="14" t="str">
        <f t="shared" si="164"/>
        <v>11ПУБЛІЧНЕ АКЦІОНЕРНЕ ТОВАРИСТВО ''ЗАПОРІЗЬКИЙ ЗАВОД ФЕРОСПЛАВІВ''</v>
      </c>
      <c r="E879" s="261">
        <f t="shared" si="165"/>
        <v>0</v>
      </c>
      <c r="F879" s="261">
        <f t="shared" si="166"/>
        <v>0</v>
      </c>
      <c r="G879" s="128">
        <f t="shared" si="157"/>
        <v>0</v>
      </c>
      <c r="H879" s="126">
        <f t="shared" si="167"/>
        <v>0</v>
      </c>
      <c r="I879" s="23">
        <v>42695</v>
      </c>
      <c r="J879" s="23">
        <v>42695</v>
      </c>
      <c r="K879" s="274">
        <f t="shared" si="168"/>
        <v>42726</v>
      </c>
      <c r="L879" s="22">
        <v>9223198560</v>
      </c>
      <c r="M879" s="14" t="s">
        <v>137</v>
      </c>
      <c r="N879" s="41">
        <v>1865408241</v>
      </c>
      <c r="O879" s="40">
        <v>42695</v>
      </c>
      <c r="P879" s="40">
        <v>42695</v>
      </c>
      <c r="Q879" s="40" t="s">
        <v>108</v>
      </c>
      <c r="R879" s="43">
        <v>45000000</v>
      </c>
      <c r="S879" s="40">
        <v>42725</v>
      </c>
      <c r="T879" s="55">
        <f t="shared" si="158"/>
        <v>45000000</v>
      </c>
      <c r="U879" s="90">
        <v>42726</v>
      </c>
      <c r="V879" s="19">
        <v>45000000</v>
      </c>
      <c r="W879" s="43">
        <v>0</v>
      </c>
      <c r="X879" s="43">
        <v>0</v>
      </c>
      <c r="Y879" s="43">
        <v>0</v>
      </c>
      <c r="Z879" s="43">
        <v>0</v>
      </c>
      <c r="AA879" s="43">
        <v>0</v>
      </c>
      <c r="AB879" s="43">
        <v>0</v>
      </c>
      <c r="AC879" s="43">
        <v>0</v>
      </c>
      <c r="AD879" s="43">
        <v>0</v>
      </c>
      <c r="AE879" s="43">
        <v>0</v>
      </c>
      <c r="AF879" s="43">
        <v>0</v>
      </c>
      <c r="AG879" s="43">
        <v>0</v>
      </c>
      <c r="AH879" s="43">
        <v>0</v>
      </c>
      <c r="AI879" s="88">
        <v>0</v>
      </c>
      <c r="AJ879" s="43">
        <v>0</v>
      </c>
      <c r="AK879" s="43">
        <v>0</v>
      </c>
      <c r="AL879" s="43">
        <v>0</v>
      </c>
      <c r="AM879" s="43">
        <v>0</v>
      </c>
      <c r="AN879" s="72">
        <f t="shared" si="159"/>
        <v>45000000</v>
      </c>
      <c r="AO879" s="40">
        <v>42730</v>
      </c>
      <c r="AP879" s="56">
        <v>45000000</v>
      </c>
      <c r="AQ879" s="43">
        <v>0</v>
      </c>
      <c r="AR879" s="43">
        <v>0</v>
      </c>
      <c r="AS879" s="43">
        <v>0</v>
      </c>
      <c r="AT879" s="43">
        <v>0</v>
      </c>
      <c r="AU879" s="43">
        <v>0</v>
      </c>
      <c r="AV879" s="43">
        <v>0</v>
      </c>
      <c r="AW879" s="43">
        <v>0</v>
      </c>
      <c r="AX879" s="43">
        <v>0</v>
      </c>
      <c r="AY879" s="43">
        <v>0</v>
      </c>
      <c r="AZ879" s="43">
        <v>0</v>
      </c>
      <c r="BA879" s="19"/>
      <c r="BB879" s="275">
        <f t="shared" si="160"/>
        <v>0</v>
      </c>
      <c r="BC879" s="275">
        <f t="shared" si="161"/>
        <v>0</v>
      </c>
      <c r="BD879" s="14">
        <f>COUNTIF(СписМінфін!$B$2:$B$101,M879)</f>
        <v>0</v>
      </c>
    </row>
    <row r="880" spans="1:56" s="14" customFormat="1" hidden="1" x14ac:dyDescent="0.2">
      <c r="A880" s="14">
        <v>1</v>
      </c>
      <c r="B880" s="14">
        <f t="shared" si="162"/>
        <v>1</v>
      </c>
      <c r="C880" s="14">
        <f t="shared" si="163"/>
        <v>0</v>
      </c>
      <c r="D880" s="14" t="str">
        <f t="shared" si="164"/>
        <v>11ТОВАРИСТВО З ОБМЕЖЕНОЮ ВIДПОВIДАЛЬНIСТЮ "БЕССАРАБІЯ-АГРО"</v>
      </c>
      <c r="E880" s="261">
        <f t="shared" si="165"/>
        <v>4185309.7972602742</v>
      </c>
      <c r="F880" s="261">
        <f t="shared" si="166"/>
        <v>0</v>
      </c>
      <c r="G880" s="128">
        <f t="shared" si="157"/>
        <v>20100501</v>
      </c>
      <c r="H880" s="126">
        <f t="shared" si="167"/>
        <v>0</v>
      </c>
      <c r="I880" s="23">
        <v>42695</v>
      </c>
      <c r="J880" s="23">
        <v>42695</v>
      </c>
      <c r="K880" s="274">
        <f t="shared" si="168"/>
        <v>42726</v>
      </c>
      <c r="L880" s="22">
        <v>9223758834</v>
      </c>
      <c r="M880" s="14" t="s">
        <v>25</v>
      </c>
      <c r="N880" s="41">
        <v>390762615020</v>
      </c>
      <c r="O880" s="40">
        <v>42695</v>
      </c>
      <c r="P880" s="40">
        <v>42695</v>
      </c>
      <c r="Q880" s="40" t="s">
        <v>108</v>
      </c>
      <c r="R880" s="22">
        <v>49400000</v>
      </c>
      <c r="S880" s="40">
        <v>42726</v>
      </c>
      <c r="T880" s="55">
        <f t="shared" si="158"/>
        <v>29299499</v>
      </c>
      <c r="U880" s="90">
        <v>42726</v>
      </c>
      <c r="V880" s="19">
        <v>29299499</v>
      </c>
      <c r="W880" s="43">
        <v>0</v>
      </c>
      <c r="X880" s="43">
        <v>0</v>
      </c>
      <c r="Y880" s="43">
        <v>0</v>
      </c>
      <c r="Z880" s="43">
        <v>0</v>
      </c>
      <c r="AA880" s="43">
        <v>0</v>
      </c>
      <c r="AB880" s="43">
        <v>0</v>
      </c>
      <c r="AC880" s="43">
        <v>0</v>
      </c>
      <c r="AD880" s="43">
        <v>0</v>
      </c>
      <c r="AE880" s="43">
        <v>0</v>
      </c>
      <c r="AF880" s="43">
        <v>0</v>
      </c>
      <c r="AG880" s="43">
        <v>0</v>
      </c>
      <c r="AH880" s="43">
        <v>0</v>
      </c>
      <c r="AI880" s="88">
        <v>0</v>
      </c>
      <c r="AJ880" s="43">
        <v>0</v>
      </c>
      <c r="AK880" s="43">
        <v>0</v>
      </c>
      <c r="AL880" s="43">
        <v>0</v>
      </c>
      <c r="AM880" s="43">
        <v>0</v>
      </c>
      <c r="AN880" s="72">
        <f t="shared" si="159"/>
        <v>29299499</v>
      </c>
      <c r="AO880" s="40">
        <v>42730</v>
      </c>
      <c r="AP880" s="56">
        <v>29299499</v>
      </c>
      <c r="AQ880" s="43">
        <v>0</v>
      </c>
      <c r="AR880" s="43">
        <v>0</v>
      </c>
      <c r="AS880" s="43">
        <v>0</v>
      </c>
      <c r="AT880" s="43">
        <v>0</v>
      </c>
      <c r="AU880" s="43">
        <v>0</v>
      </c>
      <c r="AV880" s="43">
        <v>0</v>
      </c>
      <c r="AW880" s="43">
        <v>0</v>
      </c>
      <c r="AX880" s="43">
        <v>0</v>
      </c>
      <c r="AY880" s="43">
        <v>0</v>
      </c>
      <c r="AZ880" s="43">
        <v>0</v>
      </c>
      <c r="BA880" s="19"/>
      <c r="BB880" s="275">
        <f t="shared" si="160"/>
        <v>0</v>
      </c>
      <c r="BC880" s="275">
        <f t="shared" si="161"/>
        <v>20100501</v>
      </c>
      <c r="BD880" s="14">
        <f>COUNTIF(СписМінфін!$B$2:$B$101,M880)</f>
        <v>1</v>
      </c>
    </row>
    <row r="881" spans="1:56" s="14" customFormat="1" hidden="1" x14ac:dyDescent="0.2">
      <c r="A881" s="14">
        <v>1</v>
      </c>
      <c r="B881" s="14">
        <f t="shared" si="162"/>
        <v>0</v>
      </c>
      <c r="C881" s="14">
        <f t="shared" si="163"/>
        <v>0</v>
      </c>
      <c r="D881" s="14" t="str">
        <f t="shared" si="164"/>
        <v>11ТОВАРИСТВО З ОБМЕЖЕНОЮ ВIДПОВIДАЛЬНIСТЮ "ВІННИЦЬКИЙ КОМБІНАТ ХЛІБОПРОДУКТІВ № 2"</v>
      </c>
      <c r="E881" s="261">
        <f t="shared" si="165"/>
        <v>0</v>
      </c>
      <c r="F881" s="261">
        <f t="shared" si="166"/>
        <v>0</v>
      </c>
      <c r="G881" s="128">
        <f t="shared" si="157"/>
        <v>0</v>
      </c>
      <c r="H881" s="126">
        <f t="shared" si="167"/>
        <v>0</v>
      </c>
      <c r="I881" s="23">
        <v>42695</v>
      </c>
      <c r="J881" s="23">
        <v>42695</v>
      </c>
      <c r="K881" s="274">
        <f t="shared" si="168"/>
        <v>42726</v>
      </c>
      <c r="L881" s="22">
        <v>9223372617</v>
      </c>
      <c r="M881" s="14" t="s">
        <v>74</v>
      </c>
      <c r="N881" s="41">
        <v>343250302030</v>
      </c>
      <c r="O881" s="40">
        <v>42695</v>
      </c>
      <c r="P881" s="40">
        <v>42695</v>
      </c>
      <c r="Q881" s="40" t="s">
        <v>108</v>
      </c>
      <c r="R881" s="22">
        <v>50000000</v>
      </c>
      <c r="S881" s="40">
        <v>42726</v>
      </c>
      <c r="T881" s="55">
        <f t="shared" si="158"/>
        <v>50000000</v>
      </c>
      <c r="U881" s="90">
        <v>42726</v>
      </c>
      <c r="V881" s="19">
        <v>50000000</v>
      </c>
      <c r="W881" s="43">
        <v>0</v>
      </c>
      <c r="X881" s="43">
        <v>0</v>
      </c>
      <c r="Y881" s="43">
        <v>0</v>
      </c>
      <c r="Z881" s="43">
        <v>0</v>
      </c>
      <c r="AA881" s="43">
        <v>0</v>
      </c>
      <c r="AB881" s="43">
        <v>0</v>
      </c>
      <c r="AC881" s="43">
        <v>0</v>
      </c>
      <c r="AD881" s="43">
        <v>0</v>
      </c>
      <c r="AE881" s="43">
        <v>0</v>
      </c>
      <c r="AF881" s="43">
        <v>0</v>
      </c>
      <c r="AG881" s="43">
        <v>0</v>
      </c>
      <c r="AH881" s="43">
        <v>0</v>
      </c>
      <c r="AI881" s="88">
        <v>0</v>
      </c>
      <c r="AJ881" s="43">
        <v>0</v>
      </c>
      <c r="AK881" s="43">
        <v>0</v>
      </c>
      <c r="AL881" s="43">
        <v>0</v>
      </c>
      <c r="AM881" s="43">
        <v>0</v>
      </c>
      <c r="AN881" s="72">
        <f t="shared" si="159"/>
        <v>50000000</v>
      </c>
      <c r="AO881" s="40">
        <v>42730</v>
      </c>
      <c r="AP881" s="56">
        <v>50000000</v>
      </c>
      <c r="AQ881" s="43">
        <v>0</v>
      </c>
      <c r="AR881" s="43">
        <v>0</v>
      </c>
      <c r="AS881" s="43">
        <v>0</v>
      </c>
      <c r="AT881" s="43">
        <v>0</v>
      </c>
      <c r="AU881" s="43">
        <v>0</v>
      </c>
      <c r="AV881" s="43">
        <v>0</v>
      </c>
      <c r="AW881" s="43">
        <v>0</v>
      </c>
      <c r="AX881" s="43">
        <v>0</v>
      </c>
      <c r="AY881" s="43">
        <v>0</v>
      </c>
      <c r="AZ881" s="43">
        <v>0</v>
      </c>
      <c r="BA881" s="19"/>
      <c r="BB881" s="275">
        <f t="shared" si="160"/>
        <v>0</v>
      </c>
      <c r="BC881" s="275">
        <f t="shared" si="161"/>
        <v>0</v>
      </c>
      <c r="BD881" s="14">
        <f>COUNTIF(СписМінфін!$B$2:$B$101,M881)</f>
        <v>1</v>
      </c>
    </row>
    <row r="882" spans="1:56" s="14" customFormat="1" hidden="1" x14ac:dyDescent="0.2">
      <c r="A882" s="14">
        <v>1</v>
      </c>
      <c r="B882" s="14">
        <f t="shared" si="162"/>
        <v>0</v>
      </c>
      <c r="C882" s="14">
        <f t="shared" si="163"/>
        <v>0</v>
      </c>
      <c r="D882" s="14" t="str">
        <f t="shared" si="164"/>
        <v>11ТОВАРИСТВО З ОБМЕЖЕНОЮ ВIДПОВIДАЛЬНIСТЮ "МРІЯ ТРЕЙДИНГ"</v>
      </c>
      <c r="E882" s="261">
        <f t="shared" si="165"/>
        <v>0</v>
      </c>
      <c r="F882" s="261">
        <f t="shared" si="166"/>
        <v>0</v>
      </c>
      <c r="G882" s="128">
        <f t="shared" si="157"/>
        <v>0</v>
      </c>
      <c r="H882" s="126">
        <f t="shared" si="167"/>
        <v>0</v>
      </c>
      <c r="I882" s="23">
        <v>42695</v>
      </c>
      <c r="J882" s="23">
        <v>42695</v>
      </c>
      <c r="K882" s="274">
        <f t="shared" si="168"/>
        <v>42726</v>
      </c>
      <c r="L882" s="22">
        <v>9223884053</v>
      </c>
      <c r="M882" s="14" t="s">
        <v>31</v>
      </c>
      <c r="N882" s="41">
        <v>396754719188</v>
      </c>
      <c r="O882" s="40">
        <v>42695</v>
      </c>
      <c r="P882" s="40">
        <v>42695</v>
      </c>
      <c r="Q882" s="40" t="s">
        <v>108</v>
      </c>
      <c r="R882" s="22">
        <v>38646121</v>
      </c>
      <c r="S882" s="40">
        <v>42726</v>
      </c>
      <c r="T882" s="55">
        <f t="shared" si="158"/>
        <v>38646121</v>
      </c>
      <c r="U882" s="90">
        <v>42726</v>
      </c>
      <c r="V882" s="19">
        <v>38646121</v>
      </c>
      <c r="W882" s="43">
        <v>0</v>
      </c>
      <c r="X882" s="43">
        <v>0</v>
      </c>
      <c r="Y882" s="43">
        <v>0</v>
      </c>
      <c r="Z882" s="43">
        <v>0</v>
      </c>
      <c r="AA882" s="43">
        <v>0</v>
      </c>
      <c r="AB882" s="43">
        <v>0</v>
      </c>
      <c r="AC882" s="43">
        <v>0</v>
      </c>
      <c r="AD882" s="43">
        <v>0</v>
      </c>
      <c r="AE882" s="43">
        <v>0</v>
      </c>
      <c r="AF882" s="43">
        <v>0</v>
      </c>
      <c r="AG882" s="43">
        <v>0</v>
      </c>
      <c r="AH882" s="43">
        <v>0</v>
      </c>
      <c r="AI882" s="88">
        <v>0</v>
      </c>
      <c r="AJ882" s="43">
        <v>0</v>
      </c>
      <c r="AK882" s="43">
        <v>0</v>
      </c>
      <c r="AL882" s="43">
        <v>0</v>
      </c>
      <c r="AM882" s="43">
        <v>0</v>
      </c>
      <c r="AN882" s="72">
        <f t="shared" si="159"/>
        <v>38646121</v>
      </c>
      <c r="AO882" s="40">
        <v>42768</v>
      </c>
      <c r="AP882" s="56">
        <v>38646121</v>
      </c>
      <c r="AQ882" s="43">
        <v>0</v>
      </c>
      <c r="AR882" s="43">
        <v>0</v>
      </c>
      <c r="AS882" s="43">
        <v>0</v>
      </c>
      <c r="AT882" s="43">
        <v>0</v>
      </c>
      <c r="AU882" s="43">
        <v>0</v>
      </c>
      <c r="AV882" s="43">
        <v>0</v>
      </c>
      <c r="AW882" s="43">
        <v>0</v>
      </c>
      <c r="AX882" s="43">
        <v>0</v>
      </c>
      <c r="AY882" s="43">
        <v>0</v>
      </c>
      <c r="AZ882" s="43">
        <v>0</v>
      </c>
      <c r="BA882" s="19"/>
      <c r="BB882" s="275">
        <f t="shared" si="160"/>
        <v>0</v>
      </c>
      <c r="BC882" s="275">
        <f t="shared" si="161"/>
        <v>0</v>
      </c>
      <c r="BD882" s="14">
        <f>COUNTIF(СписМінфін!$B$2:$B$101,M882)</f>
        <v>1</v>
      </c>
    </row>
    <row r="883" spans="1:56" s="14" customFormat="1" hidden="1" x14ac:dyDescent="0.2">
      <c r="A883" s="14">
        <v>1</v>
      </c>
      <c r="B883" s="14">
        <f t="shared" si="162"/>
        <v>0</v>
      </c>
      <c r="C883" s="14">
        <f t="shared" si="163"/>
        <v>0</v>
      </c>
      <c r="D883" s="14" t="str">
        <f t="shared" si="164"/>
        <v>11ТОВАРИСТВО З ОБМЕЖЕНОЮ ВIДПОВIДАЛЬНIСТЮ ФІРМА "КОМПЛЕКТ"</v>
      </c>
      <c r="E883" s="261">
        <f t="shared" si="165"/>
        <v>0</v>
      </c>
      <c r="F883" s="261">
        <f t="shared" si="166"/>
        <v>0</v>
      </c>
      <c r="G883" s="128">
        <f t="shared" si="157"/>
        <v>0</v>
      </c>
      <c r="H883" s="126">
        <f t="shared" si="167"/>
        <v>0</v>
      </c>
      <c r="I883" s="23">
        <v>42695</v>
      </c>
      <c r="J883" s="23">
        <v>42695</v>
      </c>
      <c r="K883" s="274">
        <f t="shared" si="168"/>
        <v>42726</v>
      </c>
      <c r="L883" s="22">
        <v>9223554614</v>
      </c>
      <c r="M883" s="14" t="s">
        <v>89</v>
      </c>
      <c r="N883" s="41">
        <v>222199111274</v>
      </c>
      <c r="O883" s="40">
        <v>42695</v>
      </c>
      <c r="P883" s="40">
        <v>42695</v>
      </c>
      <c r="Q883" s="40" t="s">
        <v>108</v>
      </c>
      <c r="R883" s="22">
        <v>21301917</v>
      </c>
      <c r="S883" s="40">
        <v>42725</v>
      </c>
      <c r="T883" s="55">
        <f t="shared" si="158"/>
        <v>21301917</v>
      </c>
      <c r="U883" s="90">
        <v>42726</v>
      </c>
      <c r="V883" s="19">
        <v>21301917</v>
      </c>
      <c r="W883" s="43">
        <v>0</v>
      </c>
      <c r="X883" s="43">
        <v>0</v>
      </c>
      <c r="Y883" s="43">
        <v>0</v>
      </c>
      <c r="Z883" s="43">
        <v>0</v>
      </c>
      <c r="AA883" s="43">
        <v>0</v>
      </c>
      <c r="AB883" s="43">
        <v>0</v>
      </c>
      <c r="AC883" s="43">
        <v>0</v>
      </c>
      <c r="AD883" s="43">
        <v>0</v>
      </c>
      <c r="AE883" s="43">
        <v>0</v>
      </c>
      <c r="AF883" s="43">
        <v>0</v>
      </c>
      <c r="AG883" s="43">
        <v>0</v>
      </c>
      <c r="AH883" s="43">
        <v>0</v>
      </c>
      <c r="AI883" s="88">
        <v>0</v>
      </c>
      <c r="AJ883" s="43">
        <v>0</v>
      </c>
      <c r="AK883" s="43">
        <v>0</v>
      </c>
      <c r="AL883" s="43">
        <v>0</v>
      </c>
      <c r="AM883" s="43">
        <v>0</v>
      </c>
      <c r="AN883" s="72">
        <f t="shared" si="159"/>
        <v>21301917</v>
      </c>
      <c r="AO883" s="40">
        <v>42730</v>
      </c>
      <c r="AP883" s="56">
        <v>21301917</v>
      </c>
      <c r="AQ883" s="43">
        <v>0</v>
      </c>
      <c r="AR883" s="43">
        <v>0</v>
      </c>
      <c r="AS883" s="43">
        <v>0</v>
      </c>
      <c r="AT883" s="43">
        <v>0</v>
      </c>
      <c r="AU883" s="43">
        <v>0</v>
      </c>
      <c r="AV883" s="43">
        <v>0</v>
      </c>
      <c r="AW883" s="43">
        <v>0</v>
      </c>
      <c r="AX883" s="43">
        <v>0</v>
      </c>
      <c r="AY883" s="43">
        <v>0</v>
      </c>
      <c r="AZ883" s="43">
        <v>0</v>
      </c>
      <c r="BA883" s="19"/>
      <c r="BB883" s="275">
        <f t="shared" si="160"/>
        <v>0</v>
      </c>
      <c r="BC883" s="275">
        <f t="shared" si="161"/>
        <v>0</v>
      </c>
      <c r="BD883" s="14">
        <f>COUNTIF(СписМінфін!$B$2:$B$101,M883)</f>
        <v>1</v>
      </c>
    </row>
    <row r="884" spans="1:56" s="14" customFormat="1" hidden="1" x14ac:dyDescent="0.2">
      <c r="A884" s="14">
        <v>1</v>
      </c>
      <c r="B884" s="14">
        <f t="shared" si="162"/>
        <v>0</v>
      </c>
      <c r="C884" s="14">
        <f t="shared" si="163"/>
        <v>0</v>
      </c>
      <c r="D884" s="14" t="str">
        <f t="shared" si="164"/>
        <v>11ПРИВАТНЕ АКЦIОНЕРНЕ ТОВАРИСТВО "РАЙЗ-МАКСИМКО"</v>
      </c>
      <c r="E884" s="261">
        <f t="shared" si="165"/>
        <v>0</v>
      </c>
      <c r="F884" s="261">
        <f t="shared" si="166"/>
        <v>0</v>
      </c>
      <c r="G884" s="128">
        <f t="shared" si="157"/>
        <v>0</v>
      </c>
      <c r="H884" s="126">
        <f t="shared" si="167"/>
        <v>0</v>
      </c>
      <c r="I884" s="23">
        <v>42695</v>
      </c>
      <c r="J884" s="23">
        <v>42695</v>
      </c>
      <c r="K884" s="274">
        <f t="shared" si="168"/>
        <v>42730</v>
      </c>
      <c r="L884" s="22">
        <v>9223330360</v>
      </c>
      <c r="M884" s="14" t="s">
        <v>72</v>
      </c>
      <c r="N884" s="41">
        <v>303825326502</v>
      </c>
      <c r="O884" s="40">
        <v>42695</v>
      </c>
      <c r="P884" s="40">
        <v>42695</v>
      </c>
      <c r="Q884" s="40" t="s">
        <v>108</v>
      </c>
      <c r="R884" s="22">
        <v>78982027</v>
      </c>
      <c r="S884" s="40">
        <v>42730</v>
      </c>
      <c r="T884" s="55">
        <f t="shared" si="158"/>
        <v>78982027</v>
      </c>
      <c r="U884" s="90">
        <v>42730</v>
      </c>
      <c r="V884" s="19">
        <v>78982027</v>
      </c>
      <c r="W884" s="43">
        <v>0</v>
      </c>
      <c r="X884" s="43">
        <v>0</v>
      </c>
      <c r="Y884" s="43">
        <v>0</v>
      </c>
      <c r="Z884" s="43">
        <v>0</v>
      </c>
      <c r="AA884" s="43">
        <v>0</v>
      </c>
      <c r="AB884" s="43">
        <v>0</v>
      </c>
      <c r="AC884" s="43">
        <v>0</v>
      </c>
      <c r="AD884" s="43">
        <v>0</v>
      </c>
      <c r="AE884" s="43">
        <v>0</v>
      </c>
      <c r="AF884" s="43">
        <v>0</v>
      </c>
      <c r="AG884" s="43">
        <v>0</v>
      </c>
      <c r="AH884" s="43">
        <v>0</v>
      </c>
      <c r="AI884" s="88">
        <v>0</v>
      </c>
      <c r="AJ884" s="43">
        <v>0</v>
      </c>
      <c r="AK884" s="43">
        <v>0</v>
      </c>
      <c r="AL884" s="43">
        <v>0</v>
      </c>
      <c r="AM884" s="43">
        <v>0</v>
      </c>
      <c r="AN884" s="72">
        <f t="shared" si="159"/>
        <v>78982027</v>
      </c>
      <c r="AO884" s="40">
        <v>42733</v>
      </c>
      <c r="AP884" s="56">
        <v>78982027</v>
      </c>
      <c r="AQ884" s="43">
        <v>0</v>
      </c>
      <c r="AR884" s="43">
        <v>0</v>
      </c>
      <c r="AS884" s="43">
        <v>0</v>
      </c>
      <c r="AT884" s="43">
        <v>0</v>
      </c>
      <c r="AU884" s="43">
        <v>0</v>
      </c>
      <c r="AV884" s="43">
        <v>0</v>
      </c>
      <c r="AW884" s="43">
        <v>0</v>
      </c>
      <c r="AX884" s="43">
        <v>0</v>
      </c>
      <c r="AY884" s="43">
        <v>0</v>
      </c>
      <c r="AZ884" s="43">
        <v>0</v>
      </c>
      <c r="BA884" s="19"/>
      <c r="BB884" s="275">
        <f t="shared" si="160"/>
        <v>0</v>
      </c>
      <c r="BC884" s="275">
        <f t="shared" si="161"/>
        <v>0</v>
      </c>
      <c r="BD884" s="14">
        <f>COUNTIF(СписМінфін!$B$2:$B$101,M884)</f>
        <v>1</v>
      </c>
    </row>
    <row r="885" spans="1:56" s="14" customFormat="1" hidden="1" x14ac:dyDescent="0.2">
      <c r="A885" s="14">
        <v>1</v>
      </c>
      <c r="B885" s="14">
        <f t="shared" si="162"/>
        <v>0</v>
      </c>
      <c r="C885" s="14">
        <f t="shared" si="163"/>
        <v>0</v>
      </c>
      <c r="D885" s="14" t="str">
        <f t="shared" si="164"/>
        <v>11ТОВАРИСТВО З ОБМЕЖЕНОЮ ВIДПОВIДАЛЬНIСТЮ "МАГІСТРАЛЬ - ТРАНС"</v>
      </c>
      <c r="E885" s="261">
        <f t="shared" si="165"/>
        <v>0</v>
      </c>
      <c r="F885" s="261">
        <f t="shared" si="166"/>
        <v>0</v>
      </c>
      <c r="G885" s="128">
        <f t="shared" si="157"/>
        <v>0</v>
      </c>
      <c r="H885" s="126">
        <f t="shared" si="167"/>
        <v>0</v>
      </c>
      <c r="I885" s="23">
        <v>42695</v>
      </c>
      <c r="J885" s="74">
        <v>42695</v>
      </c>
      <c r="K885" s="274">
        <f t="shared" si="168"/>
        <v>42730</v>
      </c>
      <c r="L885" s="75">
        <v>9223758383</v>
      </c>
      <c r="M885" s="14" t="s">
        <v>147</v>
      </c>
      <c r="N885" s="76">
        <v>310554126585</v>
      </c>
      <c r="O885" s="28">
        <v>42695</v>
      </c>
      <c r="P885" s="28">
        <v>42695</v>
      </c>
      <c r="Q885" s="35"/>
      <c r="R885" s="60">
        <v>130568</v>
      </c>
      <c r="S885" s="69">
        <v>130568</v>
      </c>
      <c r="T885" s="55">
        <f t="shared" si="158"/>
        <v>130568</v>
      </c>
      <c r="U885" s="91">
        <v>42730</v>
      </c>
      <c r="V885" s="44">
        <v>130568</v>
      </c>
      <c r="W885" s="43">
        <v>0</v>
      </c>
      <c r="X885" s="43">
        <v>0</v>
      </c>
      <c r="Y885" s="43">
        <v>0</v>
      </c>
      <c r="Z885" s="43">
        <v>0</v>
      </c>
      <c r="AA885" s="43">
        <v>0</v>
      </c>
      <c r="AB885" s="43">
        <v>0</v>
      </c>
      <c r="AC885" s="43">
        <v>0</v>
      </c>
      <c r="AD885" s="43">
        <v>0</v>
      </c>
      <c r="AE885" s="43">
        <v>0</v>
      </c>
      <c r="AF885" s="43">
        <v>0</v>
      </c>
      <c r="AG885" s="43">
        <v>0</v>
      </c>
      <c r="AH885" s="43">
        <v>0</v>
      </c>
      <c r="AI885" s="69"/>
      <c r="AJ885" s="60"/>
      <c r="AK885" s="69"/>
      <c r="AL885" s="60"/>
      <c r="AM885" s="43">
        <v>0</v>
      </c>
      <c r="AN885" s="72">
        <f t="shared" si="159"/>
        <v>130568</v>
      </c>
      <c r="AO885" s="28">
        <v>42733</v>
      </c>
      <c r="AP885" s="27">
        <v>130568</v>
      </c>
      <c r="AQ885" s="43">
        <v>0</v>
      </c>
      <c r="AR885" s="43">
        <v>0</v>
      </c>
      <c r="AS885" s="43">
        <v>0</v>
      </c>
      <c r="AT885" s="43">
        <v>0</v>
      </c>
      <c r="AU885" s="43">
        <v>0</v>
      </c>
      <c r="AV885" s="43">
        <v>0</v>
      </c>
      <c r="AW885" s="43">
        <v>0</v>
      </c>
      <c r="AX885" s="43">
        <v>0</v>
      </c>
      <c r="AY885" s="43">
        <v>0</v>
      </c>
      <c r="AZ885" s="43">
        <v>0</v>
      </c>
      <c r="BA885" s="60"/>
      <c r="BB885" s="275">
        <f t="shared" si="160"/>
        <v>0</v>
      </c>
      <c r="BC885" s="275">
        <f t="shared" si="161"/>
        <v>0</v>
      </c>
      <c r="BD885" s="14">
        <f>COUNTIF(СписМінфін!$B$2:$B$101,M885)</f>
        <v>1</v>
      </c>
    </row>
    <row r="886" spans="1:56" s="14" customFormat="1" hidden="1" x14ac:dyDescent="0.2">
      <c r="A886" s="14">
        <v>1</v>
      </c>
      <c r="B886" s="14">
        <f t="shared" si="162"/>
        <v>1</v>
      </c>
      <c r="C886" s="14">
        <f t="shared" si="163"/>
        <v>1</v>
      </c>
      <c r="D886" s="14" t="str">
        <f t="shared" si="164"/>
        <v>11ФЕРМЕРСЬКЕ ГОСПОДАРСТВО "ОРГАНІК СІСТЕМС"</v>
      </c>
      <c r="E886" s="261">
        <f t="shared" si="165"/>
        <v>1449801.4136986302</v>
      </c>
      <c r="F886" s="261">
        <f t="shared" si="166"/>
        <v>818656.60273972608</v>
      </c>
      <c r="G886" s="128">
        <f t="shared" si="157"/>
        <v>3031156</v>
      </c>
      <c r="H886" s="126">
        <f t="shared" si="167"/>
        <v>20</v>
      </c>
      <c r="I886" s="23">
        <v>42695</v>
      </c>
      <c r="J886" s="23">
        <v>42695</v>
      </c>
      <c r="K886" s="274">
        <f t="shared" si="168"/>
        <v>42782</v>
      </c>
      <c r="L886" s="22">
        <v>9223137805</v>
      </c>
      <c r="M886" s="14" t="s">
        <v>37</v>
      </c>
      <c r="N886" s="41">
        <v>355210914207</v>
      </c>
      <c r="O886" s="40">
        <v>42695</v>
      </c>
      <c r="P886" s="40">
        <v>42695</v>
      </c>
      <c r="Q886" s="40" t="s">
        <v>108</v>
      </c>
      <c r="R886" s="43">
        <v>17971639</v>
      </c>
      <c r="S886" s="40">
        <v>42782</v>
      </c>
      <c r="T886" s="55">
        <f t="shared" si="158"/>
        <v>14940483</v>
      </c>
      <c r="U886" s="90">
        <v>42782</v>
      </c>
      <c r="V886" s="19">
        <v>14940483</v>
      </c>
      <c r="W886" s="43">
        <v>0</v>
      </c>
      <c r="X886" s="43">
        <v>0</v>
      </c>
      <c r="Y886" s="43">
        <v>0</v>
      </c>
      <c r="Z886" s="43">
        <v>0</v>
      </c>
      <c r="AA886" s="43">
        <v>0</v>
      </c>
      <c r="AB886" s="43">
        <v>0</v>
      </c>
      <c r="AC886" s="43">
        <v>0</v>
      </c>
      <c r="AD886" s="43">
        <v>0</v>
      </c>
      <c r="AE886" s="43">
        <v>0</v>
      </c>
      <c r="AF886" s="43">
        <v>0</v>
      </c>
      <c r="AG886" s="43">
        <v>0</v>
      </c>
      <c r="AH886" s="43">
        <v>0</v>
      </c>
      <c r="AI886" s="88">
        <v>0</v>
      </c>
      <c r="AJ886" s="43">
        <v>0</v>
      </c>
      <c r="AK886" s="43">
        <v>0</v>
      </c>
      <c r="AL886" s="43">
        <v>0</v>
      </c>
      <c r="AM886" s="43">
        <v>0</v>
      </c>
      <c r="AN886" s="72">
        <f t="shared" si="159"/>
        <v>14940483</v>
      </c>
      <c r="AO886" s="40">
        <v>42786</v>
      </c>
      <c r="AP886" s="56">
        <v>14940483</v>
      </c>
      <c r="AQ886" s="43">
        <v>0</v>
      </c>
      <c r="AR886" s="43">
        <v>0</v>
      </c>
      <c r="AS886" s="43">
        <v>0</v>
      </c>
      <c r="AT886" s="43">
        <v>0</v>
      </c>
      <c r="AU886" s="43">
        <v>0</v>
      </c>
      <c r="AV886" s="43">
        <v>0</v>
      </c>
      <c r="AW886" s="43">
        <v>0</v>
      </c>
      <c r="AX886" s="43">
        <v>0</v>
      </c>
      <c r="AY886" s="43">
        <v>0</v>
      </c>
      <c r="AZ886" s="43">
        <v>0</v>
      </c>
      <c r="BA886" s="19"/>
      <c r="BB886" s="275">
        <f t="shared" si="160"/>
        <v>0</v>
      </c>
      <c r="BC886" s="275">
        <f t="shared" si="161"/>
        <v>3031156</v>
      </c>
      <c r="BD886" s="14">
        <f>COUNTIF(СписМінфін!$B$2:$B$101,M886)</f>
        <v>1</v>
      </c>
    </row>
    <row r="887" spans="1:56" s="14" customFormat="1" hidden="1" x14ac:dyDescent="0.2">
      <c r="A887" s="14">
        <v>1</v>
      </c>
      <c r="B887" s="14">
        <f t="shared" si="162"/>
        <v>1</v>
      </c>
      <c r="C887" s="14">
        <f t="shared" si="163"/>
        <v>1</v>
      </c>
      <c r="D887" s="14" t="str">
        <f t="shared" si="164"/>
        <v>11ПУБЛІЧНЕ АКЦIОНЕРНЕ ТОВАРИСТВО "МАЛИНОВЕ"</v>
      </c>
      <c r="E887" s="261">
        <f t="shared" si="165"/>
        <v>85739.52328767124</v>
      </c>
      <c r="F887" s="261">
        <f t="shared" si="166"/>
        <v>85739.52328767124</v>
      </c>
      <c r="G887" s="128">
        <f t="shared" si="157"/>
        <v>0</v>
      </c>
      <c r="H887" s="126">
        <f t="shared" si="167"/>
        <v>26</v>
      </c>
      <c r="I887" s="23">
        <v>42695</v>
      </c>
      <c r="J887" s="23">
        <v>42695</v>
      </c>
      <c r="K887" s="274">
        <f t="shared" si="168"/>
        <v>42788</v>
      </c>
      <c r="L887" s="22">
        <v>9223206105</v>
      </c>
      <c r="M887" s="14" t="s">
        <v>35</v>
      </c>
      <c r="N887" s="41">
        <v>302495210194</v>
      </c>
      <c r="O887" s="40">
        <v>42695</v>
      </c>
      <c r="P887" s="40">
        <v>42695</v>
      </c>
      <c r="Q887" s="40" t="s">
        <v>108</v>
      </c>
      <c r="R887" s="43">
        <v>1203651</v>
      </c>
      <c r="S887" s="40">
        <v>42787</v>
      </c>
      <c r="T887" s="55">
        <f t="shared" si="158"/>
        <v>1203651</v>
      </c>
      <c r="U887" s="90">
        <v>42788</v>
      </c>
      <c r="V887" s="19">
        <v>1203651</v>
      </c>
      <c r="W887" s="43">
        <v>0</v>
      </c>
      <c r="X887" s="43">
        <v>0</v>
      </c>
      <c r="Y887" s="43">
        <v>0</v>
      </c>
      <c r="Z887" s="43">
        <v>0</v>
      </c>
      <c r="AA887" s="43">
        <v>0</v>
      </c>
      <c r="AB887" s="43">
        <v>0</v>
      </c>
      <c r="AC887" s="43">
        <v>0</v>
      </c>
      <c r="AD887" s="43">
        <v>0</v>
      </c>
      <c r="AE887" s="43">
        <v>0</v>
      </c>
      <c r="AF887" s="43">
        <v>0</v>
      </c>
      <c r="AG887" s="43">
        <v>0</v>
      </c>
      <c r="AH887" s="43">
        <v>0</v>
      </c>
      <c r="AI887" s="88">
        <v>0</v>
      </c>
      <c r="AJ887" s="43">
        <v>0</v>
      </c>
      <c r="AK887" s="43">
        <v>0</v>
      </c>
      <c r="AL887" s="43">
        <v>0</v>
      </c>
      <c r="AM887" s="43">
        <v>0</v>
      </c>
      <c r="AN887" s="72">
        <f t="shared" si="159"/>
        <v>1203651</v>
      </c>
      <c r="AO887" s="40">
        <v>42793</v>
      </c>
      <c r="AP887" s="56">
        <v>1203651</v>
      </c>
      <c r="AQ887" s="43">
        <v>0</v>
      </c>
      <c r="AR887" s="43">
        <v>0</v>
      </c>
      <c r="AS887" s="43">
        <v>0</v>
      </c>
      <c r="AT887" s="43">
        <v>0</v>
      </c>
      <c r="AU887" s="43">
        <v>0</v>
      </c>
      <c r="AV887" s="43">
        <v>0</v>
      </c>
      <c r="AW887" s="43">
        <v>0</v>
      </c>
      <c r="AX887" s="43">
        <v>0</v>
      </c>
      <c r="AY887" s="43">
        <v>0</v>
      </c>
      <c r="AZ887" s="43">
        <v>0</v>
      </c>
      <c r="BA887" s="19"/>
      <c r="BB887" s="275">
        <f t="shared" si="160"/>
        <v>0</v>
      </c>
      <c r="BC887" s="275">
        <f t="shared" si="161"/>
        <v>0</v>
      </c>
      <c r="BD887" s="14">
        <f>COUNTIF(СписМінфін!$B$2:$B$101,M887)</f>
        <v>1</v>
      </c>
    </row>
    <row r="888" spans="1:56" s="14" customFormat="1" hidden="1" x14ac:dyDescent="0.2">
      <c r="A888" s="14">
        <v>1</v>
      </c>
      <c r="B888" s="14">
        <f t="shared" si="162"/>
        <v>1</v>
      </c>
      <c r="C888" s="14">
        <f t="shared" si="163"/>
        <v>1</v>
      </c>
      <c r="D888" s="14" t="str">
        <f t="shared" si="164"/>
        <v>11ТОВАРИСТВО З ОБМЕЖЕНОЮ ВIДПОВIДАЛЬНIСТЮ "ЕНГЕЛЬХАРТ СТП (УКРАЇНА)"</v>
      </c>
      <c r="E888" s="261">
        <f t="shared" si="165"/>
        <v>6800781.9917808222</v>
      </c>
      <c r="F888" s="261">
        <f t="shared" si="166"/>
        <v>4990759.1205479456</v>
      </c>
      <c r="G888" s="128">
        <f t="shared" si="157"/>
        <v>8692873</v>
      </c>
      <c r="H888" s="126">
        <f t="shared" si="167"/>
        <v>61</v>
      </c>
      <c r="I888" s="23">
        <v>42695</v>
      </c>
      <c r="J888" s="23">
        <v>42695</v>
      </c>
      <c r="K888" s="274">
        <f t="shared" si="168"/>
        <v>42823</v>
      </c>
      <c r="L888" s="22">
        <v>9223850216</v>
      </c>
      <c r="M888" s="14" t="s">
        <v>29</v>
      </c>
      <c r="N888" s="41">
        <v>391123126559</v>
      </c>
      <c r="O888" s="40">
        <v>42695</v>
      </c>
      <c r="P888" s="40">
        <v>42695</v>
      </c>
      <c r="Q888" s="40" t="s">
        <v>108</v>
      </c>
      <c r="R888" s="42">
        <v>38555612</v>
      </c>
      <c r="S888" s="40">
        <v>42823</v>
      </c>
      <c r="T888" s="55">
        <f t="shared" si="158"/>
        <v>29862739</v>
      </c>
      <c r="U888" s="91">
        <v>42823</v>
      </c>
      <c r="V888" s="44">
        <v>29862739</v>
      </c>
      <c r="W888" s="43">
        <v>0</v>
      </c>
      <c r="X888" s="43">
        <v>0</v>
      </c>
      <c r="Y888" s="43">
        <v>0</v>
      </c>
      <c r="Z888" s="43">
        <v>0</v>
      </c>
      <c r="AA888" s="43">
        <v>0</v>
      </c>
      <c r="AB888" s="43">
        <v>0</v>
      </c>
      <c r="AC888" s="43">
        <v>0</v>
      </c>
      <c r="AD888" s="43">
        <v>0</v>
      </c>
      <c r="AE888" s="43">
        <v>0</v>
      </c>
      <c r="AF888" s="43">
        <v>0</v>
      </c>
      <c r="AG888" s="43">
        <v>0</v>
      </c>
      <c r="AH888" s="43">
        <v>0</v>
      </c>
      <c r="AI888" s="88">
        <v>0</v>
      </c>
      <c r="AJ888" s="43">
        <v>0</v>
      </c>
      <c r="AK888" s="43">
        <v>0</v>
      </c>
      <c r="AL888" s="43">
        <v>0</v>
      </c>
      <c r="AM888" s="43">
        <v>0</v>
      </c>
      <c r="AN888" s="72">
        <f t="shared" si="159"/>
        <v>0</v>
      </c>
      <c r="AO888" s="43">
        <v>0</v>
      </c>
      <c r="AP888" s="43">
        <v>0</v>
      </c>
      <c r="AQ888" s="43">
        <v>0</v>
      </c>
      <c r="AR888" s="43">
        <v>0</v>
      </c>
      <c r="AS888" s="43">
        <v>0</v>
      </c>
      <c r="AT888" s="43">
        <v>0</v>
      </c>
      <c r="AU888" s="43">
        <v>0</v>
      </c>
      <c r="AV888" s="43">
        <v>0</v>
      </c>
      <c r="AW888" s="43">
        <v>0</v>
      </c>
      <c r="AX888" s="43">
        <v>0</v>
      </c>
      <c r="AY888" s="43">
        <v>0</v>
      </c>
      <c r="AZ888" s="43">
        <v>0</v>
      </c>
      <c r="BA888" s="19"/>
      <c r="BB888" s="275">
        <f t="shared" si="160"/>
        <v>29862739</v>
      </c>
      <c r="BC888" s="275">
        <f t="shared" si="161"/>
        <v>38555612</v>
      </c>
      <c r="BD888" s="14">
        <f>COUNTIF(СписМінфін!$B$2:$B$101,M888)</f>
        <v>1</v>
      </c>
    </row>
    <row r="889" spans="1:56" s="14" customFormat="1" hidden="1" x14ac:dyDescent="0.2">
      <c r="A889" s="14">
        <v>1</v>
      </c>
      <c r="B889" s="14">
        <f t="shared" si="162"/>
        <v>0</v>
      </c>
      <c r="C889" s="14">
        <f t="shared" si="163"/>
        <v>0</v>
      </c>
      <c r="D889" s="14" t="str">
        <f t="shared" si="164"/>
        <v>12ТОВАРИСТВО З ОБМЕЖЕНОЮ ВIДПОВIДАЛЬНIСТЮ "ДЖУССО УКРАЇНА"</v>
      </c>
      <c r="E889" s="261">
        <f t="shared" si="165"/>
        <v>0</v>
      </c>
      <c r="F889" s="261">
        <f t="shared" si="166"/>
        <v>0</v>
      </c>
      <c r="G889" s="128">
        <f t="shared" si="157"/>
        <v>0</v>
      </c>
      <c r="H889" s="126">
        <f t="shared" si="167"/>
        <v>0</v>
      </c>
      <c r="I889" s="74">
        <v>42724</v>
      </c>
      <c r="J889" s="74">
        <v>42716</v>
      </c>
      <c r="K889" s="274">
        <f t="shared" si="168"/>
        <v>42765</v>
      </c>
      <c r="L889" s="75">
        <v>9239243426</v>
      </c>
      <c r="M889" s="14" t="s">
        <v>100</v>
      </c>
      <c r="N889" s="76">
        <v>388911426582</v>
      </c>
      <c r="O889" s="28">
        <v>42716</v>
      </c>
      <c r="P889" s="28">
        <v>42716</v>
      </c>
      <c r="Q889" s="35"/>
      <c r="R889" s="60">
        <v>34500</v>
      </c>
      <c r="S889" s="66">
        <v>42762</v>
      </c>
      <c r="T889" s="55">
        <f t="shared" si="158"/>
        <v>34500</v>
      </c>
      <c r="U889" s="91">
        <v>42765</v>
      </c>
      <c r="V889" s="44">
        <v>34500</v>
      </c>
      <c r="W889" s="43">
        <v>0</v>
      </c>
      <c r="X889" s="43">
        <v>0</v>
      </c>
      <c r="Y889" s="43">
        <v>0</v>
      </c>
      <c r="Z889" s="43">
        <v>0</v>
      </c>
      <c r="AA889" s="43">
        <v>0</v>
      </c>
      <c r="AB889" s="43">
        <v>0</v>
      </c>
      <c r="AC889" s="43">
        <v>0</v>
      </c>
      <c r="AD889" s="43">
        <v>0</v>
      </c>
      <c r="AE889" s="43">
        <v>0</v>
      </c>
      <c r="AF889" s="43">
        <v>0</v>
      </c>
      <c r="AG889" s="43">
        <v>0</v>
      </c>
      <c r="AH889" s="43">
        <v>0</v>
      </c>
      <c r="AI889" s="69"/>
      <c r="AJ889" s="60"/>
      <c r="AK889" s="69"/>
      <c r="AL889" s="60"/>
      <c r="AM889" s="35"/>
      <c r="AN889" s="72">
        <f t="shared" si="159"/>
        <v>34500</v>
      </c>
      <c r="AO889" s="28">
        <v>42769</v>
      </c>
      <c r="AP889" s="27">
        <v>34500</v>
      </c>
      <c r="AQ889" s="43">
        <v>0</v>
      </c>
      <c r="AR889" s="43">
        <v>0</v>
      </c>
      <c r="AS889" s="43">
        <v>0</v>
      </c>
      <c r="AT889" s="43">
        <v>0</v>
      </c>
      <c r="AU889" s="43">
        <v>0</v>
      </c>
      <c r="AV889" s="43">
        <v>0</v>
      </c>
      <c r="AW889" s="43">
        <v>0</v>
      </c>
      <c r="AX889" s="43">
        <v>0</v>
      </c>
      <c r="AY889" s="43">
        <v>0</v>
      </c>
      <c r="AZ889" s="43">
        <v>0</v>
      </c>
      <c r="BA889" s="60"/>
      <c r="BB889" s="275">
        <f t="shared" si="160"/>
        <v>0</v>
      </c>
      <c r="BC889" s="275">
        <f t="shared" si="161"/>
        <v>0</v>
      </c>
      <c r="BD889" s="14">
        <f>COUNTIF(СписМінфін!$B$2:$B$101,M889)</f>
        <v>1</v>
      </c>
    </row>
    <row r="890" spans="1:56" s="14" customFormat="1" hidden="1" x14ac:dyDescent="0.2">
      <c r="A890" s="14">
        <v>1</v>
      </c>
      <c r="B890" s="14">
        <f t="shared" si="162"/>
        <v>1</v>
      </c>
      <c r="C890" s="14">
        <f t="shared" si="163"/>
        <v>0</v>
      </c>
      <c r="D890" s="14" t="str">
        <f t="shared" si="164"/>
        <v>12ТОВАРИСТВО З ОБМЕЖЕНОЮ ВIДПОВIДАЛЬНIСТЮ "КЕРНЕЛ-ТРЕЙД"</v>
      </c>
      <c r="E890" s="261">
        <f t="shared" si="165"/>
        <v>612227.09402738989</v>
      </c>
      <c r="F890" s="261">
        <f t="shared" si="166"/>
        <v>0</v>
      </c>
      <c r="G890" s="128">
        <f t="shared" si="157"/>
        <v>4754529.5599999428</v>
      </c>
      <c r="H890" s="126">
        <f t="shared" si="167"/>
        <v>0</v>
      </c>
      <c r="I890" s="74">
        <v>42724</v>
      </c>
      <c r="J890" s="23">
        <v>42717</v>
      </c>
      <c r="K890" s="274">
        <f t="shared" si="168"/>
        <v>42754</v>
      </c>
      <c r="L890" s="22">
        <v>9240229207</v>
      </c>
      <c r="M890" s="14" t="s">
        <v>45</v>
      </c>
      <c r="N890" s="41">
        <v>314543826559</v>
      </c>
      <c r="O890" s="40">
        <v>42717</v>
      </c>
      <c r="P890" s="40">
        <v>42717</v>
      </c>
      <c r="Q890" s="40" t="s">
        <v>108</v>
      </c>
      <c r="R890" s="22">
        <v>887130000</v>
      </c>
      <c r="S890" s="40">
        <v>42754</v>
      </c>
      <c r="T890" s="55">
        <f t="shared" si="158"/>
        <v>882375470.44000006</v>
      </c>
      <c r="U890" s="90">
        <v>42754</v>
      </c>
      <c r="V890" s="19">
        <v>882375470.44000006</v>
      </c>
      <c r="W890" s="43">
        <v>0</v>
      </c>
      <c r="X890" s="43">
        <v>0</v>
      </c>
      <c r="Y890" s="43">
        <v>0</v>
      </c>
      <c r="Z890" s="43">
        <v>0</v>
      </c>
      <c r="AA890" s="43">
        <v>0</v>
      </c>
      <c r="AB890" s="43">
        <v>0</v>
      </c>
      <c r="AC890" s="43">
        <v>0</v>
      </c>
      <c r="AD890" s="43">
        <v>0</v>
      </c>
      <c r="AE890" s="43">
        <v>0</v>
      </c>
      <c r="AF890" s="43">
        <v>0</v>
      </c>
      <c r="AG890" s="43">
        <v>0</v>
      </c>
      <c r="AH890" s="43">
        <v>0</v>
      </c>
      <c r="AI890" s="88">
        <v>0</v>
      </c>
      <c r="AJ890" s="43">
        <v>0</v>
      </c>
      <c r="AK890" s="43">
        <v>0</v>
      </c>
      <c r="AL890" s="43">
        <v>0</v>
      </c>
      <c r="AM890" s="43">
        <v>0</v>
      </c>
      <c r="AN890" s="72">
        <f t="shared" si="159"/>
        <v>882375470.44000006</v>
      </c>
      <c r="AO890" s="40">
        <v>42786</v>
      </c>
      <c r="AP890" s="56">
        <v>882375470.44000006</v>
      </c>
      <c r="AQ890" s="43">
        <v>0</v>
      </c>
      <c r="AR890" s="43">
        <v>0</v>
      </c>
      <c r="AS890" s="43">
        <v>0</v>
      </c>
      <c r="AT890" s="43">
        <v>0</v>
      </c>
      <c r="AU890" s="43">
        <v>0</v>
      </c>
      <c r="AV890" s="43">
        <v>0</v>
      </c>
      <c r="AW890" s="43">
        <v>0</v>
      </c>
      <c r="AX890" s="43">
        <v>0</v>
      </c>
      <c r="AY890" s="43">
        <v>0</v>
      </c>
      <c r="AZ890" s="43">
        <v>0</v>
      </c>
      <c r="BA890" s="19"/>
      <c r="BB890" s="275">
        <f t="shared" si="160"/>
        <v>0</v>
      </c>
      <c r="BC890" s="275">
        <f t="shared" si="161"/>
        <v>4754529.5599999428</v>
      </c>
      <c r="BD890" s="14">
        <f>COUNTIF(СписМінфін!$B$2:$B$101,M890)</f>
        <v>1</v>
      </c>
    </row>
    <row r="891" spans="1:56" s="14" customFormat="1" hidden="1" x14ac:dyDescent="0.2">
      <c r="A891" s="14">
        <v>1</v>
      </c>
      <c r="B891" s="14">
        <f t="shared" si="162"/>
        <v>0</v>
      </c>
      <c r="C891" s="14">
        <f t="shared" si="163"/>
        <v>0</v>
      </c>
      <c r="D891" s="14" t="str">
        <f t="shared" si="164"/>
        <v>12ПУБЛІЧНЕ АКЦIОНЕРНЕ ТОВАРИСТВО "ЕНЕРГОМАШСПЕЦСТАЛЬ"</v>
      </c>
      <c r="E891" s="261">
        <f t="shared" si="165"/>
        <v>0</v>
      </c>
      <c r="F891" s="261">
        <f t="shared" si="166"/>
        <v>0</v>
      </c>
      <c r="G891" s="128">
        <f t="shared" si="157"/>
        <v>0</v>
      </c>
      <c r="H891" s="126">
        <f t="shared" si="167"/>
        <v>0</v>
      </c>
      <c r="I891" s="74">
        <v>42724</v>
      </c>
      <c r="J891" s="23">
        <v>42717</v>
      </c>
      <c r="K891" s="274">
        <f t="shared" si="168"/>
        <v>42755</v>
      </c>
      <c r="L891" s="22">
        <v>9239274634</v>
      </c>
      <c r="M891" s="14" t="s">
        <v>60</v>
      </c>
      <c r="N891" s="41">
        <v>2106005156</v>
      </c>
      <c r="O891" s="40">
        <v>42717</v>
      </c>
      <c r="P891" s="40">
        <v>42717</v>
      </c>
      <c r="Q891" s="40" t="s">
        <v>108</v>
      </c>
      <c r="R891" s="43">
        <v>9407042</v>
      </c>
      <c r="S891" s="40" t="s">
        <v>108</v>
      </c>
      <c r="T891" s="55">
        <f t="shared" si="158"/>
        <v>9407042</v>
      </c>
      <c r="U891" s="91">
        <v>42755</v>
      </c>
      <c r="V891" s="44">
        <v>9407042</v>
      </c>
      <c r="W891" s="43">
        <v>0</v>
      </c>
      <c r="X891" s="43">
        <v>0</v>
      </c>
      <c r="Y891" s="43">
        <v>0</v>
      </c>
      <c r="Z891" s="43">
        <v>0</v>
      </c>
      <c r="AA891" s="43">
        <v>0</v>
      </c>
      <c r="AB891" s="43">
        <v>0</v>
      </c>
      <c r="AC891" s="43">
        <v>0</v>
      </c>
      <c r="AD891" s="43">
        <v>0</v>
      </c>
      <c r="AE891" s="43">
        <v>0</v>
      </c>
      <c r="AF891" s="43">
        <v>0</v>
      </c>
      <c r="AG891" s="43">
        <v>0</v>
      </c>
      <c r="AH891" s="43">
        <v>0</v>
      </c>
      <c r="AI891" s="88">
        <v>0</v>
      </c>
      <c r="AJ891" s="43">
        <v>0</v>
      </c>
      <c r="AK891" s="43">
        <v>0</v>
      </c>
      <c r="AL891" s="43">
        <v>0</v>
      </c>
      <c r="AM891" s="43">
        <v>0</v>
      </c>
      <c r="AN891" s="72">
        <f t="shared" si="159"/>
        <v>9407042</v>
      </c>
      <c r="AO891" s="43">
        <v>0</v>
      </c>
      <c r="AP891" s="57">
        <v>9407042</v>
      </c>
      <c r="AQ891" s="43">
        <v>0</v>
      </c>
      <c r="AR891" s="43">
        <v>0</v>
      </c>
      <c r="AS891" s="43">
        <v>0</v>
      </c>
      <c r="AT891" s="43">
        <v>0</v>
      </c>
      <c r="AU891" s="43">
        <v>0</v>
      </c>
      <c r="AV891" s="43">
        <v>0</v>
      </c>
      <c r="AW891" s="43">
        <v>0</v>
      </c>
      <c r="AX891" s="43">
        <v>0</v>
      </c>
      <c r="AY891" s="43">
        <v>0</v>
      </c>
      <c r="AZ891" s="43">
        <v>0</v>
      </c>
      <c r="BA891" s="19"/>
      <c r="BB891" s="275">
        <f t="shared" si="160"/>
        <v>0</v>
      </c>
      <c r="BC891" s="275">
        <f t="shared" si="161"/>
        <v>0</v>
      </c>
      <c r="BD891" s="14">
        <f>COUNTIF(СписМінфін!$B$2:$B$101,M891)</f>
        <v>1</v>
      </c>
    </row>
    <row r="892" spans="1:56" s="14" customFormat="1" hidden="1" x14ac:dyDescent="0.2">
      <c r="A892" s="14">
        <v>1</v>
      </c>
      <c r="B892" s="14">
        <f t="shared" si="162"/>
        <v>1</v>
      </c>
      <c r="C892" s="14">
        <f t="shared" si="163"/>
        <v>0</v>
      </c>
      <c r="D892" s="14" t="str">
        <f t="shared" si="164"/>
        <v>12ДОЧIРНЄ ПIДПРИЄМСТВО З ІНОЗЕМНОЮ ІНВЕСТИЦІЄЮ "САНТРЕЙД"</v>
      </c>
      <c r="E892" s="261">
        <f t="shared" si="165"/>
        <v>11614609.295479452</v>
      </c>
      <c r="F892" s="261">
        <f t="shared" si="166"/>
        <v>0</v>
      </c>
      <c r="G892" s="128">
        <f t="shared" si="157"/>
        <v>90198561.550000012</v>
      </c>
      <c r="H892" s="126">
        <f t="shared" si="167"/>
        <v>0</v>
      </c>
      <c r="I892" s="74">
        <v>42724</v>
      </c>
      <c r="J892" s="23">
        <v>42719</v>
      </c>
      <c r="K892" s="274">
        <f t="shared" si="168"/>
        <v>42754</v>
      </c>
      <c r="L892" s="22">
        <v>9242193525</v>
      </c>
      <c r="M892" s="14" t="s">
        <v>32</v>
      </c>
      <c r="N892" s="41">
        <v>253945626106</v>
      </c>
      <c r="O892" s="40">
        <v>42719</v>
      </c>
      <c r="P892" s="40">
        <v>42719</v>
      </c>
      <c r="Q892" s="40" t="s">
        <v>108</v>
      </c>
      <c r="R892" s="22">
        <v>346496567</v>
      </c>
      <c r="S892" s="40">
        <v>42754</v>
      </c>
      <c r="T892" s="55">
        <f t="shared" si="158"/>
        <v>256298005.44999999</v>
      </c>
      <c r="U892" s="90">
        <v>42754</v>
      </c>
      <c r="V892" s="19">
        <v>256298005.44999999</v>
      </c>
      <c r="W892" s="43">
        <v>0</v>
      </c>
      <c r="X892" s="43">
        <v>0</v>
      </c>
      <c r="Y892" s="43">
        <v>0</v>
      </c>
      <c r="Z892" s="43">
        <v>0</v>
      </c>
      <c r="AA892" s="43">
        <v>0</v>
      </c>
      <c r="AB892" s="43">
        <v>0</v>
      </c>
      <c r="AC892" s="43">
        <v>0</v>
      </c>
      <c r="AD892" s="43">
        <v>0</v>
      </c>
      <c r="AE892" s="43">
        <v>0</v>
      </c>
      <c r="AF892" s="43">
        <v>0</v>
      </c>
      <c r="AG892" s="43">
        <v>0</v>
      </c>
      <c r="AH892" s="43">
        <v>0</v>
      </c>
      <c r="AI892" s="88">
        <v>0</v>
      </c>
      <c r="AJ892" s="43">
        <v>0</v>
      </c>
      <c r="AK892" s="43">
        <v>0</v>
      </c>
      <c r="AL892" s="43">
        <v>0</v>
      </c>
      <c r="AM892" s="43">
        <v>0</v>
      </c>
      <c r="AN892" s="72">
        <f t="shared" si="159"/>
        <v>256298005.44999999</v>
      </c>
      <c r="AO892" s="40">
        <v>42768</v>
      </c>
      <c r="AP892" s="56">
        <v>256298005.44999999</v>
      </c>
      <c r="AQ892" s="43">
        <v>0</v>
      </c>
      <c r="AR892" s="43">
        <v>0</v>
      </c>
      <c r="AS892" s="43">
        <v>0</v>
      </c>
      <c r="AT892" s="43">
        <v>0</v>
      </c>
      <c r="AU892" s="43">
        <v>0</v>
      </c>
      <c r="AV892" s="43">
        <v>0</v>
      </c>
      <c r="AW892" s="43">
        <v>0</v>
      </c>
      <c r="AX892" s="43">
        <v>0</v>
      </c>
      <c r="AY892" s="43">
        <v>0</v>
      </c>
      <c r="AZ892" s="43">
        <v>0</v>
      </c>
      <c r="BA892" s="19"/>
      <c r="BB892" s="275">
        <f t="shared" si="160"/>
        <v>0</v>
      </c>
      <c r="BC892" s="275">
        <f t="shared" si="161"/>
        <v>90198561.550000012</v>
      </c>
      <c r="BD892" s="14">
        <f>COUNTIF(СписМінфін!$B$2:$B$101,M892)</f>
        <v>1</v>
      </c>
    </row>
    <row r="893" spans="1:56" s="14" customFormat="1" x14ac:dyDescent="0.2">
      <c r="A893" s="14">
        <v>1</v>
      </c>
      <c r="B893" s="14">
        <f t="shared" si="162"/>
        <v>1</v>
      </c>
      <c r="C893" s="14">
        <f t="shared" si="163"/>
        <v>0</v>
      </c>
      <c r="D893" s="14" t="str">
        <f t="shared" si="164"/>
        <v>12ПУБЛІЧНЕ АКЦІОНЕРНЕ ТОВАРИСТВО ''ЕЛЕКТРОМЕТАЛУРГІЙНИЙ ЗАВОД ''ДНІПРОСПЕЦСТАЛЬ'' ІМ. А.М. КУЗЬМІНА''</v>
      </c>
      <c r="E893" s="261">
        <f t="shared" si="165"/>
        <v>4702163.5452054795</v>
      </c>
      <c r="F893" s="261">
        <f t="shared" si="166"/>
        <v>0</v>
      </c>
      <c r="G893" s="128">
        <f t="shared" si="157"/>
        <v>36516802</v>
      </c>
      <c r="H893" s="126">
        <f t="shared" si="167"/>
        <v>47</v>
      </c>
      <c r="I893" s="74">
        <v>42724</v>
      </c>
      <c r="J893" s="23">
        <v>42720</v>
      </c>
      <c r="K893" s="274">
        <f t="shared" si="168"/>
        <v>42838</v>
      </c>
      <c r="L893" s="22">
        <v>9244323993</v>
      </c>
      <c r="M893" s="14" t="s">
        <v>129</v>
      </c>
      <c r="N893" s="41">
        <v>1865308243</v>
      </c>
      <c r="O893" s="40">
        <v>42720</v>
      </c>
      <c r="P893" s="40">
        <v>42720</v>
      </c>
      <c r="Q893" s="40" t="s">
        <v>108</v>
      </c>
      <c r="R893" s="56">
        <v>36516802</v>
      </c>
      <c r="S893" s="43">
        <v>0</v>
      </c>
      <c r="T893" s="55">
        <f t="shared" si="158"/>
        <v>0</v>
      </c>
      <c r="U893" s="111"/>
      <c r="V893" s="43">
        <v>0</v>
      </c>
      <c r="W893" s="43">
        <v>0</v>
      </c>
      <c r="X893" s="43">
        <v>0</v>
      </c>
      <c r="Y893" s="43">
        <v>0</v>
      </c>
      <c r="Z893" s="43">
        <v>0</v>
      </c>
      <c r="AA893" s="43">
        <v>0</v>
      </c>
      <c r="AB893" s="43">
        <v>0</v>
      </c>
      <c r="AC893" s="43">
        <v>0</v>
      </c>
      <c r="AD893" s="43">
        <v>0</v>
      </c>
      <c r="AE893" s="43">
        <v>0</v>
      </c>
      <c r="AF893" s="43">
        <v>0</v>
      </c>
      <c r="AG893" s="43">
        <v>0</v>
      </c>
      <c r="AH893" s="43">
        <v>0</v>
      </c>
      <c r="AI893" s="88">
        <v>0</v>
      </c>
      <c r="AJ893" s="43">
        <v>0</v>
      </c>
      <c r="AK893" s="43">
        <v>0</v>
      </c>
      <c r="AL893" s="43">
        <v>0</v>
      </c>
      <c r="AM893" s="43">
        <v>0</v>
      </c>
      <c r="AN893" s="72">
        <f t="shared" si="159"/>
        <v>0</v>
      </c>
      <c r="AO893" s="43">
        <v>0</v>
      </c>
      <c r="AP893" s="43">
        <v>0</v>
      </c>
      <c r="AQ893" s="43">
        <v>0</v>
      </c>
      <c r="AR893" s="43">
        <v>0</v>
      </c>
      <c r="AS893" s="43">
        <v>0</v>
      </c>
      <c r="AT893" s="43">
        <v>0</v>
      </c>
      <c r="AU893" s="43">
        <v>0</v>
      </c>
      <c r="AV893" s="43">
        <v>0</v>
      </c>
      <c r="AW893" s="43">
        <v>0</v>
      </c>
      <c r="AX893" s="43">
        <v>0</v>
      </c>
      <c r="AY893" s="43">
        <v>0</v>
      </c>
      <c r="AZ893" s="43">
        <v>0</v>
      </c>
      <c r="BA893" s="19"/>
      <c r="BB893" s="275">
        <f t="shared" si="160"/>
        <v>0</v>
      </c>
      <c r="BC893" s="275">
        <f t="shared" si="161"/>
        <v>36516802</v>
      </c>
      <c r="BD893" s="14">
        <f>COUNTIF(СписМінфін!$B$2:$B$101,M893)</f>
        <v>0</v>
      </c>
    </row>
    <row r="894" spans="1:56" s="14" customFormat="1" hidden="1" x14ac:dyDescent="0.2">
      <c r="A894" s="14">
        <v>1</v>
      </c>
      <c r="B894" s="14">
        <f t="shared" si="162"/>
        <v>1</v>
      </c>
      <c r="C894" s="14">
        <f t="shared" si="163"/>
        <v>0</v>
      </c>
      <c r="D894" s="14" t="str">
        <f t="shared" si="164"/>
        <v>12ТОВАРИСТВО З ОБМЕЖЕНОЮ ВIДПОВIДАЛЬНIСТЮ "АТ КАРГІЛЛ"</v>
      </c>
      <c r="E894" s="261">
        <f t="shared" si="165"/>
        <v>336451.88219178084</v>
      </c>
      <c r="F894" s="261">
        <f t="shared" si="166"/>
        <v>0</v>
      </c>
      <c r="G894" s="128">
        <f t="shared" si="157"/>
        <v>2612871</v>
      </c>
      <c r="H894" s="126">
        <f t="shared" si="167"/>
        <v>0</v>
      </c>
      <c r="I894" s="113">
        <v>42724</v>
      </c>
      <c r="J894" s="62">
        <v>42720</v>
      </c>
      <c r="K894" s="274">
        <f t="shared" si="168"/>
        <v>42755</v>
      </c>
      <c r="L894" s="52">
        <v>9243541696</v>
      </c>
      <c r="M894" s="14" t="s">
        <v>42</v>
      </c>
      <c r="N894" s="58">
        <v>200103926100</v>
      </c>
      <c r="O894" s="51">
        <v>42720</v>
      </c>
      <c r="P894" s="51">
        <v>42720</v>
      </c>
      <c r="Q894" s="40" t="s">
        <v>108</v>
      </c>
      <c r="R894" s="59">
        <v>341960949</v>
      </c>
      <c r="S894" s="51">
        <v>42733</v>
      </c>
      <c r="T894" s="55">
        <f t="shared" si="158"/>
        <v>339348078</v>
      </c>
      <c r="U894" s="110">
        <v>42733</v>
      </c>
      <c r="V894" s="25">
        <v>239372664.30000001</v>
      </c>
      <c r="W894" s="33">
        <v>42755</v>
      </c>
      <c r="X894" s="25">
        <v>99975413.699999988</v>
      </c>
      <c r="Y894" s="43">
        <v>0</v>
      </c>
      <c r="Z894" s="43">
        <v>0</v>
      </c>
      <c r="AA894" s="43">
        <v>0</v>
      </c>
      <c r="AB894" s="43">
        <v>0</v>
      </c>
      <c r="AC894" s="43">
        <v>0</v>
      </c>
      <c r="AD894" s="43">
        <v>0</v>
      </c>
      <c r="AE894" s="43">
        <v>0</v>
      </c>
      <c r="AF894" s="43">
        <v>0</v>
      </c>
      <c r="AG894" s="43">
        <v>0</v>
      </c>
      <c r="AH894" s="43">
        <v>0</v>
      </c>
      <c r="AI894" s="88">
        <v>0</v>
      </c>
      <c r="AJ894" s="43">
        <v>0</v>
      </c>
      <c r="AK894" s="43">
        <v>0</v>
      </c>
      <c r="AL894" s="43">
        <v>0</v>
      </c>
      <c r="AM894" s="43">
        <v>0</v>
      </c>
      <c r="AN894" s="72">
        <f t="shared" si="159"/>
        <v>261705773.51000002</v>
      </c>
      <c r="AO894" s="28">
        <v>42734</v>
      </c>
      <c r="AP894" s="27">
        <v>239372664.30000001</v>
      </c>
      <c r="AQ894" s="28">
        <v>42768</v>
      </c>
      <c r="AR894" s="44">
        <v>22333109.210000001</v>
      </c>
      <c r="AS894" s="43">
        <v>0</v>
      </c>
      <c r="AT894" s="43">
        <v>0</v>
      </c>
      <c r="AU894" s="43">
        <v>0</v>
      </c>
      <c r="AV894" s="43">
        <v>0</v>
      </c>
      <c r="AW894" s="43">
        <v>0</v>
      </c>
      <c r="AX894" s="43">
        <v>0</v>
      </c>
      <c r="AY894" s="43">
        <v>0</v>
      </c>
      <c r="AZ894" s="43">
        <v>0</v>
      </c>
      <c r="BA894" s="31"/>
      <c r="BB894" s="275">
        <f t="shared" si="160"/>
        <v>77642304.48999998</v>
      </c>
      <c r="BC894" s="275">
        <f t="shared" si="161"/>
        <v>80255175.48999998</v>
      </c>
      <c r="BD894" s="14">
        <f>COUNTIF(СписМінфін!$B$2:$B$101,M894)</f>
        <v>1</v>
      </c>
    </row>
    <row r="895" spans="1:56" s="14" customFormat="1" hidden="1" x14ac:dyDescent="0.2">
      <c r="A895" s="14">
        <v>1</v>
      </c>
      <c r="B895" s="14">
        <f t="shared" si="162"/>
        <v>0</v>
      </c>
      <c r="C895" s="14">
        <f t="shared" si="163"/>
        <v>0</v>
      </c>
      <c r="D895" s="14" t="str">
        <f t="shared" si="164"/>
        <v>12ПРИВАТНЕ АКЦIОНЕРНЕ ТОВАРИСТВО "КОНСЮМЕРС - СКЛО - ЗОРЯ"</v>
      </c>
      <c r="E895" s="261">
        <f t="shared" si="165"/>
        <v>0</v>
      </c>
      <c r="F895" s="261">
        <f t="shared" si="166"/>
        <v>0</v>
      </c>
      <c r="G895" s="128">
        <f t="shared" si="157"/>
        <v>0</v>
      </c>
      <c r="H895" s="126">
        <f t="shared" si="167"/>
        <v>0</v>
      </c>
      <c r="I895" s="74">
        <v>42724</v>
      </c>
      <c r="J895" s="23">
        <v>42720</v>
      </c>
      <c r="K895" s="274">
        <f t="shared" si="168"/>
        <v>42754</v>
      </c>
      <c r="L895" s="22">
        <v>9244347217</v>
      </c>
      <c r="M895" s="14" t="s">
        <v>94</v>
      </c>
      <c r="N895" s="41">
        <v>225551317122</v>
      </c>
      <c r="O895" s="40">
        <v>42720</v>
      </c>
      <c r="P895" s="40">
        <v>42720</v>
      </c>
      <c r="Q895" s="40" t="s">
        <v>108</v>
      </c>
      <c r="R895" s="43">
        <v>6702227</v>
      </c>
      <c r="S895" s="40" t="s">
        <v>108</v>
      </c>
      <c r="T895" s="55">
        <f t="shared" si="158"/>
        <v>6702227</v>
      </c>
      <c r="U895" s="91">
        <v>42754</v>
      </c>
      <c r="V895" s="44">
        <v>6702227</v>
      </c>
      <c r="W895" s="43">
        <v>0</v>
      </c>
      <c r="X895" s="43">
        <v>0</v>
      </c>
      <c r="Y895" s="43">
        <v>0</v>
      </c>
      <c r="Z895" s="43">
        <v>0</v>
      </c>
      <c r="AA895" s="43">
        <v>0</v>
      </c>
      <c r="AB895" s="43">
        <v>0</v>
      </c>
      <c r="AC895" s="43">
        <v>0</v>
      </c>
      <c r="AD895" s="43">
        <v>0</v>
      </c>
      <c r="AE895" s="43">
        <v>0</v>
      </c>
      <c r="AF895" s="43">
        <v>0</v>
      </c>
      <c r="AG895" s="43">
        <v>0</v>
      </c>
      <c r="AH895" s="43">
        <v>0</v>
      </c>
      <c r="AI895" s="88">
        <v>0</v>
      </c>
      <c r="AJ895" s="43">
        <v>0</v>
      </c>
      <c r="AK895" s="43">
        <v>0</v>
      </c>
      <c r="AL895" s="43">
        <v>0</v>
      </c>
      <c r="AM895" s="43">
        <v>0</v>
      </c>
      <c r="AN895" s="72">
        <f t="shared" si="159"/>
        <v>6702227</v>
      </c>
      <c r="AO895" s="43">
        <v>0</v>
      </c>
      <c r="AP895" s="57">
        <v>6702227</v>
      </c>
      <c r="AQ895" s="43">
        <v>0</v>
      </c>
      <c r="AR895" s="43">
        <v>0</v>
      </c>
      <c r="AS895" s="43">
        <v>0</v>
      </c>
      <c r="AT895" s="43">
        <v>0</v>
      </c>
      <c r="AU895" s="43">
        <v>0</v>
      </c>
      <c r="AV895" s="43">
        <v>0</v>
      </c>
      <c r="AW895" s="43">
        <v>0</v>
      </c>
      <c r="AX895" s="43">
        <v>0</v>
      </c>
      <c r="AY895" s="43">
        <v>0</v>
      </c>
      <c r="AZ895" s="43">
        <v>0</v>
      </c>
      <c r="BA895" s="19"/>
      <c r="BB895" s="275">
        <f t="shared" si="160"/>
        <v>0</v>
      </c>
      <c r="BC895" s="275">
        <f t="shared" si="161"/>
        <v>0</v>
      </c>
      <c r="BD895" s="14">
        <f>COUNTIF(СписМінфін!$B$2:$B$101,M895)</f>
        <v>1</v>
      </c>
    </row>
    <row r="896" spans="1:56" s="14" customFormat="1" hidden="1" x14ac:dyDescent="0.2">
      <c r="A896" s="14">
        <v>1</v>
      </c>
      <c r="B896" s="14">
        <f t="shared" si="162"/>
        <v>0</v>
      </c>
      <c r="C896" s="14">
        <f t="shared" si="163"/>
        <v>0</v>
      </c>
      <c r="D896" s="14" t="str">
        <f t="shared" si="164"/>
        <v>12ПРИВАТНЕ АКЦIОНЕРНЕ ТОВАРИСТВО "МОНДЕЛІС УКРАЇНА"</v>
      </c>
      <c r="E896" s="261">
        <f t="shared" si="165"/>
        <v>0</v>
      </c>
      <c r="F896" s="261">
        <f t="shared" si="166"/>
        <v>0</v>
      </c>
      <c r="G896" s="128">
        <f t="shared" si="157"/>
        <v>0</v>
      </c>
      <c r="H896" s="126">
        <f t="shared" si="167"/>
        <v>0</v>
      </c>
      <c r="I896" s="74">
        <v>42724</v>
      </c>
      <c r="J896" s="23">
        <v>42720</v>
      </c>
      <c r="K896" s="274">
        <f t="shared" si="168"/>
        <v>42754</v>
      </c>
      <c r="L896" s="22">
        <v>9244005729</v>
      </c>
      <c r="M896" s="14" t="s">
        <v>54</v>
      </c>
      <c r="N896" s="41">
        <v>3822218163</v>
      </c>
      <c r="O896" s="40">
        <v>42720</v>
      </c>
      <c r="P896" s="40">
        <v>42720</v>
      </c>
      <c r="Q896" s="40" t="s">
        <v>108</v>
      </c>
      <c r="R896" s="22">
        <v>30851905</v>
      </c>
      <c r="S896" s="40" t="s">
        <v>108</v>
      </c>
      <c r="T896" s="55">
        <f t="shared" si="158"/>
        <v>30851905</v>
      </c>
      <c r="U896" s="91">
        <v>42754</v>
      </c>
      <c r="V896" s="44">
        <v>30851905</v>
      </c>
      <c r="W896" s="43">
        <v>0</v>
      </c>
      <c r="X896" s="43">
        <v>0</v>
      </c>
      <c r="Y896" s="43">
        <v>0</v>
      </c>
      <c r="Z896" s="43">
        <v>0</v>
      </c>
      <c r="AA896" s="43">
        <v>0</v>
      </c>
      <c r="AB896" s="43">
        <v>0</v>
      </c>
      <c r="AC896" s="43">
        <v>0</v>
      </c>
      <c r="AD896" s="43">
        <v>0</v>
      </c>
      <c r="AE896" s="43">
        <v>0</v>
      </c>
      <c r="AF896" s="43">
        <v>0</v>
      </c>
      <c r="AG896" s="43">
        <v>0</v>
      </c>
      <c r="AH896" s="43">
        <v>0</v>
      </c>
      <c r="AI896" s="88">
        <v>0</v>
      </c>
      <c r="AJ896" s="43">
        <v>0</v>
      </c>
      <c r="AK896" s="43">
        <v>0</v>
      </c>
      <c r="AL896" s="43">
        <v>0</v>
      </c>
      <c r="AM896" s="43">
        <v>0</v>
      </c>
      <c r="AN896" s="72">
        <f t="shared" si="159"/>
        <v>30851905</v>
      </c>
      <c r="AO896" s="43">
        <v>0</v>
      </c>
      <c r="AP896" s="57">
        <v>30851905</v>
      </c>
      <c r="AQ896" s="43">
        <v>0</v>
      </c>
      <c r="AR896" s="43">
        <v>0</v>
      </c>
      <c r="AS896" s="43">
        <v>0</v>
      </c>
      <c r="AT896" s="43">
        <v>0</v>
      </c>
      <c r="AU896" s="43">
        <v>0</v>
      </c>
      <c r="AV896" s="43">
        <v>0</v>
      </c>
      <c r="AW896" s="43">
        <v>0</v>
      </c>
      <c r="AX896" s="43">
        <v>0</v>
      </c>
      <c r="AY896" s="43">
        <v>0</v>
      </c>
      <c r="AZ896" s="43">
        <v>0</v>
      </c>
      <c r="BA896" s="19"/>
      <c r="BB896" s="275">
        <f t="shared" si="160"/>
        <v>0</v>
      </c>
      <c r="BC896" s="275">
        <f t="shared" si="161"/>
        <v>0</v>
      </c>
      <c r="BD896" s="14">
        <f>COUNTIF(СписМінфін!$B$2:$B$101,M896)</f>
        <v>1</v>
      </c>
    </row>
    <row r="897" spans="1:56" s="14" customFormat="1" hidden="1" x14ac:dyDescent="0.2">
      <c r="A897" s="14">
        <v>1</v>
      </c>
      <c r="B897" s="14">
        <f t="shared" si="162"/>
        <v>0</v>
      </c>
      <c r="C897" s="14">
        <f t="shared" si="163"/>
        <v>0</v>
      </c>
      <c r="D897" s="14" t="str">
        <f t="shared" si="164"/>
        <v>12ТОВАРИСТВО З ОБМЕЖЕНОЮ ВIДПОВIДАЛЬНIСТЮ "ТАРКЕТТ ВІНІСІН"</v>
      </c>
      <c r="E897" s="261">
        <f t="shared" si="165"/>
        <v>0</v>
      </c>
      <c r="F897" s="261">
        <f t="shared" si="166"/>
        <v>0</v>
      </c>
      <c r="G897" s="128">
        <f t="shared" ref="G897:G960" si="169">R897-T897-AI897</f>
        <v>0</v>
      </c>
      <c r="H897" s="126">
        <f t="shared" si="167"/>
        <v>0</v>
      </c>
      <c r="I897" s="74">
        <v>42724</v>
      </c>
      <c r="J897" s="23">
        <v>42720</v>
      </c>
      <c r="K897" s="274">
        <f t="shared" si="168"/>
        <v>42754</v>
      </c>
      <c r="L897" s="22">
        <v>9244074852</v>
      </c>
      <c r="M897" s="14" t="s">
        <v>97</v>
      </c>
      <c r="N897" s="41">
        <v>143615809167</v>
      </c>
      <c r="O897" s="40">
        <v>42720</v>
      </c>
      <c r="P897" s="40">
        <v>42720</v>
      </c>
      <c r="Q897" s="40" t="s">
        <v>108</v>
      </c>
      <c r="R897" s="43">
        <v>9949579</v>
      </c>
      <c r="S897" s="40" t="s">
        <v>108</v>
      </c>
      <c r="T897" s="55">
        <f t="shared" ref="T897:T960" si="170">V897+X897+Z897+AB897+AD897+AF897</f>
        <v>9949579</v>
      </c>
      <c r="U897" s="91">
        <v>42754</v>
      </c>
      <c r="V897" s="44">
        <v>9949579</v>
      </c>
      <c r="W897" s="43">
        <v>0</v>
      </c>
      <c r="X897" s="43">
        <v>0</v>
      </c>
      <c r="Y897" s="43">
        <v>0</v>
      </c>
      <c r="Z897" s="43">
        <v>0</v>
      </c>
      <c r="AA897" s="43">
        <v>0</v>
      </c>
      <c r="AB897" s="43">
        <v>0</v>
      </c>
      <c r="AC897" s="43">
        <v>0</v>
      </c>
      <c r="AD897" s="43">
        <v>0</v>
      </c>
      <c r="AE897" s="43">
        <v>0</v>
      </c>
      <c r="AF897" s="43">
        <v>0</v>
      </c>
      <c r="AG897" s="43">
        <v>0</v>
      </c>
      <c r="AH897" s="43">
        <v>0</v>
      </c>
      <c r="AI897" s="88">
        <v>0</v>
      </c>
      <c r="AJ897" s="43">
        <v>0</v>
      </c>
      <c r="AK897" s="43">
        <v>0</v>
      </c>
      <c r="AL897" s="43">
        <v>0</v>
      </c>
      <c r="AM897" s="43">
        <v>0</v>
      </c>
      <c r="AN897" s="72">
        <f t="shared" ref="AN897:AN960" si="171">AP897+AR897+AT897+AV897+AX897+AZ897</f>
        <v>9949579</v>
      </c>
      <c r="AO897" s="43">
        <v>0</v>
      </c>
      <c r="AP897" s="57">
        <v>9949579</v>
      </c>
      <c r="AQ897" s="43">
        <v>0</v>
      </c>
      <c r="AR897" s="43">
        <v>0</v>
      </c>
      <c r="AS897" s="43">
        <v>0</v>
      </c>
      <c r="AT897" s="43">
        <v>0</v>
      </c>
      <c r="AU897" s="43">
        <v>0</v>
      </c>
      <c r="AV897" s="43">
        <v>0</v>
      </c>
      <c r="AW897" s="43">
        <v>0</v>
      </c>
      <c r="AX897" s="43">
        <v>0</v>
      </c>
      <c r="AY897" s="43">
        <v>0</v>
      </c>
      <c r="AZ897" s="43">
        <v>0</v>
      </c>
      <c r="BA897" s="19"/>
      <c r="BB897" s="275">
        <f t="shared" ref="BB897:BB960" si="172">T897-AN897</f>
        <v>0</v>
      </c>
      <c r="BC897" s="275">
        <f t="shared" ref="BC897:BC960" si="173">R897-AN897</f>
        <v>0</v>
      </c>
      <c r="BD897" s="14">
        <f>COUNTIF(СписМінфін!$B$2:$B$101,M897)</f>
        <v>1</v>
      </c>
    </row>
    <row r="898" spans="1:56" s="14" customFormat="1" hidden="1" x14ac:dyDescent="0.2">
      <c r="A898" s="14">
        <v>1</v>
      </c>
      <c r="B898" s="14">
        <f t="shared" si="162"/>
        <v>0</v>
      </c>
      <c r="C898" s="14">
        <f t="shared" si="163"/>
        <v>0</v>
      </c>
      <c r="D898" s="14" t="str">
        <f t="shared" si="164"/>
        <v>12ТОВАРИСТВО З ОБМЕЖЕНОЮ ВIДПОВIДАЛЬНIСТЮ ФІРМА "КОМПЛЕКТ"</v>
      </c>
      <c r="E898" s="261">
        <f t="shared" si="165"/>
        <v>0</v>
      </c>
      <c r="F898" s="261">
        <f t="shared" si="166"/>
        <v>0</v>
      </c>
      <c r="G898" s="128">
        <f t="shared" si="169"/>
        <v>0</v>
      </c>
      <c r="H898" s="126">
        <f t="shared" si="167"/>
        <v>0</v>
      </c>
      <c r="I898" s="74">
        <v>42724</v>
      </c>
      <c r="J898" s="23">
        <v>42720</v>
      </c>
      <c r="K898" s="274">
        <f t="shared" si="168"/>
        <v>42755</v>
      </c>
      <c r="L898" s="22">
        <v>9244628567</v>
      </c>
      <c r="M898" s="14" t="s">
        <v>89</v>
      </c>
      <c r="N898" s="41">
        <v>222199111274</v>
      </c>
      <c r="O898" s="40">
        <v>42720</v>
      </c>
      <c r="P898" s="40">
        <v>42720</v>
      </c>
      <c r="Q898" s="40" t="s">
        <v>108</v>
      </c>
      <c r="R898" s="22">
        <v>42089895</v>
      </c>
      <c r="S898" s="40" t="s">
        <v>108</v>
      </c>
      <c r="T898" s="55">
        <f t="shared" si="170"/>
        <v>42089895</v>
      </c>
      <c r="U898" s="91">
        <v>42755</v>
      </c>
      <c r="V898" s="44">
        <v>42089895</v>
      </c>
      <c r="W898" s="43">
        <v>0</v>
      </c>
      <c r="X898" s="43">
        <v>0</v>
      </c>
      <c r="Y898" s="43">
        <v>0</v>
      </c>
      <c r="Z898" s="43">
        <v>0</v>
      </c>
      <c r="AA898" s="43">
        <v>0</v>
      </c>
      <c r="AB898" s="43">
        <v>0</v>
      </c>
      <c r="AC898" s="43">
        <v>0</v>
      </c>
      <c r="AD898" s="43">
        <v>0</v>
      </c>
      <c r="AE898" s="43">
        <v>0</v>
      </c>
      <c r="AF898" s="43">
        <v>0</v>
      </c>
      <c r="AG898" s="43">
        <v>0</v>
      </c>
      <c r="AH898" s="43">
        <v>0</v>
      </c>
      <c r="AI898" s="88">
        <v>0</v>
      </c>
      <c r="AJ898" s="43">
        <v>0</v>
      </c>
      <c r="AK898" s="43">
        <v>0</v>
      </c>
      <c r="AL898" s="43">
        <v>0</v>
      </c>
      <c r="AM898" s="43">
        <v>0</v>
      </c>
      <c r="AN898" s="72">
        <f t="shared" si="171"/>
        <v>42089895</v>
      </c>
      <c r="AO898" s="43">
        <v>0</v>
      </c>
      <c r="AP898" s="57">
        <v>42089895</v>
      </c>
      <c r="AQ898" s="43">
        <v>0</v>
      </c>
      <c r="AR898" s="43">
        <v>0</v>
      </c>
      <c r="AS898" s="43">
        <v>0</v>
      </c>
      <c r="AT898" s="43">
        <v>0</v>
      </c>
      <c r="AU898" s="43">
        <v>0</v>
      </c>
      <c r="AV898" s="43">
        <v>0</v>
      </c>
      <c r="AW898" s="43">
        <v>0</v>
      </c>
      <c r="AX898" s="43">
        <v>0</v>
      </c>
      <c r="AY898" s="43">
        <v>0</v>
      </c>
      <c r="AZ898" s="43">
        <v>0</v>
      </c>
      <c r="BA898" s="19"/>
      <c r="BB898" s="275">
        <f t="shared" si="172"/>
        <v>0</v>
      </c>
      <c r="BC898" s="275">
        <f t="shared" si="173"/>
        <v>0</v>
      </c>
      <c r="BD898" s="14">
        <f>COUNTIF(СписМінфін!$B$2:$B$101,M898)</f>
        <v>1</v>
      </c>
    </row>
    <row r="899" spans="1:56" s="14" customFormat="1" hidden="1" x14ac:dyDescent="0.2">
      <c r="A899" s="14">
        <v>1</v>
      </c>
      <c r="B899" s="14">
        <f t="shared" si="162"/>
        <v>0</v>
      </c>
      <c r="C899" s="14">
        <f t="shared" si="163"/>
        <v>0</v>
      </c>
      <c r="D899" s="14" t="str">
        <f t="shared" si="164"/>
        <v>12ТОВАРИСТВО З ОБМЕЖЕНОЮ ВIДПОВIДАЛЬНIСТЮ ФІРМА "ПРОМІНВЕСТ ПЛАСТИК"</v>
      </c>
      <c r="E899" s="261">
        <f t="shared" si="165"/>
        <v>0</v>
      </c>
      <c r="F899" s="261">
        <f t="shared" si="166"/>
        <v>0</v>
      </c>
      <c r="G899" s="128">
        <f t="shared" si="169"/>
        <v>-13300000</v>
      </c>
      <c r="H899" s="126">
        <f t="shared" si="167"/>
        <v>0</v>
      </c>
      <c r="I899" s="113">
        <v>42724</v>
      </c>
      <c r="J899" s="62">
        <v>42720</v>
      </c>
      <c r="K899" s="274">
        <f t="shared" si="168"/>
        <v>42755</v>
      </c>
      <c r="L899" s="52">
        <v>9244421286</v>
      </c>
      <c r="M899" s="14" t="s">
        <v>99</v>
      </c>
      <c r="N899" s="58">
        <v>309898212126</v>
      </c>
      <c r="O899" s="51">
        <v>42720</v>
      </c>
      <c r="P899" s="51">
        <v>42720</v>
      </c>
      <c r="Q899" s="40" t="s">
        <v>108</v>
      </c>
      <c r="R899" s="59">
        <v>6650000</v>
      </c>
      <c r="S899" s="51">
        <v>42754</v>
      </c>
      <c r="T899" s="55">
        <f t="shared" si="170"/>
        <v>19950000</v>
      </c>
      <c r="U899" s="110">
        <v>42755</v>
      </c>
      <c r="V899" s="25">
        <v>6650000</v>
      </c>
      <c r="W899" s="33">
        <v>42755</v>
      </c>
      <c r="X899" s="25">
        <v>13300000</v>
      </c>
      <c r="Y899" s="43">
        <v>0</v>
      </c>
      <c r="Z899" s="43">
        <v>0</v>
      </c>
      <c r="AA899" s="43">
        <v>0</v>
      </c>
      <c r="AB899" s="43">
        <v>0</v>
      </c>
      <c r="AC899" s="43">
        <v>0</v>
      </c>
      <c r="AD899" s="43">
        <v>0</v>
      </c>
      <c r="AE899" s="43">
        <v>0</v>
      </c>
      <c r="AF899" s="43">
        <v>0</v>
      </c>
      <c r="AG899" s="43">
        <v>0</v>
      </c>
      <c r="AH899" s="43">
        <v>0</v>
      </c>
      <c r="AI899" s="88">
        <v>0</v>
      </c>
      <c r="AJ899" s="43">
        <v>0</v>
      </c>
      <c r="AK899" s="43">
        <v>0</v>
      </c>
      <c r="AL899" s="43">
        <v>0</v>
      </c>
      <c r="AM899" s="43">
        <v>0</v>
      </c>
      <c r="AN899" s="72">
        <f t="shared" si="171"/>
        <v>19950000</v>
      </c>
      <c r="AO899" s="51">
        <v>42768</v>
      </c>
      <c r="AP899" s="98">
        <v>19950000</v>
      </c>
      <c r="AQ899" s="43">
        <v>0</v>
      </c>
      <c r="AR899" s="43">
        <v>0</v>
      </c>
      <c r="AS899" s="43">
        <v>0</v>
      </c>
      <c r="AT899" s="43">
        <v>0</v>
      </c>
      <c r="AU899" s="43">
        <v>0</v>
      </c>
      <c r="AV899" s="43">
        <v>0</v>
      </c>
      <c r="AW899" s="43">
        <v>0</v>
      </c>
      <c r="AX899" s="43">
        <v>0</v>
      </c>
      <c r="AY899" s="43">
        <v>0</v>
      </c>
      <c r="AZ899" s="43">
        <v>0</v>
      </c>
      <c r="BA899" s="20"/>
      <c r="BB899" s="275">
        <f t="shared" si="172"/>
        <v>0</v>
      </c>
      <c r="BC899" s="275">
        <f t="shared" si="173"/>
        <v>-13300000</v>
      </c>
      <c r="BD899" s="14">
        <f>COUNTIF(СписМінфін!$B$2:$B$101,M899)</f>
        <v>1</v>
      </c>
    </row>
    <row r="900" spans="1:56" s="14" customFormat="1" hidden="1" x14ac:dyDescent="0.2">
      <c r="A900" s="14">
        <v>1</v>
      </c>
      <c r="B900" s="14">
        <f t="shared" si="162"/>
        <v>0</v>
      </c>
      <c r="C900" s="14">
        <f t="shared" si="163"/>
        <v>0</v>
      </c>
      <c r="D900" s="14" t="str">
        <f t="shared" si="164"/>
        <v>12ТОВАРИСТВО З ОБМЕЖЕНОЮ ВІДПОВІДАЛЬНІСТЮ "ВІВАД 09"</v>
      </c>
      <c r="E900" s="261">
        <f t="shared" si="165"/>
        <v>0</v>
      </c>
      <c r="F900" s="261">
        <f t="shared" si="166"/>
        <v>0</v>
      </c>
      <c r="G900" s="128">
        <f t="shared" si="169"/>
        <v>0</v>
      </c>
      <c r="H900" s="126">
        <f t="shared" si="167"/>
        <v>0</v>
      </c>
      <c r="I900" s="74">
        <v>42724</v>
      </c>
      <c r="J900" s="23">
        <v>42720</v>
      </c>
      <c r="K900" s="274">
        <f t="shared" si="168"/>
        <v>42782</v>
      </c>
      <c r="L900" s="22">
        <v>9244222327</v>
      </c>
      <c r="M900" s="14" t="s">
        <v>63</v>
      </c>
      <c r="N900" s="41">
        <v>363110006066</v>
      </c>
      <c r="O900" s="40">
        <v>42720</v>
      </c>
      <c r="P900" s="40">
        <v>42720</v>
      </c>
      <c r="Q900" s="40" t="s">
        <v>108</v>
      </c>
      <c r="R900" s="43">
        <v>1109505</v>
      </c>
      <c r="S900" s="40">
        <v>42782</v>
      </c>
      <c r="T900" s="55">
        <f t="shared" si="170"/>
        <v>1109505</v>
      </c>
      <c r="U900" s="90">
        <v>42782</v>
      </c>
      <c r="V900" s="19">
        <v>1109505</v>
      </c>
      <c r="W900" s="43">
        <v>0</v>
      </c>
      <c r="X900" s="43">
        <v>0</v>
      </c>
      <c r="Y900" s="43">
        <v>0</v>
      </c>
      <c r="Z900" s="43">
        <v>0</v>
      </c>
      <c r="AA900" s="43">
        <v>0</v>
      </c>
      <c r="AB900" s="43">
        <v>0</v>
      </c>
      <c r="AC900" s="43">
        <v>0</v>
      </c>
      <c r="AD900" s="43">
        <v>0</v>
      </c>
      <c r="AE900" s="43">
        <v>0</v>
      </c>
      <c r="AF900" s="43">
        <v>0</v>
      </c>
      <c r="AG900" s="43">
        <v>0</v>
      </c>
      <c r="AH900" s="43">
        <v>0</v>
      </c>
      <c r="AI900" s="88">
        <v>0</v>
      </c>
      <c r="AJ900" s="43">
        <v>0</v>
      </c>
      <c r="AK900" s="43">
        <v>0</v>
      </c>
      <c r="AL900" s="43">
        <v>0</v>
      </c>
      <c r="AM900" s="43">
        <v>0</v>
      </c>
      <c r="AN900" s="72">
        <f t="shared" si="171"/>
        <v>1109505</v>
      </c>
      <c r="AO900" s="40">
        <v>42786</v>
      </c>
      <c r="AP900" s="56">
        <v>1109505</v>
      </c>
      <c r="AQ900" s="43">
        <v>0</v>
      </c>
      <c r="AR900" s="43">
        <v>0</v>
      </c>
      <c r="AS900" s="43">
        <v>0</v>
      </c>
      <c r="AT900" s="43">
        <v>0</v>
      </c>
      <c r="AU900" s="43">
        <v>0</v>
      </c>
      <c r="AV900" s="43">
        <v>0</v>
      </c>
      <c r="AW900" s="43">
        <v>0</v>
      </c>
      <c r="AX900" s="43">
        <v>0</v>
      </c>
      <c r="AY900" s="43">
        <v>0</v>
      </c>
      <c r="AZ900" s="43">
        <v>0</v>
      </c>
      <c r="BA900" s="19"/>
      <c r="BB900" s="275">
        <f t="shared" si="172"/>
        <v>0</v>
      </c>
      <c r="BC900" s="275">
        <f t="shared" si="173"/>
        <v>0</v>
      </c>
      <c r="BD900" s="14">
        <f>COUNTIF(СписМінфін!$B$2:$B$101,M900)</f>
        <v>1</v>
      </c>
    </row>
    <row r="901" spans="1:56" s="14" customFormat="1" x14ac:dyDescent="0.2">
      <c r="A901" s="14">
        <v>1</v>
      </c>
      <c r="B901" s="14">
        <f t="shared" si="162"/>
        <v>1</v>
      </c>
      <c r="C901" s="14">
        <f t="shared" si="163"/>
        <v>0</v>
      </c>
      <c r="D901" s="14" t="str">
        <f t="shared" si="164"/>
        <v>12ТОВАРИСТВО З ОБМЕЖЕНОЮ ВIДПОВIДАЛЬНIСТЮ "ПРОФІТ-ЕКСПОРТ"</v>
      </c>
      <c r="E901" s="261">
        <f t="shared" si="165"/>
        <v>2229746.0575342467</v>
      </c>
      <c r="F901" s="261">
        <f t="shared" si="166"/>
        <v>0</v>
      </c>
      <c r="G901" s="128">
        <f t="shared" si="169"/>
        <v>17316113</v>
      </c>
      <c r="H901" s="126">
        <f t="shared" ref="H901:H922" si="174">IF(K901-I901-67&gt;0,K901-I901-67,0)</f>
        <v>47</v>
      </c>
      <c r="I901" s="74">
        <v>42724</v>
      </c>
      <c r="J901" s="23">
        <v>42722</v>
      </c>
      <c r="K901" s="274">
        <f t="shared" si="168"/>
        <v>42838</v>
      </c>
      <c r="L901" s="22">
        <v>9245031259</v>
      </c>
      <c r="M901" s="14" t="s">
        <v>138</v>
      </c>
      <c r="N901" s="41">
        <v>397419508281</v>
      </c>
      <c r="O901" s="40">
        <v>42722</v>
      </c>
      <c r="P901" s="40">
        <v>42722</v>
      </c>
      <c r="Q901" s="40" t="s">
        <v>108</v>
      </c>
      <c r="R901" s="42">
        <v>17316113</v>
      </c>
      <c r="S901" s="43">
        <v>0</v>
      </c>
      <c r="T901" s="55">
        <f t="shared" si="170"/>
        <v>0</v>
      </c>
      <c r="U901" s="111"/>
      <c r="V901" s="43">
        <v>0</v>
      </c>
      <c r="W901" s="43">
        <v>0</v>
      </c>
      <c r="X901" s="43">
        <v>0</v>
      </c>
      <c r="Y901" s="43">
        <v>0</v>
      </c>
      <c r="Z901" s="43">
        <v>0</v>
      </c>
      <c r="AA901" s="43">
        <v>0</v>
      </c>
      <c r="AB901" s="43">
        <v>0</v>
      </c>
      <c r="AC901" s="43">
        <v>0</v>
      </c>
      <c r="AD901" s="43">
        <v>0</v>
      </c>
      <c r="AE901" s="43">
        <v>0</v>
      </c>
      <c r="AF901" s="43">
        <v>0</v>
      </c>
      <c r="AG901" s="43">
        <v>0</v>
      </c>
      <c r="AH901" s="43">
        <v>0</v>
      </c>
      <c r="AI901" s="88">
        <v>0</v>
      </c>
      <c r="AJ901" s="43">
        <v>0</v>
      </c>
      <c r="AK901" s="43">
        <v>0</v>
      </c>
      <c r="AL901" s="43">
        <v>0</v>
      </c>
      <c r="AM901" s="43">
        <v>0</v>
      </c>
      <c r="AN901" s="72">
        <f t="shared" si="171"/>
        <v>0</v>
      </c>
      <c r="AO901" s="43">
        <v>0</v>
      </c>
      <c r="AP901" s="43">
        <v>0</v>
      </c>
      <c r="AQ901" s="43">
        <v>0</v>
      </c>
      <c r="AR901" s="43">
        <v>0</v>
      </c>
      <c r="AS901" s="43">
        <v>0</v>
      </c>
      <c r="AT901" s="43">
        <v>0</v>
      </c>
      <c r="AU901" s="43">
        <v>0</v>
      </c>
      <c r="AV901" s="43">
        <v>0</v>
      </c>
      <c r="AW901" s="43">
        <v>0</v>
      </c>
      <c r="AX901" s="43">
        <v>0</v>
      </c>
      <c r="AY901" s="43">
        <v>0</v>
      </c>
      <c r="AZ901" s="43">
        <v>0</v>
      </c>
      <c r="BA901" s="19"/>
      <c r="BB901" s="275">
        <f t="shared" si="172"/>
        <v>0</v>
      </c>
      <c r="BC901" s="275">
        <f t="shared" si="173"/>
        <v>17316113</v>
      </c>
      <c r="BD901" s="14">
        <f>COUNTIF(СписМінфін!$B$2:$B$101,M901)</f>
        <v>0</v>
      </c>
    </row>
    <row r="902" spans="1:56" s="14" customFormat="1" x14ac:dyDescent="0.2">
      <c r="A902" s="14">
        <v>1</v>
      </c>
      <c r="B902" s="14">
        <f t="shared" si="162"/>
        <v>1</v>
      </c>
      <c r="C902" s="14">
        <f t="shared" si="163"/>
        <v>0</v>
      </c>
      <c r="D902" s="14" t="str">
        <f t="shared" si="164"/>
        <v>12ДЕРЖАВНЕ ПIДПРИЄМСТВО "ЗАВОД "ЕЛЕКТРОВАЖМАШ"</v>
      </c>
      <c r="E902" s="261">
        <f t="shared" si="165"/>
        <v>1019222.5561643835</v>
      </c>
      <c r="F902" s="261">
        <f t="shared" si="166"/>
        <v>0</v>
      </c>
      <c r="G902" s="128">
        <f t="shared" si="169"/>
        <v>7915239</v>
      </c>
      <c r="H902" s="126">
        <f t="shared" si="174"/>
        <v>47</v>
      </c>
      <c r="I902" s="74">
        <v>42724</v>
      </c>
      <c r="J902" s="23">
        <v>42723</v>
      </c>
      <c r="K902" s="274">
        <f t="shared" si="168"/>
        <v>42838</v>
      </c>
      <c r="L902" s="22">
        <v>9245818805</v>
      </c>
      <c r="M902" s="14" t="s">
        <v>136</v>
      </c>
      <c r="N902" s="41">
        <v>2131220393</v>
      </c>
      <c r="O902" s="40">
        <v>42723</v>
      </c>
      <c r="P902" s="40">
        <v>42723</v>
      </c>
      <c r="Q902" s="40" t="s">
        <v>108</v>
      </c>
      <c r="R902" s="56">
        <v>7915239</v>
      </c>
      <c r="S902" s="43">
        <v>0</v>
      </c>
      <c r="T902" s="55">
        <f t="shared" si="170"/>
        <v>0</v>
      </c>
      <c r="U902" s="111"/>
      <c r="V902" s="43">
        <v>0</v>
      </c>
      <c r="W902" s="43">
        <v>0</v>
      </c>
      <c r="X902" s="43">
        <v>0</v>
      </c>
      <c r="Y902" s="43">
        <v>0</v>
      </c>
      <c r="Z902" s="43">
        <v>0</v>
      </c>
      <c r="AA902" s="43">
        <v>0</v>
      </c>
      <c r="AB902" s="43">
        <v>0</v>
      </c>
      <c r="AC902" s="43">
        <v>0</v>
      </c>
      <c r="AD902" s="43">
        <v>0</v>
      </c>
      <c r="AE902" s="43">
        <v>0</v>
      </c>
      <c r="AF902" s="43">
        <v>0</v>
      </c>
      <c r="AG902" s="43">
        <v>0</v>
      </c>
      <c r="AH902" s="43">
        <v>0</v>
      </c>
      <c r="AI902" s="88">
        <v>0</v>
      </c>
      <c r="AJ902" s="43">
        <v>0</v>
      </c>
      <c r="AK902" s="43">
        <v>0</v>
      </c>
      <c r="AL902" s="43">
        <v>0</v>
      </c>
      <c r="AM902" s="43">
        <v>0</v>
      </c>
      <c r="AN902" s="72">
        <f t="shared" si="171"/>
        <v>0</v>
      </c>
      <c r="AO902" s="43">
        <v>0</v>
      </c>
      <c r="AP902" s="43">
        <v>0</v>
      </c>
      <c r="AQ902" s="43">
        <v>0</v>
      </c>
      <c r="AR902" s="43">
        <v>0</v>
      </c>
      <c r="AS902" s="43">
        <v>0</v>
      </c>
      <c r="AT902" s="43">
        <v>0</v>
      </c>
      <c r="AU902" s="43">
        <v>0</v>
      </c>
      <c r="AV902" s="43">
        <v>0</v>
      </c>
      <c r="AW902" s="43">
        <v>0</v>
      </c>
      <c r="AX902" s="43">
        <v>0</v>
      </c>
      <c r="AY902" s="43">
        <v>0</v>
      </c>
      <c r="AZ902" s="43">
        <v>0</v>
      </c>
      <c r="BA902" s="19"/>
      <c r="BB902" s="275">
        <f t="shared" si="172"/>
        <v>0</v>
      </c>
      <c r="BC902" s="275">
        <f t="shared" si="173"/>
        <v>7915239</v>
      </c>
      <c r="BD902" s="14">
        <f>COUNTIF(СписМінфін!$B$2:$B$101,M902)</f>
        <v>0</v>
      </c>
    </row>
    <row r="903" spans="1:56" s="14" customFormat="1" x14ac:dyDescent="0.2">
      <c r="A903" s="14">
        <v>1</v>
      </c>
      <c r="B903" s="14">
        <f t="shared" ref="B903:B966" si="175">IF(E903&gt;0,1,0)</f>
        <v>1</v>
      </c>
      <c r="C903" s="14">
        <f t="shared" ref="C903:C966" si="176">IF(F903&gt;0,1,0)</f>
        <v>0</v>
      </c>
      <c r="D903" s="14" t="str">
        <f t="shared" ref="D903:D966" si="177">MONTH(J903)&amp;M903</f>
        <v>12ПРИВАТНЕ АКЦIОНЕРНЕ ТОВАРИСТВО "АВДІЇВСЬКИЙ КОКСОХІМІЧНИЙ ЗАВОД"</v>
      </c>
      <c r="E903" s="261">
        <f t="shared" ref="E903:E966" si="178">(IF(G903&lt;=0,0,G903)*IF(($N$2-I903-67)&lt;0,0,$N$2-I903-67)+IF((U903-I903-67)&lt;0,0,U903-I903-67)*V903+IF((W903-I903-67)&lt;0,0,W903-I903-67)*X903+IF((Y903-I903-67)&lt;0,0,Y903-I903-67)*Z903+IF((AA903-I903-67)&lt;0,0,AA903-I903-67)*AB903+IF((AC903-I903-67)&lt;0,0,AC903-I903-67)*AD903+IF((AE903-I903-67)&lt;0,0,AE903-I903-67)*AF903)/365</f>
        <v>2564579.3369863015</v>
      </c>
      <c r="F903" s="261">
        <f t="shared" ref="F903:F966" si="179">(IF((U903-I903-67)&lt;0,0,U903-I903-67)*V903+IF((W903-I903-67)&lt;0,0,W903-I903-67)*X903+IF((Y903-I903-67)&lt;0,0,Y903-I903-67)*Z903+IF((AA903-I903-67)&lt;0,0,AA903-I903-67)*AB903+IF((AC903-I903-67)&lt;0,0,AC903-I903-67)*AD903+IF((AE903-I903-67)&lt;0,0,AE903-I903-67)*AF903)/365</f>
        <v>0</v>
      </c>
      <c r="G903" s="128">
        <f t="shared" si="169"/>
        <v>19916414</v>
      </c>
      <c r="H903" s="126">
        <f t="shared" si="174"/>
        <v>47</v>
      </c>
      <c r="I903" s="74">
        <v>42724</v>
      </c>
      <c r="J903" s="23">
        <v>42723</v>
      </c>
      <c r="K903" s="274">
        <f t="shared" ref="K903:K966" si="180">IF(AE903&gt;0,AE903,IF(AC903&gt;0,AC903,IF(AA903&gt;0,AA903,IF(Y903&gt;0,Y903,IF(W903&gt;0,W903,IF(U903&gt;0,U903,$N$2))))))</f>
        <v>42838</v>
      </c>
      <c r="L903" s="22">
        <v>9245780183</v>
      </c>
      <c r="M903" s="14" t="s">
        <v>139</v>
      </c>
      <c r="N903" s="41">
        <v>1910705019</v>
      </c>
      <c r="O903" s="40">
        <v>42723</v>
      </c>
      <c r="P903" s="40">
        <v>42723</v>
      </c>
      <c r="Q903" s="40" t="s">
        <v>108</v>
      </c>
      <c r="R903" s="42">
        <v>19916414</v>
      </c>
      <c r="S903" s="43">
        <v>0</v>
      </c>
      <c r="T903" s="55">
        <f t="shared" si="170"/>
        <v>0</v>
      </c>
      <c r="U903" s="111"/>
      <c r="V903" s="43">
        <v>0</v>
      </c>
      <c r="W903" s="43">
        <v>0</v>
      </c>
      <c r="X903" s="43">
        <v>0</v>
      </c>
      <c r="Y903" s="43">
        <v>0</v>
      </c>
      <c r="Z903" s="43">
        <v>0</v>
      </c>
      <c r="AA903" s="43">
        <v>0</v>
      </c>
      <c r="AB903" s="43">
        <v>0</v>
      </c>
      <c r="AC903" s="43">
        <v>0</v>
      </c>
      <c r="AD903" s="43">
        <v>0</v>
      </c>
      <c r="AE903" s="43">
        <v>0</v>
      </c>
      <c r="AF903" s="43">
        <v>0</v>
      </c>
      <c r="AG903" s="43">
        <v>0</v>
      </c>
      <c r="AH903" s="43">
        <v>0</v>
      </c>
      <c r="AI903" s="88">
        <v>0</v>
      </c>
      <c r="AJ903" s="43">
        <v>0</v>
      </c>
      <c r="AK903" s="43">
        <v>0</v>
      </c>
      <c r="AL903" s="43">
        <v>0</v>
      </c>
      <c r="AM903" s="43">
        <v>0</v>
      </c>
      <c r="AN903" s="72">
        <f t="shared" si="171"/>
        <v>0</v>
      </c>
      <c r="AO903" s="43">
        <v>0</v>
      </c>
      <c r="AP903" s="43">
        <v>0</v>
      </c>
      <c r="AQ903" s="43">
        <v>0</v>
      </c>
      <c r="AR903" s="43">
        <v>0</v>
      </c>
      <c r="AS903" s="43">
        <v>0</v>
      </c>
      <c r="AT903" s="43">
        <v>0</v>
      </c>
      <c r="AU903" s="43">
        <v>0</v>
      </c>
      <c r="AV903" s="43">
        <v>0</v>
      </c>
      <c r="AW903" s="43">
        <v>0</v>
      </c>
      <c r="AX903" s="43">
        <v>0</v>
      </c>
      <c r="AY903" s="43">
        <v>0</v>
      </c>
      <c r="AZ903" s="43">
        <v>0</v>
      </c>
      <c r="BA903" s="19"/>
      <c r="BB903" s="275">
        <f t="shared" si="172"/>
        <v>0</v>
      </c>
      <c r="BC903" s="275">
        <f t="shared" si="173"/>
        <v>19916414</v>
      </c>
      <c r="BD903" s="14">
        <f>COUNTIF(СписМінфін!$B$2:$B$101,M903)</f>
        <v>0</v>
      </c>
    </row>
    <row r="904" spans="1:56" s="14" customFormat="1" x14ac:dyDescent="0.2">
      <c r="A904" s="14">
        <v>1</v>
      </c>
      <c r="B904" s="14">
        <f t="shared" si="175"/>
        <v>1</v>
      </c>
      <c r="C904" s="14">
        <f t="shared" si="176"/>
        <v>0</v>
      </c>
      <c r="D904" s="14" t="str">
        <f t="shared" si="177"/>
        <v>12ПРИВАТНЕ АКЦIОНЕРНЕ ТОВАРИСТВО "ЦЕНТРАЛЬНИЙ ГІРНИЧО-ЗБАГАЧУВАЛЬНИЙ КОМБІНАТ"</v>
      </c>
      <c r="E904" s="261">
        <f t="shared" si="178"/>
        <v>9283090.0109589044</v>
      </c>
      <c r="F904" s="261">
        <f t="shared" si="179"/>
        <v>0</v>
      </c>
      <c r="G904" s="128">
        <f t="shared" si="169"/>
        <v>72092082</v>
      </c>
      <c r="H904" s="126">
        <f t="shared" si="174"/>
        <v>47</v>
      </c>
      <c r="I904" s="74">
        <v>42724</v>
      </c>
      <c r="J904" s="23">
        <v>42723</v>
      </c>
      <c r="K904" s="274">
        <f t="shared" si="180"/>
        <v>42838</v>
      </c>
      <c r="L904" s="22">
        <v>9245873545</v>
      </c>
      <c r="M904" s="14" t="s">
        <v>133</v>
      </c>
      <c r="N904" s="41">
        <v>1909704059</v>
      </c>
      <c r="O904" s="40">
        <v>42723</v>
      </c>
      <c r="P904" s="40">
        <v>42723</v>
      </c>
      <c r="Q904" s="40" t="s">
        <v>108</v>
      </c>
      <c r="R904" s="56">
        <v>72092082</v>
      </c>
      <c r="S904" s="43">
        <v>0</v>
      </c>
      <c r="T904" s="55">
        <f t="shared" si="170"/>
        <v>0</v>
      </c>
      <c r="U904" s="111"/>
      <c r="V904" s="43">
        <v>0</v>
      </c>
      <c r="W904" s="43">
        <v>0</v>
      </c>
      <c r="X904" s="43">
        <v>0</v>
      </c>
      <c r="Y904" s="43">
        <v>0</v>
      </c>
      <c r="Z904" s="43">
        <v>0</v>
      </c>
      <c r="AA904" s="43">
        <v>0</v>
      </c>
      <c r="AB904" s="43">
        <v>0</v>
      </c>
      <c r="AC904" s="43">
        <v>0</v>
      </c>
      <c r="AD904" s="43">
        <v>0</v>
      </c>
      <c r="AE904" s="43">
        <v>0</v>
      </c>
      <c r="AF904" s="43">
        <v>0</v>
      </c>
      <c r="AG904" s="43">
        <v>0</v>
      </c>
      <c r="AH904" s="43">
        <v>0</v>
      </c>
      <c r="AI904" s="88">
        <v>0</v>
      </c>
      <c r="AJ904" s="43">
        <v>0</v>
      </c>
      <c r="AK904" s="43">
        <v>0</v>
      </c>
      <c r="AL904" s="43">
        <v>0</v>
      </c>
      <c r="AM904" s="43">
        <v>0</v>
      </c>
      <c r="AN904" s="72">
        <f t="shared" si="171"/>
        <v>0</v>
      </c>
      <c r="AO904" s="43">
        <v>0</v>
      </c>
      <c r="AP904" s="43">
        <v>0</v>
      </c>
      <c r="AQ904" s="43">
        <v>0</v>
      </c>
      <c r="AR904" s="43">
        <v>0</v>
      </c>
      <c r="AS904" s="43">
        <v>0</v>
      </c>
      <c r="AT904" s="43">
        <v>0</v>
      </c>
      <c r="AU904" s="43">
        <v>0</v>
      </c>
      <c r="AV904" s="43">
        <v>0</v>
      </c>
      <c r="AW904" s="43">
        <v>0</v>
      </c>
      <c r="AX904" s="43">
        <v>0</v>
      </c>
      <c r="AY904" s="43">
        <v>0</v>
      </c>
      <c r="AZ904" s="43">
        <v>0</v>
      </c>
      <c r="BA904" s="19"/>
      <c r="BB904" s="275">
        <f t="shared" si="172"/>
        <v>0</v>
      </c>
      <c r="BC904" s="275">
        <f t="shared" si="173"/>
        <v>72092082</v>
      </c>
      <c r="BD904" s="14">
        <f>COUNTIF(СписМінфін!$B$2:$B$101,M904)</f>
        <v>0</v>
      </c>
    </row>
    <row r="905" spans="1:56" s="14" customFormat="1" x14ac:dyDescent="0.2">
      <c r="A905" s="14">
        <v>1</v>
      </c>
      <c r="B905" s="14">
        <f t="shared" si="175"/>
        <v>1</v>
      </c>
      <c r="C905" s="14">
        <f t="shared" si="176"/>
        <v>0</v>
      </c>
      <c r="D905" s="14" t="str">
        <f t="shared" si="177"/>
        <v>12ПУБЛІЧНЕ АКЦIОНЕРНЕ ТОВАРИСТВО "ІНТЕРПАЙП НИЖНЬОДНІПРОВСЬКИЙ ТРУБОПРОКАТНИЙ ЗАВОД"</v>
      </c>
      <c r="E905" s="261">
        <f t="shared" si="178"/>
        <v>3962113.5205479451</v>
      </c>
      <c r="F905" s="261">
        <f t="shared" si="179"/>
        <v>0</v>
      </c>
      <c r="G905" s="128">
        <f t="shared" si="169"/>
        <v>30769605</v>
      </c>
      <c r="H905" s="126">
        <f t="shared" si="174"/>
        <v>47</v>
      </c>
      <c r="I905" s="74">
        <v>42724</v>
      </c>
      <c r="J905" s="23">
        <v>42723</v>
      </c>
      <c r="K905" s="274">
        <f t="shared" si="180"/>
        <v>42838</v>
      </c>
      <c r="L905" s="22">
        <v>9245094042</v>
      </c>
      <c r="M905" s="14" t="s">
        <v>130</v>
      </c>
      <c r="N905" s="41">
        <v>53931104023</v>
      </c>
      <c r="O905" s="40">
        <v>42723</v>
      </c>
      <c r="P905" s="40">
        <v>42723</v>
      </c>
      <c r="Q905" s="40" t="s">
        <v>108</v>
      </c>
      <c r="R905" s="56">
        <v>30769605</v>
      </c>
      <c r="S905" s="43">
        <v>0</v>
      </c>
      <c r="T905" s="55">
        <f t="shared" si="170"/>
        <v>0</v>
      </c>
      <c r="U905" s="111"/>
      <c r="V905" s="43">
        <v>0</v>
      </c>
      <c r="W905" s="43">
        <v>0</v>
      </c>
      <c r="X905" s="43">
        <v>0</v>
      </c>
      <c r="Y905" s="43">
        <v>0</v>
      </c>
      <c r="Z905" s="43">
        <v>0</v>
      </c>
      <c r="AA905" s="43">
        <v>0</v>
      </c>
      <c r="AB905" s="43">
        <v>0</v>
      </c>
      <c r="AC905" s="43">
        <v>0</v>
      </c>
      <c r="AD905" s="43">
        <v>0</v>
      </c>
      <c r="AE905" s="43">
        <v>0</v>
      </c>
      <c r="AF905" s="43">
        <v>0</v>
      </c>
      <c r="AG905" s="43">
        <v>0</v>
      </c>
      <c r="AH905" s="43">
        <v>0</v>
      </c>
      <c r="AI905" s="88">
        <v>0</v>
      </c>
      <c r="AJ905" s="43">
        <v>0</v>
      </c>
      <c r="AK905" s="43">
        <v>0</v>
      </c>
      <c r="AL905" s="43">
        <v>0</v>
      </c>
      <c r="AM905" s="43">
        <v>0</v>
      </c>
      <c r="AN905" s="72">
        <f t="shared" si="171"/>
        <v>0</v>
      </c>
      <c r="AO905" s="43">
        <v>0</v>
      </c>
      <c r="AP905" s="43">
        <v>0</v>
      </c>
      <c r="AQ905" s="43">
        <v>0</v>
      </c>
      <c r="AR905" s="43">
        <v>0</v>
      </c>
      <c r="AS905" s="43">
        <v>0</v>
      </c>
      <c r="AT905" s="43">
        <v>0</v>
      </c>
      <c r="AU905" s="43">
        <v>0</v>
      </c>
      <c r="AV905" s="43">
        <v>0</v>
      </c>
      <c r="AW905" s="43">
        <v>0</v>
      </c>
      <c r="AX905" s="43">
        <v>0</v>
      </c>
      <c r="AY905" s="43">
        <v>0</v>
      </c>
      <c r="AZ905" s="43">
        <v>0</v>
      </c>
      <c r="BA905" s="19"/>
      <c r="BB905" s="275">
        <f t="shared" si="172"/>
        <v>0</v>
      </c>
      <c r="BC905" s="275">
        <f t="shared" si="173"/>
        <v>30769605</v>
      </c>
      <c r="BD905" s="14">
        <f>COUNTIF(СписМінфін!$B$2:$B$101,M905)</f>
        <v>0</v>
      </c>
    </row>
    <row r="906" spans="1:56" s="14" customFormat="1" x14ac:dyDescent="0.2">
      <c r="A906" s="14">
        <v>1</v>
      </c>
      <c r="B906" s="14">
        <f t="shared" si="175"/>
        <v>1</v>
      </c>
      <c r="C906" s="14">
        <f t="shared" si="176"/>
        <v>0</v>
      </c>
      <c r="D906" s="14" t="str">
        <f t="shared" si="177"/>
        <v>12ПУБЛІЧНЕ АКЦIОНЕРНЕ ТОВАРИСТВО "ІНТЕРПАЙП НОВОМОСКОВСЬКИЙ ТРУБНИЙ ЗАВОД"</v>
      </c>
      <c r="E906" s="261">
        <f t="shared" si="178"/>
        <v>2059314.1424657535</v>
      </c>
      <c r="F906" s="261">
        <f t="shared" si="179"/>
        <v>0</v>
      </c>
      <c r="G906" s="128">
        <f t="shared" si="169"/>
        <v>15992546</v>
      </c>
      <c r="H906" s="126">
        <f t="shared" si="174"/>
        <v>47</v>
      </c>
      <c r="I906" s="74">
        <v>42724</v>
      </c>
      <c r="J906" s="23">
        <v>42723</v>
      </c>
      <c r="K906" s="274">
        <f t="shared" si="180"/>
        <v>42838</v>
      </c>
      <c r="L906" s="22">
        <v>9245276510</v>
      </c>
      <c r="M906" s="14" t="s">
        <v>132</v>
      </c>
      <c r="N906" s="41">
        <v>53931304086</v>
      </c>
      <c r="O906" s="40">
        <v>42723</v>
      </c>
      <c r="P906" s="40">
        <v>42723</v>
      </c>
      <c r="Q906" s="40" t="s">
        <v>108</v>
      </c>
      <c r="R906" s="56">
        <v>15992546</v>
      </c>
      <c r="S906" s="43">
        <v>0</v>
      </c>
      <c r="T906" s="55">
        <f t="shared" si="170"/>
        <v>0</v>
      </c>
      <c r="U906" s="111"/>
      <c r="V906" s="43">
        <v>0</v>
      </c>
      <c r="W906" s="43">
        <v>0</v>
      </c>
      <c r="X906" s="43">
        <v>0</v>
      </c>
      <c r="Y906" s="43">
        <v>0</v>
      </c>
      <c r="Z906" s="43">
        <v>0</v>
      </c>
      <c r="AA906" s="43">
        <v>0</v>
      </c>
      <c r="AB906" s="43">
        <v>0</v>
      </c>
      <c r="AC906" s="43">
        <v>0</v>
      </c>
      <c r="AD906" s="43">
        <v>0</v>
      </c>
      <c r="AE906" s="43">
        <v>0</v>
      </c>
      <c r="AF906" s="43">
        <v>0</v>
      </c>
      <c r="AG906" s="43">
        <v>0</v>
      </c>
      <c r="AH906" s="43">
        <v>0</v>
      </c>
      <c r="AI906" s="88">
        <v>0</v>
      </c>
      <c r="AJ906" s="43">
        <v>0</v>
      </c>
      <c r="AK906" s="43">
        <v>0</v>
      </c>
      <c r="AL906" s="43">
        <v>0</v>
      </c>
      <c r="AM906" s="43">
        <v>0</v>
      </c>
      <c r="AN906" s="72">
        <f t="shared" si="171"/>
        <v>0</v>
      </c>
      <c r="AO906" s="43">
        <v>0</v>
      </c>
      <c r="AP906" s="43">
        <v>0</v>
      </c>
      <c r="AQ906" s="43">
        <v>0</v>
      </c>
      <c r="AR906" s="43">
        <v>0</v>
      </c>
      <c r="AS906" s="43">
        <v>0</v>
      </c>
      <c r="AT906" s="43">
        <v>0</v>
      </c>
      <c r="AU906" s="43">
        <v>0</v>
      </c>
      <c r="AV906" s="43">
        <v>0</v>
      </c>
      <c r="AW906" s="43">
        <v>0</v>
      </c>
      <c r="AX906" s="43">
        <v>0</v>
      </c>
      <c r="AY906" s="43">
        <v>0</v>
      </c>
      <c r="AZ906" s="43">
        <v>0</v>
      </c>
      <c r="BA906" s="19"/>
      <c r="BB906" s="275">
        <f t="shared" si="172"/>
        <v>0</v>
      </c>
      <c r="BC906" s="275">
        <f t="shared" si="173"/>
        <v>15992546</v>
      </c>
      <c r="BD906" s="14">
        <f>COUNTIF(СписМінфін!$B$2:$B$101,M906)</f>
        <v>0</v>
      </c>
    </row>
    <row r="907" spans="1:56" s="14" customFormat="1" x14ac:dyDescent="0.2">
      <c r="A907" s="14">
        <v>1</v>
      </c>
      <c r="B907" s="14">
        <f t="shared" si="175"/>
        <v>1</v>
      </c>
      <c r="C907" s="14">
        <f t="shared" si="176"/>
        <v>0</v>
      </c>
      <c r="D907" s="14" t="str">
        <f t="shared" si="177"/>
        <v>12ПУБЛІЧНЕ АКЦIОНЕРНЕ ТОВАРИСТВО "НОВОКРАМАТОРСЬКИЙ МАШИНОБУДІВНИЙ ЗАВОД"</v>
      </c>
      <c r="E907" s="261">
        <f t="shared" si="178"/>
        <v>3252426.2684931508</v>
      </c>
      <c r="F907" s="261">
        <f t="shared" si="179"/>
        <v>0</v>
      </c>
      <c r="G907" s="128">
        <f t="shared" si="169"/>
        <v>25258204</v>
      </c>
      <c r="H907" s="126">
        <f t="shared" si="174"/>
        <v>47</v>
      </c>
      <c r="I907" s="74">
        <v>42724</v>
      </c>
      <c r="J907" s="23">
        <v>42723</v>
      </c>
      <c r="K907" s="274">
        <f t="shared" si="180"/>
        <v>42838</v>
      </c>
      <c r="L907" s="22">
        <v>9245943193</v>
      </c>
      <c r="M907" s="14" t="s">
        <v>131</v>
      </c>
      <c r="N907" s="41">
        <v>57635905159</v>
      </c>
      <c r="O907" s="40">
        <v>42723</v>
      </c>
      <c r="P907" s="40">
        <v>42723</v>
      </c>
      <c r="Q907" s="40" t="s">
        <v>108</v>
      </c>
      <c r="R907" s="56">
        <v>25258204</v>
      </c>
      <c r="S907" s="43">
        <v>0</v>
      </c>
      <c r="T907" s="55">
        <f t="shared" si="170"/>
        <v>0</v>
      </c>
      <c r="U907" s="111"/>
      <c r="V907" s="43">
        <v>0</v>
      </c>
      <c r="W907" s="43">
        <v>0</v>
      </c>
      <c r="X907" s="43">
        <v>0</v>
      </c>
      <c r="Y907" s="43">
        <v>0</v>
      </c>
      <c r="Z907" s="43">
        <v>0</v>
      </c>
      <c r="AA907" s="43">
        <v>0</v>
      </c>
      <c r="AB907" s="43">
        <v>0</v>
      </c>
      <c r="AC907" s="43">
        <v>0</v>
      </c>
      <c r="AD907" s="43">
        <v>0</v>
      </c>
      <c r="AE907" s="43">
        <v>0</v>
      </c>
      <c r="AF907" s="43">
        <v>0</v>
      </c>
      <c r="AG907" s="43">
        <v>0</v>
      </c>
      <c r="AH907" s="43">
        <v>0</v>
      </c>
      <c r="AI907" s="88">
        <v>0</v>
      </c>
      <c r="AJ907" s="43">
        <v>0</v>
      </c>
      <c r="AK907" s="43">
        <v>0</v>
      </c>
      <c r="AL907" s="43">
        <v>0</v>
      </c>
      <c r="AM907" s="43">
        <v>0</v>
      </c>
      <c r="AN907" s="72">
        <f t="shared" si="171"/>
        <v>0</v>
      </c>
      <c r="AO907" s="43">
        <v>0</v>
      </c>
      <c r="AP907" s="43">
        <v>0</v>
      </c>
      <c r="AQ907" s="43">
        <v>0</v>
      </c>
      <c r="AR907" s="43">
        <v>0</v>
      </c>
      <c r="AS907" s="43">
        <v>0</v>
      </c>
      <c r="AT907" s="43">
        <v>0</v>
      </c>
      <c r="AU907" s="43">
        <v>0</v>
      </c>
      <c r="AV907" s="43">
        <v>0</v>
      </c>
      <c r="AW907" s="43">
        <v>0</v>
      </c>
      <c r="AX907" s="43">
        <v>0</v>
      </c>
      <c r="AY907" s="43">
        <v>0</v>
      </c>
      <c r="AZ907" s="43">
        <v>0</v>
      </c>
      <c r="BA907" s="19"/>
      <c r="BB907" s="275">
        <f t="shared" si="172"/>
        <v>0</v>
      </c>
      <c r="BC907" s="275">
        <f t="shared" si="173"/>
        <v>25258204</v>
      </c>
      <c r="BD907" s="14">
        <f>COUNTIF(СписМінфін!$B$2:$B$101,M907)</f>
        <v>0</v>
      </c>
    </row>
    <row r="908" spans="1:56" s="14" customFormat="1" x14ac:dyDescent="0.2">
      <c r="A908" s="14">
        <v>1</v>
      </c>
      <c r="B908" s="14">
        <f t="shared" si="175"/>
        <v>1</v>
      </c>
      <c r="C908" s="14">
        <f t="shared" si="176"/>
        <v>0</v>
      </c>
      <c r="D908" s="14" t="str">
        <f t="shared" si="177"/>
        <v>12ПУБЛІЧНЕ АКЦIОНЕРНЕ ТОВАРИСТВО "ПІВДЕННИЙ ГІРНИЧО-ЗБАГАЧУВАЛЬНИЙ КОМБІНАТ"</v>
      </c>
      <c r="E908" s="261">
        <f t="shared" si="178"/>
        <v>403388.25205479452</v>
      </c>
      <c r="F908" s="261">
        <f t="shared" si="179"/>
        <v>0</v>
      </c>
      <c r="G908" s="128">
        <f t="shared" si="169"/>
        <v>3132696</v>
      </c>
      <c r="H908" s="126">
        <f t="shared" si="174"/>
        <v>47</v>
      </c>
      <c r="I908" s="74">
        <v>42724</v>
      </c>
      <c r="J908" s="23">
        <v>42723</v>
      </c>
      <c r="K908" s="274">
        <f t="shared" si="180"/>
        <v>42838</v>
      </c>
      <c r="L908" s="22">
        <v>9246066797</v>
      </c>
      <c r="M908" s="14" t="s">
        <v>134</v>
      </c>
      <c r="N908" s="41">
        <v>1910004055</v>
      </c>
      <c r="O908" s="40">
        <v>42723</v>
      </c>
      <c r="P908" s="40">
        <v>42723</v>
      </c>
      <c r="Q908" s="40" t="s">
        <v>108</v>
      </c>
      <c r="R908" s="56">
        <v>3132696</v>
      </c>
      <c r="S908" s="43">
        <v>0</v>
      </c>
      <c r="T908" s="55">
        <f t="shared" si="170"/>
        <v>0</v>
      </c>
      <c r="U908" s="111"/>
      <c r="V908" s="43">
        <v>0</v>
      </c>
      <c r="W908" s="43">
        <v>0</v>
      </c>
      <c r="X908" s="43">
        <v>0</v>
      </c>
      <c r="Y908" s="43">
        <v>0</v>
      </c>
      <c r="Z908" s="43">
        <v>0</v>
      </c>
      <c r="AA908" s="43">
        <v>0</v>
      </c>
      <c r="AB908" s="43">
        <v>0</v>
      </c>
      <c r="AC908" s="43">
        <v>0</v>
      </c>
      <c r="AD908" s="43">
        <v>0</v>
      </c>
      <c r="AE908" s="43">
        <v>0</v>
      </c>
      <c r="AF908" s="43">
        <v>0</v>
      </c>
      <c r="AG908" s="43">
        <v>0</v>
      </c>
      <c r="AH908" s="43">
        <v>0</v>
      </c>
      <c r="AI908" s="88">
        <v>0</v>
      </c>
      <c r="AJ908" s="43">
        <v>0</v>
      </c>
      <c r="AK908" s="43">
        <v>0</v>
      </c>
      <c r="AL908" s="43">
        <v>0</v>
      </c>
      <c r="AM908" s="43">
        <v>0</v>
      </c>
      <c r="AN908" s="72">
        <f t="shared" si="171"/>
        <v>0</v>
      </c>
      <c r="AO908" s="43">
        <v>0</v>
      </c>
      <c r="AP908" s="43">
        <v>0</v>
      </c>
      <c r="AQ908" s="43">
        <v>0</v>
      </c>
      <c r="AR908" s="43">
        <v>0</v>
      </c>
      <c r="AS908" s="43">
        <v>0</v>
      </c>
      <c r="AT908" s="43">
        <v>0</v>
      </c>
      <c r="AU908" s="43">
        <v>0</v>
      </c>
      <c r="AV908" s="43">
        <v>0</v>
      </c>
      <c r="AW908" s="43">
        <v>0</v>
      </c>
      <c r="AX908" s="43">
        <v>0</v>
      </c>
      <c r="AY908" s="43">
        <v>0</v>
      </c>
      <c r="AZ908" s="43">
        <v>0</v>
      </c>
      <c r="BA908" s="19"/>
      <c r="BB908" s="275">
        <f t="shared" si="172"/>
        <v>0</v>
      </c>
      <c r="BC908" s="275">
        <f t="shared" si="173"/>
        <v>3132696</v>
      </c>
      <c r="BD908" s="14">
        <f>COUNTIF(СписМінфін!$B$2:$B$101,M908)</f>
        <v>0</v>
      </c>
    </row>
    <row r="909" spans="1:56" s="14" customFormat="1" x14ac:dyDescent="0.2">
      <c r="A909" s="14">
        <v>1</v>
      </c>
      <c r="B909" s="14">
        <f t="shared" si="175"/>
        <v>1</v>
      </c>
      <c r="C909" s="14">
        <f t="shared" si="176"/>
        <v>0</v>
      </c>
      <c r="D909" s="14" t="str">
        <f t="shared" si="177"/>
        <v>12ТОВАРИСТВО З ОБМЕЖЕНОЮ ВIДПОВIДАЛЬНIСТЮ "ІНТЕРПАЙП НІКО ТЬЮБ"</v>
      </c>
      <c r="E909" s="261">
        <f t="shared" si="178"/>
        <v>1141060.9780821917</v>
      </c>
      <c r="F909" s="261">
        <f t="shared" si="179"/>
        <v>0</v>
      </c>
      <c r="G909" s="128">
        <f t="shared" si="169"/>
        <v>8861431</v>
      </c>
      <c r="H909" s="126">
        <f t="shared" si="174"/>
        <v>47</v>
      </c>
      <c r="I909" s="74">
        <v>42724</v>
      </c>
      <c r="J909" s="23">
        <v>42723</v>
      </c>
      <c r="K909" s="274">
        <f t="shared" si="180"/>
        <v>42838</v>
      </c>
      <c r="L909" s="22">
        <v>9245987388</v>
      </c>
      <c r="M909" s="14" t="s">
        <v>128</v>
      </c>
      <c r="N909" s="41">
        <v>355373604071</v>
      </c>
      <c r="O909" s="40">
        <v>42723</v>
      </c>
      <c r="P909" s="40">
        <v>42723</v>
      </c>
      <c r="Q909" s="40" t="s">
        <v>108</v>
      </c>
      <c r="R909" s="56">
        <v>8861431</v>
      </c>
      <c r="S909" s="43">
        <v>0</v>
      </c>
      <c r="T909" s="55">
        <f t="shared" si="170"/>
        <v>0</v>
      </c>
      <c r="U909" s="111"/>
      <c r="V909" s="43">
        <v>0</v>
      </c>
      <c r="W909" s="43">
        <v>0</v>
      </c>
      <c r="X909" s="43">
        <v>0</v>
      </c>
      <c r="Y909" s="43">
        <v>0</v>
      </c>
      <c r="Z909" s="43">
        <v>0</v>
      </c>
      <c r="AA909" s="43">
        <v>0</v>
      </c>
      <c r="AB909" s="43">
        <v>0</v>
      </c>
      <c r="AC909" s="43">
        <v>0</v>
      </c>
      <c r="AD909" s="43">
        <v>0</v>
      </c>
      <c r="AE909" s="43">
        <v>0</v>
      </c>
      <c r="AF909" s="43">
        <v>0</v>
      </c>
      <c r="AG909" s="43">
        <v>0</v>
      </c>
      <c r="AH909" s="43">
        <v>0</v>
      </c>
      <c r="AI909" s="88">
        <v>0</v>
      </c>
      <c r="AJ909" s="43">
        <v>0</v>
      </c>
      <c r="AK909" s="43">
        <v>0</v>
      </c>
      <c r="AL909" s="43">
        <v>0</v>
      </c>
      <c r="AM909" s="43">
        <v>0</v>
      </c>
      <c r="AN909" s="72">
        <f t="shared" si="171"/>
        <v>0</v>
      </c>
      <c r="AO909" s="43">
        <v>0</v>
      </c>
      <c r="AP909" s="43">
        <v>0</v>
      </c>
      <c r="AQ909" s="43">
        <v>0</v>
      </c>
      <c r="AR909" s="43">
        <v>0</v>
      </c>
      <c r="AS909" s="43">
        <v>0</v>
      </c>
      <c r="AT909" s="43">
        <v>0</v>
      </c>
      <c r="AU909" s="43">
        <v>0</v>
      </c>
      <c r="AV909" s="43">
        <v>0</v>
      </c>
      <c r="AW909" s="43">
        <v>0</v>
      </c>
      <c r="AX909" s="43">
        <v>0</v>
      </c>
      <c r="AY909" s="43">
        <v>0</v>
      </c>
      <c r="AZ909" s="43">
        <v>0</v>
      </c>
      <c r="BA909" s="19"/>
      <c r="BB909" s="275">
        <f t="shared" si="172"/>
        <v>0</v>
      </c>
      <c r="BC909" s="275">
        <f t="shared" si="173"/>
        <v>8861431</v>
      </c>
      <c r="BD909" s="14">
        <f>COUNTIF(СписМінфін!$B$2:$B$101,M909)</f>
        <v>0</v>
      </c>
    </row>
    <row r="910" spans="1:56" s="14" customFormat="1" x14ac:dyDescent="0.2">
      <c r="A910" s="14">
        <v>1</v>
      </c>
      <c r="B910" s="14">
        <f t="shared" si="175"/>
        <v>1</v>
      </c>
      <c r="C910" s="14">
        <f t="shared" si="176"/>
        <v>0</v>
      </c>
      <c r="D910" s="14" t="str">
        <f t="shared" si="177"/>
        <v>12ТОВАРИСТВО З ОБМЕЖЕНОЮ ВIДПОВIДАЛЬНIСТЮ "РАДЕХІВСЬКИЙ ЦУКОР"</v>
      </c>
      <c r="E910" s="261">
        <f t="shared" si="178"/>
        <v>4621526.9972602744</v>
      </c>
      <c r="F910" s="261">
        <f t="shared" si="179"/>
        <v>0</v>
      </c>
      <c r="G910" s="128">
        <f t="shared" si="169"/>
        <v>35890582</v>
      </c>
      <c r="H910" s="126">
        <f t="shared" si="174"/>
        <v>47</v>
      </c>
      <c r="I910" s="74">
        <v>42724</v>
      </c>
      <c r="J910" s="23">
        <v>42723</v>
      </c>
      <c r="K910" s="274">
        <f t="shared" si="180"/>
        <v>42838</v>
      </c>
      <c r="L910" s="22">
        <v>9245940225</v>
      </c>
      <c r="M910" s="14" t="s">
        <v>17</v>
      </c>
      <c r="N910" s="41">
        <v>361531813268</v>
      </c>
      <c r="O910" s="40">
        <v>42723</v>
      </c>
      <c r="P910" s="40">
        <v>42723</v>
      </c>
      <c r="Q910" s="40" t="s">
        <v>108</v>
      </c>
      <c r="R910" s="42">
        <v>35890582</v>
      </c>
      <c r="S910" s="40">
        <v>42754</v>
      </c>
      <c r="T910" s="55">
        <f t="shared" si="170"/>
        <v>0</v>
      </c>
      <c r="U910" s="111"/>
      <c r="V910" s="43">
        <v>0</v>
      </c>
      <c r="W910" s="43">
        <v>0</v>
      </c>
      <c r="X910" s="43">
        <v>0</v>
      </c>
      <c r="Y910" s="43">
        <v>0</v>
      </c>
      <c r="Z910" s="43">
        <v>0</v>
      </c>
      <c r="AA910" s="43">
        <v>0</v>
      </c>
      <c r="AB910" s="43">
        <v>0</v>
      </c>
      <c r="AC910" s="43">
        <v>0</v>
      </c>
      <c r="AD910" s="43">
        <v>0</v>
      </c>
      <c r="AE910" s="43">
        <v>0</v>
      </c>
      <c r="AF910" s="43">
        <v>0</v>
      </c>
      <c r="AG910" s="43">
        <v>0</v>
      </c>
      <c r="AH910" s="43">
        <v>0</v>
      </c>
      <c r="AI910" s="88">
        <v>0</v>
      </c>
      <c r="AJ910" s="43">
        <v>0</v>
      </c>
      <c r="AK910" s="43">
        <v>0</v>
      </c>
      <c r="AL910" s="43">
        <v>0</v>
      </c>
      <c r="AM910" s="43">
        <v>0</v>
      </c>
      <c r="AN910" s="72">
        <f t="shared" si="171"/>
        <v>0</v>
      </c>
      <c r="AO910" s="43">
        <v>0</v>
      </c>
      <c r="AP910" s="43">
        <v>0</v>
      </c>
      <c r="AQ910" s="43">
        <v>0</v>
      </c>
      <c r="AR910" s="43">
        <v>0</v>
      </c>
      <c r="AS910" s="43">
        <v>0</v>
      </c>
      <c r="AT910" s="43">
        <v>0</v>
      </c>
      <c r="AU910" s="43">
        <v>0</v>
      </c>
      <c r="AV910" s="43">
        <v>0</v>
      </c>
      <c r="AW910" s="43">
        <v>0</v>
      </c>
      <c r="AX910" s="43">
        <v>0</v>
      </c>
      <c r="AY910" s="43">
        <v>0</v>
      </c>
      <c r="AZ910" s="43">
        <v>0</v>
      </c>
      <c r="BA910" s="19"/>
      <c r="BB910" s="275">
        <f t="shared" si="172"/>
        <v>0</v>
      </c>
      <c r="BC910" s="275">
        <f t="shared" si="173"/>
        <v>35890582</v>
      </c>
      <c r="BD910" s="14">
        <f>COUNTIF(СписМінфін!$B$2:$B$101,M910)</f>
        <v>1</v>
      </c>
    </row>
    <row r="911" spans="1:56" s="14" customFormat="1" x14ac:dyDescent="0.2">
      <c r="A911" s="14">
        <v>1</v>
      </c>
      <c r="B911" s="14">
        <f t="shared" si="175"/>
        <v>1</v>
      </c>
      <c r="C911" s="14">
        <f t="shared" si="176"/>
        <v>0</v>
      </c>
      <c r="D911" s="14" t="str">
        <f t="shared" si="177"/>
        <v>12ТОВАРИСТВО З ОБМЕЖЕНОЮ ВIДПОВIДАЛЬНIСТЮ "УКРГАЗПРОМБУД"</v>
      </c>
      <c r="E911" s="261">
        <f t="shared" si="178"/>
        <v>16927.082191780821</v>
      </c>
      <c r="F911" s="261">
        <f t="shared" si="179"/>
        <v>0</v>
      </c>
      <c r="G911" s="128">
        <f t="shared" si="169"/>
        <v>131455</v>
      </c>
      <c r="H911" s="126">
        <f t="shared" si="174"/>
        <v>47</v>
      </c>
      <c r="I911" s="74">
        <v>42724</v>
      </c>
      <c r="J911" s="23">
        <v>42723</v>
      </c>
      <c r="K911" s="274">
        <f t="shared" si="180"/>
        <v>42838</v>
      </c>
      <c r="L911" s="22">
        <v>9245916938</v>
      </c>
      <c r="M911" s="14" t="s">
        <v>26</v>
      </c>
      <c r="N911" s="41">
        <v>315671226552</v>
      </c>
      <c r="O911" s="40">
        <v>42723</v>
      </c>
      <c r="P911" s="40">
        <v>42723</v>
      </c>
      <c r="Q911" s="40" t="s">
        <v>108</v>
      </c>
      <c r="R911" s="42">
        <v>131455</v>
      </c>
      <c r="S911" s="43">
        <v>0</v>
      </c>
      <c r="T911" s="55">
        <f t="shared" si="170"/>
        <v>0</v>
      </c>
      <c r="U911" s="111"/>
      <c r="V911" s="43">
        <v>0</v>
      </c>
      <c r="W911" s="43">
        <v>0</v>
      </c>
      <c r="X911" s="43">
        <v>0</v>
      </c>
      <c r="Y911" s="43">
        <v>0</v>
      </c>
      <c r="Z911" s="43">
        <v>0</v>
      </c>
      <c r="AA911" s="43">
        <v>0</v>
      </c>
      <c r="AB911" s="43">
        <v>0</v>
      </c>
      <c r="AC911" s="43">
        <v>0</v>
      </c>
      <c r="AD911" s="43">
        <v>0</v>
      </c>
      <c r="AE911" s="43">
        <v>0</v>
      </c>
      <c r="AF911" s="43">
        <v>0</v>
      </c>
      <c r="AG911" s="43">
        <v>0</v>
      </c>
      <c r="AH911" s="43">
        <v>0</v>
      </c>
      <c r="AI911" s="88">
        <v>0</v>
      </c>
      <c r="AJ911" s="43">
        <v>0</v>
      </c>
      <c r="AK911" s="43">
        <v>0</v>
      </c>
      <c r="AL911" s="43">
        <v>0</v>
      </c>
      <c r="AM911" s="43">
        <v>0</v>
      </c>
      <c r="AN911" s="72">
        <f t="shared" si="171"/>
        <v>0</v>
      </c>
      <c r="AO911" s="43">
        <v>0</v>
      </c>
      <c r="AP911" s="43">
        <v>0</v>
      </c>
      <c r="AQ911" s="43">
        <v>0</v>
      </c>
      <c r="AR911" s="43">
        <v>0</v>
      </c>
      <c r="AS911" s="43">
        <v>0</v>
      </c>
      <c r="AT911" s="43">
        <v>0</v>
      </c>
      <c r="AU911" s="43">
        <v>0</v>
      </c>
      <c r="AV911" s="43">
        <v>0</v>
      </c>
      <c r="AW911" s="43">
        <v>0</v>
      </c>
      <c r="AX911" s="43">
        <v>0</v>
      </c>
      <c r="AY911" s="43">
        <v>0</v>
      </c>
      <c r="AZ911" s="43">
        <v>0</v>
      </c>
      <c r="BA911" s="19"/>
      <c r="BB911" s="275">
        <f t="shared" si="172"/>
        <v>0</v>
      </c>
      <c r="BC911" s="275">
        <f t="shared" si="173"/>
        <v>131455</v>
      </c>
      <c r="BD911" s="14">
        <f>COUNTIF(СписМінфін!$B$2:$B$101,M911)</f>
        <v>1</v>
      </c>
    </row>
    <row r="912" spans="1:56" s="14" customFormat="1" hidden="1" x14ac:dyDescent="0.2">
      <c r="A912" s="14">
        <v>1</v>
      </c>
      <c r="B912" s="14">
        <f t="shared" si="175"/>
        <v>1</v>
      </c>
      <c r="C912" s="14">
        <f t="shared" si="176"/>
        <v>0</v>
      </c>
      <c r="D912" s="14" t="str">
        <f t="shared" si="177"/>
        <v>12ТОВАРИСТВО З ОБМЕЖЕНОЮ ВIДПОВIДАЛЬНIСТЮ "АДМ ТРЕЙДІНГ УКРАЇНА"</v>
      </c>
      <c r="E912" s="261">
        <f t="shared" si="178"/>
        <v>15151093.578082193</v>
      </c>
      <c r="F912" s="261">
        <f t="shared" si="179"/>
        <v>0</v>
      </c>
      <c r="G912" s="128">
        <f t="shared" si="169"/>
        <v>117662748</v>
      </c>
      <c r="H912" s="126">
        <f t="shared" si="174"/>
        <v>0</v>
      </c>
      <c r="I912" s="74">
        <v>42724</v>
      </c>
      <c r="J912" s="23">
        <v>42723</v>
      </c>
      <c r="K912" s="274">
        <f t="shared" si="180"/>
        <v>42733</v>
      </c>
      <c r="L912" s="22">
        <v>9246100289</v>
      </c>
      <c r="M912" s="14" t="s">
        <v>127</v>
      </c>
      <c r="N912" s="41">
        <v>200274426590</v>
      </c>
      <c r="O912" s="40">
        <v>42723</v>
      </c>
      <c r="P912" s="40">
        <v>42723</v>
      </c>
      <c r="Q912" s="40" t="s">
        <v>108</v>
      </c>
      <c r="R912" s="22">
        <v>392209160</v>
      </c>
      <c r="S912" s="40">
        <v>42733</v>
      </c>
      <c r="T912" s="55">
        <f t="shared" si="170"/>
        <v>274546412</v>
      </c>
      <c r="U912" s="90">
        <v>42733</v>
      </c>
      <c r="V912" s="19">
        <v>274546412</v>
      </c>
      <c r="W912" s="43">
        <v>0</v>
      </c>
      <c r="X912" s="43">
        <v>0</v>
      </c>
      <c r="Y912" s="43">
        <v>0</v>
      </c>
      <c r="Z912" s="43">
        <v>0</v>
      </c>
      <c r="AA912" s="43">
        <v>0</v>
      </c>
      <c r="AB912" s="43">
        <v>0</v>
      </c>
      <c r="AC912" s="43">
        <v>0</v>
      </c>
      <c r="AD912" s="43">
        <v>0</v>
      </c>
      <c r="AE912" s="43">
        <v>0</v>
      </c>
      <c r="AF912" s="43">
        <v>0</v>
      </c>
      <c r="AG912" s="43">
        <v>0</v>
      </c>
      <c r="AH912" s="43">
        <v>0</v>
      </c>
      <c r="AI912" s="88">
        <v>0</v>
      </c>
      <c r="AJ912" s="43">
        <v>0</v>
      </c>
      <c r="AK912" s="43">
        <v>0</v>
      </c>
      <c r="AL912" s="43">
        <v>0</v>
      </c>
      <c r="AM912" s="43">
        <v>0</v>
      </c>
      <c r="AN912" s="72">
        <f t="shared" si="171"/>
        <v>274546412</v>
      </c>
      <c r="AO912" s="40">
        <v>42734</v>
      </c>
      <c r="AP912" s="56">
        <v>274546412</v>
      </c>
      <c r="AQ912" s="43">
        <v>0</v>
      </c>
      <c r="AR912" s="43">
        <v>0</v>
      </c>
      <c r="AS912" s="43">
        <v>0</v>
      </c>
      <c r="AT912" s="43">
        <v>0</v>
      </c>
      <c r="AU912" s="43">
        <v>0</v>
      </c>
      <c r="AV912" s="43">
        <v>0</v>
      </c>
      <c r="AW912" s="43">
        <v>0</v>
      </c>
      <c r="AX912" s="43">
        <v>0</v>
      </c>
      <c r="AY912" s="43">
        <v>0</v>
      </c>
      <c r="AZ912" s="43">
        <v>0</v>
      </c>
      <c r="BA912" s="19"/>
      <c r="BB912" s="275">
        <f t="shared" si="172"/>
        <v>0</v>
      </c>
      <c r="BC912" s="275">
        <f t="shared" si="173"/>
        <v>117662748</v>
      </c>
      <c r="BD912" s="14">
        <f>COUNTIF(СписМінфін!$B$2:$B$101,M912)</f>
        <v>0</v>
      </c>
    </row>
    <row r="913" spans="1:56" s="14" customFormat="1" hidden="1" x14ac:dyDescent="0.2">
      <c r="A913" s="14">
        <v>1</v>
      </c>
      <c r="B913" s="14">
        <f t="shared" si="175"/>
        <v>1</v>
      </c>
      <c r="C913" s="14">
        <f t="shared" si="176"/>
        <v>0</v>
      </c>
      <c r="D913" s="14" t="str">
        <f t="shared" si="177"/>
        <v>12ПРИВАТНЕ АКЦIОНЕРНЕ ТОВАРИСТВО "АВІАКОМПАНІЯ "МІЖНАРОДНІ АВІАЛІНІЇ УКРАЇНИ"</v>
      </c>
      <c r="E913" s="261">
        <f t="shared" si="178"/>
        <v>14611.849315068494</v>
      </c>
      <c r="F913" s="261">
        <f t="shared" si="179"/>
        <v>0</v>
      </c>
      <c r="G913" s="128">
        <f t="shared" si="169"/>
        <v>113475</v>
      </c>
      <c r="H913" s="126">
        <f t="shared" si="174"/>
        <v>0</v>
      </c>
      <c r="I913" s="74">
        <v>42724</v>
      </c>
      <c r="J913" s="23">
        <v>42723</v>
      </c>
      <c r="K913" s="274">
        <f t="shared" si="180"/>
        <v>42754</v>
      </c>
      <c r="L913" s="22">
        <v>9246102486</v>
      </c>
      <c r="M913" s="14" t="s">
        <v>57</v>
      </c>
      <c r="N913" s="41">
        <v>143486826595</v>
      </c>
      <c r="O913" s="40">
        <v>42723</v>
      </c>
      <c r="P913" s="40">
        <v>42723</v>
      </c>
      <c r="Q913" s="40" t="s">
        <v>108</v>
      </c>
      <c r="R913" s="22">
        <v>22318887</v>
      </c>
      <c r="S913" s="40"/>
      <c r="T913" s="55">
        <f t="shared" si="170"/>
        <v>22205412</v>
      </c>
      <c r="U913" s="91">
        <v>42754</v>
      </c>
      <c r="V913" s="44">
        <v>22205412</v>
      </c>
      <c r="W913" s="43">
        <v>0</v>
      </c>
      <c r="X913" s="43">
        <v>0</v>
      </c>
      <c r="Y913" s="43">
        <v>0</v>
      </c>
      <c r="Z913" s="43">
        <v>0</v>
      </c>
      <c r="AA913" s="43">
        <v>0</v>
      </c>
      <c r="AB913" s="43">
        <v>0</v>
      </c>
      <c r="AC913" s="43">
        <v>0</v>
      </c>
      <c r="AD913" s="43">
        <v>0</v>
      </c>
      <c r="AE913" s="43">
        <v>0</v>
      </c>
      <c r="AF913" s="43">
        <v>0</v>
      </c>
      <c r="AG913" s="43">
        <v>0</v>
      </c>
      <c r="AH913" s="43">
        <v>0</v>
      </c>
      <c r="AI913" s="88">
        <v>0</v>
      </c>
      <c r="AJ913" s="43">
        <v>0</v>
      </c>
      <c r="AK913" s="43">
        <v>0</v>
      </c>
      <c r="AL913" s="43">
        <v>0</v>
      </c>
      <c r="AM913" s="43">
        <v>0</v>
      </c>
      <c r="AN913" s="72">
        <f t="shared" si="171"/>
        <v>22205412</v>
      </c>
      <c r="AO913" s="43">
        <v>0</v>
      </c>
      <c r="AP913" s="57">
        <v>22205412</v>
      </c>
      <c r="AQ913" s="43">
        <v>0</v>
      </c>
      <c r="AR913" s="43">
        <v>0</v>
      </c>
      <c r="AS913" s="43">
        <v>0</v>
      </c>
      <c r="AT913" s="43">
        <v>0</v>
      </c>
      <c r="AU913" s="43">
        <v>0</v>
      </c>
      <c r="AV913" s="43">
        <v>0</v>
      </c>
      <c r="AW913" s="43">
        <v>0</v>
      </c>
      <c r="AX913" s="43">
        <v>0</v>
      </c>
      <c r="AY913" s="43">
        <v>0</v>
      </c>
      <c r="AZ913" s="43">
        <v>0</v>
      </c>
      <c r="BA913" s="19"/>
      <c r="BB913" s="275">
        <f t="shared" si="172"/>
        <v>0</v>
      </c>
      <c r="BC913" s="275">
        <f t="shared" si="173"/>
        <v>113475</v>
      </c>
      <c r="BD913" s="14">
        <f>COUNTIF(СписМінфін!$B$2:$B$101,M913)</f>
        <v>1</v>
      </c>
    </row>
    <row r="914" spans="1:56" s="14" customFormat="1" hidden="1" x14ac:dyDescent="0.2">
      <c r="A914" s="14">
        <v>1</v>
      </c>
      <c r="B914" s="14">
        <f t="shared" si="175"/>
        <v>0</v>
      </c>
      <c r="C914" s="14">
        <f t="shared" si="176"/>
        <v>0</v>
      </c>
      <c r="D914" s="14" t="str">
        <f t="shared" si="177"/>
        <v>12ПРИВАТНЕ АКЦIОНЕРНЕ ТОВАРИСТВО "ПОЛТАВСЬКИЙ ГІРНИЧО-ЗБАГАЧУВАЛЬНИЙ КОМБІНАТ"</v>
      </c>
      <c r="E914" s="261">
        <f t="shared" si="178"/>
        <v>0</v>
      </c>
      <c r="F914" s="261">
        <f t="shared" si="179"/>
        <v>0</v>
      </c>
      <c r="G914" s="128">
        <f t="shared" si="169"/>
        <v>0</v>
      </c>
      <c r="H914" s="126">
        <f t="shared" si="174"/>
        <v>0</v>
      </c>
      <c r="I914" s="74">
        <v>42724</v>
      </c>
      <c r="J914" s="23">
        <v>42723</v>
      </c>
      <c r="K914" s="274">
        <f t="shared" si="180"/>
        <v>42754</v>
      </c>
      <c r="L914" s="22">
        <v>9245106874</v>
      </c>
      <c r="M914" s="14" t="s">
        <v>52</v>
      </c>
      <c r="N914" s="41">
        <v>1912816023</v>
      </c>
      <c r="O914" s="40">
        <v>42723</v>
      </c>
      <c r="P914" s="40">
        <v>42723</v>
      </c>
      <c r="Q914" s="40" t="s">
        <v>108</v>
      </c>
      <c r="R914" s="43">
        <v>185212261</v>
      </c>
      <c r="S914" s="40">
        <v>42754</v>
      </c>
      <c r="T914" s="55">
        <f t="shared" si="170"/>
        <v>185212261</v>
      </c>
      <c r="U914" s="90">
        <v>42754</v>
      </c>
      <c r="V914" s="19">
        <v>185212261</v>
      </c>
      <c r="W914" s="43">
        <v>0</v>
      </c>
      <c r="X914" s="43">
        <v>0</v>
      </c>
      <c r="Y914" s="43">
        <v>0</v>
      </c>
      <c r="Z914" s="43">
        <v>0</v>
      </c>
      <c r="AA914" s="43">
        <v>0</v>
      </c>
      <c r="AB914" s="43">
        <v>0</v>
      </c>
      <c r="AC914" s="43">
        <v>0</v>
      </c>
      <c r="AD914" s="43">
        <v>0</v>
      </c>
      <c r="AE914" s="43">
        <v>0</v>
      </c>
      <c r="AF914" s="43">
        <v>0</v>
      </c>
      <c r="AG914" s="43">
        <v>0</v>
      </c>
      <c r="AH914" s="43">
        <v>0</v>
      </c>
      <c r="AI914" s="88">
        <v>0</v>
      </c>
      <c r="AJ914" s="43">
        <v>0</v>
      </c>
      <c r="AK914" s="43">
        <v>0</v>
      </c>
      <c r="AL914" s="43">
        <v>0</v>
      </c>
      <c r="AM914" s="43">
        <v>0</v>
      </c>
      <c r="AN914" s="72">
        <f t="shared" si="171"/>
        <v>185212261</v>
      </c>
      <c r="AO914" s="40">
        <v>42786</v>
      </c>
      <c r="AP914" s="56">
        <v>185212261</v>
      </c>
      <c r="AQ914" s="43">
        <v>0</v>
      </c>
      <c r="AR914" s="43">
        <v>0</v>
      </c>
      <c r="AS914" s="43">
        <v>0</v>
      </c>
      <c r="AT914" s="43">
        <v>0</v>
      </c>
      <c r="AU914" s="43">
        <v>0</v>
      </c>
      <c r="AV914" s="43">
        <v>0</v>
      </c>
      <c r="AW914" s="43">
        <v>0</v>
      </c>
      <c r="AX914" s="43">
        <v>0</v>
      </c>
      <c r="AY914" s="43">
        <v>0</v>
      </c>
      <c r="AZ914" s="43">
        <v>0</v>
      </c>
      <c r="BA914" s="19"/>
      <c r="BB914" s="275">
        <f t="shared" si="172"/>
        <v>0</v>
      </c>
      <c r="BC914" s="275">
        <f t="shared" si="173"/>
        <v>0</v>
      </c>
      <c r="BD914" s="14">
        <f>COUNTIF(СписМінфін!$B$2:$B$101,M914)</f>
        <v>1</v>
      </c>
    </row>
    <row r="915" spans="1:56" s="14" customFormat="1" hidden="1" x14ac:dyDescent="0.2">
      <c r="A915" s="14">
        <v>1</v>
      </c>
      <c r="B915" s="14">
        <f t="shared" si="175"/>
        <v>0</v>
      </c>
      <c r="C915" s="14">
        <f t="shared" si="176"/>
        <v>0</v>
      </c>
      <c r="D915" s="14" t="str">
        <f t="shared" si="177"/>
        <v>12ПУБЛІЧНЕ АКЦIОНЕРНЕ ТОВАРИСТВО "ВІННИЦЬКИЙ ОЛІЙНОЖИРОВИЙ КОМБІНАТ"</v>
      </c>
      <c r="E915" s="261">
        <f t="shared" si="178"/>
        <v>0</v>
      </c>
      <c r="F915" s="261">
        <f t="shared" si="179"/>
        <v>0</v>
      </c>
      <c r="G915" s="128">
        <f t="shared" si="169"/>
        <v>0</v>
      </c>
      <c r="H915" s="126">
        <f t="shared" si="174"/>
        <v>0</v>
      </c>
      <c r="I915" s="74">
        <v>42724</v>
      </c>
      <c r="J915" s="23">
        <v>42723</v>
      </c>
      <c r="K915" s="274">
        <f t="shared" si="180"/>
        <v>42754</v>
      </c>
      <c r="L915" s="22">
        <v>9245908050</v>
      </c>
      <c r="M915" s="14" t="s">
        <v>76</v>
      </c>
      <c r="N915" s="41">
        <v>3737502280</v>
      </c>
      <c r="O915" s="40">
        <v>42723</v>
      </c>
      <c r="P915" s="40">
        <v>42723</v>
      </c>
      <c r="Q915" s="40" t="s">
        <v>108</v>
      </c>
      <c r="R915" s="43">
        <v>90018232</v>
      </c>
      <c r="S915" s="40" t="s">
        <v>108</v>
      </c>
      <c r="T915" s="55">
        <f t="shared" si="170"/>
        <v>90018232</v>
      </c>
      <c r="U915" s="91">
        <v>42754</v>
      </c>
      <c r="V915" s="44">
        <v>90018232</v>
      </c>
      <c r="W915" s="43">
        <v>0</v>
      </c>
      <c r="X915" s="43">
        <v>0</v>
      </c>
      <c r="Y915" s="43">
        <v>0</v>
      </c>
      <c r="Z915" s="43">
        <v>0</v>
      </c>
      <c r="AA915" s="43">
        <v>0</v>
      </c>
      <c r="AB915" s="43">
        <v>0</v>
      </c>
      <c r="AC915" s="43">
        <v>0</v>
      </c>
      <c r="AD915" s="43">
        <v>0</v>
      </c>
      <c r="AE915" s="43">
        <v>0</v>
      </c>
      <c r="AF915" s="43">
        <v>0</v>
      </c>
      <c r="AG915" s="43">
        <v>0</v>
      </c>
      <c r="AH915" s="43">
        <v>0</v>
      </c>
      <c r="AI915" s="88">
        <v>0</v>
      </c>
      <c r="AJ915" s="43">
        <v>0</v>
      </c>
      <c r="AK915" s="43">
        <v>0</v>
      </c>
      <c r="AL915" s="43">
        <v>0</v>
      </c>
      <c r="AM915" s="43">
        <v>0</v>
      </c>
      <c r="AN915" s="72">
        <f t="shared" si="171"/>
        <v>90018232</v>
      </c>
      <c r="AO915" s="43">
        <v>0</v>
      </c>
      <c r="AP915" s="57">
        <v>90018232</v>
      </c>
      <c r="AQ915" s="43">
        <v>0</v>
      </c>
      <c r="AR915" s="43">
        <v>0</v>
      </c>
      <c r="AS915" s="43">
        <v>0</v>
      </c>
      <c r="AT915" s="43">
        <v>0</v>
      </c>
      <c r="AU915" s="43">
        <v>0</v>
      </c>
      <c r="AV915" s="43">
        <v>0</v>
      </c>
      <c r="AW915" s="43">
        <v>0</v>
      </c>
      <c r="AX915" s="43">
        <v>0</v>
      </c>
      <c r="AY915" s="43">
        <v>0</v>
      </c>
      <c r="AZ915" s="43">
        <v>0</v>
      </c>
      <c r="BA915" s="19"/>
      <c r="BB915" s="275">
        <f t="shared" si="172"/>
        <v>0</v>
      </c>
      <c r="BC915" s="275">
        <f t="shared" si="173"/>
        <v>0</v>
      </c>
      <c r="BD915" s="14">
        <f>COUNTIF(СписМінфін!$B$2:$B$101,M915)</f>
        <v>1</v>
      </c>
    </row>
    <row r="916" spans="1:56" s="14" customFormat="1" hidden="1" x14ac:dyDescent="0.2">
      <c r="A916" s="14">
        <v>1</v>
      </c>
      <c r="B916" s="14">
        <f t="shared" si="175"/>
        <v>0</v>
      </c>
      <c r="C916" s="14">
        <f t="shared" si="176"/>
        <v>0</v>
      </c>
      <c r="D916" s="14" t="str">
        <f t="shared" si="177"/>
        <v>12ПУБЛІЧНЕ АКЦIОНЕРНЕ ТОВАРИСТВО "КРЕМЕНЧУЦЬКИЙ КОЛІСНИЙ ЗАВОД"</v>
      </c>
      <c r="E916" s="261">
        <f t="shared" si="178"/>
        <v>0</v>
      </c>
      <c r="F916" s="261">
        <f t="shared" si="179"/>
        <v>0</v>
      </c>
      <c r="G916" s="128">
        <f t="shared" si="169"/>
        <v>0</v>
      </c>
      <c r="H916" s="126">
        <f t="shared" si="174"/>
        <v>0</v>
      </c>
      <c r="I916" s="74">
        <v>42724</v>
      </c>
      <c r="J916" s="23">
        <v>42723</v>
      </c>
      <c r="K916" s="274">
        <f t="shared" si="180"/>
        <v>42754</v>
      </c>
      <c r="L916" s="22">
        <v>9245122544</v>
      </c>
      <c r="M916" s="14" t="s">
        <v>38</v>
      </c>
      <c r="N916" s="41">
        <v>2316116036</v>
      </c>
      <c r="O916" s="40">
        <v>42723</v>
      </c>
      <c r="P916" s="40">
        <v>42723</v>
      </c>
      <c r="Q916" s="40" t="s">
        <v>108</v>
      </c>
      <c r="R916" s="43">
        <v>2570067</v>
      </c>
      <c r="S916" s="40">
        <v>42754</v>
      </c>
      <c r="T916" s="55">
        <f t="shared" si="170"/>
        <v>2570067</v>
      </c>
      <c r="U916" s="90">
        <v>42754</v>
      </c>
      <c r="V916" s="19">
        <v>2570067</v>
      </c>
      <c r="W916" s="43">
        <v>0</v>
      </c>
      <c r="X916" s="43">
        <v>0</v>
      </c>
      <c r="Y916" s="43">
        <v>0</v>
      </c>
      <c r="Z916" s="43">
        <v>0</v>
      </c>
      <c r="AA916" s="43">
        <v>0</v>
      </c>
      <c r="AB916" s="43">
        <v>0</v>
      </c>
      <c r="AC916" s="43">
        <v>0</v>
      </c>
      <c r="AD916" s="43">
        <v>0</v>
      </c>
      <c r="AE916" s="43">
        <v>0</v>
      </c>
      <c r="AF916" s="43">
        <v>0</v>
      </c>
      <c r="AG916" s="43">
        <v>0</v>
      </c>
      <c r="AH916" s="43">
        <v>0</v>
      </c>
      <c r="AI916" s="88">
        <v>0</v>
      </c>
      <c r="AJ916" s="43">
        <v>0</v>
      </c>
      <c r="AK916" s="43">
        <v>0</v>
      </c>
      <c r="AL916" s="43">
        <v>0</v>
      </c>
      <c r="AM916" s="43">
        <v>0</v>
      </c>
      <c r="AN916" s="72">
        <f t="shared" si="171"/>
        <v>2570067</v>
      </c>
      <c r="AO916" s="40">
        <v>42786</v>
      </c>
      <c r="AP916" s="56">
        <v>2570067</v>
      </c>
      <c r="AQ916" s="43">
        <v>0</v>
      </c>
      <c r="AR916" s="43">
        <v>0</v>
      </c>
      <c r="AS916" s="43">
        <v>0</v>
      </c>
      <c r="AT916" s="43">
        <v>0</v>
      </c>
      <c r="AU916" s="43">
        <v>0</v>
      </c>
      <c r="AV916" s="43">
        <v>0</v>
      </c>
      <c r="AW916" s="43">
        <v>0</v>
      </c>
      <c r="AX916" s="43">
        <v>0</v>
      </c>
      <c r="AY916" s="43">
        <v>0</v>
      </c>
      <c r="AZ916" s="43">
        <v>0</v>
      </c>
      <c r="BA916" s="19"/>
      <c r="BB916" s="275">
        <f t="shared" si="172"/>
        <v>0</v>
      </c>
      <c r="BC916" s="275">
        <f t="shared" si="173"/>
        <v>0</v>
      </c>
      <c r="BD916" s="14">
        <f>COUNTIF(СписМінфін!$B$2:$B$101,M916)</f>
        <v>1</v>
      </c>
    </row>
    <row r="917" spans="1:56" s="14" customFormat="1" hidden="1" x14ac:dyDescent="0.2">
      <c r="A917" s="14">
        <v>1</v>
      </c>
      <c r="B917" s="14">
        <f t="shared" si="175"/>
        <v>0</v>
      </c>
      <c r="C917" s="14">
        <f t="shared" si="176"/>
        <v>0</v>
      </c>
      <c r="D917" s="14" t="str">
        <f t="shared" si="177"/>
        <v>12ТОВАРИСТВО З ОБМЕЖЕНОЮ ВIДПОВIДАЛЬНIСТЮ "БАРЛІНЕК ІНВЕСТ"</v>
      </c>
      <c r="E917" s="261">
        <f t="shared" si="178"/>
        <v>0</v>
      </c>
      <c r="F917" s="261">
        <f t="shared" si="179"/>
        <v>0</v>
      </c>
      <c r="G917" s="128">
        <f t="shared" si="169"/>
        <v>0</v>
      </c>
      <c r="H917" s="126">
        <f t="shared" si="174"/>
        <v>0</v>
      </c>
      <c r="I917" s="74">
        <v>42724</v>
      </c>
      <c r="J917" s="23">
        <v>42723</v>
      </c>
      <c r="K917" s="274">
        <f t="shared" si="180"/>
        <v>42754</v>
      </c>
      <c r="L917" s="22">
        <v>9245524485</v>
      </c>
      <c r="M917" s="14" t="s">
        <v>83</v>
      </c>
      <c r="N917" s="41">
        <v>340045702285</v>
      </c>
      <c r="O917" s="40">
        <v>42723</v>
      </c>
      <c r="P917" s="40">
        <v>42723</v>
      </c>
      <c r="Q917" s="40" t="s">
        <v>108</v>
      </c>
      <c r="R917" s="43">
        <v>20517973</v>
      </c>
      <c r="S917" s="40" t="s">
        <v>108</v>
      </c>
      <c r="T917" s="55">
        <f t="shared" si="170"/>
        <v>20517973</v>
      </c>
      <c r="U917" s="91">
        <v>42754</v>
      </c>
      <c r="V917" s="44">
        <v>20517973</v>
      </c>
      <c r="W917" s="43">
        <v>0</v>
      </c>
      <c r="X917" s="43">
        <v>0</v>
      </c>
      <c r="Y917" s="43">
        <v>0</v>
      </c>
      <c r="Z917" s="43">
        <v>0</v>
      </c>
      <c r="AA917" s="43">
        <v>0</v>
      </c>
      <c r="AB917" s="43">
        <v>0</v>
      </c>
      <c r="AC917" s="43">
        <v>0</v>
      </c>
      <c r="AD917" s="43">
        <v>0</v>
      </c>
      <c r="AE917" s="43">
        <v>0</v>
      </c>
      <c r="AF917" s="43">
        <v>0</v>
      </c>
      <c r="AG917" s="43">
        <v>0</v>
      </c>
      <c r="AH917" s="43">
        <v>0</v>
      </c>
      <c r="AI917" s="88">
        <v>0</v>
      </c>
      <c r="AJ917" s="43">
        <v>0</v>
      </c>
      <c r="AK917" s="43">
        <v>0</v>
      </c>
      <c r="AL917" s="43">
        <v>0</v>
      </c>
      <c r="AM917" s="43">
        <v>0</v>
      </c>
      <c r="AN917" s="72">
        <f t="shared" si="171"/>
        <v>20517973</v>
      </c>
      <c r="AO917" s="43">
        <v>0</v>
      </c>
      <c r="AP917" s="57">
        <v>20517973</v>
      </c>
      <c r="AQ917" s="43">
        <v>0</v>
      </c>
      <c r="AR917" s="43">
        <v>0</v>
      </c>
      <c r="AS917" s="43">
        <v>0</v>
      </c>
      <c r="AT917" s="43">
        <v>0</v>
      </c>
      <c r="AU917" s="43">
        <v>0</v>
      </c>
      <c r="AV917" s="43">
        <v>0</v>
      </c>
      <c r="AW917" s="43">
        <v>0</v>
      </c>
      <c r="AX917" s="43">
        <v>0</v>
      </c>
      <c r="AY917" s="43">
        <v>0</v>
      </c>
      <c r="AZ917" s="43">
        <v>0</v>
      </c>
      <c r="BA917" s="19"/>
      <c r="BB917" s="275">
        <f t="shared" si="172"/>
        <v>0</v>
      </c>
      <c r="BC917" s="275">
        <f t="shared" si="173"/>
        <v>0</v>
      </c>
      <c r="BD917" s="14">
        <f>COUNTIF(СписМінфін!$B$2:$B$101,M917)</f>
        <v>1</v>
      </c>
    </row>
    <row r="918" spans="1:56" s="14" customFormat="1" hidden="1" x14ac:dyDescent="0.2">
      <c r="A918" s="14">
        <v>1</v>
      </c>
      <c r="B918" s="14">
        <f t="shared" si="175"/>
        <v>0</v>
      </c>
      <c r="C918" s="14">
        <f t="shared" si="176"/>
        <v>0</v>
      </c>
      <c r="D918" s="14" t="str">
        <f t="shared" si="177"/>
        <v>12ТОВАРИСТВО З ОБМЕЖЕНОЮ ВIДПОВIДАЛЬНIСТЮ "ЕЛЕКТРОЛЮКС УКРАЇНА"</v>
      </c>
      <c r="E918" s="261">
        <f t="shared" si="178"/>
        <v>0</v>
      </c>
      <c r="F918" s="261">
        <f t="shared" si="179"/>
        <v>0</v>
      </c>
      <c r="G918" s="128">
        <f t="shared" si="169"/>
        <v>0</v>
      </c>
      <c r="H918" s="126">
        <f t="shared" si="174"/>
        <v>0</v>
      </c>
      <c r="I918" s="74">
        <v>42724</v>
      </c>
      <c r="J918" s="23">
        <v>42723</v>
      </c>
      <c r="K918" s="274">
        <f t="shared" si="180"/>
        <v>42754</v>
      </c>
      <c r="L918" s="22">
        <v>9246184128</v>
      </c>
      <c r="M918" s="14" t="s">
        <v>95</v>
      </c>
      <c r="N918" s="41">
        <v>371830009158</v>
      </c>
      <c r="O918" s="40">
        <v>42723</v>
      </c>
      <c r="P918" s="40">
        <v>42723</v>
      </c>
      <c r="Q918" s="40" t="s">
        <v>108</v>
      </c>
      <c r="R918" s="43">
        <v>9031724</v>
      </c>
      <c r="S918" s="40" t="s">
        <v>108</v>
      </c>
      <c r="T918" s="55">
        <f t="shared" si="170"/>
        <v>9031724</v>
      </c>
      <c r="U918" s="91">
        <v>42754</v>
      </c>
      <c r="V918" s="44">
        <v>9031724</v>
      </c>
      <c r="W918" s="43">
        <v>0</v>
      </c>
      <c r="X918" s="43">
        <v>0</v>
      </c>
      <c r="Y918" s="43">
        <v>0</v>
      </c>
      <c r="Z918" s="43">
        <v>0</v>
      </c>
      <c r="AA918" s="43">
        <v>0</v>
      </c>
      <c r="AB918" s="43">
        <v>0</v>
      </c>
      <c r="AC918" s="43">
        <v>0</v>
      </c>
      <c r="AD918" s="43">
        <v>0</v>
      </c>
      <c r="AE918" s="43">
        <v>0</v>
      </c>
      <c r="AF918" s="43">
        <v>0</v>
      </c>
      <c r="AG918" s="43">
        <v>0</v>
      </c>
      <c r="AH918" s="43">
        <v>0</v>
      </c>
      <c r="AI918" s="88">
        <v>0</v>
      </c>
      <c r="AJ918" s="43">
        <v>0</v>
      </c>
      <c r="AK918" s="43">
        <v>0</v>
      </c>
      <c r="AL918" s="43">
        <v>0</v>
      </c>
      <c r="AM918" s="43">
        <v>0</v>
      </c>
      <c r="AN918" s="72">
        <f t="shared" si="171"/>
        <v>9031724</v>
      </c>
      <c r="AO918" s="43">
        <v>0</v>
      </c>
      <c r="AP918" s="57">
        <v>9031724</v>
      </c>
      <c r="AQ918" s="43">
        <v>0</v>
      </c>
      <c r="AR918" s="43">
        <v>0</v>
      </c>
      <c r="AS918" s="43">
        <v>0</v>
      </c>
      <c r="AT918" s="43">
        <v>0</v>
      </c>
      <c r="AU918" s="43">
        <v>0</v>
      </c>
      <c r="AV918" s="43">
        <v>0</v>
      </c>
      <c r="AW918" s="43">
        <v>0</v>
      </c>
      <c r="AX918" s="43">
        <v>0</v>
      </c>
      <c r="AY918" s="43">
        <v>0</v>
      </c>
      <c r="AZ918" s="43">
        <v>0</v>
      </c>
      <c r="BA918" s="19"/>
      <c r="BB918" s="275">
        <f t="shared" si="172"/>
        <v>0</v>
      </c>
      <c r="BC918" s="275">
        <f t="shared" si="173"/>
        <v>0</v>
      </c>
      <c r="BD918" s="14">
        <f>COUNTIF(СписМінфін!$B$2:$B$101,M918)</f>
        <v>1</v>
      </c>
    </row>
    <row r="919" spans="1:56" s="14" customFormat="1" hidden="1" x14ac:dyDescent="0.2">
      <c r="A919" s="14">
        <v>1</v>
      </c>
      <c r="B919" s="14">
        <f t="shared" si="175"/>
        <v>0</v>
      </c>
      <c r="C919" s="14">
        <f t="shared" si="176"/>
        <v>0</v>
      </c>
      <c r="D919" s="14" t="str">
        <f t="shared" si="177"/>
        <v>12ТОВАРИСТВО З ОБМЕЖЕНОЮ ВIДПОВIДАЛЬНIСТЮ "ІМПЕРОВО ФУДЗ"</v>
      </c>
      <c r="E919" s="261">
        <f t="shared" si="178"/>
        <v>0</v>
      </c>
      <c r="F919" s="261">
        <f t="shared" si="179"/>
        <v>0</v>
      </c>
      <c r="G919" s="128">
        <f t="shared" si="169"/>
        <v>0</v>
      </c>
      <c r="H919" s="126">
        <f t="shared" si="174"/>
        <v>0</v>
      </c>
      <c r="I919" s="74">
        <v>42724</v>
      </c>
      <c r="J919" s="23">
        <v>42723</v>
      </c>
      <c r="K919" s="274">
        <f t="shared" si="180"/>
        <v>42754</v>
      </c>
      <c r="L919" s="22">
        <v>9245599592</v>
      </c>
      <c r="M919" s="14" t="s">
        <v>69</v>
      </c>
      <c r="N919" s="41">
        <v>348450709150</v>
      </c>
      <c r="O919" s="40">
        <v>42723</v>
      </c>
      <c r="P919" s="40">
        <v>42723</v>
      </c>
      <c r="Q919" s="40" t="s">
        <v>108</v>
      </c>
      <c r="R919" s="22">
        <v>95359930</v>
      </c>
      <c r="S919" s="40" t="s">
        <v>108</v>
      </c>
      <c r="T919" s="55">
        <f t="shared" si="170"/>
        <v>95359930</v>
      </c>
      <c r="U919" s="91">
        <v>42754</v>
      </c>
      <c r="V919" s="44">
        <v>95359930</v>
      </c>
      <c r="W919" s="43">
        <v>0</v>
      </c>
      <c r="X919" s="43">
        <v>0</v>
      </c>
      <c r="Y919" s="43">
        <v>0</v>
      </c>
      <c r="Z919" s="43">
        <v>0</v>
      </c>
      <c r="AA919" s="43">
        <v>0</v>
      </c>
      <c r="AB919" s="43">
        <v>0</v>
      </c>
      <c r="AC919" s="43">
        <v>0</v>
      </c>
      <c r="AD919" s="43">
        <v>0</v>
      </c>
      <c r="AE919" s="43">
        <v>0</v>
      </c>
      <c r="AF919" s="43">
        <v>0</v>
      </c>
      <c r="AG919" s="43">
        <v>0</v>
      </c>
      <c r="AH919" s="43">
        <v>0</v>
      </c>
      <c r="AI919" s="88">
        <v>0</v>
      </c>
      <c r="AJ919" s="43">
        <v>0</v>
      </c>
      <c r="AK919" s="43">
        <v>0</v>
      </c>
      <c r="AL919" s="43">
        <v>0</v>
      </c>
      <c r="AM919" s="43">
        <v>0</v>
      </c>
      <c r="AN919" s="72">
        <f t="shared" si="171"/>
        <v>95359930</v>
      </c>
      <c r="AO919" s="43">
        <v>0</v>
      </c>
      <c r="AP919" s="57">
        <v>95359930</v>
      </c>
      <c r="AQ919" s="43">
        <v>0</v>
      </c>
      <c r="AR919" s="43">
        <v>0</v>
      </c>
      <c r="AS919" s="43">
        <v>0</v>
      </c>
      <c r="AT919" s="43">
        <v>0</v>
      </c>
      <c r="AU919" s="43">
        <v>0</v>
      </c>
      <c r="AV919" s="43">
        <v>0</v>
      </c>
      <c r="AW919" s="43">
        <v>0</v>
      </c>
      <c r="AX919" s="43">
        <v>0</v>
      </c>
      <c r="AY919" s="43">
        <v>0</v>
      </c>
      <c r="AZ919" s="43">
        <v>0</v>
      </c>
      <c r="BA919" s="19"/>
      <c r="BB919" s="275">
        <f t="shared" si="172"/>
        <v>0</v>
      </c>
      <c r="BC919" s="275">
        <f t="shared" si="173"/>
        <v>0</v>
      </c>
      <c r="BD919" s="14">
        <f>COUNTIF(СписМінфін!$B$2:$B$101,M919)</f>
        <v>1</v>
      </c>
    </row>
    <row r="920" spans="1:56" s="14" customFormat="1" hidden="1" x14ac:dyDescent="0.2">
      <c r="A920" s="14">
        <v>1</v>
      </c>
      <c r="B920" s="14">
        <f t="shared" si="175"/>
        <v>1</v>
      </c>
      <c r="C920" s="14">
        <f t="shared" si="176"/>
        <v>0</v>
      </c>
      <c r="D920" s="14" t="str">
        <f t="shared" si="177"/>
        <v>12ТОВАРИСТВО З ОБМЕЖЕНОЮ ВIДПОВIДАЛЬНIСТЮ "МИКОЛАЇВСЬКИЙ ГЛИНОЗЕМНИЙ ЗАВОД"</v>
      </c>
      <c r="E920" s="261">
        <f t="shared" si="178"/>
        <v>126043.88534246614</v>
      </c>
      <c r="F920" s="261">
        <f t="shared" si="179"/>
        <v>0</v>
      </c>
      <c r="G920" s="128">
        <f t="shared" si="169"/>
        <v>978851.45000000298</v>
      </c>
      <c r="H920" s="126">
        <f t="shared" si="174"/>
        <v>0</v>
      </c>
      <c r="I920" s="74">
        <v>42724</v>
      </c>
      <c r="J920" s="23">
        <v>42723</v>
      </c>
      <c r="K920" s="274">
        <f t="shared" si="180"/>
        <v>42754</v>
      </c>
      <c r="L920" s="22">
        <v>9245073554</v>
      </c>
      <c r="M920" s="14" t="s">
        <v>53</v>
      </c>
      <c r="N920" s="41">
        <v>331330014011</v>
      </c>
      <c r="O920" s="40">
        <v>42723</v>
      </c>
      <c r="P920" s="40">
        <v>42723</v>
      </c>
      <c r="Q920" s="40" t="s">
        <v>108</v>
      </c>
      <c r="R920" s="22">
        <v>110675497</v>
      </c>
      <c r="S920" s="40"/>
      <c r="T920" s="55">
        <f t="shared" si="170"/>
        <v>109696645.55</v>
      </c>
      <c r="U920" s="91">
        <v>42754</v>
      </c>
      <c r="V920" s="44">
        <v>109696645.55</v>
      </c>
      <c r="W920" s="43">
        <v>0</v>
      </c>
      <c r="X920" s="43">
        <v>0</v>
      </c>
      <c r="Y920" s="43">
        <v>0</v>
      </c>
      <c r="Z920" s="43">
        <v>0</v>
      </c>
      <c r="AA920" s="43">
        <v>0</v>
      </c>
      <c r="AB920" s="43">
        <v>0</v>
      </c>
      <c r="AC920" s="43">
        <v>0</v>
      </c>
      <c r="AD920" s="43">
        <v>0</v>
      </c>
      <c r="AE920" s="43">
        <v>0</v>
      </c>
      <c r="AF920" s="43">
        <v>0</v>
      </c>
      <c r="AG920" s="43">
        <v>0</v>
      </c>
      <c r="AH920" s="43">
        <v>0</v>
      </c>
      <c r="AI920" s="88">
        <v>0</v>
      </c>
      <c r="AJ920" s="43">
        <v>0</v>
      </c>
      <c r="AK920" s="43">
        <v>0</v>
      </c>
      <c r="AL920" s="43">
        <v>0</v>
      </c>
      <c r="AM920" s="43">
        <v>0</v>
      </c>
      <c r="AN920" s="72">
        <f t="shared" si="171"/>
        <v>109696645.55</v>
      </c>
      <c r="AO920" s="43">
        <v>0</v>
      </c>
      <c r="AP920" s="57">
        <v>109696645.55</v>
      </c>
      <c r="AQ920" s="43">
        <v>0</v>
      </c>
      <c r="AR920" s="43">
        <v>0</v>
      </c>
      <c r="AS920" s="43">
        <v>0</v>
      </c>
      <c r="AT920" s="43">
        <v>0</v>
      </c>
      <c r="AU920" s="43">
        <v>0</v>
      </c>
      <c r="AV920" s="43">
        <v>0</v>
      </c>
      <c r="AW920" s="43">
        <v>0</v>
      </c>
      <c r="AX920" s="43">
        <v>0</v>
      </c>
      <c r="AY920" s="43">
        <v>0</v>
      </c>
      <c r="AZ920" s="43">
        <v>0</v>
      </c>
      <c r="BA920" s="19"/>
      <c r="BB920" s="275">
        <f t="shared" si="172"/>
        <v>0</v>
      </c>
      <c r="BC920" s="275">
        <f t="shared" si="173"/>
        <v>978851.45000000298</v>
      </c>
      <c r="BD920" s="14">
        <f>COUNTIF(СписМінфін!$B$2:$B$101,M920)</f>
        <v>1</v>
      </c>
    </row>
    <row r="921" spans="1:56" s="14" customFormat="1" hidden="1" x14ac:dyDescent="0.2">
      <c r="A921" s="14">
        <v>1</v>
      </c>
      <c r="B921" s="14">
        <f t="shared" si="175"/>
        <v>0</v>
      </c>
      <c r="C921" s="14">
        <f t="shared" si="176"/>
        <v>0</v>
      </c>
      <c r="D921" s="14" t="str">
        <f t="shared" si="177"/>
        <v>12ТОВАРИСТВО З ОБМЕЖЕНОЮ ВIДПОВIДАЛЬНIСТЮ "ТОРГОВИЙ ДІМ "АГРОІМПОРТ ЛТД"</v>
      </c>
      <c r="E921" s="261">
        <f t="shared" si="178"/>
        <v>0</v>
      </c>
      <c r="F921" s="261">
        <f t="shared" si="179"/>
        <v>0</v>
      </c>
      <c r="G921" s="128">
        <f t="shared" si="169"/>
        <v>0</v>
      </c>
      <c r="H921" s="126">
        <f t="shared" si="174"/>
        <v>0</v>
      </c>
      <c r="I921" s="74">
        <v>42724</v>
      </c>
      <c r="J921" s="23">
        <v>42723</v>
      </c>
      <c r="K921" s="274">
        <f t="shared" si="180"/>
        <v>42754</v>
      </c>
      <c r="L921" s="22">
        <v>9246154341</v>
      </c>
      <c r="M921" s="14" t="s">
        <v>79</v>
      </c>
      <c r="N921" s="41">
        <v>359171226555</v>
      </c>
      <c r="O921" s="40">
        <v>42723</v>
      </c>
      <c r="P921" s="40">
        <v>42723</v>
      </c>
      <c r="Q921" s="40" t="s">
        <v>108</v>
      </c>
      <c r="R921" s="22">
        <v>8897037</v>
      </c>
      <c r="S921" s="40" t="s">
        <v>108</v>
      </c>
      <c r="T921" s="55">
        <f t="shared" si="170"/>
        <v>8897037</v>
      </c>
      <c r="U921" s="91">
        <v>42754</v>
      </c>
      <c r="V921" s="44">
        <v>8897037</v>
      </c>
      <c r="W921" s="43">
        <v>0</v>
      </c>
      <c r="X921" s="43">
        <v>0</v>
      </c>
      <c r="Y921" s="43">
        <v>0</v>
      </c>
      <c r="Z921" s="43">
        <v>0</v>
      </c>
      <c r="AA921" s="43">
        <v>0</v>
      </c>
      <c r="AB921" s="43">
        <v>0</v>
      </c>
      <c r="AC921" s="43">
        <v>0</v>
      </c>
      <c r="AD921" s="43">
        <v>0</v>
      </c>
      <c r="AE921" s="43">
        <v>0</v>
      </c>
      <c r="AF921" s="43">
        <v>0</v>
      </c>
      <c r="AG921" s="43">
        <v>0</v>
      </c>
      <c r="AH921" s="43">
        <v>0</v>
      </c>
      <c r="AI921" s="88">
        <v>0</v>
      </c>
      <c r="AJ921" s="43">
        <v>0</v>
      </c>
      <c r="AK921" s="43">
        <v>0</v>
      </c>
      <c r="AL921" s="43">
        <v>0</v>
      </c>
      <c r="AM921" s="43">
        <v>0</v>
      </c>
      <c r="AN921" s="72">
        <f t="shared" si="171"/>
        <v>8897037</v>
      </c>
      <c r="AO921" s="43">
        <v>0</v>
      </c>
      <c r="AP921" s="57">
        <v>8897037</v>
      </c>
      <c r="AQ921" s="43">
        <v>0</v>
      </c>
      <c r="AR921" s="43">
        <v>0</v>
      </c>
      <c r="AS921" s="43">
        <v>0</v>
      </c>
      <c r="AT921" s="43">
        <v>0</v>
      </c>
      <c r="AU921" s="43">
        <v>0</v>
      </c>
      <c r="AV921" s="43">
        <v>0</v>
      </c>
      <c r="AW921" s="43">
        <v>0</v>
      </c>
      <c r="AX921" s="43">
        <v>0</v>
      </c>
      <c r="AY921" s="43">
        <v>0</v>
      </c>
      <c r="AZ921" s="43">
        <v>0</v>
      </c>
      <c r="BA921" s="19"/>
      <c r="BB921" s="275">
        <f t="shared" si="172"/>
        <v>0</v>
      </c>
      <c r="BC921" s="275">
        <f t="shared" si="173"/>
        <v>0</v>
      </c>
      <c r="BD921" s="14">
        <f>COUNTIF(СписМінфін!$B$2:$B$101,M921)</f>
        <v>1</v>
      </c>
    </row>
    <row r="922" spans="1:56" s="14" customFormat="1" hidden="1" x14ac:dyDescent="0.2">
      <c r="A922" s="14">
        <v>1</v>
      </c>
      <c r="B922" s="14">
        <f t="shared" si="175"/>
        <v>1</v>
      </c>
      <c r="C922" s="14">
        <f t="shared" si="176"/>
        <v>0</v>
      </c>
      <c r="D922" s="14" t="str">
        <f t="shared" si="177"/>
        <v>12ТОВАРИСТВО З ОБМЕЖЕНОЮ ВIДПОВIДАЛЬНIСТЮ "УКРАЇНСЬКА ХОЛДИНГОВА ЛІСОПИЛЬНА КОМПАНІЯ"</v>
      </c>
      <c r="E922" s="261">
        <f t="shared" si="178"/>
        <v>86632.119041096084</v>
      </c>
      <c r="F922" s="261">
        <f t="shared" si="179"/>
        <v>0</v>
      </c>
      <c r="G922" s="128">
        <f t="shared" si="169"/>
        <v>672781.35000000149</v>
      </c>
      <c r="H922" s="126">
        <f t="shared" si="174"/>
        <v>0</v>
      </c>
      <c r="I922" s="74">
        <v>42724</v>
      </c>
      <c r="J922" s="23">
        <v>42723</v>
      </c>
      <c r="K922" s="274">
        <f t="shared" si="180"/>
        <v>42754</v>
      </c>
      <c r="L922" s="22">
        <v>9246189203</v>
      </c>
      <c r="M922" s="14" t="s">
        <v>46</v>
      </c>
      <c r="N922" s="41">
        <v>393253726599</v>
      </c>
      <c r="O922" s="40">
        <v>42723</v>
      </c>
      <c r="P922" s="40">
        <v>42723</v>
      </c>
      <c r="Q922" s="40" t="s">
        <v>108</v>
      </c>
      <c r="R922" s="22">
        <v>20473713</v>
      </c>
      <c r="S922" s="40"/>
      <c r="T922" s="55">
        <f t="shared" si="170"/>
        <v>19800931.649999999</v>
      </c>
      <c r="U922" s="91">
        <v>42754</v>
      </c>
      <c r="V922" s="44">
        <v>19800931.649999999</v>
      </c>
      <c r="W922" s="43">
        <v>0</v>
      </c>
      <c r="X922" s="43">
        <v>0</v>
      </c>
      <c r="Y922" s="43">
        <v>0</v>
      </c>
      <c r="Z922" s="43">
        <v>0</v>
      </c>
      <c r="AA922" s="43">
        <v>0</v>
      </c>
      <c r="AB922" s="43">
        <v>0</v>
      </c>
      <c r="AC922" s="43">
        <v>0</v>
      </c>
      <c r="AD922" s="43">
        <v>0</v>
      </c>
      <c r="AE922" s="43">
        <v>0</v>
      </c>
      <c r="AF922" s="43">
        <v>0</v>
      </c>
      <c r="AG922" s="43">
        <v>0</v>
      </c>
      <c r="AH922" s="43">
        <v>0</v>
      </c>
      <c r="AI922" s="88">
        <v>0</v>
      </c>
      <c r="AJ922" s="43">
        <v>0</v>
      </c>
      <c r="AK922" s="43">
        <v>0</v>
      </c>
      <c r="AL922" s="43">
        <v>0</v>
      </c>
      <c r="AM922" s="43">
        <v>0</v>
      </c>
      <c r="AN922" s="72">
        <f t="shared" si="171"/>
        <v>19800931.649999999</v>
      </c>
      <c r="AO922" s="43">
        <v>0</v>
      </c>
      <c r="AP922" s="57">
        <v>19800931.649999999</v>
      </c>
      <c r="AQ922" s="43">
        <v>0</v>
      </c>
      <c r="AR922" s="43">
        <v>0</v>
      </c>
      <c r="AS922" s="43">
        <v>0</v>
      </c>
      <c r="AT922" s="43">
        <v>0</v>
      </c>
      <c r="AU922" s="43">
        <v>0</v>
      </c>
      <c r="AV922" s="43">
        <v>0</v>
      </c>
      <c r="AW922" s="43">
        <v>0</v>
      </c>
      <c r="AX922" s="43">
        <v>0</v>
      </c>
      <c r="AY922" s="43">
        <v>0</v>
      </c>
      <c r="AZ922" s="43">
        <v>0</v>
      </c>
      <c r="BA922" s="19"/>
      <c r="BB922" s="275">
        <f t="shared" si="172"/>
        <v>0</v>
      </c>
      <c r="BC922" s="275">
        <f t="shared" si="173"/>
        <v>672781.35000000149</v>
      </c>
      <c r="BD922" s="14">
        <f>COUNTIF(СписМінфін!$B$2:$B$101,M922)</f>
        <v>1</v>
      </c>
    </row>
    <row r="923" spans="1:56" s="14" customFormat="1" hidden="1" x14ac:dyDescent="0.2">
      <c r="A923" s="14">
        <v>1</v>
      </c>
      <c r="B923" s="14">
        <f t="shared" si="175"/>
        <v>1</v>
      </c>
      <c r="C923" s="14">
        <f t="shared" si="176"/>
        <v>0</v>
      </c>
      <c r="D923" s="14" t="str">
        <f t="shared" si="177"/>
        <v>12ТОВАРИСТВО З ОБМЕЖЕНОЮ ВIДПОВIДАЛЬНIСТЮ СІЛЬСЬКОГОСПОДАРСЬКЕ ПІДПРИЄМСТВО "НІБУЛОН"</v>
      </c>
      <c r="E923" s="261">
        <f t="shared" si="178"/>
        <v>1231840.2277534197</v>
      </c>
      <c r="F923" s="261">
        <f t="shared" si="179"/>
        <v>0</v>
      </c>
      <c r="G923" s="128">
        <f t="shared" si="169"/>
        <v>9566418.7899999619</v>
      </c>
      <c r="H923" s="126">
        <f t="shared" ref="H923:H930" si="181">IF(K923-I923-67&gt;0,K923-I923-67,0)</f>
        <v>0</v>
      </c>
      <c r="I923" s="113">
        <v>42724</v>
      </c>
      <c r="J923" s="62">
        <v>42723</v>
      </c>
      <c r="K923" s="274">
        <f t="shared" si="180"/>
        <v>42788</v>
      </c>
      <c r="L923" s="52">
        <v>9245800811</v>
      </c>
      <c r="M923" s="14" t="s">
        <v>40</v>
      </c>
      <c r="N923" s="58">
        <v>142911114015</v>
      </c>
      <c r="O923" s="51">
        <v>42723</v>
      </c>
      <c r="P923" s="51">
        <v>42723</v>
      </c>
      <c r="Q923" s="40" t="s">
        <v>108</v>
      </c>
      <c r="R923" s="59">
        <v>414616091</v>
      </c>
      <c r="S923" s="51">
        <v>42754</v>
      </c>
      <c r="T923" s="55">
        <f t="shared" si="170"/>
        <v>405049672.21000004</v>
      </c>
      <c r="U923" s="93">
        <v>42754</v>
      </c>
      <c r="V923" s="112">
        <v>397796322.92000002</v>
      </c>
      <c r="W923" s="33">
        <v>42788</v>
      </c>
      <c r="X923" s="25">
        <v>7253349.29</v>
      </c>
      <c r="Y923" s="43">
        <v>0</v>
      </c>
      <c r="Z923" s="43">
        <v>0</v>
      </c>
      <c r="AA923" s="43">
        <v>0</v>
      </c>
      <c r="AB923" s="43">
        <v>0</v>
      </c>
      <c r="AC923" s="43">
        <v>0</v>
      </c>
      <c r="AD923" s="43">
        <v>0</v>
      </c>
      <c r="AE923" s="43">
        <v>0</v>
      </c>
      <c r="AF923" s="43">
        <v>0</v>
      </c>
      <c r="AG923" s="43">
        <v>0</v>
      </c>
      <c r="AH923" s="43">
        <v>0</v>
      </c>
      <c r="AI923" s="88">
        <v>0</v>
      </c>
      <c r="AJ923" s="43">
        <v>0</v>
      </c>
      <c r="AK923" s="43">
        <v>0</v>
      </c>
      <c r="AL923" s="43">
        <v>0</v>
      </c>
      <c r="AM923" s="43">
        <v>0</v>
      </c>
      <c r="AN923" s="72">
        <f t="shared" si="171"/>
        <v>405049672.21000004</v>
      </c>
      <c r="AO923" s="28">
        <v>42780</v>
      </c>
      <c r="AP923" s="27">
        <v>397796322.92000002</v>
      </c>
      <c r="AQ923" s="28">
        <v>42793</v>
      </c>
      <c r="AR923" s="44">
        <v>7253349.29</v>
      </c>
      <c r="AS923" s="43">
        <v>0</v>
      </c>
      <c r="AT923" s="43">
        <v>0</v>
      </c>
      <c r="AU923" s="43">
        <v>0</v>
      </c>
      <c r="AV923" s="43">
        <v>0</v>
      </c>
      <c r="AW923" s="43">
        <v>0</v>
      </c>
      <c r="AX923" s="43">
        <v>0</v>
      </c>
      <c r="AY923" s="43">
        <v>0</v>
      </c>
      <c r="AZ923" s="43">
        <v>0</v>
      </c>
      <c r="BA923" s="19"/>
      <c r="BB923" s="275">
        <f t="shared" si="172"/>
        <v>0</v>
      </c>
      <c r="BC923" s="275">
        <f t="shared" si="173"/>
        <v>9566418.7899999619</v>
      </c>
      <c r="BD923" s="14">
        <f>COUNTIF(СписМінфін!$B$2:$B$101,M923)</f>
        <v>1</v>
      </c>
    </row>
    <row r="924" spans="1:56" s="14" customFormat="1" hidden="1" x14ac:dyDescent="0.2">
      <c r="A924" s="14">
        <v>1</v>
      </c>
      <c r="B924" s="14">
        <f t="shared" si="175"/>
        <v>0</v>
      </c>
      <c r="C924" s="14">
        <f t="shared" si="176"/>
        <v>0</v>
      </c>
      <c r="D924" s="14" t="str">
        <f t="shared" si="177"/>
        <v>12ПРИВАТНЕ АКЦIОНЕРНЕ ТОВАРИСТВО "ШВЕЙНА ФАБРИКА "ЗОРЯНКА"</v>
      </c>
      <c r="E924" s="261">
        <f t="shared" si="178"/>
        <v>0</v>
      </c>
      <c r="F924" s="261">
        <f t="shared" si="179"/>
        <v>0</v>
      </c>
      <c r="G924" s="128">
        <f t="shared" si="169"/>
        <v>0</v>
      </c>
      <c r="H924" s="126">
        <f t="shared" si="181"/>
        <v>0</v>
      </c>
      <c r="I924" s="74">
        <v>42724</v>
      </c>
      <c r="J924" s="74">
        <v>42723</v>
      </c>
      <c r="K924" s="274">
        <f t="shared" si="180"/>
        <v>42755</v>
      </c>
      <c r="L924" s="75">
        <v>9245129042</v>
      </c>
      <c r="M924" s="14" t="s">
        <v>148</v>
      </c>
      <c r="N924" s="76">
        <v>55027011230</v>
      </c>
      <c r="O924" s="28">
        <v>42723</v>
      </c>
      <c r="P924" s="28">
        <v>42723</v>
      </c>
      <c r="Q924" s="35"/>
      <c r="R924" s="60">
        <v>154329</v>
      </c>
      <c r="S924" s="66">
        <v>42754</v>
      </c>
      <c r="T924" s="55">
        <f t="shared" si="170"/>
        <v>154329</v>
      </c>
      <c r="U924" s="91">
        <v>42755</v>
      </c>
      <c r="V924" s="44">
        <v>154329</v>
      </c>
      <c r="W924" s="43">
        <v>0</v>
      </c>
      <c r="X924" s="43">
        <v>0</v>
      </c>
      <c r="Y924" s="43">
        <v>0</v>
      </c>
      <c r="Z924" s="43">
        <v>0</v>
      </c>
      <c r="AA924" s="43">
        <v>0</v>
      </c>
      <c r="AB924" s="43">
        <v>0</v>
      </c>
      <c r="AC924" s="43">
        <v>0</v>
      </c>
      <c r="AD924" s="43">
        <v>0</v>
      </c>
      <c r="AE924" s="43">
        <v>0</v>
      </c>
      <c r="AF924" s="43">
        <v>0</v>
      </c>
      <c r="AG924" s="43">
        <v>0</v>
      </c>
      <c r="AH924" s="43">
        <v>0</v>
      </c>
      <c r="AI924" s="69"/>
      <c r="AJ924" s="60"/>
      <c r="AK924" s="69"/>
      <c r="AL924" s="60"/>
      <c r="AM924" s="43">
        <v>0</v>
      </c>
      <c r="AN924" s="72">
        <f t="shared" si="171"/>
        <v>154329</v>
      </c>
      <c r="AO924" s="28">
        <v>42767</v>
      </c>
      <c r="AP924" s="27">
        <v>154329</v>
      </c>
      <c r="AQ924" s="43">
        <v>0</v>
      </c>
      <c r="AR924" s="43">
        <v>0</v>
      </c>
      <c r="AS924" s="43">
        <v>0</v>
      </c>
      <c r="AT924" s="43">
        <v>0</v>
      </c>
      <c r="AU924" s="43">
        <v>0</v>
      </c>
      <c r="AV924" s="43">
        <v>0</v>
      </c>
      <c r="AW924" s="43">
        <v>0</v>
      </c>
      <c r="AX924" s="43">
        <v>0</v>
      </c>
      <c r="AY924" s="43">
        <v>0</v>
      </c>
      <c r="AZ924" s="43">
        <v>0</v>
      </c>
      <c r="BA924" s="60"/>
      <c r="BB924" s="275">
        <f t="shared" si="172"/>
        <v>0</v>
      </c>
      <c r="BC924" s="275">
        <f t="shared" si="173"/>
        <v>0</v>
      </c>
      <c r="BD924" s="14">
        <f>COUNTIF(СписМінфін!$B$2:$B$101,M924)</f>
        <v>1</v>
      </c>
    </row>
    <row r="925" spans="1:56" s="14" customFormat="1" hidden="1" x14ac:dyDescent="0.2">
      <c r="A925" s="14">
        <v>1</v>
      </c>
      <c r="B925" s="14">
        <f t="shared" si="175"/>
        <v>1</v>
      </c>
      <c r="C925" s="14">
        <f t="shared" si="176"/>
        <v>1</v>
      </c>
      <c r="D925" s="14" t="str">
        <f t="shared" si="177"/>
        <v>12ПРИВАТНЕ ПIДПРИЄМСТВО "ВЕКТОР-М"</v>
      </c>
      <c r="E925" s="261">
        <f t="shared" si="178"/>
        <v>253497.82580821909</v>
      </c>
      <c r="F925" s="261">
        <f t="shared" si="179"/>
        <v>7164.4054794520544</v>
      </c>
      <c r="G925" s="128">
        <f t="shared" si="169"/>
        <v>1913014.8599999994</v>
      </c>
      <c r="H925" s="126">
        <f t="shared" si="181"/>
        <v>32</v>
      </c>
      <c r="I925" s="113">
        <v>42724</v>
      </c>
      <c r="J925" s="62">
        <v>42723</v>
      </c>
      <c r="K925" s="274">
        <f t="shared" si="180"/>
        <v>42823</v>
      </c>
      <c r="L925" s="52">
        <v>9246075845</v>
      </c>
      <c r="M925" s="14" t="s">
        <v>55</v>
      </c>
      <c r="N925" s="58">
        <v>324928226550</v>
      </c>
      <c r="O925" s="51">
        <v>42723</v>
      </c>
      <c r="P925" s="51">
        <v>42723</v>
      </c>
      <c r="Q925" s="40" t="s">
        <v>108</v>
      </c>
      <c r="R925" s="52">
        <v>39794886</v>
      </c>
      <c r="S925" s="33">
        <v>42755</v>
      </c>
      <c r="T925" s="55">
        <f t="shared" si="170"/>
        <v>37881871.140000001</v>
      </c>
      <c r="U925" s="110">
        <v>42755</v>
      </c>
      <c r="V925" s="25">
        <v>37800152.140000001</v>
      </c>
      <c r="W925" s="33">
        <v>42823</v>
      </c>
      <c r="X925" s="25">
        <v>81719</v>
      </c>
      <c r="Y925" s="43">
        <v>0</v>
      </c>
      <c r="Z925" s="43">
        <v>0</v>
      </c>
      <c r="AA925" s="43">
        <v>0</v>
      </c>
      <c r="AB925" s="43">
        <v>0</v>
      </c>
      <c r="AC925" s="43">
        <v>0</v>
      </c>
      <c r="AD925" s="43">
        <v>0</v>
      </c>
      <c r="AE925" s="43">
        <v>0</v>
      </c>
      <c r="AF925" s="43">
        <v>0</v>
      </c>
      <c r="AG925" s="43">
        <v>0</v>
      </c>
      <c r="AH925" s="43">
        <v>0</v>
      </c>
      <c r="AI925" s="88">
        <v>0</v>
      </c>
      <c r="AJ925" s="43">
        <v>0</v>
      </c>
      <c r="AK925" s="43">
        <v>0</v>
      </c>
      <c r="AL925" s="43">
        <v>0</v>
      </c>
      <c r="AM925" s="43">
        <v>0</v>
      </c>
      <c r="AN925" s="72">
        <f t="shared" si="171"/>
        <v>37800152.140000001</v>
      </c>
      <c r="AO925" s="28">
        <v>42768</v>
      </c>
      <c r="AP925" s="27">
        <v>37800152.140000001</v>
      </c>
      <c r="AQ925" s="43">
        <v>0</v>
      </c>
      <c r="AR925" s="43">
        <v>0</v>
      </c>
      <c r="AS925" s="43">
        <v>0</v>
      </c>
      <c r="AT925" s="43">
        <v>0</v>
      </c>
      <c r="AU925" s="43">
        <v>0</v>
      </c>
      <c r="AV925" s="43">
        <v>0</v>
      </c>
      <c r="AW925" s="43">
        <v>0</v>
      </c>
      <c r="AX925" s="43">
        <v>0</v>
      </c>
      <c r="AY925" s="43">
        <v>0</v>
      </c>
      <c r="AZ925" s="43">
        <v>0</v>
      </c>
      <c r="BA925" s="19"/>
      <c r="BB925" s="275">
        <f t="shared" si="172"/>
        <v>81719</v>
      </c>
      <c r="BC925" s="275">
        <f t="shared" si="173"/>
        <v>1994733.8599999994</v>
      </c>
      <c r="BD925" s="14">
        <f>COUNTIF(СписМінфін!$B$2:$B$101,M925)</f>
        <v>1</v>
      </c>
    </row>
    <row r="926" spans="1:56" hidden="1" x14ac:dyDescent="0.2">
      <c r="A926" s="11">
        <v>1</v>
      </c>
      <c r="B926" s="14">
        <f t="shared" si="175"/>
        <v>0</v>
      </c>
      <c r="C926" s="14">
        <f t="shared" si="176"/>
        <v>0</v>
      </c>
      <c r="D926" s="14" t="str">
        <f t="shared" si="177"/>
        <v>12ПУБЛІЧНЕ АКЦIОНЕРНЕ ТОВАРИСТВО "ВЕСКО"</v>
      </c>
      <c r="E926" s="261">
        <f t="shared" si="178"/>
        <v>0</v>
      </c>
      <c r="F926" s="261">
        <f t="shared" si="179"/>
        <v>0</v>
      </c>
      <c r="G926" s="128">
        <f t="shared" si="169"/>
        <v>0</v>
      </c>
      <c r="H926" s="126">
        <f t="shared" si="181"/>
        <v>0</v>
      </c>
      <c r="I926" s="74">
        <v>42724</v>
      </c>
      <c r="J926" s="23">
        <v>42723</v>
      </c>
      <c r="K926" s="274">
        <f t="shared" si="180"/>
        <v>42755</v>
      </c>
      <c r="L926" s="22">
        <v>9245793431</v>
      </c>
      <c r="M926" s="14" t="s">
        <v>91</v>
      </c>
      <c r="N926" s="41">
        <v>2820405100</v>
      </c>
      <c r="O926" s="40">
        <v>42723</v>
      </c>
      <c r="P926" s="40">
        <v>42723</v>
      </c>
      <c r="Q926" s="40" t="s">
        <v>108</v>
      </c>
      <c r="R926" s="43">
        <v>16106561</v>
      </c>
      <c r="S926" s="40" t="s">
        <v>108</v>
      </c>
      <c r="T926" s="55">
        <f t="shared" si="170"/>
        <v>16106561</v>
      </c>
      <c r="U926" s="91">
        <v>42755</v>
      </c>
      <c r="V926" s="44">
        <v>16106561</v>
      </c>
      <c r="W926" s="43">
        <v>0</v>
      </c>
      <c r="X926" s="43">
        <v>0</v>
      </c>
      <c r="Y926" s="43">
        <v>0</v>
      </c>
      <c r="Z926" s="43">
        <v>0</v>
      </c>
      <c r="AA926" s="43">
        <v>0</v>
      </c>
      <c r="AB926" s="43">
        <v>0</v>
      </c>
      <c r="AC926" s="43">
        <v>0</v>
      </c>
      <c r="AD926" s="43">
        <v>0</v>
      </c>
      <c r="AE926" s="43">
        <v>0</v>
      </c>
      <c r="AF926" s="43">
        <v>0</v>
      </c>
      <c r="AG926" s="43">
        <v>0</v>
      </c>
      <c r="AH926" s="43">
        <v>0</v>
      </c>
      <c r="AI926" s="88">
        <v>0</v>
      </c>
      <c r="AJ926" s="43">
        <v>0</v>
      </c>
      <c r="AK926" s="43">
        <v>0</v>
      </c>
      <c r="AL926" s="43">
        <v>0</v>
      </c>
      <c r="AM926" s="43">
        <v>0</v>
      </c>
      <c r="AN926" s="72">
        <f t="shared" si="171"/>
        <v>16106561</v>
      </c>
      <c r="AO926" s="43">
        <v>0</v>
      </c>
      <c r="AP926" s="57">
        <v>16106561</v>
      </c>
      <c r="AQ926" s="43">
        <v>0</v>
      </c>
      <c r="AR926" s="43">
        <v>0</v>
      </c>
      <c r="AS926" s="43">
        <v>0</v>
      </c>
      <c r="AT926" s="43">
        <v>0</v>
      </c>
      <c r="AU926" s="43">
        <v>0</v>
      </c>
      <c r="AV926" s="43">
        <v>0</v>
      </c>
      <c r="AW926" s="43">
        <v>0</v>
      </c>
      <c r="AX926" s="43">
        <v>0</v>
      </c>
      <c r="AY926" s="43">
        <v>0</v>
      </c>
      <c r="AZ926" s="43">
        <v>0</v>
      </c>
      <c r="BA926" s="19"/>
      <c r="BB926" s="275">
        <f t="shared" si="172"/>
        <v>0</v>
      </c>
      <c r="BC926" s="275">
        <f t="shared" si="173"/>
        <v>0</v>
      </c>
      <c r="BD926" s="14">
        <f>COUNTIF(СписМінфін!$B$2:$B$101,M926)</f>
        <v>1</v>
      </c>
    </row>
    <row r="927" spans="1:56" hidden="1" x14ac:dyDescent="0.2">
      <c r="A927" s="11">
        <v>1</v>
      </c>
      <c r="B927" s="14">
        <f t="shared" si="175"/>
        <v>0</v>
      </c>
      <c r="C927" s="14">
        <f t="shared" si="176"/>
        <v>0</v>
      </c>
      <c r="D927" s="14" t="str">
        <f t="shared" si="177"/>
        <v>12ПУБЛІЧНЕ АКЦIОНЕРНЕ ТОВАРИСТВО "ЗАПОРІЗЬКИЙ МЕТАЛУРГІЙНИЙ КОМБІНАТ "ЗАПОРІЖСТАЛЬ"</v>
      </c>
      <c r="E927" s="261">
        <f t="shared" si="178"/>
        <v>0</v>
      </c>
      <c r="F927" s="261">
        <f t="shared" si="179"/>
        <v>0</v>
      </c>
      <c r="G927" s="128">
        <f t="shared" si="169"/>
        <v>0</v>
      </c>
      <c r="H927" s="126">
        <f t="shared" si="181"/>
        <v>0</v>
      </c>
      <c r="I927" s="74">
        <v>42724</v>
      </c>
      <c r="J927" s="23">
        <v>42723</v>
      </c>
      <c r="K927" s="274">
        <f t="shared" si="180"/>
        <v>42755</v>
      </c>
      <c r="L927" s="22">
        <v>9245922584</v>
      </c>
      <c r="M927" s="14" t="s">
        <v>23</v>
      </c>
      <c r="N927" s="41">
        <v>1912308247</v>
      </c>
      <c r="O927" s="40">
        <v>42723</v>
      </c>
      <c r="P927" s="40">
        <v>42723</v>
      </c>
      <c r="Q927" s="40" t="s">
        <v>108</v>
      </c>
      <c r="R927" s="43">
        <v>245159896</v>
      </c>
      <c r="S927" s="40">
        <v>42754</v>
      </c>
      <c r="T927" s="55">
        <f t="shared" si="170"/>
        <v>245159896</v>
      </c>
      <c r="U927" s="90">
        <v>42755</v>
      </c>
      <c r="V927" s="19">
        <v>245159896</v>
      </c>
      <c r="W927" s="43">
        <v>0</v>
      </c>
      <c r="X927" s="43">
        <v>0</v>
      </c>
      <c r="Y927" s="43">
        <v>0</v>
      </c>
      <c r="Z927" s="43">
        <v>0</v>
      </c>
      <c r="AA927" s="43">
        <v>0</v>
      </c>
      <c r="AB927" s="43">
        <v>0</v>
      </c>
      <c r="AC927" s="43">
        <v>0</v>
      </c>
      <c r="AD927" s="43">
        <v>0</v>
      </c>
      <c r="AE927" s="43">
        <v>0</v>
      </c>
      <c r="AF927" s="43">
        <v>0</v>
      </c>
      <c r="AG927" s="43">
        <v>0</v>
      </c>
      <c r="AH927" s="43">
        <v>0</v>
      </c>
      <c r="AI927" s="88">
        <v>0</v>
      </c>
      <c r="AJ927" s="43">
        <v>0</v>
      </c>
      <c r="AK927" s="43">
        <v>0</v>
      </c>
      <c r="AL927" s="43">
        <v>0</v>
      </c>
      <c r="AM927" s="43">
        <v>0</v>
      </c>
      <c r="AN927" s="72">
        <f t="shared" si="171"/>
        <v>245159896</v>
      </c>
      <c r="AO927" s="40">
        <v>42767</v>
      </c>
      <c r="AP927" s="57">
        <v>245159896</v>
      </c>
      <c r="AQ927" s="43">
        <v>0</v>
      </c>
      <c r="AR927" s="43">
        <v>0</v>
      </c>
      <c r="AS927" s="43">
        <v>0</v>
      </c>
      <c r="AT927" s="43">
        <v>0</v>
      </c>
      <c r="AU927" s="43">
        <v>0</v>
      </c>
      <c r="AV927" s="43">
        <v>0</v>
      </c>
      <c r="AW927" s="43">
        <v>0</v>
      </c>
      <c r="AX927" s="43">
        <v>0</v>
      </c>
      <c r="AY927" s="43">
        <v>0</v>
      </c>
      <c r="AZ927" s="43">
        <v>0</v>
      </c>
      <c r="BA927" s="19"/>
      <c r="BB927" s="275">
        <f t="shared" si="172"/>
        <v>0</v>
      </c>
      <c r="BC927" s="275">
        <f t="shared" si="173"/>
        <v>0</v>
      </c>
      <c r="BD927" s="14">
        <f>COUNTIF(СписМінфін!$B$2:$B$101,M927)</f>
        <v>1</v>
      </c>
    </row>
    <row r="928" spans="1:56" hidden="1" x14ac:dyDescent="0.2">
      <c r="A928" s="11">
        <v>1</v>
      </c>
      <c r="B928" s="14">
        <f t="shared" si="175"/>
        <v>0</v>
      </c>
      <c r="C928" s="14">
        <f t="shared" si="176"/>
        <v>0</v>
      </c>
      <c r="D928" s="14" t="str">
        <f t="shared" si="177"/>
        <v>12ПУБЛІЧНЕ АКЦIОНЕРНЕ ТОВАРИСТВО "СКФ УКРАЇНА"</v>
      </c>
      <c r="E928" s="261">
        <f t="shared" si="178"/>
        <v>0</v>
      </c>
      <c r="F928" s="261">
        <f t="shared" si="179"/>
        <v>0</v>
      </c>
      <c r="G928" s="128">
        <f t="shared" si="169"/>
        <v>0</v>
      </c>
      <c r="H928" s="126">
        <f t="shared" si="181"/>
        <v>0</v>
      </c>
      <c r="I928" s="74">
        <v>42724</v>
      </c>
      <c r="J928" s="23">
        <v>42723</v>
      </c>
      <c r="K928" s="274">
        <f t="shared" si="180"/>
        <v>42755</v>
      </c>
      <c r="L928" s="22">
        <v>9245299707</v>
      </c>
      <c r="M928" s="14" t="s">
        <v>84</v>
      </c>
      <c r="N928" s="41">
        <v>57451603177</v>
      </c>
      <c r="O928" s="40">
        <v>42723</v>
      </c>
      <c r="P928" s="40">
        <v>42723</v>
      </c>
      <c r="Q928" s="40" t="s">
        <v>108</v>
      </c>
      <c r="R928" s="43">
        <v>20609803</v>
      </c>
      <c r="S928" s="40" t="s">
        <v>108</v>
      </c>
      <c r="T928" s="55">
        <f t="shared" si="170"/>
        <v>20609803</v>
      </c>
      <c r="U928" s="91">
        <v>42755</v>
      </c>
      <c r="V928" s="44">
        <v>20609803</v>
      </c>
      <c r="W928" s="43">
        <v>0</v>
      </c>
      <c r="X928" s="43">
        <v>0</v>
      </c>
      <c r="Y928" s="43">
        <v>0</v>
      </c>
      <c r="Z928" s="43">
        <v>0</v>
      </c>
      <c r="AA928" s="43">
        <v>0</v>
      </c>
      <c r="AB928" s="43">
        <v>0</v>
      </c>
      <c r="AC928" s="43">
        <v>0</v>
      </c>
      <c r="AD928" s="43">
        <v>0</v>
      </c>
      <c r="AE928" s="43">
        <v>0</v>
      </c>
      <c r="AF928" s="43">
        <v>0</v>
      </c>
      <c r="AG928" s="43">
        <v>0</v>
      </c>
      <c r="AH928" s="43">
        <v>0</v>
      </c>
      <c r="AI928" s="88">
        <v>0</v>
      </c>
      <c r="AJ928" s="43">
        <v>0</v>
      </c>
      <c r="AK928" s="43">
        <v>0</v>
      </c>
      <c r="AL928" s="43">
        <v>0</v>
      </c>
      <c r="AM928" s="43">
        <v>0</v>
      </c>
      <c r="AN928" s="72">
        <f t="shared" si="171"/>
        <v>20609803</v>
      </c>
      <c r="AO928" s="43">
        <v>0</v>
      </c>
      <c r="AP928" s="57">
        <v>20609803</v>
      </c>
      <c r="AQ928" s="43">
        <v>0</v>
      </c>
      <c r="AR928" s="43">
        <v>0</v>
      </c>
      <c r="AS928" s="43">
        <v>0</v>
      </c>
      <c r="AT928" s="43">
        <v>0</v>
      </c>
      <c r="AU928" s="43">
        <v>0</v>
      </c>
      <c r="AV928" s="43">
        <v>0</v>
      </c>
      <c r="AW928" s="43">
        <v>0</v>
      </c>
      <c r="AX928" s="43">
        <v>0</v>
      </c>
      <c r="AY928" s="43">
        <v>0</v>
      </c>
      <c r="AZ928" s="43">
        <v>0</v>
      </c>
      <c r="BA928" s="19"/>
      <c r="BB928" s="275">
        <f t="shared" si="172"/>
        <v>0</v>
      </c>
      <c r="BC928" s="275">
        <f t="shared" si="173"/>
        <v>0</v>
      </c>
      <c r="BD928" s="14">
        <f>COUNTIF(СписМінфін!$B$2:$B$101,M928)</f>
        <v>1</v>
      </c>
    </row>
    <row r="929" spans="1:56" hidden="1" x14ac:dyDescent="0.2">
      <c r="A929" s="11">
        <v>1</v>
      </c>
      <c r="B929" s="14">
        <f t="shared" si="175"/>
        <v>0</v>
      </c>
      <c r="C929" s="14">
        <f t="shared" si="176"/>
        <v>0</v>
      </c>
      <c r="D929" s="14" t="str">
        <f t="shared" si="177"/>
        <v>12ТОВАРИСТВО З ОБМЕЖЕНОЮ ВIДПОВIДАЛЬНIСТЮ "ТОТЛЕНД"</v>
      </c>
      <c r="E929" s="261">
        <f t="shared" si="178"/>
        <v>0</v>
      </c>
      <c r="F929" s="261">
        <f t="shared" si="179"/>
        <v>0</v>
      </c>
      <c r="G929" s="128">
        <f t="shared" si="169"/>
        <v>0</v>
      </c>
      <c r="H929" s="126">
        <f t="shared" si="181"/>
        <v>0</v>
      </c>
      <c r="I929" s="74">
        <v>42724</v>
      </c>
      <c r="J929" s="74">
        <v>42723</v>
      </c>
      <c r="K929" s="274">
        <f t="shared" si="180"/>
        <v>42755</v>
      </c>
      <c r="L929" s="75">
        <v>9245385542</v>
      </c>
      <c r="M929" s="14" t="s">
        <v>101</v>
      </c>
      <c r="N929" s="76">
        <v>387438523146</v>
      </c>
      <c r="O929" s="28">
        <v>42723</v>
      </c>
      <c r="P929" s="28">
        <v>42723</v>
      </c>
      <c r="Q929" s="35"/>
      <c r="R929" s="60">
        <v>11430707</v>
      </c>
      <c r="S929" s="66">
        <v>42755</v>
      </c>
      <c r="T929" s="55">
        <f t="shared" si="170"/>
        <v>11430707</v>
      </c>
      <c r="U929" s="91">
        <v>42755</v>
      </c>
      <c r="V929" s="44">
        <v>11430707</v>
      </c>
      <c r="W929" s="43">
        <v>0</v>
      </c>
      <c r="X929" s="43">
        <v>0</v>
      </c>
      <c r="Y929" s="43">
        <v>0</v>
      </c>
      <c r="Z929" s="43">
        <v>0</v>
      </c>
      <c r="AA929" s="43">
        <v>0</v>
      </c>
      <c r="AB929" s="43">
        <v>0</v>
      </c>
      <c r="AC929" s="43">
        <v>0</v>
      </c>
      <c r="AD929" s="43">
        <v>0</v>
      </c>
      <c r="AE929" s="43">
        <v>0</v>
      </c>
      <c r="AF929" s="43">
        <v>0</v>
      </c>
      <c r="AG929" s="43">
        <v>0</v>
      </c>
      <c r="AH929" s="43">
        <v>0</v>
      </c>
      <c r="AI929" s="69"/>
      <c r="AJ929" s="60"/>
      <c r="AK929" s="69"/>
      <c r="AL929" s="60"/>
      <c r="AM929" s="43">
        <v>0</v>
      </c>
      <c r="AN929" s="72">
        <f t="shared" si="171"/>
        <v>11430707</v>
      </c>
      <c r="AO929" s="28">
        <v>42768</v>
      </c>
      <c r="AP929" s="27">
        <v>11430707</v>
      </c>
      <c r="AQ929" s="43">
        <v>0</v>
      </c>
      <c r="AR929" s="43">
        <v>0</v>
      </c>
      <c r="AS929" s="43">
        <v>0</v>
      </c>
      <c r="AT929" s="43">
        <v>0</v>
      </c>
      <c r="AU929" s="43">
        <v>0</v>
      </c>
      <c r="AV929" s="43">
        <v>0</v>
      </c>
      <c r="AW929" s="43">
        <v>0</v>
      </c>
      <c r="AX929" s="43">
        <v>0</v>
      </c>
      <c r="AY929" s="43">
        <v>0</v>
      </c>
      <c r="AZ929" s="43">
        <v>0</v>
      </c>
      <c r="BA929" s="60"/>
      <c r="BB929" s="275">
        <f t="shared" si="172"/>
        <v>0</v>
      </c>
      <c r="BC929" s="275">
        <f t="shared" si="173"/>
        <v>0</v>
      </c>
      <c r="BD929" s="14">
        <f>COUNTIF(СписМінфін!$B$2:$B$101,M929)</f>
        <v>1</v>
      </c>
    </row>
    <row r="930" spans="1:56" hidden="1" x14ac:dyDescent="0.2">
      <c r="A930" s="11">
        <v>1</v>
      </c>
      <c r="B930" s="14">
        <f t="shared" si="175"/>
        <v>0</v>
      </c>
      <c r="C930" s="14">
        <f t="shared" si="176"/>
        <v>0</v>
      </c>
      <c r="D930" s="14" t="str">
        <f t="shared" si="177"/>
        <v>12ПІДПРИЄМСТВО З ІНОЗЕМНОЮ ІНВЕСТИЦІЄЮ У ФОРМІ ТОВАРИСТВА З ОБМЕЖЕНОЮ ВІДПОВІДАЛЬНІСТЮ "ТЕХАВТОТРАНС"</v>
      </c>
      <c r="E930" s="261">
        <f t="shared" si="178"/>
        <v>0</v>
      </c>
      <c r="F930" s="261">
        <f t="shared" si="179"/>
        <v>0</v>
      </c>
      <c r="G930" s="128">
        <f t="shared" si="169"/>
        <v>0</v>
      </c>
      <c r="H930" s="126">
        <f t="shared" si="181"/>
        <v>0</v>
      </c>
      <c r="I930" s="74">
        <v>42724</v>
      </c>
      <c r="J930" s="23">
        <v>42723</v>
      </c>
      <c r="K930" s="274">
        <f t="shared" si="180"/>
        <v>42765</v>
      </c>
      <c r="L930" s="22">
        <v>9245650419</v>
      </c>
      <c r="M930" s="14" t="s">
        <v>34</v>
      </c>
      <c r="N930" s="41">
        <v>247256826587</v>
      </c>
      <c r="O930" s="40">
        <v>42723</v>
      </c>
      <c r="P930" s="40">
        <v>42723</v>
      </c>
      <c r="Q930" s="40" t="s">
        <v>108</v>
      </c>
      <c r="R930" s="22">
        <v>18796</v>
      </c>
      <c r="S930" s="40">
        <v>42762</v>
      </c>
      <c r="T930" s="55">
        <f t="shared" si="170"/>
        <v>18796</v>
      </c>
      <c r="U930" s="90">
        <v>42765</v>
      </c>
      <c r="V930" s="19">
        <v>18796</v>
      </c>
      <c r="W930" s="43">
        <v>0</v>
      </c>
      <c r="X930" s="43">
        <v>0</v>
      </c>
      <c r="Y930" s="43">
        <v>0</v>
      </c>
      <c r="Z930" s="43">
        <v>0</v>
      </c>
      <c r="AA930" s="43">
        <v>0</v>
      </c>
      <c r="AB930" s="43">
        <v>0</v>
      </c>
      <c r="AC930" s="43">
        <v>0</v>
      </c>
      <c r="AD930" s="43">
        <v>0</v>
      </c>
      <c r="AE930" s="43">
        <v>0</v>
      </c>
      <c r="AF930" s="43">
        <v>0</v>
      </c>
      <c r="AG930" s="43">
        <v>0</v>
      </c>
      <c r="AH930" s="43">
        <v>0</v>
      </c>
      <c r="AI930" s="88">
        <v>0</v>
      </c>
      <c r="AJ930" s="43">
        <v>0</v>
      </c>
      <c r="AK930" s="43">
        <v>0</v>
      </c>
      <c r="AL930" s="43">
        <v>0</v>
      </c>
      <c r="AM930" s="43">
        <v>0</v>
      </c>
      <c r="AN930" s="72">
        <f t="shared" si="171"/>
        <v>18796</v>
      </c>
      <c r="AO930" s="40">
        <v>42769</v>
      </c>
      <c r="AP930" s="56">
        <v>18796</v>
      </c>
      <c r="AQ930" s="43">
        <v>0</v>
      </c>
      <c r="AR930" s="43">
        <v>0</v>
      </c>
      <c r="AS930" s="43">
        <v>0</v>
      </c>
      <c r="AT930" s="43">
        <v>0</v>
      </c>
      <c r="AU930" s="43">
        <v>0</v>
      </c>
      <c r="AV930" s="43">
        <v>0</v>
      </c>
      <c r="AW930" s="43">
        <v>0</v>
      </c>
      <c r="AX930" s="43">
        <v>0</v>
      </c>
      <c r="AY930" s="43">
        <v>0</v>
      </c>
      <c r="AZ930" s="43">
        <v>0</v>
      </c>
      <c r="BA930" s="19"/>
      <c r="BB930" s="275">
        <f t="shared" si="172"/>
        <v>0</v>
      </c>
      <c r="BC930" s="275">
        <f t="shared" si="173"/>
        <v>0</v>
      </c>
      <c r="BD930" s="14">
        <f>COUNTIF(СписМінфін!$B$2:$B$101,M930)</f>
        <v>1</v>
      </c>
    </row>
    <row r="931" spans="1:56" x14ac:dyDescent="0.2">
      <c r="A931" s="11">
        <v>1</v>
      </c>
      <c r="B931" s="14">
        <f t="shared" si="175"/>
        <v>1</v>
      </c>
      <c r="C931" s="14">
        <f t="shared" si="176"/>
        <v>0</v>
      </c>
      <c r="D931" s="14" t="str">
        <f t="shared" si="177"/>
        <v>12КАЗЕННЕ ПІДПРИЄМСТВО "НАУКОВО-ВИРОБНИЧИЙ КОМПЛЕКС "ІСКРА"</v>
      </c>
      <c r="E931" s="261">
        <f t="shared" si="178"/>
        <v>1048223.101369863</v>
      </c>
      <c r="F931" s="261">
        <f t="shared" si="179"/>
        <v>0</v>
      </c>
      <c r="G931" s="128">
        <f t="shared" si="169"/>
        <v>8140456</v>
      </c>
      <c r="H931" s="126">
        <f>IF(K931-I931-67&gt;0,K931-I931-67,0)</f>
        <v>47</v>
      </c>
      <c r="I931" s="74">
        <v>42724</v>
      </c>
      <c r="J931" s="23">
        <v>42724</v>
      </c>
      <c r="K931" s="274">
        <f t="shared" si="180"/>
        <v>42838</v>
      </c>
      <c r="L931" s="22">
        <v>9246817344</v>
      </c>
      <c r="M931" s="14" t="s">
        <v>20</v>
      </c>
      <c r="N931" s="41">
        <v>143138608241</v>
      </c>
      <c r="O931" s="40">
        <v>42724</v>
      </c>
      <c r="P931" s="40">
        <v>42724</v>
      </c>
      <c r="Q931" s="40" t="s">
        <v>108</v>
      </c>
      <c r="R931" s="56">
        <v>8140456</v>
      </c>
      <c r="S931" s="40">
        <v>42754</v>
      </c>
      <c r="T931" s="55">
        <f t="shared" si="170"/>
        <v>0</v>
      </c>
      <c r="U931" s="111"/>
      <c r="V931" s="43">
        <v>0</v>
      </c>
      <c r="W931" s="43">
        <v>0</v>
      </c>
      <c r="X931" s="43">
        <v>0</v>
      </c>
      <c r="Y931" s="43">
        <v>0</v>
      </c>
      <c r="Z931" s="43">
        <v>0</v>
      </c>
      <c r="AA931" s="43">
        <v>0</v>
      </c>
      <c r="AB931" s="43">
        <v>0</v>
      </c>
      <c r="AC931" s="43">
        <v>0</v>
      </c>
      <c r="AD931" s="43">
        <v>0</v>
      </c>
      <c r="AE931" s="43">
        <v>0</v>
      </c>
      <c r="AF931" s="43">
        <v>0</v>
      </c>
      <c r="AG931" s="43">
        <v>0</v>
      </c>
      <c r="AH931" s="43">
        <v>0</v>
      </c>
      <c r="AI931" s="88">
        <v>0</v>
      </c>
      <c r="AJ931" s="43">
        <v>0</v>
      </c>
      <c r="AK931" s="43">
        <v>0</v>
      </c>
      <c r="AL931" s="43">
        <v>0</v>
      </c>
      <c r="AM931" s="43">
        <v>0</v>
      </c>
      <c r="AN931" s="72">
        <f t="shared" si="171"/>
        <v>0</v>
      </c>
      <c r="AO931" s="43">
        <v>0</v>
      </c>
      <c r="AP931" s="43">
        <v>0</v>
      </c>
      <c r="AQ931" s="43">
        <v>0</v>
      </c>
      <c r="AR931" s="43">
        <v>0</v>
      </c>
      <c r="AS931" s="43">
        <v>0</v>
      </c>
      <c r="AT931" s="43">
        <v>0</v>
      </c>
      <c r="AU931" s="43">
        <v>0</v>
      </c>
      <c r="AV931" s="43">
        <v>0</v>
      </c>
      <c r="AW931" s="43">
        <v>0</v>
      </c>
      <c r="AX931" s="43">
        <v>0</v>
      </c>
      <c r="AY931" s="43">
        <v>0</v>
      </c>
      <c r="AZ931" s="43">
        <v>0</v>
      </c>
      <c r="BA931" s="19"/>
      <c r="BB931" s="275">
        <f t="shared" si="172"/>
        <v>0</v>
      </c>
      <c r="BC931" s="275">
        <f t="shared" si="173"/>
        <v>8140456</v>
      </c>
      <c r="BD931" s="14">
        <f>COUNTIF(СписМінфін!$B$2:$B$101,M931)</f>
        <v>1</v>
      </c>
    </row>
    <row r="932" spans="1:56" x14ac:dyDescent="0.2">
      <c r="A932" s="11">
        <v>1</v>
      </c>
      <c r="B932" s="14">
        <f t="shared" si="175"/>
        <v>1</v>
      </c>
      <c r="C932" s="14">
        <f t="shared" si="176"/>
        <v>0</v>
      </c>
      <c r="D932" s="14" t="str">
        <f t="shared" si="177"/>
        <v>12ПРИВАТНЕ АКЦIОНЕРНЕ ТОВАРИСТВО "ЛЕБЕДИНСЬКИЙ НАСІННЄВИЙ ЗАВОД"</v>
      </c>
      <c r="E932" s="261">
        <f t="shared" si="178"/>
        <v>8463745.1917808224</v>
      </c>
      <c r="F932" s="261">
        <f t="shared" si="179"/>
        <v>0</v>
      </c>
      <c r="G932" s="128">
        <f t="shared" si="169"/>
        <v>65729085</v>
      </c>
      <c r="H932" s="126">
        <f>IF(K932-I932-67&gt;0,K932-I932-67,0)</f>
        <v>47</v>
      </c>
      <c r="I932" s="74">
        <v>42724</v>
      </c>
      <c r="J932" s="23">
        <v>42724</v>
      </c>
      <c r="K932" s="274">
        <f t="shared" si="180"/>
        <v>42838</v>
      </c>
      <c r="L932" s="22">
        <v>9247365426</v>
      </c>
      <c r="M932" s="14" t="s">
        <v>15</v>
      </c>
      <c r="N932" s="41">
        <v>3889323283</v>
      </c>
      <c r="O932" s="40">
        <v>42724</v>
      </c>
      <c r="P932" s="40">
        <v>42724</v>
      </c>
      <c r="Q932" s="40" t="s">
        <v>108</v>
      </c>
      <c r="R932" s="42">
        <v>65729085</v>
      </c>
      <c r="S932" s="40">
        <v>42754</v>
      </c>
      <c r="T932" s="55">
        <f t="shared" si="170"/>
        <v>0</v>
      </c>
      <c r="U932" s="111"/>
      <c r="V932" s="43">
        <v>0</v>
      </c>
      <c r="W932" s="43">
        <v>0</v>
      </c>
      <c r="X932" s="43">
        <v>0</v>
      </c>
      <c r="Y932" s="43">
        <v>0</v>
      </c>
      <c r="Z932" s="43">
        <v>0</v>
      </c>
      <c r="AA932" s="43">
        <v>0</v>
      </c>
      <c r="AB932" s="43">
        <v>0</v>
      </c>
      <c r="AC932" s="43">
        <v>0</v>
      </c>
      <c r="AD932" s="43">
        <v>0</v>
      </c>
      <c r="AE932" s="43">
        <v>0</v>
      </c>
      <c r="AF932" s="43">
        <v>0</v>
      </c>
      <c r="AG932" s="43">
        <v>0</v>
      </c>
      <c r="AH932" s="43">
        <v>0</v>
      </c>
      <c r="AI932" s="88">
        <v>0</v>
      </c>
      <c r="AJ932" s="43">
        <v>0</v>
      </c>
      <c r="AK932" s="43">
        <v>0</v>
      </c>
      <c r="AL932" s="43">
        <v>0</v>
      </c>
      <c r="AM932" s="43">
        <v>0</v>
      </c>
      <c r="AN932" s="72">
        <f t="shared" si="171"/>
        <v>0</v>
      </c>
      <c r="AO932" s="43">
        <v>0</v>
      </c>
      <c r="AP932" s="43">
        <v>0</v>
      </c>
      <c r="AQ932" s="43">
        <v>0</v>
      </c>
      <c r="AR932" s="43">
        <v>0</v>
      </c>
      <c r="AS932" s="43">
        <v>0</v>
      </c>
      <c r="AT932" s="43">
        <v>0</v>
      </c>
      <c r="AU932" s="43">
        <v>0</v>
      </c>
      <c r="AV932" s="43">
        <v>0</v>
      </c>
      <c r="AW932" s="43">
        <v>0</v>
      </c>
      <c r="AX932" s="43">
        <v>0</v>
      </c>
      <c r="AY932" s="43">
        <v>0</v>
      </c>
      <c r="AZ932" s="43">
        <v>0</v>
      </c>
      <c r="BA932" s="19"/>
      <c r="BB932" s="275">
        <f t="shared" si="172"/>
        <v>0</v>
      </c>
      <c r="BC932" s="275">
        <f t="shared" si="173"/>
        <v>65729085</v>
      </c>
      <c r="BD932" s="14">
        <f>COUNTIF(СписМінфін!$B$2:$B$101,M932)</f>
        <v>1</v>
      </c>
    </row>
    <row r="933" spans="1:56" x14ac:dyDescent="0.2">
      <c r="A933" s="11">
        <v>1</v>
      </c>
      <c r="B933" s="14">
        <f t="shared" si="175"/>
        <v>1</v>
      </c>
      <c r="C933" s="14">
        <f t="shared" si="176"/>
        <v>0</v>
      </c>
      <c r="D933" s="14" t="str">
        <f t="shared" si="177"/>
        <v>12ПУБЛІЧНЕ АКЦIОНЕРНЕ ТОВАРИСТВО "ДЕРЖАВНА ПРОДОВОЛЬЧО-ЗЕРНОВА КОРПОРАЦІЯ УКРАЇНИ"</v>
      </c>
      <c r="E933" s="261">
        <f t="shared" si="178"/>
        <v>24050469.665753424</v>
      </c>
      <c r="F933" s="261">
        <f t="shared" si="179"/>
        <v>0</v>
      </c>
      <c r="G933" s="128">
        <f t="shared" si="169"/>
        <v>186774924</v>
      </c>
      <c r="H933" s="126">
        <f t="shared" ref="H933:H964" si="182">IF(K933-I933-67&gt;0,K933-I933-67,0)</f>
        <v>47</v>
      </c>
      <c r="I933" s="74">
        <v>42724</v>
      </c>
      <c r="J933" s="23">
        <v>42724</v>
      </c>
      <c r="K933" s="274">
        <f t="shared" si="180"/>
        <v>42838</v>
      </c>
      <c r="L933" s="22">
        <v>9246338204</v>
      </c>
      <c r="M933" s="14" t="s">
        <v>21</v>
      </c>
      <c r="N933" s="41">
        <v>372432726556</v>
      </c>
      <c r="O933" s="40">
        <v>42724</v>
      </c>
      <c r="P933" s="40">
        <v>42724</v>
      </c>
      <c r="Q933" s="40" t="s">
        <v>108</v>
      </c>
      <c r="R933" s="56">
        <v>186774924</v>
      </c>
      <c r="S933" s="40">
        <v>42754</v>
      </c>
      <c r="T933" s="55">
        <f t="shared" si="170"/>
        <v>0</v>
      </c>
      <c r="U933" s="111"/>
      <c r="V933" s="43">
        <v>0</v>
      </c>
      <c r="W933" s="43">
        <v>0</v>
      </c>
      <c r="X933" s="43">
        <v>0</v>
      </c>
      <c r="Y933" s="43">
        <v>0</v>
      </c>
      <c r="Z933" s="43">
        <v>0</v>
      </c>
      <c r="AA933" s="43">
        <v>0</v>
      </c>
      <c r="AB933" s="43">
        <v>0</v>
      </c>
      <c r="AC933" s="43">
        <v>0</v>
      </c>
      <c r="AD933" s="43">
        <v>0</v>
      </c>
      <c r="AE933" s="43">
        <v>0</v>
      </c>
      <c r="AF933" s="43">
        <v>0</v>
      </c>
      <c r="AG933" s="43">
        <v>0</v>
      </c>
      <c r="AH933" s="43">
        <v>0</v>
      </c>
      <c r="AI933" s="88">
        <v>0</v>
      </c>
      <c r="AJ933" s="43">
        <v>0</v>
      </c>
      <c r="AK933" s="43">
        <v>0</v>
      </c>
      <c r="AL933" s="43">
        <v>0</v>
      </c>
      <c r="AM933" s="43">
        <v>0</v>
      </c>
      <c r="AN933" s="72">
        <f t="shared" si="171"/>
        <v>0</v>
      </c>
      <c r="AO933" s="43">
        <v>0</v>
      </c>
      <c r="AP933" s="43">
        <v>0</v>
      </c>
      <c r="AQ933" s="43">
        <v>0</v>
      </c>
      <c r="AR933" s="43">
        <v>0</v>
      </c>
      <c r="AS933" s="43">
        <v>0</v>
      </c>
      <c r="AT933" s="43">
        <v>0</v>
      </c>
      <c r="AU933" s="43">
        <v>0</v>
      </c>
      <c r="AV933" s="43">
        <v>0</v>
      </c>
      <c r="AW933" s="43">
        <v>0</v>
      </c>
      <c r="AX933" s="43">
        <v>0</v>
      </c>
      <c r="AY933" s="43">
        <v>0</v>
      </c>
      <c r="AZ933" s="43">
        <v>0</v>
      </c>
      <c r="BA933" s="19"/>
      <c r="BB933" s="275">
        <f t="shared" si="172"/>
        <v>0</v>
      </c>
      <c r="BC933" s="275">
        <f t="shared" si="173"/>
        <v>186774924</v>
      </c>
      <c r="BD933" s="14">
        <f>COUNTIF(СписМінфін!$B$2:$B$101,M933)</f>
        <v>1</v>
      </c>
    </row>
    <row r="934" spans="1:56" x14ac:dyDescent="0.2">
      <c r="A934" s="11">
        <v>1</v>
      </c>
      <c r="B934" s="14">
        <f t="shared" si="175"/>
        <v>1</v>
      </c>
      <c r="C934" s="14">
        <f t="shared" si="176"/>
        <v>0</v>
      </c>
      <c r="D934" s="14" t="str">
        <f t="shared" si="177"/>
        <v>12ПУБЛІЧНЕ АКЦІОНЕРНЕ ТОВАРИСТВО ''ЗАПОРІЗЬКИЙ ЗАВОД ФЕРОСПЛАВІВ''</v>
      </c>
      <c r="E934" s="261">
        <f t="shared" si="178"/>
        <v>6567123.2876712326</v>
      </c>
      <c r="F934" s="261">
        <f t="shared" si="179"/>
        <v>0</v>
      </c>
      <c r="G934" s="128">
        <f t="shared" si="169"/>
        <v>51000000</v>
      </c>
      <c r="H934" s="126">
        <f t="shared" si="182"/>
        <v>47</v>
      </c>
      <c r="I934" s="74">
        <v>42724</v>
      </c>
      <c r="J934" s="23">
        <v>42724</v>
      </c>
      <c r="K934" s="274">
        <f t="shared" si="180"/>
        <v>42838</v>
      </c>
      <c r="L934" s="22">
        <v>9246646847</v>
      </c>
      <c r="M934" s="14" t="s">
        <v>137</v>
      </c>
      <c r="N934" s="41">
        <v>1865408241</v>
      </c>
      <c r="O934" s="40">
        <v>42724</v>
      </c>
      <c r="P934" s="40">
        <v>42724</v>
      </c>
      <c r="Q934" s="40" t="s">
        <v>108</v>
      </c>
      <c r="R934" s="56">
        <v>51000000</v>
      </c>
      <c r="S934" s="43">
        <v>0</v>
      </c>
      <c r="T934" s="55">
        <f t="shared" si="170"/>
        <v>0</v>
      </c>
      <c r="U934" s="111"/>
      <c r="V934" s="43">
        <v>0</v>
      </c>
      <c r="W934" s="43">
        <v>0</v>
      </c>
      <c r="X934" s="43">
        <v>0</v>
      </c>
      <c r="Y934" s="43">
        <v>0</v>
      </c>
      <c r="Z934" s="43">
        <v>0</v>
      </c>
      <c r="AA934" s="43">
        <v>0</v>
      </c>
      <c r="AB934" s="43">
        <v>0</v>
      </c>
      <c r="AC934" s="43">
        <v>0</v>
      </c>
      <c r="AD934" s="43">
        <v>0</v>
      </c>
      <c r="AE934" s="43">
        <v>0</v>
      </c>
      <c r="AF934" s="43">
        <v>0</v>
      </c>
      <c r="AG934" s="43">
        <v>0</v>
      </c>
      <c r="AH934" s="43">
        <v>0</v>
      </c>
      <c r="AI934" s="88">
        <v>0</v>
      </c>
      <c r="AJ934" s="43">
        <v>0</v>
      </c>
      <c r="AK934" s="43">
        <v>0</v>
      </c>
      <c r="AL934" s="43">
        <v>0</v>
      </c>
      <c r="AM934" s="43">
        <v>0</v>
      </c>
      <c r="AN934" s="72">
        <f t="shared" si="171"/>
        <v>0</v>
      </c>
      <c r="AO934" s="43">
        <v>0</v>
      </c>
      <c r="AP934" s="43">
        <v>0</v>
      </c>
      <c r="AQ934" s="43">
        <v>0</v>
      </c>
      <c r="AR934" s="43">
        <v>0</v>
      </c>
      <c r="AS934" s="43">
        <v>0</v>
      </c>
      <c r="AT934" s="43">
        <v>0</v>
      </c>
      <c r="AU934" s="43">
        <v>0</v>
      </c>
      <c r="AV934" s="43">
        <v>0</v>
      </c>
      <c r="AW934" s="43">
        <v>0</v>
      </c>
      <c r="AX934" s="43">
        <v>0</v>
      </c>
      <c r="AY934" s="43">
        <v>0</v>
      </c>
      <c r="AZ934" s="43">
        <v>0</v>
      </c>
      <c r="BA934" s="19"/>
      <c r="BB934" s="275">
        <f t="shared" si="172"/>
        <v>0</v>
      </c>
      <c r="BC934" s="275">
        <f t="shared" si="173"/>
        <v>51000000</v>
      </c>
      <c r="BD934" s="14">
        <f>COUNTIF(СписМінфін!$B$2:$B$101,M934)</f>
        <v>0</v>
      </c>
    </row>
    <row r="935" spans="1:56" x14ac:dyDescent="0.2">
      <c r="A935" s="11">
        <v>1</v>
      </c>
      <c r="B935" s="14">
        <f t="shared" si="175"/>
        <v>1</v>
      </c>
      <c r="C935" s="14">
        <f t="shared" si="176"/>
        <v>0</v>
      </c>
      <c r="D935" s="14" t="str">
        <f t="shared" si="177"/>
        <v>12ТОВАРИСТВО З ОБМЕЖЕНОЮ ВIДПОВIДАЛЬНIСТЮ "ВІРТУС КОММОДІТІЗ"</v>
      </c>
      <c r="E935" s="261">
        <f t="shared" si="178"/>
        <v>996096.6246575343</v>
      </c>
      <c r="F935" s="261">
        <f t="shared" si="179"/>
        <v>0</v>
      </c>
      <c r="G935" s="128">
        <f t="shared" si="169"/>
        <v>7735644</v>
      </c>
      <c r="H935" s="126">
        <f t="shared" si="182"/>
        <v>47</v>
      </c>
      <c r="I935" s="74">
        <v>42724</v>
      </c>
      <c r="J935" s="23">
        <v>42724</v>
      </c>
      <c r="K935" s="274">
        <f t="shared" si="180"/>
        <v>42838</v>
      </c>
      <c r="L935" s="22">
        <v>9246409080</v>
      </c>
      <c r="M935" s="14" t="s">
        <v>24</v>
      </c>
      <c r="N935" s="41">
        <v>393642426597</v>
      </c>
      <c r="O935" s="40">
        <v>42724</v>
      </c>
      <c r="P935" s="40">
        <v>42724</v>
      </c>
      <c r="Q935" s="40" t="s">
        <v>108</v>
      </c>
      <c r="R935" s="42">
        <v>12227338</v>
      </c>
      <c r="S935" s="43">
        <v>0</v>
      </c>
      <c r="T935" s="55">
        <f t="shared" si="170"/>
        <v>0</v>
      </c>
      <c r="U935" s="111"/>
      <c r="V935" s="43">
        <v>0</v>
      </c>
      <c r="W935" s="43">
        <v>0</v>
      </c>
      <c r="X935" s="43">
        <v>0</v>
      </c>
      <c r="Y935" s="43">
        <v>0</v>
      </c>
      <c r="Z935" s="43">
        <v>0</v>
      </c>
      <c r="AA935" s="43">
        <v>0</v>
      </c>
      <c r="AB935" s="43">
        <v>0</v>
      </c>
      <c r="AC935" s="43">
        <v>0</v>
      </c>
      <c r="AD935" s="43">
        <v>0</v>
      </c>
      <c r="AE935" s="43">
        <v>0</v>
      </c>
      <c r="AF935" s="43">
        <v>0</v>
      </c>
      <c r="AG935" s="28">
        <v>42808</v>
      </c>
      <c r="AH935" s="44">
        <v>11161404</v>
      </c>
      <c r="AI935" s="27">
        <v>4491694</v>
      </c>
      <c r="AJ935" s="43">
        <v>0</v>
      </c>
      <c r="AK935" s="43">
        <v>0</v>
      </c>
      <c r="AL935" s="43">
        <v>0</v>
      </c>
      <c r="AM935" s="43">
        <v>0</v>
      </c>
      <c r="AN935" s="72">
        <f t="shared" si="171"/>
        <v>0</v>
      </c>
      <c r="AO935" s="43">
        <v>0</v>
      </c>
      <c r="AP935" s="43">
        <v>0</v>
      </c>
      <c r="AQ935" s="43">
        <v>0</v>
      </c>
      <c r="AR935" s="43">
        <v>0</v>
      </c>
      <c r="AS935" s="43">
        <v>0</v>
      </c>
      <c r="AT935" s="43">
        <v>0</v>
      </c>
      <c r="AU935" s="43">
        <v>0</v>
      </c>
      <c r="AV935" s="43">
        <v>0</v>
      </c>
      <c r="AW935" s="43">
        <v>0</v>
      </c>
      <c r="AX935" s="43">
        <v>0</v>
      </c>
      <c r="AY935" s="43">
        <v>0</v>
      </c>
      <c r="AZ935" s="43">
        <v>0</v>
      </c>
      <c r="BA935" s="19"/>
      <c r="BB935" s="275">
        <f t="shared" si="172"/>
        <v>0</v>
      </c>
      <c r="BC935" s="275">
        <f t="shared" si="173"/>
        <v>12227338</v>
      </c>
      <c r="BD935" s="14">
        <f>COUNTIF(СписМінфін!$B$2:$B$101,M935)</f>
        <v>1</v>
      </c>
    </row>
    <row r="936" spans="1:56" x14ac:dyDescent="0.2">
      <c r="A936" s="11">
        <v>1</v>
      </c>
      <c r="B936" s="14">
        <f t="shared" si="175"/>
        <v>1</v>
      </c>
      <c r="C936" s="14">
        <f t="shared" si="176"/>
        <v>0</v>
      </c>
      <c r="D936" s="14" t="str">
        <f t="shared" si="177"/>
        <v>12ТОВАРИСТВО З ОБМЕЖЕНОЮ ВIДПОВIДАЛЬНIСТЮ "ЗАПОРІЗЬКИЙ ТИТАНО-МАГНІЄВИЙ КОМБІНАТ"</v>
      </c>
      <c r="E936" s="261">
        <f t="shared" si="178"/>
        <v>2005754.1013698629</v>
      </c>
      <c r="F936" s="261">
        <f t="shared" si="179"/>
        <v>0</v>
      </c>
      <c r="G936" s="128">
        <f t="shared" si="169"/>
        <v>15576601</v>
      </c>
      <c r="H936" s="126">
        <f t="shared" si="182"/>
        <v>47</v>
      </c>
      <c r="I936" s="74">
        <v>42724</v>
      </c>
      <c r="J936" s="23">
        <v>42724</v>
      </c>
      <c r="K936" s="274">
        <f t="shared" si="180"/>
        <v>42838</v>
      </c>
      <c r="L936" s="22">
        <v>9246789765</v>
      </c>
      <c r="M936" s="14" t="s">
        <v>30</v>
      </c>
      <c r="N936" s="41">
        <v>389830008255</v>
      </c>
      <c r="O936" s="40">
        <v>42724</v>
      </c>
      <c r="P936" s="40">
        <v>42724</v>
      </c>
      <c r="Q936" s="40" t="s">
        <v>108</v>
      </c>
      <c r="R936" s="56">
        <v>15576601</v>
      </c>
      <c r="S936" s="40">
        <v>42754</v>
      </c>
      <c r="T936" s="55">
        <f t="shared" si="170"/>
        <v>0</v>
      </c>
      <c r="U936" s="111"/>
      <c r="V936" s="43">
        <v>0</v>
      </c>
      <c r="W936" s="43">
        <v>0</v>
      </c>
      <c r="X936" s="43">
        <v>0</v>
      </c>
      <c r="Y936" s="43">
        <v>0</v>
      </c>
      <c r="Z936" s="43">
        <v>0</v>
      </c>
      <c r="AA936" s="43">
        <v>0</v>
      </c>
      <c r="AB936" s="43">
        <v>0</v>
      </c>
      <c r="AC936" s="43">
        <v>0</v>
      </c>
      <c r="AD936" s="43">
        <v>0</v>
      </c>
      <c r="AE936" s="43">
        <v>0</v>
      </c>
      <c r="AF936" s="43">
        <v>0</v>
      </c>
      <c r="AG936" s="43">
        <v>0</v>
      </c>
      <c r="AH936" s="43">
        <v>0</v>
      </c>
      <c r="AI936" s="88">
        <v>0</v>
      </c>
      <c r="AJ936" s="43">
        <v>0</v>
      </c>
      <c r="AK936" s="43">
        <v>0</v>
      </c>
      <c r="AL936" s="43">
        <v>0</v>
      </c>
      <c r="AM936" s="43">
        <v>0</v>
      </c>
      <c r="AN936" s="72">
        <f t="shared" si="171"/>
        <v>0</v>
      </c>
      <c r="AO936" s="43">
        <v>0</v>
      </c>
      <c r="AP936" s="43">
        <v>0</v>
      </c>
      <c r="AQ936" s="43">
        <v>0</v>
      </c>
      <c r="AR936" s="43">
        <v>0</v>
      </c>
      <c r="AS936" s="43">
        <v>0</v>
      </c>
      <c r="AT936" s="43">
        <v>0</v>
      </c>
      <c r="AU936" s="43">
        <v>0</v>
      </c>
      <c r="AV936" s="43">
        <v>0</v>
      </c>
      <c r="AW936" s="43">
        <v>0</v>
      </c>
      <c r="AX936" s="43">
        <v>0</v>
      </c>
      <c r="AY936" s="43">
        <v>0</v>
      </c>
      <c r="AZ936" s="43">
        <v>0</v>
      </c>
      <c r="BA936" s="19"/>
      <c r="BB936" s="275">
        <f t="shared" si="172"/>
        <v>0</v>
      </c>
      <c r="BC936" s="275">
        <f t="shared" si="173"/>
        <v>15576601</v>
      </c>
      <c r="BD936" s="14">
        <f>COUNTIF(СписМінфін!$B$2:$B$101,M936)</f>
        <v>1</v>
      </c>
    </row>
    <row r="937" spans="1:56" x14ac:dyDescent="0.2">
      <c r="A937" s="11">
        <v>1</v>
      </c>
      <c r="B937" s="14">
        <f t="shared" si="175"/>
        <v>1</v>
      </c>
      <c r="C937" s="14">
        <f t="shared" si="176"/>
        <v>0</v>
      </c>
      <c r="D937" s="14" t="str">
        <f t="shared" si="177"/>
        <v>12ТОВАРИСТВО З ОБМЕЖЕНОЮ ВIДПОВIДАЛЬНIСТЮ "ЛІСПРОМ УКРАЇНА"</v>
      </c>
      <c r="E937" s="261">
        <f t="shared" si="178"/>
        <v>21260.224657534247</v>
      </c>
      <c r="F937" s="261">
        <f t="shared" si="179"/>
        <v>0</v>
      </c>
      <c r="G937" s="128">
        <f t="shared" si="169"/>
        <v>165106</v>
      </c>
      <c r="H937" s="126">
        <f t="shared" si="182"/>
        <v>47</v>
      </c>
      <c r="I937" s="74">
        <v>42724</v>
      </c>
      <c r="J937" s="23">
        <v>42724</v>
      </c>
      <c r="K937" s="274">
        <f t="shared" si="180"/>
        <v>42838</v>
      </c>
      <c r="L937" s="22">
        <v>9247339825</v>
      </c>
      <c r="M937" s="14" t="s">
        <v>11</v>
      </c>
      <c r="N937" s="41">
        <v>372602406162</v>
      </c>
      <c r="O937" s="40">
        <v>42724</v>
      </c>
      <c r="P937" s="40">
        <v>42724</v>
      </c>
      <c r="Q937" s="40" t="s">
        <v>108</v>
      </c>
      <c r="R937" s="56">
        <v>165106</v>
      </c>
      <c r="S937" s="43">
        <v>0</v>
      </c>
      <c r="T937" s="55">
        <f t="shared" si="170"/>
        <v>0</v>
      </c>
      <c r="U937" s="111"/>
      <c r="V937" s="43">
        <v>0</v>
      </c>
      <c r="W937" s="43">
        <v>0</v>
      </c>
      <c r="X937" s="43">
        <v>0</v>
      </c>
      <c r="Y937" s="43">
        <v>0</v>
      </c>
      <c r="Z937" s="43">
        <v>0</v>
      </c>
      <c r="AA937" s="43">
        <v>0</v>
      </c>
      <c r="AB937" s="43">
        <v>0</v>
      </c>
      <c r="AC937" s="43">
        <v>0</v>
      </c>
      <c r="AD937" s="43">
        <v>0</v>
      </c>
      <c r="AE937" s="43">
        <v>0</v>
      </c>
      <c r="AF937" s="43">
        <v>0</v>
      </c>
      <c r="AG937" s="43">
        <v>0</v>
      </c>
      <c r="AH937" s="43">
        <v>0</v>
      </c>
      <c r="AI937" s="88">
        <v>0</v>
      </c>
      <c r="AJ937" s="43">
        <v>0</v>
      </c>
      <c r="AK937" s="43">
        <v>0</v>
      </c>
      <c r="AL937" s="43">
        <v>0</v>
      </c>
      <c r="AM937" s="43">
        <v>0</v>
      </c>
      <c r="AN937" s="72">
        <f t="shared" si="171"/>
        <v>0</v>
      </c>
      <c r="AO937" s="43">
        <v>0</v>
      </c>
      <c r="AP937" s="43">
        <v>0</v>
      </c>
      <c r="AQ937" s="43">
        <v>0</v>
      </c>
      <c r="AR937" s="43">
        <v>0</v>
      </c>
      <c r="AS937" s="43">
        <v>0</v>
      </c>
      <c r="AT937" s="43">
        <v>0</v>
      </c>
      <c r="AU937" s="43">
        <v>0</v>
      </c>
      <c r="AV937" s="43">
        <v>0</v>
      </c>
      <c r="AW937" s="43">
        <v>0</v>
      </c>
      <c r="AX937" s="43">
        <v>0</v>
      </c>
      <c r="AY937" s="43">
        <v>0</v>
      </c>
      <c r="AZ937" s="43">
        <v>0</v>
      </c>
      <c r="BA937" s="19"/>
      <c r="BB937" s="275">
        <f t="shared" si="172"/>
        <v>0</v>
      </c>
      <c r="BC937" s="275">
        <f t="shared" si="173"/>
        <v>165106</v>
      </c>
      <c r="BD937" s="14">
        <f>COUNTIF(СписМінфін!$B$2:$B$101,M937)</f>
        <v>1</v>
      </c>
    </row>
    <row r="938" spans="1:56" x14ac:dyDescent="0.2">
      <c r="A938" s="11">
        <v>1</v>
      </c>
      <c r="B938" s="14">
        <f t="shared" si="175"/>
        <v>1</v>
      </c>
      <c r="C938" s="14">
        <f t="shared" si="176"/>
        <v>0</v>
      </c>
      <c r="D938" s="14" t="str">
        <f t="shared" si="177"/>
        <v>12ТОВАРИСТВО З ОБМЕЖЕНОЮ ВIДПОВIДАЛЬНIСТЮ "МАЛТЮРОП ЮКРЕЙН"</v>
      </c>
      <c r="E938" s="261">
        <f t="shared" si="178"/>
        <v>4302411.5479452051</v>
      </c>
      <c r="F938" s="261">
        <f t="shared" si="179"/>
        <v>0</v>
      </c>
      <c r="G938" s="128">
        <f t="shared" si="169"/>
        <v>33412345</v>
      </c>
      <c r="H938" s="126">
        <f t="shared" si="182"/>
        <v>47</v>
      </c>
      <c r="I938" s="74">
        <v>42724</v>
      </c>
      <c r="J938" s="23">
        <v>42724</v>
      </c>
      <c r="K938" s="274">
        <f t="shared" si="180"/>
        <v>42838</v>
      </c>
      <c r="L938" s="22">
        <v>9246810959</v>
      </c>
      <c r="M938" s="14" t="s">
        <v>8</v>
      </c>
      <c r="N938" s="41">
        <v>308618226597</v>
      </c>
      <c r="O938" s="40">
        <v>42724</v>
      </c>
      <c r="P938" s="40">
        <v>42724</v>
      </c>
      <c r="Q938" s="40" t="s">
        <v>108</v>
      </c>
      <c r="R938" s="42">
        <v>33412345</v>
      </c>
      <c r="S938" s="43">
        <v>0</v>
      </c>
      <c r="T938" s="55">
        <f t="shared" si="170"/>
        <v>0</v>
      </c>
      <c r="U938" s="111"/>
      <c r="V938" s="43">
        <v>0</v>
      </c>
      <c r="W938" s="43">
        <v>0</v>
      </c>
      <c r="X938" s="43">
        <v>0</v>
      </c>
      <c r="Y938" s="43">
        <v>0</v>
      </c>
      <c r="Z938" s="43">
        <v>0</v>
      </c>
      <c r="AA938" s="43">
        <v>0</v>
      </c>
      <c r="AB938" s="43">
        <v>0</v>
      </c>
      <c r="AC938" s="43">
        <v>0</v>
      </c>
      <c r="AD938" s="43">
        <v>0</v>
      </c>
      <c r="AE938" s="43">
        <v>0</v>
      </c>
      <c r="AF938" s="43">
        <v>0</v>
      </c>
      <c r="AG938" s="43">
        <v>0</v>
      </c>
      <c r="AH938" s="43">
        <v>0</v>
      </c>
      <c r="AI938" s="88">
        <v>0</v>
      </c>
      <c r="AJ938" s="43">
        <v>0</v>
      </c>
      <c r="AK938" s="43">
        <v>0</v>
      </c>
      <c r="AL938" s="43">
        <v>0</v>
      </c>
      <c r="AM938" s="43">
        <v>0</v>
      </c>
      <c r="AN938" s="72">
        <f t="shared" si="171"/>
        <v>0</v>
      </c>
      <c r="AO938" s="43">
        <v>0</v>
      </c>
      <c r="AP938" s="43">
        <v>0</v>
      </c>
      <c r="AQ938" s="43">
        <v>0</v>
      </c>
      <c r="AR938" s="43">
        <v>0</v>
      </c>
      <c r="AS938" s="43">
        <v>0</v>
      </c>
      <c r="AT938" s="43">
        <v>0</v>
      </c>
      <c r="AU938" s="43">
        <v>0</v>
      </c>
      <c r="AV938" s="43">
        <v>0</v>
      </c>
      <c r="AW938" s="43">
        <v>0</v>
      </c>
      <c r="AX938" s="43">
        <v>0</v>
      </c>
      <c r="AY938" s="43">
        <v>0</v>
      </c>
      <c r="AZ938" s="43">
        <v>0</v>
      </c>
      <c r="BA938" s="19"/>
      <c r="BB938" s="275">
        <f t="shared" si="172"/>
        <v>0</v>
      </c>
      <c r="BC938" s="275">
        <f t="shared" si="173"/>
        <v>33412345</v>
      </c>
      <c r="BD938" s="14">
        <f>COUNTIF(СписМінфін!$B$2:$B$101,M938)</f>
        <v>1</v>
      </c>
    </row>
    <row r="939" spans="1:56" x14ac:dyDescent="0.2">
      <c r="A939" s="11">
        <v>1</v>
      </c>
      <c r="B939" s="14">
        <f t="shared" si="175"/>
        <v>1</v>
      </c>
      <c r="C939" s="14">
        <f t="shared" si="176"/>
        <v>0</v>
      </c>
      <c r="D939" s="14" t="str">
        <f t="shared" si="177"/>
        <v>12ТОВАРИСТВО З ОБМЕЖЕНОЮ ВIДПОВIДАЛЬНIСТЮ "ОЛСІДЗ БЛЕК СІ"</v>
      </c>
      <c r="E939" s="261">
        <f t="shared" si="178"/>
        <v>3916905.8301369864</v>
      </c>
      <c r="F939" s="261">
        <f t="shared" si="179"/>
        <v>0</v>
      </c>
      <c r="G939" s="128">
        <f t="shared" si="169"/>
        <v>30418524</v>
      </c>
      <c r="H939" s="126">
        <f t="shared" si="182"/>
        <v>47</v>
      </c>
      <c r="I939" s="74">
        <v>42724</v>
      </c>
      <c r="J939" s="23">
        <v>42724</v>
      </c>
      <c r="K939" s="274">
        <f t="shared" si="180"/>
        <v>42838</v>
      </c>
      <c r="L939" s="22">
        <v>9246517838</v>
      </c>
      <c r="M939" s="14" t="s">
        <v>39</v>
      </c>
      <c r="N939" s="41">
        <v>373924926569</v>
      </c>
      <c r="O939" s="40">
        <v>42724</v>
      </c>
      <c r="P939" s="40">
        <v>42724</v>
      </c>
      <c r="Q939" s="40" t="s">
        <v>108</v>
      </c>
      <c r="R939" s="56">
        <v>30418524</v>
      </c>
      <c r="S939" s="43">
        <v>0</v>
      </c>
      <c r="T939" s="55">
        <f t="shared" si="170"/>
        <v>0</v>
      </c>
      <c r="U939" s="111"/>
      <c r="V939" s="43">
        <v>0</v>
      </c>
      <c r="W939" s="43">
        <v>0</v>
      </c>
      <c r="X939" s="43">
        <v>0</v>
      </c>
      <c r="Y939" s="43">
        <v>0</v>
      </c>
      <c r="Z939" s="43">
        <v>0</v>
      </c>
      <c r="AA939" s="43">
        <v>0</v>
      </c>
      <c r="AB939" s="43">
        <v>0</v>
      </c>
      <c r="AC939" s="43">
        <v>0</v>
      </c>
      <c r="AD939" s="43">
        <v>0</v>
      </c>
      <c r="AE939" s="43">
        <v>0</v>
      </c>
      <c r="AF939" s="43">
        <v>0</v>
      </c>
      <c r="AG939" s="43">
        <v>0</v>
      </c>
      <c r="AH939" s="43">
        <v>0</v>
      </c>
      <c r="AI939" s="88">
        <v>0</v>
      </c>
      <c r="AJ939" s="43">
        <v>0</v>
      </c>
      <c r="AK939" s="43">
        <v>0</v>
      </c>
      <c r="AL939" s="43">
        <v>0</v>
      </c>
      <c r="AM939" s="43">
        <v>0</v>
      </c>
      <c r="AN939" s="72">
        <f t="shared" si="171"/>
        <v>0</v>
      </c>
      <c r="AO939" s="43">
        <v>0</v>
      </c>
      <c r="AP939" s="43">
        <v>0</v>
      </c>
      <c r="AQ939" s="43">
        <v>0</v>
      </c>
      <c r="AR939" s="43">
        <v>0</v>
      </c>
      <c r="AS939" s="43">
        <v>0</v>
      </c>
      <c r="AT939" s="43">
        <v>0</v>
      </c>
      <c r="AU939" s="43">
        <v>0</v>
      </c>
      <c r="AV939" s="43">
        <v>0</v>
      </c>
      <c r="AW939" s="43">
        <v>0</v>
      </c>
      <c r="AX939" s="43">
        <v>0</v>
      </c>
      <c r="AY939" s="43">
        <v>0</v>
      </c>
      <c r="AZ939" s="43">
        <v>0</v>
      </c>
      <c r="BA939" s="19"/>
      <c r="BB939" s="275">
        <f t="shared" si="172"/>
        <v>0</v>
      </c>
      <c r="BC939" s="275">
        <f t="shared" si="173"/>
        <v>30418524</v>
      </c>
      <c r="BD939" s="14">
        <f>COUNTIF(СписМінфін!$B$2:$B$101,M939)</f>
        <v>1</v>
      </c>
    </row>
    <row r="940" spans="1:56" x14ac:dyDescent="0.2">
      <c r="A940" s="11">
        <v>1</v>
      </c>
      <c r="B940" s="14">
        <f t="shared" si="175"/>
        <v>1</v>
      </c>
      <c r="C940" s="14">
        <f t="shared" si="176"/>
        <v>0</v>
      </c>
      <c r="D940" s="14" t="str">
        <f t="shared" si="177"/>
        <v>12ТОВАРИСТВО З ОБМЕЖЕНОЮ ВІДПОВІДАЛЬНІСТЮ "ЕЛЕКТРОСТАЛЬ"</v>
      </c>
      <c r="E940" s="261">
        <f t="shared" si="178"/>
        <v>2455190.3780821916</v>
      </c>
      <c r="F940" s="261">
        <f t="shared" si="179"/>
        <v>0</v>
      </c>
      <c r="G940" s="128">
        <f t="shared" si="169"/>
        <v>19066904</v>
      </c>
      <c r="H940" s="126">
        <f t="shared" si="182"/>
        <v>47</v>
      </c>
      <c r="I940" s="74">
        <v>42724</v>
      </c>
      <c r="J940" s="23">
        <v>42724</v>
      </c>
      <c r="K940" s="274">
        <f t="shared" si="180"/>
        <v>42838</v>
      </c>
      <c r="L940" s="22">
        <v>9246742949</v>
      </c>
      <c r="M940" s="14" t="s">
        <v>135</v>
      </c>
      <c r="N940" s="41">
        <v>325823805381</v>
      </c>
      <c r="O940" s="40">
        <v>42724</v>
      </c>
      <c r="P940" s="40">
        <v>42724</v>
      </c>
      <c r="Q940" s="40" t="s">
        <v>108</v>
      </c>
      <c r="R940" s="42">
        <v>19066904</v>
      </c>
      <c r="S940" s="43">
        <v>0</v>
      </c>
      <c r="T940" s="55">
        <f t="shared" si="170"/>
        <v>0</v>
      </c>
      <c r="U940" s="111"/>
      <c r="V940" s="43">
        <v>0</v>
      </c>
      <c r="W940" s="43">
        <v>0</v>
      </c>
      <c r="X940" s="43">
        <v>0</v>
      </c>
      <c r="Y940" s="43">
        <v>0</v>
      </c>
      <c r="Z940" s="43">
        <v>0</v>
      </c>
      <c r="AA940" s="43">
        <v>0</v>
      </c>
      <c r="AB940" s="43">
        <v>0</v>
      </c>
      <c r="AC940" s="43">
        <v>0</v>
      </c>
      <c r="AD940" s="43">
        <v>0</v>
      </c>
      <c r="AE940" s="43">
        <v>0</v>
      </c>
      <c r="AF940" s="43">
        <v>0</v>
      </c>
      <c r="AG940" s="43">
        <v>0</v>
      </c>
      <c r="AH940" s="43">
        <v>0</v>
      </c>
      <c r="AI940" s="88">
        <v>0</v>
      </c>
      <c r="AJ940" s="43">
        <v>0</v>
      </c>
      <c r="AK940" s="43">
        <v>0</v>
      </c>
      <c r="AL940" s="43">
        <v>0</v>
      </c>
      <c r="AM940" s="43">
        <v>0</v>
      </c>
      <c r="AN940" s="72">
        <f t="shared" si="171"/>
        <v>0</v>
      </c>
      <c r="AO940" s="43">
        <v>0</v>
      </c>
      <c r="AP940" s="43">
        <v>0</v>
      </c>
      <c r="AQ940" s="43">
        <v>0</v>
      </c>
      <c r="AR940" s="43">
        <v>0</v>
      </c>
      <c r="AS940" s="43">
        <v>0</v>
      </c>
      <c r="AT940" s="43">
        <v>0</v>
      </c>
      <c r="AU940" s="43">
        <v>0</v>
      </c>
      <c r="AV940" s="43">
        <v>0</v>
      </c>
      <c r="AW940" s="43">
        <v>0</v>
      </c>
      <c r="AX940" s="43">
        <v>0</v>
      </c>
      <c r="AY940" s="43">
        <v>0</v>
      </c>
      <c r="AZ940" s="43">
        <v>0</v>
      </c>
      <c r="BA940" s="19"/>
      <c r="BB940" s="275">
        <f t="shared" si="172"/>
        <v>0</v>
      </c>
      <c r="BC940" s="275">
        <f t="shared" si="173"/>
        <v>19066904</v>
      </c>
      <c r="BD940" s="14">
        <f>COUNTIF(СписМінфін!$B$2:$B$101,M940)</f>
        <v>0</v>
      </c>
    </row>
    <row r="941" spans="1:56" hidden="1" x14ac:dyDescent="0.2">
      <c r="A941" s="11">
        <v>1</v>
      </c>
      <c r="B941" s="14">
        <f t="shared" si="175"/>
        <v>1</v>
      </c>
      <c r="C941" s="14">
        <f t="shared" si="176"/>
        <v>0</v>
      </c>
      <c r="D941" s="14" t="str">
        <f t="shared" si="177"/>
        <v>12ДЕРЖАВНЕ ПIДПРИЄМСТВО "АНТОНОВ"</v>
      </c>
      <c r="E941" s="261">
        <f t="shared" si="178"/>
        <v>11097.923287671232</v>
      </c>
      <c r="F941" s="261">
        <f t="shared" si="179"/>
        <v>0</v>
      </c>
      <c r="G941" s="128">
        <f t="shared" si="169"/>
        <v>86186</v>
      </c>
      <c r="H941" s="126">
        <f t="shared" si="182"/>
        <v>0</v>
      </c>
      <c r="I941" s="74">
        <v>42724</v>
      </c>
      <c r="J941" s="23">
        <v>42724</v>
      </c>
      <c r="K941" s="274">
        <f t="shared" si="180"/>
        <v>42754</v>
      </c>
      <c r="L941" s="22">
        <v>9247128791</v>
      </c>
      <c r="M941" s="14" t="s">
        <v>56</v>
      </c>
      <c r="N941" s="41">
        <v>143075226658</v>
      </c>
      <c r="O941" s="40">
        <v>42724</v>
      </c>
      <c r="P941" s="40">
        <v>42724</v>
      </c>
      <c r="Q941" s="40" t="s">
        <v>108</v>
      </c>
      <c r="R941" s="22">
        <v>33635040</v>
      </c>
      <c r="S941" s="40"/>
      <c r="T941" s="55">
        <f t="shared" si="170"/>
        <v>33548854</v>
      </c>
      <c r="U941" s="91">
        <v>42754</v>
      </c>
      <c r="V941" s="44">
        <v>33548854</v>
      </c>
      <c r="W941" s="43">
        <v>0</v>
      </c>
      <c r="X941" s="43">
        <v>0</v>
      </c>
      <c r="Y941" s="43">
        <v>0</v>
      </c>
      <c r="Z941" s="43">
        <v>0</v>
      </c>
      <c r="AA941" s="43">
        <v>0</v>
      </c>
      <c r="AB941" s="43">
        <v>0</v>
      </c>
      <c r="AC941" s="43">
        <v>0</v>
      </c>
      <c r="AD941" s="43">
        <v>0</v>
      </c>
      <c r="AE941" s="43">
        <v>0</v>
      </c>
      <c r="AF941" s="43">
        <v>0</v>
      </c>
      <c r="AG941" s="43">
        <v>0</v>
      </c>
      <c r="AH941" s="43">
        <v>0</v>
      </c>
      <c r="AI941" s="88">
        <v>0</v>
      </c>
      <c r="AJ941" s="43">
        <v>0</v>
      </c>
      <c r="AK941" s="43">
        <v>0</v>
      </c>
      <c r="AL941" s="43">
        <v>0</v>
      </c>
      <c r="AM941" s="43">
        <v>0</v>
      </c>
      <c r="AN941" s="72">
        <f t="shared" si="171"/>
        <v>33548854</v>
      </c>
      <c r="AO941" s="66">
        <v>42768</v>
      </c>
      <c r="AP941" s="57">
        <v>33548854</v>
      </c>
      <c r="AQ941" s="43">
        <v>0</v>
      </c>
      <c r="AR941" s="43">
        <v>0</v>
      </c>
      <c r="AS941" s="43">
        <v>0</v>
      </c>
      <c r="AT941" s="43">
        <v>0</v>
      </c>
      <c r="AU941" s="43">
        <v>0</v>
      </c>
      <c r="AV941" s="43">
        <v>0</v>
      </c>
      <c r="AW941" s="43">
        <v>0</v>
      </c>
      <c r="AX941" s="43">
        <v>0</v>
      </c>
      <c r="AY941" s="43">
        <v>0</v>
      </c>
      <c r="AZ941" s="43">
        <v>0</v>
      </c>
      <c r="BA941" s="19"/>
      <c r="BB941" s="275">
        <f t="shared" si="172"/>
        <v>0</v>
      </c>
      <c r="BC941" s="275">
        <f t="shared" si="173"/>
        <v>86186</v>
      </c>
      <c r="BD941" s="14">
        <f>COUNTIF(СписМінфін!$B$2:$B$101,M941)</f>
        <v>1</v>
      </c>
    </row>
    <row r="942" spans="1:56" hidden="1" x14ac:dyDescent="0.2">
      <c r="A942" s="11">
        <v>1</v>
      </c>
      <c r="B942" s="14">
        <f t="shared" si="175"/>
        <v>1</v>
      </c>
      <c r="C942" s="14">
        <f t="shared" si="176"/>
        <v>0</v>
      </c>
      <c r="D942" s="14" t="str">
        <f t="shared" si="177"/>
        <v>12ДЕРЖАВНЕ ПIДПРИЄМСТВО "НАУКОВО-ВИРОБНИЧИЙ КОМПЛЕКС ГАЗОТУРБОБУДУВАННЯ "ЗОРЯ" - "МАШПРОЕКТ"</v>
      </c>
      <c r="E942" s="261">
        <f t="shared" si="178"/>
        <v>292042.02386301366</v>
      </c>
      <c r="F942" s="261">
        <f t="shared" si="179"/>
        <v>0</v>
      </c>
      <c r="G942" s="128">
        <f t="shared" si="169"/>
        <v>2267985.9299999997</v>
      </c>
      <c r="H942" s="126">
        <f t="shared" si="182"/>
        <v>0</v>
      </c>
      <c r="I942" s="74">
        <v>42724</v>
      </c>
      <c r="J942" s="23">
        <v>42724</v>
      </c>
      <c r="K942" s="274">
        <f t="shared" si="180"/>
        <v>42754</v>
      </c>
      <c r="L942" s="22">
        <v>9246717831</v>
      </c>
      <c r="M942" s="14" t="s">
        <v>43</v>
      </c>
      <c r="N942" s="41">
        <v>318213814011</v>
      </c>
      <c r="O942" s="40">
        <v>42724</v>
      </c>
      <c r="P942" s="40">
        <v>42724</v>
      </c>
      <c r="Q942" s="40" t="s">
        <v>108</v>
      </c>
      <c r="R942" s="22">
        <v>24933058</v>
      </c>
      <c r="S942" s="40"/>
      <c r="T942" s="55">
        <f t="shared" si="170"/>
        <v>22665072.07</v>
      </c>
      <c r="U942" s="91">
        <v>42754</v>
      </c>
      <c r="V942" s="44">
        <v>22665072.07</v>
      </c>
      <c r="W942" s="43">
        <v>0</v>
      </c>
      <c r="X942" s="43">
        <v>0</v>
      </c>
      <c r="Y942" s="43">
        <v>0</v>
      </c>
      <c r="Z942" s="43">
        <v>0</v>
      </c>
      <c r="AA942" s="43">
        <v>0</v>
      </c>
      <c r="AB942" s="43">
        <v>0</v>
      </c>
      <c r="AC942" s="43">
        <v>0</v>
      </c>
      <c r="AD942" s="43">
        <v>0</v>
      </c>
      <c r="AE942" s="43">
        <v>0</v>
      </c>
      <c r="AF942" s="43">
        <v>0</v>
      </c>
      <c r="AG942" s="43">
        <v>0</v>
      </c>
      <c r="AH942" s="43">
        <v>0</v>
      </c>
      <c r="AI942" s="88">
        <v>0</v>
      </c>
      <c r="AJ942" s="43">
        <v>0</v>
      </c>
      <c r="AK942" s="43">
        <v>0</v>
      </c>
      <c r="AL942" s="43">
        <v>0</v>
      </c>
      <c r="AM942" s="43">
        <v>0</v>
      </c>
      <c r="AN942" s="72">
        <f t="shared" si="171"/>
        <v>22665072.07</v>
      </c>
      <c r="AO942" s="28">
        <v>42768</v>
      </c>
      <c r="AP942" s="27">
        <v>22665072.07</v>
      </c>
      <c r="AQ942" s="43">
        <v>0</v>
      </c>
      <c r="AR942" s="43">
        <v>0</v>
      </c>
      <c r="AS942" s="43">
        <v>0</v>
      </c>
      <c r="AT942" s="43">
        <v>0</v>
      </c>
      <c r="AU942" s="43">
        <v>0</v>
      </c>
      <c r="AV942" s="43">
        <v>0</v>
      </c>
      <c r="AW942" s="43">
        <v>0</v>
      </c>
      <c r="AX942" s="43">
        <v>0</v>
      </c>
      <c r="AY942" s="43">
        <v>0</v>
      </c>
      <c r="AZ942" s="43">
        <v>0</v>
      </c>
      <c r="BA942" s="19"/>
      <c r="BB942" s="275">
        <f t="shared" si="172"/>
        <v>0</v>
      </c>
      <c r="BC942" s="275">
        <f t="shared" si="173"/>
        <v>2267985.9299999997</v>
      </c>
      <c r="BD942" s="14">
        <f>COUNTIF(СписМінфін!$B$2:$B$101,M942)</f>
        <v>1</v>
      </c>
    </row>
    <row r="943" spans="1:56" hidden="1" x14ac:dyDescent="0.2">
      <c r="A943" s="11">
        <v>1</v>
      </c>
      <c r="B943" s="14">
        <f t="shared" si="175"/>
        <v>0</v>
      </c>
      <c r="C943" s="14">
        <f t="shared" si="176"/>
        <v>0</v>
      </c>
      <c r="D943" s="14" t="str">
        <f t="shared" si="177"/>
        <v>12ПРИВАТНЕ АКЦIОНЕРНЕ ТОВАРИСТВО "РАЙЗ-МАКСИМКО"</v>
      </c>
      <c r="E943" s="261">
        <f t="shared" si="178"/>
        <v>0</v>
      </c>
      <c r="F943" s="261">
        <f t="shared" si="179"/>
        <v>0</v>
      </c>
      <c r="G943" s="128">
        <f t="shared" si="169"/>
        <v>0</v>
      </c>
      <c r="H943" s="126">
        <f t="shared" si="182"/>
        <v>0</v>
      </c>
      <c r="I943" s="74">
        <v>42724</v>
      </c>
      <c r="J943" s="23">
        <v>42724</v>
      </c>
      <c r="K943" s="274">
        <f t="shared" si="180"/>
        <v>42754</v>
      </c>
      <c r="L943" s="22">
        <v>9246821192</v>
      </c>
      <c r="M943" s="14" t="s">
        <v>72</v>
      </c>
      <c r="N943" s="41">
        <v>303825326502</v>
      </c>
      <c r="O943" s="40">
        <v>42724</v>
      </c>
      <c r="P943" s="40">
        <v>42724</v>
      </c>
      <c r="Q943" s="40" t="s">
        <v>108</v>
      </c>
      <c r="R943" s="22">
        <v>78197918</v>
      </c>
      <c r="S943" s="40" t="s">
        <v>108</v>
      </c>
      <c r="T943" s="55">
        <f t="shared" si="170"/>
        <v>78197918</v>
      </c>
      <c r="U943" s="91">
        <v>42754</v>
      </c>
      <c r="V943" s="44">
        <v>78197918</v>
      </c>
      <c r="W943" s="43">
        <v>0</v>
      </c>
      <c r="X943" s="43">
        <v>0</v>
      </c>
      <c r="Y943" s="43">
        <v>0</v>
      </c>
      <c r="Z943" s="43">
        <v>0</v>
      </c>
      <c r="AA943" s="43">
        <v>0</v>
      </c>
      <c r="AB943" s="43">
        <v>0</v>
      </c>
      <c r="AC943" s="43">
        <v>0</v>
      </c>
      <c r="AD943" s="43">
        <v>0</v>
      </c>
      <c r="AE943" s="43">
        <v>0</v>
      </c>
      <c r="AF943" s="43">
        <v>0</v>
      </c>
      <c r="AG943" s="43">
        <v>0</v>
      </c>
      <c r="AH943" s="43">
        <v>0</v>
      </c>
      <c r="AI943" s="88">
        <v>0</v>
      </c>
      <c r="AJ943" s="43">
        <v>0</v>
      </c>
      <c r="AK943" s="43">
        <v>0</v>
      </c>
      <c r="AL943" s="43">
        <v>0</v>
      </c>
      <c r="AM943" s="43">
        <v>0</v>
      </c>
      <c r="AN943" s="72">
        <f t="shared" si="171"/>
        <v>78197918</v>
      </c>
      <c r="AO943" s="43">
        <v>0</v>
      </c>
      <c r="AP943" s="57">
        <v>78197918</v>
      </c>
      <c r="AQ943" s="43">
        <v>0</v>
      </c>
      <c r="AR943" s="43">
        <v>0</v>
      </c>
      <c r="AS943" s="43">
        <v>0</v>
      </c>
      <c r="AT943" s="43">
        <v>0</v>
      </c>
      <c r="AU943" s="43">
        <v>0</v>
      </c>
      <c r="AV943" s="43">
        <v>0</v>
      </c>
      <c r="AW943" s="43">
        <v>0</v>
      </c>
      <c r="AX943" s="43">
        <v>0</v>
      </c>
      <c r="AY943" s="43">
        <v>0</v>
      </c>
      <c r="AZ943" s="43">
        <v>0</v>
      </c>
      <c r="BA943" s="19"/>
      <c r="BB943" s="275">
        <f t="shared" si="172"/>
        <v>0</v>
      </c>
      <c r="BC943" s="275">
        <f t="shared" si="173"/>
        <v>0</v>
      </c>
      <c r="BD943" s="14">
        <f>COUNTIF(СписМінфін!$B$2:$B$101,M943)</f>
        <v>1</v>
      </c>
    </row>
    <row r="944" spans="1:56" hidden="1" x14ac:dyDescent="0.2">
      <c r="A944" s="11">
        <v>1</v>
      </c>
      <c r="B944" s="14">
        <f t="shared" si="175"/>
        <v>0</v>
      </c>
      <c r="C944" s="14">
        <f t="shared" si="176"/>
        <v>0</v>
      </c>
      <c r="D944" s="14" t="str">
        <f t="shared" si="177"/>
        <v>12ТОВАРИСТВО З ОБМЕЖЕНОЮ ВIДПОВIДАЛЬНIСТЮ "АГРЕКС"</v>
      </c>
      <c r="E944" s="261">
        <f t="shared" si="178"/>
        <v>0</v>
      </c>
      <c r="F944" s="261">
        <f t="shared" si="179"/>
        <v>0</v>
      </c>
      <c r="G944" s="128">
        <f t="shared" si="169"/>
        <v>0</v>
      </c>
      <c r="H944" s="126">
        <f t="shared" si="182"/>
        <v>0</v>
      </c>
      <c r="I944" s="74">
        <v>42724</v>
      </c>
      <c r="J944" s="23">
        <v>42724</v>
      </c>
      <c r="K944" s="274">
        <f t="shared" si="180"/>
        <v>42754</v>
      </c>
      <c r="L944" s="22">
        <v>9246805154</v>
      </c>
      <c r="M944" s="14" t="s">
        <v>82</v>
      </c>
      <c r="N944" s="41">
        <v>256029005630</v>
      </c>
      <c r="O944" s="40">
        <v>42724</v>
      </c>
      <c r="P944" s="40">
        <v>42724</v>
      </c>
      <c r="Q944" s="40" t="s">
        <v>108</v>
      </c>
      <c r="R944" s="43">
        <v>29289933</v>
      </c>
      <c r="S944" s="40" t="s">
        <v>108</v>
      </c>
      <c r="T944" s="55">
        <f t="shared" si="170"/>
        <v>29289933</v>
      </c>
      <c r="U944" s="91">
        <v>42754</v>
      </c>
      <c r="V944" s="44">
        <v>29289933</v>
      </c>
      <c r="W944" s="43">
        <v>0</v>
      </c>
      <c r="X944" s="43">
        <v>0</v>
      </c>
      <c r="Y944" s="43">
        <v>0</v>
      </c>
      <c r="Z944" s="43">
        <v>0</v>
      </c>
      <c r="AA944" s="43">
        <v>0</v>
      </c>
      <c r="AB944" s="43">
        <v>0</v>
      </c>
      <c r="AC944" s="43">
        <v>0</v>
      </c>
      <c r="AD944" s="43">
        <v>0</v>
      </c>
      <c r="AE944" s="43">
        <v>0</v>
      </c>
      <c r="AF944" s="43">
        <v>0</v>
      </c>
      <c r="AG944" s="43">
        <v>0</v>
      </c>
      <c r="AH944" s="43">
        <v>0</v>
      </c>
      <c r="AI944" s="88">
        <v>0</v>
      </c>
      <c r="AJ944" s="43">
        <v>0</v>
      </c>
      <c r="AK944" s="43">
        <v>0</v>
      </c>
      <c r="AL944" s="43">
        <v>0</v>
      </c>
      <c r="AM944" s="43">
        <v>0</v>
      </c>
      <c r="AN944" s="72">
        <f t="shared" si="171"/>
        <v>29289933</v>
      </c>
      <c r="AO944" s="43">
        <v>0</v>
      </c>
      <c r="AP944" s="57">
        <v>29289933</v>
      </c>
      <c r="AQ944" s="43">
        <v>0</v>
      </c>
      <c r="AR944" s="43">
        <v>0</v>
      </c>
      <c r="AS944" s="43">
        <v>0</v>
      </c>
      <c r="AT944" s="43">
        <v>0</v>
      </c>
      <c r="AU944" s="43">
        <v>0</v>
      </c>
      <c r="AV944" s="43">
        <v>0</v>
      </c>
      <c r="AW944" s="43">
        <v>0</v>
      </c>
      <c r="AX944" s="43">
        <v>0</v>
      </c>
      <c r="AY944" s="43">
        <v>0</v>
      </c>
      <c r="AZ944" s="43">
        <v>0</v>
      </c>
      <c r="BA944" s="19"/>
      <c r="BB944" s="275">
        <f t="shared" si="172"/>
        <v>0</v>
      </c>
      <c r="BC944" s="275">
        <f t="shared" si="173"/>
        <v>0</v>
      </c>
      <c r="BD944" s="14">
        <f>COUNTIF(СписМінфін!$B$2:$B$101,M944)</f>
        <v>1</v>
      </c>
    </row>
    <row r="945" spans="1:56" hidden="1" x14ac:dyDescent="0.2">
      <c r="A945" s="11">
        <v>1</v>
      </c>
      <c r="B945" s="14">
        <f t="shared" si="175"/>
        <v>0</v>
      </c>
      <c r="C945" s="14">
        <f t="shared" si="176"/>
        <v>0</v>
      </c>
      <c r="D945" s="14" t="str">
        <f t="shared" si="177"/>
        <v>12ТОВАРИСТВО З ОБМЕЖЕНОЮ ВIДПОВIДАЛЬНIСТЮ "ВІННИЦЬКИЙ КОМБІНАТ ХЛІБОПРОДУКТІВ № 2"</v>
      </c>
      <c r="E945" s="261">
        <f t="shared" si="178"/>
        <v>0</v>
      </c>
      <c r="F945" s="261">
        <f t="shared" si="179"/>
        <v>0</v>
      </c>
      <c r="G945" s="128">
        <f t="shared" si="169"/>
        <v>0</v>
      </c>
      <c r="H945" s="126">
        <f t="shared" si="182"/>
        <v>0</v>
      </c>
      <c r="I945" s="74">
        <v>42724</v>
      </c>
      <c r="J945" s="23">
        <v>42724</v>
      </c>
      <c r="K945" s="274">
        <f t="shared" si="180"/>
        <v>42754</v>
      </c>
      <c r="L945" s="22">
        <v>9247339370</v>
      </c>
      <c r="M945" s="14" t="s">
        <v>74</v>
      </c>
      <c r="N945" s="41">
        <v>343250302030</v>
      </c>
      <c r="O945" s="40">
        <v>42724</v>
      </c>
      <c r="P945" s="40">
        <v>42724</v>
      </c>
      <c r="Q945" s="40" t="s">
        <v>108</v>
      </c>
      <c r="R945" s="22">
        <v>84300000</v>
      </c>
      <c r="S945" s="40" t="s">
        <v>108</v>
      </c>
      <c r="T945" s="55">
        <f t="shared" si="170"/>
        <v>84300000</v>
      </c>
      <c r="U945" s="91">
        <v>42754</v>
      </c>
      <c r="V945" s="44">
        <v>84300000</v>
      </c>
      <c r="W945" s="43">
        <v>0</v>
      </c>
      <c r="X945" s="43">
        <v>0</v>
      </c>
      <c r="Y945" s="43">
        <v>0</v>
      </c>
      <c r="Z945" s="43">
        <v>0</v>
      </c>
      <c r="AA945" s="43">
        <v>0</v>
      </c>
      <c r="AB945" s="43">
        <v>0</v>
      </c>
      <c r="AC945" s="43">
        <v>0</v>
      </c>
      <c r="AD945" s="43">
        <v>0</v>
      </c>
      <c r="AE945" s="43">
        <v>0</v>
      </c>
      <c r="AF945" s="43">
        <v>0</v>
      </c>
      <c r="AG945" s="43">
        <v>0</v>
      </c>
      <c r="AH945" s="43">
        <v>0</v>
      </c>
      <c r="AI945" s="88">
        <v>0</v>
      </c>
      <c r="AJ945" s="43">
        <v>0</v>
      </c>
      <c r="AK945" s="43">
        <v>0</v>
      </c>
      <c r="AL945" s="43">
        <v>0</v>
      </c>
      <c r="AM945" s="43">
        <v>0</v>
      </c>
      <c r="AN945" s="72">
        <f t="shared" si="171"/>
        <v>84300000</v>
      </c>
      <c r="AO945" s="43">
        <v>0</v>
      </c>
      <c r="AP945" s="57">
        <v>84300000</v>
      </c>
      <c r="AQ945" s="43">
        <v>0</v>
      </c>
      <c r="AR945" s="43">
        <v>0</v>
      </c>
      <c r="AS945" s="43">
        <v>0</v>
      </c>
      <c r="AT945" s="43">
        <v>0</v>
      </c>
      <c r="AU945" s="43">
        <v>0</v>
      </c>
      <c r="AV945" s="43">
        <v>0</v>
      </c>
      <c r="AW945" s="43">
        <v>0</v>
      </c>
      <c r="AX945" s="43">
        <v>0</v>
      </c>
      <c r="AY945" s="43">
        <v>0</v>
      </c>
      <c r="AZ945" s="43">
        <v>0</v>
      </c>
      <c r="BA945" s="19"/>
      <c r="BB945" s="275">
        <f t="shared" si="172"/>
        <v>0</v>
      </c>
      <c r="BC945" s="275">
        <f t="shared" si="173"/>
        <v>0</v>
      </c>
      <c r="BD945" s="14">
        <f>COUNTIF(СписМінфін!$B$2:$B$101,M945)</f>
        <v>1</v>
      </c>
    </row>
    <row r="946" spans="1:56" hidden="1" x14ac:dyDescent="0.2">
      <c r="A946" s="11">
        <v>1</v>
      </c>
      <c r="B946" s="14">
        <f t="shared" si="175"/>
        <v>0</v>
      </c>
      <c r="C946" s="14">
        <f t="shared" si="176"/>
        <v>0</v>
      </c>
      <c r="D946" s="14" t="str">
        <f t="shared" si="177"/>
        <v>12ТОВАРИСТВО З ОБМЕЖЕНОЮ ВIДПОВIДАЛЬНIСТЮ "ЄВРОПА-ТРАНС ЛТД"</v>
      </c>
      <c r="E946" s="261">
        <f t="shared" si="178"/>
        <v>0</v>
      </c>
      <c r="F946" s="261">
        <f t="shared" si="179"/>
        <v>0</v>
      </c>
      <c r="G946" s="128">
        <f t="shared" si="169"/>
        <v>0</v>
      </c>
      <c r="H946" s="126">
        <f t="shared" si="182"/>
        <v>0</v>
      </c>
      <c r="I946" s="74">
        <v>42724</v>
      </c>
      <c r="J946" s="23">
        <v>42724</v>
      </c>
      <c r="K946" s="274">
        <f t="shared" si="180"/>
        <v>42754</v>
      </c>
      <c r="L946" s="22">
        <v>9247354972</v>
      </c>
      <c r="M946" s="14" t="s">
        <v>51</v>
      </c>
      <c r="N946" s="41">
        <v>326051509157</v>
      </c>
      <c r="O946" s="40">
        <v>42724</v>
      </c>
      <c r="P946" s="40">
        <v>42724</v>
      </c>
      <c r="Q946" s="40" t="s">
        <v>108</v>
      </c>
      <c r="R946" s="22">
        <v>100777622</v>
      </c>
      <c r="S946" s="40" t="s">
        <v>108</v>
      </c>
      <c r="T946" s="55">
        <f t="shared" si="170"/>
        <v>100777622</v>
      </c>
      <c r="U946" s="91">
        <v>42754</v>
      </c>
      <c r="V946" s="44">
        <v>100777622</v>
      </c>
      <c r="W946" s="43">
        <v>0</v>
      </c>
      <c r="X946" s="43">
        <v>0</v>
      </c>
      <c r="Y946" s="43">
        <v>0</v>
      </c>
      <c r="Z946" s="43">
        <v>0</v>
      </c>
      <c r="AA946" s="43">
        <v>0</v>
      </c>
      <c r="AB946" s="43">
        <v>0</v>
      </c>
      <c r="AC946" s="43">
        <v>0</v>
      </c>
      <c r="AD946" s="43">
        <v>0</v>
      </c>
      <c r="AE946" s="43">
        <v>0</v>
      </c>
      <c r="AF946" s="43">
        <v>0</v>
      </c>
      <c r="AG946" s="43">
        <v>0</v>
      </c>
      <c r="AH946" s="43">
        <v>0</v>
      </c>
      <c r="AI946" s="88">
        <v>0</v>
      </c>
      <c r="AJ946" s="43">
        <v>0</v>
      </c>
      <c r="AK946" s="43">
        <v>0</v>
      </c>
      <c r="AL946" s="43">
        <v>0</v>
      </c>
      <c r="AM946" s="43">
        <v>0</v>
      </c>
      <c r="AN946" s="72">
        <f t="shared" si="171"/>
        <v>100777622</v>
      </c>
      <c r="AO946" s="43">
        <v>0</v>
      </c>
      <c r="AP946" s="57">
        <v>100777622</v>
      </c>
      <c r="AQ946" s="43">
        <v>0</v>
      </c>
      <c r="AR946" s="43">
        <v>0</v>
      </c>
      <c r="AS946" s="43">
        <v>0</v>
      </c>
      <c r="AT946" s="43">
        <v>0</v>
      </c>
      <c r="AU946" s="43">
        <v>0</v>
      </c>
      <c r="AV946" s="43">
        <v>0</v>
      </c>
      <c r="AW946" s="43">
        <v>0</v>
      </c>
      <c r="AX946" s="43">
        <v>0</v>
      </c>
      <c r="AY946" s="43">
        <v>0</v>
      </c>
      <c r="AZ946" s="43">
        <v>0</v>
      </c>
      <c r="BA946" s="19"/>
      <c r="BB946" s="275">
        <f t="shared" si="172"/>
        <v>0</v>
      </c>
      <c r="BC946" s="275">
        <f t="shared" si="173"/>
        <v>0</v>
      </c>
      <c r="BD946" s="14">
        <f>COUNTIF(СписМінфін!$B$2:$B$101,M946)</f>
        <v>1</v>
      </c>
    </row>
    <row r="947" spans="1:56" hidden="1" x14ac:dyDescent="0.2">
      <c r="A947" s="11">
        <v>1</v>
      </c>
      <c r="B947" s="14">
        <f t="shared" si="175"/>
        <v>0</v>
      </c>
      <c r="C947" s="14">
        <f t="shared" si="176"/>
        <v>0</v>
      </c>
      <c r="D947" s="14" t="str">
        <f t="shared" si="177"/>
        <v>12ТОВАРИСТВО З ОБМЕЖЕНОЮ ВIДПОВIДАЛЬНIСТЮ "ПОБУЖСЬКИЙ ФЕРОНІКЕЛЕВИЙ КОМБІНАТ"</v>
      </c>
      <c r="E947" s="261">
        <f t="shared" si="178"/>
        <v>0</v>
      </c>
      <c r="F947" s="261">
        <f t="shared" si="179"/>
        <v>0</v>
      </c>
      <c r="G947" s="128">
        <f t="shared" si="169"/>
        <v>0</v>
      </c>
      <c r="H947" s="126">
        <f t="shared" si="182"/>
        <v>0</v>
      </c>
      <c r="I947" s="74">
        <v>42724</v>
      </c>
      <c r="J947" s="23">
        <v>42724</v>
      </c>
      <c r="K947" s="274">
        <f t="shared" si="180"/>
        <v>42754</v>
      </c>
      <c r="L947" s="22">
        <v>9247317518</v>
      </c>
      <c r="M947" s="14" t="s">
        <v>50</v>
      </c>
      <c r="N947" s="41">
        <v>310769526557</v>
      </c>
      <c r="O947" s="40">
        <v>42724</v>
      </c>
      <c r="P947" s="40">
        <v>42724</v>
      </c>
      <c r="Q947" s="40" t="s">
        <v>108</v>
      </c>
      <c r="R947" s="22">
        <v>34528724</v>
      </c>
      <c r="S947" s="40" t="s">
        <v>108</v>
      </c>
      <c r="T947" s="55">
        <f t="shared" si="170"/>
        <v>34528724</v>
      </c>
      <c r="U947" s="91">
        <v>42754</v>
      </c>
      <c r="V947" s="44">
        <v>34528724</v>
      </c>
      <c r="W947" s="43">
        <v>0</v>
      </c>
      <c r="X947" s="43">
        <v>0</v>
      </c>
      <c r="Y947" s="43">
        <v>0</v>
      </c>
      <c r="Z947" s="43">
        <v>0</v>
      </c>
      <c r="AA947" s="43">
        <v>0</v>
      </c>
      <c r="AB947" s="43">
        <v>0</v>
      </c>
      <c r="AC947" s="43">
        <v>0</v>
      </c>
      <c r="AD947" s="43">
        <v>0</v>
      </c>
      <c r="AE947" s="43">
        <v>0</v>
      </c>
      <c r="AF947" s="43">
        <v>0</v>
      </c>
      <c r="AG947" s="43">
        <v>0</v>
      </c>
      <c r="AH947" s="43">
        <v>0</v>
      </c>
      <c r="AI947" s="88">
        <v>0</v>
      </c>
      <c r="AJ947" s="43">
        <v>0</v>
      </c>
      <c r="AK947" s="43">
        <v>0</v>
      </c>
      <c r="AL947" s="43">
        <v>0</v>
      </c>
      <c r="AM947" s="43">
        <v>0</v>
      </c>
      <c r="AN947" s="72">
        <f t="shared" si="171"/>
        <v>34528724</v>
      </c>
      <c r="AO947" s="43">
        <v>0</v>
      </c>
      <c r="AP947" s="57">
        <v>34528724</v>
      </c>
      <c r="AQ947" s="43">
        <v>0</v>
      </c>
      <c r="AR947" s="43">
        <v>0</v>
      </c>
      <c r="AS947" s="43">
        <v>0</v>
      </c>
      <c r="AT947" s="43">
        <v>0</v>
      </c>
      <c r="AU947" s="43">
        <v>0</v>
      </c>
      <c r="AV947" s="43">
        <v>0</v>
      </c>
      <c r="AW947" s="43">
        <v>0</v>
      </c>
      <c r="AX947" s="43">
        <v>0</v>
      </c>
      <c r="AY947" s="43">
        <v>0</v>
      </c>
      <c r="AZ947" s="43">
        <v>0</v>
      </c>
      <c r="BA947" s="19"/>
      <c r="BB947" s="275">
        <f t="shared" si="172"/>
        <v>0</v>
      </c>
      <c r="BC947" s="275">
        <f t="shared" si="173"/>
        <v>0</v>
      </c>
      <c r="BD947" s="14">
        <f>COUNTIF(СписМінфін!$B$2:$B$101,M947)</f>
        <v>1</v>
      </c>
    </row>
    <row r="948" spans="1:56" hidden="1" x14ac:dyDescent="0.2">
      <c r="A948" s="11">
        <v>1</v>
      </c>
      <c r="B948" s="14">
        <f t="shared" si="175"/>
        <v>0</v>
      </c>
      <c r="C948" s="14">
        <f t="shared" si="176"/>
        <v>0</v>
      </c>
      <c r="D948" s="14" t="str">
        <f t="shared" si="177"/>
        <v>12ДОЧIРНЄ ПIДПРИЄМСТВО ВІДКРИТОГО АКЦІОНЕРНОГО ТОВАРИСТВА "ІВАНО-ФРАНКІВСЬКИЙ М'ЯСОКОМБІНАТ" "ІВАНО-ФРАНКІВСЬКІ КОВБАСИ"</v>
      </c>
      <c r="E948" s="261">
        <f t="shared" si="178"/>
        <v>0</v>
      </c>
      <c r="F948" s="261">
        <f t="shared" si="179"/>
        <v>0</v>
      </c>
      <c r="G948" s="128">
        <f t="shared" si="169"/>
        <v>0</v>
      </c>
      <c r="H948" s="126">
        <f t="shared" si="182"/>
        <v>0</v>
      </c>
      <c r="I948" s="74">
        <v>42724</v>
      </c>
      <c r="J948" s="23">
        <v>42724</v>
      </c>
      <c r="K948" s="274">
        <f t="shared" si="180"/>
        <v>42755</v>
      </c>
      <c r="L948" s="22">
        <v>9246953727</v>
      </c>
      <c r="M948" s="14" t="s">
        <v>71</v>
      </c>
      <c r="N948" s="41">
        <v>326057109152</v>
      </c>
      <c r="O948" s="40">
        <v>42724</v>
      </c>
      <c r="P948" s="40">
        <v>42724</v>
      </c>
      <c r="Q948" s="40" t="s">
        <v>108</v>
      </c>
      <c r="R948" s="22">
        <v>90872543</v>
      </c>
      <c r="S948" s="40" t="s">
        <v>108</v>
      </c>
      <c r="T948" s="55">
        <f t="shared" si="170"/>
        <v>90872543</v>
      </c>
      <c r="U948" s="91">
        <v>42755</v>
      </c>
      <c r="V948" s="44">
        <v>90872543</v>
      </c>
      <c r="W948" s="43">
        <v>0</v>
      </c>
      <c r="X948" s="43">
        <v>0</v>
      </c>
      <c r="Y948" s="43">
        <v>0</v>
      </c>
      <c r="Z948" s="43">
        <v>0</v>
      </c>
      <c r="AA948" s="43">
        <v>0</v>
      </c>
      <c r="AB948" s="43">
        <v>0</v>
      </c>
      <c r="AC948" s="43">
        <v>0</v>
      </c>
      <c r="AD948" s="43">
        <v>0</v>
      </c>
      <c r="AE948" s="43">
        <v>0</v>
      </c>
      <c r="AF948" s="43">
        <v>0</v>
      </c>
      <c r="AG948" s="43">
        <v>0</v>
      </c>
      <c r="AH948" s="43">
        <v>0</v>
      </c>
      <c r="AI948" s="88">
        <v>0</v>
      </c>
      <c r="AJ948" s="43">
        <v>0</v>
      </c>
      <c r="AK948" s="43">
        <v>0</v>
      </c>
      <c r="AL948" s="43">
        <v>0</v>
      </c>
      <c r="AM948" s="43">
        <v>0</v>
      </c>
      <c r="AN948" s="72">
        <f t="shared" si="171"/>
        <v>90872543</v>
      </c>
      <c r="AO948" s="43">
        <v>0</v>
      </c>
      <c r="AP948" s="57">
        <v>90872543</v>
      </c>
      <c r="AQ948" s="43">
        <v>0</v>
      </c>
      <c r="AR948" s="43">
        <v>0</v>
      </c>
      <c r="AS948" s="43">
        <v>0</v>
      </c>
      <c r="AT948" s="43">
        <v>0</v>
      </c>
      <c r="AU948" s="43">
        <v>0</v>
      </c>
      <c r="AV948" s="43">
        <v>0</v>
      </c>
      <c r="AW948" s="43">
        <v>0</v>
      </c>
      <c r="AX948" s="43">
        <v>0</v>
      </c>
      <c r="AY948" s="43">
        <v>0</v>
      </c>
      <c r="AZ948" s="43">
        <v>0</v>
      </c>
      <c r="BA948" s="19"/>
      <c r="BB948" s="275">
        <f t="shared" si="172"/>
        <v>0</v>
      </c>
      <c r="BC948" s="275">
        <f t="shared" si="173"/>
        <v>0</v>
      </c>
      <c r="BD948" s="14">
        <f>COUNTIF(СписМінфін!$B$2:$B$101,M948)</f>
        <v>1</v>
      </c>
    </row>
    <row r="949" spans="1:56" hidden="1" x14ac:dyDescent="0.2">
      <c r="A949" s="11">
        <v>1</v>
      </c>
      <c r="B949" s="14">
        <f t="shared" si="175"/>
        <v>0</v>
      </c>
      <c r="C949" s="14">
        <f t="shared" si="176"/>
        <v>0</v>
      </c>
      <c r="D949" s="14" t="str">
        <f t="shared" si="177"/>
        <v>12ПРИВАТНЕ АКЦIОНЕРНЕ ТОВАРИСТВО "ЄВРАЗ ДНІПРОВСЬКИЙ МЕТАЛУРГІЙНИЙ ЗАВОД"</v>
      </c>
      <c r="E949" s="261">
        <f t="shared" si="178"/>
        <v>0</v>
      </c>
      <c r="F949" s="261">
        <f t="shared" si="179"/>
        <v>0</v>
      </c>
      <c r="G949" s="128">
        <f t="shared" si="169"/>
        <v>0</v>
      </c>
      <c r="H949" s="126">
        <f t="shared" si="182"/>
        <v>0</v>
      </c>
      <c r="I949" s="74">
        <v>42724</v>
      </c>
      <c r="J949" s="23">
        <v>42724</v>
      </c>
      <c r="K949" s="274">
        <f t="shared" si="180"/>
        <v>42755</v>
      </c>
      <c r="L949" s="22">
        <v>9246569269</v>
      </c>
      <c r="M949" s="14" t="s">
        <v>36</v>
      </c>
      <c r="N949" s="41">
        <v>53930504026</v>
      </c>
      <c r="O949" s="40">
        <v>42724</v>
      </c>
      <c r="P949" s="40">
        <v>42724</v>
      </c>
      <c r="Q949" s="40" t="s">
        <v>108</v>
      </c>
      <c r="R949" s="43">
        <v>121530888</v>
      </c>
      <c r="S949" s="40">
        <v>42754</v>
      </c>
      <c r="T949" s="55">
        <f t="shared" si="170"/>
        <v>121530888</v>
      </c>
      <c r="U949" s="90">
        <v>42755</v>
      </c>
      <c r="V949" s="19">
        <v>121530888</v>
      </c>
      <c r="W949" s="43">
        <v>0</v>
      </c>
      <c r="X949" s="43">
        <v>0</v>
      </c>
      <c r="Y949" s="43">
        <v>0</v>
      </c>
      <c r="Z949" s="43">
        <v>0</v>
      </c>
      <c r="AA949" s="43">
        <v>0</v>
      </c>
      <c r="AB949" s="43">
        <v>0</v>
      </c>
      <c r="AC949" s="43">
        <v>0</v>
      </c>
      <c r="AD949" s="43">
        <v>0</v>
      </c>
      <c r="AE949" s="43">
        <v>0</v>
      </c>
      <c r="AF949" s="43">
        <v>0</v>
      </c>
      <c r="AG949" s="43">
        <v>0</v>
      </c>
      <c r="AH949" s="43">
        <v>0</v>
      </c>
      <c r="AI949" s="88">
        <v>0</v>
      </c>
      <c r="AJ949" s="43">
        <v>0</v>
      </c>
      <c r="AK949" s="43">
        <v>0</v>
      </c>
      <c r="AL949" s="43">
        <v>0</v>
      </c>
      <c r="AM949" s="43">
        <v>0</v>
      </c>
      <c r="AN949" s="72">
        <f t="shared" si="171"/>
        <v>121530888</v>
      </c>
      <c r="AO949" s="40">
        <v>42786</v>
      </c>
      <c r="AP949" s="56">
        <v>121530888</v>
      </c>
      <c r="AQ949" s="43">
        <v>0</v>
      </c>
      <c r="AR949" s="43">
        <v>0</v>
      </c>
      <c r="AS949" s="43">
        <v>0</v>
      </c>
      <c r="AT949" s="43">
        <v>0</v>
      </c>
      <c r="AU949" s="43">
        <v>0</v>
      </c>
      <c r="AV949" s="43">
        <v>0</v>
      </c>
      <c r="AW949" s="43">
        <v>0</v>
      </c>
      <c r="AX949" s="43">
        <v>0</v>
      </c>
      <c r="AY949" s="43">
        <v>0</v>
      </c>
      <c r="AZ949" s="43">
        <v>0</v>
      </c>
      <c r="BA949" s="19"/>
      <c r="BB949" s="275">
        <f t="shared" si="172"/>
        <v>0</v>
      </c>
      <c r="BC949" s="275">
        <f t="shared" si="173"/>
        <v>0</v>
      </c>
      <c r="BD949" s="14">
        <f>COUNTIF(СписМінфін!$B$2:$B$101,M949)</f>
        <v>1</v>
      </c>
    </row>
    <row r="950" spans="1:56" hidden="1" x14ac:dyDescent="0.2">
      <c r="A950" s="11">
        <v>1</v>
      </c>
      <c r="B950" s="14">
        <f t="shared" si="175"/>
        <v>1</v>
      </c>
      <c r="C950" s="14">
        <f t="shared" si="176"/>
        <v>0</v>
      </c>
      <c r="D950" s="14" t="str">
        <f t="shared" si="177"/>
        <v>12ПРИВАТНЕ АКЦIОНЕРНЕ ТОВАРИСТВО "ЄВРАЗ СУХА БАЛКА"</v>
      </c>
      <c r="E950" s="261">
        <f t="shared" si="178"/>
        <v>5308.9435890411296</v>
      </c>
      <c r="F950" s="261">
        <f t="shared" si="179"/>
        <v>0</v>
      </c>
      <c r="G950" s="128">
        <f t="shared" si="169"/>
        <v>41229.030000000261</v>
      </c>
      <c r="H950" s="126">
        <f t="shared" si="182"/>
        <v>0</v>
      </c>
      <c r="I950" s="74">
        <v>42724</v>
      </c>
      <c r="J950" s="23">
        <v>42724</v>
      </c>
      <c r="K950" s="274">
        <f t="shared" si="180"/>
        <v>42755</v>
      </c>
      <c r="L950" s="22">
        <v>9246644183</v>
      </c>
      <c r="M950" s="14" t="s">
        <v>44</v>
      </c>
      <c r="N950" s="41">
        <v>1913204050</v>
      </c>
      <c r="O950" s="40">
        <v>42724</v>
      </c>
      <c r="P950" s="40">
        <v>42724</v>
      </c>
      <c r="Q950" s="40" t="s">
        <v>108</v>
      </c>
      <c r="R950" s="43">
        <v>6840306</v>
      </c>
      <c r="S950" s="40">
        <v>42754</v>
      </c>
      <c r="T950" s="55">
        <f t="shared" si="170"/>
        <v>6799076.9699999997</v>
      </c>
      <c r="U950" s="90">
        <v>42755</v>
      </c>
      <c r="V950" s="19">
        <v>6799076.9699999997</v>
      </c>
      <c r="W950" s="43">
        <v>0</v>
      </c>
      <c r="X950" s="43">
        <v>0</v>
      </c>
      <c r="Y950" s="43">
        <v>0</v>
      </c>
      <c r="Z950" s="43">
        <v>0</v>
      </c>
      <c r="AA950" s="43">
        <v>0</v>
      </c>
      <c r="AB950" s="43">
        <v>0</v>
      </c>
      <c r="AC950" s="43">
        <v>0</v>
      </c>
      <c r="AD950" s="43">
        <v>0</v>
      </c>
      <c r="AE950" s="43">
        <v>0</v>
      </c>
      <c r="AF950" s="43">
        <v>0</v>
      </c>
      <c r="AG950" s="43">
        <v>0</v>
      </c>
      <c r="AH950" s="43">
        <v>0</v>
      </c>
      <c r="AI950" s="88">
        <v>0</v>
      </c>
      <c r="AJ950" s="43">
        <v>0</v>
      </c>
      <c r="AK950" s="43">
        <v>0</v>
      </c>
      <c r="AL950" s="43">
        <v>0</v>
      </c>
      <c r="AM950" s="43">
        <v>0</v>
      </c>
      <c r="AN950" s="72">
        <f t="shared" si="171"/>
        <v>6799076.9699999997</v>
      </c>
      <c r="AO950" s="40">
        <v>42786</v>
      </c>
      <c r="AP950" s="56">
        <v>6799076.9699999997</v>
      </c>
      <c r="AQ950" s="43">
        <v>0</v>
      </c>
      <c r="AR950" s="43">
        <v>0</v>
      </c>
      <c r="AS950" s="43">
        <v>0</v>
      </c>
      <c r="AT950" s="43">
        <v>0</v>
      </c>
      <c r="AU950" s="43">
        <v>0</v>
      </c>
      <c r="AV950" s="43">
        <v>0</v>
      </c>
      <c r="AW950" s="43">
        <v>0</v>
      </c>
      <c r="AX950" s="43">
        <v>0</v>
      </c>
      <c r="AY950" s="43">
        <v>0</v>
      </c>
      <c r="AZ950" s="43">
        <v>0</v>
      </c>
      <c r="BA950" s="19"/>
      <c r="BB950" s="275">
        <f t="shared" si="172"/>
        <v>0</v>
      </c>
      <c r="BC950" s="275">
        <f t="shared" si="173"/>
        <v>41229.030000000261</v>
      </c>
      <c r="BD950" s="14">
        <f>COUNTIF(СписМінфін!$B$2:$B$101,M950)</f>
        <v>1</v>
      </c>
    </row>
    <row r="951" spans="1:56" hidden="1" x14ac:dyDescent="0.2">
      <c r="A951" s="11">
        <v>1</v>
      </c>
      <c r="B951" s="14">
        <f t="shared" si="175"/>
        <v>0</v>
      </c>
      <c r="C951" s="14">
        <f t="shared" si="176"/>
        <v>0</v>
      </c>
      <c r="D951" s="14" t="str">
        <f t="shared" si="177"/>
        <v>12ПРИВАТНЕ АКЦIОНЕРНЕ ТОВАРИСТВО "СЕНТРАВІС ПРОДАКШН ЮКРЕЙН"</v>
      </c>
      <c r="E951" s="261">
        <f t="shared" si="178"/>
        <v>0</v>
      </c>
      <c r="F951" s="261">
        <f t="shared" si="179"/>
        <v>0</v>
      </c>
      <c r="G951" s="128">
        <f t="shared" si="169"/>
        <v>0</v>
      </c>
      <c r="H951" s="126">
        <f t="shared" si="182"/>
        <v>0</v>
      </c>
      <c r="I951" s="74">
        <v>42724</v>
      </c>
      <c r="J951" s="23">
        <v>42724</v>
      </c>
      <c r="K951" s="274">
        <f t="shared" si="180"/>
        <v>42755</v>
      </c>
      <c r="L951" s="22">
        <v>9247114137</v>
      </c>
      <c r="M951" s="14" t="s">
        <v>73</v>
      </c>
      <c r="N951" s="41">
        <v>309269404078</v>
      </c>
      <c r="O951" s="40">
        <v>42724</v>
      </c>
      <c r="P951" s="40">
        <v>42724</v>
      </c>
      <c r="Q951" s="40" t="s">
        <v>108</v>
      </c>
      <c r="R951" s="43">
        <v>24713633</v>
      </c>
      <c r="S951" s="40" t="s">
        <v>108</v>
      </c>
      <c r="T951" s="55">
        <f t="shared" si="170"/>
        <v>24713633</v>
      </c>
      <c r="U951" s="91">
        <v>42755</v>
      </c>
      <c r="V951" s="44">
        <v>24713633</v>
      </c>
      <c r="W951" s="43">
        <v>0</v>
      </c>
      <c r="X951" s="43">
        <v>0</v>
      </c>
      <c r="Y951" s="43">
        <v>0</v>
      </c>
      <c r="Z951" s="43">
        <v>0</v>
      </c>
      <c r="AA951" s="43">
        <v>0</v>
      </c>
      <c r="AB951" s="43">
        <v>0</v>
      </c>
      <c r="AC951" s="43">
        <v>0</v>
      </c>
      <c r="AD951" s="43">
        <v>0</v>
      </c>
      <c r="AE951" s="43">
        <v>0</v>
      </c>
      <c r="AF951" s="43">
        <v>0</v>
      </c>
      <c r="AG951" s="43">
        <v>0</v>
      </c>
      <c r="AH951" s="43">
        <v>0</v>
      </c>
      <c r="AI951" s="88">
        <v>0</v>
      </c>
      <c r="AJ951" s="43">
        <v>0</v>
      </c>
      <c r="AK951" s="43">
        <v>0</v>
      </c>
      <c r="AL951" s="43">
        <v>0</v>
      </c>
      <c r="AM951" s="43">
        <v>0</v>
      </c>
      <c r="AN951" s="72">
        <f t="shared" si="171"/>
        <v>24713633</v>
      </c>
      <c r="AO951" s="43">
        <v>0</v>
      </c>
      <c r="AP951" s="57">
        <v>24713633</v>
      </c>
      <c r="AQ951" s="43">
        <v>0</v>
      </c>
      <c r="AR951" s="43">
        <v>0</v>
      </c>
      <c r="AS951" s="43">
        <v>0</v>
      </c>
      <c r="AT951" s="43">
        <v>0</v>
      </c>
      <c r="AU951" s="43">
        <v>0</v>
      </c>
      <c r="AV951" s="43">
        <v>0</v>
      </c>
      <c r="AW951" s="43">
        <v>0</v>
      </c>
      <c r="AX951" s="43">
        <v>0</v>
      </c>
      <c r="AY951" s="43">
        <v>0</v>
      </c>
      <c r="AZ951" s="43">
        <v>0</v>
      </c>
      <c r="BA951" s="19"/>
      <c r="BB951" s="275">
        <f t="shared" si="172"/>
        <v>0</v>
      </c>
      <c r="BC951" s="275">
        <f t="shared" si="173"/>
        <v>0</v>
      </c>
      <c r="BD951" s="14">
        <f>COUNTIF(СписМінфін!$B$2:$B$101,M951)</f>
        <v>1</v>
      </c>
    </row>
    <row r="952" spans="1:56" hidden="1" x14ac:dyDescent="0.2">
      <c r="A952" s="11">
        <v>1</v>
      </c>
      <c r="B952" s="14">
        <f t="shared" si="175"/>
        <v>0</v>
      </c>
      <c r="C952" s="14">
        <f t="shared" si="176"/>
        <v>0</v>
      </c>
      <c r="D952" s="14" t="str">
        <f t="shared" si="177"/>
        <v>12ПРИВАТНЕ АКЦІОНЕРНЕ ТОВАРИСТВО "ПОЛОГІВСЬКИЙ ОЛІЙНОЕКСТРАКЦІЙНИЙ ЗАВОД"</v>
      </c>
      <c r="E952" s="261">
        <f t="shared" si="178"/>
        <v>0</v>
      </c>
      <c r="F952" s="261">
        <f t="shared" si="179"/>
        <v>0</v>
      </c>
      <c r="G952" s="128">
        <f t="shared" si="169"/>
        <v>0</v>
      </c>
      <c r="H952" s="126">
        <f t="shared" si="182"/>
        <v>0</v>
      </c>
      <c r="I952" s="74">
        <v>42724</v>
      </c>
      <c r="J952" s="23">
        <v>42724</v>
      </c>
      <c r="K952" s="274">
        <f t="shared" si="180"/>
        <v>42755</v>
      </c>
      <c r="L952" s="22">
        <v>9246331110</v>
      </c>
      <c r="M952" s="14" t="s">
        <v>75</v>
      </c>
      <c r="N952" s="41">
        <v>3841408159</v>
      </c>
      <c r="O952" s="40">
        <v>42724</v>
      </c>
      <c r="P952" s="40">
        <v>42724</v>
      </c>
      <c r="Q952" s="40" t="s">
        <v>108</v>
      </c>
      <c r="R952" s="60">
        <v>65597331</v>
      </c>
      <c r="S952" s="40" t="s">
        <v>108</v>
      </c>
      <c r="T952" s="55">
        <f t="shared" si="170"/>
        <v>65597331</v>
      </c>
      <c r="U952" s="94">
        <v>42755</v>
      </c>
      <c r="V952" s="60">
        <v>65597331</v>
      </c>
      <c r="W952" s="43">
        <v>0</v>
      </c>
      <c r="X952" s="43">
        <v>0</v>
      </c>
      <c r="Y952" s="43">
        <v>0</v>
      </c>
      <c r="Z952" s="43">
        <v>0</v>
      </c>
      <c r="AA952" s="43">
        <v>0</v>
      </c>
      <c r="AB952" s="43">
        <v>0</v>
      </c>
      <c r="AC952" s="43">
        <v>0</v>
      </c>
      <c r="AD952" s="43">
        <v>0</v>
      </c>
      <c r="AE952" s="43">
        <v>0</v>
      </c>
      <c r="AF952" s="43">
        <v>0</v>
      </c>
      <c r="AG952" s="43">
        <v>0</v>
      </c>
      <c r="AH952" s="43">
        <v>0</v>
      </c>
      <c r="AI952" s="88">
        <v>0</v>
      </c>
      <c r="AJ952" s="43">
        <v>0</v>
      </c>
      <c r="AK952" s="43">
        <v>0</v>
      </c>
      <c r="AL952" s="43">
        <v>0</v>
      </c>
      <c r="AM952" s="43">
        <v>0</v>
      </c>
      <c r="AN952" s="72">
        <f t="shared" si="171"/>
        <v>65597331</v>
      </c>
      <c r="AO952" s="43">
        <v>0</v>
      </c>
      <c r="AP952" s="57">
        <v>65597331</v>
      </c>
      <c r="AQ952" s="43">
        <v>0</v>
      </c>
      <c r="AR952" s="43">
        <v>0</v>
      </c>
      <c r="AS952" s="43">
        <v>0</v>
      </c>
      <c r="AT952" s="43">
        <v>0</v>
      </c>
      <c r="AU952" s="43">
        <v>0</v>
      </c>
      <c r="AV952" s="43">
        <v>0</v>
      </c>
      <c r="AW952" s="43">
        <v>0</v>
      </c>
      <c r="AX952" s="43">
        <v>0</v>
      </c>
      <c r="AY952" s="43">
        <v>0</v>
      </c>
      <c r="AZ952" s="43">
        <v>0</v>
      </c>
      <c r="BA952" s="19"/>
      <c r="BB952" s="275">
        <f t="shared" si="172"/>
        <v>0</v>
      </c>
      <c r="BC952" s="275">
        <f t="shared" si="173"/>
        <v>0</v>
      </c>
      <c r="BD952" s="14">
        <f>COUNTIF(СписМінфін!$B$2:$B$101,M952)</f>
        <v>1</v>
      </c>
    </row>
    <row r="953" spans="1:56" hidden="1" x14ac:dyDescent="0.2">
      <c r="A953" s="11">
        <v>1</v>
      </c>
      <c r="B953" s="14">
        <f t="shared" si="175"/>
        <v>0</v>
      </c>
      <c r="C953" s="14">
        <f t="shared" si="176"/>
        <v>0</v>
      </c>
      <c r="D953" s="14" t="str">
        <f t="shared" si="177"/>
        <v>12ПРИВАТНЕ ПIДПРИЄМСТВО "ТОРГОВИЙ ДІМ "МАЙОЛА"</v>
      </c>
      <c r="E953" s="261">
        <f t="shared" si="178"/>
        <v>0</v>
      </c>
      <c r="F953" s="261">
        <f t="shared" si="179"/>
        <v>0</v>
      </c>
      <c r="G953" s="128">
        <f t="shared" si="169"/>
        <v>0</v>
      </c>
      <c r="H953" s="126">
        <f t="shared" si="182"/>
        <v>0</v>
      </c>
      <c r="I953" s="74">
        <v>42724</v>
      </c>
      <c r="J953" s="23">
        <v>42724</v>
      </c>
      <c r="K953" s="274">
        <f t="shared" si="180"/>
        <v>42755</v>
      </c>
      <c r="L953" s="22">
        <v>9246638962</v>
      </c>
      <c r="M953" s="14" t="s">
        <v>80</v>
      </c>
      <c r="N953" s="41">
        <v>327120313055</v>
      </c>
      <c r="O953" s="40">
        <v>42724</v>
      </c>
      <c r="P953" s="40">
        <v>42724</v>
      </c>
      <c r="Q953" s="40" t="s">
        <v>108</v>
      </c>
      <c r="R953" s="43">
        <v>23934682</v>
      </c>
      <c r="S953" s="40" t="s">
        <v>108</v>
      </c>
      <c r="T953" s="55">
        <f t="shared" si="170"/>
        <v>23934682</v>
      </c>
      <c r="U953" s="91">
        <v>42755</v>
      </c>
      <c r="V953" s="44">
        <v>23934682</v>
      </c>
      <c r="W953" s="43">
        <v>0</v>
      </c>
      <c r="X953" s="43">
        <v>0</v>
      </c>
      <c r="Y953" s="43">
        <v>0</v>
      </c>
      <c r="Z953" s="43">
        <v>0</v>
      </c>
      <c r="AA953" s="43">
        <v>0</v>
      </c>
      <c r="AB953" s="43">
        <v>0</v>
      </c>
      <c r="AC953" s="43">
        <v>0</v>
      </c>
      <c r="AD953" s="43">
        <v>0</v>
      </c>
      <c r="AE953" s="43">
        <v>0</v>
      </c>
      <c r="AF953" s="43">
        <v>0</v>
      </c>
      <c r="AG953" s="43">
        <v>0</v>
      </c>
      <c r="AH953" s="43">
        <v>0</v>
      </c>
      <c r="AI953" s="88">
        <v>0</v>
      </c>
      <c r="AJ953" s="43">
        <v>0</v>
      </c>
      <c r="AK953" s="43">
        <v>0</v>
      </c>
      <c r="AL953" s="43">
        <v>0</v>
      </c>
      <c r="AM953" s="43">
        <v>0</v>
      </c>
      <c r="AN953" s="72">
        <f t="shared" si="171"/>
        <v>23934682</v>
      </c>
      <c r="AO953" s="43">
        <v>0</v>
      </c>
      <c r="AP953" s="57">
        <v>23934682</v>
      </c>
      <c r="AQ953" s="43">
        <v>0</v>
      </c>
      <c r="AR953" s="43">
        <v>0</v>
      </c>
      <c r="AS953" s="43">
        <v>0</v>
      </c>
      <c r="AT953" s="43">
        <v>0</v>
      </c>
      <c r="AU953" s="43">
        <v>0</v>
      </c>
      <c r="AV953" s="43">
        <v>0</v>
      </c>
      <c r="AW953" s="43">
        <v>0</v>
      </c>
      <c r="AX953" s="43">
        <v>0</v>
      </c>
      <c r="AY953" s="43">
        <v>0</v>
      </c>
      <c r="AZ953" s="43">
        <v>0</v>
      </c>
      <c r="BA953" s="19"/>
      <c r="BB953" s="275">
        <f t="shared" si="172"/>
        <v>0</v>
      </c>
      <c r="BC953" s="275">
        <f t="shared" si="173"/>
        <v>0</v>
      </c>
      <c r="BD953" s="14">
        <f>COUNTIF(СписМінфін!$B$2:$B$101,M953)</f>
        <v>1</v>
      </c>
    </row>
    <row r="954" spans="1:56" hidden="1" x14ac:dyDescent="0.2">
      <c r="A954" s="11">
        <v>1</v>
      </c>
      <c r="B954" s="14">
        <f t="shared" si="175"/>
        <v>0</v>
      </c>
      <c r="C954" s="14">
        <f t="shared" si="176"/>
        <v>0</v>
      </c>
      <c r="D954" s="14" t="str">
        <f t="shared" si="177"/>
        <v>12ПУБЛІЧНЕ АКЦIОНЕРНЕ ТОВАРИСТВО "ОДЕСЬКИЙ ПРИПОРТОВИЙ ЗАВОД"</v>
      </c>
      <c r="E954" s="261">
        <f t="shared" si="178"/>
        <v>0</v>
      </c>
      <c r="F954" s="261">
        <f t="shared" si="179"/>
        <v>0</v>
      </c>
      <c r="G954" s="128">
        <f t="shared" si="169"/>
        <v>0</v>
      </c>
      <c r="H954" s="126">
        <f t="shared" si="182"/>
        <v>0</v>
      </c>
      <c r="I954" s="74">
        <v>42724</v>
      </c>
      <c r="J954" s="23">
        <v>42724</v>
      </c>
      <c r="K954" s="274">
        <f t="shared" si="180"/>
        <v>42755</v>
      </c>
      <c r="L954" s="22">
        <v>9246351619</v>
      </c>
      <c r="M954" s="14" t="s">
        <v>41</v>
      </c>
      <c r="N954" s="41">
        <v>2065315339</v>
      </c>
      <c r="O954" s="40">
        <v>42724</v>
      </c>
      <c r="P954" s="40">
        <v>42724</v>
      </c>
      <c r="Q954" s="40" t="s">
        <v>108</v>
      </c>
      <c r="R954" s="22">
        <v>22034834</v>
      </c>
      <c r="S954" s="40">
        <v>42754</v>
      </c>
      <c r="T954" s="55">
        <f t="shared" si="170"/>
        <v>22034834</v>
      </c>
      <c r="U954" s="90">
        <v>42755</v>
      </c>
      <c r="V954" s="19">
        <v>22034834</v>
      </c>
      <c r="W954" s="43">
        <v>0</v>
      </c>
      <c r="X954" s="43">
        <v>0</v>
      </c>
      <c r="Y954" s="43">
        <v>0</v>
      </c>
      <c r="Z954" s="43">
        <v>0</v>
      </c>
      <c r="AA954" s="43">
        <v>0</v>
      </c>
      <c r="AB954" s="43">
        <v>0</v>
      </c>
      <c r="AC954" s="43">
        <v>0</v>
      </c>
      <c r="AD954" s="43">
        <v>0</v>
      </c>
      <c r="AE954" s="43">
        <v>0</v>
      </c>
      <c r="AF954" s="43">
        <v>0</v>
      </c>
      <c r="AG954" s="43">
        <v>0</v>
      </c>
      <c r="AH954" s="43">
        <v>0</v>
      </c>
      <c r="AI954" s="88">
        <v>0</v>
      </c>
      <c r="AJ954" s="43">
        <v>0</v>
      </c>
      <c r="AK954" s="43">
        <v>0</v>
      </c>
      <c r="AL954" s="43">
        <v>0</v>
      </c>
      <c r="AM954" s="43">
        <v>0</v>
      </c>
      <c r="AN954" s="72">
        <f t="shared" si="171"/>
        <v>22034834</v>
      </c>
      <c r="AO954" s="40">
        <v>42767</v>
      </c>
      <c r="AP954" s="56">
        <v>22034834</v>
      </c>
      <c r="AQ954" s="43">
        <v>0</v>
      </c>
      <c r="AR954" s="43">
        <v>0</v>
      </c>
      <c r="AS954" s="43">
        <v>0</v>
      </c>
      <c r="AT954" s="43">
        <v>0</v>
      </c>
      <c r="AU954" s="43">
        <v>0</v>
      </c>
      <c r="AV954" s="43">
        <v>0</v>
      </c>
      <c r="AW954" s="43">
        <v>0</v>
      </c>
      <c r="AX954" s="43">
        <v>0</v>
      </c>
      <c r="AY954" s="43">
        <v>0</v>
      </c>
      <c r="AZ954" s="43">
        <v>0</v>
      </c>
      <c r="BA954" s="19"/>
      <c r="BB954" s="275">
        <f t="shared" si="172"/>
        <v>0</v>
      </c>
      <c r="BC954" s="275">
        <f t="shared" si="173"/>
        <v>0</v>
      </c>
      <c r="BD954" s="14">
        <f>COUNTIF(СписМінфін!$B$2:$B$101,M954)</f>
        <v>1</v>
      </c>
    </row>
    <row r="955" spans="1:56" hidden="1" x14ac:dyDescent="0.2">
      <c r="A955" s="11">
        <v>1</v>
      </c>
      <c r="B955" s="14">
        <f t="shared" si="175"/>
        <v>0</v>
      </c>
      <c r="C955" s="14">
        <f t="shared" si="176"/>
        <v>0</v>
      </c>
      <c r="D955" s="14" t="str">
        <f t="shared" si="177"/>
        <v>12ПУБЛІЧНЕ АКЦIОНЕРНЕ ТОВАРИСТВО "СУМСЬКЕ МАШИНОБУДІВНЕ НАУКОВО-ВИРОБНИЧЕ ОБ'ЄДНАННЯ"</v>
      </c>
      <c r="E955" s="261">
        <f t="shared" si="178"/>
        <v>0</v>
      </c>
      <c r="F955" s="261">
        <f t="shared" si="179"/>
        <v>0</v>
      </c>
      <c r="G955" s="128">
        <f t="shared" si="169"/>
        <v>0</v>
      </c>
      <c r="H955" s="126">
        <f t="shared" si="182"/>
        <v>0</v>
      </c>
      <c r="I955" s="74">
        <v>42724</v>
      </c>
      <c r="J955" s="23">
        <v>42724</v>
      </c>
      <c r="K955" s="274">
        <f t="shared" si="180"/>
        <v>42755</v>
      </c>
      <c r="L955" s="22">
        <v>9246313460</v>
      </c>
      <c r="M955" s="14" t="s">
        <v>48</v>
      </c>
      <c r="N955" s="41">
        <v>57479918286</v>
      </c>
      <c r="O955" s="40">
        <v>42724</v>
      </c>
      <c r="P955" s="40">
        <v>42724</v>
      </c>
      <c r="Q955" s="40" t="s">
        <v>108</v>
      </c>
      <c r="R955" s="43">
        <v>15706007</v>
      </c>
      <c r="S955" s="40">
        <v>42754</v>
      </c>
      <c r="T955" s="55">
        <f t="shared" si="170"/>
        <v>15706007</v>
      </c>
      <c r="U955" s="90">
        <v>42755</v>
      </c>
      <c r="V955" s="19">
        <v>15706007</v>
      </c>
      <c r="W955" s="43">
        <v>0</v>
      </c>
      <c r="X955" s="43">
        <v>0</v>
      </c>
      <c r="Y955" s="43">
        <v>0</v>
      </c>
      <c r="Z955" s="43">
        <v>0</v>
      </c>
      <c r="AA955" s="43">
        <v>0</v>
      </c>
      <c r="AB955" s="43">
        <v>0</v>
      </c>
      <c r="AC955" s="43">
        <v>0</v>
      </c>
      <c r="AD955" s="43">
        <v>0</v>
      </c>
      <c r="AE955" s="43">
        <v>0</v>
      </c>
      <c r="AF955" s="43">
        <v>0</v>
      </c>
      <c r="AG955" s="43">
        <v>0</v>
      </c>
      <c r="AH955" s="43">
        <v>0</v>
      </c>
      <c r="AI955" s="88">
        <v>0</v>
      </c>
      <c r="AJ955" s="43">
        <v>0</v>
      </c>
      <c r="AK955" s="43">
        <v>0</v>
      </c>
      <c r="AL955" s="43">
        <v>0</v>
      </c>
      <c r="AM955" s="43">
        <v>0</v>
      </c>
      <c r="AN955" s="72">
        <f t="shared" si="171"/>
        <v>15706007</v>
      </c>
      <c r="AO955" s="40">
        <v>42786</v>
      </c>
      <c r="AP955" s="56">
        <v>15706007</v>
      </c>
      <c r="AQ955" s="43">
        <v>0</v>
      </c>
      <c r="AR955" s="43">
        <v>0</v>
      </c>
      <c r="AS955" s="43">
        <v>0</v>
      </c>
      <c r="AT955" s="43">
        <v>0</v>
      </c>
      <c r="AU955" s="43">
        <v>0</v>
      </c>
      <c r="AV955" s="43">
        <v>0</v>
      </c>
      <c r="AW955" s="43">
        <v>0</v>
      </c>
      <c r="AX955" s="43">
        <v>0</v>
      </c>
      <c r="AY955" s="43">
        <v>0</v>
      </c>
      <c r="AZ955" s="43">
        <v>0</v>
      </c>
      <c r="BA955" s="19"/>
      <c r="BB955" s="275">
        <f t="shared" si="172"/>
        <v>0</v>
      </c>
      <c r="BC955" s="275">
        <f t="shared" si="173"/>
        <v>0</v>
      </c>
      <c r="BD955" s="14">
        <f>COUNTIF(СписМінфін!$B$2:$B$101,M955)</f>
        <v>1</v>
      </c>
    </row>
    <row r="956" spans="1:56" hidden="1" x14ac:dyDescent="0.2">
      <c r="A956" s="11">
        <v>1</v>
      </c>
      <c r="B956" s="14">
        <f t="shared" si="175"/>
        <v>1</v>
      </c>
      <c r="C956" s="14">
        <f t="shared" si="176"/>
        <v>0</v>
      </c>
      <c r="D956" s="14" t="str">
        <f t="shared" si="177"/>
        <v>12СПІЛЬНЕ УКРАЇНСЬКО-ПОЛЬСЬКЕ ПІДПРИЄМСТВО В ФОРМІ ТОВАРИСТВА З ОБМЕЖЕНОЮ ВІДПОВІДАЛЬНІСТЮ "МОДЕРН-ЕКСПО"</v>
      </c>
      <c r="E956" s="261">
        <f t="shared" si="178"/>
        <v>193.15068493150685</v>
      </c>
      <c r="F956" s="261">
        <f t="shared" si="179"/>
        <v>0</v>
      </c>
      <c r="G956" s="128">
        <f t="shared" si="169"/>
        <v>1500</v>
      </c>
      <c r="H956" s="126">
        <f t="shared" si="182"/>
        <v>0</v>
      </c>
      <c r="I956" s="74">
        <v>42724</v>
      </c>
      <c r="J956" s="23">
        <v>42724</v>
      </c>
      <c r="K956" s="274">
        <f t="shared" si="180"/>
        <v>42755</v>
      </c>
      <c r="L956" s="22">
        <v>9247117150</v>
      </c>
      <c r="M956" s="14" t="s">
        <v>93</v>
      </c>
      <c r="N956" s="41">
        <v>217515703177</v>
      </c>
      <c r="O956" s="40">
        <v>42724</v>
      </c>
      <c r="P956" s="40">
        <v>42724</v>
      </c>
      <c r="Q956" s="40" t="s">
        <v>108</v>
      </c>
      <c r="R956" s="43">
        <v>6847632</v>
      </c>
      <c r="S956" s="40"/>
      <c r="T956" s="55">
        <f t="shared" si="170"/>
        <v>6846132</v>
      </c>
      <c r="U956" s="91">
        <v>42755</v>
      </c>
      <c r="V956" s="44">
        <v>6846132</v>
      </c>
      <c r="W956" s="43">
        <v>0</v>
      </c>
      <c r="X956" s="43">
        <v>0</v>
      </c>
      <c r="Y956" s="43">
        <v>0</v>
      </c>
      <c r="Z956" s="43">
        <v>0</v>
      </c>
      <c r="AA956" s="43">
        <v>0</v>
      </c>
      <c r="AB956" s="43">
        <v>0</v>
      </c>
      <c r="AC956" s="43">
        <v>0</v>
      </c>
      <c r="AD956" s="43">
        <v>0</v>
      </c>
      <c r="AE956" s="43">
        <v>0</v>
      </c>
      <c r="AF956" s="43">
        <v>0</v>
      </c>
      <c r="AG956" s="43">
        <v>0</v>
      </c>
      <c r="AH956" s="43">
        <v>0</v>
      </c>
      <c r="AI956" s="88">
        <v>0</v>
      </c>
      <c r="AJ956" s="43">
        <v>0</v>
      </c>
      <c r="AK956" s="43">
        <v>0</v>
      </c>
      <c r="AL956" s="43">
        <v>0</v>
      </c>
      <c r="AM956" s="43">
        <v>0</v>
      </c>
      <c r="AN956" s="72">
        <f t="shared" si="171"/>
        <v>6846132</v>
      </c>
      <c r="AO956" s="28">
        <v>42768</v>
      </c>
      <c r="AP956" s="27">
        <v>6846132</v>
      </c>
      <c r="AQ956" s="43">
        <v>0</v>
      </c>
      <c r="AR956" s="43">
        <v>0</v>
      </c>
      <c r="AS956" s="43">
        <v>0</v>
      </c>
      <c r="AT956" s="43">
        <v>0</v>
      </c>
      <c r="AU956" s="43">
        <v>0</v>
      </c>
      <c r="AV956" s="43">
        <v>0</v>
      </c>
      <c r="AW956" s="43">
        <v>0</v>
      </c>
      <c r="AX956" s="43">
        <v>0</v>
      </c>
      <c r="AY956" s="43">
        <v>0</v>
      </c>
      <c r="AZ956" s="43">
        <v>0</v>
      </c>
      <c r="BA956" s="19"/>
      <c r="BB956" s="275">
        <f t="shared" si="172"/>
        <v>0</v>
      </c>
      <c r="BC956" s="275">
        <f t="shared" si="173"/>
        <v>1500</v>
      </c>
      <c r="BD956" s="14">
        <f>COUNTIF(СписМінфін!$B$2:$B$101,M956)</f>
        <v>1</v>
      </c>
    </row>
    <row r="957" spans="1:56" hidden="1" x14ac:dyDescent="0.2">
      <c r="A957" s="11">
        <v>1</v>
      </c>
      <c r="B957" s="14">
        <f t="shared" si="175"/>
        <v>0</v>
      </c>
      <c r="C957" s="14">
        <f t="shared" si="176"/>
        <v>0</v>
      </c>
      <c r="D957" s="14" t="str">
        <f t="shared" si="177"/>
        <v>12ТОВАРИСТВО З ОБМЕЖЕНОЮ ВIДПОВIДАЛЬНIСТЮ "АГРОПРОІНВЕСТ 08"</v>
      </c>
      <c r="E957" s="261">
        <f t="shared" si="178"/>
        <v>0</v>
      </c>
      <c r="F957" s="261">
        <f t="shared" si="179"/>
        <v>0</v>
      </c>
      <c r="G957" s="128">
        <f t="shared" si="169"/>
        <v>0</v>
      </c>
      <c r="H957" s="126">
        <f t="shared" si="182"/>
        <v>0</v>
      </c>
      <c r="I957" s="74">
        <v>42724</v>
      </c>
      <c r="J957" s="23">
        <v>42724</v>
      </c>
      <c r="K957" s="274">
        <f t="shared" si="180"/>
        <v>42755</v>
      </c>
      <c r="L957" s="22">
        <v>9246402126</v>
      </c>
      <c r="M957" s="14" t="s">
        <v>92</v>
      </c>
      <c r="N957" s="41">
        <v>358343308067</v>
      </c>
      <c r="O957" s="40">
        <v>42724</v>
      </c>
      <c r="P957" s="40">
        <v>42724</v>
      </c>
      <c r="Q957" s="40" t="s">
        <v>108</v>
      </c>
      <c r="R957" s="43">
        <v>25573142</v>
      </c>
      <c r="S957" s="40" t="s">
        <v>108</v>
      </c>
      <c r="T957" s="55">
        <f t="shared" si="170"/>
        <v>25573142</v>
      </c>
      <c r="U957" s="91">
        <v>42755</v>
      </c>
      <c r="V957" s="44">
        <v>25573142</v>
      </c>
      <c r="W957" s="43">
        <v>0</v>
      </c>
      <c r="X957" s="43">
        <v>0</v>
      </c>
      <c r="Y957" s="43">
        <v>0</v>
      </c>
      <c r="Z957" s="43">
        <v>0</v>
      </c>
      <c r="AA957" s="43">
        <v>0</v>
      </c>
      <c r="AB957" s="43">
        <v>0</v>
      </c>
      <c r="AC957" s="43">
        <v>0</v>
      </c>
      <c r="AD957" s="43">
        <v>0</v>
      </c>
      <c r="AE957" s="43">
        <v>0</v>
      </c>
      <c r="AF957" s="43">
        <v>0</v>
      </c>
      <c r="AG957" s="43">
        <v>0</v>
      </c>
      <c r="AH957" s="43">
        <v>0</v>
      </c>
      <c r="AI957" s="88">
        <v>0</v>
      </c>
      <c r="AJ957" s="43">
        <v>0</v>
      </c>
      <c r="AK957" s="43">
        <v>0</v>
      </c>
      <c r="AL957" s="43">
        <v>0</v>
      </c>
      <c r="AM957" s="43">
        <v>0</v>
      </c>
      <c r="AN957" s="72">
        <f t="shared" si="171"/>
        <v>25573142</v>
      </c>
      <c r="AO957" s="43">
        <v>0</v>
      </c>
      <c r="AP957" s="57">
        <v>25573142</v>
      </c>
      <c r="AQ957" s="43">
        <v>0</v>
      </c>
      <c r="AR957" s="43">
        <v>0</v>
      </c>
      <c r="AS957" s="43">
        <v>0</v>
      </c>
      <c r="AT957" s="43">
        <v>0</v>
      </c>
      <c r="AU957" s="43">
        <v>0</v>
      </c>
      <c r="AV957" s="43">
        <v>0</v>
      </c>
      <c r="AW957" s="43">
        <v>0</v>
      </c>
      <c r="AX957" s="43">
        <v>0</v>
      </c>
      <c r="AY957" s="43">
        <v>0</v>
      </c>
      <c r="AZ957" s="43">
        <v>0</v>
      </c>
      <c r="BA957" s="19"/>
      <c r="BB957" s="275">
        <f t="shared" si="172"/>
        <v>0</v>
      </c>
      <c r="BC957" s="275">
        <f t="shared" si="173"/>
        <v>0</v>
      </c>
      <c r="BD957" s="14">
        <f>COUNTIF(СписМінфін!$B$2:$B$101,M957)</f>
        <v>1</v>
      </c>
    </row>
    <row r="958" spans="1:56" hidden="1" x14ac:dyDescent="0.2">
      <c r="A958" s="11">
        <v>1</v>
      </c>
      <c r="B958" s="14">
        <f t="shared" si="175"/>
        <v>0</v>
      </c>
      <c r="C958" s="14">
        <f t="shared" si="176"/>
        <v>0</v>
      </c>
      <c r="D958" s="14" t="str">
        <f t="shared" si="177"/>
        <v>12ТОВАРИСТВО З ОБМЕЖЕНОЮ ВIДПОВIДАЛЬНIСТЮ "АТЕМ ГРУП"</v>
      </c>
      <c r="E958" s="261">
        <f t="shared" si="178"/>
        <v>0</v>
      </c>
      <c r="F958" s="261">
        <f t="shared" si="179"/>
        <v>0</v>
      </c>
      <c r="G958" s="128">
        <f t="shared" si="169"/>
        <v>0</v>
      </c>
      <c r="H958" s="126">
        <f t="shared" si="182"/>
        <v>0</v>
      </c>
      <c r="I958" s="74">
        <v>42724</v>
      </c>
      <c r="J958" s="23">
        <v>42724</v>
      </c>
      <c r="K958" s="274">
        <f t="shared" si="180"/>
        <v>42755</v>
      </c>
      <c r="L958" s="22">
        <v>9246881891</v>
      </c>
      <c r="M958" s="14" t="s">
        <v>18</v>
      </c>
      <c r="N958" s="41">
        <v>406578526532</v>
      </c>
      <c r="O958" s="40">
        <v>42724</v>
      </c>
      <c r="P958" s="40">
        <v>42724</v>
      </c>
      <c r="Q958" s="40" t="s">
        <v>108</v>
      </c>
      <c r="R958" s="22">
        <v>488500</v>
      </c>
      <c r="S958" s="40">
        <v>42755</v>
      </c>
      <c r="T958" s="55">
        <f t="shared" si="170"/>
        <v>488500</v>
      </c>
      <c r="U958" s="90">
        <v>42755</v>
      </c>
      <c r="V958" s="19">
        <v>488500</v>
      </c>
      <c r="W958" s="43">
        <v>0</v>
      </c>
      <c r="X958" s="43">
        <v>0</v>
      </c>
      <c r="Y958" s="43">
        <v>0</v>
      </c>
      <c r="Z958" s="43">
        <v>0</v>
      </c>
      <c r="AA958" s="43">
        <v>0</v>
      </c>
      <c r="AB958" s="43">
        <v>0</v>
      </c>
      <c r="AC958" s="43">
        <v>0</v>
      </c>
      <c r="AD958" s="43">
        <v>0</v>
      </c>
      <c r="AE958" s="43">
        <v>0</v>
      </c>
      <c r="AF958" s="43">
        <v>0</v>
      </c>
      <c r="AG958" s="43">
        <v>0</v>
      </c>
      <c r="AH958" s="43">
        <v>0</v>
      </c>
      <c r="AI958" s="88">
        <v>0</v>
      </c>
      <c r="AJ958" s="43">
        <v>0</v>
      </c>
      <c r="AK958" s="43">
        <v>0</v>
      </c>
      <c r="AL958" s="43">
        <v>0</v>
      </c>
      <c r="AM958" s="43">
        <v>0</v>
      </c>
      <c r="AN958" s="72">
        <f t="shared" si="171"/>
        <v>488500</v>
      </c>
      <c r="AO958" s="40">
        <v>42768</v>
      </c>
      <c r="AP958" s="56">
        <v>488500</v>
      </c>
      <c r="AQ958" s="43">
        <v>0</v>
      </c>
      <c r="AR958" s="43">
        <v>0</v>
      </c>
      <c r="AS958" s="43">
        <v>0</v>
      </c>
      <c r="AT958" s="43">
        <v>0</v>
      </c>
      <c r="AU958" s="43">
        <v>0</v>
      </c>
      <c r="AV958" s="43">
        <v>0</v>
      </c>
      <c r="AW958" s="43">
        <v>0</v>
      </c>
      <c r="AX958" s="43">
        <v>0</v>
      </c>
      <c r="AY958" s="43">
        <v>0</v>
      </c>
      <c r="AZ958" s="43">
        <v>0</v>
      </c>
      <c r="BA958" s="19"/>
      <c r="BB958" s="275">
        <f t="shared" si="172"/>
        <v>0</v>
      </c>
      <c r="BC958" s="275">
        <f t="shared" si="173"/>
        <v>0</v>
      </c>
      <c r="BD958" s="14">
        <f>COUNTIF(СписМінфін!$B$2:$B$101,M958)</f>
        <v>1</v>
      </c>
    </row>
    <row r="959" spans="1:56" hidden="1" x14ac:dyDescent="0.2">
      <c r="A959" s="11">
        <v>1</v>
      </c>
      <c r="B959" s="14">
        <f t="shared" si="175"/>
        <v>0</v>
      </c>
      <c r="C959" s="14">
        <f t="shared" si="176"/>
        <v>0</v>
      </c>
      <c r="D959" s="14" t="str">
        <f t="shared" si="177"/>
        <v>12ТОВАРИСТВО З ОБМЕЖЕНОЮ ВIДПОВIДАЛЬНIСТЮ "МАГІСТРАЛЬ - ТРАНС"</v>
      </c>
      <c r="E959" s="261">
        <f t="shared" si="178"/>
        <v>0</v>
      </c>
      <c r="F959" s="261">
        <f t="shared" si="179"/>
        <v>0</v>
      </c>
      <c r="G959" s="128">
        <f t="shared" si="169"/>
        <v>0</v>
      </c>
      <c r="H959" s="126">
        <f t="shared" si="182"/>
        <v>0</v>
      </c>
      <c r="I959" s="74">
        <v>42724</v>
      </c>
      <c r="J959" s="74">
        <v>42724</v>
      </c>
      <c r="K959" s="274">
        <f t="shared" si="180"/>
        <v>42755</v>
      </c>
      <c r="L959" s="75">
        <v>9246469619</v>
      </c>
      <c r="M959" s="14" t="s">
        <v>147</v>
      </c>
      <c r="N959" s="76">
        <v>310554126585</v>
      </c>
      <c r="O959" s="28">
        <v>42724</v>
      </c>
      <c r="P959" s="28">
        <v>42724</v>
      </c>
      <c r="Q959" s="35"/>
      <c r="R959" s="60">
        <v>109595</v>
      </c>
      <c r="S959" s="66">
        <v>42755</v>
      </c>
      <c r="T959" s="55">
        <f t="shared" si="170"/>
        <v>109595</v>
      </c>
      <c r="U959" s="91">
        <v>42755</v>
      </c>
      <c r="V959" s="44">
        <v>109595</v>
      </c>
      <c r="W959" s="43">
        <v>0</v>
      </c>
      <c r="X959" s="43">
        <v>0</v>
      </c>
      <c r="Y959" s="43">
        <v>0</v>
      </c>
      <c r="Z959" s="43">
        <v>0</v>
      </c>
      <c r="AA959" s="43">
        <v>0</v>
      </c>
      <c r="AB959" s="43">
        <v>0</v>
      </c>
      <c r="AC959" s="43">
        <v>0</v>
      </c>
      <c r="AD959" s="43">
        <v>0</v>
      </c>
      <c r="AE959" s="43">
        <v>0</v>
      </c>
      <c r="AF959" s="43">
        <v>0</v>
      </c>
      <c r="AG959" s="43">
        <v>0</v>
      </c>
      <c r="AH959" s="43">
        <v>0</v>
      </c>
      <c r="AI959" s="69"/>
      <c r="AJ959" s="60"/>
      <c r="AK959" s="69"/>
      <c r="AL959" s="60"/>
      <c r="AM959" s="43">
        <v>0</v>
      </c>
      <c r="AN959" s="72">
        <f t="shared" si="171"/>
        <v>109595</v>
      </c>
      <c r="AO959" s="28">
        <v>42767</v>
      </c>
      <c r="AP959" s="27">
        <v>109595</v>
      </c>
      <c r="AQ959" s="43">
        <v>0</v>
      </c>
      <c r="AR959" s="43">
        <v>0</v>
      </c>
      <c r="AS959" s="43">
        <v>0</v>
      </c>
      <c r="AT959" s="43">
        <v>0</v>
      </c>
      <c r="AU959" s="43">
        <v>0</v>
      </c>
      <c r="AV959" s="43">
        <v>0</v>
      </c>
      <c r="AW959" s="43">
        <v>0</v>
      </c>
      <c r="AX959" s="43">
        <v>0</v>
      </c>
      <c r="AY959" s="43">
        <v>0</v>
      </c>
      <c r="AZ959" s="43">
        <v>0</v>
      </c>
      <c r="BA959" s="60"/>
      <c r="BB959" s="275">
        <f t="shared" si="172"/>
        <v>0</v>
      </c>
      <c r="BC959" s="275">
        <f t="shared" si="173"/>
        <v>0</v>
      </c>
      <c r="BD959" s="14">
        <f>COUNTIF(СписМінфін!$B$2:$B$101,M959)</f>
        <v>1</v>
      </c>
    </row>
    <row r="960" spans="1:56" hidden="1" x14ac:dyDescent="0.2">
      <c r="A960" s="11">
        <v>1</v>
      </c>
      <c r="B960" s="14">
        <f t="shared" si="175"/>
        <v>0</v>
      </c>
      <c r="C960" s="14">
        <f t="shared" si="176"/>
        <v>0</v>
      </c>
      <c r="D960" s="14" t="str">
        <f t="shared" si="177"/>
        <v>12ТОВАРИСТВО З ОБМЕЖЕНОЮ ВIДПОВIДАЛЬНIСТЮ "МРІЯ ТРЕЙДИНГ"</v>
      </c>
      <c r="E960" s="261">
        <f t="shared" si="178"/>
        <v>0</v>
      </c>
      <c r="F960" s="261">
        <f t="shared" si="179"/>
        <v>0</v>
      </c>
      <c r="G960" s="128">
        <f t="shared" si="169"/>
        <v>0</v>
      </c>
      <c r="H960" s="126">
        <f t="shared" si="182"/>
        <v>0</v>
      </c>
      <c r="I960" s="74">
        <v>42724</v>
      </c>
      <c r="J960" s="23">
        <v>42724</v>
      </c>
      <c r="K960" s="274">
        <f t="shared" si="180"/>
        <v>42755</v>
      </c>
      <c r="L960" s="22">
        <v>9247466515</v>
      </c>
      <c r="M960" s="14" t="s">
        <v>31</v>
      </c>
      <c r="N960" s="41">
        <v>396754719188</v>
      </c>
      <c r="O960" s="40">
        <v>42724</v>
      </c>
      <c r="P960" s="40">
        <v>42724</v>
      </c>
      <c r="Q960" s="40" t="s">
        <v>108</v>
      </c>
      <c r="R960" s="22">
        <v>40018189</v>
      </c>
      <c r="S960" s="40">
        <v>42754</v>
      </c>
      <c r="T960" s="55">
        <f t="shared" si="170"/>
        <v>40018189</v>
      </c>
      <c r="U960" s="90">
        <v>42755</v>
      </c>
      <c r="V960" s="24">
        <v>40018189</v>
      </c>
      <c r="W960" s="43">
        <v>0</v>
      </c>
      <c r="X960" s="43">
        <v>0</v>
      </c>
      <c r="Y960" s="43">
        <v>0</v>
      </c>
      <c r="Z960" s="43">
        <v>0</v>
      </c>
      <c r="AA960" s="43">
        <v>0</v>
      </c>
      <c r="AB960" s="43">
        <v>0</v>
      </c>
      <c r="AC960" s="43">
        <v>0</v>
      </c>
      <c r="AD960" s="43">
        <v>0</v>
      </c>
      <c r="AE960" s="43">
        <v>0</v>
      </c>
      <c r="AF960" s="43">
        <v>0</v>
      </c>
      <c r="AG960" s="43">
        <v>0</v>
      </c>
      <c r="AH960" s="43">
        <v>0</v>
      </c>
      <c r="AI960" s="88">
        <v>0</v>
      </c>
      <c r="AJ960" s="43">
        <v>0</v>
      </c>
      <c r="AK960" s="43">
        <v>0</v>
      </c>
      <c r="AL960" s="43">
        <v>0</v>
      </c>
      <c r="AM960" s="43">
        <v>0</v>
      </c>
      <c r="AN960" s="72">
        <f t="shared" si="171"/>
        <v>0</v>
      </c>
      <c r="AO960" s="43">
        <v>0</v>
      </c>
      <c r="AP960" s="43">
        <v>0</v>
      </c>
      <c r="AQ960" s="43">
        <v>0</v>
      </c>
      <c r="AR960" s="43">
        <v>0</v>
      </c>
      <c r="AS960" s="43">
        <v>0</v>
      </c>
      <c r="AT960" s="43">
        <v>0</v>
      </c>
      <c r="AU960" s="43">
        <v>0</v>
      </c>
      <c r="AV960" s="43">
        <v>0</v>
      </c>
      <c r="AW960" s="43">
        <v>0</v>
      </c>
      <c r="AX960" s="43">
        <v>0</v>
      </c>
      <c r="AY960" s="43">
        <v>0</v>
      </c>
      <c r="AZ960" s="43">
        <v>0</v>
      </c>
      <c r="BA960" s="19"/>
      <c r="BB960" s="275">
        <f t="shared" si="172"/>
        <v>40018189</v>
      </c>
      <c r="BC960" s="275">
        <f t="shared" si="173"/>
        <v>40018189</v>
      </c>
      <c r="BD960" s="14">
        <f>COUNTIF(СписМінфін!$B$2:$B$101,M960)</f>
        <v>1</v>
      </c>
    </row>
    <row r="961" spans="1:56" hidden="1" x14ac:dyDescent="0.2">
      <c r="A961" s="11">
        <v>1</v>
      </c>
      <c r="B961" s="14">
        <f t="shared" si="175"/>
        <v>0</v>
      </c>
      <c r="C961" s="14">
        <f t="shared" si="176"/>
        <v>0</v>
      </c>
      <c r="D961" s="14" t="str">
        <f t="shared" si="177"/>
        <v>12ТОВАРИСТВО З ОБМЕЖЕНОЮ ВIДПОВIДАЛЬНIСТЮ "ТОРГОВИЙ ДІМ "СЛАВИЧ"</v>
      </c>
      <c r="E961" s="261">
        <f t="shared" si="178"/>
        <v>0</v>
      </c>
      <c r="F961" s="261">
        <f t="shared" si="179"/>
        <v>0</v>
      </c>
      <c r="G961" s="128">
        <f t="shared" ref="G961:G966" si="183">R961-T961-AI961</f>
        <v>0</v>
      </c>
      <c r="H961" s="126">
        <f t="shared" si="182"/>
        <v>0</v>
      </c>
      <c r="I961" s="74">
        <v>42724</v>
      </c>
      <c r="J961" s="23">
        <v>42724</v>
      </c>
      <c r="K961" s="274">
        <f t="shared" si="180"/>
        <v>42755</v>
      </c>
      <c r="L961" s="22">
        <v>9246499606</v>
      </c>
      <c r="M961" s="14" t="s">
        <v>90</v>
      </c>
      <c r="N961" s="41">
        <v>213943025265</v>
      </c>
      <c r="O961" s="40">
        <v>42724</v>
      </c>
      <c r="P961" s="40">
        <v>42724</v>
      </c>
      <c r="Q961" s="40" t="s">
        <v>108</v>
      </c>
      <c r="R961" s="22">
        <v>16176884</v>
      </c>
      <c r="S961" s="40" t="s">
        <v>108</v>
      </c>
      <c r="T961" s="55">
        <f t="shared" ref="T961:T966" si="184">V961+X961+Z961+AB961+AD961+AF961</f>
        <v>16176884</v>
      </c>
      <c r="U961" s="91">
        <v>42755</v>
      </c>
      <c r="V961" s="44">
        <v>16176884</v>
      </c>
      <c r="W961" s="43">
        <v>0</v>
      </c>
      <c r="X961" s="43">
        <v>0</v>
      </c>
      <c r="Y961" s="43">
        <v>0</v>
      </c>
      <c r="Z961" s="43">
        <v>0</v>
      </c>
      <c r="AA961" s="43">
        <v>0</v>
      </c>
      <c r="AB961" s="43">
        <v>0</v>
      </c>
      <c r="AC961" s="43">
        <v>0</v>
      </c>
      <c r="AD961" s="43">
        <v>0</v>
      </c>
      <c r="AE961" s="43">
        <v>0</v>
      </c>
      <c r="AF961" s="43">
        <v>0</v>
      </c>
      <c r="AG961" s="43">
        <v>0</v>
      </c>
      <c r="AH961" s="43">
        <v>0</v>
      </c>
      <c r="AI961" s="88">
        <v>0</v>
      </c>
      <c r="AJ961" s="43">
        <v>0</v>
      </c>
      <c r="AK961" s="43">
        <v>0</v>
      </c>
      <c r="AL961" s="43">
        <v>0</v>
      </c>
      <c r="AM961" s="43">
        <v>0</v>
      </c>
      <c r="AN961" s="72">
        <f t="shared" ref="AN961:AN966" si="185">AP961+AR961+AT961+AV961+AX961+AZ961</f>
        <v>16176884</v>
      </c>
      <c r="AO961" s="43">
        <v>0</v>
      </c>
      <c r="AP961" s="57">
        <v>16176884</v>
      </c>
      <c r="AQ961" s="43">
        <v>0</v>
      </c>
      <c r="AR961" s="43">
        <v>0</v>
      </c>
      <c r="AS961" s="43">
        <v>0</v>
      </c>
      <c r="AT961" s="43">
        <v>0</v>
      </c>
      <c r="AU961" s="43">
        <v>0</v>
      </c>
      <c r="AV961" s="43">
        <v>0</v>
      </c>
      <c r="AW961" s="43">
        <v>0</v>
      </c>
      <c r="AX961" s="43">
        <v>0</v>
      </c>
      <c r="AY961" s="43">
        <v>0</v>
      </c>
      <c r="AZ961" s="43">
        <v>0</v>
      </c>
      <c r="BA961" s="19"/>
      <c r="BB961" s="275">
        <f t="shared" ref="BB961:BB967" si="186">T961-AN961</f>
        <v>0</v>
      </c>
      <c r="BC961" s="275">
        <f t="shared" ref="BC961:BC966" si="187">R961-AN961</f>
        <v>0</v>
      </c>
      <c r="BD961" s="14">
        <f>COUNTIF(СписМінфін!$B$2:$B$101,M961)</f>
        <v>1</v>
      </c>
    </row>
    <row r="962" spans="1:56" hidden="1" x14ac:dyDescent="0.2">
      <c r="A962" s="11">
        <v>1</v>
      </c>
      <c r="B962" s="14">
        <f t="shared" si="175"/>
        <v>0</v>
      </c>
      <c r="C962" s="14">
        <f t="shared" si="176"/>
        <v>0</v>
      </c>
      <c r="D962" s="14" t="str">
        <f t="shared" si="177"/>
        <v>12ДОЧІРНЄ ПІДПРИЄМСТВО З ІНОЗЕМНОЮ ІНВЕСТИЦІЄЮ "САНГРАНТ ПЛЮС"</v>
      </c>
      <c r="E962" s="261">
        <f t="shared" si="178"/>
        <v>0</v>
      </c>
      <c r="F962" s="261">
        <f t="shared" si="179"/>
        <v>0</v>
      </c>
      <c r="G962" s="128">
        <f t="shared" si="183"/>
        <v>0</v>
      </c>
      <c r="H962" s="126">
        <f t="shared" si="182"/>
        <v>0</v>
      </c>
      <c r="I962" s="74">
        <v>42724</v>
      </c>
      <c r="J962" s="23">
        <v>42724</v>
      </c>
      <c r="K962" s="274">
        <f t="shared" si="180"/>
        <v>42762</v>
      </c>
      <c r="L962" s="22">
        <v>9247344893</v>
      </c>
      <c r="M962" s="14" t="s">
        <v>88</v>
      </c>
      <c r="N962" s="41">
        <v>312436726100</v>
      </c>
      <c r="O962" s="40">
        <v>42724</v>
      </c>
      <c r="P962" s="40">
        <v>42724</v>
      </c>
      <c r="Q962" s="40" t="s">
        <v>108</v>
      </c>
      <c r="R962" s="22">
        <v>37121618</v>
      </c>
      <c r="S962" s="40" t="s">
        <v>108</v>
      </c>
      <c r="T962" s="55">
        <f t="shared" si="184"/>
        <v>37121618</v>
      </c>
      <c r="U962" s="91">
        <v>42762</v>
      </c>
      <c r="V962" s="44">
        <v>37121618</v>
      </c>
      <c r="W962" s="43">
        <v>0</v>
      </c>
      <c r="X962" s="43">
        <v>0</v>
      </c>
      <c r="Y962" s="43">
        <v>0</v>
      </c>
      <c r="Z962" s="43">
        <v>0</v>
      </c>
      <c r="AA962" s="43">
        <v>0</v>
      </c>
      <c r="AB962" s="43">
        <v>0</v>
      </c>
      <c r="AC962" s="43">
        <v>0</v>
      </c>
      <c r="AD962" s="43">
        <v>0</v>
      </c>
      <c r="AE962" s="43">
        <v>0</v>
      </c>
      <c r="AF962" s="43">
        <v>0</v>
      </c>
      <c r="AG962" s="43">
        <v>0</v>
      </c>
      <c r="AH962" s="43">
        <v>0</v>
      </c>
      <c r="AI962" s="88">
        <v>0</v>
      </c>
      <c r="AJ962" s="43">
        <v>0</v>
      </c>
      <c r="AK962" s="43">
        <v>0</v>
      </c>
      <c r="AL962" s="43">
        <v>0</v>
      </c>
      <c r="AM962" s="43">
        <v>0</v>
      </c>
      <c r="AN962" s="72">
        <f t="shared" si="185"/>
        <v>37121618</v>
      </c>
      <c r="AO962" s="43">
        <v>0</v>
      </c>
      <c r="AP962" s="57">
        <v>37121618</v>
      </c>
      <c r="AQ962" s="43">
        <v>0</v>
      </c>
      <c r="AR962" s="43">
        <v>0</v>
      </c>
      <c r="AS962" s="43">
        <v>0</v>
      </c>
      <c r="AT962" s="43">
        <v>0</v>
      </c>
      <c r="AU962" s="43">
        <v>0</v>
      </c>
      <c r="AV962" s="43">
        <v>0</v>
      </c>
      <c r="AW962" s="43">
        <v>0</v>
      </c>
      <c r="AX962" s="43">
        <v>0</v>
      </c>
      <c r="AY962" s="43">
        <v>0</v>
      </c>
      <c r="AZ962" s="43">
        <v>0</v>
      </c>
      <c r="BA962" s="19"/>
      <c r="BB962" s="275">
        <f t="shared" si="186"/>
        <v>0</v>
      </c>
      <c r="BC962" s="275">
        <f t="shared" si="187"/>
        <v>0</v>
      </c>
      <c r="BD962" s="14">
        <f>COUNTIF(СписМінфін!$B$2:$B$101,M962)</f>
        <v>1</v>
      </c>
    </row>
    <row r="963" spans="1:56" hidden="1" x14ac:dyDescent="0.2">
      <c r="A963" s="11">
        <v>1</v>
      </c>
      <c r="B963" s="14">
        <f t="shared" si="175"/>
        <v>1</v>
      </c>
      <c r="C963" s="14">
        <f t="shared" si="176"/>
        <v>0</v>
      </c>
      <c r="D963" s="14" t="str">
        <f t="shared" si="177"/>
        <v>12ПУБЛІЧНЕ АКЦIОНЕРНЕ ТОВАРИСТВО "ДНІПРОВСЬКИЙ МЕТАЛУРГІЙНИЙ КОМБІНАТ ІМ. Ф.Е. ДЗЕРЖИНСЬКОГО"</v>
      </c>
      <c r="E963" s="261">
        <f t="shared" si="178"/>
        <v>469019.56712328765</v>
      </c>
      <c r="F963" s="261">
        <f t="shared" si="179"/>
        <v>0</v>
      </c>
      <c r="G963" s="129">
        <f t="shared" si="183"/>
        <v>3642386</v>
      </c>
      <c r="H963" s="126">
        <f t="shared" si="182"/>
        <v>0</v>
      </c>
      <c r="I963" s="74">
        <v>42724</v>
      </c>
      <c r="J963" s="23">
        <v>42724</v>
      </c>
      <c r="K963" s="274">
        <f t="shared" si="180"/>
        <v>42780</v>
      </c>
      <c r="L963" s="22">
        <v>9247164816</v>
      </c>
      <c r="M963" s="14" t="s">
        <v>27</v>
      </c>
      <c r="N963" s="41">
        <v>53930404034</v>
      </c>
      <c r="O963" s="40">
        <v>42724</v>
      </c>
      <c r="P963" s="40">
        <v>42724</v>
      </c>
      <c r="Q963" s="40" t="s">
        <v>108</v>
      </c>
      <c r="R963" s="43">
        <v>379956331</v>
      </c>
      <c r="S963" s="40">
        <v>42754</v>
      </c>
      <c r="T963" s="55">
        <f t="shared" si="184"/>
        <v>376313945</v>
      </c>
      <c r="U963" s="90">
        <v>42780</v>
      </c>
      <c r="V963" s="19">
        <v>376313945</v>
      </c>
      <c r="W963" s="43">
        <v>0</v>
      </c>
      <c r="X963" s="43">
        <v>0</v>
      </c>
      <c r="Y963" s="43">
        <v>0</v>
      </c>
      <c r="Z963" s="43">
        <v>0</v>
      </c>
      <c r="AA963" s="43">
        <v>0</v>
      </c>
      <c r="AB963" s="43">
        <v>0</v>
      </c>
      <c r="AC963" s="43">
        <v>0</v>
      </c>
      <c r="AD963" s="43">
        <v>0</v>
      </c>
      <c r="AE963" s="43">
        <v>0</v>
      </c>
      <c r="AF963" s="43">
        <v>0</v>
      </c>
      <c r="AG963" s="43">
        <v>0</v>
      </c>
      <c r="AH963" s="43">
        <v>0</v>
      </c>
      <c r="AI963" s="88">
        <v>0</v>
      </c>
      <c r="AJ963" s="43">
        <v>0</v>
      </c>
      <c r="AK963" s="43">
        <v>0</v>
      </c>
      <c r="AL963" s="43">
        <v>0</v>
      </c>
      <c r="AM963" s="43">
        <v>0</v>
      </c>
      <c r="AN963" s="72">
        <f>AP963+AR963+AT963+AV963+AX963+AZ963</f>
        <v>376313945</v>
      </c>
      <c r="AO963" s="40">
        <v>42801</v>
      </c>
      <c r="AP963" s="56">
        <v>376313945</v>
      </c>
      <c r="AQ963" s="43">
        <v>0</v>
      </c>
      <c r="AR963" s="43">
        <v>0</v>
      </c>
      <c r="AS963" s="43">
        <v>0</v>
      </c>
      <c r="AT963" s="43">
        <v>0</v>
      </c>
      <c r="AU963" s="43">
        <v>0</v>
      </c>
      <c r="AV963" s="43">
        <v>0</v>
      </c>
      <c r="AW963" s="43">
        <v>0</v>
      </c>
      <c r="AX963" s="43">
        <v>0</v>
      </c>
      <c r="AY963" s="43">
        <v>0</v>
      </c>
      <c r="AZ963" s="43">
        <v>0</v>
      </c>
      <c r="BA963" s="22"/>
      <c r="BB963" s="276">
        <f t="shared" si="186"/>
        <v>0</v>
      </c>
      <c r="BC963" s="276">
        <f t="shared" si="187"/>
        <v>3642386</v>
      </c>
      <c r="BD963" s="14">
        <f>COUNTIF(СписМінфін!$B$2:$B$101,M963)</f>
        <v>1</v>
      </c>
    </row>
    <row r="964" spans="1:56" hidden="1" x14ac:dyDescent="0.2">
      <c r="A964" s="11">
        <v>1</v>
      </c>
      <c r="B964" s="14">
        <f t="shared" si="175"/>
        <v>1</v>
      </c>
      <c r="C964" s="14">
        <f t="shared" si="176"/>
        <v>0</v>
      </c>
      <c r="D964" s="14" t="str">
        <f t="shared" si="177"/>
        <v>12ТОВАРИСТВО З ОБМЕЖЕНОЮ ВIДПОВIДАЛЬНIСТЮ "БЕССАРАБІЯ-АГРО"</v>
      </c>
      <c r="E964" s="261">
        <f t="shared" si="178"/>
        <v>3011203.8547945204</v>
      </c>
      <c r="F964" s="261">
        <f t="shared" si="179"/>
        <v>0</v>
      </c>
      <c r="G964" s="128">
        <f t="shared" si="183"/>
        <v>23384881</v>
      </c>
      <c r="H964" s="126">
        <f t="shared" si="182"/>
        <v>0</v>
      </c>
      <c r="I964" s="74">
        <v>42724</v>
      </c>
      <c r="J964" s="23">
        <v>42724</v>
      </c>
      <c r="K964" s="274">
        <f t="shared" si="180"/>
        <v>42782</v>
      </c>
      <c r="L964" s="22">
        <v>9247360060</v>
      </c>
      <c r="M964" s="14" t="s">
        <v>25</v>
      </c>
      <c r="N964" s="41">
        <v>390762615020</v>
      </c>
      <c r="O964" s="40">
        <v>42724</v>
      </c>
      <c r="P964" s="40">
        <v>42724</v>
      </c>
      <c r="Q964" s="40" t="s">
        <v>108</v>
      </c>
      <c r="R964" s="43">
        <v>25000000</v>
      </c>
      <c r="S964" s="40">
        <v>42782</v>
      </c>
      <c r="T964" s="55">
        <f t="shared" si="184"/>
        <v>1615119</v>
      </c>
      <c r="U964" s="90">
        <v>42782</v>
      </c>
      <c r="V964" s="19">
        <v>1615119</v>
      </c>
      <c r="W964" s="43">
        <v>0</v>
      </c>
      <c r="X964" s="43">
        <v>0</v>
      </c>
      <c r="Y964" s="43">
        <v>0</v>
      </c>
      <c r="Z964" s="43">
        <v>0</v>
      </c>
      <c r="AA964" s="43">
        <v>0</v>
      </c>
      <c r="AB964" s="43">
        <v>0</v>
      </c>
      <c r="AC964" s="43">
        <v>0</v>
      </c>
      <c r="AD964" s="43">
        <v>0</v>
      </c>
      <c r="AE964" s="43">
        <v>0</v>
      </c>
      <c r="AF964" s="43">
        <v>0</v>
      </c>
      <c r="AG964" s="43">
        <v>0</v>
      </c>
      <c r="AH964" s="43">
        <v>0</v>
      </c>
      <c r="AI964" s="88">
        <v>0</v>
      </c>
      <c r="AJ964" s="43">
        <v>0</v>
      </c>
      <c r="AK964" s="43">
        <v>0</v>
      </c>
      <c r="AL964" s="43">
        <v>0</v>
      </c>
      <c r="AM964" s="43">
        <v>0</v>
      </c>
      <c r="AN964" s="72">
        <f t="shared" si="185"/>
        <v>1615119</v>
      </c>
      <c r="AO964" s="40">
        <v>42786</v>
      </c>
      <c r="AP964" s="56">
        <v>1615119</v>
      </c>
      <c r="AQ964" s="43">
        <v>0</v>
      </c>
      <c r="AR964" s="43">
        <v>0</v>
      </c>
      <c r="AS964" s="43">
        <v>0</v>
      </c>
      <c r="AT964" s="43">
        <v>0</v>
      </c>
      <c r="AU964" s="43">
        <v>0</v>
      </c>
      <c r="AV964" s="43">
        <v>0</v>
      </c>
      <c r="AW964" s="43">
        <v>0</v>
      </c>
      <c r="AX964" s="43">
        <v>0</v>
      </c>
      <c r="AY964" s="43">
        <v>0</v>
      </c>
      <c r="AZ964" s="43">
        <v>0</v>
      </c>
      <c r="BA964" s="19"/>
      <c r="BB964" s="275">
        <f t="shared" si="186"/>
        <v>0</v>
      </c>
      <c r="BC964" s="275">
        <f t="shared" si="187"/>
        <v>23384881</v>
      </c>
      <c r="BD964" s="14">
        <f>COUNTIF(СписМінфін!$B$2:$B$101,M964)</f>
        <v>1</v>
      </c>
    </row>
    <row r="965" spans="1:56" hidden="1" x14ac:dyDescent="0.2">
      <c r="A965" s="11">
        <v>1</v>
      </c>
      <c r="B965" s="14">
        <f>IF(E965&gt;0,1,0)</f>
        <v>1</v>
      </c>
      <c r="C965" s="14">
        <f t="shared" si="176"/>
        <v>1</v>
      </c>
      <c r="D965" s="14" t="str">
        <f t="shared" si="177"/>
        <v>12ПУБЛІЧНЕ АКЦIОНЕРНЕ ТОВАРИСТВО "ОДЕСЬКИЙ КАБЕЛЬНИЙ ЗАВОД "ОДЕСКАБЕЛЬ"</v>
      </c>
      <c r="E965" s="261">
        <f t="shared" si="178"/>
        <v>323189.56712328765</v>
      </c>
      <c r="F965" s="261">
        <f t="shared" si="179"/>
        <v>323189.56712328765</v>
      </c>
      <c r="G965" s="128">
        <f t="shared" si="183"/>
        <v>0</v>
      </c>
      <c r="H965" s="126">
        <f>IF(K965-I965-67&gt;0,K965-I965-67,0)</f>
        <v>32</v>
      </c>
      <c r="I965" s="74">
        <v>42724</v>
      </c>
      <c r="J965" s="23">
        <v>42724</v>
      </c>
      <c r="K965" s="274">
        <f t="shared" si="180"/>
        <v>42823</v>
      </c>
      <c r="L965" s="22">
        <v>9247134470</v>
      </c>
      <c r="M965" s="14" t="s">
        <v>19</v>
      </c>
      <c r="N965" s="41">
        <v>57587315013</v>
      </c>
      <c r="O965" s="40">
        <v>42724</v>
      </c>
      <c r="P965" s="40">
        <v>42724</v>
      </c>
      <c r="Q965" s="40" t="s">
        <v>108</v>
      </c>
      <c r="R965" s="42">
        <v>3686381</v>
      </c>
      <c r="S965" s="40">
        <v>42823</v>
      </c>
      <c r="T965" s="55">
        <f t="shared" si="184"/>
        <v>3686381</v>
      </c>
      <c r="U965" s="91">
        <v>42823</v>
      </c>
      <c r="V965" s="44">
        <v>3686381</v>
      </c>
      <c r="W965" s="43">
        <v>0</v>
      </c>
      <c r="X965" s="43">
        <v>0</v>
      </c>
      <c r="Y965" s="43">
        <v>0</v>
      </c>
      <c r="Z965" s="43">
        <v>0</v>
      </c>
      <c r="AA965" s="43">
        <v>0</v>
      </c>
      <c r="AB965" s="43">
        <v>0</v>
      </c>
      <c r="AC965" s="43">
        <v>0</v>
      </c>
      <c r="AD965" s="43">
        <v>0</v>
      </c>
      <c r="AE965" s="43">
        <v>0</v>
      </c>
      <c r="AF965" s="43">
        <v>0</v>
      </c>
      <c r="AG965" s="43">
        <v>0</v>
      </c>
      <c r="AH965" s="43">
        <v>0</v>
      </c>
      <c r="AI965" s="88">
        <v>0</v>
      </c>
      <c r="AJ965" s="43">
        <v>0</v>
      </c>
      <c r="AK965" s="43">
        <v>0</v>
      </c>
      <c r="AL965" s="43">
        <v>0</v>
      </c>
      <c r="AM965" s="43">
        <v>0</v>
      </c>
      <c r="AN965" s="72">
        <f t="shared" si="185"/>
        <v>0</v>
      </c>
      <c r="AO965" s="43">
        <v>0</v>
      </c>
      <c r="AP965" s="43">
        <v>0</v>
      </c>
      <c r="AQ965" s="43">
        <v>0</v>
      </c>
      <c r="AR965" s="43">
        <v>0</v>
      </c>
      <c r="AS965" s="43">
        <v>0</v>
      </c>
      <c r="AT965" s="43">
        <v>0</v>
      </c>
      <c r="AU965" s="43">
        <v>0</v>
      </c>
      <c r="AV965" s="43">
        <v>0</v>
      </c>
      <c r="AW965" s="43">
        <v>0</v>
      </c>
      <c r="AX965" s="43">
        <v>0</v>
      </c>
      <c r="AY965" s="43">
        <v>0</v>
      </c>
      <c r="AZ965" s="43">
        <v>0</v>
      </c>
      <c r="BA965" s="19"/>
      <c r="BB965" s="275">
        <f t="shared" si="186"/>
        <v>3686381</v>
      </c>
      <c r="BC965" s="275">
        <f t="shared" si="187"/>
        <v>3686381</v>
      </c>
      <c r="BD965" s="14">
        <f>COUNTIF(СписМінфін!$B$2:$B$101,M965)</f>
        <v>1</v>
      </c>
    </row>
    <row r="966" spans="1:56" hidden="1" x14ac:dyDescent="0.2">
      <c r="A966" s="11">
        <v>1</v>
      </c>
      <c r="B966" s="14">
        <f t="shared" si="175"/>
        <v>1</v>
      </c>
      <c r="C966" s="14">
        <f t="shared" si="176"/>
        <v>1</v>
      </c>
      <c r="D966" s="14" t="str">
        <f t="shared" si="177"/>
        <v>12ТОВАРИСТВО З ОБМЕЖЕНОЮ ВIДПОВIДАЛЬНIСТЮ "ЕНГЕЛЬХАРТ СТП (УКРАЇНА)"</v>
      </c>
      <c r="E966" s="261">
        <f t="shared" si="178"/>
        <v>7098371.597260274</v>
      </c>
      <c r="F966" s="261">
        <f t="shared" si="179"/>
        <v>5443405.1506849313</v>
      </c>
      <c r="G966" s="128">
        <f t="shared" si="183"/>
        <v>12852399</v>
      </c>
      <c r="H966" s="126">
        <f>IF(K966-I966-67&gt;0,K966-I966-67,0)</f>
        <v>32</v>
      </c>
      <c r="I966" s="74">
        <v>42724</v>
      </c>
      <c r="J966" s="23">
        <v>42724</v>
      </c>
      <c r="K966" s="274">
        <f t="shared" si="180"/>
        <v>42823</v>
      </c>
      <c r="L966" s="22">
        <v>9247428580</v>
      </c>
      <c r="M966" s="14" t="s">
        <v>29</v>
      </c>
      <c r="N966" s="41">
        <v>391123126559</v>
      </c>
      <c r="O966" s="40">
        <v>42724</v>
      </c>
      <c r="P966" s="40">
        <v>42724</v>
      </c>
      <c r="Q966" s="40" t="s">
        <v>108</v>
      </c>
      <c r="R966" s="56">
        <v>74941239</v>
      </c>
      <c r="S966" s="40">
        <v>42823</v>
      </c>
      <c r="T966" s="55">
        <f t="shared" si="184"/>
        <v>62088840</v>
      </c>
      <c r="U966" s="91">
        <v>42823</v>
      </c>
      <c r="V966" s="44">
        <v>62088840</v>
      </c>
      <c r="W966" s="43">
        <v>0</v>
      </c>
      <c r="X966" s="43">
        <v>0</v>
      </c>
      <c r="Y966" s="43">
        <v>0</v>
      </c>
      <c r="Z966" s="43">
        <v>0</v>
      </c>
      <c r="AA966" s="43">
        <v>0</v>
      </c>
      <c r="AB966" s="43">
        <v>0</v>
      </c>
      <c r="AC966" s="43">
        <v>0</v>
      </c>
      <c r="AD966" s="43">
        <v>0</v>
      </c>
      <c r="AE966" s="43">
        <v>0</v>
      </c>
      <c r="AF966" s="43">
        <v>0</v>
      </c>
      <c r="AG966" s="43">
        <v>0</v>
      </c>
      <c r="AH966" s="43">
        <v>0</v>
      </c>
      <c r="AI966" s="88">
        <v>0</v>
      </c>
      <c r="AJ966" s="43">
        <v>0</v>
      </c>
      <c r="AK966" s="43">
        <v>0</v>
      </c>
      <c r="AL966" s="43">
        <v>0</v>
      </c>
      <c r="AM966" s="43">
        <v>0</v>
      </c>
      <c r="AN966" s="72">
        <f t="shared" si="185"/>
        <v>0</v>
      </c>
      <c r="AO966" s="43">
        <v>0</v>
      </c>
      <c r="AP966" s="43">
        <v>0</v>
      </c>
      <c r="AQ966" s="43">
        <v>0</v>
      </c>
      <c r="AR966" s="43">
        <v>0</v>
      </c>
      <c r="AS966" s="43">
        <v>0</v>
      </c>
      <c r="AT966" s="43">
        <v>0</v>
      </c>
      <c r="AU966" s="43">
        <v>0</v>
      </c>
      <c r="AV966" s="43">
        <v>0</v>
      </c>
      <c r="AW966" s="43">
        <v>0</v>
      </c>
      <c r="AX966" s="43">
        <v>0</v>
      </c>
      <c r="AY966" s="43">
        <v>0</v>
      </c>
      <c r="AZ966" s="43">
        <v>0</v>
      </c>
      <c r="BA966" s="19"/>
      <c r="BB966" s="275">
        <f t="shared" si="186"/>
        <v>62088840</v>
      </c>
      <c r="BC966" s="275">
        <f t="shared" si="187"/>
        <v>74941239</v>
      </c>
      <c r="BD966" s="14">
        <f>COUNTIF(СписМінфін!$B$2:$B$101,M966)</f>
        <v>1</v>
      </c>
    </row>
    <row r="967" spans="1:56" s="99" customFormat="1" x14ac:dyDescent="0.2">
      <c r="E967" s="99" t="s">
        <v>150</v>
      </c>
      <c r="G967" s="103"/>
      <c r="H967" s="100"/>
      <c r="J967" s="109" t="s">
        <v>186</v>
      </c>
      <c r="K967" s="109"/>
      <c r="L967" s="100"/>
      <c r="M967" s="101"/>
      <c r="N967" s="100"/>
      <c r="Q967" s="102"/>
      <c r="R967" s="103">
        <f>R4-ВихідніДані!K4</f>
        <v>0</v>
      </c>
      <c r="T967" s="103">
        <f>T4-ВихідніДані!M4</f>
        <v>0</v>
      </c>
      <c r="U967" s="109"/>
      <c r="V967" s="103"/>
      <c r="X967" s="103"/>
      <c r="Z967" s="103"/>
      <c r="AB967" s="103"/>
      <c r="AD967" s="103"/>
      <c r="AF967" s="103"/>
      <c r="AH967" s="104"/>
      <c r="AI967" s="103"/>
      <c r="AK967" s="103"/>
      <c r="AM967" s="102"/>
      <c r="AN967" s="103">
        <f>AN4-ВихідніДані!AI4</f>
        <v>0</v>
      </c>
      <c r="AO967" s="105"/>
      <c r="AP967" s="103">
        <f>AP4-ВихідніДані!AK4</f>
        <v>0</v>
      </c>
      <c r="AR967" s="103">
        <f>AR4-ВихідніДані!AM4</f>
        <v>0</v>
      </c>
      <c r="AT967" s="103">
        <f>AT4-ВихідніДані!AO4</f>
        <v>0</v>
      </c>
      <c r="AV967" s="103">
        <f>AV4-ВихідніДані!AQ4</f>
        <v>0</v>
      </c>
      <c r="AX967" s="103">
        <f>AX4-ВихідніДані!AS4</f>
        <v>0</v>
      </c>
      <c r="AZ967" s="103">
        <f>AZ4-ВихідніДані!AU4</f>
        <v>0</v>
      </c>
      <c r="BB967" s="103">
        <f t="shared" si="186"/>
        <v>0</v>
      </c>
      <c r="BC967" s="103"/>
    </row>
    <row r="968" spans="1:56" s="79" customFormat="1" x14ac:dyDescent="0.2">
      <c r="E968" s="119"/>
      <c r="F968" s="119"/>
      <c r="G968" s="131"/>
      <c r="H968" s="132"/>
      <c r="J968" s="87"/>
      <c r="K968" s="87"/>
      <c r="L968" s="85"/>
      <c r="M968" s="86"/>
      <c r="N968" s="85"/>
      <c r="Q968" s="83"/>
      <c r="R968" s="80"/>
      <c r="T968" s="81"/>
      <c r="U968" s="87"/>
      <c r="V968" s="80"/>
      <c r="X968" s="80"/>
      <c r="Z968" s="80"/>
      <c r="AB968" s="80"/>
      <c r="AD968" s="80"/>
      <c r="AF968" s="80"/>
      <c r="AH968" s="82"/>
      <c r="AI968" s="80"/>
      <c r="AK968" s="80"/>
      <c r="AM968" s="83"/>
      <c r="AN968" s="80"/>
      <c r="AO968" s="95"/>
      <c r="AP968" s="80"/>
      <c r="AR968" s="80"/>
      <c r="AT968" s="84"/>
      <c r="AV968" s="80"/>
      <c r="AX968" s="80"/>
      <c r="AZ968" s="80"/>
      <c r="BB968" s="80"/>
      <c r="BC968" s="80"/>
    </row>
    <row r="969" spans="1:56" s="79" customFormat="1" x14ac:dyDescent="0.2">
      <c r="E969" s="119"/>
      <c r="F969" s="119"/>
      <c r="G969" s="131"/>
      <c r="H969" s="132"/>
      <c r="J969" s="87"/>
      <c r="K969" s="87"/>
      <c r="L969" s="85"/>
      <c r="M969" s="86"/>
      <c r="N969" s="85"/>
      <c r="Q969" s="83"/>
      <c r="R969" s="80"/>
      <c r="T969" s="81"/>
      <c r="U969" s="87"/>
      <c r="V969" s="80"/>
      <c r="X969" s="80"/>
      <c r="Z969" s="80"/>
      <c r="AB969" s="80"/>
      <c r="AD969" s="80"/>
      <c r="AF969" s="80"/>
      <c r="AH969" s="82"/>
      <c r="AI969" s="80">
        <f>SUBTOTAL(9,AI41:AI935)</f>
        <v>23657908</v>
      </c>
      <c r="AK969" s="80"/>
      <c r="AM969" s="83"/>
      <c r="AN969" s="80"/>
      <c r="AO969" s="95"/>
      <c r="AP969" s="80"/>
      <c r="AR969" s="80"/>
      <c r="AT969" s="84"/>
      <c r="AV969" s="80"/>
      <c r="AX969" s="80"/>
      <c r="AZ969" s="80"/>
      <c r="BB969" s="80"/>
      <c r="BC969" s="80"/>
    </row>
    <row r="970" spans="1:56" s="79" customFormat="1" x14ac:dyDescent="0.2">
      <c r="E970" s="119"/>
      <c r="F970" s="119"/>
      <c r="G970" s="131"/>
      <c r="H970" s="132"/>
      <c r="J970" s="87"/>
      <c r="K970" s="87"/>
      <c r="L970" s="85"/>
      <c r="M970" s="86"/>
      <c r="N970" s="85"/>
      <c r="Q970" s="83"/>
      <c r="R970" s="80"/>
      <c r="T970" s="81"/>
      <c r="U970" s="87"/>
      <c r="V970" s="80"/>
      <c r="X970" s="80"/>
      <c r="Z970" s="80"/>
      <c r="AB970" s="80"/>
      <c r="AD970" s="80"/>
      <c r="AF970" s="80"/>
      <c r="AH970" s="82"/>
      <c r="AI970" s="443">
        <f>AI969/R4</f>
        <v>4.8107667620190484E-4</v>
      </c>
      <c r="AK970" s="80"/>
      <c r="AM970" s="83"/>
      <c r="AN970" s="80"/>
      <c r="AO970" s="95"/>
      <c r="AP970" s="80"/>
      <c r="AR970" s="80"/>
      <c r="AT970" s="84"/>
      <c r="AV970" s="80"/>
      <c r="AX970" s="80"/>
      <c r="AZ970" s="80"/>
      <c r="BB970" s="80"/>
      <c r="BC970" s="80"/>
    </row>
    <row r="971" spans="1:56" s="79" customFormat="1" x14ac:dyDescent="0.2">
      <c r="E971" s="119"/>
      <c r="F971" s="119"/>
      <c r="G971" s="131"/>
      <c r="H971" s="132"/>
      <c r="J971" s="87"/>
      <c r="K971" s="87"/>
      <c r="L971" s="85"/>
      <c r="M971" s="86"/>
      <c r="N971" s="85"/>
      <c r="Q971" s="83"/>
      <c r="R971" s="80"/>
      <c r="T971" s="81"/>
      <c r="U971" s="87"/>
      <c r="V971" s="80"/>
      <c r="X971" s="80"/>
      <c r="Z971" s="80"/>
      <c r="AB971" s="80"/>
      <c r="AD971" s="80"/>
      <c r="AF971" s="80"/>
      <c r="AH971" s="82"/>
      <c r="AI971" s="80">
        <f>78/961</f>
        <v>8.1165452653485959E-2</v>
      </c>
      <c r="AK971" s="80"/>
      <c r="AM971" s="83"/>
      <c r="AN971" s="80"/>
      <c r="AO971" s="95"/>
      <c r="AP971" s="80"/>
      <c r="AR971" s="80"/>
      <c r="AT971" s="84"/>
      <c r="AV971" s="80"/>
      <c r="AX971" s="80"/>
      <c r="AZ971" s="80"/>
      <c r="BB971" s="80"/>
      <c r="BC971" s="80"/>
    </row>
    <row r="972" spans="1:56" s="79" customFormat="1" x14ac:dyDescent="0.2">
      <c r="E972" s="119"/>
      <c r="F972" s="119"/>
      <c r="G972" s="131"/>
      <c r="H972" s="132"/>
      <c r="J972" s="87"/>
      <c r="K972" s="87"/>
      <c r="L972" s="85"/>
      <c r="M972" s="86"/>
      <c r="N972" s="85"/>
      <c r="Q972" s="83"/>
      <c r="R972" s="80"/>
      <c r="T972" s="81"/>
      <c r="U972" s="87"/>
      <c r="V972" s="80"/>
      <c r="X972" s="80"/>
      <c r="Z972" s="80"/>
      <c r="AB972" s="80"/>
      <c r="AD972" s="80"/>
      <c r="AF972" s="80"/>
      <c r="AH972" s="82"/>
      <c r="AI972" s="80"/>
      <c r="AK972" s="80"/>
      <c r="AM972" s="83"/>
      <c r="AN972" s="80"/>
      <c r="AO972" s="95"/>
      <c r="AP972" s="80"/>
      <c r="AR972" s="80"/>
      <c r="AT972" s="84"/>
      <c r="AV972" s="80"/>
      <c r="AX972" s="80"/>
      <c r="AZ972" s="80"/>
      <c r="BB972" s="80"/>
      <c r="BC972" s="80"/>
    </row>
    <row r="973" spans="1:56" s="79" customFormat="1" x14ac:dyDescent="0.2">
      <c r="E973" s="119"/>
      <c r="F973" s="119"/>
      <c r="G973" s="131"/>
      <c r="H973" s="132"/>
      <c r="J973" s="87"/>
      <c r="K973" s="87"/>
      <c r="L973" s="85"/>
      <c r="M973" s="86"/>
      <c r="N973" s="85"/>
      <c r="Q973" s="83"/>
      <c r="R973" s="80"/>
      <c r="T973" s="81"/>
      <c r="U973" s="87"/>
      <c r="V973" s="80"/>
      <c r="X973" s="80"/>
      <c r="Z973" s="80"/>
      <c r="AB973" s="80"/>
      <c r="AD973" s="80"/>
      <c r="AF973" s="80"/>
      <c r="AH973" s="82"/>
      <c r="AI973" s="80"/>
      <c r="AK973" s="80"/>
      <c r="AM973" s="83"/>
      <c r="AN973" s="80"/>
      <c r="AO973" s="95"/>
      <c r="AP973" s="80"/>
      <c r="AR973" s="80"/>
      <c r="AT973" s="84"/>
      <c r="AV973" s="80"/>
      <c r="AX973" s="80"/>
      <c r="AZ973" s="80"/>
      <c r="BB973" s="80"/>
      <c r="BC973" s="80"/>
    </row>
    <row r="974" spans="1:56" s="79" customFormat="1" x14ac:dyDescent="0.2">
      <c r="E974" s="119"/>
      <c r="F974" s="119"/>
      <c r="G974" s="131"/>
      <c r="H974" s="132"/>
      <c r="J974" s="87"/>
      <c r="K974" s="87"/>
      <c r="L974" s="85"/>
      <c r="M974" s="86"/>
      <c r="N974" s="85"/>
      <c r="Q974" s="83"/>
      <c r="R974" s="80"/>
      <c r="T974" s="81"/>
      <c r="U974" s="87"/>
      <c r="V974" s="80"/>
      <c r="X974" s="80"/>
      <c r="Z974" s="80"/>
      <c r="AB974" s="80"/>
      <c r="AD974" s="80"/>
      <c r="AF974" s="80"/>
      <c r="AH974" s="82"/>
      <c r="AI974" s="80"/>
      <c r="AK974" s="80"/>
      <c r="AM974" s="83"/>
      <c r="AN974" s="80"/>
      <c r="AO974" s="95"/>
      <c r="AP974" s="80"/>
      <c r="AR974" s="80"/>
      <c r="AT974" s="84"/>
      <c r="AV974" s="80"/>
      <c r="AX974" s="80"/>
      <c r="AZ974" s="80"/>
      <c r="BB974" s="80"/>
      <c r="BC974" s="80"/>
    </row>
    <row r="975" spans="1:56" s="79" customFormat="1" x14ac:dyDescent="0.2">
      <c r="E975" s="119"/>
      <c r="F975" s="119"/>
      <c r="G975" s="131"/>
      <c r="H975" s="132"/>
      <c r="J975" s="87"/>
      <c r="K975" s="87"/>
      <c r="L975" s="85"/>
      <c r="M975" s="86"/>
      <c r="N975" s="85"/>
      <c r="Q975" s="83"/>
      <c r="R975" s="80"/>
      <c r="T975" s="81"/>
      <c r="U975" s="87"/>
      <c r="V975" s="80"/>
      <c r="X975" s="80"/>
      <c r="Z975" s="80"/>
      <c r="AB975" s="80"/>
      <c r="AD975" s="80"/>
      <c r="AF975" s="80"/>
      <c r="AH975" s="82"/>
      <c r="AI975" s="80"/>
      <c r="AK975" s="80"/>
      <c r="AM975" s="83"/>
      <c r="AN975" s="80"/>
      <c r="AO975" s="95"/>
      <c r="AP975" s="80"/>
      <c r="AR975" s="80"/>
      <c r="AT975" s="84"/>
      <c r="AV975" s="80"/>
      <c r="AX975" s="80"/>
      <c r="AZ975" s="80"/>
      <c r="BB975" s="80"/>
      <c r="BC975" s="80"/>
    </row>
    <row r="976" spans="1:56" s="79" customFormat="1" x14ac:dyDescent="0.2">
      <c r="E976" s="119"/>
      <c r="F976" s="119"/>
      <c r="G976" s="131"/>
      <c r="H976" s="132"/>
      <c r="J976" s="87"/>
      <c r="K976" s="87"/>
      <c r="L976" s="85"/>
      <c r="M976" s="86"/>
      <c r="N976" s="85"/>
      <c r="Q976" s="83"/>
      <c r="R976" s="80"/>
      <c r="T976" s="81"/>
      <c r="U976" s="87"/>
      <c r="V976" s="80"/>
      <c r="X976" s="80"/>
      <c r="Z976" s="80"/>
      <c r="AB976" s="80"/>
      <c r="AD976" s="80"/>
      <c r="AF976" s="80"/>
      <c r="AH976" s="82"/>
      <c r="AI976" s="80"/>
      <c r="AK976" s="80"/>
      <c r="AM976" s="83"/>
      <c r="AN976" s="80"/>
      <c r="AO976" s="95"/>
      <c r="AP976" s="80"/>
      <c r="AR976" s="80"/>
      <c r="AT976" s="84"/>
      <c r="AV976" s="80"/>
      <c r="AX976" s="80"/>
      <c r="AZ976" s="80"/>
      <c r="BB976" s="80"/>
      <c r="BC976" s="80"/>
    </row>
    <row r="977" spans="5:55" s="79" customFormat="1" x14ac:dyDescent="0.2">
      <c r="E977" s="119"/>
      <c r="F977" s="119"/>
      <c r="G977" s="131"/>
      <c r="H977" s="132"/>
      <c r="J977" s="87"/>
      <c r="K977" s="87"/>
      <c r="L977" s="85"/>
      <c r="M977" s="86"/>
      <c r="N977" s="85"/>
      <c r="Q977" s="83"/>
      <c r="R977" s="80"/>
      <c r="T977" s="81"/>
      <c r="U977" s="87"/>
      <c r="V977" s="80"/>
      <c r="X977" s="80"/>
      <c r="Z977" s="80"/>
      <c r="AB977" s="80"/>
      <c r="AD977" s="80"/>
      <c r="AF977" s="80"/>
      <c r="AH977" s="82"/>
      <c r="AI977" s="80"/>
      <c r="AK977" s="80"/>
      <c r="AM977" s="83"/>
      <c r="AN977" s="80"/>
      <c r="AO977" s="95"/>
      <c r="AP977" s="80"/>
      <c r="AR977" s="80"/>
      <c r="AT977" s="84"/>
      <c r="AV977" s="80"/>
      <c r="AX977" s="80"/>
      <c r="AZ977" s="80"/>
      <c r="BB977" s="80"/>
      <c r="BC977" s="80"/>
    </row>
    <row r="978" spans="5:55" s="79" customFormat="1" x14ac:dyDescent="0.2">
      <c r="E978" s="119"/>
      <c r="F978" s="119"/>
      <c r="G978" s="131"/>
      <c r="H978" s="132"/>
      <c r="J978" s="87"/>
      <c r="K978" s="87"/>
      <c r="L978" s="85"/>
      <c r="M978" s="86"/>
      <c r="N978" s="85"/>
      <c r="Q978" s="83"/>
      <c r="R978" s="80"/>
      <c r="T978" s="81"/>
      <c r="U978" s="87"/>
      <c r="V978" s="80"/>
      <c r="X978" s="80"/>
      <c r="Z978" s="80"/>
      <c r="AB978" s="80"/>
      <c r="AD978" s="80"/>
      <c r="AF978" s="80"/>
      <c r="AH978" s="82"/>
      <c r="AI978" s="80"/>
      <c r="AK978" s="80"/>
      <c r="AM978" s="83"/>
      <c r="AN978" s="80"/>
      <c r="AO978" s="95"/>
      <c r="AP978" s="80"/>
      <c r="AR978" s="80"/>
      <c r="AT978" s="84"/>
      <c r="AV978" s="80"/>
      <c r="AX978" s="80"/>
      <c r="AZ978" s="80"/>
      <c r="BB978" s="80"/>
      <c r="BC978" s="80"/>
    </row>
    <row r="979" spans="5:55" s="79" customFormat="1" x14ac:dyDescent="0.2">
      <c r="E979" s="119"/>
      <c r="F979" s="119"/>
      <c r="G979" s="131"/>
      <c r="H979" s="132"/>
      <c r="J979" s="87"/>
      <c r="K979" s="87"/>
      <c r="L979" s="85"/>
      <c r="M979" s="86"/>
      <c r="N979" s="85"/>
      <c r="Q979" s="83"/>
      <c r="R979" s="80"/>
      <c r="T979" s="81"/>
      <c r="U979" s="87"/>
      <c r="V979" s="80"/>
      <c r="X979" s="80"/>
      <c r="Z979" s="80"/>
      <c r="AB979" s="80"/>
      <c r="AD979" s="80"/>
      <c r="AF979" s="80"/>
      <c r="AH979" s="82"/>
      <c r="AI979" s="80"/>
      <c r="AK979" s="80"/>
      <c r="AM979" s="83"/>
      <c r="AN979" s="80"/>
      <c r="AO979" s="95"/>
      <c r="AP979" s="80"/>
      <c r="AR979" s="80"/>
      <c r="AT979" s="84"/>
      <c r="AV979" s="80"/>
      <c r="AX979" s="80"/>
      <c r="AZ979" s="80"/>
      <c r="BB979" s="80"/>
      <c r="BC979" s="80"/>
    </row>
    <row r="980" spans="5:55" s="79" customFormat="1" x14ac:dyDescent="0.2">
      <c r="E980" s="119"/>
      <c r="F980" s="119"/>
      <c r="G980" s="131"/>
      <c r="H980" s="132"/>
      <c r="J980" s="87"/>
      <c r="K980" s="87"/>
      <c r="L980" s="85"/>
      <c r="M980" s="86"/>
      <c r="N980" s="85"/>
      <c r="Q980" s="83"/>
      <c r="R980" s="80"/>
      <c r="T980" s="81"/>
      <c r="U980" s="87"/>
      <c r="V980" s="80"/>
      <c r="X980" s="80"/>
      <c r="Z980" s="80"/>
      <c r="AB980" s="80"/>
      <c r="AD980" s="80"/>
      <c r="AF980" s="80"/>
      <c r="AH980" s="82"/>
      <c r="AI980" s="80"/>
      <c r="AK980" s="80"/>
      <c r="AM980" s="83"/>
      <c r="AN980" s="80"/>
      <c r="AO980" s="95"/>
      <c r="AP980" s="80"/>
      <c r="AR980" s="80"/>
      <c r="AT980" s="84"/>
      <c r="AV980" s="80"/>
      <c r="AX980" s="80"/>
      <c r="AZ980" s="80"/>
      <c r="BB980" s="80"/>
      <c r="BC980" s="80"/>
    </row>
    <row r="981" spans="5:55" s="79" customFormat="1" x14ac:dyDescent="0.2">
      <c r="E981" s="119"/>
      <c r="F981" s="119"/>
      <c r="G981" s="131"/>
      <c r="H981" s="132"/>
      <c r="J981" s="87"/>
      <c r="K981" s="87"/>
      <c r="L981" s="85"/>
      <c r="M981" s="86"/>
      <c r="N981" s="85"/>
      <c r="Q981" s="83"/>
      <c r="R981" s="80"/>
      <c r="T981" s="81"/>
      <c r="U981" s="87"/>
      <c r="V981" s="80"/>
      <c r="X981" s="80"/>
      <c r="Z981" s="80"/>
      <c r="AB981" s="80"/>
      <c r="AD981" s="80"/>
      <c r="AF981" s="80"/>
      <c r="AH981" s="82"/>
      <c r="AI981" s="80"/>
      <c r="AK981" s="80"/>
      <c r="AM981" s="83"/>
      <c r="AN981" s="80"/>
      <c r="AO981" s="95"/>
      <c r="AP981" s="80"/>
      <c r="AR981" s="80"/>
      <c r="AT981" s="84"/>
      <c r="AV981" s="80"/>
      <c r="AX981" s="80"/>
      <c r="AZ981" s="80"/>
      <c r="BB981" s="80"/>
      <c r="BC981" s="80"/>
    </row>
    <row r="982" spans="5:55" s="79" customFormat="1" x14ac:dyDescent="0.2">
      <c r="E982" s="119"/>
      <c r="F982" s="119"/>
      <c r="G982" s="131"/>
      <c r="H982" s="132"/>
      <c r="J982" s="87"/>
      <c r="K982" s="87"/>
      <c r="L982" s="85"/>
      <c r="M982" s="86"/>
      <c r="N982" s="85"/>
      <c r="Q982" s="83"/>
      <c r="R982" s="80"/>
      <c r="T982" s="81"/>
      <c r="U982" s="87"/>
      <c r="V982" s="80"/>
      <c r="X982" s="80"/>
      <c r="Z982" s="80"/>
      <c r="AB982" s="80"/>
      <c r="AD982" s="80"/>
      <c r="AF982" s="80"/>
      <c r="AH982" s="82"/>
      <c r="AI982" s="80"/>
      <c r="AK982" s="80"/>
      <c r="AM982" s="83"/>
      <c r="AN982" s="80"/>
      <c r="AO982" s="95"/>
      <c r="AP982" s="80"/>
      <c r="AR982" s="80"/>
      <c r="AT982" s="84"/>
      <c r="AV982" s="80"/>
      <c r="AX982" s="80"/>
      <c r="AZ982" s="80"/>
      <c r="BB982" s="80"/>
      <c r="BC982" s="80"/>
    </row>
    <row r="983" spans="5:55" s="79" customFormat="1" x14ac:dyDescent="0.2">
      <c r="E983" s="119"/>
      <c r="F983" s="119"/>
      <c r="G983" s="131"/>
      <c r="H983" s="132"/>
      <c r="J983" s="87"/>
      <c r="K983" s="87"/>
      <c r="L983" s="85"/>
      <c r="M983" s="86"/>
      <c r="N983" s="85"/>
      <c r="Q983" s="83"/>
      <c r="R983" s="80"/>
      <c r="T983" s="81"/>
      <c r="U983" s="87"/>
      <c r="V983" s="80"/>
      <c r="X983" s="80"/>
      <c r="Z983" s="80"/>
      <c r="AB983" s="80"/>
      <c r="AD983" s="80"/>
      <c r="AF983" s="80"/>
      <c r="AH983" s="82"/>
      <c r="AI983" s="80"/>
      <c r="AK983" s="80"/>
      <c r="AM983" s="83"/>
      <c r="AN983" s="80"/>
      <c r="AO983" s="95"/>
      <c r="AP983" s="80"/>
      <c r="AR983" s="80"/>
      <c r="AT983" s="84"/>
      <c r="AV983" s="80"/>
      <c r="AX983" s="80"/>
      <c r="AZ983" s="80"/>
      <c r="BB983" s="80"/>
      <c r="BC983" s="80"/>
    </row>
    <row r="984" spans="5:55" s="79" customFormat="1" x14ac:dyDescent="0.2">
      <c r="E984" s="119"/>
      <c r="F984" s="119"/>
      <c r="G984" s="131"/>
      <c r="H984" s="132"/>
      <c r="J984" s="87"/>
      <c r="K984" s="87"/>
      <c r="L984" s="85"/>
      <c r="M984" s="86"/>
      <c r="N984" s="85"/>
      <c r="Q984" s="83"/>
      <c r="R984" s="80"/>
      <c r="T984" s="81"/>
      <c r="U984" s="87"/>
      <c r="V984" s="80"/>
      <c r="X984" s="80"/>
      <c r="Z984" s="80"/>
      <c r="AB984" s="80"/>
      <c r="AD984" s="80"/>
      <c r="AF984" s="80"/>
      <c r="AH984" s="82"/>
      <c r="AI984" s="80"/>
      <c r="AK984" s="80"/>
      <c r="AM984" s="83"/>
      <c r="AN984" s="80"/>
      <c r="AO984" s="95"/>
      <c r="AP984" s="80"/>
      <c r="AR984" s="80"/>
      <c r="AT984" s="84"/>
      <c r="AV984" s="80"/>
      <c r="AX984" s="80"/>
      <c r="AZ984" s="80"/>
      <c r="BB984" s="80"/>
      <c r="BC984" s="80"/>
    </row>
    <row r="985" spans="5:55" s="79" customFormat="1" x14ac:dyDescent="0.2">
      <c r="E985" s="119"/>
      <c r="F985" s="119"/>
      <c r="G985" s="131"/>
      <c r="H985" s="132"/>
      <c r="J985" s="87"/>
      <c r="K985" s="87"/>
      <c r="L985" s="85"/>
      <c r="M985" s="86"/>
      <c r="N985" s="85"/>
      <c r="Q985" s="83"/>
      <c r="R985" s="80"/>
      <c r="T985" s="81"/>
      <c r="U985" s="87"/>
      <c r="V985" s="80"/>
      <c r="X985" s="80"/>
      <c r="Z985" s="80"/>
      <c r="AB985" s="80"/>
      <c r="AD985" s="80"/>
      <c r="AF985" s="80"/>
      <c r="AH985" s="82"/>
      <c r="AI985" s="80"/>
      <c r="AK985" s="80"/>
      <c r="AM985" s="83"/>
      <c r="AN985" s="80"/>
      <c r="AO985" s="95"/>
      <c r="AP985" s="80"/>
      <c r="AR985" s="80"/>
      <c r="AT985" s="84"/>
      <c r="AV985" s="80"/>
      <c r="AX985" s="80"/>
      <c r="AZ985" s="80"/>
      <c r="BB985" s="80"/>
      <c r="BC985" s="80"/>
    </row>
    <row r="986" spans="5:55" s="79" customFormat="1" x14ac:dyDescent="0.2">
      <c r="E986" s="119"/>
      <c r="F986" s="119"/>
      <c r="G986" s="131"/>
      <c r="H986" s="132"/>
      <c r="J986" s="87"/>
      <c r="K986" s="87"/>
      <c r="L986" s="85"/>
      <c r="M986" s="86"/>
      <c r="N986" s="85"/>
      <c r="Q986" s="83"/>
      <c r="R986" s="80"/>
      <c r="T986" s="81"/>
      <c r="U986" s="87"/>
      <c r="V986" s="80"/>
      <c r="X986" s="80"/>
      <c r="Z986" s="80"/>
      <c r="AB986" s="80"/>
      <c r="AD986" s="80"/>
      <c r="AF986" s="80"/>
      <c r="AH986" s="82"/>
      <c r="AI986" s="80"/>
      <c r="AK986" s="80"/>
      <c r="AM986" s="83"/>
      <c r="AN986" s="80"/>
      <c r="AO986" s="95"/>
      <c r="AP986" s="80"/>
      <c r="AR986" s="80"/>
      <c r="AT986" s="84"/>
      <c r="AV986" s="80"/>
      <c r="AX986" s="80"/>
      <c r="AZ986" s="80"/>
      <c r="BB986" s="80"/>
      <c r="BC986" s="80"/>
    </row>
    <row r="987" spans="5:55" s="79" customFormat="1" x14ac:dyDescent="0.2">
      <c r="E987" s="119"/>
      <c r="F987" s="119"/>
      <c r="G987" s="131"/>
      <c r="H987" s="132"/>
      <c r="J987" s="87"/>
      <c r="K987" s="87"/>
      <c r="L987" s="85"/>
      <c r="M987" s="86"/>
      <c r="N987" s="85"/>
      <c r="Q987" s="83"/>
      <c r="R987" s="80"/>
      <c r="T987" s="81"/>
      <c r="U987" s="87"/>
      <c r="V987" s="80"/>
      <c r="X987" s="80"/>
      <c r="Z987" s="80"/>
      <c r="AB987" s="80"/>
      <c r="AD987" s="80"/>
      <c r="AF987" s="80"/>
      <c r="AH987" s="82"/>
      <c r="AI987" s="80"/>
      <c r="AK987" s="80"/>
      <c r="AM987" s="83"/>
      <c r="AN987" s="80"/>
      <c r="AO987" s="95"/>
      <c r="AP987" s="80"/>
      <c r="AR987" s="80"/>
      <c r="AT987" s="84"/>
      <c r="AV987" s="80"/>
      <c r="AX987" s="80"/>
      <c r="AZ987" s="80"/>
      <c r="BB987" s="80"/>
      <c r="BC987" s="80"/>
    </row>
    <row r="988" spans="5:55" s="79" customFormat="1" x14ac:dyDescent="0.2">
      <c r="E988" s="119"/>
      <c r="F988" s="119"/>
      <c r="G988" s="131"/>
      <c r="H988" s="132"/>
      <c r="J988" s="87"/>
      <c r="K988" s="87"/>
      <c r="L988" s="85"/>
      <c r="M988" s="86"/>
      <c r="N988" s="85"/>
      <c r="Q988" s="83"/>
      <c r="R988" s="80"/>
      <c r="T988" s="81"/>
      <c r="U988" s="87"/>
      <c r="V988" s="80"/>
      <c r="X988" s="80"/>
      <c r="Z988" s="80"/>
      <c r="AB988" s="80"/>
      <c r="AD988" s="80"/>
      <c r="AF988" s="80"/>
      <c r="AH988" s="82"/>
      <c r="AI988" s="80"/>
      <c r="AK988" s="80"/>
      <c r="AM988" s="83"/>
      <c r="AN988" s="80"/>
      <c r="AO988" s="95"/>
      <c r="AP988" s="80"/>
      <c r="AR988" s="80"/>
      <c r="AT988" s="84"/>
      <c r="AV988" s="80"/>
      <c r="AX988" s="80"/>
      <c r="AZ988" s="80"/>
      <c r="BB988" s="80"/>
      <c r="BC988" s="80"/>
    </row>
    <row r="989" spans="5:55" s="79" customFormat="1" x14ac:dyDescent="0.2">
      <c r="E989" s="119"/>
      <c r="F989" s="119"/>
      <c r="G989" s="131"/>
      <c r="H989" s="132"/>
      <c r="J989" s="87"/>
      <c r="K989" s="87"/>
      <c r="L989" s="85"/>
      <c r="M989" s="86"/>
      <c r="N989" s="85"/>
      <c r="Q989" s="83"/>
      <c r="R989" s="80"/>
      <c r="T989" s="81"/>
      <c r="U989" s="87"/>
      <c r="V989" s="80"/>
      <c r="X989" s="80"/>
      <c r="Z989" s="80"/>
      <c r="AB989" s="80"/>
      <c r="AD989" s="80"/>
      <c r="AF989" s="80"/>
      <c r="AH989" s="82"/>
      <c r="AI989" s="80"/>
      <c r="AK989" s="80"/>
      <c r="AM989" s="83"/>
      <c r="AN989" s="80"/>
      <c r="AO989" s="95"/>
      <c r="AP989" s="80"/>
      <c r="AR989" s="80"/>
      <c r="AT989" s="84"/>
      <c r="AV989" s="80"/>
      <c r="AX989" s="80"/>
      <c r="AZ989" s="80"/>
      <c r="BB989" s="80"/>
      <c r="BC989" s="80"/>
    </row>
    <row r="990" spans="5:55" s="79" customFormat="1" x14ac:dyDescent="0.2">
      <c r="E990" s="119"/>
      <c r="F990" s="119"/>
      <c r="G990" s="131"/>
      <c r="H990" s="132"/>
      <c r="J990" s="87"/>
      <c r="K990" s="87"/>
      <c r="L990" s="85"/>
      <c r="M990" s="86"/>
      <c r="N990" s="85"/>
      <c r="Q990" s="83"/>
      <c r="R990" s="80"/>
      <c r="T990" s="81"/>
      <c r="U990" s="87"/>
      <c r="V990" s="80"/>
      <c r="X990" s="80"/>
      <c r="Z990" s="80"/>
      <c r="AB990" s="80"/>
      <c r="AD990" s="80"/>
      <c r="AF990" s="80"/>
      <c r="AH990" s="82"/>
      <c r="AI990" s="80"/>
      <c r="AK990" s="80"/>
      <c r="AM990" s="83"/>
      <c r="AN990" s="80"/>
      <c r="AO990" s="95"/>
      <c r="AP990" s="80"/>
      <c r="AR990" s="80"/>
      <c r="AT990" s="84"/>
      <c r="AV990" s="80"/>
      <c r="AX990" s="80"/>
      <c r="AZ990" s="80"/>
      <c r="BB990" s="80"/>
      <c r="BC990" s="80"/>
    </row>
    <row r="991" spans="5:55" s="79" customFormat="1" x14ac:dyDescent="0.2">
      <c r="E991" s="119"/>
      <c r="F991" s="119"/>
      <c r="G991" s="131"/>
      <c r="H991" s="132"/>
      <c r="J991" s="87"/>
      <c r="K991" s="87"/>
      <c r="L991" s="85"/>
      <c r="M991" s="86"/>
      <c r="N991" s="85"/>
      <c r="Q991" s="83"/>
      <c r="R991" s="80"/>
      <c r="T991" s="81"/>
      <c r="U991" s="87"/>
      <c r="V991" s="80"/>
      <c r="X991" s="80"/>
      <c r="Z991" s="80"/>
      <c r="AB991" s="80"/>
      <c r="AD991" s="80"/>
      <c r="AF991" s="80"/>
      <c r="AH991" s="82"/>
      <c r="AI991" s="80"/>
      <c r="AK991" s="80"/>
      <c r="AM991" s="83"/>
      <c r="AN991" s="80"/>
      <c r="AO991" s="95"/>
      <c r="AP991" s="80"/>
      <c r="AR991" s="80"/>
      <c r="AT991" s="84"/>
      <c r="AV991" s="80"/>
      <c r="AX991" s="80"/>
      <c r="AZ991" s="80"/>
      <c r="BB991" s="80"/>
      <c r="BC991" s="80"/>
    </row>
    <row r="992" spans="5:55" s="79" customFormat="1" x14ac:dyDescent="0.2">
      <c r="E992" s="119"/>
      <c r="F992" s="119"/>
      <c r="G992" s="131"/>
      <c r="H992" s="132"/>
      <c r="J992" s="87"/>
      <c r="K992" s="87"/>
      <c r="L992" s="85"/>
      <c r="M992" s="86"/>
      <c r="N992" s="85"/>
      <c r="Q992" s="83"/>
      <c r="R992" s="80"/>
      <c r="T992" s="81"/>
      <c r="U992" s="87"/>
      <c r="V992" s="80"/>
      <c r="X992" s="80"/>
      <c r="Z992" s="80"/>
      <c r="AB992" s="80"/>
      <c r="AD992" s="80"/>
      <c r="AF992" s="80"/>
      <c r="AH992" s="82"/>
      <c r="AI992" s="80"/>
      <c r="AK992" s="80"/>
      <c r="AM992" s="83"/>
      <c r="AN992" s="80"/>
      <c r="AO992" s="95"/>
      <c r="AP992" s="80"/>
      <c r="AR992" s="80"/>
      <c r="AT992" s="84"/>
      <c r="AV992" s="80"/>
      <c r="AX992" s="80"/>
      <c r="AZ992" s="80"/>
      <c r="BB992" s="80"/>
      <c r="BC992" s="80"/>
    </row>
    <row r="993" spans="5:55" s="79" customFormat="1" x14ac:dyDescent="0.2">
      <c r="E993" s="119"/>
      <c r="F993" s="119"/>
      <c r="G993" s="131"/>
      <c r="H993" s="132"/>
      <c r="J993" s="87"/>
      <c r="K993" s="87"/>
      <c r="L993" s="85"/>
      <c r="M993" s="86"/>
      <c r="N993" s="85"/>
      <c r="Q993" s="83"/>
      <c r="R993" s="80"/>
      <c r="T993" s="81"/>
      <c r="U993" s="87"/>
      <c r="V993" s="80"/>
      <c r="X993" s="80"/>
      <c r="Z993" s="80"/>
      <c r="AB993" s="80"/>
      <c r="AD993" s="80"/>
      <c r="AF993" s="80"/>
      <c r="AH993" s="82"/>
      <c r="AI993" s="80"/>
      <c r="AK993" s="80"/>
      <c r="AM993" s="83"/>
      <c r="AN993" s="80"/>
      <c r="AO993" s="95"/>
      <c r="AP993" s="80"/>
      <c r="AR993" s="80"/>
      <c r="AT993" s="84"/>
      <c r="AV993" s="80"/>
      <c r="AX993" s="80"/>
      <c r="AZ993" s="80"/>
      <c r="BB993" s="80"/>
      <c r="BC993" s="80"/>
    </row>
    <row r="994" spans="5:55" s="79" customFormat="1" x14ac:dyDescent="0.2">
      <c r="E994" s="119"/>
      <c r="F994" s="119"/>
      <c r="G994" s="131"/>
      <c r="H994" s="132"/>
      <c r="J994" s="87"/>
      <c r="K994" s="87"/>
      <c r="L994" s="85"/>
      <c r="M994" s="86"/>
      <c r="N994" s="85"/>
      <c r="Q994" s="83"/>
      <c r="R994" s="80"/>
      <c r="T994" s="81"/>
      <c r="U994" s="87"/>
      <c r="V994" s="80"/>
      <c r="X994" s="80"/>
      <c r="Z994" s="80"/>
      <c r="AB994" s="80"/>
      <c r="AD994" s="80"/>
      <c r="AF994" s="80"/>
      <c r="AH994" s="82"/>
      <c r="AI994" s="80"/>
      <c r="AK994" s="80"/>
      <c r="AM994" s="83"/>
      <c r="AN994" s="80"/>
      <c r="AO994" s="95"/>
      <c r="AP994" s="80"/>
      <c r="AR994" s="80"/>
      <c r="AT994" s="84"/>
      <c r="AV994" s="80"/>
      <c r="AX994" s="80"/>
      <c r="AZ994" s="80"/>
      <c r="BB994" s="80"/>
      <c r="BC994" s="80"/>
    </row>
    <row r="995" spans="5:55" s="79" customFormat="1" x14ac:dyDescent="0.2">
      <c r="E995" s="119"/>
      <c r="F995" s="119"/>
      <c r="G995" s="131"/>
      <c r="H995" s="132"/>
      <c r="J995" s="87"/>
      <c r="K995" s="87"/>
      <c r="L995" s="85"/>
      <c r="M995" s="86"/>
      <c r="N995" s="85"/>
      <c r="Q995" s="83"/>
      <c r="R995" s="80"/>
      <c r="T995" s="81"/>
      <c r="U995" s="87"/>
      <c r="V995" s="80"/>
      <c r="X995" s="80"/>
      <c r="Z995" s="80"/>
      <c r="AB995" s="80"/>
      <c r="AD995" s="80"/>
      <c r="AF995" s="80"/>
      <c r="AH995" s="82"/>
      <c r="AI995" s="80"/>
      <c r="AK995" s="80"/>
      <c r="AM995" s="83"/>
      <c r="AN995" s="80"/>
      <c r="AO995" s="95"/>
      <c r="AP995" s="80"/>
      <c r="AR995" s="80"/>
      <c r="AT995" s="84"/>
      <c r="AV995" s="80"/>
      <c r="AX995" s="80"/>
      <c r="AZ995" s="80"/>
      <c r="BB995" s="80"/>
      <c r="BC995" s="80"/>
    </row>
    <row r="996" spans="5:55" s="79" customFormat="1" x14ac:dyDescent="0.2">
      <c r="E996" s="119"/>
      <c r="F996" s="119"/>
      <c r="G996" s="131"/>
      <c r="H996" s="132"/>
      <c r="J996" s="87"/>
      <c r="K996" s="87"/>
      <c r="L996" s="85"/>
      <c r="M996" s="86"/>
      <c r="N996" s="85"/>
      <c r="Q996" s="83"/>
      <c r="R996" s="80"/>
      <c r="T996" s="81"/>
      <c r="U996" s="87"/>
      <c r="V996" s="80"/>
      <c r="X996" s="80"/>
      <c r="Z996" s="80"/>
      <c r="AB996" s="80"/>
      <c r="AD996" s="80"/>
      <c r="AF996" s="80"/>
      <c r="AH996" s="82"/>
      <c r="AI996" s="80"/>
      <c r="AK996" s="80"/>
      <c r="AM996" s="83"/>
      <c r="AN996" s="80"/>
      <c r="AO996" s="95"/>
      <c r="AP996" s="80"/>
      <c r="AR996" s="80"/>
      <c r="AT996" s="84"/>
      <c r="AV996" s="80"/>
      <c r="AX996" s="80"/>
      <c r="AZ996" s="80"/>
      <c r="BB996" s="80"/>
      <c r="BC996" s="80"/>
    </row>
    <row r="997" spans="5:55" s="79" customFormat="1" x14ac:dyDescent="0.2">
      <c r="E997" s="119"/>
      <c r="F997" s="119"/>
      <c r="G997" s="131"/>
      <c r="H997" s="132"/>
      <c r="J997" s="87"/>
      <c r="K997" s="87"/>
      <c r="L997" s="85"/>
      <c r="M997" s="86"/>
      <c r="N997" s="85"/>
      <c r="Q997" s="83"/>
      <c r="R997" s="80"/>
      <c r="T997" s="81"/>
      <c r="U997" s="87"/>
      <c r="V997" s="80"/>
      <c r="X997" s="80"/>
      <c r="Z997" s="80"/>
      <c r="AB997" s="80"/>
      <c r="AD997" s="80"/>
      <c r="AF997" s="80"/>
      <c r="AH997" s="82"/>
      <c r="AI997" s="80"/>
      <c r="AK997" s="80"/>
      <c r="AM997" s="83"/>
      <c r="AN997" s="80"/>
      <c r="AO997" s="95"/>
      <c r="AP997" s="80"/>
      <c r="AR997" s="80"/>
      <c r="AT997" s="84"/>
      <c r="AV997" s="80"/>
      <c r="AX997" s="80"/>
      <c r="AZ997" s="80"/>
      <c r="BB997" s="80"/>
      <c r="BC997" s="80"/>
    </row>
    <row r="998" spans="5:55" s="79" customFormat="1" x14ac:dyDescent="0.2">
      <c r="E998" s="119"/>
      <c r="F998" s="119"/>
      <c r="G998" s="131"/>
      <c r="H998" s="132"/>
      <c r="J998" s="87"/>
      <c r="K998" s="87"/>
      <c r="L998" s="85"/>
      <c r="M998" s="86"/>
      <c r="N998" s="85"/>
      <c r="Q998" s="83"/>
      <c r="R998" s="80"/>
      <c r="T998" s="81"/>
      <c r="U998" s="87"/>
      <c r="V998" s="80"/>
      <c r="X998" s="80"/>
      <c r="Z998" s="80"/>
      <c r="AB998" s="80"/>
      <c r="AD998" s="80"/>
      <c r="AF998" s="80"/>
      <c r="AH998" s="82"/>
      <c r="AI998" s="80"/>
      <c r="AK998" s="80"/>
      <c r="AM998" s="83"/>
      <c r="AN998" s="80"/>
      <c r="AO998" s="95"/>
      <c r="AP998" s="80"/>
      <c r="AR998" s="80"/>
      <c r="AT998" s="84"/>
      <c r="AV998" s="80"/>
      <c r="AX998" s="80"/>
      <c r="AZ998" s="80"/>
      <c r="BB998" s="80"/>
      <c r="BC998" s="80"/>
    </row>
    <row r="999" spans="5:55" s="79" customFormat="1" x14ac:dyDescent="0.2">
      <c r="E999" s="119"/>
      <c r="F999" s="119"/>
      <c r="G999" s="131"/>
      <c r="H999" s="132"/>
      <c r="J999" s="87"/>
      <c r="K999" s="87"/>
      <c r="L999" s="85"/>
      <c r="M999" s="86"/>
      <c r="N999" s="85"/>
      <c r="Q999" s="83"/>
      <c r="R999" s="80"/>
      <c r="T999" s="81"/>
      <c r="U999" s="87"/>
      <c r="V999" s="80"/>
      <c r="X999" s="80"/>
      <c r="Z999" s="80"/>
      <c r="AB999" s="80"/>
      <c r="AD999" s="80"/>
      <c r="AF999" s="80"/>
      <c r="AH999" s="82"/>
      <c r="AI999" s="80"/>
      <c r="AK999" s="80"/>
      <c r="AM999" s="83"/>
      <c r="AN999" s="80"/>
      <c r="AO999" s="95"/>
      <c r="AP999" s="80"/>
      <c r="AR999" s="80"/>
      <c r="AT999" s="84"/>
      <c r="AV999" s="80"/>
      <c r="AX999" s="80"/>
      <c r="AZ999" s="80"/>
      <c r="BB999" s="80"/>
      <c r="BC999" s="80"/>
    </row>
    <row r="1000" spans="5:55" s="79" customFormat="1" x14ac:dyDescent="0.2">
      <c r="E1000" s="119"/>
      <c r="F1000" s="119"/>
      <c r="G1000" s="131"/>
      <c r="H1000" s="132"/>
      <c r="J1000" s="87"/>
      <c r="K1000" s="87"/>
      <c r="L1000" s="85"/>
      <c r="M1000" s="86"/>
      <c r="N1000" s="85"/>
      <c r="Q1000" s="83"/>
      <c r="R1000" s="80"/>
      <c r="T1000" s="81"/>
      <c r="U1000" s="87"/>
      <c r="V1000" s="80"/>
      <c r="X1000" s="80"/>
      <c r="Z1000" s="80"/>
      <c r="AB1000" s="80"/>
      <c r="AD1000" s="80"/>
      <c r="AF1000" s="80"/>
      <c r="AH1000" s="82"/>
      <c r="AI1000" s="80"/>
      <c r="AK1000" s="80"/>
      <c r="AM1000" s="83"/>
      <c r="AN1000" s="80"/>
      <c r="AO1000" s="95"/>
      <c r="AP1000" s="80"/>
      <c r="AR1000" s="80"/>
      <c r="AT1000" s="84"/>
      <c r="AV1000" s="80"/>
      <c r="AX1000" s="80"/>
      <c r="AZ1000" s="80"/>
      <c r="BB1000" s="80"/>
      <c r="BC1000" s="80"/>
    </row>
    <row r="1001" spans="5:55" s="79" customFormat="1" x14ac:dyDescent="0.2">
      <c r="E1001" s="119"/>
      <c r="F1001" s="119"/>
      <c r="G1001" s="131"/>
      <c r="H1001" s="132"/>
      <c r="J1001" s="87"/>
      <c r="K1001" s="87"/>
      <c r="L1001" s="85"/>
      <c r="M1001" s="86"/>
      <c r="N1001" s="85"/>
      <c r="Q1001" s="83"/>
      <c r="R1001" s="80"/>
      <c r="T1001" s="81"/>
      <c r="U1001" s="87"/>
      <c r="V1001" s="80"/>
      <c r="X1001" s="80"/>
      <c r="Z1001" s="80"/>
      <c r="AB1001" s="80"/>
      <c r="AD1001" s="80"/>
      <c r="AF1001" s="80"/>
      <c r="AH1001" s="82"/>
      <c r="AI1001" s="80"/>
      <c r="AK1001" s="80"/>
      <c r="AM1001" s="83"/>
      <c r="AN1001" s="80"/>
      <c r="AO1001" s="95"/>
      <c r="AP1001" s="80"/>
      <c r="AR1001" s="80"/>
      <c r="AT1001" s="84"/>
      <c r="AV1001" s="80"/>
      <c r="AX1001" s="80"/>
      <c r="AZ1001" s="80"/>
      <c r="BB1001" s="80"/>
      <c r="BC1001" s="80"/>
    </row>
    <row r="1002" spans="5:55" s="79" customFormat="1" x14ac:dyDescent="0.2">
      <c r="E1002" s="119"/>
      <c r="F1002" s="119"/>
      <c r="G1002" s="131"/>
      <c r="H1002" s="132"/>
      <c r="J1002" s="87"/>
      <c r="K1002" s="87"/>
      <c r="L1002" s="85"/>
      <c r="M1002" s="86"/>
      <c r="N1002" s="85"/>
      <c r="Q1002" s="83"/>
      <c r="R1002" s="80"/>
      <c r="T1002" s="81"/>
      <c r="U1002" s="87"/>
      <c r="V1002" s="80"/>
      <c r="X1002" s="80"/>
      <c r="Z1002" s="80"/>
      <c r="AB1002" s="80"/>
      <c r="AD1002" s="80"/>
      <c r="AF1002" s="80"/>
      <c r="AH1002" s="82"/>
      <c r="AI1002" s="80"/>
      <c r="AK1002" s="80"/>
      <c r="AM1002" s="83"/>
      <c r="AN1002" s="80"/>
      <c r="AO1002" s="95"/>
      <c r="AP1002" s="80"/>
      <c r="AR1002" s="80"/>
      <c r="AT1002" s="84"/>
      <c r="AV1002" s="80"/>
      <c r="AX1002" s="80"/>
      <c r="AZ1002" s="80"/>
      <c r="BB1002" s="80"/>
      <c r="BC1002" s="80"/>
    </row>
    <row r="1003" spans="5:55" s="79" customFormat="1" x14ac:dyDescent="0.2">
      <c r="E1003" s="119"/>
      <c r="F1003" s="119"/>
      <c r="G1003" s="131"/>
      <c r="H1003" s="132"/>
      <c r="J1003" s="87"/>
      <c r="K1003" s="87"/>
      <c r="L1003" s="85"/>
      <c r="M1003" s="86"/>
      <c r="N1003" s="85"/>
      <c r="Q1003" s="83"/>
      <c r="R1003" s="80"/>
      <c r="T1003" s="81"/>
      <c r="U1003" s="87"/>
      <c r="V1003" s="80"/>
      <c r="X1003" s="80"/>
      <c r="Z1003" s="80"/>
      <c r="AB1003" s="80"/>
      <c r="AD1003" s="80"/>
      <c r="AF1003" s="80"/>
      <c r="AH1003" s="82"/>
      <c r="AI1003" s="80"/>
      <c r="AK1003" s="80"/>
      <c r="AM1003" s="83"/>
      <c r="AN1003" s="80"/>
      <c r="AO1003" s="95"/>
      <c r="AP1003" s="80"/>
      <c r="AR1003" s="80"/>
      <c r="AT1003" s="84"/>
      <c r="AV1003" s="80"/>
      <c r="AX1003" s="80"/>
      <c r="AZ1003" s="80"/>
      <c r="BB1003" s="80"/>
      <c r="BC1003" s="80"/>
    </row>
    <row r="1004" spans="5:55" s="79" customFormat="1" x14ac:dyDescent="0.2">
      <c r="E1004" s="119"/>
      <c r="F1004" s="119"/>
      <c r="G1004" s="131"/>
      <c r="H1004" s="132"/>
      <c r="J1004" s="87"/>
      <c r="K1004" s="87"/>
      <c r="L1004" s="85"/>
      <c r="M1004" s="86"/>
      <c r="N1004" s="85"/>
      <c r="Q1004" s="83"/>
      <c r="R1004" s="80"/>
      <c r="T1004" s="81"/>
      <c r="U1004" s="87"/>
      <c r="V1004" s="80"/>
      <c r="X1004" s="80"/>
      <c r="Z1004" s="80"/>
      <c r="AB1004" s="80"/>
      <c r="AD1004" s="80"/>
      <c r="AF1004" s="80"/>
      <c r="AH1004" s="82"/>
      <c r="AI1004" s="80"/>
      <c r="AK1004" s="80"/>
      <c r="AM1004" s="83"/>
      <c r="AN1004" s="80"/>
      <c r="AO1004" s="95"/>
      <c r="AP1004" s="80"/>
      <c r="AR1004" s="80"/>
      <c r="AT1004" s="84"/>
      <c r="AV1004" s="80"/>
      <c r="AX1004" s="80"/>
      <c r="AZ1004" s="80"/>
      <c r="BB1004" s="80"/>
      <c r="BC1004" s="80"/>
    </row>
    <row r="1005" spans="5:55" s="79" customFormat="1" x14ac:dyDescent="0.2">
      <c r="E1005" s="119"/>
      <c r="F1005" s="119"/>
      <c r="G1005" s="131"/>
      <c r="H1005" s="132"/>
      <c r="J1005" s="87"/>
      <c r="K1005" s="87"/>
      <c r="L1005" s="85"/>
      <c r="M1005" s="86"/>
      <c r="N1005" s="85"/>
      <c r="Q1005" s="83"/>
      <c r="R1005" s="80"/>
      <c r="T1005" s="81"/>
      <c r="U1005" s="87"/>
      <c r="V1005" s="80"/>
      <c r="X1005" s="80"/>
      <c r="Z1005" s="80"/>
      <c r="AB1005" s="80"/>
      <c r="AD1005" s="80"/>
      <c r="AF1005" s="80"/>
      <c r="AH1005" s="82"/>
      <c r="AI1005" s="80"/>
      <c r="AK1005" s="80"/>
      <c r="AM1005" s="83"/>
      <c r="AN1005" s="80"/>
      <c r="AO1005" s="95"/>
      <c r="AP1005" s="80"/>
      <c r="AR1005" s="80"/>
      <c r="AT1005" s="84"/>
      <c r="AV1005" s="80"/>
      <c r="AX1005" s="80"/>
      <c r="AZ1005" s="80"/>
      <c r="BB1005" s="80"/>
      <c r="BC1005" s="80"/>
    </row>
    <row r="1006" spans="5:55" s="79" customFormat="1" x14ac:dyDescent="0.2">
      <c r="E1006" s="119"/>
      <c r="F1006" s="119"/>
      <c r="G1006" s="131"/>
      <c r="H1006" s="132"/>
      <c r="J1006" s="87"/>
      <c r="K1006" s="87"/>
      <c r="L1006" s="85"/>
      <c r="M1006" s="86"/>
      <c r="N1006" s="85"/>
      <c r="Q1006" s="83"/>
      <c r="R1006" s="80"/>
      <c r="T1006" s="81"/>
      <c r="U1006" s="87"/>
      <c r="V1006" s="80"/>
      <c r="X1006" s="80"/>
      <c r="Z1006" s="80"/>
      <c r="AB1006" s="80"/>
      <c r="AD1006" s="80"/>
      <c r="AF1006" s="80"/>
      <c r="AH1006" s="82"/>
      <c r="AI1006" s="80"/>
      <c r="AK1006" s="80"/>
      <c r="AM1006" s="83"/>
      <c r="AN1006" s="80"/>
      <c r="AO1006" s="95"/>
      <c r="AP1006" s="80"/>
      <c r="AR1006" s="80"/>
      <c r="AT1006" s="84"/>
      <c r="AV1006" s="80"/>
      <c r="AX1006" s="80"/>
      <c r="AZ1006" s="80"/>
      <c r="BB1006" s="80"/>
      <c r="BC1006" s="80"/>
    </row>
    <row r="1007" spans="5:55" s="79" customFormat="1" x14ac:dyDescent="0.2">
      <c r="E1007" s="119"/>
      <c r="F1007" s="119"/>
      <c r="G1007" s="131"/>
      <c r="H1007" s="132"/>
      <c r="J1007" s="87"/>
      <c r="K1007" s="87"/>
      <c r="L1007" s="85"/>
      <c r="M1007" s="86"/>
      <c r="N1007" s="85"/>
      <c r="Q1007" s="83"/>
      <c r="R1007" s="80"/>
      <c r="T1007" s="81"/>
      <c r="U1007" s="87"/>
      <c r="V1007" s="80"/>
      <c r="X1007" s="80"/>
      <c r="Z1007" s="80"/>
      <c r="AB1007" s="80"/>
      <c r="AD1007" s="80"/>
      <c r="AF1007" s="80"/>
      <c r="AH1007" s="82"/>
      <c r="AI1007" s="80"/>
      <c r="AK1007" s="80"/>
      <c r="AM1007" s="83"/>
      <c r="AN1007" s="80"/>
      <c r="AO1007" s="95"/>
      <c r="AP1007" s="80"/>
      <c r="AR1007" s="80"/>
      <c r="AT1007" s="84"/>
      <c r="AV1007" s="80"/>
      <c r="AX1007" s="80"/>
      <c r="AZ1007" s="80"/>
      <c r="BB1007" s="80"/>
      <c r="BC1007" s="80"/>
    </row>
    <row r="1008" spans="5:55" s="79" customFormat="1" x14ac:dyDescent="0.2">
      <c r="E1008" s="119"/>
      <c r="F1008" s="119"/>
      <c r="G1008" s="131"/>
      <c r="H1008" s="132"/>
      <c r="J1008" s="87"/>
      <c r="K1008" s="87"/>
      <c r="L1008" s="85"/>
      <c r="M1008" s="86"/>
      <c r="N1008" s="85"/>
      <c r="Q1008" s="83"/>
      <c r="R1008" s="80"/>
      <c r="T1008" s="81"/>
      <c r="U1008" s="87"/>
      <c r="V1008" s="80"/>
      <c r="X1008" s="80"/>
      <c r="Z1008" s="80"/>
      <c r="AB1008" s="80"/>
      <c r="AD1008" s="80"/>
      <c r="AF1008" s="80"/>
      <c r="AH1008" s="82"/>
      <c r="AI1008" s="80"/>
      <c r="AK1008" s="80"/>
      <c r="AM1008" s="83"/>
      <c r="AN1008" s="80"/>
      <c r="AO1008" s="95"/>
      <c r="AP1008" s="80"/>
      <c r="AR1008" s="80"/>
      <c r="AT1008" s="84"/>
      <c r="AV1008" s="80"/>
      <c r="AX1008" s="80"/>
      <c r="AZ1008" s="80"/>
      <c r="BB1008" s="80"/>
      <c r="BC1008" s="80"/>
    </row>
    <row r="1009" spans="5:55" s="79" customFormat="1" x14ac:dyDescent="0.2">
      <c r="E1009" s="119"/>
      <c r="F1009" s="119"/>
      <c r="G1009" s="131"/>
      <c r="H1009" s="132"/>
      <c r="J1009" s="87"/>
      <c r="K1009" s="87"/>
      <c r="L1009" s="85"/>
      <c r="M1009" s="86"/>
      <c r="N1009" s="85"/>
      <c r="Q1009" s="83"/>
      <c r="R1009" s="80"/>
      <c r="T1009" s="81"/>
      <c r="U1009" s="87"/>
      <c r="V1009" s="80"/>
      <c r="X1009" s="80"/>
      <c r="Z1009" s="80"/>
      <c r="AB1009" s="80"/>
      <c r="AD1009" s="80"/>
      <c r="AF1009" s="80"/>
      <c r="AH1009" s="82"/>
      <c r="AI1009" s="80"/>
      <c r="AK1009" s="80"/>
      <c r="AM1009" s="83"/>
      <c r="AN1009" s="80"/>
      <c r="AO1009" s="95"/>
      <c r="AP1009" s="80"/>
      <c r="AR1009" s="80"/>
      <c r="AT1009" s="84"/>
      <c r="AV1009" s="80"/>
      <c r="AX1009" s="80"/>
      <c r="AZ1009" s="80"/>
      <c r="BB1009" s="80"/>
      <c r="BC1009" s="80"/>
    </row>
    <row r="1010" spans="5:55" s="79" customFormat="1" x14ac:dyDescent="0.2">
      <c r="E1010" s="119"/>
      <c r="F1010" s="119"/>
      <c r="G1010" s="131"/>
      <c r="H1010" s="132"/>
      <c r="J1010" s="87"/>
      <c r="K1010" s="87"/>
      <c r="L1010" s="85"/>
      <c r="M1010" s="86"/>
      <c r="N1010" s="85"/>
      <c r="Q1010" s="83"/>
      <c r="R1010" s="80"/>
      <c r="T1010" s="81"/>
      <c r="U1010" s="87"/>
      <c r="V1010" s="80"/>
      <c r="X1010" s="80"/>
      <c r="Z1010" s="80"/>
      <c r="AB1010" s="80"/>
      <c r="AD1010" s="80"/>
      <c r="AF1010" s="80"/>
      <c r="AH1010" s="82"/>
      <c r="AI1010" s="80"/>
      <c r="AK1010" s="80"/>
      <c r="AM1010" s="83"/>
      <c r="AN1010" s="80"/>
      <c r="AO1010" s="95"/>
      <c r="AP1010" s="80"/>
      <c r="AR1010" s="80"/>
      <c r="AT1010" s="84"/>
      <c r="AV1010" s="80"/>
      <c r="AX1010" s="80"/>
      <c r="AZ1010" s="80"/>
      <c r="BB1010" s="80"/>
      <c r="BC1010" s="80"/>
    </row>
    <row r="1011" spans="5:55" s="79" customFormat="1" x14ac:dyDescent="0.2">
      <c r="E1011" s="119"/>
      <c r="F1011" s="119"/>
      <c r="G1011" s="131"/>
      <c r="H1011" s="132"/>
      <c r="J1011" s="87"/>
      <c r="K1011" s="87"/>
      <c r="L1011" s="85"/>
      <c r="M1011" s="86"/>
      <c r="N1011" s="85"/>
      <c r="Q1011" s="83"/>
      <c r="R1011" s="80"/>
      <c r="T1011" s="81"/>
      <c r="U1011" s="87"/>
      <c r="V1011" s="80"/>
      <c r="X1011" s="80"/>
      <c r="Z1011" s="80"/>
      <c r="AB1011" s="80"/>
      <c r="AD1011" s="80"/>
      <c r="AF1011" s="80"/>
      <c r="AH1011" s="82"/>
      <c r="AI1011" s="80"/>
      <c r="AK1011" s="80"/>
      <c r="AM1011" s="83"/>
      <c r="AN1011" s="80"/>
      <c r="AO1011" s="95"/>
      <c r="AP1011" s="80"/>
      <c r="AR1011" s="80"/>
      <c r="AT1011" s="84"/>
      <c r="AV1011" s="80"/>
      <c r="AX1011" s="80"/>
      <c r="AZ1011" s="80"/>
      <c r="BB1011" s="80"/>
      <c r="BC1011" s="80"/>
    </row>
    <row r="1012" spans="5:55" s="79" customFormat="1" x14ac:dyDescent="0.2">
      <c r="E1012" s="119"/>
      <c r="F1012" s="119"/>
      <c r="G1012" s="131"/>
      <c r="H1012" s="132"/>
      <c r="J1012" s="87"/>
      <c r="K1012" s="87"/>
      <c r="L1012" s="85"/>
      <c r="M1012" s="86"/>
      <c r="N1012" s="85"/>
      <c r="Q1012" s="83"/>
      <c r="R1012" s="80"/>
      <c r="T1012" s="81"/>
      <c r="U1012" s="87"/>
      <c r="V1012" s="80"/>
      <c r="X1012" s="80"/>
      <c r="Z1012" s="80"/>
      <c r="AB1012" s="80"/>
      <c r="AD1012" s="80"/>
      <c r="AF1012" s="80"/>
      <c r="AH1012" s="82"/>
      <c r="AI1012" s="80"/>
      <c r="AK1012" s="80"/>
      <c r="AM1012" s="83"/>
      <c r="AN1012" s="80"/>
      <c r="AO1012" s="95"/>
      <c r="AP1012" s="80"/>
      <c r="AR1012" s="80"/>
      <c r="AT1012" s="84"/>
      <c r="AV1012" s="80"/>
      <c r="AX1012" s="80"/>
      <c r="AZ1012" s="80"/>
      <c r="BB1012" s="80"/>
      <c r="BC1012" s="80"/>
    </row>
    <row r="1013" spans="5:55" s="79" customFormat="1" x14ac:dyDescent="0.2">
      <c r="E1013" s="119"/>
      <c r="F1013" s="119"/>
      <c r="G1013" s="131"/>
      <c r="H1013" s="132"/>
      <c r="J1013" s="87"/>
      <c r="K1013" s="87"/>
      <c r="L1013" s="85"/>
      <c r="M1013" s="86"/>
      <c r="N1013" s="85"/>
      <c r="Q1013" s="83"/>
      <c r="R1013" s="80"/>
      <c r="T1013" s="81"/>
      <c r="U1013" s="87"/>
      <c r="V1013" s="80"/>
      <c r="X1013" s="80"/>
      <c r="Z1013" s="80"/>
      <c r="AB1013" s="80"/>
      <c r="AD1013" s="80"/>
      <c r="AF1013" s="80"/>
      <c r="AH1013" s="82"/>
      <c r="AI1013" s="80"/>
      <c r="AK1013" s="80"/>
      <c r="AM1013" s="83"/>
      <c r="AN1013" s="80"/>
      <c r="AO1013" s="95"/>
      <c r="AP1013" s="80"/>
      <c r="AR1013" s="80"/>
      <c r="AT1013" s="84"/>
      <c r="AV1013" s="80"/>
      <c r="AX1013" s="80"/>
      <c r="AZ1013" s="80"/>
      <c r="BB1013" s="80"/>
      <c r="BC1013" s="80"/>
    </row>
    <row r="1014" spans="5:55" s="79" customFormat="1" x14ac:dyDescent="0.2">
      <c r="E1014" s="119"/>
      <c r="F1014" s="119"/>
      <c r="G1014" s="131"/>
      <c r="H1014" s="132"/>
      <c r="J1014" s="87"/>
      <c r="K1014" s="87"/>
      <c r="L1014" s="85"/>
      <c r="M1014" s="86"/>
      <c r="N1014" s="85"/>
      <c r="Q1014" s="83"/>
      <c r="R1014" s="80"/>
      <c r="T1014" s="81"/>
      <c r="U1014" s="87"/>
      <c r="V1014" s="80"/>
      <c r="X1014" s="80"/>
      <c r="Z1014" s="80"/>
      <c r="AB1014" s="80"/>
      <c r="AD1014" s="80"/>
      <c r="AF1014" s="80"/>
      <c r="AH1014" s="82"/>
      <c r="AI1014" s="80"/>
      <c r="AK1014" s="80"/>
      <c r="AM1014" s="83"/>
      <c r="AN1014" s="80"/>
      <c r="AO1014" s="95"/>
      <c r="AP1014" s="80"/>
      <c r="AR1014" s="80"/>
      <c r="AT1014" s="84"/>
      <c r="AV1014" s="80"/>
      <c r="AX1014" s="80"/>
      <c r="AZ1014" s="80"/>
      <c r="BB1014" s="80"/>
      <c r="BC1014" s="80"/>
    </row>
    <row r="1015" spans="5:55" s="79" customFormat="1" x14ac:dyDescent="0.2">
      <c r="E1015" s="119"/>
      <c r="F1015" s="119"/>
      <c r="G1015" s="131"/>
      <c r="H1015" s="132"/>
      <c r="J1015" s="87"/>
      <c r="K1015" s="87"/>
      <c r="L1015" s="85"/>
      <c r="M1015" s="86"/>
      <c r="N1015" s="85"/>
      <c r="Q1015" s="83"/>
      <c r="R1015" s="80"/>
      <c r="T1015" s="81"/>
      <c r="U1015" s="87"/>
      <c r="V1015" s="80"/>
      <c r="X1015" s="80"/>
      <c r="Z1015" s="80"/>
      <c r="AB1015" s="80"/>
      <c r="AD1015" s="80"/>
      <c r="AF1015" s="80"/>
      <c r="AH1015" s="82"/>
      <c r="AI1015" s="80"/>
      <c r="AK1015" s="80"/>
      <c r="AM1015" s="83"/>
      <c r="AN1015" s="80"/>
      <c r="AO1015" s="95"/>
      <c r="AP1015" s="80"/>
      <c r="AR1015" s="80"/>
      <c r="AT1015" s="84"/>
      <c r="AV1015" s="80"/>
      <c r="AX1015" s="80"/>
      <c r="AZ1015" s="80"/>
      <c r="BB1015" s="80"/>
      <c r="BC1015" s="80"/>
    </row>
    <row r="1016" spans="5:55" s="79" customFormat="1" x14ac:dyDescent="0.2">
      <c r="E1016" s="119"/>
      <c r="F1016" s="119"/>
      <c r="G1016" s="131"/>
      <c r="H1016" s="132"/>
      <c r="J1016" s="87"/>
      <c r="K1016" s="87"/>
      <c r="L1016" s="85"/>
      <c r="M1016" s="86"/>
      <c r="N1016" s="85"/>
      <c r="Q1016" s="83"/>
      <c r="R1016" s="80"/>
      <c r="T1016" s="81"/>
      <c r="U1016" s="87"/>
      <c r="V1016" s="80"/>
      <c r="X1016" s="80"/>
      <c r="Z1016" s="80"/>
      <c r="AB1016" s="80"/>
      <c r="AD1016" s="80"/>
      <c r="AF1016" s="80"/>
      <c r="AH1016" s="82"/>
      <c r="AI1016" s="80"/>
      <c r="AK1016" s="80"/>
      <c r="AM1016" s="83"/>
      <c r="AN1016" s="80"/>
      <c r="AO1016" s="95"/>
      <c r="AP1016" s="80"/>
      <c r="AR1016" s="80"/>
      <c r="AT1016" s="84"/>
      <c r="AV1016" s="80"/>
      <c r="AX1016" s="80"/>
      <c r="AZ1016" s="80"/>
      <c r="BB1016" s="80"/>
      <c r="BC1016" s="80"/>
    </row>
    <row r="1017" spans="5:55" s="79" customFormat="1" x14ac:dyDescent="0.2">
      <c r="E1017" s="119"/>
      <c r="F1017" s="119"/>
      <c r="G1017" s="131"/>
      <c r="H1017" s="132"/>
      <c r="J1017" s="87"/>
      <c r="K1017" s="87"/>
      <c r="L1017" s="85"/>
      <c r="M1017" s="86"/>
      <c r="N1017" s="85"/>
      <c r="Q1017" s="83"/>
      <c r="R1017" s="80"/>
      <c r="T1017" s="81"/>
      <c r="U1017" s="87"/>
      <c r="V1017" s="80"/>
      <c r="X1017" s="80"/>
      <c r="Z1017" s="80"/>
      <c r="AB1017" s="80"/>
      <c r="AD1017" s="80"/>
      <c r="AF1017" s="80"/>
      <c r="AH1017" s="82"/>
      <c r="AI1017" s="80"/>
      <c r="AK1017" s="80"/>
      <c r="AM1017" s="83"/>
      <c r="AN1017" s="80"/>
      <c r="AO1017" s="95"/>
      <c r="AP1017" s="80"/>
      <c r="AR1017" s="80"/>
      <c r="AT1017" s="84"/>
      <c r="AV1017" s="80"/>
      <c r="AX1017" s="80"/>
      <c r="AZ1017" s="80"/>
      <c r="BB1017" s="80"/>
      <c r="BC1017" s="80"/>
    </row>
    <row r="1018" spans="5:55" s="79" customFormat="1" x14ac:dyDescent="0.2">
      <c r="E1018" s="119"/>
      <c r="F1018" s="119"/>
      <c r="G1018" s="131"/>
      <c r="H1018" s="132"/>
      <c r="J1018" s="87"/>
      <c r="K1018" s="87"/>
      <c r="L1018" s="85"/>
      <c r="M1018" s="86"/>
      <c r="N1018" s="85"/>
      <c r="Q1018" s="83"/>
      <c r="R1018" s="80"/>
      <c r="T1018" s="81"/>
      <c r="U1018" s="87"/>
      <c r="V1018" s="80"/>
      <c r="X1018" s="80"/>
      <c r="Z1018" s="80"/>
      <c r="AB1018" s="80"/>
      <c r="AD1018" s="80"/>
      <c r="AF1018" s="80"/>
      <c r="AH1018" s="82"/>
      <c r="AI1018" s="80"/>
      <c r="AK1018" s="80"/>
      <c r="AM1018" s="83"/>
      <c r="AN1018" s="80"/>
      <c r="AO1018" s="95"/>
      <c r="AP1018" s="80"/>
      <c r="AR1018" s="80"/>
      <c r="AT1018" s="84"/>
      <c r="AV1018" s="80"/>
      <c r="AX1018" s="80"/>
      <c r="AZ1018" s="80"/>
      <c r="BB1018" s="80"/>
      <c r="BC1018" s="80"/>
    </row>
    <row r="1019" spans="5:55" s="79" customFormat="1" x14ac:dyDescent="0.2">
      <c r="E1019" s="119"/>
      <c r="F1019" s="119"/>
      <c r="G1019" s="131"/>
      <c r="H1019" s="132"/>
      <c r="J1019" s="87"/>
      <c r="K1019" s="87"/>
      <c r="L1019" s="85"/>
      <c r="M1019" s="86"/>
      <c r="N1019" s="85"/>
      <c r="Q1019" s="83"/>
      <c r="R1019" s="80"/>
      <c r="T1019" s="81"/>
      <c r="U1019" s="87"/>
      <c r="V1019" s="80"/>
      <c r="X1019" s="80"/>
      <c r="Z1019" s="80"/>
      <c r="AB1019" s="80"/>
      <c r="AD1019" s="80"/>
      <c r="AF1019" s="80"/>
      <c r="AH1019" s="82"/>
      <c r="AI1019" s="80"/>
      <c r="AK1019" s="80"/>
      <c r="AM1019" s="83"/>
      <c r="AN1019" s="80"/>
      <c r="AO1019" s="95"/>
      <c r="AP1019" s="80"/>
      <c r="AR1019" s="80"/>
      <c r="AT1019" s="84"/>
      <c r="AV1019" s="80"/>
      <c r="AX1019" s="80"/>
      <c r="AZ1019" s="80"/>
      <c r="BB1019" s="80"/>
      <c r="BC1019" s="80"/>
    </row>
    <row r="1020" spans="5:55" s="79" customFormat="1" x14ac:dyDescent="0.2">
      <c r="E1020" s="119"/>
      <c r="F1020" s="119"/>
      <c r="G1020" s="131"/>
      <c r="H1020" s="132"/>
      <c r="J1020" s="87"/>
      <c r="K1020" s="87"/>
      <c r="L1020" s="85"/>
      <c r="M1020" s="86"/>
      <c r="N1020" s="85"/>
      <c r="Q1020" s="83"/>
      <c r="R1020" s="80"/>
      <c r="T1020" s="81"/>
      <c r="U1020" s="87"/>
      <c r="V1020" s="80"/>
      <c r="X1020" s="80"/>
      <c r="Z1020" s="80"/>
      <c r="AB1020" s="80"/>
      <c r="AD1020" s="80"/>
      <c r="AF1020" s="80"/>
      <c r="AH1020" s="82"/>
      <c r="AI1020" s="80"/>
      <c r="AK1020" s="80"/>
      <c r="AM1020" s="83"/>
      <c r="AN1020" s="80"/>
      <c r="AO1020" s="95"/>
      <c r="AP1020" s="80"/>
      <c r="AR1020" s="80"/>
      <c r="AT1020" s="84"/>
      <c r="AV1020" s="80"/>
      <c r="AX1020" s="80"/>
      <c r="AZ1020" s="80"/>
      <c r="BB1020" s="80"/>
      <c r="BC1020" s="80"/>
    </row>
    <row r="1021" spans="5:55" s="79" customFormat="1" x14ac:dyDescent="0.2">
      <c r="E1021" s="119"/>
      <c r="F1021" s="119"/>
      <c r="G1021" s="131"/>
      <c r="H1021" s="132"/>
      <c r="J1021" s="87"/>
      <c r="K1021" s="87"/>
      <c r="L1021" s="85"/>
      <c r="M1021" s="86"/>
      <c r="N1021" s="85"/>
      <c r="Q1021" s="83"/>
      <c r="R1021" s="80"/>
      <c r="T1021" s="81"/>
      <c r="U1021" s="87"/>
      <c r="V1021" s="80"/>
      <c r="X1021" s="80"/>
      <c r="Z1021" s="80"/>
      <c r="AB1021" s="80"/>
      <c r="AD1021" s="80"/>
      <c r="AF1021" s="80"/>
      <c r="AH1021" s="82"/>
      <c r="AI1021" s="80"/>
      <c r="AK1021" s="80"/>
      <c r="AM1021" s="83"/>
      <c r="AN1021" s="80"/>
      <c r="AO1021" s="95"/>
      <c r="AP1021" s="80"/>
      <c r="AR1021" s="80"/>
      <c r="AT1021" s="84"/>
      <c r="AV1021" s="80"/>
      <c r="AX1021" s="80"/>
      <c r="AZ1021" s="80"/>
      <c r="BB1021" s="80"/>
      <c r="BC1021" s="80"/>
    </row>
    <row r="1022" spans="5:55" s="79" customFormat="1" x14ac:dyDescent="0.2">
      <c r="E1022" s="119"/>
      <c r="F1022" s="119"/>
      <c r="G1022" s="131"/>
      <c r="H1022" s="132"/>
      <c r="J1022" s="87"/>
      <c r="K1022" s="87"/>
      <c r="L1022" s="85"/>
      <c r="M1022" s="86"/>
      <c r="N1022" s="85"/>
      <c r="Q1022" s="83"/>
      <c r="R1022" s="80"/>
      <c r="T1022" s="81"/>
      <c r="U1022" s="87"/>
      <c r="V1022" s="80"/>
      <c r="X1022" s="80"/>
      <c r="Z1022" s="80"/>
      <c r="AB1022" s="80"/>
      <c r="AD1022" s="80"/>
      <c r="AF1022" s="80"/>
      <c r="AH1022" s="82"/>
      <c r="AI1022" s="80"/>
      <c r="AK1022" s="80"/>
      <c r="AM1022" s="83"/>
      <c r="AN1022" s="80"/>
      <c r="AO1022" s="95"/>
      <c r="AP1022" s="80"/>
      <c r="AR1022" s="80"/>
      <c r="AT1022" s="84"/>
      <c r="AV1022" s="80"/>
      <c r="AX1022" s="80"/>
      <c r="AZ1022" s="80"/>
      <c r="BB1022" s="80"/>
      <c r="BC1022" s="80"/>
    </row>
    <row r="1023" spans="5:55" s="79" customFormat="1" x14ac:dyDescent="0.2">
      <c r="E1023" s="119"/>
      <c r="F1023" s="119"/>
      <c r="G1023" s="131"/>
      <c r="H1023" s="132"/>
      <c r="J1023" s="87"/>
      <c r="K1023" s="87"/>
      <c r="L1023" s="85"/>
      <c r="M1023" s="86"/>
      <c r="N1023" s="85"/>
      <c r="Q1023" s="83"/>
      <c r="R1023" s="80"/>
      <c r="T1023" s="81"/>
      <c r="U1023" s="87"/>
      <c r="V1023" s="80"/>
      <c r="X1023" s="80"/>
      <c r="Z1023" s="80"/>
      <c r="AB1023" s="80"/>
      <c r="AD1023" s="80"/>
      <c r="AF1023" s="80"/>
      <c r="AH1023" s="82"/>
      <c r="AI1023" s="80"/>
      <c r="AK1023" s="80"/>
      <c r="AM1023" s="83"/>
      <c r="AN1023" s="80"/>
      <c r="AO1023" s="95"/>
      <c r="AP1023" s="80"/>
      <c r="AR1023" s="80"/>
      <c r="AT1023" s="84"/>
      <c r="AV1023" s="80"/>
      <c r="AX1023" s="80"/>
      <c r="AZ1023" s="80"/>
      <c r="BB1023" s="80"/>
      <c r="BC1023" s="80"/>
    </row>
    <row r="1024" spans="5:55" s="79" customFormat="1" x14ac:dyDescent="0.2">
      <c r="E1024" s="119"/>
      <c r="F1024" s="119"/>
      <c r="G1024" s="131"/>
      <c r="H1024" s="132"/>
      <c r="J1024" s="87"/>
      <c r="K1024" s="87"/>
      <c r="L1024" s="85"/>
      <c r="M1024" s="86"/>
      <c r="N1024" s="85"/>
      <c r="Q1024" s="83"/>
      <c r="R1024" s="80"/>
      <c r="T1024" s="81"/>
      <c r="U1024" s="87"/>
      <c r="V1024" s="80"/>
      <c r="X1024" s="80"/>
      <c r="Z1024" s="80"/>
      <c r="AB1024" s="80"/>
      <c r="AD1024" s="80"/>
      <c r="AF1024" s="80"/>
      <c r="AH1024" s="82"/>
      <c r="AI1024" s="80"/>
      <c r="AK1024" s="80"/>
      <c r="AM1024" s="83"/>
      <c r="AN1024" s="80"/>
      <c r="AO1024" s="95"/>
      <c r="AP1024" s="80"/>
      <c r="AR1024" s="80"/>
      <c r="AT1024" s="84"/>
      <c r="AV1024" s="80"/>
      <c r="AX1024" s="80"/>
      <c r="AZ1024" s="80"/>
      <c r="BB1024" s="80"/>
      <c r="BC1024" s="80"/>
    </row>
    <row r="1025" spans="5:55" s="79" customFormat="1" x14ac:dyDescent="0.2">
      <c r="E1025" s="119"/>
      <c r="F1025" s="119"/>
      <c r="G1025" s="131"/>
      <c r="H1025" s="132"/>
      <c r="J1025" s="87"/>
      <c r="K1025" s="87"/>
      <c r="L1025" s="85"/>
      <c r="M1025" s="86"/>
      <c r="N1025" s="85"/>
      <c r="Q1025" s="83"/>
      <c r="R1025" s="80"/>
      <c r="T1025" s="81"/>
      <c r="U1025" s="87"/>
      <c r="V1025" s="80"/>
      <c r="X1025" s="80"/>
      <c r="Z1025" s="80"/>
      <c r="AB1025" s="80"/>
      <c r="AD1025" s="80"/>
      <c r="AF1025" s="80"/>
      <c r="AH1025" s="82"/>
      <c r="AI1025" s="80"/>
      <c r="AK1025" s="80"/>
      <c r="AM1025" s="83"/>
      <c r="AN1025" s="80"/>
      <c r="AO1025" s="95"/>
      <c r="AP1025" s="80"/>
      <c r="AR1025" s="80"/>
      <c r="AT1025" s="84"/>
      <c r="AV1025" s="80"/>
      <c r="AX1025" s="80"/>
      <c r="AZ1025" s="80"/>
      <c r="BB1025" s="80"/>
      <c r="BC1025" s="80"/>
    </row>
    <row r="1026" spans="5:55" s="79" customFormat="1" x14ac:dyDescent="0.2">
      <c r="E1026" s="119"/>
      <c r="F1026" s="119"/>
      <c r="G1026" s="131"/>
      <c r="H1026" s="132"/>
      <c r="J1026" s="87"/>
      <c r="K1026" s="87"/>
      <c r="L1026" s="85"/>
      <c r="M1026" s="86"/>
      <c r="N1026" s="85"/>
      <c r="Q1026" s="83"/>
      <c r="R1026" s="80"/>
      <c r="T1026" s="81"/>
      <c r="U1026" s="87"/>
      <c r="V1026" s="80"/>
      <c r="X1026" s="80"/>
      <c r="Z1026" s="80"/>
      <c r="AB1026" s="80"/>
      <c r="AD1026" s="80"/>
      <c r="AF1026" s="80"/>
      <c r="AH1026" s="82"/>
      <c r="AI1026" s="80"/>
      <c r="AK1026" s="80"/>
      <c r="AM1026" s="83"/>
      <c r="AN1026" s="80"/>
      <c r="AO1026" s="95"/>
      <c r="AP1026" s="80"/>
      <c r="AR1026" s="80"/>
      <c r="AT1026" s="84"/>
      <c r="AV1026" s="80"/>
      <c r="AX1026" s="80"/>
      <c r="AZ1026" s="80"/>
      <c r="BB1026" s="80"/>
      <c r="BC1026" s="80"/>
    </row>
    <row r="1027" spans="5:55" s="79" customFormat="1" x14ac:dyDescent="0.2">
      <c r="E1027" s="119"/>
      <c r="F1027" s="119"/>
      <c r="G1027" s="131"/>
      <c r="H1027" s="132"/>
      <c r="J1027" s="87"/>
      <c r="K1027" s="87"/>
      <c r="L1027" s="85"/>
      <c r="M1027" s="86"/>
      <c r="N1027" s="85"/>
      <c r="Q1027" s="83"/>
      <c r="R1027" s="80"/>
      <c r="T1027" s="81"/>
      <c r="U1027" s="87"/>
      <c r="V1027" s="80"/>
      <c r="X1027" s="80"/>
      <c r="Z1027" s="80"/>
      <c r="AB1027" s="80"/>
      <c r="AD1027" s="80"/>
      <c r="AF1027" s="80"/>
      <c r="AH1027" s="82"/>
      <c r="AI1027" s="80"/>
      <c r="AK1027" s="80"/>
      <c r="AM1027" s="83"/>
      <c r="AN1027" s="80"/>
      <c r="AO1027" s="95"/>
      <c r="AP1027" s="80"/>
      <c r="AR1027" s="80"/>
      <c r="AT1027" s="84"/>
      <c r="AV1027" s="80"/>
      <c r="AX1027" s="80"/>
      <c r="AZ1027" s="80"/>
      <c r="BB1027" s="80"/>
      <c r="BC1027" s="80"/>
    </row>
    <row r="1028" spans="5:55" s="79" customFormat="1" x14ac:dyDescent="0.2">
      <c r="E1028" s="119"/>
      <c r="F1028" s="119"/>
      <c r="G1028" s="131"/>
      <c r="H1028" s="132"/>
      <c r="J1028" s="87"/>
      <c r="K1028" s="87"/>
      <c r="L1028" s="85"/>
      <c r="M1028" s="86"/>
      <c r="N1028" s="85"/>
      <c r="Q1028" s="83"/>
      <c r="R1028" s="80"/>
      <c r="T1028" s="81"/>
      <c r="U1028" s="87"/>
      <c r="V1028" s="80"/>
      <c r="X1028" s="80"/>
      <c r="Z1028" s="80"/>
      <c r="AB1028" s="80"/>
      <c r="AD1028" s="80"/>
      <c r="AF1028" s="80"/>
      <c r="AH1028" s="82"/>
      <c r="AI1028" s="80"/>
      <c r="AK1028" s="80"/>
      <c r="AM1028" s="83"/>
      <c r="AN1028" s="80"/>
      <c r="AO1028" s="95"/>
      <c r="AP1028" s="80"/>
      <c r="AR1028" s="80"/>
      <c r="AT1028" s="84"/>
      <c r="AV1028" s="80"/>
      <c r="AX1028" s="80"/>
      <c r="AZ1028" s="80"/>
      <c r="BB1028" s="80"/>
      <c r="BC1028" s="80"/>
    </row>
    <row r="1029" spans="5:55" s="79" customFormat="1" x14ac:dyDescent="0.2">
      <c r="E1029" s="119"/>
      <c r="F1029" s="119"/>
      <c r="G1029" s="131"/>
      <c r="H1029" s="132"/>
      <c r="J1029" s="87"/>
      <c r="K1029" s="87"/>
      <c r="L1029" s="85"/>
      <c r="M1029" s="86"/>
      <c r="N1029" s="85"/>
      <c r="Q1029" s="83"/>
      <c r="R1029" s="80"/>
      <c r="T1029" s="81"/>
      <c r="U1029" s="87"/>
      <c r="V1029" s="80"/>
      <c r="X1029" s="80"/>
      <c r="Z1029" s="80"/>
      <c r="AB1029" s="80"/>
      <c r="AD1029" s="80"/>
      <c r="AF1029" s="80"/>
      <c r="AH1029" s="82"/>
      <c r="AI1029" s="80"/>
      <c r="AK1029" s="80"/>
      <c r="AM1029" s="83"/>
      <c r="AN1029" s="80"/>
      <c r="AO1029" s="95"/>
      <c r="AP1029" s="80"/>
      <c r="AR1029" s="80"/>
      <c r="AT1029" s="84"/>
      <c r="AV1029" s="80"/>
      <c r="AX1029" s="80"/>
      <c r="AZ1029" s="80"/>
      <c r="BB1029" s="80"/>
      <c r="BC1029" s="80"/>
    </row>
    <row r="1030" spans="5:55" s="79" customFormat="1" x14ac:dyDescent="0.2">
      <c r="E1030" s="119"/>
      <c r="F1030" s="119"/>
      <c r="G1030" s="131"/>
      <c r="H1030" s="132"/>
      <c r="J1030" s="87"/>
      <c r="K1030" s="87"/>
      <c r="L1030" s="85"/>
      <c r="M1030" s="86"/>
      <c r="N1030" s="85"/>
      <c r="Q1030" s="83"/>
      <c r="R1030" s="80"/>
      <c r="T1030" s="81"/>
      <c r="U1030" s="87"/>
      <c r="V1030" s="80"/>
      <c r="X1030" s="80"/>
      <c r="Z1030" s="80"/>
      <c r="AB1030" s="80"/>
      <c r="AD1030" s="80"/>
      <c r="AF1030" s="80"/>
      <c r="AH1030" s="82"/>
      <c r="AI1030" s="80"/>
      <c r="AK1030" s="80"/>
      <c r="AM1030" s="83"/>
      <c r="AN1030" s="80"/>
      <c r="AO1030" s="95"/>
      <c r="AP1030" s="80"/>
      <c r="AR1030" s="80"/>
      <c r="AT1030" s="84"/>
      <c r="AV1030" s="80"/>
      <c r="AX1030" s="80"/>
      <c r="AZ1030" s="80"/>
      <c r="BB1030" s="80"/>
      <c r="BC1030" s="80"/>
    </row>
    <row r="1031" spans="5:55" s="79" customFormat="1" x14ac:dyDescent="0.2">
      <c r="E1031" s="119"/>
      <c r="F1031" s="119"/>
      <c r="G1031" s="131"/>
      <c r="H1031" s="132"/>
      <c r="J1031" s="87"/>
      <c r="K1031" s="87"/>
      <c r="L1031" s="85"/>
      <c r="M1031" s="86"/>
      <c r="N1031" s="85"/>
      <c r="Q1031" s="83"/>
      <c r="R1031" s="80"/>
      <c r="T1031" s="81"/>
      <c r="U1031" s="87"/>
      <c r="V1031" s="80"/>
      <c r="X1031" s="80"/>
      <c r="Z1031" s="80"/>
      <c r="AB1031" s="80"/>
      <c r="AD1031" s="80"/>
      <c r="AF1031" s="80"/>
      <c r="AH1031" s="82"/>
      <c r="AI1031" s="80"/>
      <c r="AK1031" s="80"/>
      <c r="AM1031" s="83"/>
      <c r="AN1031" s="80"/>
      <c r="AO1031" s="95"/>
      <c r="AP1031" s="80"/>
      <c r="AR1031" s="80"/>
      <c r="AT1031" s="84"/>
      <c r="AV1031" s="80"/>
      <c r="AX1031" s="80"/>
      <c r="AZ1031" s="80"/>
      <c r="BB1031" s="80"/>
      <c r="BC1031" s="80"/>
    </row>
    <row r="1032" spans="5:55" s="79" customFormat="1" x14ac:dyDescent="0.2">
      <c r="E1032" s="119"/>
      <c r="F1032" s="119"/>
      <c r="G1032" s="131"/>
      <c r="H1032" s="132"/>
      <c r="J1032" s="87"/>
      <c r="K1032" s="87"/>
      <c r="L1032" s="85"/>
      <c r="M1032" s="86"/>
      <c r="N1032" s="85"/>
      <c r="Q1032" s="83"/>
      <c r="R1032" s="80"/>
      <c r="T1032" s="81"/>
      <c r="U1032" s="87"/>
      <c r="V1032" s="80"/>
      <c r="X1032" s="80"/>
      <c r="Z1032" s="80"/>
      <c r="AB1032" s="80"/>
      <c r="AD1032" s="80"/>
      <c r="AF1032" s="80"/>
      <c r="AH1032" s="82"/>
      <c r="AI1032" s="80"/>
      <c r="AK1032" s="80"/>
      <c r="AM1032" s="83"/>
      <c r="AN1032" s="80"/>
      <c r="AO1032" s="95"/>
      <c r="AP1032" s="80"/>
      <c r="AR1032" s="80"/>
      <c r="AT1032" s="84"/>
      <c r="AV1032" s="80"/>
      <c r="AX1032" s="80"/>
      <c r="AZ1032" s="80"/>
      <c r="BB1032" s="80"/>
      <c r="BC1032" s="80"/>
    </row>
    <row r="1033" spans="5:55" s="79" customFormat="1" x14ac:dyDescent="0.2">
      <c r="E1033" s="119"/>
      <c r="F1033" s="119"/>
      <c r="G1033" s="131"/>
      <c r="H1033" s="132"/>
      <c r="J1033" s="87"/>
      <c r="K1033" s="87"/>
      <c r="L1033" s="85"/>
      <c r="M1033" s="86"/>
      <c r="N1033" s="85"/>
      <c r="Q1033" s="83"/>
      <c r="R1033" s="80"/>
      <c r="T1033" s="81"/>
      <c r="U1033" s="87"/>
      <c r="V1033" s="80"/>
      <c r="X1033" s="80"/>
      <c r="Z1033" s="80"/>
      <c r="AB1033" s="80"/>
      <c r="AD1033" s="80"/>
      <c r="AF1033" s="80"/>
      <c r="AH1033" s="82"/>
      <c r="AI1033" s="80"/>
      <c r="AK1033" s="80"/>
      <c r="AM1033" s="83"/>
      <c r="AN1033" s="80"/>
      <c r="AO1033" s="95"/>
      <c r="AP1033" s="80"/>
      <c r="AR1033" s="80"/>
      <c r="AT1033" s="84"/>
      <c r="AV1033" s="80"/>
      <c r="AX1033" s="80"/>
      <c r="AZ1033" s="80"/>
      <c r="BB1033" s="80"/>
      <c r="BC1033" s="80"/>
    </row>
    <row r="1034" spans="5:55" s="79" customFormat="1" x14ac:dyDescent="0.2">
      <c r="E1034" s="119"/>
      <c r="F1034" s="119"/>
      <c r="G1034" s="131"/>
      <c r="H1034" s="132"/>
      <c r="J1034" s="87"/>
      <c r="K1034" s="87"/>
      <c r="L1034" s="85"/>
      <c r="M1034" s="86"/>
      <c r="N1034" s="85"/>
      <c r="Q1034" s="83"/>
      <c r="R1034" s="80"/>
      <c r="T1034" s="81"/>
      <c r="U1034" s="87"/>
      <c r="V1034" s="80"/>
      <c r="X1034" s="80"/>
      <c r="Z1034" s="80"/>
      <c r="AB1034" s="80"/>
      <c r="AD1034" s="80"/>
      <c r="AF1034" s="80"/>
      <c r="AH1034" s="82"/>
      <c r="AI1034" s="80"/>
      <c r="AK1034" s="80"/>
      <c r="AM1034" s="83"/>
      <c r="AN1034" s="80"/>
      <c r="AO1034" s="95"/>
      <c r="AP1034" s="80"/>
      <c r="AR1034" s="80"/>
      <c r="AT1034" s="84"/>
      <c r="AV1034" s="80"/>
      <c r="AX1034" s="80"/>
      <c r="AZ1034" s="80"/>
      <c r="BB1034" s="80"/>
      <c r="BC1034" s="80"/>
    </row>
    <row r="1035" spans="5:55" s="79" customFormat="1" x14ac:dyDescent="0.2">
      <c r="E1035" s="119"/>
      <c r="F1035" s="119"/>
      <c r="G1035" s="131"/>
      <c r="H1035" s="132"/>
      <c r="J1035" s="87"/>
      <c r="K1035" s="87"/>
      <c r="L1035" s="85"/>
      <c r="M1035" s="86"/>
      <c r="N1035" s="85"/>
      <c r="Q1035" s="83"/>
      <c r="R1035" s="80"/>
      <c r="T1035" s="81"/>
      <c r="U1035" s="87"/>
      <c r="V1035" s="80"/>
      <c r="X1035" s="80"/>
      <c r="Z1035" s="80"/>
      <c r="AB1035" s="80"/>
      <c r="AD1035" s="80"/>
      <c r="AF1035" s="80"/>
      <c r="AH1035" s="82"/>
      <c r="AI1035" s="80"/>
      <c r="AK1035" s="80"/>
      <c r="AM1035" s="83"/>
      <c r="AN1035" s="80"/>
      <c r="AO1035" s="95"/>
      <c r="AP1035" s="80"/>
      <c r="AR1035" s="80"/>
      <c r="AT1035" s="84"/>
      <c r="AV1035" s="80"/>
      <c r="AX1035" s="80"/>
      <c r="AZ1035" s="80"/>
      <c r="BB1035" s="80"/>
      <c r="BC1035" s="80"/>
    </row>
    <row r="1036" spans="5:55" s="79" customFormat="1" x14ac:dyDescent="0.2">
      <c r="E1036" s="119"/>
      <c r="F1036" s="119"/>
      <c r="G1036" s="131"/>
      <c r="H1036" s="132"/>
      <c r="J1036" s="87"/>
      <c r="K1036" s="87"/>
      <c r="L1036" s="85"/>
      <c r="M1036" s="86"/>
      <c r="N1036" s="85"/>
      <c r="Q1036" s="83"/>
      <c r="R1036" s="80"/>
      <c r="T1036" s="81"/>
      <c r="U1036" s="87"/>
      <c r="V1036" s="80"/>
      <c r="X1036" s="80"/>
      <c r="Z1036" s="80"/>
      <c r="AB1036" s="80"/>
      <c r="AD1036" s="80"/>
      <c r="AF1036" s="80"/>
      <c r="AH1036" s="82"/>
      <c r="AI1036" s="80"/>
      <c r="AK1036" s="80"/>
      <c r="AM1036" s="83"/>
      <c r="AN1036" s="80"/>
      <c r="AO1036" s="95"/>
      <c r="AP1036" s="80"/>
      <c r="AR1036" s="80"/>
      <c r="AT1036" s="84"/>
      <c r="AV1036" s="80"/>
      <c r="AX1036" s="80"/>
      <c r="AZ1036" s="80"/>
      <c r="BB1036" s="80"/>
      <c r="BC1036" s="80"/>
    </row>
    <row r="1037" spans="5:55" s="79" customFormat="1" x14ac:dyDescent="0.2">
      <c r="E1037" s="119"/>
      <c r="F1037" s="119"/>
      <c r="G1037" s="131"/>
      <c r="H1037" s="132"/>
      <c r="J1037" s="87"/>
      <c r="K1037" s="87"/>
      <c r="L1037" s="85"/>
      <c r="M1037" s="86"/>
      <c r="N1037" s="85"/>
      <c r="Q1037" s="83"/>
      <c r="R1037" s="80"/>
      <c r="T1037" s="81"/>
      <c r="U1037" s="87"/>
      <c r="V1037" s="80"/>
      <c r="X1037" s="80"/>
      <c r="Z1037" s="80"/>
      <c r="AB1037" s="80"/>
      <c r="AD1037" s="80"/>
      <c r="AF1037" s="80"/>
      <c r="AH1037" s="82"/>
      <c r="AI1037" s="80"/>
      <c r="AK1037" s="80"/>
      <c r="AM1037" s="83"/>
      <c r="AN1037" s="80"/>
      <c r="AO1037" s="95"/>
      <c r="AP1037" s="80"/>
      <c r="AR1037" s="80"/>
      <c r="AT1037" s="84"/>
      <c r="AV1037" s="80"/>
      <c r="AX1037" s="80"/>
      <c r="AZ1037" s="80"/>
      <c r="BB1037" s="80"/>
      <c r="BC1037" s="80"/>
    </row>
    <row r="1038" spans="5:55" s="79" customFormat="1" x14ac:dyDescent="0.2">
      <c r="E1038" s="119"/>
      <c r="F1038" s="119"/>
      <c r="G1038" s="131"/>
      <c r="H1038" s="132"/>
      <c r="J1038" s="87"/>
      <c r="K1038" s="87"/>
      <c r="L1038" s="85"/>
      <c r="M1038" s="86"/>
      <c r="N1038" s="85"/>
      <c r="Q1038" s="83"/>
      <c r="R1038" s="80"/>
      <c r="T1038" s="81"/>
      <c r="U1038" s="87"/>
      <c r="V1038" s="80"/>
      <c r="X1038" s="80"/>
      <c r="Z1038" s="80"/>
      <c r="AB1038" s="80"/>
      <c r="AD1038" s="80"/>
      <c r="AF1038" s="80"/>
      <c r="AH1038" s="82"/>
      <c r="AI1038" s="80"/>
      <c r="AK1038" s="80"/>
      <c r="AM1038" s="83"/>
      <c r="AN1038" s="80"/>
      <c r="AO1038" s="95"/>
      <c r="AP1038" s="80"/>
      <c r="AR1038" s="80"/>
      <c r="AT1038" s="84"/>
      <c r="AV1038" s="80"/>
      <c r="AX1038" s="80"/>
      <c r="AZ1038" s="80"/>
      <c r="BB1038" s="80"/>
      <c r="BC1038" s="80"/>
    </row>
    <row r="1039" spans="5:55" s="79" customFormat="1" x14ac:dyDescent="0.2">
      <c r="E1039" s="119"/>
      <c r="F1039" s="119"/>
      <c r="G1039" s="131"/>
      <c r="H1039" s="132"/>
      <c r="J1039" s="87"/>
      <c r="K1039" s="87"/>
      <c r="L1039" s="85"/>
      <c r="M1039" s="86"/>
      <c r="N1039" s="85"/>
      <c r="Q1039" s="83"/>
      <c r="R1039" s="80"/>
      <c r="T1039" s="81"/>
      <c r="U1039" s="87"/>
      <c r="V1039" s="80"/>
      <c r="X1039" s="80"/>
      <c r="Z1039" s="80"/>
      <c r="AB1039" s="80"/>
      <c r="AD1039" s="80"/>
      <c r="AF1039" s="80"/>
      <c r="AH1039" s="82"/>
      <c r="AI1039" s="80"/>
      <c r="AK1039" s="80"/>
      <c r="AM1039" s="83"/>
      <c r="AN1039" s="80"/>
      <c r="AO1039" s="95"/>
      <c r="AP1039" s="80"/>
      <c r="AR1039" s="80"/>
      <c r="AT1039" s="84"/>
      <c r="AV1039" s="80"/>
      <c r="AX1039" s="80"/>
      <c r="AZ1039" s="80"/>
      <c r="BB1039" s="80"/>
      <c r="BC1039" s="80"/>
    </row>
    <row r="1040" spans="5:55" s="79" customFormat="1" x14ac:dyDescent="0.2">
      <c r="E1040" s="119"/>
      <c r="F1040" s="119"/>
      <c r="G1040" s="131"/>
      <c r="H1040" s="132"/>
      <c r="J1040" s="87"/>
      <c r="K1040" s="87"/>
      <c r="L1040" s="85"/>
      <c r="M1040" s="86"/>
      <c r="N1040" s="85"/>
      <c r="Q1040" s="83"/>
      <c r="R1040" s="80"/>
      <c r="T1040" s="81"/>
      <c r="U1040" s="87"/>
      <c r="V1040" s="80"/>
      <c r="X1040" s="80"/>
      <c r="Z1040" s="80"/>
      <c r="AB1040" s="80"/>
      <c r="AD1040" s="80"/>
      <c r="AF1040" s="80"/>
      <c r="AH1040" s="82"/>
      <c r="AI1040" s="80"/>
      <c r="AK1040" s="80"/>
      <c r="AM1040" s="83"/>
      <c r="AN1040" s="80"/>
      <c r="AO1040" s="95"/>
      <c r="AP1040" s="80"/>
      <c r="AR1040" s="80"/>
      <c r="AT1040" s="84"/>
      <c r="AV1040" s="80"/>
      <c r="AX1040" s="80"/>
      <c r="AZ1040" s="80"/>
      <c r="BB1040" s="80"/>
      <c r="BC1040" s="80"/>
    </row>
    <row r="1041" spans="5:55" s="79" customFormat="1" x14ac:dyDescent="0.2">
      <c r="E1041" s="119"/>
      <c r="F1041" s="119"/>
      <c r="G1041" s="131"/>
      <c r="H1041" s="132"/>
      <c r="J1041" s="87"/>
      <c r="K1041" s="87"/>
      <c r="L1041" s="85"/>
      <c r="M1041" s="86"/>
      <c r="N1041" s="85"/>
      <c r="Q1041" s="83"/>
      <c r="R1041" s="80"/>
      <c r="T1041" s="81"/>
      <c r="U1041" s="87"/>
      <c r="V1041" s="80"/>
      <c r="X1041" s="80"/>
      <c r="Z1041" s="80"/>
      <c r="AB1041" s="80"/>
      <c r="AD1041" s="80"/>
      <c r="AF1041" s="80"/>
      <c r="AH1041" s="82"/>
      <c r="AI1041" s="80"/>
      <c r="AK1041" s="80"/>
      <c r="AM1041" s="83"/>
      <c r="AN1041" s="80"/>
      <c r="AO1041" s="95"/>
      <c r="AP1041" s="80"/>
      <c r="AR1041" s="80"/>
      <c r="AT1041" s="84"/>
      <c r="AV1041" s="80"/>
      <c r="AX1041" s="80"/>
      <c r="AZ1041" s="80"/>
      <c r="BB1041" s="80"/>
      <c r="BC1041" s="80"/>
    </row>
    <row r="1042" spans="5:55" s="79" customFormat="1" x14ac:dyDescent="0.2">
      <c r="E1042" s="119"/>
      <c r="F1042" s="119"/>
      <c r="G1042" s="131"/>
      <c r="H1042" s="132"/>
      <c r="J1042" s="87"/>
      <c r="K1042" s="87"/>
      <c r="L1042" s="85"/>
      <c r="M1042" s="86"/>
      <c r="N1042" s="85"/>
      <c r="Q1042" s="83"/>
      <c r="R1042" s="80"/>
      <c r="T1042" s="81"/>
      <c r="U1042" s="87"/>
      <c r="V1042" s="80"/>
      <c r="X1042" s="80"/>
      <c r="Z1042" s="80"/>
      <c r="AB1042" s="80"/>
      <c r="AD1042" s="80"/>
      <c r="AF1042" s="80"/>
      <c r="AH1042" s="82"/>
      <c r="AI1042" s="80"/>
      <c r="AK1042" s="80"/>
      <c r="AM1042" s="83"/>
      <c r="AN1042" s="80"/>
      <c r="AO1042" s="95"/>
      <c r="AP1042" s="80"/>
      <c r="AR1042" s="80"/>
      <c r="AT1042" s="84"/>
      <c r="AV1042" s="80"/>
      <c r="AX1042" s="80"/>
      <c r="AZ1042" s="80"/>
      <c r="BB1042" s="80"/>
      <c r="BC1042" s="80"/>
    </row>
    <row r="1043" spans="5:55" s="79" customFormat="1" x14ac:dyDescent="0.2">
      <c r="E1043" s="119"/>
      <c r="F1043" s="119"/>
      <c r="G1043" s="131"/>
      <c r="H1043" s="132"/>
      <c r="J1043" s="87"/>
      <c r="K1043" s="87"/>
      <c r="L1043" s="85"/>
      <c r="M1043" s="86"/>
      <c r="N1043" s="85"/>
      <c r="Q1043" s="83"/>
      <c r="R1043" s="80"/>
      <c r="T1043" s="81"/>
      <c r="U1043" s="87"/>
      <c r="V1043" s="80"/>
      <c r="X1043" s="80"/>
      <c r="Z1043" s="80"/>
      <c r="AB1043" s="80"/>
      <c r="AD1043" s="80"/>
      <c r="AF1043" s="80"/>
      <c r="AH1043" s="82"/>
      <c r="AI1043" s="80"/>
      <c r="AK1043" s="80"/>
      <c r="AM1043" s="83"/>
      <c r="AN1043" s="80"/>
      <c r="AO1043" s="95"/>
      <c r="AP1043" s="80"/>
      <c r="AR1043" s="80"/>
      <c r="AT1043" s="84"/>
      <c r="AV1043" s="80"/>
      <c r="AX1043" s="80"/>
      <c r="AZ1043" s="80"/>
      <c r="BB1043" s="80"/>
      <c r="BC1043" s="80"/>
    </row>
    <row r="1044" spans="5:55" s="79" customFormat="1" x14ac:dyDescent="0.2">
      <c r="E1044" s="119"/>
      <c r="F1044" s="119"/>
      <c r="G1044" s="131"/>
      <c r="H1044" s="132"/>
      <c r="J1044" s="87"/>
      <c r="K1044" s="87"/>
      <c r="L1044" s="85"/>
      <c r="M1044" s="86"/>
      <c r="N1044" s="85"/>
      <c r="Q1044" s="83"/>
      <c r="R1044" s="80"/>
      <c r="T1044" s="81"/>
      <c r="U1044" s="87"/>
      <c r="V1044" s="80"/>
      <c r="X1044" s="80"/>
      <c r="Z1044" s="80"/>
      <c r="AB1044" s="80"/>
      <c r="AD1044" s="80"/>
      <c r="AF1044" s="80"/>
      <c r="AH1044" s="82"/>
      <c r="AI1044" s="80"/>
      <c r="AK1044" s="80"/>
      <c r="AM1044" s="83"/>
      <c r="AN1044" s="80"/>
      <c r="AO1044" s="95"/>
      <c r="AP1044" s="80"/>
      <c r="AR1044" s="80"/>
      <c r="AT1044" s="84"/>
      <c r="AV1044" s="80"/>
      <c r="AX1044" s="80"/>
      <c r="AZ1044" s="80"/>
      <c r="BB1044" s="80"/>
      <c r="BC1044" s="80"/>
    </row>
    <row r="1045" spans="5:55" s="79" customFormat="1" x14ac:dyDescent="0.2">
      <c r="E1045" s="119"/>
      <c r="F1045" s="119"/>
      <c r="G1045" s="131"/>
      <c r="H1045" s="132"/>
      <c r="J1045" s="87"/>
      <c r="K1045" s="87"/>
      <c r="L1045" s="85"/>
      <c r="M1045" s="86"/>
      <c r="N1045" s="85"/>
      <c r="Q1045" s="83"/>
      <c r="R1045" s="80"/>
      <c r="T1045" s="81"/>
      <c r="U1045" s="87"/>
      <c r="V1045" s="80"/>
      <c r="X1045" s="80"/>
      <c r="Z1045" s="80"/>
      <c r="AB1045" s="80"/>
      <c r="AD1045" s="80"/>
      <c r="AF1045" s="80"/>
      <c r="AH1045" s="82"/>
      <c r="AI1045" s="80"/>
      <c r="AK1045" s="80"/>
      <c r="AM1045" s="83"/>
      <c r="AN1045" s="80"/>
      <c r="AO1045" s="95"/>
      <c r="AP1045" s="80"/>
      <c r="AR1045" s="80"/>
      <c r="AT1045" s="84"/>
      <c r="AV1045" s="80"/>
      <c r="AX1045" s="80"/>
      <c r="AZ1045" s="80"/>
      <c r="BB1045" s="80"/>
      <c r="BC1045" s="80"/>
    </row>
    <row r="1046" spans="5:55" s="79" customFormat="1" x14ac:dyDescent="0.2">
      <c r="E1046" s="119"/>
      <c r="F1046" s="119"/>
      <c r="G1046" s="131"/>
      <c r="H1046" s="132"/>
      <c r="J1046" s="87"/>
      <c r="K1046" s="87"/>
      <c r="L1046" s="85"/>
      <c r="M1046" s="86"/>
      <c r="N1046" s="85"/>
      <c r="Q1046" s="83"/>
      <c r="R1046" s="80"/>
      <c r="T1046" s="81"/>
      <c r="U1046" s="87"/>
      <c r="V1046" s="80"/>
      <c r="X1046" s="80"/>
      <c r="Z1046" s="80"/>
      <c r="AB1046" s="80"/>
      <c r="AD1046" s="80"/>
      <c r="AF1046" s="80"/>
      <c r="AH1046" s="82"/>
      <c r="AI1046" s="80"/>
      <c r="AK1046" s="80"/>
      <c r="AM1046" s="83"/>
      <c r="AN1046" s="80"/>
      <c r="AO1046" s="95"/>
      <c r="AP1046" s="80"/>
      <c r="AR1046" s="80"/>
      <c r="AT1046" s="84"/>
      <c r="AV1046" s="80"/>
      <c r="AX1046" s="80"/>
      <c r="AZ1046" s="80"/>
      <c r="BB1046" s="80"/>
      <c r="BC1046" s="80"/>
    </row>
    <row r="1047" spans="5:55" s="79" customFormat="1" x14ac:dyDescent="0.2">
      <c r="E1047" s="119"/>
      <c r="F1047" s="119"/>
      <c r="G1047" s="131"/>
      <c r="H1047" s="132"/>
      <c r="J1047" s="87"/>
      <c r="K1047" s="87"/>
      <c r="L1047" s="85"/>
      <c r="M1047" s="86"/>
      <c r="N1047" s="85"/>
      <c r="Q1047" s="83"/>
      <c r="R1047" s="80"/>
      <c r="T1047" s="81"/>
      <c r="U1047" s="87"/>
      <c r="V1047" s="80"/>
      <c r="X1047" s="80"/>
      <c r="Z1047" s="80"/>
      <c r="AB1047" s="80"/>
      <c r="AD1047" s="80"/>
      <c r="AF1047" s="80"/>
      <c r="AH1047" s="82"/>
      <c r="AI1047" s="80"/>
      <c r="AK1047" s="80"/>
      <c r="AM1047" s="83"/>
      <c r="AN1047" s="80"/>
      <c r="AO1047" s="95"/>
      <c r="AP1047" s="80"/>
      <c r="AR1047" s="80"/>
      <c r="AT1047" s="84"/>
      <c r="AV1047" s="80"/>
      <c r="AX1047" s="80"/>
      <c r="AZ1047" s="80"/>
      <c r="BB1047" s="80"/>
      <c r="BC1047" s="80"/>
    </row>
    <row r="1048" spans="5:55" s="79" customFormat="1" x14ac:dyDescent="0.2">
      <c r="E1048" s="119"/>
      <c r="F1048" s="119"/>
      <c r="G1048" s="131"/>
      <c r="H1048" s="132"/>
      <c r="J1048" s="87"/>
      <c r="K1048" s="87"/>
      <c r="L1048" s="85"/>
      <c r="M1048" s="86"/>
      <c r="N1048" s="85"/>
      <c r="Q1048" s="83"/>
      <c r="R1048" s="80"/>
      <c r="T1048" s="81"/>
      <c r="U1048" s="87"/>
      <c r="V1048" s="80"/>
      <c r="X1048" s="80"/>
      <c r="Z1048" s="80"/>
      <c r="AB1048" s="80"/>
      <c r="AD1048" s="80"/>
      <c r="AF1048" s="80"/>
      <c r="AH1048" s="82"/>
      <c r="AI1048" s="80"/>
      <c r="AK1048" s="80"/>
      <c r="AM1048" s="83"/>
      <c r="AN1048" s="80"/>
      <c r="AO1048" s="95"/>
      <c r="AP1048" s="80"/>
      <c r="AR1048" s="80"/>
      <c r="AT1048" s="84"/>
      <c r="AV1048" s="80"/>
      <c r="AX1048" s="80"/>
      <c r="AZ1048" s="80"/>
      <c r="BB1048" s="80"/>
      <c r="BC1048" s="80"/>
    </row>
    <row r="1049" spans="5:55" s="79" customFormat="1" x14ac:dyDescent="0.2">
      <c r="E1049" s="119"/>
      <c r="F1049" s="119"/>
      <c r="G1049" s="131"/>
      <c r="H1049" s="132"/>
      <c r="J1049" s="87"/>
      <c r="K1049" s="87"/>
      <c r="L1049" s="85"/>
      <c r="M1049" s="86"/>
      <c r="N1049" s="85"/>
      <c r="Q1049" s="83"/>
      <c r="R1049" s="80"/>
      <c r="T1049" s="81"/>
      <c r="U1049" s="87"/>
      <c r="V1049" s="80"/>
      <c r="X1049" s="80"/>
      <c r="Z1049" s="80"/>
      <c r="AB1049" s="80"/>
      <c r="AD1049" s="80"/>
      <c r="AF1049" s="80"/>
      <c r="AH1049" s="82"/>
      <c r="AI1049" s="80"/>
      <c r="AK1049" s="80"/>
      <c r="AM1049" s="83"/>
      <c r="AN1049" s="80"/>
      <c r="AO1049" s="95"/>
      <c r="AP1049" s="80"/>
      <c r="AR1049" s="80"/>
      <c r="AT1049" s="84"/>
      <c r="AV1049" s="80"/>
      <c r="AX1049" s="80"/>
      <c r="AZ1049" s="80"/>
      <c r="BB1049" s="80"/>
      <c r="BC1049" s="80"/>
    </row>
    <row r="1050" spans="5:55" s="79" customFormat="1" x14ac:dyDescent="0.2">
      <c r="E1050" s="119"/>
      <c r="F1050" s="119"/>
      <c r="G1050" s="131"/>
      <c r="H1050" s="132"/>
      <c r="J1050" s="87"/>
      <c r="K1050" s="87"/>
      <c r="L1050" s="85"/>
      <c r="M1050" s="86"/>
      <c r="N1050" s="85"/>
      <c r="Q1050" s="83"/>
      <c r="R1050" s="80"/>
      <c r="T1050" s="81"/>
      <c r="U1050" s="87"/>
      <c r="V1050" s="80"/>
      <c r="X1050" s="80"/>
      <c r="Z1050" s="80"/>
      <c r="AB1050" s="80"/>
      <c r="AD1050" s="80"/>
      <c r="AF1050" s="80"/>
      <c r="AH1050" s="82"/>
      <c r="AI1050" s="80"/>
      <c r="AK1050" s="80"/>
      <c r="AM1050" s="83"/>
      <c r="AN1050" s="80"/>
      <c r="AO1050" s="95"/>
      <c r="AP1050" s="80"/>
      <c r="AR1050" s="80"/>
      <c r="AT1050" s="84"/>
      <c r="AV1050" s="80"/>
      <c r="AX1050" s="80"/>
      <c r="AZ1050" s="80"/>
      <c r="BB1050" s="80"/>
      <c r="BC1050" s="80"/>
    </row>
    <row r="1051" spans="5:55" s="79" customFormat="1" x14ac:dyDescent="0.2">
      <c r="E1051" s="119"/>
      <c r="F1051" s="119"/>
      <c r="G1051" s="131"/>
      <c r="H1051" s="132"/>
      <c r="J1051" s="87"/>
      <c r="K1051" s="87"/>
      <c r="L1051" s="85"/>
      <c r="M1051" s="86"/>
      <c r="N1051" s="85"/>
      <c r="Q1051" s="83"/>
      <c r="R1051" s="80"/>
      <c r="T1051" s="81"/>
      <c r="U1051" s="87"/>
      <c r="V1051" s="80"/>
      <c r="X1051" s="80"/>
      <c r="Z1051" s="80"/>
      <c r="AB1051" s="80"/>
      <c r="AD1051" s="80"/>
      <c r="AF1051" s="80"/>
      <c r="AH1051" s="82"/>
      <c r="AI1051" s="80"/>
      <c r="AK1051" s="80"/>
      <c r="AM1051" s="83"/>
      <c r="AN1051" s="80"/>
      <c r="AO1051" s="95"/>
      <c r="AP1051" s="80"/>
      <c r="AR1051" s="80"/>
      <c r="AT1051" s="84"/>
      <c r="AV1051" s="80"/>
      <c r="AX1051" s="80"/>
      <c r="AZ1051" s="80"/>
      <c r="BB1051" s="80"/>
      <c r="BC1051" s="80"/>
    </row>
    <row r="1052" spans="5:55" s="79" customFormat="1" x14ac:dyDescent="0.2">
      <c r="E1052" s="119"/>
      <c r="F1052" s="119"/>
      <c r="G1052" s="131"/>
      <c r="H1052" s="132"/>
      <c r="J1052" s="87"/>
      <c r="K1052" s="87"/>
      <c r="L1052" s="85"/>
      <c r="M1052" s="86"/>
      <c r="N1052" s="85"/>
      <c r="Q1052" s="83"/>
      <c r="R1052" s="80"/>
      <c r="T1052" s="81"/>
      <c r="U1052" s="87"/>
      <c r="V1052" s="80"/>
      <c r="X1052" s="80"/>
      <c r="Z1052" s="80"/>
      <c r="AB1052" s="80"/>
      <c r="AD1052" s="80"/>
      <c r="AF1052" s="80"/>
      <c r="AH1052" s="82"/>
      <c r="AI1052" s="80"/>
      <c r="AK1052" s="80"/>
      <c r="AM1052" s="83"/>
      <c r="AN1052" s="80"/>
      <c r="AO1052" s="95"/>
      <c r="AP1052" s="80"/>
      <c r="AR1052" s="80"/>
      <c r="AT1052" s="84"/>
      <c r="AV1052" s="80"/>
      <c r="AX1052" s="80"/>
      <c r="AZ1052" s="80"/>
      <c r="BB1052" s="80"/>
      <c r="BC1052" s="80"/>
    </row>
    <row r="1053" spans="5:55" s="79" customFormat="1" x14ac:dyDescent="0.2">
      <c r="E1053" s="119"/>
      <c r="F1053" s="119"/>
      <c r="G1053" s="131"/>
      <c r="H1053" s="132"/>
      <c r="J1053" s="87"/>
      <c r="K1053" s="87"/>
      <c r="L1053" s="85"/>
      <c r="M1053" s="86"/>
      <c r="N1053" s="85"/>
      <c r="Q1053" s="83"/>
      <c r="R1053" s="80"/>
      <c r="T1053" s="81"/>
      <c r="U1053" s="87"/>
      <c r="V1053" s="80"/>
      <c r="X1053" s="80"/>
      <c r="Z1053" s="80"/>
      <c r="AB1053" s="80"/>
      <c r="AD1053" s="80"/>
      <c r="AF1053" s="80"/>
      <c r="AH1053" s="82"/>
      <c r="AI1053" s="80"/>
      <c r="AK1053" s="80"/>
      <c r="AM1053" s="83"/>
      <c r="AN1053" s="80"/>
      <c r="AO1053" s="95"/>
      <c r="AP1053" s="80"/>
      <c r="AR1053" s="80"/>
      <c r="AT1053" s="84"/>
      <c r="AV1053" s="80"/>
      <c r="AX1053" s="80"/>
      <c r="AZ1053" s="80"/>
      <c r="BB1053" s="80"/>
      <c r="BC1053" s="80"/>
    </row>
    <row r="1054" spans="5:55" s="79" customFormat="1" x14ac:dyDescent="0.2">
      <c r="E1054" s="119"/>
      <c r="F1054" s="119"/>
      <c r="G1054" s="131"/>
      <c r="H1054" s="132"/>
      <c r="J1054" s="87"/>
      <c r="K1054" s="87"/>
      <c r="L1054" s="85"/>
      <c r="M1054" s="86"/>
      <c r="N1054" s="85"/>
      <c r="Q1054" s="83"/>
      <c r="R1054" s="80"/>
      <c r="T1054" s="81"/>
      <c r="U1054" s="87"/>
      <c r="V1054" s="80"/>
      <c r="X1054" s="80"/>
      <c r="Z1054" s="80"/>
      <c r="AB1054" s="80"/>
      <c r="AD1054" s="80"/>
      <c r="AF1054" s="80"/>
      <c r="AH1054" s="82"/>
      <c r="AI1054" s="80"/>
      <c r="AK1054" s="80"/>
      <c r="AM1054" s="83"/>
      <c r="AN1054" s="80"/>
      <c r="AO1054" s="95"/>
      <c r="AP1054" s="80"/>
      <c r="AR1054" s="80"/>
      <c r="AT1054" s="84"/>
      <c r="AV1054" s="80"/>
      <c r="AX1054" s="80"/>
      <c r="AZ1054" s="80"/>
      <c r="BB1054" s="80"/>
      <c r="BC1054" s="80"/>
    </row>
    <row r="1055" spans="5:55" s="79" customFormat="1" x14ac:dyDescent="0.2">
      <c r="E1055" s="119"/>
      <c r="F1055" s="119"/>
      <c r="G1055" s="131"/>
      <c r="H1055" s="132"/>
      <c r="J1055" s="87"/>
      <c r="K1055" s="87"/>
      <c r="L1055" s="85"/>
      <c r="M1055" s="86"/>
      <c r="N1055" s="85"/>
      <c r="Q1055" s="83"/>
      <c r="R1055" s="80"/>
      <c r="T1055" s="81"/>
      <c r="U1055" s="87"/>
      <c r="V1055" s="80"/>
      <c r="X1055" s="80"/>
      <c r="Z1055" s="80"/>
      <c r="AB1055" s="80"/>
      <c r="AD1055" s="80"/>
      <c r="AF1055" s="80"/>
      <c r="AH1055" s="82"/>
      <c r="AI1055" s="80"/>
      <c r="AK1055" s="80"/>
      <c r="AM1055" s="83"/>
      <c r="AN1055" s="80"/>
      <c r="AO1055" s="95"/>
      <c r="AP1055" s="80"/>
      <c r="AR1055" s="80"/>
      <c r="AT1055" s="84"/>
      <c r="AV1055" s="80"/>
      <c r="AX1055" s="80"/>
      <c r="AZ1055" s="80"/>
      <c r="BB1055" s="80"/>
      <c r="BC1055" s="80"/>
    </row>
    <row r="1056" spans="5:55" s="79" customFormat="1" x14ac:dyDescent="0.2">
      <c r="E1056" s="119"/>
      <c r="F1056" s="119"/>
      <c r="G1056" s="131"/>
      <c r="H1056" s="132"/>
      <c r="J1056" s="87"/>
      <c r="K1056" s="87"/>
      <c r="L1056" s="85"/>
      <c r="M1056" s="86"/>
      <c r="N1056" s="85"/>
      <c r="Q1056" s="83"/>
      <c r="R1056" s="80"/>
      <c r="T1056" s="81"/>
      <c r="U1056" s="87"/>
      <c r="V1056" s="80"/>
      <c r="X1056" s="80"/>
      <c r="Z1056" s="80"/>
      <c r="AB1056" s="80"/>
      <c r="AD1056" s="80"/>
      <c r="AF1056" s="80"/>
      <c r="AH1056" s="82"/>
      <c r="AI1056" s="80"/>
      <c r="AK1056" s="80"/>
      <c r="AM1056" s="83"/>
      <c r="AN1056" s="80"/>
      <c r="AO1056" s="95"/>
      <c r="AP1056" s="80"/>
      <c r="AR1056" s="80"/>
      <c r="AT1056" s="84"/>
      <c r="AV1056" s="80"/>
      <c r="AX1056" s="80"/>
      <c r="AZ1056" s="80"/>
      <c r="BB1056" s="80"/>
      <c r="BC1056" s="80"/>
    </row>
    <row r="1057" spans="5:55" s="79" customFormat="1" x14ac:dyDescent="0.2">
      <c r="E1057" s="119"/>
      <c r="F1057" s="119"/>
      <c r="G1057" s="131"/>
      <c r="H1057" s="132"/>
      <c r="J1057" s="87"/>
      <c r="K1057" s="87"/>
      <c r="L1057" s="85"/>
      <c r="M1057" s="86"/>
      <c r="N1057" s="85"/>
      <c r="Q1057" s="83"/>
      <c r="R1057" s="80"/>
      <c r="T1057" s="81"/>
      <c r="U1057" s="87"/>
      <c r="V1057" s="80"/>
      <c r="X1057" s="80"/>
      <c r="Z1057" s="80"/>
      <c r="AB1057" s="80"/>
      <c r="AD1057" s="80"/>
      <c r="AF1057" s="80"/>
      <c r="AH1057" s="82"/>
      <c r="AI1057" s="80"/>
      <c r="AK1057" s="80"/>
      <c r="AM1057" s="83"/>
      <c r="AN1057" s="80"/>
      <c r="AO1057" s="95"/>
      <c r="AP1057" s="80"/>
      <c r="AR1057" s="80"/>
      <c r="AT1057" s="84"/>
      <c r="AV1057" s="80"/>
      <c r="AX1057" s="80"/>
      <c r="AZ1057" s="80"/>
      <c r="BB1057" s="80"/>
      <c r="BC1057" s="80"/>
    </row>
    <row r="1058" spans="5:55" s="79" customFormat="1" x14ac:dyDescent="0.2">
      <c r="E1058" s="119"/>
      <c r="F1058" s="119"/>
      <c r="G1058" s="131"/>
      <c r="H1058" s="132"/>
      <c r="J1058" s="87"/>
      <c r="K1058" s="87"/>
      <c r="L1058" s="85"/>
      <c r="M1058" s="86"/>
      <c r="N1058" s="85"/>
      <c r="Q1058" s="83"/>
      <c r="R1058" s="80"/>
      <c r="T1058" s="81"/>
      <c r="U1058" s="87"/>
      <c r="V1058" s="80"/>
      <c r="X1058" s="80"/>
      <c r="Z1058" s="80"/>
      <c r="AB1058" s="80"/>
      <c r="AD1058" s="80"/>
      <c r="AF1058" s="80"/>
      <c r="AH1058" s="82"/>
      <c r="AI1058" s="80"/>
      <c r="AK1058" s="80"/>
      <c r="AM1058" s="83"/>
      <c r="AN1058" s="80"/>
      <c r="AO1058" s="95"/>
      <c r="AP1058" s="80"/>
      <c r="AR1058" s="80"/>
      <c r="AT1058" s="84"/>
      <c r="AV1058" s="80"/>
      <c r="AX1058" s="80"/>
      <c r="AZ1058" s="80"/>
      <c r="BB1058" s="80"/>
      <c r="BC1058" s="80"/>
    </row>
    <row r="1059" spans="5:55" s="79" customFormat="1" x14ac:dyDescent="0.2">
      <c r="E1059" s="119"/>
      <c r="F1059" s="119"/>
      <c r="G1059" s="131"/>
      <c r="H1059" s="132"/>
      <c r="J1059" s="87"/>
      <c r="K1059" s="87"/>
      <c r="L1059" s="85"/>
      <c r="M1059" s="86"/>
      <c r="N1059" s="85"/>
      <c r="Q1059" s="83"/>
      <c r="R1059" s="80"/>
      <c r="T1059" s="81"/>
      <c r="U1059" s="87"/>
      <c r="V1059" s="80"/>
      <c r="X1059" s="80"/>
      <c r="Z1059" s="80"/>
      <c r="AB1059" s="80"/>
      <c r="AD1059" s="80"/>
      <c r="AF1059" s="80"/>
      <c r="AH1059" s="82"/>
      <c r="AI1059" s="80"/>
      <c r="AK1059" s="80"/>
      <c r="AM1059" s="83"/>
      <c r="AN1059" s="80"/>
      <c r="AO1059" s="95"/>
      <c r="AP1059" s="80"/>
      <c r="AR1059" s="80"/>
      <c r="AT1059" s="84"/>
      <c r="AV1059" s="80"/>
      <c r="AX1059" s="80"/>
      <c r="AZ1059" s="80"/>
      <c r="BB1059" s="80"/>
      <c r="BC1059" s="80"/>
    </row>
    <row r="1060" spans="5:55" s="79" customFormat="1" x14ac:dyDescent="0.2">
      <c r="E1060" s="119"/>
      <c r="F1060" s="119"/>
      <c r="G1060" s="131"/>
      <c r="H1060" s="132"/>
      <c r="J1060" s="87"/>
      <c r="K1060" s="87"/>
      <c r="L1060" s="85"/>
      <c r="M1060" s="86"/>
      <c r="N1060" s="85"/>
      <c r="Q1060" s="83"/>
      <c r="R1060" s="80"/>
      <c r="T1060" s="81"/>
      <c r="U1060" s="87"/>
      <c r="V1060" s="80"/>
      <c r="X1060" s="80"/>
      <c r="Z1060" s="80"/>
      <c r="AB1060" s="80"/>
      <c r="AD1060" s="80"/>
      <c r="AF1060" s="80"/>
      <c r="AH1060" s="82"/>
      <c r="AI1060" s="80"/>
      <c r="AK1060" s="80"/>
      <c r="AM1060" s="83"/>
      <c r="AN1060" s="80"/>
      <c r="AO1060" s="95"/>
      <c r="AP1060" s="80"/>
      <c r="AR1060" s="80"/>
      <c r="AT1060" s="84"/>
      <c r="AV1060" s="80"/>
      <c r="AX1060" s="80"/>
      <c r="AZ1060" s="80"/>
      <c r="BB1060" s="80"/>
      <c r="BC1060" s="80"/>
    </row>
    <row r="1061" spans="5:55" s="79" customFormat="1" x14ac:dyDescent="0.2">
      <c r="E1061" s="119"/>
      <c r="F1061" s="119"/>
      <c r="G1061" s="131"/>
      <c r="H1061" s="132"/>
      <c r="J1061" s="87"/>
      <c r="K1061" s="87"/>
      <c r="L1061" s="85"/>
      <c r="M1061" s="86"/>
      <c r="N1061" s="85"/>
      <c r="Q1061" s="83"/>
      <c r="R1061" s="80"/>
      <c r="T1061" s="81"/>
      <c r="U1061" s="87"/>
      <c r="V1061" s="80"/>
      <c r="X1061" s="80"/>
      <c r="Z1061" s="80"/>
      <c r="AB1061" s="80"/>
      <c r="AD1061" s="80"/>
      <c r="AF1061" s="80"/>
      <c r="AH1061" s="82"/>
      <c r="AI1061" s="80"/>
      <c r="AK1061" s="80"/>
      <c r="AM1061" s="83"/>
      <c r="AN1061" s="80"/>
      <c r="AO1061" s="95"/>
      <c r="AP1061" s="80"/>
      <c r="AR1061" s="80"/>
      <c r="AT1061" s="84"/>
      <c r="AV1061" s="80"/>
      <c r="AX1061" s="80"/>
      <c r="AZ1061" s="80"/>
      <c r="BB1061" s="80"/>
      <c r="BC1061" s="80"/>
    </row>
    <row r="1062" spans="5:55" s="79" customFormat="1" x14ac:dyDescent="0.2">
      <c r="E1062" s="119"/>
      <c r="F1062" s="119"/>
      <c r="G1062" s="131"/>
      <c r="H1062" s="132"/>
      <c r="J1062" s="87"/>
      <c r="K1062" s="87"/>
      <c r="L1062" s="85"/>
      <c r="M1062" s="86"/>
      <c r="N1062" s="85"/>
      <c r="Q1062" s="83"/>
      <c r="R1062" s="80"/>
      <c r="T1062" s="81"/>
      <c r="U1062" s="87"/>
      <c r="V1062" s="80"/>
      <c r="X1062" s="80"/>
      <c r="Z1062" s="80"/>
      <c r="AB1062" s="80"/>
      <c r="AD1062" s="80"/>
      <c r="AF1062" s="80"/>
      <c r="AH1062" s="82"/>
      <c r="AI1062" s="80"/>
      <c r="AK1062" s="80"/>
      <c r="AM1062" s="83"/>
      <c r="AN1062" s="80"/>
      <c r="AO1062" s="95"/>
      <c r="AP1062" s="80"/>
      <c r="AR1062" s="80"/>
      <c r="AT1062" s="84"/>
      <c r="AV1062" s="80"/>
      <c r="AX1062" s="80"/>
      <c r="AZ1062" s="80"/>
      <c r="BB1062" s="80"/>
      <c r="BC1062" s="80"/>
    </row>
    <row r="1063" spans="5:55" s="79" customFormat="1" x14ac:dyDescent="0.2">
      <c r="E1063" s="119"/>
      <c r="F1063" s="119"/>
      <c r="G1063" s="131"/>
      <c r="H1063" s="132"/>
      <c r="J1063" s="87"/>
      <c r="K1063" s="87"/>
      <c r="L1063" s="85"/>
      <c r="M1063" s="86"/>
      <c r="N1063" s="85"/>
      <c r="Q1063" s="83"/>
      <c r="R1063" s="80"/>
      <c r="T1063" s="81"/>
      <c r="U1063" s="87"/>
      <c r="V1063" s="80"/>
      <c r="X1063" s="80"/>
      <c r="Z1063" s="80"/>
      <c r="AB1063" s="80"/>
      <c r="AD1063" s="80"/>
      <c r="AF1063" s="80"/>
      <c r="AH1063" s="82"/>
      <c r="AI1063" s="80"/>
      <c r="AK1063" s="80"/>
      <c r="AM1063" s="83"/>
      <c r="AN1063" s="80"/>
      <c r="AO1063" s="95"/>
      <c r="AP1063" s="80"/>
      <c r="AR1063" s="80"/>
      <c r="AT1063" s="84"/>
      <c r="AV1063" s="80"/>
      <c r="AX1063" s="80"/>
      <c r="AZ1063" s="80"/>
      <c r="BB1063" s="80"/>
      <c r="BC1063" s="80"/>
    </row>
    <row r="1064" spans="5:55" s="79" customFormat="1" x14ac:dyDescent="0.2">
      <c r="E1064" s="119"/>
      <c r="F1064" s="119"/>
      <c r="G1064" s="131"/>
      <c r="H1064" s="132"/>
      <c r="J1064" s="87"/>
      <c r="K1064" s="87"/>
      <c r="L1064" s="85"/>
      <c r="M1064" s="86"/>
      <c r="N1064" s="85"/>
      <c r="Q1064" s="83"/>
      <c r="R1064" s="80"/>
      <c r="T1064" s="81"/>
      <c r="U1064" s="87"/>
      <c r="V1064" s="80"/>
      <c r="X1064" s="80"/>
      <c r="Z1064" s="80"/>
      <c r="AB1064" s="80"/>
      <c r="AD1064" s="80"/>
      <c r="AF1064" s="80"/>
      <c r="AH1064" s="82"/>
      <c r="AI1064" s="80"/>
      <c r="AK1064" s="80"/>
      <c r="AM1064" s="83"/>
      <c r="AN1064" s="80"/>
      <c r="AO1064" s="95"/>
      <c r="AP1064" s="80"/>
      <c r="AR1064" s="80"/>
      <c r="AT1064" s="84"/>
      <c r="AV1064" s="80"/>
      <c r="AX1064" s="80"/>
      <c r="AZ1064" s="80"/>
      <c r="BB1064" s="80"/>
      <c r="BC1064" s="80"/>
    </row>
    <row r="1065" spans="5:55" s="79" customFormat="1" x14ac:dyDescent="0.2">
      <c r="E1065" s="119"/>
      <c r="F1065" s="119"/>
      <c r="G1065" s="131"/>
      <c r="H1065" s="132"/>
      <c r="J1065" s="87"/>
      <c r="K1065" s="87"/>
      <c r="L1065" s="85"/>
      <c r="M1065" s="86"/>
      <c r="N1065" s="85"/>
      <c r="Q1065" s="83"/>
      <c r="R1065" s="80"/>
      <c r="T1065" s="81"/>
      <c r="U1065" s="87"/>
      <c r="V1065" s="80"/>
      <c r="X1065" s="80"/>
      <c r="Z1065" s="80"/>
      <c r="AB1065" s="80"/>
      <c r="AD1065" s="80"/>
      <c r="AF1065" s="80"/>
      <c r="AH1065" s="82"/>
      <c r="AI1065" s="80"/>
      <c r="AK1065" s="80"/>
      <c r="AM1065" s="83"/>
      <c r="AN1065" s="80"/>
      <c r="AO1065" s="95"/>
      <c r="AP1065" s="80"/>
      <c r="AR1065" s="80"/>
      <c r="AT1065" s="84"/>
      <c r="AV1065" s="80"/>
      <c r="AX1065" s="80"/>
      <c r="AZ1065" s="80"/>
      <c r="BB1065" s="80"/>
      <c r="BC1065" s="80"/>
    </row>
    <row r="1066" spans="5:55" s="79" customFormat="1" x14ac:dyDescent="0.2">
      <c r="E1066" s="119"/>
      <c r="F1066" s="119"/>
      <c r="G1066" s="131"/>
      <c r="H1066" s="132"/>
      <c r="J1066" s="87"/>
      <c r="K1066" s="87"/>
      <c r="L1066" s="85"/>
      <c r="M1066" s="86"/>
      <c r="N1066" s="85"/>
      <c r="Q1066" s="83"/>
      <c r="R1066" s="80"/>
      <c r="T1066" s="81"/>
      <c r="U1066" s="87"/>
      <c r="V1066" s="80"/>
      <c r="X1066" s="80"/>
      <c r="Z1066" s="80"/>
      <c r="AB1066" s="80"/>
      <c r="AD1066" s="80"/>
      <c r="AF1066" s="80"/>
      <c r="AH1066" s="82"/>
      <c r="AI1066" s="80"/>
      <c r="AK1066" s="80"/>
      <c r="AM1066" s="83"/>
      <c r="AN1066" s="80"/>
      <c r="AO1066" s="95"/>
      <c r="AP1066" s="80"/>
      <c r="AR1066" s="80"/>
      <c r="AT1066" s="84"/>
      <c r="AV1066" s="80"/>
      <c r="AX1066" s="80"/>
      <c r="AZ1066" s="80"/>
      <c r="BB1066" s="80"/>
      <c r="BC1066" s="80"/>
    </row>
    <row r="1067" spans="5:55" s="79" customFormat="1" x14ac:dyDescent="0.2">
      <c r="E1067" s="119"/>
      <c r="F1067" s="119"/>
      <c r="G1067" s="131"/>
      <c r="H1067" s="132"/>
      <c r="J1067" s="87"/>
      <c r="K1067" s="87"/>
      <c r="L1067" s="85"/>
      <c r="M1067" s="86"/>
      <c r="N1067" s="85"/>
      <c r="Q1067" s="83"/>
      <c r="R1067" s="80"/>
      <c r="T1067" s="81"/>
      <c r="U1067" s="87"/>
      <c r="V1067" s="80"/>
      <c r="X1067" s="80"/>
      <c r="Z1067" s="80"/>
      <c r="AB1067" s="80"/>
      <c r="AD1067" s="80"/>
      <c r="AF1067" s="80"/>
      <c r="AH1067" s="82"/>
      <c r="AI1067" s="80"/>
      <c r="AK1067" s="80"/>
      <c r="AM1067" s="83"/>
      <c r="AN1067" s="80"/>
      <c r="AO1067" s="95"/>
      <c r="AP1067" s="80"/>
      <c r="AR1067" s="80"/>
      <c r="AT1067" s="84"/>
      <c r="AV1067" s="80"/>
      <c r="AX1067" s="80"/>
      <c r="AZ1067" s="80"/>
      <c r="BB1067" s="80"/>
      <c r="BC1067" s="80"/>
    </row>
    <row r="1068" spans="5:55" s="79" customFormat="1" x14ac:dyDescent="0.2">
      <c r="E1068" s="119"/>
      <c r="F1068" s="119"/>
      <c r="G1068" s="131"/>
      <c r="H1068" s="132"/>
      <c r="J1068" s="87"/>
      <c r="K1068" s="87"/>
      <c r="L1068" s="85"/>
      <c r="M1068" s="86"/>
      <c r="N1068" s="85"/>
      <c r="Q1068" s="83"/>
      <c r="R1068" s="80"/>
      <c r="T1068" s="81"/>
      <c r="U1068" s="87"/>
      <c r="V1068" s="80"/>
      <c r="X1068" s="80"/>
      <c r="Z1068" s="80"/>
      <c r="AB1068" s="80"/>
      <c r="AD1068" s="80"/>
      <c r="AF1068" s="80"/>
      <c r="AH1068" s="82"/>
      <c r="AI1068" s="80"/>
      <c r="AK1068" s="80"/>
      <c r="AM1068" s="83"/>
      <c r="AN1068" s="80"/>
      <c r="AO1068" s="95"/>
      <c r="AP1068" s="80"/>
      <c r="AR1068" s="80"/>
      <c r="AT1068" s="84"/>
      <c r="AV1068" s="80"/>
      <c r="AX1068" s="80"/>
      <c r="AZ1068" s="80"/>
      <c r="BB1068" s="80"/>
      <c r="BC1068" s="80"/>
    </row>
    <row r="1069" spans="5:55" s="79" customFormat="1" x14ac:dyDescent="0.2">
      <c r="E1069" s="119"/>
      <c r="F1069" s="119"/>
      <c r="G1069" s="131"/>
      <c r="H1069" s="132"/>
      <c r="J1069" s="87"/>
      <c r="K1069" s="87"/>
      <c r="L1069" s="85"/>
      <c r="M1069" s="86"/>
      <c r="N1069" s="85"/>
      <c r="Q1069" s="83"/>
      <c r="R1069" s="80"/>
      <c r="T1069" s="81"/>
      <c r="U1069" s="87"/>
      <c r="V1069" s="80"/>
      <c r="X1069" s="80"/>
      <c r="Z1069" s="80"/>
      <c r="AB1069" s="80"/>
      <c r="AD1069" s="80"/>
      <c r="AF1069" s="80"/>
      <c r="AH1069" s="82"/>
      <c r="AI1069" s="80"/>
      <c r="AK1069" s="80"/>
      <c r="AM1069" s="83"/>
      <c r="AN1069" s="80"/>
      <c r="AO1069" s="95"/>
      <c r="AP1069" s="80"/>
      <c r="AR1069" s="80"/>
      <c r="AT1069" s="84"/>
      <c r="AV1069" s="80"/>
      <c r="AX1069" s="80"/>
      <c r="AZ1069" s="80"/>
      <c r="BB1069" s="80"/>
      <c r="BC1069" s="80"/>
    </row>
    <row r="1070" spans="5:55" s="79" customFormat="1" x14ac:dyDescent="0.2">
      <c r="E1070" s="119"/>
      <c r="F1070" s="119"/>
      <c r="G1070" s="131"/>
      <c r="H1070" s="132"/>
      <c r="J1070" s="87"/>
      <c r="K1070" s="87"/>
      <c r="L1070" s="85"/>
      <c r="M1070" s="86"/>
      <c r="N1070" s="85"/>
      <c r="Q1070" s="83"/>
      <c r="R1070" s="80"/>
      <c r="T1070" s="81"/>
      <c r="U1070" s="87"/>
      <c r="V1070" s="80"/>
      <c r="X1070" s="80"/>
      <c r="Z1070" s="80"/>
      <c r="AB1070" s="80"/>
      <c r="AD1070" s="80"/>
      <c r="AF1070" s="80"/>
      <c r="AH1070" s="82"/>
      <c r="AI1070" s="80"/>
      <c r="AK1070" s="80"/>
      <c r="AM1070" s="83"/>
      <c r="AN1070" s="80"/>
      <c r="AO1070" s="95"/>
      <c r="AP1070" s="80"/>
      <c r="AR1070" s="80"/>
      <c r="AT1070" s="84"/>
      <c r="AV1070" s="80"/>
      <c r="AX1070" s="80"/>
      <c r="AZ1070" s="80"/>
      <c r="BB1070" s="80"/>
      <c r="BC1070" s="80"/>
    </row>
    <row r="1071" spans="5:55" s="79" customFormat="1" x14ac:dyDescent="0.2">
      <c r="E1071" s="119"/>
      <c r="F1071" s="119"/>
      <c r="G1071" s="131"/>
      <c r="H1071" s="132"/>
      <c r="J1071" s="87"/>
      <c r="K1071" s="87"/>
      <c r="L1071" s="85"/>
      <c r="M1071" s="86"/>
      <c r="N1071" s="85"/>
      <c r="Q1071" s="83"/>
      <c r="R1071" s="80"/>
      <c r="T1071" s="81"/>
      <c r="U1071" s="87"/>
      <c r="V1071" s="80"/>
      <c r="X1071" s="80"/>
      <c r="Z1071" s="80"/>
      <c r="AB1071" s="80"/>
      <c r="AD1071" s="80"/>
      <c r="AF1071" s="80"/>
      <c r="AH1071" s="82"/>
      <c r="AI1071" s="80"/>
      <c r="AK1071" s="80"/>
      <c r="AM1071" s="83"/>
      <c r="AN1071" s="80"/>
      <c r="AO1071" s="95"/>
      <c r="AP1071" s="80"/>
      <c r="AR1071" s="80"/>
      <c r="AT1071" s="84"/>
      <c r="AV1071" s="80"/>
      <c r="AX1071" s="80"/>
      <c r="AZ1071" s="80"/>
      <c r="BB1071" s="80"/>
      <c r="BC1071" s="80"/>
    </row>
    <row r="1072" spans="5:55" s="79" customFormat="1" x14ac:dyDescent="0.2">
      <c r="E1072" s="119"/>
      <c r="F1072" s="119"/>
      <c r="G1072" s="131"/>
      <c r="H1072" s="132"/>
      <c r="J1072" s="87"/>
      <c r="K1072" s="87"/>
      <c r="L1072" s="85"/>
      <c r="M1072" s="86"/>
      <c r="N1072" s="85"/>
      <c r="Q1072" s="83"/>
      <c r="R1072" s="80"/>
      <c r="T1072" s="81"/>
      <c r="U1072" s="87"/>
      <c r="V1072" s="80"/>
      <c r="X1072" s="80"/>
      <c r="Z1072" s="80"/>
      <c r="AB1072" s="80"/>
      <c r="AD1072" s="80"/>
      <c r="AF1072" s="80"/>
      <c r="AH1072" s="82"/>
      <c r="AI1072" s="80"/>
      <c r="AK1072" s="80"/>
      <c r="AM1072" s="83"/>
      <c r="AN1072" s="80"/>
      <c r="AO1072" s="95"/>
      <c r="AP1072" s="80"/>
      <c r="AR1072" s="80"/>
      <c r="AT1072" s="84"/>
      <c r="AV1072" s="80"/>
      <c r="AX1072" s="80"/>
      <c r="AZ1072" s="80"/>
      <c r="BB1072" s="80"/>
      <c r="BC1072" s="80"/>
    </row>
    <row r="1073" spans="5:55" s="79" customFormat="1" x14ac:dyDescent="0.2">
      <c r="E1073" s="119"/>
      <c r="F1073" s="119"/>
      <c r="G1073" s="131"/>
      <c r="H1073" s="132"/>
      <c r="J1073" s="87"/>
      <c r="K1073" s="87"/>
      <c r="L1073" s="85"/>
      <c r="M1073" s="86"/>
      <c r="N1073" s="85"/>
      <c r="Q1073" s="83"/>
      <c r="R1073" s="80"/>
      <c r="T1073" s="81"/>
      <c r="U1073" s="87"/>
      <c r="V1073" s="80"/>
      <c r="X1073" s="80"/>
      <c r="Z1073" s="80"/>
      <c r="AB1073" s="80"/>
      <c r="AD1073" s="80"/>
      <c r="AF1073" s="80"/>
      <c r="AH1073" s="82"/>
      <c r="AI1073" s="80"/>
      <c r="AK1073" s="80"/>
      <c r="AM1073" s="83"/>
      <c r="AN1073" s="80"/>
      <c r="AO1073" s="95"/>
      <c r="AP1073" s="80"/>
      <c r="AR1073" s="80"/>
      <c r="AT1073" s="84"/>
      <c r="AV1073" s="80"/>
      <c r="AX1073" s="80"/>
      <c r="AZ1073" s="80"/>
      <c r="BB1073" s="80"/>
      <c r="BC1073" s="80"/>
    </row>
    <row r="1074" spans="5:55" s="79" customFormat="1" x14ac:dyDescent="0.2">
      <c r="E1074" s="119"/>
      <c r="F1074" s="119"/>
      <c r="G1074" s="131"/>
      <c r="H1074" s="132"/>
      <c r="J1074" s="87"/>
      <c r="K1074" s="87"/>
      <c r="L1074" s="85"/>
      <c r="M1074" s="86"/>
      <c r="N1074" s="85"/>
      <c r="Q1074" s="83"/>
      <c r="R1074" s="80"/>
      <c r="T1074" s="81"/>
      <c r="U1074" s="87"/>
      <c r="V1074" s="80"/>
      <c r="X1074" s="80"/>
      <c r="Z1074" s="80"/>
      <c r="AB1074" s="80"/>
      <c r="AD1074" s="80"/>
      <c r="AF1074" s="80"/>
      <c r="AH1074" s="82"/>
      <c r="AI1074" s="80"/>
      <c r="AK1074" s="80"/>
      <c r="AM1074" s="83"/>
      <c r="AN1074" s="80"/>
      <c r="AO1074" s="95"/>
      <c r="AP1074" s="80"/>
      <c r="AR1074" s="80"/>
      <c r="AT1074" s="84"/>
      <c r="AV1074" s="80"/>
      <c r="AX1074" s="80"/>
      <c r="AZ1074" s="80"/>
      <c r="BB1074" s="80"/>
      <c r="BC1074" s="80"/>
    </row>
    <row r="1075" spans="5:55" s="79" customFormat="1" x14ac:dyDescent="0.2">
      <c r="E1075" s="119"/>
      <c r="F1075" s="119"/>
      <c r="G1075" s="131"/>
      <c r="H1075" s="132"/>
      <c r="J1075" s="87"/>
      <c r="K1075" s="87"/>
      <c r="L1075" s="85"/>
      <c r="M1075" s="86"/>
      <c r="N1075" s="85"/>
      <c r="Q1075" s="83"/>
      <c r="R1075" s="80"/>
      <c r="T1075" s="81"/>
      <c r="U1075" s="87"/>
      <c r="V1075" s="80"/>
      <c r="X1075" s="80"/>
      <c r="Z1075" s="80"/>
      <c r="AB1075" s="80"/>
      <c r="AD1075" s="80"/>
      <c r="AF1075" s="80"/>
      <c r="AH1075" s="82"/>
      <c r="AI1075" s="80"/>
      <c r="AK1075" s="80"/>
      <c r="AM1075" s="83"/>
      <c r="AN1075" s="80"/>
      <c r="AO1075" s="95"/>
      <c r="AP1075" s="80"/>
      <c r="AR1075" s="80"/>
      <c r="AT1075" s="84"/>
      <c r="AV1075" s="80"/>
      <c r="AX1075" s="80"/>
      <c r="AZ1075" s="80"/>
      <c r="BB1075" s="80"/>
      <c r="BC1075" s="80"/>
    </row>
    <row r="1076" spans="5:55" s="79" customFormat="1" x14ac:dyDescent="0.2">
      <c r="E1076" s="119"/>
      <c r="F1076" s="119"/>
      <c r="G1076" s="131"/>
      <c r="H1076" s="132"/>
      <c r="J1076" s="87"/>
      <c r="K1076" s="87"/>
      <c r="L1076" s="85"/>
      <c r="M1076" s="86"/>
      <c r="N1076" s="85"/>
      <c r="Q1076" s="83"/>
      <c r="R1076" s="80"/>
      <c r="T1076" s="81"/>
      <c r="U1076" s="87"/>
      <c r="V1076" s="80"/>
      <c r="X1076" s="80"/>
      <c r="Z1076" s="80"/>
      <c r="AB1076" s="80"/>
      <c r="AD1076" s="80"/>
      <c r="AF1076" s="80"/>
      <c r="AH1076" s="82"/>
      <c r="AI1076" s="80"/>
      <c r="AK1076" s="80"/>
      <c r="AM1076" s="83"/>
      <c r="AN1076" s="80"/>
      <c r="AO1076" s="95"/>
      <c r="AP1076" s="80"/>
      <c r="AR1076" s="80"/>
      <c r="AT1076" s="84"/>
      <c r="AV1076" s="80"/>
      <c r="AX1076" s="80"/>
      <c r="AZ1076" s="80"/>
      <c r="BB1076" s="80"/>
      <c r="BC1076" s="80"/>
    </row>
    <row r="1077" spans="5:55" s="79" customFormat="1" x14ac:dyDescent="0.2">
      <c r="E1077" s="119"/>
      <c r="F1077" s="119"/>
      <c r="G1077" s="131"/>
      <c r="H1077" s="132"/>
      <c r="J1077" s="87"/>
      <c r="K1077" s="87"/>
      <c r="L1077" s="85"/>
      <c r="M1077" s="86"/>
      <c r="N1077" s="85"/>
      <c r="Q1077" s="83"/>
      <c r="R1077" s="80"/>
      <c r="T1077" s="81"/>
      <c r="U1077" s="87"/>
      <c r="V1077" s="80"/>
      <c r="X1077" s="80"/>
      <c r="Z1077" s="80"/>
      <c r="AB1077" s="80"/>
      <c r="AD1077" s="80"/>
      <c r="AF1077" s="80"/>
      <c r="AH1077" s="82"/>
      <c r="AI1077" s="80"/>
      <c r="AK1077" s="80"/>
      <c r="AM1077" s="83"/>
      <c r="AN1077" s="80"/>
      <c r="AO1077" s="95"/>
      <c r="AP1077" s="80"/>
      <c r="AR1077" s="80"/>
      <c r="AT1077" s="84"/>
      <c r="AV1077" s="80"/>
      <c r="AX1077" s="80"/>
      <c r="AZ1077" s="80"/>
      <c r="BB1077" s="80"/>
      <c r="BC1077" s="80"/>
    </row>
    <row r="1078" spans="5:55" s="79" customFormat="1" x14ac:dyDescent="0.2">
      <c r="E1078" s="119"/>
      <c r="F1078" s="119"/>
      <c r="G1078" s="131"/>
      <c r="H1078" s="132"/>
      <c r="J1078" s="87"/>
      <c r="K1078" s="87"/>
      <c r="L1078" s="85"/>
      <c r="M1078" s="86"/>
      <c r="N1078" s="85"/>
      <c r="Q1078" s="83"/>
      <c r="R1078" s="80"/>
      <c r="T1078" s="81"/>
      <c r="U1078" s="87"/>
      <c r="V1078" s="80"/>
      <c r="X1078" s="80"/>
      <c r="Z1078" s="80"/>
      <c r="AB1078" s="80"/>
      <c r="AD1078" s="80"/>
      <c r="AF1078" s="80"/>
      <c r="AH1078" s="82"/>
      <c r="AI1078" s="80"/>
      <c r="AK1078" s="80"/>
      <c r="AM1078" s="83"/>
      <c r="AN1078" s="80"/>
      <c r="AO1078" s="95"/>
      <c r="AP1078" s="80"/>
      <c r="AR1078" s="80"/>
      <c r="AT1078" s="84"/>
      <c r="AV1078" s="80"/>
      <c r="AX1078" s="80"/>
      <c r="AZ1078" s="80"/>
      <c r="BB1078" s="80"/>
      <c r="BC1078" s="80"/>
    </row>
    <row r="1079" spans="5:55" s="79" customFormat="1" x14ac:dyDescent="0.2">
      <c r="E1079" s="119"/>
      <c r="F1079" s="119"/>
      <c r="G1079" s="131"/>
      <c r="H1079" s="132"/>
      <c r="J1079" s="87"/>
      <c r="K1079" s="87"/>
      <c r="L1079" s="85"/>
      <c r="M1079" s="86"/>
      <c r="N1079" s="85"/>
      <c r="Q1079" s="83"/>
      <c r="R1079" s="80"/>
      <c r="T1079" s="81"/>
      <c r="U1079" s="87"/>
      <c r="V1079" s="80"/>
      <c r="X1079" s="80"/>
      <c r="Z1079" s="80"/>
      <c r="AB1079" s="80"/>
      <c r="AD1079" s="80"/>
      <c r="AF1079" s="80"/>
      <c r="AH1079" s="82"/>
      <c r="AI1079" s="80"/>
      <c r="AK1079" s="80"/>
      <c r="AM1079" s="83"/>
      <c r="AN1079" s="80"/>
      <c r="AO1079" s="95"/>
      <c r="AP1079" s="80"/>
      <c r="AR1079" s="80"/>
      <c r="AT1079" s="84"/>
      <c r="AV1079" s="80"/>
      <c r="AX1079" s="80"/>
      <c r="AZ1079" s="80"/>
      <c r="BB1079" s="80"/>
      <c r="BC1079" s="80"/>
    </row>
    <row r="1080" spans="5:55" s="79" customFormat="1" x14ac:dyDescent="0.2">
      <c r="E1080" s="119"/>
      <c r="F1080" s="119"/>
      <c r="G1080" s="131"/>
      <c r="H1080" s="132"/>
      <c r="J1080" s="87"/>
      <c r="K1080" s="87"/>
      <c r="L1080" s="85"/>
      <c r="M1080" s="86"/>
      <c r="N1080" s="85"/>
      <c r="Q1080" s="83"/>
      <c r="R1080" s="80"/>
      <c r="T1080" s="81"/>
      <c r="U1080" s="87"/>
      <c r="V1080" s="80"/>
      <c r="X1080" s="80"/>
      <c r="Z1080" s="80"/>
      <c r="AB1080" s="80"/>
      <c r="AD1080" s="80"/>
      <c r="AF1080" s="80"/>
      <c r="AH1080" s="82"/>
      <c r="AI1080" s="80"/>
      <c r="AK1080" s="80"/>
      <c r="AM1080" s="83"/>
      <c r="AN1080" s="80"/>
      <c r="AO1080" s="95"/>
      <c r="AP1080" s="80"/>
      <c r="AR1080" s="80"/>
      <c r="AT1080" s="84"/>
      <c r="AV1080" s="80"/>
      <c r="AX1080" s="80"/>
      <c r="AZ1080" s="80"/>
      <c r="BB1080" s="80"/>
      <c r="BC1080" s="80"/>
    </row>
    <row r="1081" spans="5:55" s="79" customFormat="1" x14ac:dyDescent="0.2">
      <c r="E1081" s="119"/>
      <c r="F1081" s="119"/>
      <c r="G1081" s="131"/>
      <c r="H1081" s="132"/>
      <c r="J1081" s="87"/>
      <c r="K1081" s="87"/>
      <c r="L1081" s="85"/>
      <c r="M1081" s="86"/>
      <c r="N1081" s="85"/>
      <c r="Q1081" s="83"/>
      <c r="R1081" s="80"/>
      <c r="T1081" s="81"/>
      <c r="U1081" s="87"/>
      <c r="V1081" s="80"/>
      <c r="X1081" s="80"/>
      <c r="Z1081" s="80"/>
      <c r="AB1081" s="80"/>
      <c r="AD1081" s="80"/>
      <c r="AF1081" s="80"/>
      <c r="AH1081" s="82"/>
      <c r="AI1081" s="80"/>
      <c r="AK1081" s="80"/>
      <c r="AM1081" s="83"/>
      <c r="AN1081" s="80"/>
      <c r="AO1081" s="95"/>
      <c r="AP1081" s="80"/>
      <c r="AR1081" s="80"/>
      <c r="AT1081" s="84"/>
      <c r="AV1081" s="80"/>
      <c r="AX1081" s="80"/>
      <c r="AZ1081" s="80"/>
      <c r="BB1081" s="80"/>
      <c r="BC1081" s="80"/>
    </row>
    <row r="1082" spans="5:55" s="79" customFormat="1" x14ac:dyDescent="0.2">
      <c r="E1082" s="119"/>
      <c r="F1082" s="119"/>
      <c r="G1082" s="131"/>
      <c r="H1082" s="132"/>
      <c r="J1082" s="87"/>
      <c r="K1082" s="87"/>
      <c r="L1082" s="85"/>
      <c r="M1082" s="86"/>
      <c r="N1082" s="85"/>
      <c r="Q1082" s="83"/>
      <c r="R1082" s="80"/>
      <c r="T1082" s="81"/>
      <c r="U1082" s="87"/>
      <c r="V1082" s="80"/>
      <c r="X1082" s="80"/>
      <c r="Z1082" s="80"/>
      <c r="AB1082" s="80"/>
      <c r="AD1082" s="80"/>
      <c r="AF1082" s="80"/>
      <c r="AH1082" s="82"/>
      <c r="AI1082" s="80"/>
      <c r="AK1082" s="80"/>
      <c r="AM1082" s="83"/>
      <c r="AN1082" s="80"/>
      <c r="AO1082" s="95"/>
      <c r="AP1082" s="80"/>
      <c r="AR1082" s="80"/>
      <c r="AT1082" s="84"/>
      <c r="AV1082" s="80"/>
      <c r="AX1082" s="80"/>
      <c r="AZ1082" s="80"/>
      <c r="BB1082" s="80"/>
      <c r="BC1082" s="80"/>
    </row>
    <row r="1083" spans="5:55" s="79" customFormat="1" x14ac:dyDescent="0.2">
      <c r="E1083" s="119"/>
      <c r="F1083" s="119"/>
      <c r="G1083" s="131"/>
      <c r="H1083" s="132"/>
      <c r="J1083" s="87"/>
      <c r="K1083" s="87"/>
      <c r="L1083" s="85"/>
      <c r="M1083" s="86"/>
      <c r="N1083" s="85"/>
      <c r="Q1083" s="83"/>
      <c r="R1083" s="80"/>
      <c r="T1083" s="81"/>
      <c r="U1083" s="87"/>
      <c r="V1083" s="80"/>
      <c r="X1083" s="80"/>
      <c r="Z1083" s="80"/>
      <c r="AB1083" s="80"/>
      <c r="AD1083" s="80"/>
      <c r="AF1083" s="80"/>
      <c r="AH1083" s="82"/>
      <c r="AI1083" s="80"/>
      <c r="AK1083" s="80"/>
      <c r="AM1083" s="83"/>
      <c r="AN1083" s="80"/>
      <c r="AO1083" s="95"/>
      <c r="AP1083" s="80"/>
      <c r="AR1083" s="80"/>
      <c r="AT1083" s="84"/>
      <c r="AV1083" s="80"/>
      <c r="AX1083" s="80"/>
      <c r="AZ1083" s="80"/>
      <c r="BB1083" s="80"/>
      <c r="BC1083" s="80"/>
    </row>
    <row r="1084" spans="5:55" s="79" customFormat="1" x14ac:dyDescent="0.2">
      <c r="E1084" s="119"/>
      <c r="F1084" s="119"/>
      <c r="G1084" s="131"/>
      <c r="H1084" s="132"/>
      <c r="J1084" s="87"/>
      <c r="K1084" s="87"/>
      <c r="L1084" s="85"/>
      <c r="M1084" s="86"/>
      <c r="N1084" s="85"/>
      <c r="Q1084" s="83"/>
      <c r="R1084" s="80"/>
      <c r="T1084" s="81"/>
      <c r="U1084" s="87"/>
      <c r="V1084" s="80"/>
      <c r="X1084" s="80"/>
      <c r="Z1084" s="80"/>
      <c r="AB1084" s="80"/>
      <c r="AD1084" s="80"/>
      <c r="AF1084" s="80"/>
      <c r="AH1084" s="82"/>
      <c r="AI1084" s="80"/>
      <c r="AK1084" s="80"/>
      <c r="AM1084" s="83"/>
      <c r="AN1084" s="80"/>
      <c r="AO1084" s="95"/>
      <c r="AP1084" s="80"/>
      <c r="AR1084" s="80"/>
      <c r="AT1084" s="84"/>
      <c r="AV1084" s="80"/>
      <c r="AX1084" s="80"/>
      <c r="AZ1084" s="80"/>
      <c r="BB1084" s="80"/>
      <c r="BC1084" s="80"/>
    </row>
    <row r="1085" spans="5:55" s="79" customFormat="1" x14ac:dyDescent="0.2">
      <c r="E1085" s="119"/>
      <c r="F1085" s="119"/>
      <c r="G1085" s="131"/>
      <c r="H1085" s="132"/>
      <c r="J1085" s="87"/>
      <c r="K1085" s="87"/>
      <c r="L1085" s="85"/>
      <c r="M1085" s="86"/>
      <c r="N1085" s="85"/>
      <c r="Q1085" s="83"/>
      <c r="R1085" s="80"/>
      <c r="T1085" s="81"/>
      <c r="U1085" s="87"/>
      <c r="V1085" s="80"/>
      <c r="X1085" s="80"/>
      <c r="Z1085" s="80"/>
      <c r="AB1085" s="80"/>
      <c r="AD1085" s="80"/>
      <c r="AF1085" s="80"/>
      <c r="AH1085" s="82"/>
      <c r="AI1085" s="80"/>
      <c r="AK1085" s="80"/>
      <c r="AM1085" s="83"/>
      <c r="AN1085" s="80"/>
      <c r="AO1085" s="95"/>
      <c r="AP1085" s="80"/>
      <c r="AR1085" s="80"/>
      <c r="AT1085" s="84"/>
      <c r="AV1085" s="80"/>
      <c r="AX1085" s="80"/>
      <c r="AZ1085" s="80"/>
      <c r="BB1085" s="80"/>
      <c r="BC1085" s="80"/>
    </row>
    <row r="1086" spans="5:55" s="79" customFormat="1" x14ac:dyDescent="0.2">
      <c r="E1086" s="119"/>
      <c r="F1086" s="119"/>
      <c r="G1086" s="131"/>
      <c r="H1086" s="132"/>
      <c r="J1086" s="87"/>
      <c r="K1086" s="87"/>
      <c r="L1086" s="85"/>
      <c r="M1086" s="86"/>
      <c r="N1086" s="85"/>
      <c r="Q1086" s="83"/>
      <c r="R1086" s="80"/>
      <c r="T1086" s="81"/>
      <c r="U1086" s="87"/>
      <c r="V1086" s="80"/>
      <c r="X1086" s="80"/>
      <c r="Z1086" s="80"/>
      <c r="AB1086" s="80"/>
      <c r="AD1086" s="80"/>
      <c r="AF1086" s="80"/>
      <c r="AH1086" s="82"/>
      <c r="AI1086" s="80"/>
      <c r="AK1086" s="80"/>
      <c r="AM1086" s="83"/>
      <c r="AN1086" s="80"/>
      <c r="AO1086" s="95"/>
      <c r="AP1086" s="80"/>
      <c r="AR1086" s="80"/>
      <c r="AT1086" s="84"/>
      <c r="AV1086" s="80"/>
      <c r="AX1086" s="80"/>
      <c r="AZ1086" s="80"/>
      <c r="BB1086" s="80"/>
      <c r="BC1086" s="80"/>
    </row>
    <row r="1087" spans="5:55" s="79" customFormat="1" x14ac:dyDescent="0.2">
      <c r="E1087" s="119"/>
      <c r="F1087" s="119"/>
      <c r="G1087" s="131"/>
      <c r="H1087" s="132"/>
      <c r="J1087" s="87"/>
      <c r="K1087" s="87"/>
      <c r="L1087" s="85"/>
      <c r="M1087" s="86"/>
      <c r="N1087" s="85"/>
      <c r="Q1087" s="83"/>
      <c r="R1087" s="80"/>
      <c r="T1087" s="81"/>
      <c r="U1087" s="87"/>
      <c r="V1087" s="80"/>
      <c r="X1087" s="80"/>
      <c r="Z1087" s="80"/>
      <c r="AB1087" s="80"/>
      <c r="AD1087" s="80"/>
      <c r="AF1087" s="80"/>
      <c r="AH1087" s="82"/>
      <c r="AI1087" s="80"/>
      <c r="AK1087" s="80"/>
      <c r="AM1087" s="83"/>
      <c r="AN1087" s="80"/>
      <c r="AO1087" s="95"/>
      <c r="AP1087" s="80"/>
      <c r="AR1087" s="80"/>
      <c r="AT1087" s="84"/>
      <c r="AV1087" s="80"/>
      <c r="AX1087" s="80"/>
      <c r="AZ1087" s="80"/>
      <c r="BB1087" s="80"/>
      <c r="BC1087" s="80"/>
    </row>
    <row r="1088" spans="5:55" s="79" customFormat="1" x14ac:dyDescent="0.2">
      <c r="E1088" s="119"/>
      <c r="F1088" s="119"/>
      <c r="G1088" s="131"/>
      <c r="H1088" s="132"/>
      <c r="J1088" s="87"/>
      <c r="K1088" s="87"/>
      <c r="L1088" s="85"/>
      <c r="M1088" s="86"/>
      <c r="N1088" s="85"/>
      <c r="Q1088" s="83"/>
      <c r="R1088" s="80"/>
      <c r="T1088" s="81"/>
      <c r="U1088" s="87"/>
      <c r="V1088" s="80"/>
      <c r="X1088" s="80"/>
      <c r="Z1088" s="80"/>
      <c r="AB1088" s="80"/>
      <c r="AD1088" s="80"/>
      <c r="AF1088" s="80"/>
      <c r="AH1088" s="82"/>
      <c r="AI1088" s="80"/>
      <c r="AK1088" s="80"/>
      <c r="AM1088" s="83"/>
      <c r="AN1088" s="80"/>
      <c r="AO1088" s="95"/>
      <c r="AP1088" s="80"/>
      <c r="AR1088" s="80"/>
      <c r="AT1088" s="84"/>
      <c r="AV1088" s="80"/>
      <c r="AX1088" s="80"/>
      <c r="AZ1088" s="80"/>
      <c r="BB1088" s="80"/>
      <c r="BC1088" s="80"/>
    </row>
    <row r="1089" spans="5:55" s="79" customFormat="1" x14ac:dyDescent="0.2">
      <c r="E1089" s="119"/>
      <c r="F1089" s="119"/>
      <c r="G1089" s="131"/>
      <c r="H1089" s="132"/>
      <c r="J1089" s="87"/>
      <c r="K1089" s="87"/>
      <c r="L1089" s="85"/>
      <c r="M1089" s="86"/>
      <c r="N1089" s="85"/>
      <c r="Q1089" s="83"/>
      <c r="R1089" s="80"/>
      <c r="T1089" s="81"/>
      <c r="U1089" s="87"/>
      <c r="V1089" s="80"/>
      <c r="X1089" s="80"/>
      <c r="Z1089" s="80"/>
      <c r="AB1089" s="80"/>
      <c r="AD1089" s="80"/>
      <c r="AF1089" s="80"/>
      <c r="AH1089" s="82"/>
      <c r="AI1089" s="80"/>
      <c r="AK1089" s="80"/>
      <c r="AM1089" s="83"/>
      <c r="AN1089" s="80"/>
      <c r="AO1089" s="95"/>
      <c r="AP1089" s="80"/>
      <c r="AR1089" s="80"/>
      <c r="AT1089" s="84"/>
      <c r="AV1089" s="80"/>
      <c r="AX1089" s="80"/>
      <c r="AZ1089" s="80"/>
      <c r="BB1089" s="80"/>
      <c r="BC1089" s="80"/>
    </row>
    <row r="1090" spans="5:55" s="79" customFormat="1" x14ac:dyDescent="0.2">
      <c r="E1090" s="119"/>
      <c r="F1090" s="119"/>
      <c r="G1090" s="131"/>
      <c r="H1090" s="132"/>
      <c r="J1090" s="87"/>
      <c r="K1090" s="87"/>
      <c r="L1090" s="85"/>
      <c r="M1090" s="86"/>
      <c r="N1090" s="85"/>
      <c r="Q1090" s="83"/>
      <c r="R1090" s="80"/>
      <c r="T1090" s="81"/>
      <c r="U1090" s="87"/>
      <c r="V1090" s="80"/>
      <c r="X1090" s="80"/>
      <c r="Z1090" s="80"/>
      <c r="AB1090" s="80"/>
      <c r="AD1090" s="80"/>
      <c r="AF1090" s="80"/>
      <c r="AH1090" s="82"/>
      <c r="AI1090" s="80"/>
      <c r="AK1090" s="80"/>
      <c r="AM1090" s="83"/>
      <c r="AN1090" s="80"/>
      <c r="AO1090" s="95"/>
      <c r="AP1090" s="80"/>
      <c r="AR1090" s="80"/>
      <c r="AT1090" s="84"/>
      <c r="AV1090" s="80"/>
      <c r="AX1090" s="80"/>
      <c r="AZ1090" s="80"/>
      <c r="BB1090" s="80"/>
      <c r="BC1090" s="80"/>
    </row>
    <row r="1091" spans="5:55" s="79" customFormat="1" x14ac:dyDescent="0.2">
      <c r="E1091" s="119"/>
      <c r="F1091" s="119"/>
      <c r="G1091" s="131"/>
      <c r="H1091" s="132"/>
      <c r="J1091" s="87"/>
      <c r="K1091" s="87"/>
      <c r="L1091" s="85"/>
      <c r="M1091" s="86"/>
      <c r="N1091" s="85"/>
      <c r="Q1091" s="83"/>
      <c r="R1091" s="80"/>
      <c r="T1091" s="81"/>
      <c r="U1091" s="87"/>
      <c r="V1091" s="80"/>
      <c r="X1091" s="80"/>
      <c r="Z1091" s="80"/>
      <c r="AB1091" s="80"/>
      <c r="AD1091" s="80"/>
      <c r="AF1091" s="80"/>
      <c r="AH1091" s="82"/>
      <c r="AI1091" s="80"/>
      <c r="AK1091" s="80"/>
      <c r="AM1091" s="83"/>
      <c r="AN1091" s="80"/>
      <c r="AO1091" s="95"/>
      <c r="AP1091" s="80"/>
      <c r="AR1091" s="80"/>
      <c r="AT1091" s="84"/>
      <c r="AV1091" s="80"/>
      <c r="AX1091" s="80"/>
      <c r="AZ1091" s="80"/>
      <c r="BB1091" s="80"/>
      <c r="BC1091" s="80"/>
    </row>
    <row r="1092" spans="5:55" s="79" customFormat="1" x14ac:dyDescent="0.2">
      <c r="E1092" s="119"/>
      <c r="F1092" s="119"/>
      <c r="G1092" s="131"/>
      <c r="H1092" s="132"/>
      <c r="J1092" s="87"/>
      <c r="K1092" s="87"/>
      <c r="L1092" s="85"/>
      <c r="M1092" s="86"/>
      <c r="N1092" s="85"/>
      <c r="Q1092" s="83"/>
      <c r="R1092" s="80"/>
      <c r="T1092" s="81"/>
      <c r="U1092" s="87"/>
      <c r="V1092" s="80"/>
      <c r="X1092" s="80"/>
      <c r="Z1092" s="80"/>
      <c r="AB1092" s="80"/>
      <c r="AD1092" s="80"/>
      <c r="AF1092" s="80"/>
      <c r="AH1092" s="82"/>
      <c r="AI1092" s="80"/>
      <c r="AK1092" s="80"/>
      <c r="AM1092" s="83"/>
      <c r="AN1092" s="80"/>
      <c r="AO1092" s="95"/>
      <c r="AP1092" s="80"/>
      <c r="AR1092" s="80"/>
      <c r="AT1092" s="84"/>
      <c r="AV1092" s="80"/>
      <c r="AX1092" s="80"/>
      <c r="AZ1092" s="80"/>
      <c r="BB1092" s="80"/>
      <c r="BC1092" s="80"/>
    </row>
    <row r="1093" spans="5:55" s="79" customFormat="1" x14ac:dyDescent="0.2">
      <c r="E1093" s="119"/>
      <c r="F1093" s="119"/>
      <c r="G1093" s="131"/>
      <c r="H1093" s="132"/>
      <c r="J1093" s="87"/>
      <c r="K1093" s="87"/>
      <c r="L1093" s="85"/>
      <c r="M1093" s="86"/>
      <c r="N1093" s="85"/>
      <c r="Q1093" s="83"/>
      <c r="R1093" s="80"/>
      <c r="T1093" s="81"/>
      <c r="U1093" s="87"/>
      <c r="V1093" s="80"/>
      <c r="X1093" s="80"/>
      <c r="Z1093" s="80"/>
      <c r="AB1093" s="80"/>
      <c r="AD1093" s="80"/>
      <c r="AF1093" s="80"/>
      <c r="AH1093" s="82"/>
      <c r="AI1093" s="80"/>
      <c r="AK1093" s="80"/>
      <c r="AM1093" s="83"/>
      <c r="AN1093" s="80"/>
      <c r="AO1093" s="95"/>
      <c r="AP1093" s="80"/>
      <c r="AR1093" s="80"/>
      <c r="AT1093" s="84"/>
      <c r="AV1093" s="80"/>
      <c r="AX1093" s="80"/>
      <c r="AZ1093" s="80"/>
      <c r="BB1093" s="80"/>
      <c r="BC1093" s="80"/>
    </row>
    <row r="1094" spans="5:55" s="79" customFormat="1" x14ac:dyDescent="0.2">
      <c r="E1094" s="119"/>
      <c r="F1094" s="119"/>
      <c r="G1094" s="131"/>
      <c r="H1094" s="132"/>
      <c r="J1094" s="87"/>
      <c r="K1094" s="87"/>
      <c r="L1094" s="85"/>
      <c r="M1094" s="86"/>
      <c r="N1094" s="85"/>
      <c r="Q1094" s="83"/>
      <c r="R1094" s="80"/>
      <c r="T1094" s="81"/>
      <c r="U1094" s="87"/>
      <c r="V1094" s="80"/>
      <c r="X1094" s="80"/>
      <c r="Z1094" s="80"/>
      <c r="AB1094" s="80"/>
      <c r="AD1094" s="80"/>
      <c r="AF1094" s="80"/>
      <c r="AH1094" s="82"/>
      <c r="AI1094" s="80"/>
      <c r="AK1094" s="80"/>
      <c r="AM1094" s="83"/>
      <c r="AN1094" s="80"/>
      <c r="AO1094" s="95"/>
      <c r="AP1094" s="80"/>
      <c r="AR1094" s="80"/>
      <c r="AT1094" s="84"/>
      <c r="AV1094" s="80"/>
      <c r="AX1094" s="80"/>
      <c r="AZ1094" s="80"/>
      <c r="BB1094" s="80"/>
      <c r="BC1094" s="80"/>
    </row>
    <row r="1095" spans="5:55" s="79" customFormat="1" x14ac:dyDescent="0.2">
      <c r="E1095" s="119"/>
      <c r="F1095" s="119"/>
      <c r="G1095" s="131"/>
      <c r="H1095" s="132"/>
      <c r="J1095" s="87"/>
      <c r="K1095" s="87"/>
      <c r="L1095" s="85"/>
      <c r="M1095" s="86"/>
      <c r="N1095" s="85"/>
      <c r="Q1095" s="83"/>
      <c r="R1095" s="80"/>
      <c r="T1095" s="81"/>
      <c r="U1095" s="87"/>
      <c r="V1095" s="80"/>
      <c r="X1095" s="80"/>
      <c r="Z1095" s="80"/>
      <c r="AB1095" s="80"/>
      <c r="AD1095" s="80"/>
      <c r="AF1095" s="80"/>
      <c r="AH1095" s="82"/>
      <c r="AI1095" s="80"/>
      <c r="AK1095" s="80"/>
      <c r="AM1095" s="83"/>
      <c r="AN1095" s="80"/>
      <c r="AO1095" s="95"/>
      <c r="AP1095" s="80"/>
      <c r="AR1095" s="80"/>
      <c r="AT1095" s="84"/>
      <c r="AV1095" s="80"/>
      <c r="AX1095" s="80"/>
      <c r="AZ1095" s="80"/>
      <c r="BB1095" s="80"/>
      <c r="BC1095" s="80"/>
    </row>
    <row r="1096" spans="5:55" s="79" customFormat="1" x14ac:dyDescent="0.2">
      <c r="E1096" s="119"/>
      <c r="F1096" s="119"/>
      <c r="G1096" s="131"/>
      <c r="H1096" s="132"/>
      <c r="J1096" s="87"/>
      <c r="K1096" s="87"/>
      <c r="L1096" s="85"/>
      <c r="M1096" s="86"/>
      <c r="N1096" s="85"/>
      <c r="Q1096" s="83"/>
      <c r="R1096" s="80"/>
      <c r="T1096" s="81"/>
      <c r="U1096" s="87"/>
      <c r="V1096" s="80"/>
      <c r="X1096" s="80"/>
      <c r="Z1096" s="80"/>
      <c r="AB1096" s="80"/>
      <c r="AD1096" s="80"/>
      <c r="AF1096" s="80"/>
      <c r="AH1096" s="82"/>
      <c r="AI1096" s="80"/>
      <c r="AK1096" s="80"/>
      <c r="AM1096" s="83"/>
      <c r="AN1096" s="80"/>
      <c r="AO1096" s="95"/>
      <c r="AP1096" s="80"/>
      <c r="AR1096" s="80"/>
      <c r="AT1096" s="84"/>
      <c r="AV1096" s="80"/>
      <c r="AX1096" s="80"/>
      <c r="AZ1096" s="80"/>
      <c r="BB1096" s="80"/>
      <c r="BC1096" s="80"/>
    </row>
    <row r="1097" spans="5:55" s="79" customFormat="1" x14ac:dyDescent="0.2">
      <c r="E1097" s="119"/>
      <c r="F1097" s="119"/>
      <c r="G1097" s="131"/>
      <c r="H1097" s="132"/>
      <c r="J1097" s="87"/>
      <c r="K1097" s="87"/>
      <c r="L1097" s="85"/>
      <c r="M1097" s="86"/>
      <c r="N1097" s="85"/>
      <c r="Q1097" s="83"/>
      <c r="R1097" s="80"/>
      <c r="T1097" s="81"/>
      <c r="U1097" s="87"/>
      <c r="V1097" s="80"/>
      <c r="X1097" s="80"/>
      <c r="Z1097" s="80"/>
      <c r="AB1097" s="80"/>
      <c r="AD1097" s="80"/>
      <c r="AF1097" s="80"/>
      <c r="AH1097" s="82"/>
      <c r="AI1097" s="80"/>
      <c r="AK1097" s="80"/>
      <c r="AM1097" s="83"/>
      <c r="AN1097" s="80"/>
      <c r="AO1097" s="95"/>
      <c r="AP1097" s="80"/>
      <c r="AR1097" s="80"/>
      <c r="AT1097" s="84"/>
      <c r="AV1097" s="80"/>
      <c r="AX1097" s="80"/>
      <c r="AZ1097" s="80"/>
      <c r="BB1097" s="80"/>
      <c r="BC1097" s="80"/>
    </row>
    <row r="1098" spans="5:55" s="79" customFormat="1" x14ac:dyDescent="0.2">
      <c r="E1098" s="119"/>
      <c r="F1098" s="119"/>
      <c r="G1098" s="131"/>
      <c r="H1098" s="132"/>
      <c r="J1098" s="87"/>
      <c r="K1098" s="87"/>
      <c r="L1098" s="85"/>
      <c r="M1098" s="86"/>
      <c r="N1098" s="85"/>
      <c r="Q1098" s="83"/>
      <c r="R1098" s="80"/>
      <c r="T1098" s="81"/>
      <c r="U1098" s="87"/>
      <c r="V1098" s="80"/>
      <c r="X1098" s="80"/>
      <c r="Z1098" s="80"/>
      <c r="AB1098" s="80"/>
      <c r="AD1098" s="80"/>
      <c r="AF1098" s="80"/>
      <c r="AH1098" s="82"/>
      <c r="AI1098" s="80"/>
      <c r="AK1098" s="80"/>
      <c r="AM1098" s="83"/>
      <c r="AN1098" s="80"/>
      <c r="AO1098" s="95"/>
      <c r="AP1098" s="80"/>
      <c r="AR1098" s="80"/>
      <c r="AT1098" s="84"/>
      <c r="AV1098" s="80"/>
      <c r="AX1098" s="80"/>
      <c r="AZ1098" s="80"/>
      <c r="BB1098" s="80"/>
      <c r="BC1098" s="80"/>
    </row>
    <row r="1099" spans="5:55" s="79" customFormat="1" x14ac:dyDescent="0.2">
      <c r="E1099" s="119"/>
      <c r="F1099" s="119"/>
      <c r="G1099" s="131"/>
      <c r="H1099" s="132"/>
      <c r="J1099" s="87"/>
      <c r="K1099" s="87"/>
      <c r="L1099" s="85"/>
      <c r="M1099" s="86"/>
      <c r="N1099" s="85"/>
      <c r="Q1099" s="83"/>
      <c r="R1099" s="80"/>
      <c r="T1099" s="81"/>
      <c r="U1099" s="87"/>
      <c r="V1099" s="80"/>
      <c r="X1099" s="80"/>
      <c r="Z1099" s="80"/>
      <c r="AB1099" s="80"/>
      <c r="AD1099" s="80"/>
      <c r="AF1099" s="80"/>
      <c r="AH1099" s="82"/>
      <c r="AI1099" s="80"/>
      <c r="AK1099" s="80"/>
      <c r="AM1099" s="83"/>
      <c r="AN1099" s="80"/>
      <c r="AO1099" s="95"/>
      <c r="AP1099" s="80"/>
      <c r="AR1099" s="80"/>
      <c r="AT1099" s="84"/>
      <c r="AV1099" s="80"/>
      <c r="AX1099" s="80"/>
      <c r="AZ1099" s="80"/>
      <c r="BB1099" s="80"/>
      <c r="BC1099" s="80"/>
    </row>
    <row r="1100" spans="5:55" s="79" customFormat="1" x14ac:dyDescent="0.2">
      <c r="E1100" s="119"/>
      <c r="F1100" s="119"/>
      <c r="G1100" s="131"/>
      <c r="H1100" s="132"/>
      <c r="J1100" s="87"/>
      <c r="K1100" s="87"/>
      <c r="L1100" s="85"/>
      <c r="M1100" s="86"/>
      <c r="N1100" s="85"/>
      <c r="Q1100" s="83"/>
      <c r="R1100" s="80"/>
      <c r="T1100" s="81"/>
      <c r="U1100" s="87"/>
      <c r="V1100" s="80"/>
      <c r="X1100" s="80"/>
      <c r="Z1100" s="80"/>
      <c r="AB1100" s="80"/>
      <c r="AD1100" s="80"/>
      <c r="AF1100" s="80"/>
      <c r="AH1100" s="82"/>
      <c r="AI1100" s="80"/>
      <c r="AK1100" s="80"/>
      <c r="AM1100" s="83"/>
      <c r="AN1100" s="80"/>
      <c r="AO1100" s="95"/>
      <c r="AP1100" s="80"/>
      <c r="AR1100" s="80"/>
      <c r="AT1100" s="84"/>
      <c r="AV1100" s="80"/>
      <c r="AX1100" s="80"/>
      <c r="AZ1100" s="80"/>
      <c r="BB1100" s="80"/>
      <c r="BC1100" s="80"/>
    </row>
    <row r="1101" spans="5:55" s="79" customFormat="1" x14ac:dyDescent="0.2">
      <c r="E1101" s="119"/>
      <c r="F1101" s="119"/>
      <c r="G1101" s="131"/>
      <c r="H1101" s="132"/>
      <c r="J1101" s="87"/>
      <c r="K1101" s="87"/>
      <c r="L1101" s="85"/>
      <c r="M1101" s="86"/>
      <c r="N1101" s="85"/>
      <c r="Q1101" s="83"/>
      <c r="R1101" s="80"/>
      <c r="T1101" s="81"/>
      <c r="U1101" s="87"/>
      <c r="V1101" s="80"/>
      <c r="X1101" s="80"/>
      <c r="Z1101" s="80"/>
      <c r="AB1101" s="80"/>
      <c r="AD1101" s="80"/>
      <c r="AF1101" s="80"/>
      <c r="AH1101" s="82"/>
      <c r="AI1101" s="80"/>
      <c r="AK1101" s="80"/>
      <c r="AM1101" s="83"/>
      <c r="AN1101" s="80"/>
      <c r="AO1101" s="95"/>
      <c r="AP1101" s="80"/>
      <c r="AR1101" s="80"/>
      <c r="AT1101" s="84"/>
      <c r="AV1101" s="80"/>
      <c r="AX1101" s="80"/>
      <c r="AZ1101" s="80"/>
      <c r="BB1101" s="80"/>
      <c r="BC1101" s="80"/>
    </row>
    <row r="1102" spans="5:55" s="79" customFormat="1" x14ac:dyDescent="0.2">
      <c r="E1102" s="119"/>
      <c r="F1102" s="119"/>
      <c r="G1102" s="131"/>
      <c r="H1102" s="132"/>
      <c r="J1102" s="87"/>
      <c r="K1102" s="87"/>
      <c r="L1102" s="85"/>
      <c r="M1102" s="86"/>
      <c r="N1102" s="85"/>
      <c r="Q1102" s="83"/>
      <c r="R1102" s="80"/>
      <c r="T1102" s="81"/>
      <c r="U1102" s="87"/>
      <c r="V1102" s="80"/>
      <c r="X1102" s="80"/>
      <c r="Z1102" s="80"/>
      <c r="AB1102" s="80"/>
      <c r="AD1102" s="80"/>
      <c r="AF1102" s="80"/>
      <c r="AH1102" s="82"/>
      <c r="AI1102" s="80"/>
      <c r="AK1102" s="80"/>
      <c r="AM1102" s="83"/>
      <c r="AN1102" s="80"/>
      <c r="AO1102" s="95"/>
      <c r="AP1102" s="80"/>
      <c r="AR1102" s="80"/>
      <c r="AT1102" s="84"/>
      <c r="AV1102" s="80"/>
      <c r="AX1102" s="80"/>
      <c r="AZ1102" s="80"/>
      <c r="BB1102" s="80"/>
      <c r="BC1102" s="80"/>
    </row>
    <row r="1103" spans="5:55" s="79" customFormat="1" x14ac:dyDescent="0.2">
      <c r="E1103" s="119"/>
      <c r="F1103" s="119"/>
      <c r="G1103" s="131"/>
      <c r="H1103" s="132"/>
      <c r="J1103" s="87"/>
      <c r="K1103" s="87"/>
      <c r="L1103" s="85"/>
      <c r="M1103" s="86"/>
      <c r="N1103" s="85"/>
      <c r="Q1103" s="83"/>
      <c r="R1103" s="80"/>
      <c r="T1103" s="81"/>
      <c r="U1103" s="87"/>
      <c r="V1103" s="80"/>
      <c r="X1103" s="80"/>
      <c r="Z1103" s="80"/>
      <c r="AB1103" s="80"/>
      <c r="AD1103" s="80"/>
      <c r="AF1103" s="80"/>
      <c r="AH1103" s="82"/>
      <c r="AI1103" s="80"/>
      <c r="AK1103" s="80"/>
      <c r="AM1103" s="83"/>
      <c r="AN1103" s="80"/>
      <c r="AO1103" s="95"/>
      <c r="AP1103" s="80"/>
      <c r="AR1103" s="80"/>
      <c r="AT1103" s="84"/>
      <c r="AV1103" s="80"/>
      <c r="AX1103" s="80"/>
      <c r="AZ1103" s="80"/>
      <c r="BB1103" s="80"/>
      <c r="BC1103" s="80"/>
    </row>
    <row r="1104" spans="5:55" s="79" customFormat="1" x14ac:dyDescent="0.2">
      <c r="E1104" s="119"/>
      <c r="F1104" s="119"/>
      <c r="G1104" s="131"/>
      <c r="H1104" s="132"/>
      <c r="J1104" s="87"/>
      <c r="K1104" s="87"/>
      <c r="L1104" s="85"/>
      <c r="M1104" s="86"/>
      <c r="N1104" s="85"/>
      <c r="Q1104" s="83"/>
      <c r="R1104" s="80"/>
      <c r="T1104" s="81"/>
      <c r="U1104" s="87"/>
      <c r="V1104" s="80"/>
      <c r="X1104" s="80"/>
      <c r="Z1104" s="80"/>
      <c r="AB1104" s="80"/>
      <c r="AD1104" s="80"/>
      <c r="AF1104" s="80"/>
      <c r="AH1104" s="82"/>
      <c r="AI1104" s="80"/>
      <c r="AK1104" s="80"/>
      <c r="AM1104" s="83"/>
      <c r="AN1104" s="80"/>
      <c r="AO1104" s="95"/>
      <c r="AP1104" s="80"/>
      <c r="AR1104" s="80"/>
      <c r="AT1104" s="84"/>
      <c r="AV1104" s="80"/>
      <c r="AX1104" s="80"/>
      <c r="AZ1104" s="80"/>
      <c r="BB1104" s="80"/>
      <c r="BC1104" s="80"/>
    </row>
    <row r="1105" spans="5:55" s="79" customFormat="1" x14ac:dyDescent="0.2">
      <c r="E1105" s="119"/>
      <c r="F1105" s="119"/>
      <c r="G1105" s="131"/>
      <c r="H1105" s="132"/>
      <c r="J1105" s="87"/>
      <c r="K1105" s="87"/>
      <c r="L1105" s="85"/>
      <c r="M1105" s="86"/>
      <c r="N1105" s="85"/>
      <c r="Q1105" s="83"/>
      <c r="R1105" s="80"/>
      <c r="T1105" s="81"/>
      <c r="U1105" s="87"/>
      <c r="V1105" s="80"/>
      <c r="X1105" s="80"/>
      <c r="Z1105" s="80"/>
      <c r="AB1105" s="80"/>
      <c r="AD1105" s="80"/>
      <c r="AF1105" s="80"/>
      <c r="AH1105" s="82"/>
      <c r="AI1105" s="80"/>
      <c r="AK1105" s="80"/>
      <c r="AM1105" s="83"/>
      <c r="AN1105" s="80"/>
      <c r="AO1105" s="95"/>
      <c r="AP1105" s="80"/>
      <c r="AR1105" s="80"/>
      <c r="AT1105" s="84"/>
      <c r="AV1105" s="80"/>
      <c r="AX1105" s="80"/>
      <c r="AZ1105" s="80"/>
      <c r="BB1105" s="80"/>
      <c r="BC1105" s="80"/>
    </row>
    <row r="1106" spans="5:55" s="79" customFormat="1" x14ac:dyDescent="0.2">
      <c r="E1106" s="119"/>
      <c r="F1106" s="119"/>
      <c r="G1106" s="131"/>
      <c r="H1106" s="132"/>
      <c r="J1106" s="87"/>
      <c r="K1106" s="87"/>
      <c r="L1106" s="85"/>
      <c r="M1106" s="86"/>
      <c r="N1106" s="85"/>
      <c r="Q1106" s="83"/>
      <c r="R1106" s="80"/>
      <c r="T1106" s="81"/>
      <c r="U1106" s="87"/>
      <c r="V1106" s="80"/>
      <c r="X1106" s="80"/>
      <c r="Z1106" s="80"/>
      <c r="AB1106" s="80"/>
      <c r="AD1106" s="80"/>
      <c r="AF1106" s="80"/>
      <c r="AH1106" s="82"/>
      <c r="AI1106" s="80"/>
      <c r="AK1106" s="80"/>
      <c r="AM1106" s="83"/>
      <c r="AN1106" s="80"/>
      <c r="AO1106" s="95"/>
      <c r="AP1106" s="80"/>
      <c r="AR1106" s="80"/>
      <c r="AT1106" s="84"/>
      <c r="AV1106" s="80"/>
      <c r="AX1106" s="80"/>
      <c r="AZ1106" s="80"/>
      <c r="BB1106" s="80"/>
      <c r="BC1106" s="80"/>
    </row>
    <row r="1107" spans="5:55" s="79" customFormat="1" x14ac:dyDescent="0.2">
      <c r="E1107" s="119"/>
      <c r="F1107" s="119"/>
      <c r="G1107" s="131"/>
      <c r="H1107" s="132"/>
      <c r="J1107" s="87"/>
      <c r="K1107" s="87"/>
      <c r="L1107" s="85"/>
      <c r="M1107" s="86"/>
      <c r="N1107" s="85"/>
      <c r="Q1107" s="83"/>
      <c r="R1107" s="80"/>
      <c r="T1107" s="81"/>
      <c r="U1107" s="87"/>
      <c r="V1107" s="80"/>
      <c r="X1107" s="80"/>
      <c r="Z1107" s="80"/>
      <c r="AB1107" s="80"/>
      <c r="AD1107" s="80"/>
      <c r="AF1107" s="80"/>
      <c r="AH1107" s="82"/>
      <c r="AI1107" s="80"/>
      <c r="AK1107" s="80"/>
      <c r="AM1107" s="83"/>
      <c r="AN1107" s="80"/>
      <c r="AO1107" s="95"/>
      <c r="AP1107" s="80"/>
      <c r="AR1107" s="80"/>
      <c r="AT1107" s="84"/>
      <c r="AV1107" s="80"/>
      <c r="AX1107" s="80"/>
      <c r="AZ1107" s="80"/>
      <c r="BB1107" s="80"/>
      <c r="BC1107" s="80"/>
    </row>
    <row r="1108" spans="5:55" s="79" customFormat="1" x14ac:dyDescent="0.2">
      <c r="E1108" s="119"/>
      <c r="F1108" s="119"/>
      <c r="G1108" s="131"/>
      <c r="H1108" s="132"/>
      <c r="J1108" s="87"/>
      <c r="K1108" s="87"/>
      <c r="L1108" s="85"/>
      <c r="M1108" s="86"/>
      <c r="N1108" s="85"/>
      <c r="Q1108" s="83"/>
      <c r="R1108" s="80"/>
      <c r="T1108" s="81"/>
      <c r="U1108" s="87"/>
      <c r="V1108" s="80"/>
      <c r="X1108" s="80"/>
      <c r="Z1108" s="80"/>
      <c r="AB1108" s="80"/>
      <c r="AD1108" s="80"/>
      <c r="AF1108" s="80"/>
      <c r="AH1108" s="82"/>
      <c r="AI1108" s="80"/>
      <c r="AK1108" s="80"/>
      <c r="AM1108" s="83"/>
      <c r="AN1108" s="80"/>
      <c r="AO1108" s="95"/>
      <c r="AP1108" s="80"/>
      <c r="AR1108" s="80"/>
      <c r="AT1108" s="84"/>
      <c r="AV1108" s="80"/>
      <c r="AX1108" s="80"/>
      <c r="AZ1108" s="80"/>
      <c r="BB1108" s="80"/>
      <c r="BC1108" s="80"/>
    </row>
    <row r="1109" spans="5:55" s="79" customFormat="1" x14ac:dyDescent="0.2">
      <c r="E1109" s="119"/>
      <c r="F1109" s="119"/>
      <c r="G1109" s="131"/>
      <c r="H1109" s="132"/>
      <c r="J1109" s="87"/>
      <c r="K1109" s="87"/>
      <c r="L1109" s="85"/>
      <c r="M1109" s="86"/>
      <c r="N1109" s="85"/>
      <c r="Q1109" s="83"/>
      <c r="R1109" s="80"/>
      <c r="T1109" s="81"/>
      <c r="U1109" s="87"/>
      <c r="V1109" s="80"/>
      <c r="X1109" s="80"/>
      <c r="Z1109" s="80"/>
      <c r="AB1109" s="80"/>
      <c r="AD1109" s="80"/>
      <c r="AF1109" s="80"/>
      <c r="AH1109" s="82"/>
      <c r="AI1109" s="80"/>
      <c r="AK1109" s="80"/>
      <c r="AM1109" s="83"/>
      <c r="AN1109" s="80"/>
      <c r="AO1109" s="95"/>
      <c r="AP1109" s="80"/>
      <c r="AR1109" s="80"/>
      <c r="AT1109" s="84"/>
      <c r="AV1109" s="80"/>
      <c r="AX1109" s="80"/>
      <c r="AZ1109" s="80"/>
      <c r="BB1109" s="80"/>
      <c r="BC1109" s="80"/>
    </row>
    <row r="1110" spans="5:55" s="79" customFormat="1" x14ac:dyDescent="0.2">
      <c r="E1110" s="119"/>
      <c r="F1110" s="119"/>
      <c r="G1110" s="131"/>
      <c r="H1110" s="132"/>
      <c r="J1110" s="87"/>
      <c r="K1110" s="87"/>
      <c r="L1110" s="85"/>
      <c r="M1110" s="86"/>
      <c r="N1110" s="85"/>
      <c r="Q1110" s="83"/>
      <c r="R1110" s="80"/>
      <c r="T1110" s="81"/>
      <c r="U1110" s="87"/>
      <c r="V1110" s="80"/>
      <c r="X1110" s="80"/>
      <c r="Z1110" s="80"/>
      <c r="AB1110" s="80"/>
      <c r="AD1110" s="80"/>
      <c r="AF1110" s="80"/>
      <c r="AH1110" s="82"/>
      <c r="AI1110" s="80"/>
      <c r="AK1110" s="80"/>
      <c r="AM1110" s="83"/>
      <c r="AN1110" s="80"/>
      <c r="AO1110" s="95"/>
      <c r="AP1110" s="80"/>
      <c r="AR1110" s="80"/>
      <c r="AT1110" s="84"/>
      <c r="AV1110" s="80"/>
      <c r="AX1110" s="80"/>
      <c r="AZ1110" s="80"/>
      <c r="BB1110" s="80"/>
      <c r="BC1110" s="80"/>
    </row>
    <row r="1111" spans="5:55" s="79" customFormat="1" x14ac:dyDescent="0.2">
      <c r="E1111" s="119"/>
      <c r="F1111" s="119"/>
      <c r="G1111" s="131"/>
      <c r="H1111" s="132"/>
      <c r="J1111" s="87"/>
      <c r="K1111" s="87"/>
      <c r="L1111" s="85"/>
      <c r="M1111" s="86"/>
      <c r="N1111" s="85"/>
      <c r="Q1111" s="83"/>
      <c r="R1111" s="80"/>
      <c r="T1111" s="81"/>
      <c r="U1111" s="87"/>
      <c r="V1111" s="80"/>
      <c r="X1111" s="80"/>
      <c r="Z1111" s="80"/>
      <c r="AB1111" s="80"/>
      <c r="AD1111" s="80"/>
      <c r="AF1111" s="80"/>
      <c r="AH1111" s="82"/>
      <c r="AI1111" s="80"/>
      <c r="AK1111" s="80"/>
      <c r="AM1111" s="83"/>
      <c r="AN1111" s="80"/>
      <c r="AO1111" s="95"/>
      <c r="AP1111" s="80"/>
      <c r="AR1111" s="80"/>
      <c r="AT1111" s="84"/>
      <c r="AV1111" s="80"/>
      <c r="AX1111" s="80"/>
      <c r="AZ1111" s="80"/>
      <c r="BB1111" s="80"/>
      <c r="BC1111" s="80"/>
    </row>
    <row r="1112" spans="5:55" s="79" customFormat="1" x14ac:dyDescent="0.2">
      <c r="E1112" s="119"/>
      <c r="F1112" s="119"/>
      <c r="G1112" s="131"/>
      <c r="H1112" s="132"/>
      <c r="J1112" s="87"/>
      <c r="K1112" s="87"/>
      <c r="L1112" s="85"/>
      <c r="M1112" s="86"/>
      <c r="N1112" s="85"/>
      <c r="Q1112" s="83"/>
      <c r="R1112" s="80"/>
      <c r="T1112" s="81"/>
      <c r="U1112" s="87"/>
      <c r="V1112" s="80"/>
      <c r="X1112" s="80"/>
      <c r="Z1112" s="80"/>
      <c r="AB1112" s="80"/>
      <c r="AD1112" s="80"/>
      <c r="AF1112" s="80"/>
      <c r="AH1112" s="82"/>
      <c r="AI1112" s="80"/>
      <c r="AK1112" s="80"/>
      <c r="AM1112" s="83"/>
      <c r="AN1112" s="80"/>
      <c r="AO1112" s="95"/>
      <c r="AP1112" s="80"/>
      <c r="AR1112" s="80"/>
      <c r="AT1112" s="84"/>
      <c r="AV1112" s="80"/>
      <c r="AX1112" s="80"/>
      <c r="AZ1112" s="80"/>
      <c r="BB1112" s="80"/>
      <c r="BC1112" s="80"/>
    </row>
    <row r="1113" spans="5:55" s="79" customFormat="1" x14ac:dyDescent="0.2">
      <c r="E1113" s="119"/>
      <c r="F1113" s="119"/>
      <c r="G1113" s="131"/>
      <c r="H1113" s="132"/>
      <c r="J1113" s="87"/>
      <c r="K1113" s="87"/>
      <c r="L1113" s="85"/>
      <c r="M1113" s="86"/>
      <c r="N1113" s="85"/>
      <c r="Q1113" s="83"/>
      <c r="R1113" s="80"/>
      <c r="T1113" s="81"/>
      <c r="U1113" s="87"/>
      <c r="V1113" s="80"/>
      <c r="X1113" s="80"/>
      <c r="Z1113" s="80"/>
      <c r="AB1113" s="80"/>
      <c r="AD1113" s="80"/>
      <c r="AF1113" s="80"/>
      <c r="AH1113" s="82"/>
      <c r="AI1113" s="80"/>
      <c r="AK1113" s="80"/>
      <c r="AM1113" s="83"/>
      <c r="AN1113" s="80"/>
      <c r="AO1113" s="95"/>
      <c r="AP1113" s="80"/>
      <c r="AR1113" s="80"/>
      <c r="AT1113" s="84"/>
      <c r="AV1113" s="80"/>
      <c r="AX1113" s="80"/>
      <c r="AZ1113" s="80"/>
      <c r="BB1113" s="80"/>
      <c r="BC1113" s="80"/>
    </row>
    <row r="1114" spans="5:55" s="79" customFormat="1" x14ac:dyDescent="0.2">
      <c r="E1114" s="119"/>
      <c r="F1114" s="119"/>
      <c r="G1114" s="131"/>
      <c r="H1114" s="132"/>
      <c r="J1114" s="87"/>
      <c r="K1114" s="87"/>
      <c r="L1114" s="85"/>
      <c r="M1114" s="86"/>
      <c r="N1114" s="85"/>
      <c r="Q1114" s="83"/>
      <c r="R1114" s="80"/>
      <c r="T1114" s="81"/>
      <c r="U1114" s="87"/>
      <c r="V1114" s="80"/>
      <c r="X1114" s="80"/>
      <c r="Z1114" s="80"/>
      <c r="AB1114" s="80"/>
      <c r="AD1114" s="80"/>
      <c r="AF1114" s="80"/>
      <c r="AH1114" s="82"/>
      <c r="AI1114" s="80"/>
      <c r="AK1114" s="80"/>
      <c r="AM1114" s="83"/>
      <c r="AN1114" s="80"/>
      <c r="AO1114" s="95"/>
      <c r="AP1114" s="80"/>
      <c r="AR1114" s="80"/>
      <c r="AT1114" s="84"/>
      <c r="AV1114" s="80"/>
      <c r="AX1114" s="80"/>
      <c r="AZ1114" s="80"/>
      <c r="BB1114" s="80"/>
      <c r="BC1114" s="80"/>
    </row>
    <row r="1115" spans="5:55" s="79" customFormat="1" x14ac:dyDescent="0.2">
      <c r="E1115" s="119"/>
      <c r="F1115" s="119"/>
      <c r="G1115" s="131"/>
      <c r="H1115" s="132"/>
      <c r="J1115" s="87"/>
      <c r="K1115" s="87"/>
      <c r="L1115" s="85"/>
      <c r="M1115" s="86"/>
      <c r="N1115" s="85"/>
      <c r="Q1115" s="83"/>
      <c r="R1115" s="80"/>
      <c r="T1115" s="81"/>
      <c r="U1115" s="87"/>
      <c r="V1115" s="80"/>
      <c r="X1115" s="80"/>
      <c r="Z1115" s="80"/>
      <c r="AB1115" s="80"/>
      <c r="AD1115" s="80"/>
      <c r="AF1115" s="80"/>
      <c r="AH1115" s="82"/>
      <c r="AI1115" s="80"/>
      <c r="AK1115" s="80"/>
      <c r="AM1115" s="83"/>
      <c r="AN1115" s="80"/>
      <c r="AO1115" s="95"/>
      <c r="AP1115" s="80"/>
      <c r="AR1115" s="80"/>
      <c r="AT1115" s="84"/>
      <c r="AV1115" s="80"/>
      <c r="AX1115" s="80"/>
      <c r="AZ1115" s="80"/>
      <c r="BB1115" s="80"/>
      <c r="BC1115" s="80"/>
    </row>
    <row r="1116" spans="5:55" s="79" customFormat="1" x14ac:dyDescent="0.2">
      <c r="E1116" s="119"/>
      <c r="F1116" s="119"/>
      <c r="G1116" s="131"/>
      <c r="H1116" s="132"/>
      <c r="J1116" s="87"/>
      <c r="K1116" s="87"/>
      <c r="L1116" s="85"/>
      <c r="M1116" s="86"/>
      <c r="N1116" s="85"/>
      <c r="Q1116" s="83"/>
      <c r="R1116" s="80"/>
      <c r="T1116" s="81"/>
      <c r="U1116" s="87"/>
      <c r="V1116" s="80"/>
      <c r="X1116" s="80"/>
      <c r="Z1116" s="80"/>
      <c r="AB1116" s="80"/>
      <c r="AD1116" s="80"/>
      <c r="AF1116" s="80"/>
      <c r="AH1116" s="82"/>
      <c r="AI1116" s="80"/>
      <c r="AK1116" s="80"/>
      <c r="AM1116" s="83"/>
      <c r="AN1116" s="80"/>
      <c r="AO1116" s="95"/>
      <c r="AP1116" s="80"/>
      <c r="AR1116" s="80"/>
      <c r="AT1116" s="84"/>
      <c r="AV1116" s="80"/>
      <c r="AX1116" s="80"/>
      <c r="AZ1116" s="80"/>
      <c r="BB1116" s="80"/>
      <c r="BC1116" s="80"/>
    </row>
    <row r="1117" spans="5:55" s="79" customFormat="1" x14ac:dyDescent="0.2">
      <c r="E1117" s="119"/>
      <c r="F1117" s="119"/>
      <c r="G1117" s="131"/>
      <c r="H1117" s="132"/>
      <c r="J1117" s="87"/>
      <c r="K1117" s="87"/>
      <c r="L1117" s="85"/>
      <c r="M1117" s="86"/>
      <c r="N1117" s="85"/>
      <c r="Q1117" s="83"/>
      <c r="R1117" s="80"/>
      <c r="T1117" s="81"/>
      <c r="U1117" s="87"/>
      <c r="V1117" s="80"/>
      <c r="X1117" s="80"/>
      <c r="Z1117" s="80"/>
      <c r="AB1117" s="80"/>
      <c r="AD1117" s="80"/>
      <c r="AF1117" s="80"/>
      <c r="AH1117" s="82"/>
      <c r="AI1117" s="80"/>
      <c r="AK1117" s="80"/>
      <c r="AM1117" s="83"/>
      <c r="AN1117" s="80"/>
      <c r="AO1117" s="95"/>
      <c r="AP1117" s="80"/>
      <c r="AR1117" s="80"/>
      <c r="AT1117" s="84"/>
      <c r="AV1117" s="80"/>
      <c r="AX1117" s="80"/>
      <c r="AZ1117" s="80"/>
      <c r="BB1117" s="80"/>
      <c r="BC1117" s="80"/>
    </row>
    <row r="1118" spans="5:55" s="79" customFormat="1" x14ac:dyDescent="0.2">
      <c r="E1118" s="119"/>
      <c r="F1118" s="119"/>
      <c r="G1118" s="131"/>
      <c r="H1118" s="132"/>
      <c r="J1118" s="87"/>
      <c r="K1118" s="87"/>
      <c r="L1118" s="85"/>
      <c r="M1118" s="86"/>
      <c r="N1118" s="85"/>
      <c r="Q1118" s="83"/>
      <c r="R1118" s="80"/>
      <c r="T1118" s="81"/>
      <c r="U1118" s="87"/>
      <c r="V1118" s="80"/>
      <c r="X1118" s="80"/>
      <c r="Z1118" s="80"/>
      <c r="AB1118" s="80"/>
      <c r="AD1118" s="80"/>
      <c r="AF1118" s="80"/>
      <c r="AH1118" s="82"/>
      <c r="AI1118" s="80"/>
      <c r="AK1118" s="80"/>
      <c r="AM1118" s="83"/>
      <c r="AN1118" s="80"/>
      <c r="AO1118" s="95"/>
      <c r="AP1118" s="80"/>
      <c r="AR1118" s="80"/>
      <c r="AT1118" s="84"/>
      <c r="AV1118" s="80"/>
      <c r="AX1118" s="80"/>
      <c r="AZ1118" s="80"/>
      <c r="BB1118" s="80"/>
      <c r="BC1118" s="80"/>
    </row>
    <row r="1119" spans="5:55" s="79" customFormat="1" x14ac:dyDescent="0.2">
      <c r="E1119" s="119"/>
      <c r="F1119" s="119"/>
      <c r="G1119" s="131"/>
      <c r="H1119" s="132"/>
      <c r="J1119" s="87"/>
      <c r="K1119" s="87"/>
      <c r="L1119" s="85"/>
      <c r="M1119" s="86"/>
      <c r="N1119" s="85"/>
      <c r="Q1119" s="83"/>
      <c r="R1119" s="80"/>
      <c r="T1119" s="81"/>
      <c r="U1119" s="87"/>
      <c r="V1119" s="80"/>
      <c r="X1119" s="80"/>
      <c r="Z1119" s="80"/>
      <c r="AB1119" s="80"/>
      <c r="AD1119" s="80"/>
      <c r="AF1119" s="80"/>
      <c r="AH1119" s="82"/>
      <c r="AI1119" s="80"/>
      <c r="AK1119" s="80"/>
      <c r="AM1119" s="83"/>
      <c r="AN1119" s="80"/>
      <c r="AO1119" s="95"/>
      <c r="AP1119" s="80"/>
      <c r="AR1119" s="80"/>
      <c r="AT1119" s="84"/>
      <c r="AV1119" s="80"/>
      <c r="AX1119" s="80"/>
      <c r="AZ1119" s="80"/>
      <c r="BB1119" s="80"/>
      <c r="BC1119" s="80"/>
    </row>
    <row r="1120" spans="5:55" s="79" customFormat="1" x14ac:dyDescent="0.2">
      <c r="E1120" s="119"/>
      <c r="F1120" s="119"/>
      <c r="G1120" s="131"/>
      <c r="H1120" s="132"/>
      <c r="J1120" s="87"/>
      <c r="K1120" s="87"/>
      <c r="L1120" s="85"/>
      <c r="M1120" s="86"/>
      <c r="N1120" s="85"/>
      <c r="Q1120" s="83"/>
      <c r="R1120" s="80"/>
      <c r="T1120" s="81"/>
      <c r="U1120" s="87"/>
      <c r="V1120" s="80"/>
      <c r="X1120" s="80"/>
      <c r="Z1120" s="80"/>
      <c r="AB1120" s="80"/>
      <c r="AD1120" s="80"/>
      <c r="AF1120" s="80"/>
      <c r="AH1120" s="82"/>
      <c r="AI1120" s="80"/>
      <c r="AK1120" s="80"/>
      <c r="AM1120" s="83"/>
      <c r="AN1120" s="80"/>
      <c r="AO1120" s="95"/>
      <c r="AP1120" s="80"/>
      <c r="AR1120" s="80"/>
      <c r="AT1120" s="84"/>
      <c r="AV1120" s="80"/>
      <c r="AX1120" s="80"/>
      <c r="AZ1120" s="80"/>
      <c r="BB1120" s="80"/>
      <c r="BC1120" s="80"/>
    </row>
    <row r="1121" spans="5:55" s="79" customFormat="1" x14ac:dyDescent="0.2">
      <c r="E1121" s="119"/>
      <c r="F1121" s="119"/>
      <c r="G1121" s="131"/>
      <c r="H1121" s="132"/>
      <c r="J1121" s="87"/>
      <c r="K1121" s="87"/>
      <c r="L1121" s="85"/>
      <c r="M1121" s="86"/>
      <c r="N1121" s="85"/>
      <c r="Q1121" s="83"/>
      <c r="R1121" s="80"/>
      <c r="T1121" s="81"/>
      <c r="U1121" s="87"/>
      <c r="V1121" s="80"/>
      <c r="X1121" s="80"/>
      <c r="Z1121" s="80"/>
      <c r="AB1121" s="80"/>
      <c r="AD1121" s="80"/>
      <c r="AF1121" s="80"/>
      <c r="AH1121" s="82"/>
      <c r="AI1121" s="80"/>
      <c r="AK1121" s="80"/>
      <c r="AM1121" s="83"/>
      <c r="AN1121" s="80"/>
      <c r="AO1121" s="95"/>
      <c r="AP1121" s="80"/>
      <c r="AR1121" s="80"/>
      <c r="AT1121" s="84"/>
      <c r="AV1121" s="80"/>
      <c r="AX1121" s="80"/>
      <c r="AZ1121" s="80"/>
      <c r="BB1121" s="80"/>
      <c r="BC1121" s="80"/>
    </row>
    <row r="1122" spans="5:55" s="79" customFormat="1" x14ac:dyDescent="0.2">
      <c r="E1122" s="119"/>
      <c r="F1122" s="119"/>
      <c r="G1122" s="131"/>
      <c r="H1122" s="132"/>
      <c r="J1122" s="87"/>
      <c r="K1122" s="87"/>
      <c r="L1122" s="85"/>
      <c r="M1122" s="86"/>
      <c r="N1122" s="85"/>
      <c r="Q1122" s="83"/>
      <c r="R1122" s="80"/>
      <c r="T1122" s="81"/>
      <c r="U1122" s="87"/>
      <c r="V1122" s="80"/>
      <c r="X1122" s="80"/>
      <c r="Z1122" s="80"/>
      <c r="AB1122" s="80"/>
      <c r="AD1122" s="80"/>
      <c r="AF1122" s="80"/>
      <c r="AH1122" s="82"/>
      <c r="AI1122" s="80"/>
      <c r="AK1122" s="80"/>
      <c r="AM1122" s="83"/>
      <c r="AN1122" s="80"/>
      <c r="AO1122" s="95"/>
      <c r="AP1122" s="80"/>
      <c r="AR1122" s="80"/>
      <c r="AT1122" s="84"/>
      <c r="AV1122" s="80"/>
      <c r="AX1122" s="80"/>
      <c r="AZ1122" s="80"/>
      <c r="BB1122" s="80"/>
      <c r="BC1122" s="80"/>
    </row>
    <row r="1123" spans="5:55" s="79" customFormat="1" x14ac:dyDescent="0.2">
      <c r="E1123" s="119"/>
      <c r="F1123" s="119"/>
      <c r="G1123" s="131"/>
      <c r="H1123" s="132"/>
      <c r="J1123" s="87"/>
      <c r="K1123" s="87"/>
      <c r="L1123" s="85"/>
      <c r="M1123" s="86"/>
      <c r="N1123" s="85"/>
      <c r="Q1123" s="83"/>
      <c r="R1123" s="80"/>
      <c r="T1123" s="81"/>
      <c r="U1123" s="87"/>
      <c r="V1123" s="80"/>
      <c r="X1123" s="80"/>
      <c r="Z1123" s="80"/>
      <c r="AB1123" s="80"/>
      <c r="AD1123" s="80"/>
      <c r="AF1123" s="80"/>
      <c r="AH1123" s="82"/>
      <c r="AI1123" s="80"/>
      <c r="AK1123" s="80"/>
      <c r="AM1123" s="83"/>
      <c r="AN1123" s="80"/>
      <c r="AO1123" s="95"/>
      <c r="AP1123" s="80"/>
      <c r="AR1123" s="80"/>
      <c r="AT1123" s="84"/>
      <c r="AV1123" s="80"/>
      <c r="AX1123" s="80"/>
      <c r="AZ1123" s="80"/>
      <c r="BB1123" s="80"/>
      <c r="BC1123" s="80"/>
    </row>
    <row r="1124" spans="5:55" s="79" customFormat="1" x14ac:dyDescent="0.2">
      <c r="E1124" s="119"/>
      <c r="F1124" s="119"/>
      <c r="G1124" s="131"/>
      <c r="H1124" s="132"/>
      <c r="J1124" s="87"/>
      <c r="K1124" s="87"/>
      <c r="L1124" s="85"/>
      <c r="M1124" s="86"/>
      <c r="N1124" s="85"/>
      <c r="Q1124" s="83"/>
      <c r="R1124" s="80"/>
      <c r="T1124" s="81"/>
      <c r="U1124" s="87"/>
      <c r="V1124" s="80"/>
      <c r="X1124" s="80"/>
      <c r="Z1124" s="80"/>
      <c r="AB1124" s="80"/>
      <c r="AD1124" s="80"/>
      <c r="AF1124" s="80"/>
      <c r="AH1124" s="82"/>
      <c r="AI1124" s="80"/>
      <c r="AK1124" s="80"/>
      <c r="AM1124" s="83"/>
      <c r="AN1124" s="80"/>
      <c r="AO1124" s="95"/>
      <c r="AP1124" s="80"/>
      <c r="AR1124" s="80"/>
      <c r="AT1124" s="84"/>
      <c r="AV1124" s="80"/>
      <c r="AX1124" s="80"/>
      <c r="AZ1124" s="80"/>
      <c r="BB1124" s="80"/>
      <c r="BC1124" s="80"/>
    </row>
    <row r="1125" spans="5:55" s="79" customFormat="1" x14ac:dyDescent="0.2">
      <c r="E1125" s="119"/>
      <c r="F1125" s="119"/>
      <c r="G1125" s="131"/>
      <c r="H1125" s="132"/>
      <c r="J1125" s="87"/>
      <c r="K1125" s="87"/>
      <c r="L1125" s="85"/>
      <c r="M1125" s="86"/>
      <c r="N1125" s="85"/>
      <c r="Q1125" s="83"/>
      <c r="R1125" s="80"/>
      <c r="T1125" s="81"/>
      <c r="U1125" s="87"/>
      <c r="V1125" s="80"/>
      <c r="X1125" s="80"/>
      <c r="Z1125" s="80"/>
      <c r="AB1125" s="80"/>
      <c r="AD1125" s="80"/>
      <c r="AF1125" s="80"/>
      <c r="AH1125" s="82"/>
      <c r="AI1125" s="80"/>
      <c r="AK1125" s="80"/>
      <c r="AM1125" s="83"/>
      <c r="AN1125" s="80"/>
      <c r="AO1125" s="95"/>
      <c r="AP1125" s="80"/>
      <c r="AR1125" s="80"/>
      <c r="AT1125" s="84"/>
      <c r="AV1125" s="80"/>
      <c r="AX1125" s="80"/>
      <c r="AZ1125" s="80"/>
      <c r="BB1125" s="80"/>
      <c r="BC1125" s="80"/>
    </row>
    <row r="1126" spans="5:55" s="79" customFormat="1" x14ac:dyDescent="0.2">
      <c r="E1126" s="119"/>
      <c r="F1126" s="119"/>
      <c r="G1126" s="131"/>
      <c r="H1126" s="132"/>
      <c r="J1126" s="87"/>
      <c r="K1126" s="87"/>
      <c r="L1126" s="85"/>
      <c r="M1126" s="86"/>
      <c r="N1126" s="85"/>
      <c r="Q1126" s="83"/>
      <c r="R1126" s="80"/>
      <c r="T1126" s="81"/>
      <c r="U1126" s="87"/>
      <c r="V1126" s="80"/>
      <c r="X1126" s="80"/>
      <c r="Z1126" s="80"/>
      <c r="AB1126" s="80"/>
      <c r="AD1126" s="80"/>
      <c r="AF1126" s="80"/>
      <c r="AH1126" s="82"/>
      <c r="AI1126" s="80"/>
      <c r="AK1126" s="80"/>
      <c r="AM1126" s="83"/>
      <c r="AN1126" s="80"/>
      <c r="AO1126" s="95"/>
      <c r="AP1126" s="80"/>
      <c r="AR1126" s="80"/>
      <c r="AT1126" s="84"/>
      <c r="AV1126" s="80"/>
      <c r="AX1126" s="80"/>
      <c r="AZ1126" s="80"/>
      <c r="BB1126" s="80"/>
      <c r="BC1126" s="80"/>
    </row>
    <row r="1127" spans="5:55" s="79" customFormat="1" x14ac:dyDescent="0.2">
      <c r="E1127" s="119"/>
      <c r="F1127" s="119"/>
      <c r="G1127" s="131"/>
      <c r="H1127" s="132"/>
      <c r="J1127" s="87"/>
      <c r="K1127" s="87"/>
      <c r="L1127" s="85"/>
      <c r="M1127" s="86"/>
      <c r="N1127" s="85"/>
      <c r="Q1127" s="83"/>
      <c r="R1127" s="80"/>
      <c r="T1127" s="81"/>
      <c r="U1127" s="87"/>
      <c r="V1127" s="80"/>
      <c r="X1127" s="80"/>
      <c r="Z1127" s="80"/>
      <c r="AB1127" s="80"/>
      <c r="AD1127" s="80"/>
      <c r="AF1127" s="80"/>
      <c r="AH1127" s="82"/>
      <c r="AI1127" s="80"/>
      <c r="AK1127" s="80"/>
      <c r="AM1127" s="83"/>
      <c r="AN1127" s="80"/>
      <c r="AO1127" s="95"/>
      <c r="AP1127" s="80"/>
      <c r="AR1127" s="80"/>
      <c r="AT1127" s="84"/>
      <c r="AV1127" s="80"/>
      <c r="AX1127" s="80"/>
      <c r="AZ1127" s="80"/>
      <c r="BB1127" s="80"/>
      <c r="BC1127" s="80"/>
    </row>
    <row r="1128" spans="5:55" s="79" customFormat="1" x14ac:dyDescent="0.2">
      <c r="E1128" s="119"/>
      <c r="F1128" s="119"/>
      <c r="G1128" s="131"/>
      <c r="H1128" s="132"/>
      <c r="J1128" s="87"/>
      <c r="K1128" s="87"/>
      <c r="L1128" s="85"/>
      <c r="M1128" s="86"/>
      <c r="N1128" s="85"/>
      <c r="Q1128" s="83"/>
      <c r="R1128" s="80"/>
      <c r="T1128" s="81"/>
      <c r="U1128" s="87"/>
      <c r="V1128" s="80"/>
      <c r="X1128" s="80"/>
      <c r="Z1128" s="80"/>
      <c r="AB1128" s="80"/>
      <c r="AD1128" s="80"/>
      <c r="AF1128" s="80"/>
      <c r="AH1128" s="82"/>
      <c r="AI1128" s="80"/>
      <c r="AK1128" s="80"/>
      <c r="AM1128" s="83"/>
      <c r="AN1128" s="80"/>
      <c r="AO1128" s="95"/>
      <c r="AP1128" s="80"/>
      <c r="AR1128" s="80"/>
      <c r="AT1128" s="84"/>
      <c r="AV1128" s="80"/>
      <c r="AX1128" s="80"/>
      <c r="AZ1128" s="80"/>
      <c r="BB1128" s="80"/>
      <c r="BC1128" s="80"/>
    </row>
    <row r="1129" spans="5:55" s="79" customFormat="1" x14ac:dyDescent="0.2">
      <c r="E1129" s="119"/>
      <c r="F1129" s="119"/>
      <c r="G1129" s="131"/>
      <c r="H1129" s="132"/>
      <c r="J1129" s="87"/>
      <c r="K1129" s="87"/>
      <c r="L1129" s="85"/>
      <c r="M1129" s="86"/>
      <c r="N1129" s="85"/>
      <c r="Q1129" s="83"/>
      <c r="R1129" s="80"/>
      <c r="T1129" s="81"/>
      <c r="U1129" s="87"/>
      <c r="V1129" s="80"/>
      <c r="X1129" s="80"/>
      <c r="Z1129" s="80"/>
      <c r="AB1129" s="80"/>
      <c r="AD1129" s="80"/>
      <c r="AF1129" s="80"/>
      <c r="AH1129" s="82"/>
      <c r="AI1129" s="80"/>
      <c r="AK1129" s="80"/>
      <c r="AM1129" s="83"/>
      <c r="AN1129" s="80"/>
      <c r="AO1129" s="95"/>
      <c r="AP1129" s="80"/>
      <c r="AR1129" s="80"/>
      <c r="AT1129" s="84"/>
      <c r="AV1129" s="80"/>
      <c r="AX1129" s="80"/>
      <c r="AZ1129" s="80"/>
      <c r="BB1129" s="80"/>
      <c r="BC1129" s="80"/>
    </row>
    <row r="1130" spans="5:55" s="79" customFormat="1" x14ac:dyDescent="0.2">
      <c r="E1130" s="119"/>
      <c r="F1130" s="119"/>
      <c r="G1130" s="131"/>
      <c r="H1130" s="132"/>
      <c r="J1130" s="87"/>
      <c r="K1130" s="87"/>
      <c r="L1130" s="85"/>
      <c r="M1130" s="86"/>
      <c r="N1130" s="85"/>
      <c r="Q1130" s="83"/>
      <c r="R1130" s="80"/>
      <c r="T1130" s="81"/>
      <c r="U1130" s="87"/>
      <c r="V1130" s="80"/>
      <c r="X1130" s="80"/>
      <c r="Z1130" s="80"/>
      <c r="AB1130" s="80"/>
      <c r="AD1130" s="80"/>
      <c r="AF1130" s="80"/>
      <c r="AH1130" s="82"/>
      <c r="AI1130" s="80"/>
      <c r="AK1130" s="80"/>
      <c r="AM1130" s="83"/>
      <c r="AN1130" s="80"/>
      <c r="AO1130" s="95"/>
      <c r="AP1130" s="80"/>
      <c r="AR1130" s="80"/>
      <c r="AT1130" s="84"/>
      <c r="AV1130" s="80"/>
      <c r="AX1130" s="80"/>
      <c r="AZ1130" s="80"/>
      <c r="BB1130" s="80"/>
      <c r="BC1130" s="80"/>
    </row>
    <row r="1131" spans="5:55" s="79" customFormat="1" x14ac:dyDescent="0.2">
      <c r="E1131" s="119"/>
      <c r="F1131" s="119"/>
      <c r="G1131" s="131"/>
      <c r="H1131" s="132"/>
      <c r="J1131" s="87"/>
      <c r="K1131" s="87"/>
      <c r="L1131" s="85"/>
      <c r="M1131" s="86"/>
      <c r="N1131" s="85"/>
      <c r="Q1131" s="83"/>
      <c r="R1131" s="80"/>
      <c r="T1131" s="81"/>
      <c r="U1131" s="87"/>
      <c r="V1131" s="80"/>
      <c r="X1131" s="80"/>
      <c r="Z1131" s="80"/>
      <c r="AB1131" s="80"/>
      <c r="AD1131" s="80"/>
      <c r="AF1131" s="80"/>
      <c r="AH1131" s="82"/>
      <c r="AI1131" s="80"/>
      <c r="AK1131" s="80"/>
      <c r="AM1131" s="83"/>
      <c r="AN1131" s="80"/>
      <c r="AO1131" s="95"/>
      <c r="AP1131" s="80"/>
      <c r="AR1131" s="80"/>
      <c r="AT1131" s="84"/>
      <c r="AV1131" s="80"/>
      <c r="AX1131" s="80"/>
      <c r="AZ1131" s="80"/>
      <c r="BB1131" s="80"/>
      <c r="BC1131" s="80"/>
    </row>
    <row r="1132" spans="5:55" s="79" customFormat="1" x14ac:dyDescent="0.2">
      <c r="E1132" s="119"/>
      <c r="F1132" s="119"/>
      <c r="G1132" s="131"/>
      <c r="H1132" s="132"/>
      <c r="J1132" s="87"/>
      <c r="K1132" s="87"/>
      <c r="L1132" s="85"/>
      <c r="M1132" s="86"/>
      <c r="N1132" s="85"/>
      <c r="Q1132" s="83"/>
      <c r="R1132" s="80"/>
      <c r="T1132" s="81"/>
      <c r="U1132" s="87"/>
      <c r="V1132" s="80"/>
      <c r="X1132" s="80"/>
      <c r="Z1132" s="80"/>
      <c r="AB1132" s="80"/>
      <c r="AD1132" s="80"/>
      <c r="AF1132" s="80"/>
      <c r="AH1132" s="82"/>
      <c r="AI1132" s="80"/>
      <c r="AK1132" s="80"/>
      <c r="AM1132" s="83"/>
      <c r="AN1132" s="80"/>
      <c r="AO1132" s="95"/>
      <c r="AP1132" s="80"/>
      <c r="AR1132" s="80"/>
      <c r="AT1132" s="84"/>
      <c r="AV1132" s="80"/>
      <c r="AX1132" s="80"/>
      <c r="AZ1132" s="80"/>
      <c r="BB1132" s="80"/>
      <c r="BC1132" s="80"/>
    </row>
    <row r="1133" spans="5:55" s="79" customFormat="1" x14ac:dyDescent="0.2">
      <c r="E1133" s="119"/>
      <c r="F1133" s="119"/>
      <c r="G1133" s="131"/>
      <c r="H1133" s="132"/>
      <c r="J1133" s="87"/>
      <c r="K1133" s="87"/>
      <c r="L1133" s="85"/>
      <c r="M1133" s="86"/>
      <c r="N1133" s="85"/>
      <c r="Q1133" s="83"/>
      <c r="R1133" s="80"/>
      <c r="T1133" s="81"/>
      <c r="U1133" s="87"/>
      <c r="V1133" s="80"/>
      <c r="X1133" s="80"/>
      <c r="Z1133" s="80"/>
      <c r="AB1133" s="80"/>
      <c r="AD1133" s="80"/>
      <c r="AF1133" s="80"/>
      <c r="AH1133" s="82"/>
      <c r="AI1133" s="80"/>
      <c r="AK1133" s="80"/>
      <c r="AM1133" s="83"/>
      <c r="AN1133" s="80"/>
      <c r="AO1133" s="95"/>
      <c r="AP1133" s="80"/>
      <c r="AR1133" s="80"/>
      <c r="AT1133" s="84"/>
      <c r="AV1133" s="80"/>
      <c r="AX1133" s="80"/>
      <c r="AZ1133" s="80"/>
      <c r="BB1133" s="80"/>
      <c r="BC1133" s="80"/>
    </row>
    <row r="1134" spans="5:55" s="79" customFormat="1" x14ac:dyDescent="0.2">
      <c r="E1134" s="119"/>
      <c r="F1134" s="119"/>
      <c r="G1134" s="131"/>
      <c r="H1134" s="132"/>
      <c r="J1134" s="87"/>
      <c r="K1134" s="87"/>
      <c r="L1134" s="85"/>
      <c r="M1134" s="86"/>
      <c r="N1134" s="85"/>
      <c r="Q1134" s="83"/>
      <c r="R1134" s="80"/>
      <c r="T1134" s="81"/>
      <c r="U1134" s="87"/>
      <c r="V1134" s="80"/>
      <c r="X1134" s="80"/>
      <c r="Z1134" s="80"/>
      <c r="AB1134" s="80"/>
      <c r="AD1134" s="80"/>
      <c r="AF1134" s="80"/>
      <c r="AH1134" s="82"/>
      <c r="AI1134" s="80"/>
      <c r="AK1134" s="80"/>
      <c r="AM1134" s="83"/>
      <c r="AN1134" s="80"/>
      <c r="AO1134" s="95"/>
      <c r="AP1134" s="80"/>
      <c r="AR1134" s="80"/>
      <c r="AT1134" s="84"/>
      <c r="AV1134" s="80"/>
      <c r="AX1134" s="80"/>
      <c r="AZ1134" s="80"/>
      <c r="BB1134" s="80"/>
      <c r="BC1134" s="80"/>
    </row>
    <row r="1135" spans="5:55" s="79" customFormat="1" x14ac:dyDescent="0.2">
      <c r="E1135" s="119"/>
      <c r="F1135" s="119"/>
      <c r="G1135" s="131"/>
      <c r="H1135" s="132"/>
      <c r="J1135" s="87"/>
      <c r="K1135" s="87"/>
      <c r="L1135" s="85"/>
      <c r="M1135" s="86"/>
      <c r="N1135" s="85"/>
      <c r="Q1135" s="83"/>
      <c r="R1135" s="80"/>
      <c r="T1135" s="81"/>
      <c r="U1135" s="87"/>
      <c r="V1135" s="80"/>
      <c r="X1135" s="80"/>
      <c r="Z1135" s="80"/>
      <c r="AB1135" s="80"/>
      <c r="AD1135" s="80"/>
      <c r="AF1135" s="80"/>
      <c r="AH1135" s="82"/>
      <c r="AI1135" s="80"/>
      <c r="AK1135" s="80"/>
      <c r="AM1135" s="83"/>
      <c r="AN1135" s="80"/>
      <c r="AO1135" s="95"/>
      <c r="AP1135" s="80"/>
      <c r="AR1135" s="80"/>
      <c r="AT1135" s="84"/>
      <c r="AV1135" s="80"/>
      <c r="AX1135" s="80"/>
      <c r="AZ1135" s="80"/>
      <c r="BB1135" s="80"/>
      <c r="BC1135" s="80"/>
    </row>
    <row r="1136" spans="5:55" s="79" customFormat="1" x14ac:dyDescent="0.2">
      <c r="E1136" s="119"/>
      <c r="F1136" s="119"/>
      <c r="G1136" s="131"/>
      <c r="H1136" s="132"/>
      <c r="J1136" s="87"/>
      <c r="K1136" s="87"/>
      <c r="L1136" s="85"/>
      <c r="M1136" s="86"/>
      <c r="N1136" s="85"/>
      <c r="Q1136" s="83"/>
      <c r="R1136" s="80"/>
      <c r="T1136" s="81"/>
      <c r="U1136" s="87"/>
      <c r="V1136" s="80"/>
      <c r="X1136" s="80"/>
      <c r="Z1136" s="80"/>
      <c r="AB1136" s="80"/>
      <c r="AD1136" s="80"/>
      <c r="AF1136" s="80"/>
      <c r="AH1136" s="82"/>
      <c r="AI1136" s="80"/>
      <c r="AK1136" s="80"/>
      <c r="AM1136" s="83"/>
      <c r="AN1136" s="80"/>
      <c r="AO1136" s="95"/>
      <c r="AP1136" s="80"/>
      <c r="AR1136" s="80"/>
      <c r="AT1136" s="84"/>
      <c r="AV1136" s="80"/>
      <c r="AX1136" s="80"/>
      <c r="AZ1136" s="80"/>
      <c r="BB1136" s="80"/>
      <c r="BC1136" s="80"/>
    </row>
    <row r="1137" spans="5:55" s="79" customFormat="1" x14ac:dyDescent="0.2">
      <c r="E1137" s="119"/>
      <c r="F1137" s="119"/>
      <c r="G1137" s="131"/>
      <c r="H1137" s="132"/>
      <c r="J1137" s="87"/>
      <c r="K1137" s="87"/>
      <c r="L1137" s="85"/>
      <c r="M1137" s="86"/>
      <c r="N1137" s="85"/>
      <c r="Q1137" s="83"/>
      <c r="R1137" s="80"/>
      <c r="T1137" s="81"/>
      <c r="U1137" s="87"/>
      <c r="V1137" s="80"/>
      <c r="X1137" s="80"/>
      <c r="Z1137" s="80"/>
      <c r="AB1137" s="80"/>
      <c r="AD1137" s="80"/>
      <c r="AF1137" s="80"/>
      <c r="AH1137" s="82"/>
      <c r="AI1137" s="80"/>
      <c r="AK1137" s="80"/>
      <c r="AM1137" s="83"/>
      <c r="AN1137" s="80"/>
      <c r="AO1137" s="95"/>
      <c r="AP1137" s="80"/>
      <c r="AR1137" s="80"/>
      <c r="AT1137" s="84"/>
      <c r="AV1137" s="80"/>
      <c r="AX1137" s="80"/>
      <c r="AZ1137" s="80"/>
      <c r="BB1137" s="80"/>
      <c r="BC1137" s="80"/>
    </row>
    <row r="1138" spans="5:55" s="79" customFormat="1" x14ac:dyDescent="0.2">
      <c r="E1138" s="119"/>
      <c r="F1138" s="119"/>
      <c r="G1138" s="131"/>
      <c r="H1138" s="132"/>
      <c r="J1138" s="87"/>
      <c r="K1138" s="87"/>
      <c r="L1138" s="85"/>
      <c r="M1138" s="86"/>
      <c r="N1138" s="85"/>
      <c r="Q1138" s="83"/>
      <c r="R1138" s="80"/>
      <c r="T1138" s="81"/>
      <c r="U1138" s="87"/>
      <c r="V1138" s="80"/>
      <c r="X1138" s="80"/>
      <c r="Z1138" s="80"/>
      <c r="AB1138" s="80"/>
      <c r="AD1138" s="80"/>
      <c r="AF1138" s="80"/>
      <c r="AH1138" s="82"/>
      <c r="AI1138" s="80"/>
      <c r="AK1138" s="80"/>
      <c r="AM1138" s="83"/>
      <c r="AN1138" s="80"/>
      <c r="AO1138" s="95"/>
      <c r="AP1138" s="80"/>
      <c r="AR1138" s="80"/>
      <c r="AT1138" s="84"/>
      <c r="AV1138" s="80"/>
      <c r="AX1138" s="80"/>
      <c r="AZ1138" s="80"/>
      <c r="BB1138" s="80"/>
      <c r="BC1138" s="80"/>
    </row>
    <row r="1139" spans="5:55" s="79" customFormat="1" x14ac:dyDescent="0.2">
      <c r="E1139" s="119"/>
      <c r="F1139" s="119"/>
      <c r="G1139" s="131"/>
      <c r="H1139" s="132"/>
      <c r="J1139" s="87"/>
      <c r="K1139" s="87"/>
      <c r="L1139" s="85"/>
      <c r="M1139" s="86"/>
      <c r="N1139" s="85"/>
      <c r="Q1139" s="83"/>
      <c r="R1139" s="80"/>
      <c r="T1139" s="81"/>
      <c r="U1139" s="87"/>
      <c r="V1139" s="80"/>
      <c r="X1139" s="80"/>
      <c r="Z1139" s="80"/>
      <c r="AB1139" s="80"/>
      <c r="AD1139" s="80"/>
      <c r="AF1139" s="80"/>
      <c r="AH1139" s="82"/>
      <c r="AI1139" s="80"/>
      <c r="AK1139" s="80"/>
      <c r="AM1139" s="83"/>
      <c r="AN1139" s="80"/>
      <c r="AO1139" s="95"/>
      <c r="AP1139" s="80"/>
      <c r="AR1139" s="80"/>
      <c r="AT1139" s="84"/>
      <c r="AV1139" s="80"/>
      <c r="AX1139" s="80"/>
      <c r="AZ1139" s="80"/>
      <c r="BB1139" s="80"/>
      <c r="BC1139" s="80"/>
    </row>
    <row r="1140" spans="5:55" s="79" customFormat="1" x14ac:dyDescent="0.2">
      <c r="E1140" s="119"/>
      <c r="F1140" s="119"/>
      <c r="G1140" s="131"/>
      <c r="H1140" s="132"/>
      <c r="J1140" s="87"/>
      <c r="K1140" s="87"/>
      <c r="L1140" s="85"/>
      <c r="M1140" s="86"/>
      <c r="N1140" s="85"/>
      <c r="Q1140" s="83"/>
      <c r="R1140" s="80"/>
      <c r="T1140" s="81"/>
      <c r="U1140" s="87"/>
      <c r="V1140" s="80"/>
      <c r="X1140" s="80"/>
      <c r="Z1140" s="80"/>
      <c r="AB1140" s="80"/>
      <c r="AD1140" s="80"/>
      <c r="AF1140" s="80"/>
      <c r="AH1140" s="82"/>
      <c r="AI1140" s="80"/>
      <c r="AK1140" s="80"/>
      <c r="AM1140" s="83"/>
      <c r="AN1140" s="80"/>
      <c r="AO1140" s="95"/>
      <c r="AP1140" s="80"/>
      <c r="AR1140" s="80"/>
      <c r="AT1140" s="84"/>
      <c r="AV1140" s="80"/>
      <c r="AX1140" s="80"/>
      <c r="AZ1140" s="80"/>
      <c r="BB1140" s="80"/>
      <c r="BC1140" s="80"/>
    </row>
    <row r="1141" spans="5:55" s="79" customFormat="1" x14ac:dyDescent="0.2">
      <c r="E1141" s="119"/>
      <c r="F1141" s="119"/>
      <c r="G1141" s="131"/>
      <c r="H1141" s="132"/>
      <c r="J1141" s="87"/>
      <c r="K1141" s="87"/>
      <c r="L1141" s="85"/>
      <c r="M1141" s="86"/>
      <c r="N1141" s="85"/>
      <c r="Q1141" s="83"/>
      <c r="R1141" s="80"/>
      <c r="T1141" s="81"/>
      <c r="U1141" s="87"/>
      <c r="V1141" s="80"/>
      <c r="X1141" s="80"/>
      <c r="Z1141" s="80"/>
      <c r="AB1141" s="80"/>
      <c r="AD1141" s="80"/>
      <c r="AF1141" s="80"/>
      <c r="AH1141" s="82"/>
      <c r="AI1141" s="80"/>
      <c r="AK1141" s="80"/>
      <c r="AM1141" s="83"/>
      <c r="AN1141" s="80"/>
      <c r="AO1141" s="95"/>
      <c r="AP1141" s="80"/>
      <c r="AR1141" s="80"/>
      <c r="AT1141" s="84"/>
      <c r="AV1141" s="80"/>
      <c r="AX1141" s="80"/>
      <c r="AZ1141" s="80"/>
      <c r="BB1141" s="80"/>
      <c r="BC1141" s="80"/>
    </row>
    <row r="1142" spans="5:55" s="79" customFormat="1" x14ac:dyDescent="0.2">
      <c r="E1142" s="119"/>
      <c r="F1142" s="119"/>
      <c r="G1142" s="131"/>
      <c r="H1142" s="132"/>
      <c r="J1142" s="87"/>
      <c r="K1142" s="87"/>
      <c r="L1142" s="85"/>
      <c r="M1142" s="86"/>
      <c r="N1142" s="85"/>
      <c r="Q1142" s="83"/>
      <c r="R1142" s="80"/>
      <c r="T1142" s="81"/>
      <c r="U1142" s="87"/>
      <c r="V1142" s="80"/>
      <c r="X1142" s="80"/>
      <c r="Z1142" s="80"/>
      <c r="AB1142" s="80"/>
      <c r="AD1142" s="80"/>
      <c r="AF1142" s="80"/>
      <c r="AH1142" s="82"/>
      <c r="AI1142" s="80"/>
      <c r="AK1142" s="80"/>
      <c r="AM1142" s="83"/>
      <c r="AN1142" s="80"/>
      <c r="AO1142" s="95"/>
      <c r="AP1142" s="80"/>
      <c r="AR1142" s="80"/>
      <c r="AT1142" s="84"/>
      <c r="AV1142" s="80"/>
      <c r="AX1142" s="80"/>
      <c r="AZ1142" s="80"/>
      <c r="BB1142" s="80"/>
      <c r="BC1142" s="80"/>
    </row>
    <row r="1143" spans="5:55" s="79" customFormat="1" x14ac:dyDescent="0.2">
      <c r="E1143" s="119"/>
      <c r="F1143" s="119"/>
      <c r="G1143" s="131"/>
      <c r="H1143" s="132"/>
      <c r="J1143" s="87"/>
      <c r="K1143" s="87"/>
      <c r="L1143" s="85"/>
      <c r="M1143" s="86"/>
      <c r="N1143" s="85"/>
      <c r="Q1143" s="83"/>
      <c r="R1143" s="80"/>
      <c r="T1143" s="81"/>
      <c r="U1143" s="87"/>
      <c r="V1143" s="80"/>
      <c r="X1143" s="80"/>
      <c r="Z1143" s="80"/>
      <c r="AB1143" s="80"/>
      <c r="AD1143" s="80"/>
      <c r="AF1143" s="80"/>
      <c r="AH1143" s="82"/>
      <c r="AI1143" s="80"/>
      <c r="AK1143" s="80"/>
      <c r="AM1143" s="83"/>
      <c r="AN1143" s="80"/>
      <c r="AO1143" s="95"/>
      <c r="AP1143" s="80"/>
      <c r="AR1143" s="80"/>
      <c r="AT1143" s="84"/>
      <c r="AV1143" s="80"/>
      <c r="AX1143" s="80"/>
      <c r="AZ1143" s="80"/>
      <c r="BB1143" s="80"/>
      <c r="BC1143" s="80"/>
    </row>
    <row r="1144" spans="5:55" s="79" customFormat="1" x14ac:dyDescent="0.2">
      <c r="E1144" s="119"/>
      <c r="F1144" s="119"/>
      <c r="G1144" s="131"/>
      <c r="H1144" s="132"/>
      <c r="J1144" s="87"/>
      <c r="K1144" s="87"/>
      <c r="L1144" s="85"/>
      <c r="M1144" s="86"/>
      <c r="N1144" s="85"/>
      <c r="Q1144" s="83"/>
      <c r="R1144" s="80"/>
      <c r="T1144" s="81"/>
      <c r="U1144" s="87"/>
      <c r="V1144" s="80"/>
      <c r="X1144" s="80"/>
      <c r="Z1144" s="80"/>
      <c r="AB1144" s="80"/>
      <c r="AD1144" s="80"/>
      <c r="AF1144" s="80"/>
      <c r="AH1144" s="82"/>
      <c r="AI1144" s="80"/>
      <c r="AK1144" s="80"/>
      <c r="AM1144" s="83"/>
      <c r="AN1144" s="80"/>
      <c r="AO1144" s="95"/>
      <c r="AP1144" s="80"/>
      <c r="AR1144" s="80"/>
      <c r="AT1144" s="84"/>
      <c r="AV1144" s="80"/>
      <c r="AX1144" s="80"/>
      <c r="AZ1144" s="80"/>
      <c r="BB1144" s="80"/>
      <c r="BC1144" s="80"/>
    </row>
    <row r="1145" spans="5:55" s="79" customFormat="1" x14ac:dyDescent="0.2">
      <c r="E1145" s="119"/>
      <c r="F1145" s="119"/>
      <c r="G1145" s="131"/>
      <c r="H1145" s="132"/>
      <c r="J1145" s="87"/>
      <c r="K1145" s="87"/>
      <c r="L1145" s="85"/>
      <c r="M1145" s="86"/>
      <c r="N1145" s="85"/>
      <c r="Q1145" s="83"/>
      <c r="R1145" s="80"/>
      <c r="T1145" s="81"/>
      <c r="U1145" s="87"/>
      <c r="V1145" s="80"/>
      <c r="X1145" s="80"/>
      <c r="Z1145" s="80"/>
      <c r="AB1145" s="80"/>
      <c r="AD1145" s="80"/>
      <c r="AF1145" s="80"/>
      <c r="AH1145" s="82"/>
      <c r="AI1145" s="80"/>
      <c r="AK1145" s="80"/>
      <c r="AM1145" s="83"/>
      <c r="AN1145" s="80"/>
      <c r="AO1145" s="95"/>
      <c r="AP1145" s="80"/>
      <c r="AR1145" s="80"/>
      <c r="AT1145" s="84"/>
      <c r="AV1145" s="80"/>
      <c r="AX1145" s="80"/>
      <c r="AZ1145" s="80"/>
      <c r="BB1145" s="80"/>
      <c r="BC1145" s="80"/>
    </row>
    <row r="1146" spans="5:55" s="79" customFormat="1" x14ac:dyDescent="0.2">
      <c r="E1146" s="119"/>
      <c r="F1146" s="119"/>
      <c r="G1146" s="131"/>
      <c r="H1146" s="132"/>
      <c r="J1146" s="87"/>
      <c r="K1146" s="87"/>
      <c r="L1146" s="85"/>
      <c r="M1146" s="86"/>
      <c r="N1146" s="85"/>
      <c r="Q1146" s="83"/>
      <c r="R1146" s="80"/>
      <c r="T1146" s="81"/>
      <c r="U1146" s="87"/>
      <c r="V1146" s="80"/>
      <c r="X1146" s="80"/>
      <c r="Z1146" s="80"/>
      <c r="AB1146" s="80"/>
      <c r="AD1146" s="80"/>
      <c r="AF1146" s="80"/>
      <c r="AH1146" s="82"/>
      <c r="AI1146" s="80"/>
      <c r="AK1146" s="80"/>
      <c r="AM1146" s="83"/>
      <c r="AN1146" s="80"/>
      <c r="AO1146" s="95"/>
      <c r="AP1146" s="80"/>
      <c r="AR1146" s="80"/>
      <c r="AT1146" s="84"/>
      <c r="AV1146" s="80"/>
      <c r="AX1146" s="80"/>
      <c r="AZ1146" s="80"/>
      <c r="BB1146" s="80"/>
      <c r="BC1146" s="80"/>
    </row>
    <row r="1147" spans="5:55" s="79" customFormat="1" x14ac:dyDescent="0.2">
      <c r="E1147" s="119"/>
      <c r="F1147" s="119"/>
      <c r="G1147" s="131"/>
      <c r="H1147" s="132"/>
      <c r="J1147" s="87"/>
      <c r="K1147" s="87"/>
      <c r="L1147" s="85"/>
      <c r="M1147" s="86"/>
      <c r="N1147" s="85"/>
      <c r="Q1147" s="83"/>
      <c r="R1147" s="80"/>
      <c r="T1147" s="81"/>
      <c r="U1147" s="87"/>
      <c r="V1147" s="80"/>
      <c r="X1147" s="80"/>
      <c r="Z1147" s="80"/>
      <c r="AB1147" s="80"/>
      <c r="AD1147" s="80"/>
      <c r="AF1147" s="80"/>
      <c r="AH1147" s="82"/>
      <c r="AI1147" s="80"/>
      <c r="AK1147" s="80"/>
      <c r="AM1147" s="83"/>
      <c r="AN1147" s="80"/>
      <c r="AO1147" s="95"/>
      <c r="AP1147" s="80"/>
      <c r="AR1147" s="80"/>
      <c r="AT1147" s="84"/>
      <c r="AV1147" s="80"/>
      <c r="AX1147" s="80"/>
      <c r="AZ1147" s="80"/>
      <c r="BB1147" s="80"/>
      <c r="BC1147" s="80"/>
    </row>
    <row r="1148" spans="5:55" s="79" customFormat="1" x14ac:dyDescent="0.2">
      <c r="E1148" s="119"/>
      <c r="F1148" s="119"/>
      <c r="G1148" s="131"/>
      <c r="H1148" s="132"/>
      <c r="J1148" s="87"/>
      <c r="K1148" s="87"/>
      <c r="L1148" s="85"/>
      <c r="M1148" s="86"/>
      <c r="N1148" s="85"/>
      <c r="Q1148" s="83"/>
      <c r="R1148" s="80"/>
      <c r="T1148" s="81"/>
      <c r="U1148" s="87"/>
      <c r="V1148" s="80"/>
      <c r="X1148" s="80"/>
      <c r="Z1148" s="80"/>
      <c r="AB1148" s="80"/>
      <c r="AD1148" s="80"/>
      <c r="AF1148" s="80"/>
      <c r="AH1148" s="82"/>
      <c r="AI1148" s="80"/>
      <c r="AK1148" s="80"/>
      <c r="AM1148" s="83"/>
      <c r="AN1148" s="80"/>
      <c r="AO1148" s="95"/>
      <c r="AP1148" s="80"/>
      <c r="AR1148" s="80"/>
      <c r="AT1148" s="84"/>
      <c r="AV1148" s="80"/>
      <c r="AX1148" s="80"/>
      <c r="AZ1148" s="80"/>
      <c r="BB1148" s="80"/>
      <c r="BC1148" s="80"/>
    </row>
    <row r="1149" spans="5:55" s="79" customFormat="1" x14ac:dyDescent="0.2">
      <c r="E1149" s="119"/>
      <c r="F1149" s="119"/>
      <c r="G1149" s="131"/>
      <c r="H1149" s="132"/>
      <c r="J1149" s="87"/>
      <c r="K1149" s="87"/>
      <c r="L1149" s="85"/>
      <c r="M1149" s="86"/>
      <c r="N1149" s="85"/>
      <c r="Q1149" s="83"/>
      <c r="R1149" s="80"/>
      <c r="T1149" s="81"/>
      <c r="U1149" s="87"/>
      <c r="V1149" s="80"/>
      <c r="X1149" s="80"/>
      <c r="Z1149" s="80"/>
      <c r="AB1149" s="80"/>
      <c r="AD1149" s="80"/>
      <c r="AF1149" s="80"/>
      <c r="AH1149" s="82"/>
      <c r="AI1149" s="80"/>
      <c r="AK1149" s="80"/>
      <c r="AM1149" s="83"/>
      <c r="AN1149" s="80"/>
      <c r="AO1149" s="95"/>
      <c r="AP1149" s="80"/>
      <c r="AR1149" s="80"/>
      <c r="AT1149" s="84"/>
      <c r="AV1149" s="80"/>
      <c r="AX1149" s="80"/>
      <c r="AZ1149" s="80"/>
      <c r="BB1149" s="80"/>
      <c r="BC1149" s="80"/>
    </row>
    <row r="1150" spans="5:55" s="79" customFormat="1" x14ac:dyDescent="0.2">
      <c r="E1150" s="119"/>
      <c r="F1150" s="119"/>
      <c r="G1150" s="131"/>
      <c r="H1150" s="132"/>
      <c r="J1150" s="87"/>
      <c r="K1150" s="87"/>
      <c r="L1150" s="85"/>
      <c r="M1150" s="86"/>
      <c r="N1150" s="85"/>
      <c r="Q1150" s="83"/>
      <c r="R1150" s="80"/>
      <c r="T1150" s="81"/>
      <c r="U1150" s="87"/>
      <c r="V1150" s="80"/>
      <c r="X1150" s="80"/>
      <c r="Z1150" s="80"/>
      <c r="AB1150" s="80"/>
      <c r="AD1150" s="80"/>
      <c r="AF1150" s="80"/>
      <c r="AH1150" s="82"/>
      <c r="AI1150" s="80"/>
      <c r="AK1150" s="80"/>
      <c r="AM1150" s="83"/>
      <c r="AN1150" s="80"/>
      <c r="AO1150" s="95"/>
      <c r="AP1150" s="80"/>
      <c r="AR1150" s="80"/>
      <c r="AT1150" s="84"/>
      <c r="AV1150" s="80"/>
      <c r="AX1150" s="80"/>
      <c r="AZ1150" s="80"/>
      <c r="BB1150" s="80"/>
      <c r="BC1150" s="80"/>
    </row>
    <row r="1151" spans="5:55" s="79" customFormat="1" x14ac:dyDescent="0.2">
      <c r="E1151" s="119"/>
      <c r="F1151" s="119"/>
      <c r="G1151" s="131"/>
      <c r="H1151" s="132"/>
      <c r="J1151" s="87"/>
      <c r="K1151" s="87"/>
      <c r="L1151" s="85"/>
      <c r="M1151" s="86"/>
      <c r="N1151" s="85"/>
      <c r="Q1151" s="83"/>
      <c r="R1151" s="80"/>
      <c r="T1151" s="81"/>
      <c r="U1151" s="87"/>
      <c r="V1151" s="80"/>
      <c r="X1151" s="80"/>
      <c r="Z1151" s="80"/>
      <c r="AB1151" s="80"/>
      <c r="AD1151" s="80"/>
      <c r="AF1151" s="80"/>
      <c r="AH1151" s="82"/>
      <c r="AI1151" s="80"/>
      <c r="AK1151" s="80"/>
      <c r="AM1151" s="83"/>
      <c r="AN1151" s="80"/>
      <c r="AO1151" s="95"/>
      <c r="AP1151" s="80"/>
      <c r="AR1151" s="80"/>
      <c r="AT1151" s="84"/>
      <c r="AV1151" s="80"/>
      <c r="AX1151" s="80"/>
      <c r="AZ1151" s="80"/>
      <c r="BB1151" s="80"/>
      <c r="BC1151" s="80"/>
    </row>
    <row r="1152" spans="5:55" s="79" customFormat="1" x14ac:dyDescent="0.2">
      <c r="E1152" s="119"/>
      <c r="F1152" s="119"/>
      <c r="G1152" s="131"/>
      <c r="H1152" s="132"/>
      <c r="J1152" s="87"/>
      <c r="K1152" s="87"/>
      <c r="L1152" s="85"/>
      <c r="M1152" s="86"/>
      <c r="N1152" s="85"/>
      <c r="Q1152" s="83"/>
      <c r="R1152" s="80"/>
      <c r="T1152" s="81"/>
      <c r="U1152" s="87"/>
      <c r="V1152" s="80"/>
      <c r="X1152" s="80"/>
      <c r="Z1152" s="80"/>
      <c r="AB1152" s="80"/>
      <c r="AD1152" s="80"/>
      <c r="AF1152" s="80"/>
      <c r="AH1152" s="82"/>
      <c r="AI1152" s="80"/>
      <c r="AK1152" s="80"/>
      <c r="AM1152" s="83"/>
      <c r="AN1152" s="80"/>
      <c r="AO1152" s="95"/>
      <c r="AP1152" s="80"/>
      <c r="AR1152" s="80"/>
      <c r="AT1152" s="84"/>
      <c r="AV1152" s="80"/>
      <c r="AX1152" s="80"/>
      <c r="AZ1152" s="80"/>
      <c r="BB1152" s="80"/>
      <c r="BC1152" s="80"/>
    </row>
    <row r="1153" spans="5:55" s="79" customFormat="1" x14ac:dyDescent="0.2">
      <c r="E1153" s="119"/>
      <c r="F1153" s="119"/>
      <c r="G1153" s="131"/>
      <c r="H1153" s="132"/>
      <c r="J1153" s="87"/>
      <c r="K1153" s="87"/>
      <c r="L1153" s="85"/>
      <c r="M1153" s="86"/>
      <c r="N1153" s="85"/>
      <c r="Q1153" s="83"/>
      <c r="R1153" s="80"/>
      <c r="T1153" s="81"/>
      <c r="U1153" s="87"/>
      <c r="V1153" s="80"/>
      <c r="X1153" s="80"/>
      <c r="Z1153" s="80"/>
      <c r="AB1153" s="80"/>
      <c r="AD1153" s="80"/>
      <c r="AF1153" s="80"/>
      <c r="AH1153" s="82"/>
      <c r="AI1153" s="80"/>
      <c r="AK1153" s="80"/>
      <c r="AM1153" s="83"/>
      <c r="AN1153" s="80"/>
      <c r="AO1153" s="95"/>
      <c r="AP1153" s="80"/>
      <c r="AR1153" s="80"/>
      <c r="AT1153" s="84"/>
      <c r="AV1153" s="80"/>
      <c r="AX1153" s="80"/>
      <c r="AZ1153" s="80"/>
      <c r="BB1153" s="80"/>
      <c r="BC1153" s="80"/>
    </row>
    <row r="1154" spans="5:55" s="79" customFormat="1" x14ac:dyDescent="0.2">
      <c r="E1154" s="119"/>
      <c r="F1154" s="119"/>
      <c r="G1154" s="131"/>
      <c r="H1154" s="132"/>
      <c r="J1154" s="87"/>
      <c r="K1154" s="87"/>
      <c r="L1154" s="85"/>
      <c r="M1154" s="86"/>
      <c r="N1154" s="85"/>
      <c r="Q1154" s="83"/>
      <c r="R1154" s="80"/>
      <c r="T1154" s="81"/>
      <c r="U1154" s="87"/>
      <c r="V1154" s="80"/>
      <c r="X1154" s="80"/>
      <c r="Z1154" s="80"/>
      <c r="AB1154" s="80"/>
      <c r="AD1154" s="80"/>
      <c r="AF1154" s="80"/>
      <c r="AH1154" s="82"/>
      <c r="AI1154" s="80"/>
      <c r="AK1154" s="80"/>
      <c r="AM1154" s="83"/>
      <c r="AN1154" s="80"/>
      <c r="AO1154" s="95"/>
      <c r="AP1154" s="80"/>
      <c r="AR1154" s="80"/>
      <c r="AT1154" s="84"/>
      <c r="AV1154" s="80"/>
      <c r="AX1154" s="80"/>
      <c r="AZ1154" s="80"/>
      <c r="BB1154" s="80"/>
      <c r="BC1154" s="80"/>
    </row>
    <row r="1155" spans="5:55" s="79" customFormat="1" x14ac:dyDescent="0.2">
      <c r="E1155" s="119"/>
      <c r="F1155" s="119"/>
      <c r="G1155" s="131"/>
      <c r="H1155" s="132"/>
      <c r="J1155" s="87"/>
      <c r="K1155" s="87"/>
      <c r="L1155" s="85"/>
      <c r="M1155" s="86"/>
      <c r="N1155" s="85"/>
      <c r="Q1155" s="83"/>
      <c r="R1155" s="80"/>
      <c r="T1155" s="81"/>
      <c r="U1155" s="87"/>
      <c r="V1155" s="80"/>
      <c r="X1155" s="80"/>
      <c r="Z1155" s="80"/>
      <c r="AB1155" s="80"/>
      <c r="AD1155" s="80"/>
      <c r="AF1155" s="80"/>
      <c r="AH1155" s="82"/>
      <c r="AI1155" s="80"/>
      <c r="AK1155" s="80"/>
      <c r="AM1155" s="83"/>
      <c r="AN1155" s="80"/>
      <c r="AO1155" s="95"/>
      <c r="AP1155" s="80"/>
      <c r="AR1155" s="80"/>
      <c r="AT1155" s="84"/>
      <c r="AV1155" s="80"/>
      <c r="AX1155" s="80"/>
      <c r="AZ1155" s="80"/>
      <c r="BB1155" s="80"/>
      <c r="BC1155" s="80"/>
    </row>
    <row r="1156" spans="5:55" s="79" customFormat="1" x14ac:dyDescent="0.2">
      <c r="E1156" s="119"/>
      <c r="F1156" s="119"/>
      <c r="G1156" s="131"/>
      <c r="H1156" s="132"/>
      <c r="J1156" s="87"/>
      <c r="K1156" s="87"/>
      <c r="L1156" s="85"/>
      <c r="M1156" s="86"/>
      <c r="N1156" s="85"/>
      <c r="Q1156" s="83"/>
      <c r="R1156" s="80"/>
      <c r="T1156" s="81"/>
      <c r="U1156" s="87"/>
      <c r="V1156" s="80"/>
      <c r="X1156" s="80"/>
      <c r="Z1156" s="80"/>
      <c r="AB1156" s="80"/>
      <c r="AD1156" s="80"/>
      <c r="AF1156" s="80"/>
      <c r="AH1156" s="82"/>
      <c r="AI1156" s="80"/>
      <c r="AK1156" s="80"/>
      <c r="AM1156" s="83"/>
      <c r="AN1156" s="80"/>
      <c r="AO1156" s="95"/>
      <c r="AP1156" s="80"/>
      <c r="AR1156" s="80"/>
      <c r="AT1156" s="84"/>
      <c r="AV1156" s="80"/>
      <c r="AX1156" s="80"/>
      <c r="AZ1156" s="80"/>
      <c r="BB1156" s="80"/>
      <c r="BC1156" s="80"/>
    </row>
    <row r="1157" spans="5:55" s="79" customFormat="1" x14ac:dyDescent="0.2">
      <c r="E1157" s="119"/>
      <c r="F1157" s="119"/>
      <c r="G1157" s="131"/>
      <c r="H1157" s="132"/>
      <c r="J1157" s="87"/>
      <c r="K1157" s="87"/>
      <c r="L1157" s="85"/>
      <c r="M1157" s="86"/>
      <c r="N1157" s="85"/>
      <c r="Q1157" s="83"/>
      <c r="R1157" s="80"/>
      <c r="T1157" s="81"/>
      <c r="U1157" s="87"/>
      <c r="V1157" s="80"/>
      <c r="X1157" s="80"/>
      <c r="Z1157" s="80"/>
      <c r="AB1157" s="80"/>
      <c r="AD1157" s="80"/>
      <c r="AF1157" s="80"/>
      <c r="AH1157" s="82"/>
      <c r="AI1157" s="80"/>
      <c r="AK1157" s="80"/>
      <c r="AM1157" s="83"/>
      <c r="AN1157" s="80"/>
      <c r="AO1157" s="95"/>
      <c r="AP1157" s="80"/>
      <c r="AR1157" s="80"/>
      <c r="AT1157" s="84"/>
      <c r="AV1157" s="80"/>
      <c r="AX1157" s="80"/>
      <c r="AZ1157" s="80"/>
      <c r="BB1157" s="80"/>
      <c r="BC1157" s="80"/>
    </row>
    <row r="1158" spans="5:55" s="79" customFormat="1" x14ac:dyDescent="0.2">
      <c r="E1158" s="119"/>
      <c r="F1158" s="119"/>
      <c r="G1158" s="131"/>
      <c r="H1158" s="132"/>
      <c r="J1158" s="87"/>
      <c r="K1158" s="87"/>
      <c r="L1158" s="85"/>
      <c r="M1158" s="86"/>
      <c r="N1158" s="85"/>
      <c r="Q1158" s="83"/>
      <c r="R1158" s="80"/>
      <c r="T1158" s="81"/>
      <c r="U1158" s="87"/>
      <c r="V1158" s="80"/>
      <c r="X1158" s="80"/>
      <c r="Z1158" s="80"/>
      <c r="AB1158" s="80"/>
      <c r="AD1158" s="80"/>
      <c r="AF1158" s="80"/>
      <c r="AH1158" s="82"/>
      <c r="AI1158" s="80"/>
      <c r="AK1158" s="80"/>
      <c r="AM1158" s="83"/>
      <c r="AN1158" s="80"/>
      <c r="AO1158" s="95"/>
      <c r="AP1158" s="80"/>
      <c r="AR1158" s="80"/>
      <c r="AT1158" s="84"/>
      <c r="AV1158" s="80"/>
      <c r="AX1158" s="80"/>
      <c r="AZ1158" s="80"/>
      <c r="BB1158" s="80"/>
      <c r="BC1158" s="80"/>
    </row>
    <row r="1159" spans="5:55" s="79" customFormat="1" x14ac:dyDescent="0.2">
      <c r="E1159" s="119"/>
      <c r="F1159" s="119"/>
      <c r="G1159" s="131"/>
      <c r="H1159" s="132"/>
      <c r="J1159" s="87"/>
      <c r="K1159" s="87"/>
      <c r="L1159" s="85"/>
      <c r="M1159" s="86"/>
      <c r="N1159" s="85"/>
      <c r="Q1159" s="83"/>
      <c r="R1159" s="80"/>
      <c r="T1159" s="81"/>
      <c r="U1159" s="87"/>
      <c r="V1159" s="80"/>
      <c r="X1159" s="80"/>
      <c r="Z1159" s="80"/>
      <c r="AB1159" s="80"/>
      <c r="AD1159" s="80"/>
      <c r="AF1159" s="80"/>
      <c r="AH1159" s="82"/>
      <c r="AI1159" s="80"/>
      <c r="AK1159" s="80"/>
      <c r="AM1159" s="83"/>
      <c r="AN1159" s="80"/>
      <c r="AO1159" s="95"/>
      <c r="AP1159" s="80"/>
      <c r="AR1159" s="80"/>
      <c r="AT1159" s="84"/>
      <c r="AV1159" s="80"/>
      <c r="AX1159" s="80"/>
      <c r="AZ1159" s="80"/>
      <c r="BB1159" s="80"/>
      <c r="BC1159" s="80"/>
    </row>
    <row r="1160" spans="5:55" s="79" customFormat="1" x14ac:dyDescent="0.2">
      <c r="E1160" s="119"/>
      <c r="F1160" s="119"/>
      <c r="G1160" s="131"/>
      <c r="H1160" s="132"/>
      <c r="J1160" s="87"/>
      <c r="K1160" s="87"/>
      <c r="L1160" s="85"/>
      <c r="M1160" s="86"/>
      <c r="N1160" s="85"/>
      <c r="Q1160" s="83"/>
      <c r="R1160" s="80"/>
      <c r="T1160" s="81"/>
      <c r="U1160" s="87"/>
      <c r="V1160" s="80"/>
      <c r="X1160" s="80"/>
      <c r="Z1160" s="80"/>
      <c r="AB1160" s="80"/>
      <c r="AD1160" s="80"/>
      <c r="AF1160" s="80"/>
      <c r="AH1160" s="82"/>
      <c r="AI1160" s="80"/>
      <c r="AK1160" s="80"/>
      <c r="AM1160" s="83"/>
      <c r="AN1160" s="80"/>
      <c r="AO1160" s="95"/>
      <c r="AP1160" s="80"/>
      <c r="AR1160" s="80"/>
      <c r="AT1160" s="84"/>
      <c r="AV1160" s="80"/>
      <c r="AX1160" s="80"/>
      <c r="AZ1160" s="80"/>
      <c r="BB1160" s="80"/>
      <c r="BC1160" s="80"/>
    </row>
    <row r="1161" spans="5:55" s="79" customFormat="1" x14ac:dyDescent="0.2">
      <c r="E1161" s="119"/>
      <c r="F1161" s="119"/>
      <c r="G1161" s="131"/>
      <c r="H1161" s="132"/>
      <c r="J1161" s="87"/>
      <c r="K1161" s="87"/>
      <c r="L1161" s="85"/>
      <c r="M1161" s="86"/>
      <c r="N1161" s="85"/>
      <c r="Q1161" s="83"/>
      <c r="R1161" s="80"/>
      <c r="T1161" s="81"/>
      <c r="U1161" s="87"/>
      <c r="V1161" s="80"/>
      <c r="X1161" s="80"/>
      <c r="Z1161" s="80"/>
      <c r="AB1161" s="80"/>
      <c r="AD1161" s="80"/>
      <c r="AF1161" s="80"/>
      <c r="AH1161" s="82"/>
      <c r="AI1161" s="80"/>
      <c r="AK1161" s="80"/>
      <c r="AM1161" s="83"/>
      <c r="AN1161" s="80"/>
      <c r="AO1161" s="95"/>
      <c r="AP1161" s="80"/>
      <c r="AR1161" s="80"/>
      <c r="AT1161" s="84"/>
      <c r="AV1161" s="80"/>
      <c r="AX1161" s="80"/>
      <c r="AZ1161" s="80"/>
      <c r="BB1161" s="80"/>
      <c r="BC1161" s="80"/>
    </row>
    <row r="1162" spans="5:55" s="79" customFormat="1" x14ac:dyDescent="0.2">
      <c r="E1162" s="119"/>
      <c r="F1162" s="119"/>
      <c r="G1162" s="131"/>
      <c r="H1162" s="132"/>
      <c r="J1162" s="87"/>
      <c r="K1162" s="87"/>
      <c r="L1162" s="85"/>
      <c r="M1162" s="86"/>
      <c r="N1162" s="85"/>
      <c r="Q1162" s="83"/>
      <c r="R1162" s="80"/>
      <c r="T1162" s="81"/>
      <c r="U1162" s="87"/>
      <c r="V1162" s="80"/>
      <c r="X1162" s="80"/>
      <c r="Z1162" s="80"/>
      <c r="AB1162" s="80"/>
      <c r="AD1162" s="80"/>
      <c r="AF1162" s="80"/>
      <c r="AH1162" s="82"/>
      <c r="AI1162" s="80"/>
      <c r="AK1162" s="80"/>
      <c r="AM1162" s="83"/>
      <c r="AN1162" s="80"/>
      <c r="AO1162" s="95"/>
      <c r="AP1162" s="80"/>
      <c r="AR1162" s="80"/>
      <c r="AT1162" s="84"/>
      <c r="AV1162" s="80"/>
      <c r="AX1162" s="80"/>
      <c r="AZ1162" s="80"/>
      <c r="BB1162" s="80"/>
      <c r="BC1162" s="80"/>
    </row>
    <row r="1163" spans="5:55" s="79" customFormat="1" x14ac:dyDescent="0.2">
      <c r="E1163" s="119"/>
      <c r="F1163" s="119"/>
      <c r="G1163" s="131"/>
      <c r="H1163" s="132"/>
      <c r="J1163" s="87"/>
      <c r="K1163" s="87"/>
      <c r="L1163" s="85"/>
      <c r="M1163" s="86"/>
      <c r="N1163" s="85"/>
      <c r="Q1163" s="83"/>
      <c r="R1163" s="80"/>
      <c r="T1163" s="81"/>
      <c r="U1163" s="87"/>
      <c r="V1163" s="80"/>
      <c r="X1163" s="80"/>
      <c r="Z1163" s="80"/>
      <c r="AB1163" s="80"/>
      <c r="AD1163" s="80"/>
      <c r="AF1163" s="80"/>
      <c r="AH1163" s="82"/>
      <c r="AI1163" s="80"/>
      <c r="AK1163" s="80"/>
      <c r="AM1163" s="83"/>
      <c r="AN1163" s="80"/>
      <c r="AO1163" s="95"/>
      <c r="AP1163" s="80"/>
      <c r="AR1163" s="80"/>
      <c r="AT1163" s="84"/>
      <c r="AV1163" s="80"/>
      <c r="AX1163" s="80"/>
      <c r="AZ1163" s="80"/>
      <c r="BB1163" s="80"/>
      <c r="BC1163" s="80"/>
    </row>
    <row r="1164" spans="5:55" s="79" customFormat="1" x14ac:dyDescent="0.2">
      <c r="E1164" s="119"/>
      <c r="F1164" s="119"/>
      <c r="G1164" s="131"/>
      <c r="H1164" s="132"/>
      <c r="J1164" s="87"/>
      <c r="K1164" s="87"/>
      <c r="L1164" s="85"/>
      <c r="M1164" s="86"/>
      <c r="N1164" s="85"/>
      <c r="Q1164" s="83"/>
      <c r="R1164" s="80"/>
      <c r="T1164" s="81"/>
      <c r="U1164" s="87"/>
      <c r="V1164" s="80"/>
      <c r="X1164" s="80"/>
      <c r="Z1164" s="80"/>
      <c r="AB1164" s="80"/>
      <c r="AD1164" s="80"/>
      <c r="AF1164" s="80"/>
      <c r="AH1164" s="82"/>
      <c r="AI1164" s="80"/>
      <c r="AK1164" s="80"/>
      <c r="AM1164" s="83"/>
      <c r="AN1164" s="80"/>
      <c r="AO1164" s="95"/>
      <c r="AP1164" s="80"/>
      <c r="AR1164" s="80"/>
      <c r="AT1164" s="84"/>
      <c r="AV1164" s="80"/>
      <c r="AX1164" s="80"/>
      <c r="AZ1164" s="80"/>
      <c r="BB1164" s="80"/>
      <c r="BC1164" s="80"/>
    </row>
    <row r="1165" spans="5:55" s="79" customFormat="1" x14ac:dyDescent="0.2">
      <c r="E1165" s="119"/>
      <c r="F1165" s="119"/>
      <c r="G1165" s="131"/>
      <c r="H1165" s="132"/>
      <c r="J1165" s="87"/>
      <c r="K1165" s="87"/>
      <c r="L1165" s="85"/>
      <c r="M1165" s="86"/>
      <c r="N1165" s="85"/>
      <c r="Q1165" s="83"/>
      <c r="R1165" s="80"/>
      <c r="T1165" s="81"/>
      <c r="U1165" s="87"/>
      <c r="V1165" s="80"/>
      <c r="X1165" s="80"/>
      <c r="Z1165" s="80"/>
      <c r="AB1165" s="80"/>
      <c r="AD1165" s="80"/>
      <c r="AF1165" s="80"/>
      <c r="AH1165" s="82"/>
      <c r="AI1165" s="80"/>
      <c r="AK1165" s="80"/>
      <c r="AM1165" s="83"/>
      <c r="AN1165" s="80"/>
      <c r="AO1165" s="95"/>
      <c r="AP1165" s="80"/>
      <c r="AR1165" s="80"/>
      <c r="AT1165" s="84"/>
      <c r="AV1165" s="80"/>
      <c r="AX1165" s="80"/>
      <c r="AZ1165" s="80"/>
      <c r="BB1165" s="80"/>
      <c r="BC1165" s="80"/>
    </row>
    <row r="1166" spans="5:55" s="79" customFormat="1" x14ac:dyDescent="0.2">
      <c r="E1166" s="119"/>
      <c r="F1166" s="119"/>
      <c r="G1166" s="131"/>
      <c r="H1166" s="132"/>
      <c r="J1166" s="87"/>
      <c r="K1166" s="87"/>
      <c r="L1166" s="85"/>
      <c r="M1166" s="86"/>
      <c r="N1166" s="85"/>
      <c r="Q1166" s="83"/>
      <c r="R1166" s="80"/>
      <c r="T1166" s="81"/>
      <c r="U1166" s="87"/>
      <c r="V1166" s="80"/>
      <c r="X1166" s="80"/>
      <c r="Z1166" s="80"/>
      <c r="AB1166" s="80"/>
      <c r="AD1166" s="80"/>
      <c r="AF1166" s="80"/>
      <c r="AH1166" s="82"/>
      <c r="AI1166" s="80"/>
      <c r="AK1166" s="80"/>
      <c r="AM1166" s="83"/>
      <c r="AN1166" s="80"/>
      <c r="AO1166" s="95"/>
      <c r="AP1166" s="80"/>
      <c r="AR1166" s="80"/>
      <c r="AT1166" s="84"/>
      <c r="AV1166" s="80"/>
      <c r="AX1166" s="80"/>
      <c r="AZ1166" s="80"/>
      <c r="BB1166" s="80"/>
      <c r="BC1166" s="80"/>
    </row>
    <row r="1167" spans="5:55" s="79" customFormat="1" x14ac:dyDescent="0.2">
      <c r="E1167" s="119"/>
      <c r="F1167" s="119"/>
      <c r="G1167" s="131"/>
      <c r="H1167" s="132"/>
      <c r="J1167" s="87"/>
      <c r="K1167" s="87"/>
      <c r="L1167" s="85"/>
      <c r="M1167" s="86"/>
      <c r="N1167" s="85"/>
      <c r="Q1167" s="83"/>
      <c r="R1167" s="80"/>
      <c r="T1167" s="81"/>
      <c r="U1167" s="87"/>
      <c r="V1167" s="80"/>
      <c r="X1167" s="80"/>
      <c r="Z1167" s="80"/>
      <c r="AB1167" s="80"/>
      <c r="AD1167" s="80"/>
      <c r="AF1167" s="80"/>
      <c r="AH1167" s="82"/>
      <c r="AI1167" s="80"/>
      <c r="AK1167" s="80"/>
      <c r="AM1167" s="83"/>
      <c r="AN1167" s="80"/>
      <c r="AO1167" s="95"/>
      <c r="AP1167" s="80"/>
      <c r="AR1167" s="80"/>
      <c r="AT1167" s="84"/>
      <c r="AV1167" s="80"/>
      <c r="AX1167" s="80"/>
      <c r="AZ1167" s="80"/>
      <c r="BB1167" s="80"/>
      <c r="BC1167" s="80"/>
    </row>
    <row r="1168" spans="5:55" s="79" customFormat="1" x14ac:dyDescent="0.2">
      <c r="E1168" s="119"/>
      <c r="F1168" s="119"/>
      <c r="G1168" s="131"/>
      <c r="H1168" s="132"/>
      <c r="J1168" s="87"/>
      <c r="K1168" s="87"/>
      <c r="L1168" s="85"/>
      <c r="M1168" s="86"/>
      <c r="N1168" s="85"/>
      <c r="Q1168" s="83"/>
      <c r="R1168" s="80"/>
      <c r="T1168" s="81"/>
      <c r="U1168" s="87"/>
      <c r="V1168" s="80"/>
      <c r="X1168" s="80"/>
      <c r="Z1168" s="80"/>
      <c r="AB1168" s="80"/>
      <c r="AD1168" s="80"/>
      <c r="AF1168" s="80"/>
      <c r="AH1168" s="82"/>
      <c r="AI1168" s="80"/>
      <c r="AK1168" s="80"/>
      <c r="AM1168" s="83"/>
      <c r="AN1168" s="80"/>
      <c r="AO1168" s="95"/>
      <c r="AP1168" s="80"/>
      <c r="AR1168" s="80"/>
      <c r="AT1168" s="84"/>
      <c r="AV1168" s="80"/>
      <c r="AX1168" s="80"/>
      <c r="AZ1168" s="80"/>
      <c r="BB1168" s="80"/>
      <c r="BC1168" s="80"/>
    </row>
    <row r="1169" spans="5:55" s="79" customFormat="1" x14ac:dyDescent="0.2">
      <c r="E1169" s="119"/>
      <c r="F1169" s="119"/>
      <c r="G1169" s="131"/>
      <c r="H1169" s="132"/>
      <c r="J1169" s="87"/>
      <c r="K1169" s="87"/>
      <c r="L1169" s="85"/>
      <c r="M1169" s="86"/>
      <c r="N1169" s="85"/>
      <c r="Q1169" s="83"/>
      <c r="R1169" s="80"/>
      <c r="T1169" s="81"/>
      <c r="U1169" s="87"/>
      <c r="V1169" s="80"/>
      <c r="X1169" s="80"/>
      <c r="Z1169" s="80"/>
      <c r="AB1169" s="80"/>
      <c r="AD1169" s="80"/>
      <c r="AF1169" s="80"/>
      <c r="AH1169" s="82"/>
      <c r="AI1169" s="80"/>
      <c r="AK1169" s="80"/>
      <c r="AM1169" s="83"/>
      <c r="AN1169" s="80"/>
      <c r="AO1169" s="95"/>
      <c r="AP1169" s="80"/>
      <c r="AR1169" s="80"/>
      <c r="AT1169" s="84"/>
      <c r="AV1169" s="80"/>
      <c r="AX1169" s="80"/>
      <c r="AZ1169" s="80"/>
      <c r="BB1169" s="80"/>
      <c r="BC1169" s="80"/>
    </row>
    <row r="1170" spans="5:55" s="79" customFormat="1" x14ac:dyDescent="0.2">
      <c r="E1170" s="119"/>
      <c r="F1170" s="119"/>
      <c r="G1170" s="131"/>
      <c r="H1170" s="132"/>
      <c r="J1170" s="87"/>
      <c r="K1170" s="87"/>
      <c r="L1170" s="85"/>
      <c r="M1170" s="86"/>
      <c r="N1170" s="85"/>
      <c r="Q1170" s="83"/>
      <c r="R1170" s="80"/>
      <c r="T1170" s="81"/>
      <c r="U1170" s="87"/>
      <c r="V1170" s="80"/>
      <c r="X1170" s="80"/>
      <c r="Z1170" s="80"/>
      <c r="AB1170" s="80"/>
      <c r="AD1170" s="80"/>
      <c r="AF1170" s="80"/>
      <c r="AH1170" s="82"/>
      <c r="AI1170" s="80"/>
      <c r="AK1170" s="80"/>
      <c r="AM1170" s="83"/>
      <c r="AN1170" s="80"/>
      <c r="AO1170" s="95"/>
      <c r="AP1170" s="80"/>
      <c r="AR1170" s="80"/>
      <c r="AT1170" s="84"/>
      <c r="AV1170" s="80"/>
      <c r="AX1170" s="80"/>
      <c r="AZ1170" s="80"/>
      <c r="BB1170" s="80"/>
      <c r="BC1170" s="80"/>
    </row>
    <row r="1171" spans="5:55" s="79" customFormat="1" x14ac:dyDescent="0.2">
      <c r="E1171" s="119"/>
      <c r="F1171" s="119"/>
      <c r="G1171" s="131"/>
      <c r="H1171" s="132"/>
      <c r="J1171" s="87"/>
      <c r="K1171" s="87"/>
      <c r="L1171" s="85"/>
      <c r="M1171" s="86"/>
      <c r="N1171" s="85"/>
      <c r="Q1171" s="83"/>
      <c r="R1171" s="80"/>
      <c r="T1171" s="81"/>
      <c r="U1171" s="87"/>
      <c r="V1171" s="80"/>
      <c r="X1171" s="80"/>
      <c r="Z1171" s="80"/>
      <c r="AB1171" s="80"/>
      <c r="AD1171" s="80"/>
      <c r="AF1171" s="80"/>
      <c r="AH1171" s="82"/>
      <c r="AI1171" s="80"/>
      <c r="AK1171" s="80"/>
      <c r="AM1171" s="83"/>
      <c r="AN1171" s="80"/>
      <c r="AO1171" s="95"/>
      <c r="AP1171" s="80"/>
      <c r="AR1171" s="80"/>
      <c r="AT1171" s="84"/>
      <c r="AV1171" s="80"/>
      <c r="AX1171" s="80"/>
      <c r="AZ1171" s="80"/>
      <c r="BB1171" s="80"/>
      <c r="BC1171" s="80"/>
    </row>
    <row r="1172" spans="5:55" s="79" customFormat="1" x14ac:dyDescent="0.2">
      <c r="E1172" s="119"/>
      <c r="F1172" s="119"/>
      <c r="G1172" s="131"/>
      <c r="H1172" s="132"/>
      <c r="J1172" s="87"/>
      <c r="K1172" s="87"/>
      <c r="L1172" s="85"/>
      <c r="M1172" s="86"/>
      <c r="N1172" s="85"/>
      <c r="Q1172" s="83"/>
      <c r="R1172" s="80"/>
      <c r="T1172" s="81"/>
      <c r="U1172" s="87"/>
      <c r="V1172" s="80"/>
      <c r="X1172" s="80"/>
      <c r="Z1172" s="80"/>
      <c r="AB1172" s="80"/>
      <c r="AD1172" s="80"/>
      <c r="AF1172" s="80"/>
      <c r="AH1172" s="82"/>
      <c r="AI1172" s="80"/>
      <c r="AK1172" s="80"/>
      <c r="AM1172" s="83"/>
      <c r="AN1172" s="80"/>
      <c r="AO1172" s="95"/>
      <c r="AP1172" s="80"/>
      <c r="AR1172" s="80"/>
      <c r="AT1172" s="84"/>
      <c r="AV1172" s="80"/>
      <c r="AX1172" s="80"/>
      <c r="AZ1172" s="80"/>
      <c r="BB1172" s="80"/>
      <c r="BC1172" s="80"/>
    </row>
    <row r="1173" spans="5:55" s="79" customFormat="1" x14ac:dyDescent="0.2">
      <c r="E1173" s="119"/>
      <c r="F1173" s="119"/>
      <c r="G1173" s="131"/>
      <c r="H1173" s="132"/>
      <c r="J1173" s="87"/>
      <c r="K1173" s="87"/>
      <c r="L1173" s="85"/>
      <c r="M1173" s="86"/>
      <c r="N1173" s="85"/>
      <c r="Q1173" s="83"/>
      <c r="R1173" s="80"/>
      <c r="T1173" s="81"/>
      <c r="U1173" s="87"/>
      <c r="V1173" s="80"/>
      <c r="X1173" s="80"/>
      <c r="Z1173" s="80"/>
      <c r="AB1173" s="80"/>
      <c r="AD1173" s="80"/>
      <c r="AF1173" s="80"/>
      <c r="AH1173" s="82"/>
      <c r="AI1173" s="80"/>
      <c r="AK1173" s="80"/>
      <c r="AM1173" s="83"/>
      <c r="AN1173" s="80"/>
      <c r="AO1173" s="95"/>
      <c r="AP1173" s="80"/>
      <c r="AR1173" s="80"/>
      <c r="AT1173" s="84"/>
      <c r="AV1173" s="80"/>
      <c r="AX1173" s="80"/>
      <c r="AZ1173" s="80"/>
      <c r="BB1173" s="80"/>
      <c r="BC1173" s="80"/>
    </row>
    <row r="1174" spans="5:55" s="79" customFormat="1" x14ac:dyDescent="0.2">
      <c r="E1174" s="119"/>
      <c r="F1174" s="119"/>
      <c r="G1174" s="131"/>
      <c r="H1174" s="132"/>
      <c r="J1174" s="87"/>
      <c r="K1174" s="87"/>
      <c r="L1174" s="85"/>
      <c r="M1174" s="86"/>
      <c r="N1174" s="85"/>
      <c r="Q1174" s="83"/>
      <c r="R1174" s="80"/>
      <c r="T1174" s="81"/>
      <c r="U1174" s="87"/>
      <c r="V1174" s="80"/>
      <c r="X1174" s="80"/>
      <c r="Z1174" s="80"/>
      <c r="AB1174" s="80"/>
      <c r="AD1174" s="80"/>
      <c r="AF1174" s="80"/>
      <c r="AH1174" s="82"/>
      <c r="AI1174" s="80"/>
      <c r="AK1174" s="80"/>
      <c r="AM1174" s="83"/>
      <c r="AN1174" s="80"/>
      <c r="AO1174" s="95"/>
      <c r="AP1174" s="80"/>
      <c r="AR1174" s="80"/>
      <c r="AT1174" s="84"/>
      <c r="AV1174" s="80"/>
      <c r="AX1174" s="80"/>
      <c r="AZ1174" s="80"/>
      <c r="BB1174" s="80"/>
      <c r="BC1174" s="80"/>
    </row>
    <row r="1175" spans="5:55" s="79" customFormat="1" x14ac:dyDescent="0.2">
      <c r="E1175" s="119"/>
      <c r="F1175" s="119"/>
      <c r="G1175" s="131"/>
      <c r="H1175" s="132"/>
      <c r="J1175" s="87"/>
      <c r="K1175" s="87"/>
      <c r="L1175" s="85"/>
      <c r="M1175" s="86"/>
      <c r="N1175" s="85"/>
      <c r="Q1175" s="83"/>
      <c r="R1175" s="80"/>
      <c r="T1175" s="81"/>
      <c r="U1175" s="87"/>
      <c r="V1175" s="80"/>
      <c r="X1175" s="80"/>
      <c r="Z1175" s="80"/>
      <c r="AB1175" s="80"/>
      <c r="AD1175" s="80"/>
      <c r="AF1175" s="80"/>
      <c r="AH1175" s="82"/>
      <c r="AI1175" s="80"/>
      <c r="AK1175" s="80"/>
      <c r="AM1175" s="83"/>
      <c r="AN1175" s="80"/>
      <c r="AO1175" s="95"/>
      <c r="AP1175" s="80"/>
      <c r="AR1175" s="80"/>
      <c r="AT1175" s="84"/>
      <c r="AV1175" s="80"/>
      <c r="AX1175" s="80"/>
      <c r="AZ1175" s="80"/>
      <c r="BB1175" s="80"/>
      <c r="BC1175" s="80"/>
    </row>
    <row r="1176" spans="5:55" s="79" customFormat="1" x14ac:dyDescent="0.2">
      <c r="E1176" s="119"/>
      <c r="F1176" s="119"/>
      <c r="G1176" s="131"/>
      <c r="H1176" s="132"/>
      <c r="J1176" s="87"/>
      <c r="K1176" s="87"/>
      <c r="L1176" s="85"/>
      <c r="M1176" s="86"/>
      <c r="N1176" s="85"/>
      <c r="Q1176" s="83"/>
      <c r="R1176" s="80"/>
      <c r="T1176" s="81"/>
      <c r="U1176" s="87"/>
      <c r="V1176" s="80"/>
      <c r="X1176" s="80"/>
      <c r="Z1176" s="80"/>
      <c r="AB1176" s="80"/>
      <c r="AD1176" s="80"/>
      <c r="AF1176" s="80"/>
      <c r="AH1176" s="82"/>
      <c r="AI1176" s="80"/>
      <c r="AK1176" s="80"/>
      <c r="AM1176" s="83"/>
      <c r="AN1176" s="80"/>
      <c r="AO1176" s="95"/>
      <c r="AP1176" s="80"/>
      <c r="AR1176" s="80"/>
      <c r="AT1176" s="84"/>
      <c r="AV1176" s="80"/>
      <c r="AX1176" s="80"/>
      <c r="AZ1176" s="80"/>
      <c r="BB1176" s="80"/>
      <c r="BC1176" s="80"/>
    </row>
    <row r="1177" spans="5:55" s="79" customFormat="1" x14ac:dyDescent="0.2">
      <c r="E1177" s="119"/>
      <c r="F1177" s="119"/>
      <c r="G1177" s="131"/>
      <c r="H1177" s="132"/>
      <c r="J1177" s="87"/>
      <c r="K1177" s="87"/>
      <c r="L1177" s="85"/>
      <c r="M1177" s="86"/>
      <c r="N1177" s="85"/>
      <c r="Q1177" s="83"/>
      <c r="R1177" s="80"/>
      <c r="T1177" s="81"/>
      <c r="U1177" s="87"/>
      <c r="V1177" s="80"/>
      <c r="X1177" s="80"/>
      <c r="Z1177" s="80"/>
      <c r="AB1177" s="80"/>
      <c r="AD1177" s="80"/>
      <c r="AF1177" s="80"/>
      <c r="AH1177" s="82"/>
      <c r="AI1177" s="80"/>
      <c r="AK1177" s="80"/>
      <c r="AM1177" s="83"/>
      <c r="AN1177" s="80"/>
      <c r="AO1177" s="95"/>
      <c r="AP1177" s="80"/>
      <c r="AR1177" s="80"/>
      <c r="AT1177" s="84"/>
      <c r="AV1177" s="80"/>
      <c r="AX1177" s="80"/>
      <c r="AZ1177" s="80"/>
      <c r="BB1177" s="80"/>
      <c r="BC1177" s="80"/>
    </row>
    <row r="1178" spans="5:55" s="79" customFormat="1" x14ac:dyDescent="0.2">
      <c r="E1178" s="119"/>
      <c r="F1178" s="119"/>
      <c r="G1178" s="131"/>
      <c r="H1178" s="132"/>
      <c r="J1178" s="87"/>
      <c r="K1178" s="87"/>
      <c r="L1178" s="85"/>
      <c r="M1178" s="86"/>
      <c r="N1178" s="85"/>
      <c r="Q1178" s="83"/>
      <c r="R1178" s="80"/>
      <c r="T1178" s="81"/>
      <c r="U1178" s="87"/>
      <c r="V1178" s="80"/>
      <c r="X1178" s="80"/>
      <c r="Z1178" s="80"/>
      <c r="AB1178" s="80"/>
      <c r="AD1178" s="80"/>
      <c r="AF1178" s="80"/>
      <c r="AH1178" s="82"/>
      <c r="AI1178" s="80"/>
      <c r="AK1178" s="80"/>
      <c r="AM1178" s="83"/>
      <c r="AN1178" s="80"/>
      <c r="AO1178" s="95"/>
      <c r="AP1178" s="80"/>
      <c r="AR1178" s="80"/>
      <c r="AT1178" s="84"/>
      <c r="AV1178" s="80"/>
      <c r="AX1178" s="80"/>
      <c r="AZ1178" s="80"/>
      <c r="BB1178" s="80"/>
      <c r="BC1178" s="80"/>
    </row>
    <row r="1179" spans="5:55" s="79" customFormat="1" x14ac:dyDescent="0.2">
      <c r="E1179" s="119"/>
      <c r="F1179" s="119"/>
      <c r="G1179" s="131"/>
      <c r="H1179" s="132"/>
      <c r="J1179" s="87"/>
      <c r="K1179" s="87"/>
      <c r="L1179" s="85"/>
      <c r="M1179" s="86"/>
      <c r="N1179" s="85"/>
      <c r="Q1179" s="83"/>
      <c r="R1179" s="80"/>
      <c r="T1179" s="81"/>
      <c r="U1179" s="87"/>
      <c r="V1179" s="80"/>
      <c r="X1179" s="80"/>
      <c r="Z1179" s="80"/>
      <c r="AB1179" s="80"/>
      <c r="AD1179" s="80"/>
      <c r="AF1179" s="80"/>
      <c r="AH1179" s="82"/>
      <c r="AI1179" s="80"/>
      <c r="AK1179" s="80"/>
      <c r="AM1179" s="83"/>
      <c r="AN1179" s="80"/>
      <c r="AO1179" s="95"/>
      <c r="AP1179" s="80"/>
      <c r="AR1179" s="80"/>
      <c r="AT1179" s="84"/>
      <c r="AV1179" s="80"/>
      <c r="AX1179" s="80"/>
      <c r="AZ1179" s="80"/>
      <c r="BB1179" s="80"/>
      <c r="BC1179" s="80"/>
    </row>
    <row r="1180" spans="5:55" s="79" customFormat="1" x14ac:dyDescent="0.2">
      <c r="E1180" s="119"/>
      <c r="F1180" s="119"/>
      <c r="G1180" s="131"/>
      <c r="H1180" s="132"/>
      <c r="J1180" s="87"/>
      <c r="K1180" s="87"/>
      <c r="L1180" s="85"/>
      <c r="M1180" s="86"/>
      <c r="N1180" s="85"/>
      <c r="Q1180" s="83"/>
      <c r="R1180" s="80"/>
      <c r="T1180" s="81"/>
      <c r="U1180" s="87"/>
      <c r="V1180" s="80"/>
      <c r="X1180" s="80"/>
      <c r="Z1180" s="80"/>
      <c r="AB1180" s="80"/>
      <c r="AD1180" s="80"/>
      <c r="AF1180" s="80"/>
      <c r="AH1180" s="82"/>
      <c r="AI1180" s="80"/>
      <c r="AK1180" s="80"/>
      <c r="AM1180" s="83"/>
      <c r="AN1180" s="80"/>
      <c r="AO1180" s="95"/>
      <c r="AP1180" s="80"/>
      <c r="AR1180" s="80"/>
      <c r="AT1180" s="84"/>
      <c r="AV1180" s="80"/>
      <c r="AX1180" s="80"/>
      <c r="AZ1180" s="80"/>
      <c r="BB1180" s="80"/>
      <c r="BC1180" s="80"/>
    </row>
    <row r="1181" spans="5:55" s="79" customFormat="1" x14ac:dyDescent="0.2">
      <c r="E1181" s="119"/>
      <c r="F1181" s="119"/>
      <c r="G1181" s="131"/>
      <c r="H1181" s="132"/>
      <c r="J1181" s="87"/>
      <c r="K1181" s="87"/>
      <c r="L1181" s="85"/>
      <c r="M1181" s="86"/>
      <c r="N1181" s="85"/>
      <c r="Q1181" s="83"/>
      <c r="R1181" s="80"/>
      <c r="T1181" s="81"/>
      <c r="U1181" s="87"/>
      <c r="V1181" s="80"/>
      <c r="X1181" s="80"/>
      <c r="Z1181" s="80"/>
      <c r="AB1181" s="80"/>
      <c r="AD1181" s="80"/>
      <c r="AF1181" s="80"/>
      <c r="AH1181" s="82"/>
      <c r="AI1181" s="80"/>
      <c r="AK1181" s="80"/>
      <c r="AM1181" s="83"/>
      <c r="AN1181" s="80"/>
      <c r="AO1181" s="95"/>
      <c r="AP1181" s="80"/>
      <c r="AR1181" s="80"/>
      <c r="AT1181" s="84"/>
      <c r="AV1181" s="80"/>
      <c r="AX1181" s="80"/>
      <c r="AZ1181" s="80"/>
      <c r="BB1181" s="80"/>
      <c r="BC1181" s="80"/>
    </row>
    <row r="1182" spans="5:55" s="79" customFormat="1" x14ac:dyDescent="0.2">
      <c r="E1182" s="119"/>
      <c r="F1182" s="119"/>
      <c r="G1182" s="131"/>
      <c r="H1182" s="132"/>
      <c r="J1182" s="87"/>
      <c r="K1182" s="87"/>
      <c r="L1182" s="85"/>
      <c r="M1182" s="86"/>
      <c r="N1182" s="85"/>
      <c r="Q1182" s="83"/>
      <c r="R1182" s="80"/>
      <c r="T1182" s="81"/>
      <c r="U1182" s="87"/>
      <c r="V1182" s="80"/>
      <c r="X1182" s="80"/>
      <c r="Z1182" s="80"/>
      <c r="AB1182" s="80"/>
      <c r="AD1182" s="80"/>
      <c r="AF1182" s="80"/>
      <c r="AH1182" s="82"/>
      <c r="AI1182" s="80"/>
      <c r="AK1182" s="80"/>
      <c r="AM1182" s="83"/>
      <c r="AN1182" s="80"/>
      <c r="AO1182" s="95"/>
      <c r="AP1182" s="80"/>
      <c r="AR1182" s="80"/>
      <c r="AT1182" s="84"/>
      <c r="AV1182" s="80"/>
      <c r="AX1182" s="80"/>
      <c r="AZ1182" s="80"/>
      <c r="BB1182" s="80"/>
      <c r="BC1182" s="80"/>
    </row>
    <row r="1183" spans="5:55" s="79" customFormat="1" x14ac:dyDescent="0.2">
      <c r="E1183" s="119"/>
      <c r="F1183" s="119"/>
      <c r="G1183" s="131"/>
      <c r="H1183" s="132"/>
      <c r="J1183" s="87"/>
      <c r="K1183" s="87"/>
      <c r="L1183" s="85"/>
      <c r="M1183" s="86"/>
      <c r="N1183" s="85"/>
      <c r="Q1183" s="83"/>
      <c r="R1183" s="80"/>
      <c r="T1183" s="81"/>
      <c r="U1183" s="87"/>
      <c r="V1183" s="80"/>
      <c r="X1183" s="80"/>
      <c r="Z1183" s="80"/>
      <c r="AB1183" s="80"/>
      <c r="AD1183" s="80"/>
      <c r="AF1183" s="80"/>
      <c r="AH1183" s="82"/>
      <c r="AI1183" s="80"/>
      <c r="AK1183" s="80"/>
      <c r="AM1183" s="83"/>
      <c r="AN1183" s="80"/>
      <c r="AO1183" s="95"/>
      <c r="AP1183" s="80"/>
      <c r="AR1183" s="80"/>
      <c r="AT1183" s="84"/>
      <c r="AV1183" s="80"/>
      <c r="AX1183" s="80"/>
      <c r="AZ1183" s="80"/>
      <c r="BB1183" s="80"/>
      <c r="BC1183" s="80"/>
    </row>
    <row r="1184" spans="5:55" s="79" customFormat="1" x14ac:dyDescent="0.2">
      <c r="E1184" s="119"/>
      <c r="F1184" s="119"/>
      <c r="G1184" s="131"/>
      <c r="H1184" s="132"/>
      <c r="J1184" s="87"/>
      <c r="K1184" s="87"/>
      <c r="L1184" s="85"/>
      <c r="M1184" s="86"/>
      <c r="N1184" s="85"/>
      <c r="Q1184" s="83"/>
      <c r="R1184" s="80"/>
      <c r="T1184" s="81"/>
      <c r="U1184" s="87"/>
      <c r="V1184" s="80"/>
      <c r="X1184" s="80"/>
      <c r="Z1184" s="80"/>
      <c r="AB1184" s="80"/>
      <c r="AD1184" s="80"/>
      <c r="AF1184" s="80"/>
      <c r="AH1184" s="82"/>
      <c r="AI1184" s="80"/>
      <c r="AK1184" s="80"/>
      <c r="AM1184" s="83"/>
      <c r="AN1184" s="80"/>
      <c r="AO1184" s="95"/>
      <c r="AP1184" s="80"/>
      <c r="AR1184" s="80"/>
      <c r="AT1184" s="84"/>
      <c r="AV1184" s="80"/>
      <c r="AX1184" s="80"/>
      <c r="AZ1184" s="80"/>
      <c r="BB1184" s="80"/>
      <c r="BC1184" s="80"/>
    </row>
    <row r="1185" spans="5:55" s="79" customFormat="1" x14ac:dyDescent="0.2">
      <c r="E1185" s="119"/>
      <c r="F1185" s="119"/>
      <c r="G1185" s="131"/>
      <c r="H1185" s="132"/>
      <c r="J1185" s="87"/>
      <c r="K1185" s="87"/>
      <c r="L1185" s="85"/>
      <c r="M1185" s="86"/>
      <c r="N1185" s="85"/>
      <c r="Q1185" s="83"/>
      <c r="R1185" s="80"/>
      <c r="T1185" s="81"/>
      <c r="U1185" s="87"/>
      <c r="V1185" s="80"/>
      <c r="X1185" s="80"/>
      <c r="Z1185" s="80"/>
      <c r="AB1185" s="80"/>
      <c r="AD1185" s="80"/>
      <c r="AF1185" s="80"/>
      <c r="AH1185" s="82"/>
      <c r="AI1185" s="80"/>
      <c r="AK1185" s="80"/>
      <c r="AM1185" s="83"/>
      <c r="AN1185" s="80"/>
      <c r="AO1185" s="95"/>
      <c r="AP1185" s="80"/>
      <c r="AR1185" s="80"/>
      <c r="AT1185" s="84"/>
      <c r="AV1185" s="80"/>
      <c r="AX1185" s="80"/>
      <c r="AZ1185" s="80"/>
      <c r="BB1185" s="80"/>
      <c r="BC1185" s="80"/>
    </row>
    <row r="1186" spans="5:55" s="79" customFormat="1" x14ac:dyDescent="0.2">
      <c r="E1186" s="119"/>
      <c r="F1186" s="119"/>
      <c r="G1186" s="131"/>
      <c r="H1186" s="132"/>
      <c r="J1186" s="87"/>
      <c r="K1186" s="87"/>
      <c r="L1186" s="85"/>
      <c r="M1186" s="86"/>
      <c r="N1186" s="85"/>
      <c r="Q1186" s="83"/>
      <c r="R1186" s="80"/>
      <c r="T1186" s="81"/>
      <c r="U1186" s="87"/>
      <c r="V1186" s="80"/>
      <c r="X1186" s="80"/>
      <c r="Z1186" s="80"/>
      <c r="AB1186" s="80"/>
      <c r="AD1186" s="80"/>
      <c r="AF1186" s="80"/>
      <c r="AH1186" s="82"/>
      <c r="AI1186" s="80"/>
      <c r="AK1186" s="80"/>
      <c r="AM1186" s="83"/>
      <c r="AN1186" s="80"/>
      <c r="AO1186" s="95"/>
      <c r="AP1186" s="80"/>
      <c r="AR1186" s="80"/>
      <c r="AT1186" s="84"/>
      <c r="AV1186" s="80"/>
      <c r="AX1186" s="80"/>
      <c r="AZ1186" s="80"/>
      <c r="BB1186" s="80"/>
      <c r="BC1186" s="80"/>
    </row>
    <row r="1187" spans="5:55" s="79" customFormat="1" x14ac:dyDescent="0.2">
      <c r="E1187" s="119"/>
      <c r="F1187" s="119"/>
      <c r="G1187" s="131"/>
      <c r="H1187" s="132"/>
      <c r="J1187" s="87"/>
      <c r="K1187" s="87"/>
      <c r="L1187" s="85"/>
      <c r="M1187" s="86"/>
      <c r="N1187" s="85"/>
      <c r="Q1187" s="83"/>
      <c r="R1187" s="80"/>
      <c r="T1187" s="81"/>
      <c r="U1187" s="87"/>
      <c r="V1187" s="80"/>
      <c r="X1187" s="80"/>
      <c r="Z1187" s="80"/>
      <c r="AB1187" s="80"/>
      <c r="AD1187" s="80"/>
      <c r="AF1187" s="80"/>
      <c r="AH1187" s="82"/>
      <c r="AI1187" s="80"/>
      <c r="AK1187" s="80"/>
      <c r="AM1187" s="83"/>
      <c r="AN1187" s="80"/>
      <c r="AO1187" s="95"/>
      <c r="AP1187" s="80"/>
      <c r="AR1187" s="80"/>
      <c r="AT1187" s="84"/>
      <c r="AV1187" s="80"/>
      <c r="AX1187" s="80"/>
      <c r="AZ1187" s="80"/>
      <c r="BB1187" s="80"/>
      <c r="BC1187" s="80"/>
    </row>
    <row r="1188" spans="5:55" s="79" customFormat="1" x14ac:dyDescent="0.2">
      <c r="E1188" s="119"/>
      <c r="F1188" s="119"/>
      <c r="G1188" s="131"/>
      <c r="H1188" s="132"/>
      <c r="J1188" s="87"/>
      <c r="K1188" s="87"/>
      <c r="L1188" s="85"/>
      <c r="M1188" s="86"/>
      <c r="N1188" s="85"/>
      <c r="Q1188" s="83"/>
      <c r="R1188" s="80"/>
      <c r="T1188" s="81"/>
      <c r="U1188" s="87"/>
      <c r="V1188" s="80"/>
      <c r="X1188" s="80"/>
      <c r="Z1188" s="80"/>
      <c r="AB1188" s="80"/>
      <c r="AD1188" s="80"/>
      <c r="AF1188" s="80"/>
      <c r="AH1188" s="82"/>
      <c r="AI1188" s="80"/>
      <c r="AK1188" s="80"/>
      <c r="AM1188" s="83"/>
      <c r="AN1188" s="80"/>
      <c r="AO1188" s="95"/>
      <c r="AP1188" s="80"/>
      <c r="AR1188" s="80"/>
      <c r="AT1188" s="84"/>
      <c r="AV1188" s="80"/>
      <c r="AX1188" s="80"/>
      <c r="AZ1188" s="80"/>
      <c r="BB1188" s="80"/>
      <c r="BC1188" s="80"/>
    </row>
    <row r="1189" spans="5:55" s="79" customFormat="1" x14ac:dyDescent="0.2">
      <c r="E1189" s="119"/>
      <c r="F1189" s="119"/>
      <c r="G1189" s="131"/>
      <c r="H1189" s="132"/>
      <c r="J1189" s="87"/>
      <c r="K1189" s="87"/>
      <c r="L1189" s="85"/>
      <c r="M1189" s="86"/>
      <c r="N1189" s="85"/>
      <c r="Q1189" s="83"/>
      <c r="R1189" s="80"/>
      <c r="T1189" s="81"/>
      <c r="U1189" s="87"/>
      <c r="V1189" s="80"/>
      <c r="X1189" s="80"/>
      <c r="Z1189" s="80"/>
      <c r="AB1189" s="80"/>
      <c r="AD1189" s="80"/>
      <c r="AF1189" s="80"/>
      <c r="AH1189" s="82"/>
      <c r="AI1189" s="80"/>
      <c r="AK1189" s="80"/>
      <c r="AM1189" s="83"/>
      <c r="AN1189" s="80"/>
      <c r="AO1189" s="95"/>
      <c r="AP1189" s="80"/>
      <c r="AR1189" s="80"/>
      <c r="AT1189" s="84"/>
      <c r="AV1189" s="80"/>
      <c r="AX1189" s="80"/>
      <c r="AZ1189" s="80"/>
      <c r="BB1189" s="80"/>
      <c r="BC1189" s="80"/>
    </row>
    <row r="1190" spans="5:55" s="79" customFormat="1" x14ac:dyDescent="0.2">
      <c r="E1190" s="119"/>
      <c r="F1190" s="119"/>
      <c r="G1190" s="131"/>
      <c r="H1190" s="132"/>
      <c r="J1190" s="87"/>
      <c r="K1190" s="87"/>
      <c r="L1190" s="85"/>
      <c r="M1190" s="86"/>
      <c r="N1190" s="85"/>
      <c r="Q1190" s="83"/>
      <c r="R1190" s="80"/>
      <c r="T1190" s="81"/>
      <c r="U1190" s="87"/>
      <c r="V1190" s="80"/>
      <c r="X1190" s="80"/>
      <c r="Z1190" s="80"/>
      <c r="AB1190" s="80"/>
      <c r="AD1190" s="80"/>
      <c r="AF1190" s="80"/>
      <c r="AH1190" s="82"/>
      <c r="AI1190" s="80"/>
      <c r="AK1190" s="80"/>
      <c r="AM1190" s="83"/>
      <c r="AN1190" s="80"/>
      <c r="AO1190" s="95"/>
      <c r="AP1190" s="80"/>
      <c r="AR1190" s="80"/>
      <c r="AT1190" s="84"/>
      <c r="AV1190" s="80"/>
      <c r="AX1190" s="80"/>
      <c r="AZ1190" s="80"/>
      <c r="BB1190" s="80"/>
      <c r="BC1190" s="80"/>
    </row>
    <row r="1191" spans="5:55" s="79" customFormat="1" x14ac:dyDescent="0.2">
      <c r="E1191" s="119"/>
      <c r="F1191" s="119"/>
      <c r="G1191" s="131"/>
      <c r="H1191" s="132"/>
      <c r="J1191" s="87"/>
      <c r="K1191" s="87"/>
      <c r="L1191" s="85"/>
      <c r="M1191" s="86"/>
      <c r="N1191" s="85"/>
      <c r="Q1191" s="83"/>
      <c r="R1191" s="80"/>
      <c r="T1191" s="81"/>
      <c r="U1191" s="87"/>
      <c r="V1191" s="80"/>
      <c r="X1191" s="80"/>
      <c r="Z1191" s="80"/>
      <c r="AB1191" s="80"/>
      <c r="AD1191" s="80"/>
      <c r="AF1191" s="80"/>
      <c r="AH1191" s="82"/>
      <c r="AI1191" s="80"/>
      <c r="AK1191" s="80"/>
      <c r="AM1191" s="83"/>
      <c r="AN1191" s="80"/>
      <c r="AO1191" s="95"/>
      <c r="AP1191" s="80"/>
      <c r="AR1191" s="80"/>
      <c r="AT1191" s="84"/>
      <c r="AV1191" s="80"/>
      <c r="AX1191" s="80"/>
      <c r="AZ1191" s="80"/>
      <c r="BB1191" s="80"/>
      <c r="BC1191" s="80"/>
    </row>
    <row r="1192" spans="5:55" s="79" customFormat="1" x14ac:dyDescent="0.2">
      <c r="E1192" s="119"/>
      <c r="F1192" s="119"/>
      <c r="G1192" s="131"/>
      <c r="H1192" s="132"/>
      <c r="J1192" s="87"/>
      <c r="K1192" s="87"/>
      <c r="L1192" s="85"/>
      <c r="M1192" s="86"/>
      <c r="N1192" s="85"/>
      <c r="Q1192" s="83"/>
      <c r="R1192" s="80"/>
      <c r="T1192" s="81"/>
      <c r="U1192" s="87"/>
      <c r="V1192" s="80"/>
      <c r="X1192" s="80"/>
      <c r="Z1192" s="80"/>
      <c r="AB1192" s="80"/>
      <c r="AD1192" s="80"/>
      <c r="AF1192" s="80"/>
      <c r="AH1192" s="82"/>
      <c r="AI1192" s="80"/>
      <c r="AK1192" s="80"/>
      <c r="AM1192" s="83"/>
      <c r="AN1192" s="80"/>
      <c r="AO1192" s="95"/>
      <c r="AP1192" s="80"/>
      <c r="AR1192" s="80"/>
      <c r="AT1192" s="84"/>
      <c r="AV1192" s="80"/>
      <c r="AX1192" s="80"/>
      <c r="AZ1192" s="80"/>
      <c r="BB1192" s="80"/>
      <c r="BC1192" s="80"/>
    </row>
    <row r="1193" spans="5:55" s="79" customFormat="1" x14ac:dyDescent="0.2">
      <c r="E1193" s="119"/>
      <c r="F1193" s="119"/>
      <c r="G1193" s="131"/>
      <c r="H1193" s="132"/>
      <c r="J1193" s="87"/>
      <c r="K1193" s="87"/>
      <c r="L1193" s="85"/>
      <c r="M1193" s="86"/>
      <c r="N1193" s="85"/>
      <c r="Q1193" s="83"/>
      <c r="R1193" s="80"/>
      <c r="T1193" s="81"/>
      <c r="U1193" s="87"/>
      <c r="V1193" s="80"/>
      <c r="X1193" s="80"/>
      <c r="Z1193" s="80"/>
      <c r="AB1193" s="80"/>
      <c r="AD1193" s="80"/>
      <c r="AF1193" s="80"/>
      <c r="AH1193" s="82"/>
      <c r="AI1193" s="80"/>
      <c r="AK1193" s="80"/>
      <c r="AM1193" s="83"/>
      <c r="AN1193" s="80"/>
      <c r="AO1193" s="95"/>
      <c r="AP1193" s="80"/>
      <c r="AR1193" s="80"/>
      <c r="AT1193" s="84"/>
      <c r="AV1193" s="80"/>
      <c r="AX1193" s="80"/>
      <c r="AZ1193" s="80"/>
      <c r="BB1193" s="80"/>
      <c r="BC1193" s="80"/>
    </row>
    <row r="1194" spans="5:55" s="79" customFormat="1" x14ac:dyDescent="0.2">
      <c r="E1194" s="119"/>
      <c r="F1194" s="119"/>
      <c r="G1194" s="131"/>
      <c r="H1194" s="132"/>
      <c r="J1194" s="87"/>
      <c r="K1194" s="87"/>
      <c r="L1194" s="85"/>
      <c r="M1194" s="86"/>
      <c r="N1194" s="85"/>
      <c r="Q1194" s="83"/>
      <c r="R1194" s="80"/>
      <c r="T1194" s="81"/>
      <c r="U1194" s="87"/>
      <c r="V1194" s="80"/>
      <c r="X1194" s="80"/>
      <c r="Z1194" s="80"/>
      <c r="AB1194" s="80"/>
      <c r="AD1194" s="80"/>
      <c r="AF1194" s="80"/>
      <c r="AH1194" s="82"/>
      <c r="AI1194" s="80"/>
      <c r="AK1194" s="80"/>
      <c r="AM1194" s="83"/>
      <c r="AN1194" s="80"/>
      <c r="AO1194" s="95"/>
      <c r="AP1194" s="80"/>
      <c r="AR1194" s="80"/>
      <c r="AT1194" s="84"/>
      <c r="AV1194" s="80"/>
      <c r="AX1194" s="80"/>
      <c r="AZ1194" s="80"/>
      <c r="BB1194" s="80"/>
      <c r="BC1194" s="80"/>
    </row>
    <row r="1195" spans="5:55" s="79" customFormat="1" x14ac:dyDescent="0.2">
      <c r="E1195" s="119"/>
      <c r="F1195" s="119"/>
      <c r="G1195" s="131"/>
      <c r="H1195" s="132"/>
      <c r="J1195" s="87"/>
      <c r="K1195" s="87"/>
      <c r="L1195" s="85"/>
      <c r="M1195" s="86"/>
      <c r="N1195" s="85"/>
      <c r="Q1195" s="83"/>
      <c r="R1195" s="80"/>
      <c r="T1195" s="81"/>
      <c r="U1195" s="87"/>
      <c r="V1195" s="80"/>
      <c r="X1195" s="80"/>
      <c r="Z1195" s="80"/>
      <c r="AB1195" s="80"/>
      <c r="AD1195" s="80"/>
      <c r="AF1195" s="80"/>
      <c r="AH1195" s="82"/>
      <c r="AI1195" s="80"/>
      <c r="AK1195" s="80"/>
      <c r="AM1195" s="83"/>
      <c r="AN1195" s="80"/>
      <c r="AO1195" s="95"/>
      <c r="AP1195" s="80"/>
      <c r="AR1195" s="80"/>
      <c r="AT1195" s="84"/>
      <c r="AV1195" s="80"/>
      <c r="AX1195" s="80"/>
      <c r="AZ1195" s="80"/>
      <c r="BB1195" s="80"/>
      <c r="BC1195" s="80"/>
    </row>
    <row r="1196" spans="5:55" s="79" customFormat="1" x14ac:dyDescent="0.2">
      <c r="E1196" s="119"/>
      <c r="F1196" s="119"/>
      <c r="G1196" s="131"/>
      <c r="H1196" s="132"/>
      <c r="J1196" s="87"/>
      <c r="K1196" s="87"/>
      <c r="L1196" s="85"/>
      <c r="M1196" s="86"/>
      <c r="N1196" s="85"/>
      <c r="Q1196" s="83"/>
      <c r="R1196" s="80"/>
      <c r="T1196" s="81"/>
      <c r="U1196" s="87"/>
      <c r="V1196" s="80"/>
      <c r="X1196" s="80"/>
      <c r="Z1196" s="80"/>
      <c r="AB1196" s="80"/>
      <c r="AD1196" s="80"/>
      <c r="AF1196" s="80"/>
      <c r="AH1196" s="82"/>
      <c r="AI1196" s="80"/>
      <c r="AK1196" s="80"/>
      <c r="AM1196" s="83"/>
      <c r="AN1196" s="80"/>
      <c r="AO1196" s="95"/>
      <c r="AP1196" s="80"/>
      <c r="AR1196" s="80"/>
      <c r="AT1196" s="84"/>
      <c r="AV1196" s="80"/>
      <c r="AX1196" s="80"/>
      <c r="AZ1196" s="80"/>
      <c r="BB1196" s="80"/>
      <c r="BC1196" s="80"/>
    </row>
    <row r="1197" spans="5:55" s="79" customFormat="1" x14ac:dyDescent="0.2">
      <c r="E1197" s="119"/>
      <c r="F1197" s="119"/>
      <c r="G1197" s="131"/>
      <c r="H1197" s="132"/>
      <c r="J1197" s="87"/>
      <c r="K1197" s="87"/>
      <c r="L1197" s="85"/>
      <c r="M1197" s="86"/>
      <c r="N1197" s="85"/>
      <c r="Q1197" s="83"/>
      <c r="R1197" s="80"/>
      <c r="T1197" s="81"/>
      <c r="U1197" s="87"/>
      <c r="V1197" s="80"/>
      <c r="X1197" s="80"/>
      <c r="Z1197" s="80"/>
      <c r="AB1197" s="80"/>
      <c r="AD1197" s="80"/>
      <c r="AF1197" s="80"/>
      <c r="AH1197" s="82"/>
      <c r="AI1197" s="80"/>
      <c r="AK1197" s="80"/>
      <c r="AM1197" s="83"/>
      <c r="AN1197" s="80"/>
      <c r="AO1197" s="95"/>
      <c r="AP1197" s="80"/>
      <c r="AR1197" s="80"/>
      <c r="AT1197" s="84"/>
      <c r="AV1197" s="80"/>
      <c r="AX1197" s="80"/>
      <c r="AZ1197" s="80"/>
      <c r="BB1197" s="80"/>
      <c r="BC1197" s="80"/>
    </row>
    <row r="1198" spans="5:55" s="79" customFormat="1" x14ac:dyDescent="0.2">
      <c r="E1198" s="119"/>
      <c r="F1198" s="119"/>
      <c r="G1198" s="131"/>
      <c r="H1198" s="132"/>
      <c r="J1198" s="87"/>
      <c r="K1198" s="87"/>
      <c r="L1198" s="85"/>
      <c r="M1198" s="86"/>
      <c r="N1198" s="85"/>
      <c r="Q1198" s="83"/>
      <c r="R1198" s="80"/>
      <c r="T1198" s="81"/>
      <c r="U1198" s="87"/>
      <c r="V1198" s="80"/>
      <c r="X1198" s="80"/>
      <c r="Z1198" s="80"/>
      <c r="AB1198" s="80"/>
      <c r="AD1198" s="80"/>
      <c r="AF1198" s="80"/>
      <c r="AH1198" s="82"/>
      <c r="AI1198" s="80"/>
      <c r="AK1198" s="80"/>
      <c r="AM1198" s="83"/>
      <c r="AN1198" s="80"/>
      <c r="AO1198" s="95"/>
      <c r="AP1198" s="80"/>
      <c r="AR1198" s="80"/>
      <c r="AT1198" s="84"/>
      <c r="AV1198" s="80"/>
      <c r="AX1198" s="80"/>
      <c r="AZ1198" s="80"/>
      <c r="BB1198" s="80"/>
      <c r="BC1198" s="80"/>
    </row>
    <row r="1199" spans="5:55" s="79" customFormat="1" x14ac:dyDescent="0.2">
      <c r="E1199" s="119"/>
      <c r="F1199" s="119"/>
      <c r="G1199" s="131"/>
      <c r="H1199" s="132"/>
      <c r="J1199" s="87"/>
      <c r="K1199" s="87"/>
      <c r="L1199" s="85"/>
      <c r="M1199" s="86"/>
      <c r="N1199" s="85"/>
      <c r="Q1199" s="83"/>
      <c r="R1199" s="80"/>
      <c r="T1199" s="81"/>
      <c r="U1199" s="87"/>
      <c r="V1199" s="80"/>
      <c r="X1199" s="80"/>
      <c r="Z1199" s="80"/>
      <c r="AB1199" s="80"/>
      <c r="AD1199" s="80"/>
      <c r="AF1199" s="80"/>
      <c r="AH1199" s="82"/>
      <c r="AI1199" s="80"/>
      <c r="AK1199" s="80"/>
      <c r="AM1199" s="83"/>
      <c r="AN1199" s="80"/>
      <c r="AO1199" s="95"/>
      <c r="AP1199" s="80"/>
      <c r="AR1199" s="80"/>
      <c r="AT1199" s="84"/>
      <c r="AV1199" s="80"/>
      <c r="AX1199" s="80"/>
      <c r="AZ1199" s="80"/>
      <c r="BB1199" s="80"/>
      <c r="BC1199" s="80"/>
    </row>
    <row r="1200" spans="5:55" s="79" customFormat="1" x14ac:dyDescent="0.2">
      <c r="E1200" s="119"/>
      <c r="F1200" s="119"/>
      <c r="G1200" s="131"/>
      <c r="H1200" s="132"/>
      <c r="J1200" s="87"/>
      <c r="K1200" s="87"/>
      <c r="L1200" s="85"/>
      <c r="M1200" s="86"/>
      <c r="N1200" s="85"/>
      <c r="Q1200" s="83"/>
      <c r="R1200" s="80"/>
      <c r="T1200" s="81"/>
      <c r="U1200" s="87"/>
      <c r="V1200" s="80"/>
      <c r="X1200" s="80"/>
      <c r="Z1200" s="80"/>
      <c r="AB1200" s="80"/>
      <c r="AD1200" s="80"/>
      <c r="AF1200" s="80"/>
      <c r="AH1200" s="82"/>
      <c r="AI1200" s="80"/>
      <c r="AK1200" s="80"/>
      <c r="AM1200" s="83"/>
      <c r="AN1200" s="80"/>
      <c r="AO1200" s="95"/>
      <c r="AP1200" s="80"/>
      <c r="AR1200" s="80"/>
      <c r="AT1200" s="84"/>
      <c r="AV1200" s="80"/>
      <c r="AX1200" s="80"/>
      <c r="AZ1200" s="80"/>
      <c r="BB1200" s="80"/>
      <c r="BC1200" s="80"/>
    </row>
    <row r="1201" spans="5:55" s="79" customFormat="1" x14ac:dyDescent="0.2">
      <c r="E1201" s="119"/>
      <c r="F1201" s="119"/>
      <c r="G1201" s="131"/>
      <c r="H1201" s="132"/>
      <c r="J1201" s="87"/>
      <c r="K1201" s="87"/>
      <c r="L1201" s="85"/>
      <c r="M1201" s="86"/>
      <c r="N1201" s="85"/>
      <c r="Q1201" s="83"/>
      <c r="R1201" s="80"/>
      <c r="T1201" s="81"/>
      <c r="U1201" s="87"/>
      <c r="V1201" s="80"/>
      <c r="X1201" s="80"/>
      <c r="Z1201" s="80"/>
      <c r="AB1201" s="80"/>
      <c r="AD1201" s="80"/>
      <c r="AF1201" s="80"/>
      <c r="AH1201" s="82"/>
      <c r="AI1201" s="80"/>
      <c r="AK1201" s="80"/>
      <c r="AM1201" s="83"/>
      <c r="AN1201" s="80"/>
      <c r="AO1201" s="95"/>
      <c r="AP1201" s="80"/>
      <c r="AR1201" s="80"/>
      <c r="AT1201" s="84"/>
      <c r="AV1201" s="80"/>
      <c r="AX1201" s="80"/>
      <c r="AZ1201" s="80"/>
      <c r="BB1201" s="80"/>
      <c r="BC1201" s="80"/>
    </row>
    <row r="1202" spans="5:55" s="79" customFormat="1" x14ac:dyDescent="0.2">
      <c r="E1202" s="119"/>
      <c r="F1202" s="119"/>
      <c r="G1202" s="131"/>
      <c r="H1202" s="132"/>
      <c r="J1202" s="87"/>
      <c r="K1202" s="87"/>
      <c r="L1202" s="85"/>
      <c r="M1202" s="86"/>
      <c r="N1202" s="85"/>
      <c r="Q1202" s="83"/>
      <c r="R1202" s="80"/>
      <c r="T1202" s="81"/>
      <c r="U1202" s="87"/>
      <c r="V1202" s="80"/>
      <c r="X1202" s="80"/>
      <c r="Z1202" s="80"/>
      <c r="AB1202" s="80"/>
      <c r="AD1202" s="80"/>
      <c r="AF1202" s="80"/>
      <c r="AH1202" s="82"/>
      <c r="AI1202" s="80"/>
      <c r="AK1202" s="80"/>
      <c r="AM1202" s="83"/>
      <c r="AN1202" s="80"/>
      <c r="AO1202" s="95"/>
      <c r="AP1202" s="80"/>
      <c r="AR1202" s="80"/>
      <c r="AT1202" s="84"/>
      <c r="AV1202" s="80"/>
      <c r="AX1202" s="80"/>
      <c r="AZ1202" s="80"/>
      <c r="BB1202" s="80"/>
      <c r="BC1202" s="80"/>
    </row>
    <row r="1203" spans="5:55" s="79" customFormat="1" x14ac:dyDescent="0.2">
      <c r="E1203" s="119"/>
      <c r="F1203" s="119"/>
      <c r="G1203" s="131"/>
      <c r="H1203" s="132"/>
      <c r="J1203" s="87"/>
      <c r="K1203" s="87"/>
      <c r="L1203" s="85"/>
      <c r="M1203" s="86"/>
      <c r="N1203" s="85"/>
      <c r="Q1203" s="83"/>
      <c r="R1203" s="80"/>
      <c r="T1203" s="81"/>
      <c r="U1203" s="87"/>
      <c r="V1203" s="80"/>
      <c r="X1203" s="80"/>
      <c r="Z1203" s="80"/>
      <c r="AB1203" s="80"/>
      <c r="AD1203" s="80"/>
      <c r="AF1203" s="80"/>
      <c r="AH1203" s="82"/>
      <c r="AI1203" s="80"/>
      <c r="AK1203" s="80"/>
      <c r="AM1203" s="83"/>
      <c r="AN1203" s="80"/>
      <c r="AO1203" s="95"/>
      <c r="AP1203" s="80"/>
      <c r="AR1203" s="80"/>
      <c r="AT1203" s="84"/>
      <c r="AV1203" s="80"/>
      <c r="AX1203" s="80"/>
      <c r="AZ1203" s="80"/>
      <c r="BB1203" s="80"/>
      <c r="BC1203" s="80"/>
    </row>
    <row r="1204" spans="5:55" s="79" customFormat="1" x14ac:dyDescent="0.2">
      <c r="E1204" s="119"/>
      <c r="F1204" s="119"/>
      <c r="G1204" s="131"/>
      <c r="H1204" s="132"/>
      <c r="J1204" s="87"/>
      <c r="K1204" s="87"/>
      <c r="L1204" s="85"/>
      <c r="M1204" s="86"/>
      <c r="N1204" s="85"/>
      <c r="Q1204" s="83"/>
      <c r="R1204" s="80"/>
      <c r="T1204" s="81"/>
      <c r="U1204" s="87"/>
      <c r="V1204" s="80"/>
      <c r="X1204" s="80"/>
      <c r="Z1204" s="80"/>
      <c r="AB1204" s="80"/>
      <c r="AD1204" s="80"/>
      <c r="AF1204" s="80"/>
      <c r="AH1204" s="82"/>
      <c r="AI1204" s="80"/>
      <c r="AK1204" s="80"/>
      <c r="AM1204" s="83"/>
      <c r="AN1204" s="80"/>
      <c r="AO1204" s="95"/>
      <c r="AP1204" s="80"/>
      <c r="AR1204" s="80"/>
      <c r="AT1204" s="84"/>
      <c r="AV1204" s="80"/>
      <c r="AX1204" s="80"/>
      <c r="AZ1204" s="80"/>
      <c r="BB1204" s="80"/>
      <c r="BC1204" s="80"/>
    </row>
    <row r="1205" spans="5:55" s="79" customFormat="1" x14ac:dyDescent="0.2">
      <c r="E1205" s="119"/>
      <c r="F1205" s="119"/>
      <c r="G1205" s="131"/>
      <c r="H1205" s="132"/>
      <c r="J1205" s="87"/>
      <c r="K1205" s="87"/>
      <c r="L1205" s="85"/>
      <c r="M1205" s="86"/>
      <c r="N1205" s="85"/>
      <c r="Q1205" s="83"/>
      <c r="R1205" s="80"/>
      <c r="T1205" s="81"/>
      <c r="U1205" s="87"/>
      <c r="V1205" s="80"/>
      <c r="X1205" s="80"/>
      <c r="Z1205" s="80"/>
      <c r="AB1205" s="80"/>
      <c r="AD1205" s="80"/>
      <c r="AF1205" s="80"/>
      <c r="AH1205" s="82"/>
      <c r="AI1205" s="80"/>
      <c r="AK1205" s="80"/>
      <c r="AM1205" s="83"/>
      <c r="AN1205" s="80"/>
      <c r="AO1205" s="95"/>
      <c r="AP1205" s="80"/>
      <c r="AR1205" s="80"/>
      <c r="AT1205" s="84"/>
      <c r="AV1205" s="80"/>
      <c r="AX1205" s="80"/>
      <c r="AZ1205" s="80"/>
      <c r="BB1205" s="80"/>
      <c r="BC1205" s="80"/>
    </row>
    <row r="1206" spans="5:55" s="79" customFormat="1" x14ac:dyDescent="0.2">
      <c r="E1206" s="119"/>
      <c r="F1206" s="119"/>
      <c r="G1206" s="131"/>
      <c r="H1206" s="132"/>
      <c r="J1206" s="87"/>
      <c r="K1206" s="87"/>
      <c r="L1206" s="85"/>
      <c r="M1206" s="86"/>
      <c r="N1206" s="85"/>
      <c r="Q1206" s="83"/>
      <c r="R1206" s="80"/>
      <c r="T1206" s="81"/>
      <c r="U1206" s="87"/>
      <c r="V1206" s="80"/>
      <c r="X1206" s="80"/>
      <c r="Z1206" s="80"/>
      <c r="AB1206" s="80"/>
      <c r="AD1206" s="80"/>
      <c r="AF1206" s="80"/>
      <c r="AH1206" s="82"/>
      <c r="AI1206" s="80"/>
      <c r="AK1206" s="80"/>
      <c r="AM1206" s="83"/>
      <c r="AN1206" s="80"/>
      <c r="AO1206" s="95"/>
      <c r="AP1206" s="80"/>
      <c r="AR1206" s="80"/>
      <c r="AT1206" s="84"/>
      <c r="AV1206" s="80"/>
      <c r="AX1206" s="80"/>
      <c r="AZ1206" s="80"/>
      <c r="BB1206" s="80"/>
      <c r="BC1206" s="80"/>
    </row>
    <row r="1207" spans="5:55" s="79" customFormat="1" x14ac:dyDescent="0.2">
      <c r="E1207" s="119"/>
      <c r="F1207" s="119"/>
      <c r="G1207" s="131"/>
      <c r="H1207" s="132"/>
      <c r="J1207" s="87"/>
      <c r="K1207" s="87"/>
      <c r="L1207" s="85"/>
      <c r="M1207" s="86"/>
      <c r="N1207" s="85"/>
      <c r="Q1207" s="83"/>
      <c r="R1207" s="80"/>
      <c r="T1207" s="81"/>
      <c r="U1207" s="87"/>
      <c r="V1207" s="80"/>
      <c r="X1207" s="80"/>
      <c r="Z1207" s="80"/>
      <c r="AB1207" s="80"/>
      <c r="AD1207" s="80"/>
      <c r="AF1207" s="80"/>
      <c r="AH1207" s="82"/>
      <c r="AI1207" s="80"/>
      <c r="AK1207" s="80"/>
      <c r="AM1207" s="83"/>
      <c r="AN1207" s="80"/>
      <c r="AO1207" s="95"/>
      <c r="AP1207" s="80"/>
      <c r="AR1207" s="80"/>
      <c r="AT1207" s="84"/>
      <c r="AV1207" s="80"/>
      <c r="AX1207" s="80"/>
      <c r="AZ1207" s="80"/>
      <c r="BB1207" s="80"/>
      <c r="BC1207" s="80"/>
    </row>
    <row r="1208" spans="5:55" s="79" customFormat="1" x14ac:dyDescent="0.2">
      <c r="E1208" s="119"/>
      <c r="F1208" s="119"/>
      <c r="G1208" s="131"/>
      <c r="H1208" s="132"/>
      <c r="J1208" s="87"/>
      <c r="K1208" s="87"/>
      <c r="L1208" s="85"/>
      <c r="M1208" s="86"/>
      <c r="N1208" s="85"/>
      <c r="Q1208" s="83"/>
      <c r="R1208" s="80"/>
      <c r="T1208" s="81"/>
      <c r="U1208" s="87"/>
      <c r="V1208" s="80"/>
      <c r="X1208" s="80"/>
      <c r="Z1208" s="80"/>
      <c r="AB1208" s="80"/>
      <c r="AD1208" s="80"/>
      <c r="AF1208" s="80"/>
      <c r="AH1208" s="82"/>
      <c r="AI1208" s="80"/>
      <c r="AK1208" s="80"/>
      <c r="AM1208" s="83"/>
      <c r="AN1208" s="80"/>
      <c r="AO1208" s="95"/>
      <c r="AP1208" s="80"/>
      <c r="AR1208" s="80"/>
      <c r="AT1208" s="84"/>
      <c r="AV1208" s="80"/>
      <c r="AX1208" s="80"/>
      <c r="AZ1208" s="80"/>
      <c r="BB1208" s="80"/>
      <c r="BC1208" s="80"/>
    </row>
    <row r="1209" spans="5:55" s="79" customFormat="1" x14ac:dyDescent="0.2">
      <c r="E1209" s="119"/>
      <c r="F1209" s="119"/>
      <c r="G1209" s="131"/>
      <c r="H1209" s="132"/>
      <c r="J1209" s="87"/>
      <c r="K1209" s="87"/>
      <c r="L1209" s="85"/>
      <c r="M1209" s="86"/>
      <c r="N1209" s="85"/>
      <c r="Q1209" s="83"/>
      <c r="R1209" s="80"/>
      <c r="T1209" s="81"/>
      <c r="U1209" s="87"/>
      <c r="V1209" s="80"/>
      <c r="X1209" s="80"/>
      <c r="Z1209" s="80"/>
      <c r="AB1209" s="80"/>
      <c r="AD1209" s="80"/>
      <c r="AF1209" s="80"/>
      <c r="AH1209" s="82"/>
      <c r="AI1209" s="80"/>
      <c r="AK1209" s="80"/>
      <c r="AM1209" s="83"/>
      <c r="AN1209" s="80"/>
      <c r="AO1209" s="95"/>
      <c r="AP1209" s="80"/>
      <c r="AR1209" s="80"/>
      <c r="AT1209" s="84"/>
      <c r="AV1209" s="80"/>
      <c r="AX1209" s="80"/>
      <c r="AZ1209" s="80"/>
      <c r="BB1209" s="80"/>
      <c r="BC1209" s="80"/>
    </row>
    <row r="1210" spans="5:55" s="79" customFormat="1" x14ac:dyDescent="0.2">
      <c r="E1210" s="119"/>
      <c r="F1210" s="119"/>
      <c r="G1210" s="131"/>
      <c r="H1210" s="132"/>
      <c r="J1210" s="87"/>
      <c r="K1210" s="87"/>
      <c r="L1210" s="85"/>
      <c r="M1210" s="86"/>
      <c r="N1210" s="85"/>
      <c r="Q1210" s="83"/>
      <c r="R1210" s="80"/>
      <c r="T1210" s="81"/>
      <c r="U1210" s="87"/>
      <c r="V1210" s="80"/>
      <c r="X1210" s="80"/>
      <c r="Z1210" s="80"/>
      <c r="AB1210" s="80"/>
      <c r="AD1210" s="80"/>
      <c r="AF1210" s="80"/>
      <c r="AH1210" s="82"/>
      <c r="AI1210" s="80"/>
      <c r="AK1210" s="80"/>
      <c r="AM1210" s="83"/>
      <c r="AN1210" s="80"/>
      <c r="AO1210" s="95"/>
      <c r="AP1210" s="80"/>
      <c r="AR1210" s="80"/>
      <c r="AT1210" s="84"/>
      <c r="AV1210" s="80"/>
      <c r="AX1210" s="80"/>
      <c r="AZ1210" s="80"/>
      <c r="BB1210" s="80"/>
      <c r="BC1210" s="80"/>
    </row>
    <row r="1211" spans="5:55" s="79" customFormat="1" x14ac:dyDescent="0.2">
      <c r="E1211" s="119"/>
      <c r="F1211" s="119"/>
      <c r="G1211" s="131"/>
      <c r="H1211" s="132"/>
      <c r="J1211" s="87"/>
      <c r="K1211" s="87"/>
      <c r="L1211" s="85"/>
      <c r="M1211" s="86"/>
      <c r="N1211" s="85"/>
      <c r="Q1211" s="83"/>
      <c r="R1211" s="80"/>
      <c r="T1211" s="81"/>
      <c r="U1211" s="87"/>
      <c r="V1211" s="80"/>
      <c r="X1211" s="80"/>
      <c r="Z1211" s="80"/>
      <c r="AB1211" s="80"/>
      <c r="AD1211" s="80"/>
      <c r="AF1211" s="80"/>
      <c r="AH1211" s="82"/>
      <c r="AI1211" s="80"/>
      <c r="AK1211" s="80"/>
      <c r="AM1211" s="83"/>
      <c r="AN1211" s="80"/>
      <c r="AO1211" s="95"/>
      <c r="AP1211" s="80"/>
      <c r="AR1211" s="80"/>
      <c r="AT1211" s="84"/>
      <c r="AV1211" s="80"/>
      <c r="AX1211" s="80"/>
      <c r="AZ1211" s="80"/>
      <c r="BB1211" s="80"/>
      <c r="BC1211" s="80"/>
    </row>
    <row r="1212" spans="5:55" s="79" customFormat="1" x14ac:dyDescent="0.2">
      <c r="E1212" s="119"/>
      <c r="F1212" s="119"/>
      <c r="G1212" s="131"/>
      <c r="H1212" s="132"/>
      <c r="J1212" s="87"/>
      <c r="K1212" s="87"/>
      <c r="L1212" s="85"/>
      <c r="M1212" s="86"/>
      <c r="N1212" s="85"/>
      <c r="Q1212" s="83"/>
      <c r="R1212" s="80"/>
      <c r="T1212" s="81"/>
      <c r="U1212" s="87"/>
      <c r="V1212" s="80"/>
      <c r="X1212" s="80"/>
      <c r="Z1212" s="80"/>
      <c r="AB1212" s="80"/>
      <c r="AD1212" s="80"/>
      <c r="AF1212" s="80"/>
      <c r="AH1212" s="82"/>
      <c r="AI1212" s="80"/>
      <c r="AK1212" s="80"/>
      <c r="AM1212" s="83"/>
      <c r="AN1212" s="80"/>
      <c r="AO1212" s="95"/>
      <c r="AP1212" s="80"/>
      <c r="AR1212" s="80"/>
      <c r="AT1212" s="84"/>
      <c r="AV1212" s="80"/>
      <c r="AX1212" s="80"/>
      <c r="AZ1212" s="80"/>
      <c r="BB1212" s="80"/>
      <c r="BC1212" s="80"/>
    </row>
    <row r="1213" spans="5:55" s="79" customFormat="1" x14ac:dyDescent="0.2">
      <c r="E1213" s="119"/>
      <c r="F1213" s="119"/>
      <c r="G1213" s="131"/>
      <c r="H1213" s="132"/>
      <c r="J1213" s="87"/>
      <c r="K1213" s="87"/>
      <c r="L1213" s="85"/>
      <c r="M1213" s="86"/>
      <c r="N1213" s="85"/>
      <c r="Q1213" s="83"/>
      <c r="R1213" s="80"/>
      <c r="T1213" s="81"/>
      <c r="U1213" s="87"/>
      <c r="V1213" s="80"/>
      <c r="X1213" s="80"/>
      <c r="Z1213" s="80"/>
      <c r="AB1213" s="80"/>
      <c r="AD1213" s="80"/>
      <c r="AF1213" s="80"/>
      <c r="AH1213" s="82"/>
      <c r="AI1213" s="80"/>
      <c r="AK1213" s="80"/>
      <c r="AM1213" s="83"/>
      <c r="AN1213" s="80"/>
      <c r="AO1213" s="95"/>
      <c r="AP1213" s="80"/>
      <c r="AR1213" s="80"/>
      <c r="AT1213" s="84"/>
      <c r="AV1213" s="80"/>
      <c r="AX1213" s="80"/>
      <c r="AZ1213" s="80"/>
      <c r="BB1213" s="80"/>
      <c r="BC1213" s="80"/>
    </row>
    <row r="1214" spans="5:55" s="79" customFormat="1" x14ac:dyDescent="0.2">
      <c r="E1214" s="119"/>
      <c r="F1214" s="119"/>
      <c r="G1214" s="131"/>
      <c r="H1214" s="132"/>
      <c r="J1214" s="87"/>
      <c r="K1214" s="87"/>
      <c r="L1214" s="85"/>
      <c r="M1214" s="86"/>
      <c r="N1214" s="85"/>
      <c r="Q1214" s="83"/>
      <c r="R1214" s="80"/>
      <c r="T1214" s="81"/>
      <c r="U1214" s="87"/>
      <c r="V1214" s="80"/>
      <c r="X1214" s="80"/>
      <c r="Z1214" s="80"/>
      <c r="AB1214" s="80"/>
      <c r="AD1214" s="80"/>
      <c r="AF1214" s="80"/>
      <c r="AH1214" s="82"/>
      <c r="AI1214" s="80"/>
      <c r="AK1214" s="80"/>
      <c r="AM1214" s="83"/>
      <c r="AN1214" s="80"/>
      <c r="AO1214" s="95"/>
      <c r="AP1214" s="80"/>
      <c r="AR1214" s="80"/>
      <c r="AT1214" s="84"/>
      <c r="AV1214" s="80"/>
      <c r="AX1214" s="80"/>
      <c r="AZ1214" s="80"/>
      <c r="BB1214" s="80"/>
      <c r="BC1214" s="80"/>
    </row>
    <row r="1215" spans="5:55" s="79" customFormat="1" x14ac:dyDescent="0.2">
      <c r="E1215" s="119"/>
      <c r="F1215" s="119"/>
      <c r="G1215" s="131"/>
      <c r="H1215" s="132"/>
      <c r="J1215" s="87"/>
      <c r="K1215" s="87"/>
      <c r="L1215" s="85"/>
      <c r="M1215" s="86"/>
      <c r="N1215" s="85"/>
      <c r="Q1215" s="83"/>
      <c r="R1215" s="80"/>
      <c r="T1215" s="81"/>
      <c r="U1215" s="87"/>
      <c r="V1215" s="80"/>
      <c r="X1215" s="80"/>
      <c r="Z1215" s="80"/>
      <c r="AB1215" s="80"/>
      <c r="AD1215" s="80"/>
      <c r="AF1215" s="80"/>
      <c r="AH1215" s="82"/>
      <c r="AI1215" s="80"/>
      <c r="AK1215" s="80"/>
      <c r="AM1215" s="83"/>
      <c r="AN1215" s="80"/>
      <c r="AO1215" s="95"/>
      <c r="AP1215" s="80"/>
      <c r="AR1215" s="80"/>
      <c r="AT1215" s="84"/>
      <c r="AV1215" s="80"/>
      <c r="AX1215" s="80"/>
      <c r="AZ1215" s="80"/>
      <c r="BB1215" s="80"/>
      <c r="BC1215" s="80"/>
    </row>
    <row r="1216" spans="5:55" s="79" customFormat="1" x14ac:dyDescent="0.2">
      <c r="E1216" s="119"/>
      <c r="F1216" s="119"/>
      <c r="G1216" s="131"/>
      <c r="H1216" s="132"/>
      <c r="J1216" s="87"/>
      <c r="K1216" s="87"/>
      <c r="L1216" s="85"/>
      <c r="M1216" s="86"/>
      <c r="N1216" s="85"/>
      <c r="Q1216" s="83"/>
      <c r="R1216" s="80"/>
      <c r="T1216" s="81"/>
      <c r="U1216" s="87"/>
      <c r="V1216" s="80"/>
      <c r="X1216" s="80"/>
      <c r="Z1216" s="80"/>
      <c r="AB1216" s="80"/>
      <c r="AD1216" s="80"/>
      <c r="AF1216" s="80"/>
      <c r="AH1216" s="82"/>
      <c r="AI1216" s="80"/>
      <c r="AK1216" s="80"/>
      <c r="AM1216" s="83"/>
      <c r="AN1216" s="80"/>
      <c r="AO1216" s="95"/>
      <c r="AP1216" s="80"/>
      <c r="AR1216" s="80"/>
      <c r="AT1216" s="84"/>
      <c r="AV1216" s="80"/>
      <c r="AX1216" s="80"/>
      <c r="AZ1216" s="80"/>
      <c r="BB1216" s="80"/>
      <c r="BC1216" s="80"/>
    </row>
    <row r="1217" spans="5:55" s="79" customFormat="1" x14ac:dyDescent="0.2">
      <c r="E1217" s="119"/>
      <c r="F1217" s="119"/>
      <c r="G1217" s="131"/>
      <c r="H1217" s="132"/>
      <c r="J1217" s="87"/>
      <c r="K1217" s="87"/>
      <c r="L1217" s="85"/>
      <c r="M1217" s="86"/>
      <c r="N1217" s="85"/>
      <c r="Q1217" s="83"/>
      <c r="R1217" s="80"/>
      <c r="T1217" s="81"/>
      <c r="U1217" s="87"/>
      <c r="V1217" s="80"/>
      <c r="X1217" s="80"/>
      <c r="Z1217" s="80"/>
      <c r="AB1217" s="80"/>
      <c r="AD1217" s="80"/>
      <c r="AF1217" s="80"/>
      <c r="AH1217" s="82"/>
      <c r="AI1217" s="80"/>
      <c r="AK1217" s="80"/>
      <c r="AM1217" s="83"/>
      <c r="AN1217" s="80"/>
      <c r="AO1217" s="95"/>
      <c r="AP1217" s="80"/>
      <c r="AR1217" s="80"/>
      <c r="AT1217" s="84"/>
      <c r="AV1217" s="80"/>
      <c r="AX1217" s="80"/>
      <c r="AZ1217" s="80"/>
      <c r="BB1217" s="80"/>
      <c r="BC1217" s="80"/>
    </row>
    <row r="1218" spans="5:55" s="79" customFormat="1" x14ac:dyDescent="0.2">
      <c r="E1218" s="119"/>
      <c r="F1218" s="119"/>
      <c r="G1218" s="131"/>
      <c r="H1218" s="132"/>
      <c r="J1218" s="87"/>
      <c r="K1218" s="87"/>
      <c r="L1218" s="85"/>
      <c r="M1218" s="86"/>
      <c r="N1218" s="85"/>
      <c r="Q1218" s="83"/>
      <c r="R1218" s="80"/>
      <c r="T1218" s="81"/>
      <c r="U1218" s="87"/>
      <c r="V1218" s="80"/>
      <c r="X1218" s="80"/>
      <c r="Z1218" s="80"/>
      <c r="AB1218" s="80"/>
      <c r="AD1218" s="80"/>
      <c r="AF1218" s="80"/>
      <c r="AH1218" s="82"/>
      <c r="AI1218" s="80"/>
      <c r="AK1218" s="80"/>
      <c r="AM1218" s="83"/>
      <c r="AN1218" s="80"/>
      <c r="AO1218" s="95"/>
      <c r="AP1218" s="80"/>
      <c r="AR1218" s="80"/>
      <c r="AT1218" s="84"/>
      <c r="AV1218" s="80"/>
      <c r="AX1218" s="80"/>
      <c r="AZ1218" s="80"/>
      <c r="BB1218" s="80"/>
      <c r="BC1218" s="80"/>
    </row>
    <row r="1219" spans="5:55" s="79" customFormat="1" x14ac:dyDescent="0.2">
      <c r="E1219" s="119"/>
      <c r="F1219" s="119"/>
      <c r="G1219" s="131"/>
      <c r="H1219" s="132"/>
      <c r="J1219" s="87"/>
      <c r="K1219" s="87"/>
      <c r="L1219" s="85"/>
      <c r="M1219" s="86"/>
      <c r="N1219" s="85"/>
      <c r="Q1219" s="83"/>
      <c r="R1219" s="80"/>
      <c r="T1219" s="81"/>
      <c r="U1219" s="87"/>
      <c r="V1219" s="80"/>
      <c r="X1219" s="80"/>
      <c r="Z1219" s="80"/>
      <c r="AB1219" s="80"/>
      <c r="AD1219" s="80"/>
      <c r="AF1219" s="80"/>
      <c r="AH1219" s="82"/>
      <c r="AI1219" s="80"/>
      <c r="AK1219" s="80"/>
      <c r="AM1219" s="83"/>
      <c r="AN1219" s="80"/>
      <c r="AO1219" s="95"/>
      <c r="AP1219" s="80"/>
      <c r="AR1219" s="80"/>
      <c r="AT1219" s="84"/>
      <c r="AV1219" s="80"/>
      <c r="AX1219" s="80"/>
      <c r="AZ1219" s="80"/>
      <c r="BB1219" s="80"/>
      <c r="BC1219" s="80"/>
    </row>
    <row r="1220" spans="5:55" s="79" customFormat="1" x14ac:dyDescent="0.2">
      <c r="E1220" s="119"/>
      <c r="F1220" s="119"/>
      <c r="G1220" s="131"/>
      <c r="H1220" s="132"/>
      <c r="J1220" s="87"/>
      <c r="K1220" s="87"/>
      <c r="L1220" s="85"/>
      <c r="M1220" s="86"/>
      <c r="N1220" s="85"/>
      <c r="Q1220" s="83"/>
      <c r="R1220" s="80"/>
      <c r="T1220" s="81"/>
      <c r="U1220" s="87"/>
      <c r="V1220" s="80"/>
      <c r="X1220" s="80"/>
      <c r="Z1220" s="80"/>
      <c r="AB1220" s="80"/>
      <c r="AD1220" s="80"/>
      <c r="AF1220" s="80"/>
      <c r="AH1220" s="82"/>
      <c r="AI1220" s="80"/>
      <c r="AK1220" s="80"/>
      <c r="AM1220" s="83"/>
      <c r="AN1220" s="80"/>
      <c r="AO1220" s="95"/>
      <c r="AP1220" s="80"/>
      <c r="AR1220" s="80"/>
      <c r="AT1220" s="84"/>
      <c r="AV1220" s="80"/>
      <c r="AX1220" s="80"/>
      <c r="AZ1220" s="80"/>
      <c r="BB1220" s="80"/>
      <c r="BC1220" s="80"/>
    </row>
    <row r="1221" spans="5:55" s="79" customFormat="1" x14ac:dyDescent="0.2">
      <c r="E1221" s="119"/>
      <c r="F1221" s="119"/>
      <c r="G1221" s="131"/>
      <c r="H1221" s="132"/>
      <c r="J1221" s="87"/>
      <c r="K1221" s="87"/>
      <c r="L1221" s="85"/>
      <c r="M1221" s="86"/>
      <c r="N1221" s="85"/>
      <c r="Q1221" s="83"/>
      <c r="R1221" s="80"/>
      <c r="T1221" s="81"/>
      <c r="U1221" s="87"/>
      <c r="V1221" s="80"/>
      <c r="X1221" s="80"/>
      <c r="Z1221" s="80"/>
      <c r="AB1221" s="80"/>
      <c r="AD1221" s="80"/>
      <c r="AF1221" s="80"/>
      <c r="AH1221" s="82"/>
      <c r="AI1221" s="80"/>
      <c r="AK1221" s="80"/>
      <c r="AM1221" s="83"/>
      <c r="AN1221" s="80"/>
      <c r="AO1221" s="95"/>
      <c r="AP1221" s="80"/>
      <c r="AR1221" s="80"/>
      <c r="AT1221" s="84"/>
      <c r="AV1221" s="80"/>
      <c r="AX1221" s="80"/>
      <c r="AZ1221" s="80"/>
      <c r="BB1221" s="80"/>
      <c r="BC1221" s="80"/>
    </row>
    <row r="1222" spans="5:55" s="79" customFormat="1" x14ac:dyDescent="0.2">
      <c r="E1222" s="119"/>
      <c r="F1222" s="119"/>
      <c r="G1222" s="131"/>
      <c r="H1222" s="132"/>
      <c r="J1222" s="87"/>
      <c r="K1222" s="87"/>
      <c r="L1222" s="85"/>
      <c r="M1222" s="86"/>
      <c r="N1222" s="85"/>
      <c r="Q1222" s="83"/>
      <c r="R1222" s="80"/>
      <c r="T1222" s="81"/>
      <c r="U1222" s="87"/>
      <c r="V1222" s="80"/>
      <c r="X1222" s="80"/>
      <c r="Z1222" s="80"/>
      <c r="AB1222" s="80"/>
      <c r="AD1222" s="80"/>
      <c r="AF1222" s="80"/>
      <c r="AH1222" s="82"/>
      <c r="AI1222" s="80"/>
      <c r="AK1222" s="80"/>
      <c r="AM1222" s="83"/>
      <c r="AN1222" s="80"/>
      <c r="AO1222" s="95"/>
      <c r="AP1222" s="80"/>
      <c r="AR1222" s="80"/>
      <c r="AT1222" s="84"/>
      <c r="AV1222" s="80"/>
      <c r="AX1222" s="80"/>
      <c r="AZ1222" s="80"/>
      <c r="BB1222" s="80"/>
      <c r="BC1222" s="80"/>
    </row>
    <row r="1223" spans="5:55" s="79" customFormat="1" x14ac:dyDescent="0.2">
      <c r="E1223" s="119"/>
      <c r="F1223" s="119"/>
      <c r="G1223" s="131"/>
      <c r="H1223" s="132"/>
      <c r="J1223" s="87"/>
      <c r="K1223" s="87"/>
      <c r="L1223" s="85"/>
      <c r="M1223" s="86"/>
      <c r="N1223" s="85"/>
      <c r="Q1223" s="83"/>
      <c r="R1223" s="80"/>
      <c r="T1223" s="81"/>
      <c r="U1223" s="87"/>
      <c r="V1223" s="80"/>
      <c r="X1223" s="80"/>
      <c r="Z1223" s="80"/>
      <c r="AB1223" s="80"/>
      <c r="AD1223" s="80"/>
      <c r="AF1223" s="80"/>
      <c r="AH1223" s="82"/>
      <c r="AI1223" s="80"/>
      <c r="AK1223" s="80"/>
      <c r="AM1223" s="83"/>
      <c r="AN1223" s="80"/>
      <c r="AO1223" s="95"/>
      <c r="AP1223" s="80"/>
      <c r="AR1223" s="80"/>
      <c r="AT1223" s="84"/>
      <c r="AV1223" s="80"/>
      <c r="AX1223" s="80"/>
      <c r="AZ1223" s="80"/>
      <c r="BB1223" s="80"/>
      <c r="BC1223" s="80"/>
    </row>
    <row r="1224" spans="5:55" s="79" customFormat="1" x14ac:dyDescent="0.2">
      <c r="E1224" s="119"/>
      <c r="F1224" s="119"/>
      <c r="G1224" s="131"/>
      <c r="H1224" s="132"/>
      <c r="J1224" s="87"/>
      <c r="K1224" s="87"/>
      <c r="L1224" s="85"/>
      <c r="M1224" s="86"/>
      <c r="N1224" s="85"/>
      <c r="Q1224" s="83"/>
      <c r="R1224" s="80"/>
      <c r="T1224" s="81"/>
      <c r="U1224" s="87"/>
      <c r="V1224" s="80"/>
      <c r="X1224" s="80"/>
      <c r="Z1224" s="80"/>
      <c r="AB1224" s="80"/>
      <c r="AD1224" s="80"/>
      <c r="AF1224" s="80"/>
      <c r="AH1224" s="82"/>
      <c r="AI1224" s="80"/>
      <c r="AK1224" s="80"/>
      <c r="AM1224" s="83"/>
      <c r="AN1224" s="80"/>
      <c r="AO1224" s="95"/>
      <c r="AP1224" s="80"/>
      <c r="AR1224" s="80"/>
      <c r="AT1224" s="84"/>
      <c r="AV1224" s="80"/>
      <c r="AX1224" s="80"/>
      <c r="AZ1224" s="80"/>
      <c r="BB1224" s="80"/>
      <c r="BC1224" s="80"/>
    </row>
    <row r="1225" spans="5:55" s="79" customFormat="1" x14ac:dyDescent="0.2">
      <c r="E1225" s="119"/>
      <c r="F1225" s="119"/>
      <c r="G1225" s="131"/>
      <c r="H1225" s="132"/>
      <c r="J1225" s="87"/>
      <c r="K1225" s="87"/>
      <c r="L1225" s="85"/>
      <c r="M1225" s="86"/>
      <c r="N1225" s="85"/>
      <c r="Q1225" s="83"/>
      <c r="R1225" s="80"/>
      <c r="T1225" s="81"/>
      <c r="U1225" s="87"/>
      <c r="V1225" s="80"/>
      <c r="X1225" s="80"/>
      <c r="Z1225" s="80"/>
      <c r="AB1225" s="80"/>
      <c r="AD1225" s="80"/>
      <c r="AF1225" s="80"/>
      <c r="AH1225" s="82"/>
      <c r="AI1225" s="80"/>
      <c r="AK1225" s="80"/>
      <c r="AM1225" s="83"/>
      <c r="AN1225" s="80"/>
      <c r="AO1225" s="95"/>
      <c r="AP1225" s="80"/>
      <c r="AR1225" s="80"/>
      <c r="AT1225" s="84"/>
      <c r="AV1225" s="80"/>
      <c r="AX1225" s="80"/>
      <c r="AZ1225" s="80"/>
      <c r="BB1225" s="80"/>
      <c r="BC1225" s="80"/>
    </row>
    <row r="1226" spans="5:55" s="79" customFormat="1" x14ac:dyDescent="0.2">
      <c r="E1226" s="119"/>
      <c r="F1226" s="119"/>
      <c r="G1226" s="131"/>
      <c r="H1226" s="132"/>
      <c r="J1226" s="87"/>
      <c r="K1226" s="87"/>
      <c r="L1226" s="85"/>
      <c r="M1226" s="86"/>
      <c r="N1226" s="85"/>
      <c r="Q1226" s="83"/>
      <c r="R1226" s="80"/>
      <c r="T1226" s="81"/>
      <c r="U1226" s="87"/>
      <c r="V1226" s="80"/>
      <c r="X1226" s="80"/>
      <c r="Z1226" s="80"/>
      <c r="AB1226" s="80"/>
      <c r="AD1226" s="80"/>
      <c r="AF1226" s="80"/>
      <c r="AH1226" s="82"/>
      <c r="AI1226" s="80"/>
      <c r="AK1226" s="80"/>
      <c r="AM1226" s="83"/>
      <c r="AN1226" s="80"/>
      <c r="AO1226" s="95"/>
      <c r="AP1226" s="80"/>
      <c r="AR1226" s="80"/>
      <c r="AT1226" s="84"/>
      <c r="AV1226" s="80"/>
      <c r="AX1226" s="80"/>
      <c r="AZ1226" s="80"/>
      <c r="BB1226" s="80"/>
      <c r="BC1226" s="80"/>
    </row>
    <row r="1227" spans="5:55" s="79" customFormat="1" x14ac:dyDescent="0.2">
      <c r="E1227" s="119"/>
      <c r="F1227" s="119"/>
      <c r="G1227" s="131"/>
      <c r="H1227" s="132"/>
      <c r="J1227" s="87"/>
      <c r="K1227" s="87"/>
      <c r="L1227" s="85"/>
      <c r="M1227" s="86"/>
      <c r="N1227" s="85"/>
      <c r="Q1227" s="83"/>
      <c r="R1227" s="80"/>
      <c r="T1227" s="81"/>
      <c r="U1227" s="87"/>
      <c r="V1227" s="80"/>
      <c r="X1227" s="80"/>
      <c r="Z1227" s="80"/>
      <c r="AB1227" s="80"/>
      <c r="AD1227" s="80"/>
      <c r="AF1227" s="80"/>
      <c r="AH1227" s="82"/>
      <c r="AI1227" s="80"/>
      <c r="AK1227" s="80"/>
      <c r="AM1227" s="83"/>
      <c r="AN1227" s="80"/>
      <c r="AO1227" s="95"/>
      <c r="AP1227" s="80"/>
      <c r="AR1227" s="80"/>
      <c r="AT1227" s="84"/>
      <c r="AV1227" s="80"/>
      <c r="AX1227" s="80"/>
      <c r="AZ1227" s="80"/>
      <c r="BB1227" s="80"/>
      <c r="BC1227" s="80"/>
    </row>
    <row r="1228" spans="5:55" s="79" customFormat="1" x14ac:dyDescent="0.2">
      <c r="E1228" s="119"/>
      <c r="F1228" s="119"/>
      <c r="G1228" s="131"/>
      <c r="H1228" s="132"/>
      <c r="J1228" s="87"/>
      <c r="K1228" s="87"/>
      <c r="L1228" s="85"/>
      <c r="M1228" s="86"/>
      <c r="N1228" s="85"/>
      <c r="Q1228" s="83"/>
      <c r="R1228" s="80"/>
      <c r="T1228" s="81"/>
      <c r="U1228" s="87"/>
      <c r="V1228" s="80"/>
      <c r="X1228" s="80"/>
      <c r="Z1228" s="80"/>
      <c r="AB1228" s="80"/>
      <c r="AD1228" s="80"/>
      <c r="AF1228" s="80"/>
      <c r="AH1228" s="82"/>
      <c r="AI1228" s="80"/>
      <c r="AK1228" s="80"/>
      <c r="AM1228" s="83"/>
      <c r="AN1228" s="80"/>
      <c r="AO1228" s="95"/>
      <c r="AP1228" s="80"/>
      <c r="AR1228" s="80"/>
      <c r="AT1228" s="84"/>
      <c r="AV1228" s="80"/>
      <c r="AX1228" s="80"/>
      <c r="AZ1228" s="80"/>
      <c r="BB1228" s="80"/>
      <c r="BC1228" s="80"/>
    </row>
    <row r="1229" spans="5:55" s="79" customFormat="1" x14ac:dyDescent="0.2">
      <c r="E1229" s="119"/>
      <c r="F1229" s="119"/>
      <c r="G1229" s="131"/>
      <c r="H1229" s="132"/>
      <c r="J1229" s="87"/>
      <c r="K1229" s="87"/>
      <c r="L1229" s="85"/>
      <c r="M1229" s="86"/>
      <c r="N1229" s="85"/>
      <c r="Q1229" s="83"/>
      <c r="R1229" s="80"/>
      <c r="T1229" s="81"/>
      <c r="U1229" s="87"/>
      <c r="V1229" s="80"/>
      <c r="X1229" s="80"/>
      <c r="Z1229" s="80"/>
      <c r="AB1229" s="80"/>
      <c r="AD1229" s="80"/>
      <c r="AF1229" s="80"/>
      <c r="AH1229" s="82"/>
      <c r="AI1229" s="80"/>
      <c r="AK1229" s="80"/>
      <c r="AM1229" s="83"/>
      <c r="AN1229" s="80"/>
      <c r="AO1229" s="95"/>
      <c r="AP1229" s="80"/>
      <c r="AR1229" s="80"/>
      <c r="AT1229" s="84"/>
      <c r="AV1229" s="80"/>
      <c r="AX1229" s="80"/>
      <c r="AZ1229" s="80"/>
      <c r="BB1229" s="80"/>
      <c r="BC1229" s="80"/>
    </row>
    <row r="1230" spans="5:55" s="79" customFormat="1" x14ac:dyDescent="0.2">
      <c r="E1230" s="119"/>
      <c r="F1230" s="119"/>
      <c r="G1230" s="131"/>
      <c r="H1230" s="132"/>
      <c r="J1230" s="87"/>
      <c r="K1230" s="87"/>
      <c r="L1230" s="85"/>
      <c r="M1230" s="86"/>
      <c r="N1230" s="85"/>
      <c r="Q1230" s="83"/>
      <c r="R1230" s="80"/>
      <c r="T1230" s="81"/>
      <c r="U1230" s="87"/>
      <c r="V1230" s="80"/>
      <c r="X1230" s="80"/>
      <c r="Z1230" s="80"/>
      <c r="AB1230" s="80"/>
      <c r="AD1230" s="80"/>
      <c r="AF1230" s="80"/>
      <c r="AH1230" s="82"/>
      <c r="AI1230" s="80"/>
      <c r="AK1230" s="80"/>
      <c r="AM1230" s="83"/>
      <c r="AN1230" s="80"/>
      <c r="AO1230" s="95"/>
      <c r="AP1230" s="80"/>
      <c r="AR1230" s="80"/>
      <c r="AT1230" s="84"/>
      <c r="AV1230" s="80"/>
      <c r="AX1230" s="80"/>
      <c r="AZ1230" s="80"/>
      <c r="BB1230" s="80"/>
      <c r="BC1230" s="80"/>
    </row>
    <row r="1231" spans="5:55" s="79" customFormat="1" x14ac:dyDescent="0.2">
      <c r="E1231" s="119"/>
      <c r="F1231" s="119"/>
      <c r="G1231" s="131"/>
      <c r="H1231" s="132"/>
      <c r="J1231" s="87"/>
      <c r="K1231" s="87"/>
      <c r="L1231" s="85"/>
      <c r="M1231" s="86"/>
      <c r="N1231" s="85"/>
      <c r="Q1231" s="83"/>
      <c r="R1231" s="80"/>
      <c r="T1231" s="81"/>
      <c r="U1231" s="87"/>
      <c r="V1231" s="80"/>
      <c r="X1231" s="80"/>
      <c r="Z1231" s="80"/>
      <c r="AB1231" s="80"/>
      <c r="AD1231" s="80"/>
      <c r="AF1231" s="80"/>
      <c r="AH1231" s="82"/>
      <c r="AI1231" s="80"/>
      <c r="AK1231" s="80"/>
      <c r="AM1231" s="83"/>
      <c r="AN1231" s="80"/>
      <c r="AO1231" s="95"/>
      <c r="AP1231" s="80"/>
      <c r="AR1231" s="80"/>
      <c r="AT1231" s="84"/>
      <c r="AV1231" s="80"/>
      <c r="AX1231" s="80"/>
      <c r="AZ1231" s="80"/>
      <c r="BB1231" s="80"/>
      <c r="BC1231" s="80"/>
    </row>
    <row r="1232" spans="5:55" s="79" customFormat="1" x14ac:dyDescent="0.2">
      <c r="E1232" s="119"/>
      <c r="F1232" s="119"/>
      <c r="G1232" s="131"/>
      <c r="H1232" s="132"/>
      <c r="J1232" s="87"/>
      <c r="K1232" s="87"/>
      <c r="L1232" s="85"/>
      <c r="M1232" s="86"/>
      <c r="N1232" s="85"/>
      <c r="Q1232" s="83"/>
      <c r="R1232" s="80"/>
      <c r="T1232" s="81"/>
      <c r="U1232" s="87"/>
      <c r="V1232" s="80"/>
      <c r="X1232" s="80"/>
      <c r="Z1232" s="80"/>
      <c r="AB1232" s="80"/>
      <c r="AD1232" s="80"/>
      <c r="AF1232" s="80"/>
      <c r="AH1232" s="82"/>
      <c r="AI1232" s="80"/>
      <c r="AK1232" s="80"/>
      <c r="AM1232" s="83"/>
      <c r="AN1232" s="80"/>
      <c r="AO1232" s="95"/>
      <c r="AP1232" s="80"/>
      <c r="AR1232" s="80"/>
      <c r="AT1232" s="84"/>
      <c r="AV1232" s="80"/>
      <c r="AX1232" s="80"/>
      <c r="AZ1232" s="80"/>
      <c r="BB1232" s="80"/>
      <c r="BC1232" s="80"/>
    </row>
    <row r="1233" spans="5:55" s="79" customFormat="1" x14ac:dyDescent="0.2">
      <c r="E1233" s="119"/>
      <c r="F1233" s="119"/>
      <c r="G1233" s="131"/>
      <c r="H1233" s="132"/>
      <c r="J1233" s="87"/>
      <c r="K1233" s="87"/>
      <c r="L1233" s="85"/>
      <c r="M1233" s="86"/>
      <c r="N1233" s="85"/>
      <c r="Q1233" s="83"/>
      <c r="R1233" s="80"/>
      <c r="T1233" s="81"/>
      <c r="U1233" s="87"/>
      <c r="V1233" s="80"/>
      <c r="X1233" s="80"/>
      <c r="Z1233" s="80"/>
      <c r="AB1233" s="80"/>
      <c r="AD1233" s="80"/>
      <c r="AF1233" s="80"/>
      <c r="AH1233" s="82"/>
      <c r="AI1233" s="80"/>
      <c r="AK1233" s="80"/>
      <c r="AM1233" s="83"/>
      <c r="AN1233" s="80"/>
      <c r="AO1233" s="95"/>
      <c r="AP1233" s="80"/>
      <c r="AR1233" s="80"/>
      <c r="AT1233" s="84"/>
      <c r="AV1233" s="80"/>
      <c r="AX1233" s="80"/>
      <c r="AZ1233" s="80"/>
      <c r="BB1233" s="80"/>
      <c r="BC1233" s="80"/>
    </row>
    <row r="1234" spans="5:55" s="79" customFormat="1" x14ac:dyDescent="0.2">
      <c r="E1234" s="119"/>
      <c r="F1234" s="119"/>
      <c r="G1234" s="131"/>
      <c r="H1234" s="132"/>
      <c r="J1234" s="87"/>
      <c r="K1234" s="87"/>
      <c r="L1234" s="85"/>
      <c r="M1234" s="86"/>
      <c r="N1234" s="85"/>
      <c r="Q1234" s="83"/>
      <c r="R1234" s="80"/>
      <c r="T1234" s="81"/>
      <c r="U1234" s="87"/>
      <c r="V1234" s="80"/>
      <c r="X1234" s="80"/>
      <c r="Z1234" s="80"/>
      <c r="AB1234" s="80"/>
      <c r="AD1234" s="80"/>
      <c r="AF1234" s="80"/>
      <c r="AH1234" s="82"/>
      <c r="AI1234" s="80"/>
      <c r="AK1234" s="80"/>
      <c r="AM1234" s="83"/>
      <c r="AN1234" s="80"/>
      <c r="AO1234" s="95"/>
      <c r="AP1234" s="80"/>
      <c r="AR1234" s="80"/>
      <c r="AT1234" s="84"/>
      <c r="AV1234" s="80"/>
      <c r="AX1234" s="80"/>
      <c r="AZ1234" s="80"/>
      <c r="BB1234" s="80"/>
      <c r="BC1234" s="80"/>
    </row>
    <row r="1235" spans="5:55" s="79" customFormat="1" x14ac:dyDescent="0.2">
      <c r="E1235" s="119"/>
      <c r="F1235" s="119"/>
      <c r="G1235" s="131"/>
      <c r="H1235" s="132"/>
      <c r="J1235" s="87"/>
      <c r="K1235" s="87"/>
      <c r="L1235" s="85"/>
      <c r="M1235" s="86"/>
      <c r="N1235" s="85"/>
      <c r="Q1235" s="83"/>
      <c r="R1235" s="80"/>
      <c r="T1235" s="81"/>
      <c r="U1235" s="87"/>
      <c r="V1235" s="80"/>
      <c r="X1235" s="80"/>
      <c r="Z1235" s="80"/>
      <c r="AB1235" s="80"/>
      <c r="AD1235" s="80"/>
      <c r="AF1235" s="80"/>
      <c r="AH1235" s="82"/>
      <c r="AI1235" s="80"/>
      <c r="AK1235" s="80"/>
      <c r="AM1235" s="83"/>
      <c r="AN1235" s="80"/>
      <c r="AO1235" s="95"/>
      <c r="AP1235" s="80"/>
      <c r="AR1235" s="80"/>
      <c r="AT1235" s="84"/>
      <c r="AV1235" s="80"/>
      <c r="AX1235" s="80"/>
      <c r="AZ1235" s="80"/>
      <c r="BB1235" s="80"/>
      <c r="BC1235" s="80"/>
    </row>
    <row r="1236" spans="5:55" s="79" customFormat="1" x14ac:dyDescent="0.2">
      <c r="E1236" s="119"/>
      <c r="F1236" s="119"/>
      <c r="G1236" s="131"/>
      <c r="H1236" s="132"/>
      <c r="J1236" s="87"/>
      <c r="K1236" s="87"/>
      <c r="L1236" s="85"/>
      <c r="M1236" s="86"/>
      <c r="N1236" s="85"/>
      <c r="Q1236" s="83"/>
      <c r="R1236" s="80"/>
      <c r="T1236" s="81"/>
      <c r="U1236" s="87"/>
      <c r="V1236" s="80"/>
      <c r="X1236" s="80"/>
      <c r="Z1236" s="80"/>
      <c r="AB1236" s="80"/>
      <c r="AD1236" s="80"/>
      <c r="AF1236" s="80"/>
      <c r="AH1236" s="82"/>
      <c r="AI1236" s="80"/>
      <c r="AK1236" s="80"/>
      <c r="AM1236" s="83"/>
      <c r="AN1236" s="80"/>
      <c r="AO1236" s="95"/>
      <c r="AP1236" s="80"/>
      <c r="AR1236" s="80"/>
      <c r="AT1236" s="84"/>
      <c r="AV1236" s="80"/>
      <c r="AX1236" s="80"/>
      <c r="AZ1236" s="80"/>
      <c r="BB1236" s="80"/>
      <c r="BC1236" s="80"/>
    </row>
    <row r="1237" spans="5:55" s="79" customFormat="1" x14ac:dyDescent="0.2">
      <c r="E1237" s="119"/>
      <c r="F1237" s="119"/>
      <c r="G1237" s="131"/>
      <c r="H1237" s="132"/>
      <c r="J1237" s="87"/>
      <c r="K1237" s="87"/>
      <c r="L1237" s="85"/>
      <c r="M1237" s="86"/>
      <c r="N1237" s="85"/>
      <c r="Q1237" s="83"/>
      <c r="R1237" s="80"/>
      <c r="T1237" s="81"/>
      <c r="U1237" s="87"/>
      <c r="V1237" s="80"/>
      <c r="X1237" s="80"/>
      <c r="Z1237" s="80"/>
      <c r="AB1237" s="80"/>
      <c r="AD1237" s="80"/>
      <c r="AF1237" s="80"/>
      <c r="AH1237" s="82"/>
      <c r="AI1237" s="80"/>
      <c r="AK1237" s="80"/>
      <c r="AM1237" s="83"/>
      <c r="AN1237" s="80"/>
      <c r="AO1237" s="95"/>
      <c r="AP1237" s="80"/>
      <c r="AR1237" s="80"/>
      <c r="AT1237" s="84"/>
      <c r="AV1237" s="80"/>
      <c r="AX1237" s="80"/>
      <c r="AZ1237" s="80"/>
      <c r="BB1237" s="80"/>
      <c r="BC1237" s="80"/>
    </row>
    <row r="1238" spans="5:55" s="79" customFormat="1" x14ac:dyDescent="0.2">
      <c r="E1238" s="119"/>
      <c r="F1238" s="119"/>
      <c r="G1238" s="131"/>
      <c r="H1238" s="132"/>
      <c r="J1238" s="87"/>
      <c r="K1238" s="87"/>
      <c r="L1238" s="85"/>
      <c r="M1238" s="86"/>
      <c r="N1238" s="85"/>
      <c r="Q1238" s="83"/>
      <c r="R1238" s="80"/>
      <c r="T1238" s="81"/>
      <c r="U1238" s="87"/>
      <c r="V1238" s="80"/>
      <c r="X1238" s="80"/>
      <c r="Z1238" s="80"/>
      <c r="AB1238" s="80"/>
      <c r="AD1238" s="80"/>
      <c r="AF1238" s="80"/>
      <c r="AH1238" s="82"/>
      <c r="AI1238" s="80"/>
      <c r="AK1238" s="80"/>
      <c r="AM1238" s="83"/>
      <c r="AN1238" s="80"/>
      <c r="AO1238" s="95"/>
      <c r="AP1238" s="80"/>
      <c r="AR1238" s="80"/>
      <c r="AT1238" s="84"/>
      <c r="AV1238" s="80"/>
      <c r="AX1238" s="80"/>
      <c r="AZ1238" s="80"/>
      <c r="BB1238" s="80"/>
      <c r="BC1238" s="80"/>
    </row>
    <row r="1239" spans="5:55" s="79" customFormat="1" x14ac:dyDescent="0.2">
      <c r="E1239" s="119"/>
      <c r="F1239" s="119"/>
      <c r="G1239" s="131"/>
      <c r="H1239" s="132"/>
      <c r="J1239" s="87"/>
      <c r="K1239" s="87"/>
      <c r="L1239" s="85"/>
      <c r="M1239" s="86"/>
      <c r="N1239" s="85"/>
      <c r="Q1239" s="83"/>
      <c r="R1239" s="80"/>
      <c r="T1239" s="81"/>
      <c r="U1239" s="87"/>
      <c r="V1239" s="80"/>
      <c r="X1239" s="80"/>
      <c r="Z1239" s="80"/>
      <c r="AB1239" s="80"/>
      <c r="AD1239" s="80"/>
      <c r="AF1239" s="80"/>
      <c r="AH1239" s="82"/>
      <c r="AI1239" s="80"/>
      <c r="AK1239" s="80"/>
      <c r="AM1239" s="83"/>
      <c r="AN1239" s="80"/>
      <c r="AO1239" s="95"/>
      <c r="AP1239" s="80"/>
      <c r="AR1239" s="80"/>
      <c r="AT1239" s="84"/>
      <c r="AV1239" s="80"/>
      <c r="AX1239" s="80"/>
      <c r="AZ1239" s="80"/>
      <c r="BB1239" s="80"/>
      <c r="BC1239" s="80"/>
    </row>
    <row r="1240" spans="5:55" s="79" customFormat="1" x14ac:dyDescent="0.2">
      <c r="E1240" s="119"/>
      <c r="F1240" s="119"/>
      <c r="G1240" s="131"/>
      <c r="H1240" s="132"/>
      <c r="J1240" s="87"/>
      <c r="K1240" s="87"/>
      <c r="L1240" s="85"/>
      <c r="M1240" s="86"/>
      <c r="N1240" s="85"/>
      <c r="Q1240" s="83"/>
      <c r="R1240" s="80"/>
      <c r="T1240" s="81"/>
      <c r="U1240" s="87"/>
      <c r="V1240" s="80"/>
      <c r="X1240" s="80"/>
      <c r="Z1240" s="80"/>
      <c r="AB1240" s="80"/>
      <c r="AD1240" s="80"/>
      <c r="AF1240" s="80"/>
      <c r="AH1240" s="82"/>
      <c r="AI1240" s="80"/>
      <c r="AK1240" s="80"/>
      <c r="AM1240" s="83"/>
      <c r="AN1240" s="80"/>
      <c r="AO1240" s="95"/>
      <c r="AP1240" s="80"/>
      <c r="AR1240" s="80"/>
      <c r="AT1240" s="84"/>
      <c r="AV1240" s="80"/>
      <c r="AX1240" s="80"/>
      <c r="AZ1240" s="80"/>
      <c r="BB1240" s="80"/>
      <c r="BC1240" s="80"/>
    </row>
    <row r="1241" spans="5:55" s="79" customFormat="1" x14ac:dyDescent="0.2">
      <c r="E1241" s="119"/>
      <c r="F1241" s="119"/>
      <c r="G1241" s="131"/>
      <c r="H1241" s="132"/>
      <c r="J1241" s="87"/>
      <c r="K1241" s="87"/>
      <c r="L1241" s="85"/>
      <c r="M1241" s="86"/>
      <c r="N1241" s="85"/>
      <c r="Q1241" s="83"/>
      <c r="R1241" s="80"/>
      <c r="T1241" s="81"/>
      <c r="U1241" s="87"/>
      <c r="V1241" s="80"/>
      <c r="X1241" s="80"/>
      <c r="Z1241" s="80"/>
      <c r="AB1241" s="80"/>
      <c r="AD1241" s="80"/>
      <c r="AF1241" s="80"/>
      <c r="AH1241" s="82"/>
      <c r="AI1241" s="80"/>
      <c r="AK1241" s="80"/>
      <c r="AM1241" s="83"/>
      <c r="AN1241" s="80"/>
      <c r="AO1241" s="95"/>
      <c r="AP1241" s="80"/>
      <c r="AR1241" s="80"/>
      <c r="AT1241" s="84"/>
      <c r="AV1241" s="80"/>
      <c r="AX1241" s="80"/>
      <c r="AZ1241" s="80"/>
      <c r="BB1241" s="80"/>
      <c r="BC1241" s="80"/>
    </row>
    <row r="1242" spans="5:55" s="79" customFormat="1" x14ac:dyDescent="0.2">
      <c r="E1242" s="119"/>
      <c r="F1242" s="119"/>
      <c r="G1242" s="131"/>
      <c r="H1242" s="132"/>
      <c r="J1242" s="87"/>
      <c r="K1242" s="87"/>
      <c r="L1242" s="85"/>
      <c r="M1242" s="86"/>
      <c r="N1242" s="85"/>
      <c r="Q1242" s="83"/>
      <c r="R1242" s="80"/>
      <c r="T1242" s="81"/>
      <c r="U1242" s="87"/>
      <c r="V1242" s="80"/>
      <c r="X1242" s="80"/>
      <c r="Z1242" s="80"/>
      <c r="AB1242" s="80"/>
      <c r="AD1242" s="80"/>
      <c r="AF1242" s="80"/>
      <c r="AH1242" s="82"/>
      <c r="AI1242" s="80"/>
      <c r="AK1242" s="80"/>
      <c r="AM1242" s="83"/>
      <c r="AN1242" s="80"/>
      <c r="AO1242" s="95"/>
      <c r="AP1242" s="80"/>
      <c r="AR1242" s="80"/>
      <c r="AT1242" s="84"/>
      <c r="AV1242" s="80"/>
      <c r="AX1242" s="80"/>
      <c r="AZ1242" s="80"/>
      <c r="BB1242" s="80"/>
      <c r="BC1242" s="80"/>
    </row>
    <row r="1243" spans="5:55" s="79" customFormat="1" x14ac:dyDescent="0.2">
      <c r="E1243" s="119"/>
      <c r="F1243" s="119"/>
      <c r="G1243" s="131"/>
      <c r="H1243" s="132"/>
      <c r="J1243" s="87"/>
      <c r="K1243" s="87"/>
      <c r="L1243" s="85"/>
      <c r="M1243" s="86"/>
      <c r="N1243" s="85"/>
      <c r="Q1243" s="83"/>
      <c r="R1243" s="80"/>
      <c r="T1243" s="81"/>
      <c r="U1243" s="87"/>
      <c r="V1243" s="80"/>
      <c r="X1243" s="80"/>
      <c r="Z1243" s="80"/>
      <c r="AB1243" s="80"/>
      <c r="AD1243" s="80"/>
      <c r="AF1243" s="80"/>
      <c r="AH1243" s="82"/>
      <c r="AI1243" s="80"/>
      <c r="AK1243" s="80"/>
      <c r="AM1243" s="83"/>
      <c r="AN1243" s="80"/>
      <c r="AO1243" s="95"/>
      <c r="AP1243" s="80"/>
      <c r="AR1243" s="80"/>
      <c r="AT1243" s="84"/>
      <c r="AV1243" s="80"/>
      <c r="AX1243" s="80"/>
      <c r="AZ1243" s="80"/>
      <c r="BB1243" s="80"/>
      <c r="BC1243" s="80"/>
    </row>
    <row r="1244" spans="5:55" s="79" customFormat="1" x14ac:dyDescent="0.2">
      <c r="E1244" s="119"/>
      <c r="F1244" s="119"/>
      <c r="G1244" s="131"/>
      <c r="H1244" s="132"/>
      <c r="J1244" s="87"/>
      <c r="K1244" s="87"/>
      <c r="L1244" s="85"/>
      <c r="M1244" s="86"/>
      <c r="N1244" s="85"/>
      <c r="Q1244" s="83"/>
      <c r="R1244" s="80"/>
      <c r="T1244" s="81"/>
      <c r="U1244" s="87"/>
      <c r="V1244" s="80"/>
      <c r="X1244" s="80"/>
      <c r="Z1244" s="80"/>
      <c r="AB1244" s="80"/>
      <c r="AD1244" s="80"/>
      <c r="AF1244" s="80"/>
      <c r="AH1244" s="82"/>
      <c r="AI1244" s="80"/>
      <c r="AK1244" s="80"/>
      <c r="AM1244" s="83"/>
      <c r="AN1244" s="80"/>
      <c r="AO1244" s="95"/>
      <c r="AP1244" s="80"/>
      <c r="AR1244" s="80"/>
      <c r="AT1244" s="84"/>
      <c r="AV1244" s="80"/>
      <c r="AX1244" s="80"/>
      <c r="AZ1244" s="80"/>
      <c r="BB1244" s="80"/>
      <c r="BC1244" s="80"/>
    </row>
    <row r="1245" spans="5:55" s="79" customFormat="1" x14ac:dyDescent="0.2">
      <c r="E1245" s="119"/>
      <c r="F1245" s="119"/>
      <c r="G1245" s="131"/>
      <c r="H1245" s="132"/>
      <c r="J1245" s="87"/>
      <c r="K1245" s="87"/>
      <c r="L1245" s="85"/>
      <c r="M1245" s="86"/>
      <c r="N1245" s="85"/>
      <c r="Q1245" s="83"/>
      <c r="R1245" s="80"/>
      <c r="T1245" s="81"/>
      <c r="U1245" s="87"/>
      <c r="V1245" s="80"/>
      <c r="X1245" s="80"/>
      <c r="Z1245" s="80"/>
      <c r="AB1245" s="80"/>
      <c r="AD1245" s="80"/>
      <c r="AF1245" s="80"/>
      <c r="AH1245" s="82"/>
      <c r="AI1245" s="80"/>
      <c r="AK1245" s="80"/>
      <c r="AM1245" s="83"/>
      <c r="AN1245" s="80"/>
      <c r="AO1245" s="95"/>
      <c r="AP1245" s="80"/>
      <c r="AR1245" s="80"/>
      <c r="AT1245" s="84"/>
      <c r="AV1245" s="80"/>
      <c r="AX1245" s="80"/>
      <c r="AZ1245" s="80"/>
      <c r="BB1245" s="80"/>
      <c r="BC1245" s="80"/>
    </row>
    <row r="1246" spans="5:55" s="79" customFormat="1" x14ac:dyDescent="0.2">
      <c r="E1246" s="119"/>
      <c r="F1246" s="119"/>
      <c r="G1246" s="131"/>
      <c r="H1246" s="132"/>
      <c r="J1246" s="87"/>
      <c r="K1246" s="87"/>
      <c r="L1246" s="85"/>
      <c r="M1246" s="86"/>
      <c r="N1246" s="85"/>
      <c r="Q1246" s="83"/>
      <c r="R1246" s="80"/>
      <c r="T1246" s="81"/>
      <c r="U1246" s="87"/>
      <c r="V1246" s="80"/>
      <c r="X1246" s="80"/>
      <c r="Z1246" s="80"/>
      <c r="AB1246" s="80"/>
      <c r="AD1246" s="80"/>
      <c r="AF1246" s="80"/>
      <c r="AH1246" s="82"/>
      <c r="AI1246" s="80"/>
      <c r="AK1246" s="80"/>
      <c r="AM1246" s="83"/>
      <c r="AN1246" s="80"/>
      <c r="AO1246" s="95"/>
      <c r="AP1246" s="80"/>
      <c r="AR1246" s="80"/>
      <c r="AT1246" s="84"/>
      <c r="AV1246" s="80"/>
      <c r="AX1246" s="80"/>
      <c r="AZ1246" s="80"/>
      <c r="BB1246" s="80"/>
      <c r="BC1246" s="80"/>
    </row>
    <row r="1247" spans="5:55" s="79" customFormat="1" x14ac:dyDescent="0.2">
      <c r="E1247" s="119"/>
      <c r="F1247" s="119"/>
      <c r="G1247" s="131"/>
      <c r="H1247" s="132"/>
      <c r="J1247" s="87"/>
      <c r="K1247" s="87"/>
      <c r="L1247" s="85"/>
      <c r="M1247" s="86"/>
      <c r="N1247" s="85"/>
      <c r="Q1247" s="83"/>
      <c r="R1247" s="80"/>
      <c r="T1247" s="81"/>
      <c r="U1247" s="87"/>
      <c r="V1247" s="80"/>
      <c r="X1247" s="80"/>
      <c r="Z1247" s="80"/>
      <c r="AB1247" s="80"/>
      <c r="AD1247" s="80"/>
      <c r="AF1247" s="80"/>
      <c r="AH1247" s="82"/>
      <c r="AI1247" s="80"/>
      <c r="AK1247" s="80"/>
      <c r="AM1247" s="83"/>
      <c r="AN1247" s="80"/>
      <c r="AO1247" s="95"/>
      <c r="AP1247" s="80"/>
      <c r="AR1247" s="80"/>
      <c r="AT1247" s="84"/>
      <c r="AV1247" s="80"/>
      <c r="AX1247" s="80"/>
      <c r="AZ1247" s="80"/>
      <c r="BB1247" s="80"/>
      <c r="BC1247" s="80"/>
    </row>
    <row r="1248" spans="5:55" s="79" customFormat="1" x14ac:dyDescent="0.2">
      <c r="E1248" s="119"/>
      <c r="F1248" s="119"/>
      <c r="G1248" s="131"/>
      <c r="H1248" s="132"/>
      <c r="J1248" s="87"/>
      <c r="K1248" s="87"/>
      <c r="L1248" s="85"/>
      <c r="M1248" s="86"/>
      <c r="N1248" s="85"/>
      <c r="Q1248" s="83"/>
      <c r="R1248" s="80"/>
      <c r="T1248" s="81"/>
      <c r="U1248" s="87"/>
      <c r="V1248" s="80"/>
      <c r="X1248" s="80"/>
      <c r="Z1248" s="80"/>
      <c r="AB1248" s="80"/>
      <c r="AD1248" s="80"/>
      <c r="AF1248" s="80"/>
      <c r="AH1248" s="82"/>
      <c r="AI1248" s="80"/>
      <c r="AK1248" s="80"/>
      <c r="AM1248" s="83"/>
      <c r="AN1248" s="80"/>
      <c r="AO1248" s="95"/>
      <c r="AP1248" s="80"/>
      <c r="AR1248" s="80"/>
      <c r="AT1248" s="84"/>
      <c r="AV1248" s="80"/>
      <c r="AX1248" s="80"/>
      <c r="AZ1248" s="80"/>
      <c r="BB1248" s="80"/>
      <c r="BC1248" s="80"/>
    </row>
    <row r="1249" spans="5:55" s="79" customFormat="1" x14ac:dyDescent="0.2">
      <c r="E1249" s="119"/>
      <c r="F1249" s="119"/>
      <c r="G1249" s="131"/>
      <c r="H1249" s="132"/>
      <c r="J1249" s="87"/>
      <c r="K1249" s="87"/>
      <c r="L1249" s="85"/>
      <c r="M1249" s="86"/>
      <c r="N1249" s="85"/>
      <c r="Q1249" s="83"/>
      <c r="R1249" s="80"/>
      <c r="T1249" s="81"/>
      <c r="U1249" s="87"/>
      <c r="V1249" s="80"/>
      <c r="X1249" s="80"/>
      <c r="Z1249" s="80"/>
      <c r="AB1249" s="80"/>
      <c r="AD1249" s="80"/>
      <c r="AF1249" s="80"/>
      <c r="AH1249" s="82"/>
      <c r="AI1249" s="80"/>
      <c r="AK1249" s="80"/>
      <c r="AM1249" s="83"/>
      <c r="AN1249" s="80"/>
      <c r="AO1249" s="95"/>
      <c r="AP1249" s="80"/>
      <c r="AR1249" s="80"/>
      <c r="AT1249" s="84"/>
      <c r="AV1249" s="80"/>
      <c r="AX1249" s="80"/>
      <c r="AZ1249" s="80"/>
      <c r="BB1249" s="80"/>
      <c r="BC1249" s="80"/>
    </row>
    <row r="1250" spans="5:55" s="79" customFormat="1" x14ac:dyDescent="0.2">
      <c r="E1250" s="119"/>
      <c r="F1250" s="119"/>
      <c r="G1250" s="131"/>
      <c r="H1250" s="132"/>
      <c r="J1250" s="87"/>
      <c r="K1250" s="87"/>
      <c r="L1250" s="85"/>
      <c r="M1250" s="86"/>
      <c r="N1250" s="85"/>
      <c r="Q1250" s="83"/>
      <c r="R1250" s="80"/>
      <c r="T1250" s="81"/>
      <c r="U1250" s="87"/>
      <c r="V1250" s="80"/>
      <c r="X1250" s="80"/>
      <c r="Z1250" s="80"/>
      <c r="AB1250" s="80"/>
      <c r="AD1250" s="80"/>
      <c r="AF1250" s="80"/>
      <c r="AH1250" s="82"/>
      <c r="AI1250" s="80"/>
      <c r="AK1250" s="80"/>
      <c r="AM1250" s="83"/>
      <c r="AN1250" s="80"/>
      <c r="AO1250" s="95"/>
      <c r="AP1250" s="80"/>
      <c r="AR1250" s="80"/>
      <c r="AT1250" s="84"/>
      <c r="AV1250" s="80"/>
      <c r="AX1250" s="80"/>
      <c r="AZ1250" s="80"/>
      <c r="BB1250" s="80"/>
      <c r="BC1250" s="80"/>
    </row>
    <row r="1251" spans="5:55" s="79" customFormat="1" x14ac:dyDescent="0.2">
      <c r="E1251" s="119"/>
      <c r="F1251" s="119"/>
      <c r="G1251" s="131"/>
      <c r="H1251" s="132"/>
      <c r="J1251" s="87"/>
      <c r="K1251" s="87"/>
      <c r="L1251" s="85"/>
      <c r="M1251" s="86"/>
      <c r="N1251" s="85"/>
      <c r="Q1251" s="83"/>
      <c r="R1251" s="80"/>
      <c r="T1251" s="81"/>
      <c r="U1251" s="87"/>
      <c r="V1251" s="80"/>
      <c r="X1251" s="80"/>
      <c r="Z1251" s="80"/>
      <c r="AB1251" s="80"/>
      <c r="AD1251" s="80"/>
      <c r="AF1251" s="80"/>
      <c r="AH1251" s="82"/>
      <c r="AI1251" s="80"/>
      <c r="AK1251" s="80"/>
      <c r="AM1251" s="83"/>
      <c r="AN1251" s="80"/>
      <c r="AO1251" s="95"/>
      <c r="AP1251" s="80"/>
      <c r="AR1251" s="80"/>
      <c r="AT1251" s="84"/>
      <c r="AV1251" s="80"/>
      <c r="AX1251" s="80"/>
      <c r="AZ1251" s="80"/>
      <c r="BB1251" s="80"/>
      <c r="BC1251" s="80"/>
    </row>
    <row r="1252" spans="5:55" s="79" customFormat="1" x14ac:dyDescent="0.2">
      <c r="E1252" s="119"/>
      <c r="F1252" s="119"/>
      <c r="G1252" s="131"/>
      <c r="H1252" s="132"/>
      <c r="J1252" s="87"/>
      <c r="K1252" s="87"/>
      <c r="L1252" s="85"/>
      <c r="M1252" s="86"/>
      <c r="N1252" s="85"/>
      <c r="Q1252" s="83"/>
      <c r="R1252" s="80"/>
      <c r="T1252" s="81"/>
      <c r="U1252" s="87"/>
      <c r="V1252" s="80"/>
      <c r="X1252" s="80"/>
      <c r="Z1252" s="80"/>
      <c r="AB1252" s="80"/>
      <c r="AD1252" s="80"/>
      <c r="AF1252" s="80"/>
      <c r="AH1252" s="82"/>
      <c r="AI1252" s="80"/>
      <c r="AK1252" s="80"/>
      <c r="AM1252" s="83"/>
      <c r="AN1252" s="80"/>
      <c r="AO1252" s="95"/>
      <c r="AP1252" s="80"/>
      <c r="AR1252" s="80"/>
      <c r="AT1252" s="84"/>
      <c r="AV1252" s="80"/>
      <c r="AX1252" s="80"/>
      <c r="AZ1252" s="80"/>
      <c r="BB1252" s="80"/>
      <c r="BC1252" s="80"/>
    </row>
    <row r="1253" spans="5:55" s="79" customFormat="1" x14ac:dyDescent="0.2">
      <c r="E1253" s="119"/>
      <c r="F1253" s="119"/>
      <c r="G1253" s="131"/>
      <c r="H1253" s="132"/>
      <c r="J1253" s="87"/>
      <c r="K1253" s="87"/>
      <c r="L1253" s="85"/>
      <c r="M1253" s="86"/>
      <c r="N1253" s="85"/>
      <c r="Q1253" s="83"/>
      <c r="R1253" s="80"/>
      <c r="T1253" s="81"/>
      <c r="U1253" s="87"/>
      <c r="V1253" s="80"/>
      <c r="X1253" s="80"/>
      <c r="Z1253" s="80"/>
      <c r="AB1253" s="80"/>
      <c r="AD1253" s="80"/>
      <c r="AF1253" s="80"/>
      <c r="AH1253" s="82"/>
      <c r="AI1253" s="80"/>
      <c r="AK1253" s="80"/>
      <c r="AM1253" s="83"/>
      <c r="AN1253" s="80"/>
      <c r="AO1253" s="95"/>
      <c r="AP1253" s="80"/>
      <c r="AR1253" s="80"/>
      <c r="AT1253" s="84"/>
      <c r="AV1253" s="80"/>
      <c r="AX1253" s="80"/>
      <c r="AZ1253" s="80"/>
      <c r="BB1253" s="80"/>
      <c r="BC1253" s="80"/>
    </row>
    <row r="1254" spans="5:55" s="79" customFormat="1" x14ac:dyDescent="0.2">
      <c r="E1254" s="119"/>
      <c r="F1254" s="119"/>
      <c r="G1254" s="131"/>
      <c r="H1254" s="132"/>
      <c r="J1254" s="87"/>
      <c r="K1254" s="87"/>
      <c r="L1254" s="85"/>
      <c r="M1254" s="86"/>
      <c r="N1254" s="85"/>
      <c r="Q1254" s="83"/>
      <c r="R1254" s="80"/>
      <c r="T1254" s="81"/>
      <c r="U1254" s="87"/>
      <c r="V1254" s="80"/>
      <c r="X1254" s="80"/>
      <c r="Z1254" s="80"/>
      <c r="AB1254" s="80"/>
      <c r="AD1254" s="80"/>
      <c r="AF1254" s="80"/>
      <c r="AH1254" s="82"/>
      <c r="AI1254" s="80"/>
      <c r="AK1254" s="80"/>
      <c r="AM1254" s="83"/>
      <c r="AN1254" s="80"/>
      <c r="AO1254" s="95"/>
      <c r="AP1254" s="80"/>
      <c r="AR1254" s="80"/>
      <c r="AT1254" s="84"/>
      <c r="AV1254" s="80"/>
      <c r="AX1254" s="80"/>
      <c r="AZ1254" s="80"/>
      <c r="BB1254" s="80"/>
      <c r="BC1254" s="80"/>
    </row>
    <row r="1255" spans="5:55" s="79" customFormat="1" x14ac:dyDescent="0.2">
      <c r="E1255" s="119"/>
      <c r="F1255" s="119"/>
      <c r="G1255" s="131"/>
      <c r="H1255" s="132"/>
      <c r="J1255" s="87"/>
      <c r="K1255" s="87"/>
      <c r="L1255" s="85"/>
      <c r="M1255" s="86"/>
      <c r="N1255" s="85"/>
      <c r="Q1255" s="83"/>
      <c r="R1255" s="80"/>
      <c r="T1255" s="81"/>
      <c r="U1255" s="87"/>
      <c r="V1255" s="80"/>
      <c r="X1255" s="80"/>
      <c r="Z1255" s="80"/>
      <c r="AB1255" s="80"/>
      <c r="AD1255" s="80"/>
      <c r="AF1255" s="80"/>
      <c r="AH1255" s="82"/>
      <c r="AI1255" s="80"/>
      <c r="AK1255" s="80"/>
      <c r="AM1255" s="83"/>
      <c r="AN1255" s="80"/>
      <c r="AO1255" s="95"/>
      <c r="AP1255" s="80"/>
      <c r="AR1255" s="80"/>
      <c r="AT1255" s="84"/>
      <c r="AV1255" s="80"/>
      <c r="AX1255" s="80"/>
      <c r="AZ1255" s="80"/>
      <c r="BB1255" s="80"/>
      <c r="BC1255" s="80"/>
    </row>
    <row r="1256" spans="5:55" s="79" customFormat="1" x14ac:dyDescent="0.2">
      <c r="E1256" s="119"/>
      <c r="F1256" s="119"/>
      <c r="G1256" s="131"/>
      <c r="H1256" s="132"/>
      <c r="J1256" s="87"/>
      <c r="K1256" s="87"/>
      <c r="L1256" s="85"/>
      <c r="M1256" s="86"/>
      <c r="N1256" s="85"/>
      <c r="Q1256" s="83"/>
      <c r="R1256" s="80"/>
      <c r="T1256" s="81"/>
      <c r="U1256" s="87"/>
      <c r="V1256" s="80"/>
      <c r="X1256" s="80"/>
      <c r="Z1256" s="80"/>
      <c r="AB1256" s="80"/>
      <c r="AD1256" s="80"/>
      <c r="AF1256" s="80"/>
      <c r="AH1256" s="82"/>
      <c r="AI1256" s="80"/>
      <c r="AK1256" s="80"/>
      <c r="AM1256" s="83"/>
      <c r="AN1256" s="80"/>
      <c r="AO1256" s="95"/>
      <c r="AP1256" s="80"/>
      <c r="AR1256" s="80"/>
      <c r="AT1256" s="84"/>
      <c r="AV1256" s="80"/>
      <c r="AX1256" s="80"/>
      <c r="AZ1256" s="80"/>
      <c r="BB1256" s="80"/>
      <c r="BC1256" s="80"/>
    </row>
    <row r="1257" spans="5:55" s="79" customFormat="1" x14ac:dyDescent="0.2">
      <c r="E1257" s="119"/>
      <c r="F1257" s="119"/>
      <c r="G1257" s="131"/>
      <c r="H1257" s="132"/>
      <c r="J1257" s="87"/>
      <c r="K1257" s="87"/>
      <c r="L1257" s="85"/>
      <c r="M1257" s="86"/>
      <c r="N1257" s="85"/>
      <c r="Q1257" s="83"/>
      <c r="R1257" s="80"/>
      <c r="T1257" s="81"/>
      <c r="U1257" s="87"/>
      <c r="V1257" s="80"/>
      <c r="X1257" s="80"/>
      <c r="Z1257" s="80"/>
      <c r="AB1257" s="80"/>
      <c r="AD1257" s="80"/>
      <c r="AF1257" s="80"/>
      <c r="AH1257" s="82"/>
      <c r="AI1257" s="80"/>
      <c r="AK1257" s="80"/>
      <c r="AM1257" s="83"/>
      <c r="AN1257" s="80"/>
      <c r="AO1257" s="95"/>
      <c r="AP1257" s="80"/>
      <c r="AR1257" s="80"/>
      <c r="AT1257" s="84"/>
      <c r="AV1257" s="80"/>
      <c r="AX1257" s="80"/>
      <c r="AZ1257" s="80"/>
      <c r="BB1257" s="80"/>
      <c r="BC1257" s="80"/>
    </row>
    <row r="1258" spans="5:55" s="79" customFormat="1" x14ac:dyDescent="0.2">
      <c r="E1258" s="119"/>
      <c r="F1258" s="119"/>
      <c r="G1258" s="131"/>
      <c r="H1258" s="132"/>
      <c r="J1258" s="87"/>
      <c r="K1258" s="87"/>
      <c r="L1258" s="85"/>
      <c r="M1258" s="86"/>
      <c r="N1258" s="85"/>
      <c r="Q1258" s="83"/>
      <c r="R1258" s="80"/>
      <c r="T1258" s="81"/>
      <c r="U1258" s="87"/>
      <c r="V1258" s="80"/>
      <c r="X1258" s="80"/>
      <c r="Z1258" s="80"/>
      <c r="AB1258" s="80"/>
      <c r="AD1258" s="80"/>
      <c r="AF1258" s="80"/>
      <c r="AH1258" s="82"/>
      <c r="AI1258" s="80"/>
      <c r="AK1258" s="80"/>
      <c r="AM1258" s="83"/>
      <c r="AN1258" s="80"/>
      <c r="AO1258" s="95"/>
      <c r="AP1258" s="80"/>
      <c r="AR1258" s="80"/>
      <c r="AT1258" s="84"/>
      <c r="AV1258" s="80"/>
      <c r="AX1258" s="80"/>
      <c r="AZ1258" s="80"/>
      <c r="BB1258" s="80"/>
      <c r="BC1258" s="80"/>
    </row>
    <row r="1259" spans="5:55" s="79" customFormat="1" x14ac:dyDescent="0.2">
      <c r="E1259" s="119"/>
      <c r="F1259" s="119"/>
      <c r="G1259" s="131"/>
      <c r="H1259" s="132"/>
      <c r="J1259" s="87"/>
      <c r="K1259" s="87"/>
      <c r="L1259" s="85"/>
      <c r="M1259" s="86"/>
      <c r="N1259" s="85"/>
      <c r="Q1259" s="83"/>
      <c r="R1259" s="80"/>
      <c r="T1259" s="81"/>
      <c r="U1259" s="87"/>
      <c r="V1259" s="80"/>
      <c r="X1259" s="80"/>
      <c r="Z1259" s="80"/>
      <c r="AB1259" s="80"/>
      <c r="AD1259" s="80"/>
      <c r="AF1259" s="80"/>
      <c r="AH1259" s="82"/>
      <c r="AI1259" s="80"/>
      <c r="AK1259" s="80"/>
      <c r="AM1259" s="83"/>
      <c r="AN1259" s="80"/>
      <c r="AO1259" s="95"/>
      <c r="AP1259" s="80"/>
      <c r="AR1259" s="80"/>
      <c r="AT1259" s="84"/>
      <c r="AV1259" s="80"/>
      <c r="AX1259" s="80"/>
      <c r="AZ1259" s="80"/>
      <c r="BB1259" s="80"/>
      <c r="BC1259" s="80"/>
    </row>
    <row r="1260" spans="5:55" s="79" customFormat="1" x14ac:dyDescent="0.2">
      <c r="E1260" s="119"/>
      <c r="F1260" s="119"/>
      <c r="G1260" s="131"/>
      <c r="H1260" s="132"/>
      <c r="J1260" s="87"/>
      <c r="K1260" s="87"/>
      <c r="L1260" s="85"/>
      <c r="M1260" s="86"/>
      <c r="N1260" s="85"/>
      <c r="Q1260" s="83"/>
      <c r="R1260" s="80"/>
      <c r="T1260" s="81"/>
      <c r="U1260" s="87"/>
      <c r="V1260" s="80"/>
      <c r="X1260" s="80"/>
      <c r="Z1260" s="80"/>
      <c r="AB1260" s="80"/>
      <c r="AD1260" s="80"/>
      <c r="AF1260" s="80"/>
      <c r="AH1260" s="82"/>
      <c r="AI1260" s="80"/>
      <c r="AK1260" s="80"/>
      <c r="AM1260" s="83"/>
      <c r="AN1260" s="80"/>
      <c r="AO1260" s="95"/>
      <c r="AP1260" s="80"/>
      <c r="AR1260" s="80"/>
      <c r="AT1260" s="84"/>
      <c r="AV1260" s="80"/>
      <c r="AX1260" s="80"/>
      <c r="AZ1260" s="80"/>
      <c r="BB1260" s="80"/>
      <c r="BC1260" s="80"/>
    </row>
    <row r="1261" spans="5:55" s="79" customFormat="1" x14ac:dyDescent="0.2">
      <c r="E1261" s="119"/>
      <c r="F1261" s="119"/>
      <c r="G1261" s="131"/>
      <c r="H1261" s="132"/>
      <c r="J1261" s="87"/>
      <c r="K1261" s="87"/>
      <c r="L1261" s="85"/>
      <c r="M1261" s="86"/>
      <c r="N1261" s="85"/>
      <c r="Q1261" s="83"/>
      <c r="R1261" s="80"/>
      <c r="T1261" s="81"/>
      <c r="U1261" s="87"/>
      <c r="V1261" s="80"/>
      <c r="X1261" s="80"/>
      <c r="Z1261" s="80"/>
      <c r="AB1261" s="80"/>
      <c r="AD1261" s="80"/>
      <c r="AF1261" s="80"/>
      <c r="AH1261" s="82"/>
      <c r="AI1261" s="80"/>
      <c r="AK1261" s="80"/>
      <c r="AM1261" s="83"/>
      <c r="AN1261" s="80"/>
      <c r="AO1261" s="95"/>
      <c r="AP1261" s="80"/>
      <c r="AR1261" s="80"/>
      <c r="AT1261" s="84"/>
      <c r="AV1261" s="80"/>
      <c r="AX1261" s="80"/>
      <c r="AZ1261" s="80"/>
      <c r="BB1261" s="80"/>
      <c r="BC1261" s="80"/>
    </row>
    <row r="1262" spans="5:55" s="79" customFormat="1" x14ac:dyDescent="0.2">
      <c r="E1262" s="119"/>
      <c r="F1262" s="119"/>
      <c r="G1262" s="131"/>
      <c r="H1262" s="132"/>
      <c r="J1262" s="87"/>
      <c r="K1262" s="87"/>
      <c r="L1262" s="85"/>
      <c r="M1262" s="86"/>
      <c r="N1262" s="85"/>
      <c r="Q1262" s="83"/>
      <c r="R1262" s="80"/>
      <c r="T1262" s="81"/>
      <c r="U1262" s="87"/>
      <c r="V1262" s="80"/>
      <c r="X1262" s="80"/>
      <c r="Z1262" s="80"/>
      <c r="AB1262" s="80"/>
      <c r="AD1262" s="80"/>
      <c r="AF1262" s="80"/>
      <c r="AH1262" s="82"/>
      <c r="AI1262" s="80"/>
      <c r="AK1262" s="80"/>
      <c r="AM1262" s="83"/>
      <c r="AN1262" s="80"/>
      <c r="AO1262" s="95"/>
      <c r="AP1262" s="80"/>
      <c r="AR1262" s="80"/>
      <c r="AT1262" s="84"/>
      <c r="AV1262" s="80"/>
      <c r="AX1262" s="80"/>
      <c r="AZ1262" s="80"/>
      <c r="BB1262" s="80"/>
      <c r="BC1262" s="80"/>
    </row>
    <row r="1263" spans="5:55" s="79" customFormat="1" x14ac:dyDescent="0.2">
      <c r="E1263" s="119"/>
      <c r="F1263" s="119"/>
      <c r="G1263" s="131"/>
      <c r="H1263" s="132"/>
      <c r="J1263" s="87"/>
      <c r="K1263" s="87"/>
      <c r="L1263" s="85"/>
      <c r="M1263" s="86"/>
      <c r="N1263" s="85"/>
      <c r="Q1263" s="83"/>
      <c r="R1263" s="80"/>
      <c r="T1263" s="81"/>
      <c r="U1263" s="87"/>
      <c r="V1263" s="80"/>
      <c r="X1263" s="80"/>
      <c r="Z1263" s="80"/>
      <c r="AB1263" s="80"/>
      <c r="AD1263" s="80"/>
      <c r="AF1263" s="80"/>
      <c r="AH1263" s="82"/>
      <c r="AI1263" s="80"/>
      <c r="AK1263" s="80"/>
      <c r="AM1263" s="83"/>
      <c r="AN1263" s="80"/>
      <c r="AO1263" s="95"/>
      <c r="AP1263" s="80"/>
      <c r="AR1263" s="80"/>
      <c r="AT1263" s="84"/>
      <c r="AV1263" s="80"/>
      <c r="AX1263" s="80"/>
      <c r="AZ1263" s="80"/>
      <c r="BB1263" s="80"/>
      <c r="BC1263" s="80"/>
    </row>
    <row r="1264" spans="5:55" s="79" customFormat="1" x14ac:dyDescent="0.2">
      <c r="E1264" s="119"/>
      <c r="F1264" s="119"/>
      <c r="G1264" s="131"/>
      <c r="H1264" s="132"/>
      <c r="J1264" s="87"/>
      <c r="K1264" s="87"/>
      <c r="L1264" s="85"/>
      <c r="M1264" s="86"/>
      <c r="N1264" s="85"/>
      <c r="Q1264" s="83"/>
      <c r="R1264" s="80"/>
      <c r="T1264" s="81"/>
      <c r="U1264" s="87"/>
      <c r="V1264" s="80"/>
      <c r="X1264" s="80"/>
      <c r="Z1264" s="80"/>
      <c r="AB1264" s="80"/>
      <c r="AD1264" s="80"/>
      <c r="AF1264" s="80"/>
      <c r="AH1264" s="82"/>
      <c r="AI1264" s="80"/>
      <c r="AK1264" s="80"/>
      <c r="AM1264" s="83"/>
      <c r="AN1264" s="80"/>
      <c r="AO1264" s="95"/>
      <c r="AP1264" s="80"/>
      <c r="AR1264" s="80"/>
      <c r="AT1264" s="84"/>
      <c r="AV1264" s="80"/>
      <c r="AX1264" s="80"/>
      <c r="AZ1264" s="80"/>
      <c r="BB1264" s="80"/>
      <c r="BC1264" s="80"/>
    </row>
    <row r="1265" spans="5:55" s="79" customFormat="1" x14ac:dyDescent="0.2">
      <c r="E1265" s="119"/>
      <c r="F1265" s="119"/>
      <c r="G1265" s="131"/>
      <c r="H1265" s="132"/>
      <c r="J1265" s="87"/>
      <c r="K1265" s="87"/>
      <c r="L1265" s="85"/>
      <c r="M1265" s="86"/>
      <c r="N1265" s="85"/>
      <c r="Q1265" s="83"/>
      <c r="R1265" s="80"/>
      <c r="T1265" s="81"/>
      <c r="U1265" s="87"/>
      <c r="V1265" s="80"/>
      <c r="X1265" s="80"/>
      <c r="Z1265" s="80"/>
      <c r="AB1265" s="80"/>
      <c r="AD1265" s="80"/>
      <c r="AF1265" s="80"/>
      <c r="AH1265" s="82"/>
      <c r="AI1265" s="80"/>
      <c r="AK1265" s="80"/>
      <c r="AM1265" s="83"/>
      <c r="AN1265" s="80"/>
      <c r="AO1265" s="95"/>
      <c r="AP1265" s="80"/>
      <c r="AR1265" s="80"/>
      <c r="AT1265" s="84"/>
      <c r="AV1265" s="80"/>
      <c r="AX1265" s="80"/>
      <c r="AZ1265" s="80"/>
      <c r="BB1265" s="80"/>
      <c r="BC1265" s="80"/>
    </row>
    <row r="1266" spans="5:55" s="79" customFormat="1" x14ac:dyDescent="0.2">
      <c r="E1266" s="119"/>
      <c r="F1266" s="119"/>
      <c r="G1266" s="131"/>
      <c r="H1266" s="132"/>
      <c r="J1266" s="87"/>
      <c r="K1266" s="87"/>
      <c r="L1266" s="85"/>
      <c r="M1266" s="86"/>
      <c r="N1266" s="85"/>
      <c r="Q1266" s="83"/>
      <c r="R1266" s="80"/>
      <c r="T1266" s="81"/>
      <c r="U1266" s="87"/>
      <c r="V1266" s="80"/>
      <c r="X1266" s="80"/>
      <c r="Z1266" s="80"/>
      <c r="AB1266" s="80"/>
      <c r="AD1266" s="80"/>
      <c r="AF1266" s="80"/>
      <c r="AH1266" s="82"/>
      <c r="AI1266" s="80"/>
      <c r="AK1266" s="80"/>
      <c r="AM1266" s="83"/>
      <c r="AN1266" s="80"/>
      <c r="AO1266" s="95"/>
      <c r="AP1266" s="80"/>
      <c r="AR1266" s="80"/>
      <c r="AT1266" s="84"/>
      <c r="AV1266" s="80"/>
      <c r="AX1266" s="80"/>
      <c r="AZ1266" s="80"/>
      <c r="BB1266" s="80"/>
      <c r="BC1266" s="80"/>
    </row>
    <row r="1267" spans="5:55" s="79" customFormat="1" x14ac:dyDescent="0.2">
      <c r="E1267" s="119"/>
      <c r="F1267" s="119"/>
      <c r="G1267" s="131"/>
      <c r="H1267" s="132"/>
      <c r="J1267" s="87"/>
      <c r="K1267" s="87"/>
      <c r="L1267" s="85"/>
      <c r="M1267" s="86"/>
      <c r="N1267" s="85"/>
      <c r="Q1267" s="83"/>
      <c r="R1267" s="80"/>
      <c r="T1267" s="81"/>
      <c r="U1267" s="87"/>
      <c r="V1267" s="80"/>
      <c r="X1267" s="80"/>
      <c r="Z1267" s="80"/>
      <c r="AB1267" s="80"/>
      <c r="AD1267" s="80"/>
      <c r="AF1267" s="80"/>
      <c r="AH1267" s="82"/>
      <c r="AI1267" s="80"/>
      <c r="AK1267" s="80"/>
      <c r="AM1267" s="83"/>
      <c r="AN1267" s="80"/>
      <c r="AO1267" s="95"/>
      <c r="AP1267" s="80"/>
      <c r="AR1267" s="80"/>
      <c r="AT1267" s="84"/>
      <c r="AV1267" s="80"/>
      <c r="AX1267" s="80"/>
      <c r="AZ1267" s="80"/>
      <c r="BB1267" s="80"/>
      <c r="BC1267" s="80"/>
    </row>
    <row r="1268" spans="5:55" s="79" customFormat="1" x14ac:dyDescent="0.2">
      <c r="E1268" s="119"/>
      <c r="F1268" s="119"/>
      <c r="G1268" s="131"/>
      <c r="H1268" s="132"/>
      <c r="J1268" s="87"/>
      <c r="K1268" s="87"/>
      <c r="L1268" s="85"/>
      <c r="M1268" s="86"/>
      <c r="N1268" s="85"/>
      <c r="Q1268" s="83"/>
      <c r="R1268" s="80"/>
      <c r="T1268" s="81"/>
      <c r="U1268" s="87"/>
      <c r="V1268" s="80"/>
      <c r="X1268" s="80"/>
      <c r="Z1268" s="80"/>
      <c r="AB1268" s="80"/>
      <c r="AD1268" s="80"/>
      <c r="AF1268" s="80"/>
      <c r="AH1268" s="82"/>
      <c r="AI1268" s="80"/>
      <c r="AK1268" s="80"/>
      <c r="AM1268" s="83"/>
      <c r="AN1268" s="80"/>
      <c r="AO1268" s="95"/>
      <c r="AP1268" s="80"/>
      <c r="AR1268" s="80"/>
      <c r="AT1268" s="84"/>
      <c r="AV1268" s="80"/>
      <c r="AX1268" s="80"/>
      <c r="AZ1268" s="80"/>
      <c r="BB1268" s="80"/>
      <c r="BC1268" s="80"/>
    </row>
    <row r="1269" spans="5:55" s="79" customFormat="1" x14ac:dyDescent="0.2">
      <c r="E1269" s="119"/>
      <c r="F1269" s="119"/>
      <c r="G1269" s="131"/>
      <c r="H1269" s="132"/>
      <c r="J1269" s="87"/>
      <c r="K1269" s="87"/>
      <c r="L1269" s="85"/>
      <c r="M1269" s="86"/>
      <c r="N1269" s="85"/>
      <c r="Q1269" s="83"/>
      <c r="R1269" s="80"/>
      <c r="T1269" s="81"/>
      <c r="U1269" s="87"/>
      <c r="V1269" s="80"/>
      <c r="X1269" s="80"/>
      <c r="Z1269" s="80"/>
      <c r="AB1269" s="80"/>
      <c r="AD1269" s="80"/>
      <c r="AF1269" s="80"/>
      <c r="AH1269" s="82"/>
      <c r="AI1269" s="80"/>
      <c r="AK1269" s="80"/>
      <c r="AM1269" s="83"/>
      <c r="AN1269" s="80"/>
      <c r="AO1269" s="95"/>
      <c r="AP1269" s="80"/>
      <c r="AR1269" s="80"/>
      <c r="AT1269" s="84"/>
      <c r="AV1269" s="80"/>
      <c r="AX1269" s="80"/>
      <c r="AZ1269" s="80"/>
      <c r="BB1269" s="80"/>
      <c r="BC1269" s="80"/>
    </row>
    <row r="1270" spans="5:55" s="79" customFormat="1" x14ac:dyDescent="0.2">
      <c r="E1270" s="119"/>
      <c r="F1270" s="119"/>
      <c r="G1270" s="131"/>
      <c r="H1270" s="132"/>
      <c r="J1270" s="87"/>
      <c r="K1270" s="87"/>
      <c r="L1270" s="85"/>
      <c r="M1270" s="86"/>
      <c r="N1270" s="85"/>
      <c r="Q1270" s="83"/>
      <c r="R1270" s="80"/>
      <c r="T1270" s="81"/>
      <c r="U1270" s="87"/>
      <c r="V1270" s="80"/>
      <c r="X1270" s="80"/>
      <c r="Z1270" s="80"/>
      <c r="AB1270" s="80"/>
      <c r="AD1270" s="80"/>
      <c r="AF1270" s="80"/>
      <c r="AH1270" s="82"/>
      <c r="AI1270" s="80"/>
      <c r="AK1270" s="80"/>
      <c r="AM1270" s="83"/>
      <c r="AN1270" s="80"/>
      <c r="AO1270" s="95"/>
      <c r="AP1270" s="80"/>
      <c r="AR1270" s="80"/>
      <c r="AT1270" s="84"/>
      <c r="AV1270" s="80"/>
      <c r="AX1270" s="80"/>
      <c r="AZ1270" s="80"/>
      <c r="BB1270" s="80"/>
      <c r="BC1270" s="80"/>
    </row>
    <row r="1271" spans="5:55" s="79" customFormat="1" x14ac:dyDescent="0.2">
      <c r="E1271" s="119"/>
      <c r="F1271" s="119"/>
      <c r="G1271" s="131"/>
      <c r="H1271" s="132"/>
      <c r="J1271" s="87"/>
      <c r="K1271" s="87"/>
      <c r="L1271" s="85"/>
      <c r="M1271" s="86"/>
      <c r="N1271" s="85"/>
      <c r="Q1271" s="83"/>
      <c r="R1271" s="80"/>
      <c r="T1271" s="81"/>
      <c r="U1271" s="87"/>
      <c r="V1271" s="80"/>
      <c r="X1271" s="80"/>
      <c r="Z1271" s="80"/>
      <c r="AB1271" s="80"/>
      <c r="AD1271" s="80"/>
      <c r="AF1271" s="80"/>
      <c r="AH1271" s="82"/>
      <c r="AI1271" s="80"/>
      <c r="AK1271" s="80"/>
      <c r="AM1271" s="83"/>
      <c r="AN1271" s="80"/>
      <c r="AO1271" s="95"/>
      <c r="AP1271" s="80"/>
      <c r="AR1271" s="80"/>
      <c r="AT1271" s="84"/>
      <c r="AV1271" s="80"/>
      <c r="AX1271" s="80"/>
      <c r="AZ1271" s="80"/>
      <c r="BB1271" s="80"/>
      <c r="BC1271" s="80"/>
    </row>
    <row r="1272" spans="5:55" s="79" customFormat="1" x14ac:dyDescent="0.2">
      <c r="E1272" s="119"/>
      <c r="F1272" s="119"/>
      <c r="G1272" s="131"/>
      <c r="H1272" s="132"/>
      <c r="J1272" s="87"/>
      <c r="K1272" s="87"/>
      <c r="L1272" s="85"/>
      <c r="M1272" s="86"/>
      <c r="N1272" s="85"/>
      <c r="Q1272" s="83"/>
      <c r="R1272" s="80"/>
      <c r="T1272" s="81"/>
      <c r="U1272" s="87"/>
      <c r="V1272" s="80"/>
      <c r="X1272" s="80"/>
      <c r="Z1272" s="80"/>
      <c r="AB1272" s="80"/>
      <c r="AD1272" s="80"/>
      <c r="AF1272" s="80"/>
      <c r="AH1272" s="82"/>
      <c r="AI1272" s="80"/>
      <c r="AK1272" s="80"/>
      <c r="AM1272" s="83"/>
      <c r="AN1272" s="80"/>
      <c r="AO1272" s="95"/>
      <c r="AP1272" s="80"/>
      <c r="AR1272" s="80"/>
      <c r="AT1272" s="84"/>
      <c r="AV1272" s="80"/>
      <c r="AX1272" s="80"/>
      <c r="AZ1272" s="80"/>
      <c r="BB1272" s="80"/>
      <c r="BC1272" s="80"/>
    </row>
    <row r="1273" spans="5:55" s="79" customFormat="1" x14ac:dyDescent="0.2">
      <c r="E1273" s="119"/>
      <c r="F1273" s="119"/>
      <c r="G1273" s="131"/>
      <c r="H1273" s="132"/>
      <c r="J1273" s="87"/>
      <c r="K1273" s="87"/>
      <c r="L1273" s="85"/>
      <c r="M1273" s="86"/>
      <c r="N1273" s="85"/>
      <c r="Q1273" s="83"/>
      <c r="R1273" s="80"/>
      <c r="T1273" s="81"/>
      <c r="U1273" s="87"/>
      <c r="V1273" s="80"/>
      <c r="X1273" s="80"/>
      <c r="Z1273" s="80"/>
      <c r="AB1273" s="80"/>
      <c r="AD1273" s="80"/>
      <c r="AF1273" s="80"/>
      <c r="AH1273" s="82"/>
      <c r="AI1273" s="80"/>
      <c r="AK1273" s="80"/>
      <c r="AM1273" s="83"/>
      <c r="AN1273" s="80"/>
      <c r="AO1273" s="95"/>
      <c r="AP1273" s="80"/>
      <c r="AR1273" s="80"/>
      <c r="AT1273" s="84"/>
      <c r="AV1273" s="80"/>
      <c r="AX1273" s="80"/>
      <c r="AZ1273" s="80"/>
      <c r="BB1273" s="80"/>
      <c r="BC1273" s="80"/>
    </row>
    <row r="1274" spans="5:55" s="79" customFormat="1" x14ac:dyDescent="0.2">
      <c r="E1274" s="119"/>
      <c r="F1274" s="119"/>
      <c r="G1274" s="131"/>
      <c r="H1274" s="132"/>
      <c r="J1274" s="87"/>
      <c r="K1274" s="87"/>
      <c r="L1274" s="85"/>
      <c r="M1274" s="86"/>
      <c r="N1274" s="85"/>
      <c r="Q1274" s="83"/>
      <c r="R1274" s="80"/>
      <c r="T1274" s="81"/>
      <c r="U1274" s="87"/>
      <c r="V1274" s="80"/>
      <c r="X1274" s="80"/>
      <c r="Z1274" s="80"/>
      <c r="AB1274" s="80"/>
      <c r="AD1274" s="80"/>
      <c r="AF1274" s="80"/>
      <c r="AH1274" s="82"/>
      <c r="AI1274" s="80"/>
      <c r="AK1274" s="80"/>
      <c r="AM1274" s="83"/>
      <c r="AN1274" s="80"/>
      <c r="AO1274" s="95"/>
      <c r="AP1274" s="80"/>
      <c r="AR1274" s="80"/>
      <c r="AT1274" s="84"/>
      <c r="AV1274" s="80"/>
      <c r="AX1274" s="80"/>
      <c r="AZ1274" s="80"/>
      <c r="BB1274" s="80"/>
      <c r="BC1274" s="80"/>
    </row>
    <row r="1275" spans="5:55" s="79" customFormat="1" x14ac:dyDescent="0.2">
      <c r="E1275" s="119"/>
      <c r="F1275" s="119"/>
      <c r="G1275" s="131"/>
      <c r="H1275" s="132"/>
      <c r="J1275" s="87"/>
      <c r="K1275" s="87"/>
      <c r="L1275" s="85"/>
      <c r="M1275" s="86"/>
      <c r="N1275" s="85"/>
      <c r="Q1275" s="83"/>
      <c r="R1275" s="80"/>
      <c r="T1275" s="81"/>
      <c r="U1275" s="87"/>
      <c r="V1275" s="80"/>
      <c r="X1275" s="80"/>
      <c r="Z1275" s="80"/>
      <c r="AB1275" s="80"/>
      <c r="AD1275" s="80"/>
      <c r="AF1275" s="80"/>
      <c r="AH1275" s="82"/>
      <c r="AI1275" s="80"/>
      <c r="AK1275" s="80"/>
      <c r="AM1275" s="83"/>
      <c r="AN1275" s="80"/>
      <c r="AO1275" s="95"/>
      <c r="AP1275" s="80"/>
      <c r="AR1275" s="80"/>
      <c r="AT1275" s="84"/>
      <c r="AV1275" s="80"/>
      <c r="AX1275" s="80"/>
      <c r="AZ1275" s="80"/>
      <c r="BB1275" s="80"/>
      <c r="BC1275" s="80"/>
    </row>
    <row r="1276" spans="5:55" s="79" customFormat="1" x14ac:dyDescent="0.2">
      <c r="E1276" s="119"/>
      <c r="F1276" s="119"/>
      <c r="G1276" s="131"/>
      <c r="H1276" s="132"/>
      <c r="J1276" s="87"/>
      <c r="K1276" s="87"/>
      <c r="L1276" s="85"/>
      <c r="M1276" s="86"/>
      <c r="N1276" s="85"/>
      <c r="Q1276" s="83"/>
      <c r="R1276" s="80"/>
      <c r="T1276" s="81"/>
      <c r="U1276" s="87"/>
      <c r="V1276" s="80"/>
      <c r="X1276" s="80"/>
      <c r="Z1276" s="80"/>
      <c r="AB1276" s="80"/>
      <c r="AD1276" s="80"/>
      <c r="AF1276" s="80"/>
      <c r="AH1276" s="82"/>
      <c r="AI1276" s="80"/>
      <c r="AK1276" s="80"/>
      <c r="AM1276" s="83"/>
      <c r="AN1276" s="80"/>
      <c r="AO1276" s="95"/>
      <c r="AP1276" s="80"/>
      <c r="AR1276" s="80"/>
      <c r="AT1276" s="84"/>
      <c r="AV1276" s="80"/>
      <c r="AX1276" s="80"/>
      <c r="AZ1276" s="80"/>
      <c r="BB1276" s="80"/>
      <c r="BC1276" s="80"/>
    </row>
    <row r="1277" spans="5:55" s="79" customFormat="1" x14ac:dyDescent="0.2">
      <c r="E1277" s="119"/>
      <c r="F1277" s="119"/>
      <c r="G1277" s="131"/>
      <c r="H1277" s="132"/>
      <c r="J1277" s="87"/>
      <c r="K1277" s="87"/>
      <c r="L1277" s="85"/>
      <c r="M1277" s="86"/>
      <c r="N1277" s="85"/>
      <c r="Q1277" s="83"/>
      <c r="R1277" s="80"/>
      <c r="T1277" s="81"/>
      <c r="U1277" s="87"/>
      <c r="V1277" s="80"/>
      <c r="X1277" s="80"/>
      <c r="Z1277" s="80"/>
      <c r="AB1277" s="80"/>
      <c r="AD1277" s="80"/>
      <c r="AF1277" s="80"/>
      <c r="AH1277" s="82"/>
      <c r="AI1277" s="80"/>
      <c r="AK1277" s="80"/>
      <c r="AM1277" s="83"/>
      <c r="AN1277" s="80"/>
      <c r="AO1277" s="95"/>
      <c r="AP1277" s="80"/>
      <c r="AR1277" s="80"/>
      <c r="AT1277" s="84"/>
      <c r="AV1277" s="80"/>
      <c r="AX1277" s="80"/>
      <c r="AZ1277" s="80"/>
      <c r="BB1277" s="80"/>
      <c r="BC1277" s="80"/>
    </row>
    <row r="1278" spans="5:55" s="79" customFormat="1" x14ac:dyDescent="0.2">
      <c r="E1278" s="119"/>
      <c r="F1278" s="119"/>
      <c r="G1278" s="131"/>
      <c r="H1278" s="132"/>
      <c r="J1278" s="87"/>
      <c r="K1278" s="87"/>
      <c r="L1278" s="85"/>
      <c r="M1278" s="86"/>
      <c r="N1278" s="85"/>
      <c r="Q1278" s="83"/>
      <c r="R1278" s="80"/>
      <c r="T1278" s="81"/>
      <c r="U1278" s="87"/>
      <c r="V1278" s="80"/>
      <c r="X1278" s="80"/>
      <c r="Z1278" s="80"/>
      <c r="AB1278" s="80"/>
      <c r="AD1278" s="80"/>
      <c r="AF1278" s="80"/>
      <c r="AH1278" s="82"/>
      <c r="AI1278" s="80"/>
      <c r="AK1278" s="80"/>
      <c r="AM1278" s="83"/>
      <c r="AN1278" s="80"/>
      <c r="AO1278" s="95"/>
      <c r="AP1278" s="80"/>
      <c r="AR1278" s="80"/>
      <c r="AT1278" s="84"/>
      <c r="AV1278" s="80"/>
      <c r="AX1278" s="80"/>
      <c r="AZ1278" s="80"/>
      <c r="BB1278" s="80"/>
      <c r="BC1278" s="80"/>
    </row>
    <row r="1279" spans="5:55" s="79" customFormat="1" x14ac:dyDescent="0.2">
      <c r="E1279" s="119"/>
      <c r="F1279" s="119"/>
      <c r="G1279" s="131"/>
      <c r="H1279" s="132"/>
      <c r="J1279" s="87"/>
      <c r="K1279" s="87"/>
      <c r="L1279" s="85"/>
      <c r="M1279" s="86"/>
      <c r="N1279" s="85"/>
      <c r="Q1279" s="83"/>
      <c r="R1279" s="80"/>
      <c r="T1279" s="81"/>
      <c r="U1279" s="87"/>
      <c r="V1279" s="80"/>
      <c r="X1279" s="80"/>
      <c r="Z1279" s="80"/>
      <c r="AB1279" s="80"/>
      <c r="AD1279" s="80"/>
      <c r="AF1279" s="80"/>
      <c r="AH1279" s="82"/>
      <c r="AI1279" s="80"/>
      <c r="AK1279" s="80"/>
      <c r="AM1279" s="83"/>
      <c r="AN1279" s="80"/>
      <c r="AO1279" s="95"/>
      <c r="AP1279" s="80"/>
      <c r="AR1279" s="80"/>
      <c r="AT1279" s="84"/>
      <c r="AV1279" s="80"/>
      <c r="AX1279" s="80"/>
      <c r="AZ1279" s="80"/>
      <c r="BB1279" s="80"/>
      <c r="BC1279" s="80"/>
    </row>
    <row r="1280" spans="5:55" s="79" customFormat="1" x14ac:dyDescent="0.2">
      <c r="E1280" s="119"/>
      <c r="F1280" s="119"/>
      <c r="G1280" s="131"/>
      <c r="H1280" s="132"/>
      <c r="J1280" s="87"/>
      <c r="K1280" s="87"/>
      <c r="L1280" s="85"/>
      <c r="M1280" s="86"/>
      <c r="N1280" s="85"/>
      <c r="Q1280" s="83"/>
      <c r="R1280" s="80"/>
      <c r="T1280" s="81"/>
      <c r="U1280" s="87"/>
      <c r="V1280" s="80"/>
      <c r="X1280" s="80"/>
      <c r="Z1280" s="80"/>
      <c r="AB1280" s="80"/>
      <c r="AD1280" s="80"/>
      <c r="AF1280" s="80"/>
      <c r="AH1280" s="82"/>
      <c r="AI1280" s="80"/>
      <c r="AK1280" s="80"/>
      <c r="AM1280" s="83"/>
      <c r="AN1280" s="80"/>
      <c r="AO1280" s="95"/>
      <c r="AP1280" s="80"/>
      <c r="AR1280" s="80"/>
      <c r="AT1280" s="84"/>
      <c r="AV1280" s="80"/>
      <c r="AX1280" s="80"/>
      <c r="AZ1280" s="80"/>
      <c r="BB1280" s="80"/>
      <c r="BC1280" s="80"/>
    </row>
    <row r="1281" spans="5:55" s="79" customFormat="1" x14ac:dyDescent="0.2">
      <c r="E1281" s="119"/>
      <c r="F1281" s="119"/>
      <c r="G1281" s="131"/>
      <c r="H1281" s="132"/>
      <c r="J1281" s="87"/>
      <c r="K1281" s="87"/>
      <c r="L1281" s="85"/>
      <c r="M1281" s="86"/>
      <c r="N1281" s="85"/>
      <c r="Q1281" s="83"/>
      <c r="R1281" s="80"/>
      <c r="T1281" s="81"/>
      <c r="U1281" s="87"/>
      <c r="V1281" s="80"/>
      <c r="X1281" s="80"/>
      <c r="Z1281" s="80"/>
      <c r="AB1281" s="80"/>
      <c r="AD1281" s="80"/>
      <c r="AF1281" s="80"/>
      <c r="AH1281" s="82"/>
      <c r="AI1281" s="80"/>
      <c r="AK1281" s="80"/>
      <c r="AM1281" s="83"/>
      <c r="AN1281" s="80"/>
      <c r="AO1281" s="95"/>
      <c r="AP1281" s="80"/>
      <c r="AR1281" s="80"/>
      <c r="AT1281" s="84"/>
      <c r="AV1281" s="80"/>
      <c r="AX1281" s="80"/>
      <c r="AZ1281" s="80"/>
      <c r="BB1281" s="80"/>
      <c r="BC1281" s="80"/>
    </row>
    <row r="1282" spans="5:55" s="79" customFormat="1" x14ac:dyDescent="0.2">
      <c r="E1282" s="119"/>
      <c r="F1282" s="119"/>
      <c r="G1282" s="131"/>
      <c r="H1282" s="132"/>
      <c r="J1282" s="87"/>
      <c r="K1282" s="87"/>
      <c r="L1282" s="85"/>
      <c r="M1282" s="86"/>
      <c r="N1282" s="85"/>
      <c r="Q1282" s="83"/>
      <c r="R1282" s="80"/>
      <c r="T1282" s="81"/>
      <c r="U1282" s="87"/>
      <c r="V1282" s="80"/>
      <c r="X1282" s="80"/>
      <c r="Z1282" s="80"/>
      <c r="AB1282" s="80"/>
      <c r="AD1282" s="80"/>
      <c r="AF1282" s="80"/>
      <c r="AH1282" s="82"/>
      <c r="AI1282" s="80"/>
      <c r="AK1282" s="80"/>
      <c r="AM1282" s="83"/>
      <c r="AN1282" s="80"/>
      <c r="AO1282" s="95"/>
      <c r="AP1282" s="80"/>
      <c r="AR1282" s="80"/>
      <c r="AT1282" s="84"/>
      <c r="AV1282" s="80"/>
      <c r="AX1282" s="80"/>
      <c r="AZ1282" s="80"/>
      <c r="BB1282" s="80"/>
      <c r="BC1282" s="80"/>
    </row>
    <row r="1283" spans="5:55" s="79" customFormat="1" x14ac:dyDescent="0.2">
      <c r="E1283" s="119"/>
      <c r="F1283" s="119"/>
      <c r="G1283" s="131"/>
      <c r="H1283" s="132"/>
      <c r="J1283" s="87"/>
      <c r="K1283" s="87"/>
      <c r="L1283" s="85"/>
      <c r="M1283" s="86"/>
      <c r="N1283" s="85"/>
      <c r="Q1283" s="83"/>
      <c r="R1283" s="80"/>
      <c r="T1283" s="81"/>
      <c r="U1283" s="87"/>
      <c r="V1283" s="80"/>
      <c r="X1283" s="80"/>
      <c r="Z1283" s="80"/>
      <c r="AB1283" s="80"/>
      <c r="AD1283" s="80"/>
      <c r="AF1283" s="80"/>
      <c r="AH1283" s="82"/>
      <c r="AI1283" s="80"/>
      <c r="AK1283" s="80"/>
      <c r="AM1283" s="83"/>
      <c r="AN1283" s="80"/>
      <c r="AO1283" s="95"/>
      <c r="AP1283" s="80"/>
      <c r="AR1283" s="80"/>
      <c r="AT1283" s="84"/>
      <c r="AV1283" s="80"/>
      <c r="AX1283" s="80"/>
      <c r="AZ1283" s="80"/>
      <c r="BB1283" s="80"/>
      <c r="BC1283" s="80"/>
    </row>
    <row r="1284" spans="5:55" s="79" customFormat="1" x14ac:dyDescent="0.2">
      <c r="E1284" s="119"/>
      <c r="F1284" s="119"/>
      <c r="G1284" s="131"/>
      <c r="H1284" s="132"/>
      <c r="J1284" s="87"/>
      <c r="K1284" s="87"/>
      <c r="L1284" s="85"/>
      <c r="M1284" s="86"/>
      <c r="N1284" s="85"/>
      <c r="Q1284" s="83"/>
      <c r="R1284" s="80"/>
      <c r="T1284" s="81"/>
      <c r="U1284" s="87"/>
      <c r="V1284" s="80"/>
      <c r="X1284" s="80"/>
      <c r="Z1284" s="80"/>
      <c r="AB1284" s="80"/>
      <c r="AD1284" s="80"/>
      <c r="AF1284" s="80"/>
      <c r="AH1284" s="82"/>
      <c r="AI1284" s="80"/>
      <c r="AK1284" s="80"/>
      <c r="AM1284" s="83"/>
      <c r="AN1284" s="80"/>
      <c r="AO1284" s="95"/>
      <c r="AP1284" s="80"/>
      <c r="AR1284" s="80"/>
      <c r="AT1284" s="84"/>
      <c r="AV1284" s="80"/>
      <c r="AX1284" s="80"/>
      <c r="AZ1284" s="80"/>
      <c r="BB1284" s="80"/>
      <c r="BC1284" s="80"/>
    </row>
    <row r="1285" spans="5:55" s="79" customFormat="1" x14ac:dyDescent="0.2">
      <c r="E1285" s="119"/>
      <c r="F1285" s="119"/>
      <c r="G1285" s="131"/>
      <c r="H1285" s="132"/>
      <c r="J1285" s="87"/>
      <c r="K1285" s="87"/>
      <c r="L1285" s="85"/>
      <c r="M1285" s="86"/>
      <c r="N1285" s="85"/>
      <c r="Q1285" s="83"/>
      <c r="R1285" s="80"/>
      <c r="T1285" s="81"/>
      <c r="U1285" s="87"/>
      <c r="V1285" s="80"/>
      <c r="X1285" s="80"/>
      <c r="Z1285" s="80"/>
      <c r="AB1285" s="80"/>
      <c r="AD1285" s="80"/>
      <c r="AF1285" s="80"/>
      <c r="AH1285" s="82"/>
      <c r="AI1285" s="80"/>
      <c r="AK1285" s="80"/>
      <c r="AM1285" s="83"/>
      <c r="AN1285" s="80"/>
      <c r="AO1285" s="95"/>
      <c r="AP1285" s="80"/>
      <c r="AR1285" s="80"/>
      <c r="AT1285" s="84"/>
      <c r="AV1285" s="80"/>
      <c r="AX1285" s="80"/>
      <c r="AZ1285" s="80"/>
      <c r="BB1285" s="80"/>
      <c r="BC1285" s="80"/>
    </row>
    <row r="1286" spans="5:55" s="79" customFormat="1" x14ac:dyDescent="0.2">
      <c r="E1286" s="119"/>
      <c r="F1286" s="119"/>
      <c r="G1286" s="131"/>
      <c r="H1286" s="132"/>
      <c r="J1286" s="87"/>
      <c r="K1286" s="87"/>
      <c r="L1286" s="85"/>
      <c r="M1286" s="86"/>
      <c r="N1286" s="85"/>
      <c r="Q1286" s="83"/>
      <c r="R1286" s="80"/>
      <c r="T1286" s="81"/>
      <c r="U1286" s="87"/>
      <c r="V1286" s="80"/>
      <c r="X1286" s="80"/>
      <c r="Z1286" s="80"/>
      <c r="AB1286" s="80"/>
      <c r="AD1286" s="80"/>
      <c r="AF1286" s="80"/>
      <c r="AH1286" s="82"/>
      <c r="AI1286" s="80"/>
      <c r="AK1286" s="80"/>
      <c r="AM1286" s="83"/>
      <c r="AN1286" s="80"/>
      <c r="AO1286" s="95"/>
      <c r="AP1286" s="80"/>
      <c r="AR1286" s="80"/>
      <c r="AT1286" s="84"/>
      <c r="AV1286" s="80"/>
      <c r="AX1286" s="80"/>
      <c r="AZ1286" s="80"/>
      <c r="BB1286" s="80"/>
      <c r="BC1286" s="80"/>
    </row>
    <row r="1287" spans="5:55" s="79" customFormat="1" x14ac:dyDescent="0.2">
      <c r="E1287" s="119"/>
      <c r="F1287" s="119"/>
      <c r="G1287" s="131"/>
      <c r="H1287" s="132"/>
      <c r="J1287" s="87"/>
      <c r="K1287" s="87"/>
      <c r="L1287" s="85"/>
      <c r="M1287" s="86"/>
      <c r="N1287" s="85"/>
      <c r="Q1287" s="83"/>
      <c r="R1287" s="80"/>
      <c r="T1287" s="81"/>
      <c r="U1287" s="87"/>
      <c r="V1287" s="80"/>
      <c r="X1287" s="80"/>
      <c r="Z1287" s="80"/>
      <c r="AB1287" s="80"/>
      <c r="AD1287" s="80"/>
      <c r="AF1287" s="80"/>
      <c r="AH1287" s="82"/>
      <c r="AI1287" s="80"/>
      <c r="AK1287" s="80"/>
      <c r="AM1287" s="83"/>
      <c r="AN1287" s="80"/>
      <c r="AO1287" s="95"/>
      <c r="AP1287" s="80"/>
      <c r="AR1287" s="80"/>
      <c r="AT1287" s="84"/>
      <c r="AV1287" s="80"/>
      <c r="AX1287" s="80"/>
      <c r="AZ1287" s="80"/>
      <c r="BB1287" s="80"/>
      <c r="BC1287" s="80"/>
    </row>
    <row r="1288" spans="5:55" s="79" customFormat="1" x14ac:dyDescent="0.2">
      <c r="E1288" s="119"/>
      <c r="F1288" s="119"/>
      <c r="G1288" s="131"/>
      <c r="H1288" s="132"/>
      <c r="J1288" s="87"/>
      <c r="K1288" s="87"/>
      <c r="L1288" s="85"/>
      <c r="M1288" s="86"/>
      <c r="N1288" s="85"/>
      <c r="Q1288" s="83"/>
      <c r="R1288" s="80"/>
      <c r="T1288" s="81"/>
      <c r="U1288" s="87"/>
      <c r="V1288" s="80"/>
      <c r="X1288" s="80"/>
      <c r="Z1288" s="80"/>
      <c r="AB1288" s="80"/>
      <c r="AD1288" s="80"/>
      <c r="AF1288" s="80"/>
      <c r="AH1288" s="82"/>
      <c r="AI1288" s="80"/>
      <c r="AK1288" s="80"/>
      <c r="AM1288" s="83"/>
      <c r="AN1288" s="80"/>
      <c r="AO1288" s="95"/>
      <c r="AP1288" s="80"/>
      <c r="AR1288" s="80"/>
      <c r="AT1288" s="84"/>
      <c r="AV1288" s="80"/>
      <c r="AX1288" s="80"/>
      <c r="AZ1288" s="80"/>
      <c r="BB1288" s="80"/>
      <c r="BC1288" s="80"/>
    </row>
    <row r="1289" spans="5:55" s="79" customFormat="1" x14ac:dyDescent="0.2">
      <c r="E1289" s="119"/>
      <c r="F1289" s="119"/>
      <c r="G1289" s="131"/>
      <c r="H1289" s="132"/>
      <c r="J1289" s="87"/>
      <c r="K1289" s="87"/>
      <c r="L1289" s="85"/>
      <c r="M1289" s="86"/>
      <c r="N1289" s="85"/>
      <c r="Q1289" s="83"/>
      <c r="R1289" s="80"/>
      <c r="T1289" s="81"/>
      <c r="U1289" s="87"/>
      <c r="V1289" s="80"/>
      <c r="X1289" s="80"/>
      <c r="Z1289" s="80"/>
      <c r="AB1289" s="80"/>
      <c r="AD1289" s="80"/>
      <c r="AF1289" s="80"/>
      <c r="AH1289" s="82"/>
      <c r="AI1289" s="80"/>
      <c r="AK1289" s="80"/>
      <c r="AM1289" s="83"/>
      <c r="AN1289" s="80"/>
      <c r="AO1289" s="95"/>
      <c r="AP1289" s="80"/>
      <c r="AR1289" s="80"/>
      <c r="AT1289" s="84"/>
      <c r="AV1289" s="80"/>
      <c r="AX1289" s="80"/>
      <c r="AZ1289" s="80"/>
      <c r="BB1289" s="80"/>
      <c r="BC1289" s="80"/>
    </row>
    <row r="1290" spans="5:55" s="79" customFormat="1" x14ac:dyDescent="0.2">
      <c r="E1290" s="119"/>
      <c r="F1290" s="119"/>
      <c r="G1290" s="131"/>
      <c r="H1290" s="132"/>
      <c r="J1290" s="87"/>
      <c r="K1290" s="87"/>
      <c r="L1290" s="85"/>
      <c r="M1290" s="86"/>
      <c r="N1290" s="85"/>
      <c r="Q1290" s="83"/>
      <c r="R1290" s="80"/>
      <c r="T1290" s="81"/>
      <c r="U1290" s="87"/>
      <c r="V1290" s="80"/>
      <c r="X1290" s="80"/>
      <c r="Z1290" s="80"/>
      <c r="AB1290" s="80"/>
      <c r="AD1290" s="80"/>
      <c r="AF1290" s="80"/>
      <c r="AH1290" s="82"/>
      <c r="AI1290" s="80"/>
      <c r="AK1290" s="80"/>
      <c r="AM1290" s="83"/>
      <c r="AN1290" s="80"/>
      <c r="AO1290" s="95"/>
      <c r="AP1290" s="80"/>
      <c r="AR1290" s="80"/>
      <c r="AT1290" s="84"/>
      <c r="AV1290" s="80"/>
      <c r="AX1290" s="80"/>
      <c r="AZ1290" s="80"/>
      <c r="BB1290" s="80"/>
      <c r="BC1290" s="80"/>
    </row>
    <row r="1291" spans="5:55" s="79" customFormat="1" x14ac:dyDescent="0.2">
      <c r="E1291" s="119"/>
      <c r="F1291" s="119"/>
      <c r="G1291" s="131"/>
      <c r="H1291" s="132"/>
      <c r="J1291" s="87"/>
      <c r="K1291" s="87"/>
      <c r="L1291" s="85"/>
      <c r="M1291" s="86"/>
      <c r="N1291" s="85"/>
      <c r="Q1291" s="83"/>
      <c r="R1291" s="80"/>
      <c r="T1291" s="81"/>
      <c r="U1291" s="87"/>
      <c r="V1291" s="80"/>
      <c r="X1291" s="80"/>
      <c r="Z1291" s="80"/>
      <c r="AB1291" s="80"/>
      <c r="AD1291" s="80"/>
      <c r="AF1291" s="80"/>
      <c r="AH1291" s="82"/>
      <c r="AI1291" s="80"/>
      <c r="AK1291" s="80"/>
      <c r="AM1291" s="83"/>
      <c r="AN1291" s="80"/>
      <c r="AO1291" s="95"/>
      <c r="AP1291" s="80"/>
      <c r="AR1291" s="80"/>
      <c r="AT1291" s="84"/>
      <c r="AV1291" s="80"/>
      <c r="AX1291" s="80"/>
      <c r="AZ1291" s="80"/>
      <c r="BB1291" s="80"/>
      <c r="BC1291" s="80"/>
    </row>
    <row r="1292" spans="5:55" s="79" customFormat="1" x14ac:dyDescent="0.2">
      <c r="E1292" s="119"/>
      <c r="F1292" s="119"/>
      <c r="G1292" s="131"/>
      <c r="H1292" s="132"/>
      <c r="J1292" s="87"/>
      <c r="K1292" s="87"/>
      <c r="L1292" s="85"/>
      <c r="M1292" s="86"/>
      <c r="N1292" s="85"/>
      <c r="Q1292" s="83"/>
      <c r="R1292" s="80"/>
      <c r="T1292" s="81"/>
      <c r="U1292" s="87"/>
      <c r="V1292" s="80"/>
      <c r="X1292" s="80"/>
      <c r="Z1292" s="80"/>
      <c r="AB1292" s="80"/>
      <c r="AD1292" s="80"/>
      <c r="AF1292" s="80"/>
      <c r="AH1292" s="82"/>
      <c r="AI1292" s="80"/>
      <c r="AK1292" s="80"/>
      <c r="AM1292" s="83"/>
      <c r="AN1292" s="80"/>
      <c r="AO1292" s="95"/>
      <c r="AP1292" s="80"/>
      <c r="AR1292" s="80"/>
      <c r="AT1292" s="84"/>
      <c r="AV1292" s="80"/>
      <c r="AX1292" s="80"/>
      <c r="AZ1292" s="80"/>
      <c r="BB1292" s="80"/>
      <c r="BC1292" s="80"/>
    </row>
    <row r="1293" spans="5:55" s="79" customFormat="1" x14ac:dyDescent="0.2">
      <c r="E1293" s="119"/>
      <c r="F1293" s="119"/>
      <c r="G1293" s="131"/>
      <c r="H1293" s="132"/>
      <c r="J1293" s="87"/>
      <c r="K1293" s="87"/>
      <c r="L1293" s="85"/>
      <c r="M1293" s="86"/>
      <c r="N1293" s="85"/>
      <c r="Q1293" s="83"/>
      <c r="R1293" s="80"/>
      <c r="T1293" s="81"/>
      <c r="U1293" s="87"/>
      <c r="V1293" s="80"/>
      <c r="X1293" s="80"/>
      <c r="Z1293" s="80"/>
      <c r="AB1293" s="80"/>
      <c r="AD1293" s="80"/>
      <c r="AF1293" s="80"/>
      <c r="AH1293" s="82"/>
      <c r="AI1293" s="80"/>
      <c r="AK1293" s="80"/>
      <c r="AM1293" s="83"/>
      <c r="AN1293" s="80"/>
      <c r="AO1293" s="95"/>
      <c r="AP1293" s="80"/>
      <c r="AR1293" s="80"/>
      <c r="AT1293" s="84"/>
      <c r="AV1293" s="80"/>
      <c r="AX1293" s="80"/>
      <c r="AZ1293" s="80"/>
      <c r="BB1293" s="80"/>
      <c r="BC1293" s="80"/>
    </row>
    <row r="1294" spans="5:55" s="79" customFormat="1" x14ac:dyDescent="0.2">
      <c r="E1294" s="119"/>
      <c r="F1294" s="119"/>
      <c r="G1294" s="131"/>
      <c r="H1294" s="132"/>
      <c r="J1294" s="87"/>
      <c r="K1294" s="87"/>
      <c r="L1294" s="85"/>
      <c r="M1294" s="86"/>
      <c r="N1294" s="85"/>
      <c r="Q1294" s="83"/>
      <c r="R1294" s="80"/>
      <c r="T1294" s="81"/>
      <c r="U1294" s="87"/>
      <c r="V1294" s="80"/>
      <c r="X1294" s="80"/>
      <c r="Z1294" s="80"/>
      <c r="AB1294" s="80"/>
      <c r="AD1294" s="80"/>
      <c r="AF1294" s="80"/>
      <c r="AH1294" s="82"/>
      <c r="AI1294" s="80"/>
      <c r="AK1294" s="80"/>
      <c r="AM1294" s="83"/>
      <c r="AN1294" s="80"/>
      <c r="AO1294" s="95"/>
      <c r="AP1294" s="80"/>
      <c r="AR1294" s="80"/>
      <c r="AT1294" s="84"/>
      <c r="AV1294" s="80"/>
      <c r="AX1294" s="80"/>
      <c r="AZ1294" s="80"/>
      <c r="BB1294" s="80"/>
      <c r="BC1294" s="80"/>
    </row>
    <row r="1295" spans="5:55" s="79" customFormat="1" x14ac:dyDescent="0.2">
      <c r="E1295" s="119"/>
      <c r="F1295" s="119"/>
      <c r="G1295" s="131"/>
      <c r="H1295" s="132"/>
      <c r="J1295" s="87"/>
      <c r="K1295" s="87"/>
      <c r="L1295" s="85"/>
      <c r="M1295" s="86"/>
      <c r="N1295" s="85"/>
      <c r="Q1295" s="83"/>
      <c r="R1295" s="80"/>
      <c r="T1295" s="81"/>
      <c r="U1295" s="87"/>
      <c r="V1295" s="80"/>
      <c r="X1295" s="80"/>
      <c r="Z1295" s="80"/>
      <c r="AB1295" s="80"/>
      <c r="AD1295" s="80"/>
      <c r="AF1295" s="80"/>
      <c r="AH1295" s="82"/>
      <c r="AI1295" s="80"/>
      <c r="AK1295" s="80"/>
      <c r="AM1295" s="83"/>
      <c r="AN1295" s="80"/>
      <c r="AO1295" s="95"/>
      <c r="AP1295" s="80"/>
      <c r="AR1295" s="80"/>
      <c r="AT1295" s="84"/>
      <c r="AV1295" s="80"/>
      <c r="AX1295" s="80"/>
      <c r="AZ1295" s="80"/>
      <c r="BB1295" s="80"/>
      <c r="BC1295" s="80"/>
    </row>
    <row r="1296" spans="5:55" s="79" customFormat="1" x14ac:dyDescent="0.2">
      <c r="E1296" s="119"/>
      <c r="F1296" s="119"/>
      <c r="G1296" s="131"/>
      <c r="H1296" s="132"/>
      <c r="J1296" s="87"/>
      <c r="K1296" s="87"/>
      <c r="L1296" s="85"/>
      <c r="M1296" s="86"/>
      <c r="N1296" s="85"/>
      <c r="Q1296" s="83"/>
      <c r="R1296" s="80"/>
      <c r="T1296" s="81"/>
      <c r="U1296" s="87"/>
      <c r="V1296" s="80"/>
      <c r="X1296" s="80"/>
      <c r="Z1296" s="80"/>
      <c r="AB1296" s="80"/>
      <c r="AD1296" s="80"/>
      <c r="AF1296" s="80"/>
      <c r="AH1296" s="82"/>
      <c r="AI1296" s="80"/>
      <c r="AK1296" s="80"/>
      <c r="AM1296" s="83"/>
      <c r="AN1296" s="80"/>
      <c r="AO1296" s="95"/>
      <c r="AP1296" s="80"/>
      <c r="AR1296" s="80"/>
      <c r="AT1296" s="84"/>
      <c r="AV1296" s="80"/>
      <c r="AX1296" s="80"/>
      <c r="AZ1296" s="80"/>
      <c r="BB1296" s="80"/>
      <c r="BC1296" s="80"/>
    </row>
    <row r="1297" spans="5:55" s="79" customFormat="1" x14ac:dyDescent="0.2">
      <c r="E1297" s="119"/>
      <c r="F1297" s="119"/>
      <c r="G1297" s="131"/>
      <c r="H1297" s="132"/>
      <c r="J1297" s="87"/>
      <c r="K1297" s="87"/>
      <c r="L1297" s="85"/>
      <c r="M1297" s="86"/>
      <c r="N1297" s="85"/>
      <c r="Q1297" s="83"/>
      <c r="R1297" s="80"/>
      <c r="T1297" s="81"/>
      <c r="U1297" s="87"/>
      <c r="V1297" s="80"/>
      <c r="X1297" s="80"/>
      <c r="Z1297" s="80"/>
      <c r="AB1297" s="80"/>
      <c r="AD1297" s="80"/>
      <c r="AF1297" s="80"/>
      <c r="AH1297" s="82"/>
      <c r="AI1297" s="80"/>
      <c r="AK1297" s="80"/>
      <c r="AM1297" s="83"/>
      <c r="AN1297" s="80"/>
      <c r="AO1297" s="95"/>
      <c r="AP1297" s="80"/>
      <c r="AR1297" s="80"/>
      <c r="AT1297" s="84"/>
      <c r="AV1297" s="80"/>
      <c r="AX1297" s="80"/>
      <c r="AZ1297" s="80"/>
      <c r="BB1297" s="80"/>
      <c r="BC1297" s="80"/>
    </row>
    <row r="1298" spans="5:55" s="79" customFormat="1" x14ac:dyDescent="0.2">
      <c r="E1298" s="119"/>
      <c r="F1298" s="119"/>
      <c r="G1298" s="131"/>
      <c r="H1298" s="132"/>
      <c r="J1298" s="87"/>
      <c r="K1298" s="87"/>
      <c r="L1298" s="85"/>
      <c r="M1298" s="86"/>
      <c r="N1298" s="85"/>
      <c r="Q1298" s="83"/>
      <c r="R1298" s="80"/>
      <c r="T1298" s="81"/>
      <c r="U1298" s="87"/>
      <c r="V1298" s="80"/>
      <c r="X1298" s="80"/>
      <c r="Z1298" s="80"/>
      <c r="AB1298" s="80"/>
      <c r="AD1298" s="80"/>
      <c r="AF1298" s="80"/>
      <c r="AH1298" s="82"/>
      <c r="AI1298" s="80"/>
      <c r="AK1298" s="80"/>
      <c r="AM1298" s="83"/>
      <c r="AN1298" s="80"/>
      <c r="AO1298" s="95"/>
      <c r="AP1298" s="80"/>
      <c r="AR1298" s="80"/>
      <c r="AT1298" s="84"/>
      <c r="AV1298" s="80"/>
      <c r="AX1298" s="80"/>
      <c r="AZ1298" s="80"/>
      <c r="BB1298" s="80"/>
      <c r="BC1298" s="80"/>
    </row>
    <row r="1299" spans="5:55" s="79" customFormat="1" x14ac:dyDescent="0.2">
      <c r="E1299" s="119"/>
      <c r="F1299" s="119"/>
      <c r="G1299" s="131"/>
      <c r="H1299" s="132"/>
      <c r="J1299" s="87"/>
      <c r="K1299" s="87"/>
      <c r="L1299" s="85"/>
      <c r="M1299" s="86"/>
      <c r="N1299" s="85"/>
      <c r="Q1299" s="83"/>
      <c r="R1299" s="80"/>
      <c r="T1299" s="81"/>
      <c r="U1299" s="87"/>
      <c r="V1299" s="80"/>
      <c r="X1299" s="80"/>
      <c r="Z1299" s="80"/>
      <c r="AB1299" s="80"/>
      <c r="AD1299" s="80"/>
      <c r="AF1299" s="80"/>
      <c r="AH1299" s="82"/>
      <c r="AI1299" s="80"/>
      <c r="AK1299" s="80"/>
      <c r="AM1299" s="83"/>
      <c r="AN1299" s="80"/>
      <c r="AO1299" s="95"/>
      <c r="AP1299" s="80"/>
      <c r="AR1299" s="80"/>
      <c r="AT1299" s="84"/>
      <c r="AV1299" s="80"/>
      <c r="AX1299" s="80"/>
      <c r="AZ1299" s="80"/>
      <c r="BB1299" s="80"/>
      <c r="BC1299" s="80"/>
    </row>
    <row r="1300" spans="5:55" s="79" customFormat="1" x14ac:dyDescent="0.2">
      <c r="E1300" s="119"/>
      <c r="F1300" s="119"/>
      <c r="G1300" s="131"/>
      <c r="H1300" s="132"/>
      <c r="J1300" s="87"/>
      <c r="K1300" s="87"/>
      <c r="L1300" s="85"/>
      <c r="M1300" s="86"/>
      <c r="N1300" s="85"/>
      <c r="Q1300" s="83"/>
      <c r="R1300" s="80"/>
      <c r="T1300" s="81"/>
      <c r="U1300" s="87"/>
      <c r="V1300" s="80"/>
      <c r="X1300" s="80"/>
      <c r="Z1300" s="80"/>
      <c r="AB1300" s="80"/>
      <c r="AD1300" s="80"/>
      <c r="AF1300" s="80"/>
      <c r="AH1300" s="82"/>
      <c r="AI1300" s="80"/>
      <c r="AK1300" s="80"/>
      <c r="AM1300" s="83"/>
      <c r="AN1300" s="80"/>
      <c r="AO1300" s="95"/>
      <c r="AP1300" s="80"/>
      <c r="AR1300" s="80"/>
      <c r="AT1300" s="84"/>
      <c r="AV1300" s="80"/>
      <c r="AX1300" s="80"/>
      <c r="AZ1300" s="80"/>
      <c r="BB1300" s="80"/>
      <c r="BC1300" s="80"/>
    </row>
    <row r="1301" spans="5:55" s="79" customFormat="1" x14ac:dyDescent="0.2">
      <c r="E1301" s="119"/>
      <c r="F1301" s="119"/>
      <c r="G1301" s="131"/>
      <c r="H1301" s="132"/>
      <c r="J1301" s="87"/>
      <c r="K1301" s="87"/>
      <c r="L1301" s="85"/>
      <c r="M1301" s="86"/>
      <c r="N1301" s="85"/>
      <c r="Q1301" s="83"/>
      <c r="R1301" s="80"/>
      <c r="T1301" s="81"/>
      <c r="U1301" s="87"/>
      <c r="V1301" s="80"/>
      <c r="X1301" s="80"/>
      <c r="Z1301" s="80"/>
      <c r="AB1301" s="80"/>
      <c r="AD1301" s="80"/>
      <c r="AF1301" s="80"/>
      <c r="AH1301" s="82"/>
      <c r="AI1301" s="80"/>
      <c r="AK1301" s="80"/>
      <c r="AM1301" s="83"/>
      <c r="AN1301" s="80"/>
      <c r="AO1301" s="95"/>
      <c r="AP1301" s="80"/>
      <c r="AR1301" s="80"/>
      <c r="AT1301" s="84"/>
      <c r="AV1301" s="80"/>
      <c r="AX1301" s="80"/>
      <c r="AZ1301" s="80"/>
      <c r="BB1301" s="80"/>
      <c r="BC1301" s="80"/>
    </row>
    <row r="1302" spans="5:55" s="79" customFormat="1" x14ac:dyDescent="0.2">
      <c r="E1302" s="119"/>
      <c r="F1302" s="119"/>
      <c r="G1302" s="131"/>
      <c r="H1302" s="132"/>
      <c r="J1302" s="87"/>
      <c r="K1302" s="87"/>
      <c r="L1302" s="85"/>
      <c r="M1302" s="86"/>
      <c r="N1302" s="85"/>
      <c r="Q1302" s="83"/>
      <c r="R1302" s="80"/>
      <c r="T1302" s="81"/>
      <c r="U1302" s="87"/>
      <c r="V1302" s="80"/>
      <c r="X1302" s="80"/>
      <c r="Z1302" s="80"/>
      <c r="AB1302" s="80"/>
      <c r="AD1302" s="80"/>
      <c r="AF1302" s="80"/>
      <c r="AH1302" s="82"/>
      <c r="AI1302" s="80"/>
      <c r="AK1302" s="80"/>
      <c r="AM1302" s="83"/>
      <c r="AN1302" s="80"/>
      <c r="AO1302" s="95"/>
      <c r="AP1302" s="80"/>
      <c r="AR1302" s="80"/>
      <c r="AT1302" s="84"/>
      <c r="AV1302" s="80"/>
      <c r="AX1302" s="80"/>
      <c r="AZ1302" s="80"/>
      <c r="BB1302" s="80"/>
      <c r="BC1302" s="80"/>
    </row>
    <row r="1303" spans="5:55" s="79" customFormat="1" x14ac:dyDescent="0.2">
      <c r="E1303" s="119"/>
      <c r="F1303" s="119"/>
      <c r="G1303" s="131"/>
      <c r="H1303" s="132"/>
      <c r="J1303" s="87"/>
      <c r="K1303" s="87"/>
      <c r="L1303" s="85"/>
      <c r="M1303" s="86"/>
      <c r="N1303" s="85"/>
      <c r="Q1303" s="83"/>
      <c r="R1303" s="80"/>
      <c r="T1303" s="81"/>
      <c r="U1303" s="87"/>
      <c r="V1303" s="80"/>
      <c r="X1303" s="80"/>
      <c r="Z1303" s="80"/>
      <c r="AB1303" s="80"/>
      <c r="AD1303" s="80"/>
      <c r="AF1303" s="80"/>
      <c r="AH1303" s="82"/>
      <c r="AI1303" s="80"/>
      <c r="AK1303" s="80"/>
      <c r="AM1303" s="83"/>
      <c r="AN1303" s="80"/>
      <c r="AO1303" s="95"/>
      <c r="AP1303" s="80"/>
      <c r="AR1303" s="80"/>
      <c r="AT1303" s="84"/>
      <c r="AV1303" s="80"/>
      <c r="AX1303" s="80"/>
      <c r="AZ1303" s="80"/>
      <c r="BB1303" s="80"/>
      <c r="BC1303" s="80"/>
    </row>
    <row r="1304" spans="5:55" s="79" customFormat="1" x14ac:dyDescent="0.2">
      <c r="E1304" s="119"/>
      <c r="F1304" s="119"/>
      <c r="G1304" s="131"/>
      <c r="H1304" s="132"/>
      <c r="J1304" s="87"/>
      <c r="K1304" s="87"/>
      <c r="L1304" s="85"/>
      <c r="M1304" s="86"/>
      <c r="N1304" s="85"/>
      <c r="Q1304" s="83"/>
      <c r="R1304" s="80"/>
      <c r="T1304" s="81"/>
      <c r="U1304" s="87"/>
      <c r="V1304" s="80"/>
      <c r="X1304" s="80"/>
      <c r="Z1304" s="80"/>
      <c r="AB1304" s="80"/>
      <c r="AD1304" s="80"/>
      <c r="AF1304" s="80"/>
      <c r="AH1304" s="82"/>
      <c r="AI1304" s="80"/>
      <c r="AK1304" s="80"/>
      <c r="AM1304" s="83"/>
      <c r="AN1304" s="80"/>
      <c r="AO1304" s="95"/>
      <c r="AP1304" s="80"/>
      <c r="AR1304" s="80"/>
      <c r="AT1304" s="84"/>
      <c r="AV1304" s="80"/>
      <c r="AX1304" s="80"/>
      <c r="AZ1304" s="80"/>
      <c r="BB1304" s="80"/>
      <c r="BC1304" s="80"/>
    </row>
    <row r="1305" spans="5:55" s="79" customFormat="1" x14ac:dyDescent="0.2">
      <c r="E1305" s="119"/>
      <c r="F1305" s="119"/>
      <c r="G1305" s="131"/>
      <c r="H1305" s="132"/>
      <c r="J1305" s="87"/>
      <c r="K1305" s="87"/>
      <c r="L1305" s="85"/>
      <c r="M1305" s="86"/>
      <c r="N1305" s="85"/>
      <c r="Q1305" s="83"/>
      <c r="R1305" s="80"/>
      <c r="T1305" s="81"/>
      <c r="U1305" s="87"/>
      <c r="V1305" s="80"/>
      <c r="X1305" s="80"/>
      <c r="Z1305" s="80"/>
      <c r="AB1305" s="80"/>
      <c r="AD1305" s="80"/>
      <c r="AF1305" s="80"/>
      <c r="AH1305" s="82"/>
      <c r="AI1305" s="80"/>
      <c r="AK1305" s="80"/>
      <c r="AM1305" s="83"/>
      <c r="AN1305" s="80"/>
      <c r="AO1305" s="95"/>
      <c r="AP1305" s="80"/>
      <c r="AR1305" s="80"/>
      <c r="AT1305" s="84"/>
      <c r="AV1305" s="80"/>
      <c r="AX1305" s="80"/>
      <c r="AZ1305" s="80"/>
      <c r="BB1305" s="80"/>
      <c r="BC1305" s="80"/>
    </row>
    <row r="1306" spans="5:55" s="79" customFormat="1" x14ac:dyDescent="0.2">
      <c r="E1306" s="119"/>
      <c r="F1306" s="119"/>
      <c r="G1306" s="131"/>
      <c r="H1306" s="132"/>
      <c r="J1306" s="87"/>
      <c r="K1306" s="87"/>
      <c r="L1306" s="85"/>
      <c r="M1306" s="86"/>
      <c r="N1306" s="85"/>
      <c r="Q1306" s="83"/>
      <c r="R1306" s="80"/>
      <c r="T1306" s="81"/>
      <c r="U1306" s="87"/>
      <c r="V1306" s="80"/>
      <c r="X1306" s="80"/>
      <c r="Z1306" s="80"/>
      <c r="AB1306" s="80"/>
      <c r="AD1306" s="80"/>
      <c r="AF1306" s="80"/>
      <c r="AH1306" s="82"/>
      <c r="AI1306" s="80"/>
      <c r="AK1306" s="80"/>
      <c r="AM1306" s="83"/>
      <c r="AN1306" s="80"/>
      <c r="AO1306" s="95"/>
      <c r="AP1306" s="80"/>
      <c r="AR1306" s="80"/>
      <c r="AT1306" s="84"/>
      <c r="AV1306" s="80"/>
      <c r="AX1306" s="80"/>
      <c r="AZ1306" s="80"/>
      <c r="BB1306" s="80"/>
      <c r="BC1306" s="80"/>
    </row>
    <row r="1307" spans="5:55" s="79" customFormat="1" x14ac:dyDescent="0.2">
      <c r="E1307" s="119"/>
      <c r="F1307" s="119"/>
      <c r="G1307" s="131"/>
      <c r="H1307" s="132"/>
      <c r="J1307" s="87"/>
      <c r="K1307" s="87"/>
      <c r="L1307" s="85"/>
      <c r="M1307" s="86"/>
      <c r="N1307" s="85"/>
      <c r="Q1307" s="83"/>
      <c r="R1307" s="80"/>
      <c r="T1307" s="81"/>
      <c r="U1307" s="87"/>
      <c r="V1307" s="80"/>
      <c r="X1307" s="80"/>
      <c r="Z1307" s="80"/>
      <c r="AB1307" s="80"/>
      <c r="AD1307" s="80"/>
      <c r="AF1307" s="80"/>
      <c r="AH1307" s="82"/>
      <c r="AI1307" s="80"/>
      <c r="AK1307" s="80"/>
      <c r="AM1307" s="83"/>
      <c r="AN1307" s="80"/>
      <c r="AO1307" s="95"/>
      <c r="AP1307" s="80"/>
      <c r="AR1307" s="80"/>
      <c r="AT1307" s="84"/>
      <c r="AV1307" s="80"/>
      <c r="AX1307" s="80"/>
      <c r="AZ1307" s="80"/>
      <c r="BB1307" s="80"/>
      <c r="BC1307" s="80"/>
    </row>
    <row r="1308" spans="5:55" s="79" customFormat="1" x14ac:dyDescent="0.2">
      <c r="E1308" s="119"/>
      <c r="F1308" s="119"/>
      <c r="G1308" s="131"/>
      <c r="H1308" s="132"/>
      <c r="J1308" s="87"/>
      <c r="K1308" s="87"/>
      <c r="L1308" s="85"/>
      <c r="M1308" s="86"/>
      <c r="N1308" s="85"/>
      <c r="Q1308" s="83"/>
      <c r="R1308" s="80"/>
      <c r="T1308" s="81"/>
      <c r="U1308" s="87"/>
      <c r="V1308" s="80"/>
      <c r="X1308" s="80"/>
      <c r="Z1308" s="80"/>
      <c r="AB1308" s="80"/>
      <c r="AD1308" s="80"/>
      <c r="AF1308" s="80"/>
      <c r="AH1308" s="82"/>
      <c r="AI1308" s="80"/>
      <c r="AK1308" s="80"/>
      <c r="AM1308" s="83"/>
      <c r="AN1308" s="80"/>
      <c r="AO1308" s="95"/>
      <c r="AP1308" s="80"/>
      <c r="AR1308" s="80"/>
      <c r="AT1308" s="84"/>
      <c r="AV1308" s="80"/>
      <c r="AX1308" s="80"/>
      <c r="AZ1308" s="80"/>
      <c r="BB1308" s="80"/>
      <c r="BC1308" s="80"/>
    </row>
    <row r="1309" spans="5:55" s="79" customFormat="1" x14ac:dyDescent="0.2">
      <c r="E1309" s="119"/>
      <c r="F1309" s="119"/>
      <c r="G1309" s="131"/>
      <c r="H1309" s="132"/>
      <c r="J1309" s="87"/>
      <c r="K1309" s="87"/>
      <c r="L1309" s="85"/>
      <c r="M1309" s="86"/>
      <c r="N1309" s="85"/>
      <c r="Q1309" s="83"/>
      <c r="R1309" s="80"/>
      <c r="T1309" s="81"/>
      <c r="U1309" s="87"/>
      <c r="V1309" s="80"/>
      <c r="X1309" s="80"/>
      <c r="Z1309" s="80"/>
      <c r="AB1309" s="80"/>
      <c r="AD1309" s="80"/>
      <c r="AF1309" s="80"/>
      <c r="AH1309" s="82"/>
      <c r="AI1309" s="80"/>
      <c r="AK1309" s="80"/>
      <c r="AM1309" s="83"/>
      <c r="AN1309" s="80"/>
      <c r="AO1309" s="95"/>
      <c r="AP1309" s="80"/>
      <c r="AR1309" s="80"/>
      <c r="AT1309" s="84"/>
      <c r="AV1309" s="80"/>
      <c r="AX1309" s="80"/>
      <c r="AZ1309" s="80"/>
      <c r="BB1309" s="80"/>
      <c r="BC1309" s="80"/>
    </row>
    <row r="1310" spans="5:55" s="79" customFormat="1" x14ac:dyDescent="0.2">
      <c r="E1310" s="119"/>
      <c r="F1310" s="119"/>
      <c r="G1310" s="131"/>
      <c r="H1310" s="132"/>
      <c r="J1310" s="87"/>
      <c r="K1310" s="87"/>
      <c r="L1310" s="85"/>
      <c r="M1310" s="86"/>
      <c r="N1310" s="85"/>
      <c r="Q1310" s="83"/>
      <c r="R1310" s="80"/>
      <c r="T1310" s="81"/>
      <c r="U1310" s="87"/>
      <c r="V1310" s="80"/>
      <c r="X1310" s="80"/>
      <c r="Z1310" s="80"/>
      <c r="AB1310" s="80"/>
      <c r="AD1310" s="80"/>
      <c r="AF1310" s="80"/>
      <c r="AH1310" s="82"/>
      <c r="AI1310" s="80"/>
      <c r="AK1310" s="80"/>
      <c r="AM1310" s="83"/>
      <c r="AN1310" s="80"/>
      <c r="AO1310" s="95"/>
      <c r="AP1310" s="80"/>
      <c r="AR1310" s="80"/>
      <c r="AT1310" s="84"/>
      <c r="AV1310" s="80"/>
      <c r="AX1310" s="80"/>
      <c r="AZ1310" s="80"/>
      <c r="BB1310" s="80"/>
      <c r="BC1310" s="80"/>
    </row>
    <row r="1311" spans="5:55" s="79" customFormat="1" x14ac:dyDescent="0.2">
      <c r="E1311" s="119"/>
      <c r="F1311" s="119"/>
      <c r="G1311" s="131"/>
      <c r="H1311" s="132"/>
      <c r="J1311" s="87"/>
      <c r="K1311" s="87"/>
      <c r="L1311" s="85"/>
      <c r="M1311" s="86"/>
      <c r="N1311" s="85"/>
      <c r="Q1311" s="83"/>
      <c r="R1311" s="80"/>
      <c r="T1311" s="81"/>
      <c r="U1311" s="87"/>
      <c r="V1311" s="80"/>
      <c r="X1311" s="80"/>
      <c r="Z1311" s="80"/>
      <c r="AB1311" s="80"/>
      <c r="AD1311" s="80"/>
      <c r="AF1311" s="80"/>
      <c r="AH1311" s="82"/>
      <c r="AI1311" s="80"/>
      <c r="AK1311" s="80"/>
      <c r="AM1311" s="83"/>
      <c r="AN1311" s="80"/>
      <c r="AO1311" s="95"/>
      <c r="AP1311" s="80"/>
      <c r="AR1311" s="80"/>
      <c r="AT1311" s="84"/>
      <c r="AV1311" s="80"/>
      <c r="AX1311" s="80"/>
      <c r="AZ1311" s="80"/>
      <c r="BB1311" s="80"/>
      <c r="BC1311" s="80"/>
    </row>
    <row r="1312" spans="5:55" s="79" customFormat="1" x14ac:dyDescent="0.2">
      <c r="E1312" s="119"/>
      <c r="F1312" s="119"/>
      <c r="G1312" s="131"/>
      <c r="H1312" s="132"/>
      <c r="J1312" s="87"/>
      <c r="K1312" s="87"/>
      <c r="L1312" s="85"/>
      <c r="M1312" s="86"/>
      <c r="N1312" s="85"/>
      <c r="Q1312" s="83"/>
      <c r="R1312" s="80"/>
      <c r="T1312" s="81"/>
      <c r="U1312" s="87"/>
      <c r="V1312" s="80"/>
      <c r="X1312" s="80"/>
      <c r="Z1312" s="80"/>
      <c r="AB1312" s="80"/>
      <c r="AD1312" s="80"/>
      <c r="AF1312" s="80"/>
      <c r="AH1312" s="82"/>
      <c r="AI1312" s="80"/>
      <c r="AK1312" s="80"/>
      <c r="AM1312" s="83"/>
      <c r="AN1312" s="80"/>
      <c r="AO1312" s="95"/>
      <c r="AP1312" s="80"/>
      <c r="AR1312" s="80"/>
      <c r="AT1312" s="84"/>
      <c r="AV1312" s="80"/>
      <c r="AX1312" s="80"/>
      <c r="AZ1312" s="80"/>
      <c r="BB1312" s="80"/>
      <c r="BC1312" s="80"/>
    </row>
    <row r="1313" spans="5:55" s="79" customFormat="1" x14ac:dyDescent="0.2">
      <c r="E1313" s="119"/>
      <c r="F1313" s="119"/>
      <c r="G1313" s="131"/>
      <c r="H1313" s="132"/>
      <c r="J1313" s="87"/>
      <c r="K1313" s="87"/>
      <c r="L1313" s="85"/>
      <c r="M1313" s="86"/>
      <c r="N1313" s="85"/>
      <c r="Q1313" s="83"/>
      <c r="R1313" s="80"/>
      <c r="T1313" s="81"/>
      <c r="U1313" s="87"/>
      <c r="V1313" s="80"/>
      <c r="X1313" s="80"/>
      <c r="Z1313" s="80"/>
      <c r="AB1313" s="80"/>
      <c r="AD1313" s="80"/>
      <c r="AF1313" s="80"/>
      <c r="AH1313" s="82"/>
      <c r="AI1313" s="80"/>
      <c r="AK1313" s="80"/>
      <c r="AM1313" s="83"/>
      <c r="AN1313" s="80"/>
      <c r="AO1313" s="95"/>
      <c r="AP1313" s="80"/>
      <c r="AR1313" s="80"/>
      <c r="AT1313" s="84"/>
      <c r="AV1313" s="80"/>
      <c r="AX1313" s="80"/>
      <c r="AZ1313" s="80"/>
      <c r="BB1313" s="80"/>
      <c r="BC1313" s="80"/>
    </row>
    <row r="1314" spans="5:55" s="79" customFormat="1" x14ac:dyDescent="0.2">
      <c r="E1314" s="119"/>
      <c r="F1314" s="119"/>
      <c r="G1314" s="131"/>
      <c r="H1314" s="132"/>
      <c r="J1314" s="87"/>
      <c r="K1314" s="87"/>
      <c r="L1314" s="85"/>
      <c r="M1314" s="86"/>
      <c r="N1314" s="85"/>
      <c r="Q1314" s="83"/>
      <c r="R1314" s="80"/>
      <c r="T1314" s="81"/>
      <c r="U1314" s="87"/>
      <c r="V1314" s="80"/>
      <c r="X1314" s="80"/>
      <c r="Z1314" s="80"/>
      <c r="AB1314" s="80"/>
      <c r="AD1314" s="80"/>
      <c r="AF1314" s="80"/>
      <c r="AH1314" s="82"/>
      <c r="AI1314" s="80"/>
      <c r="AK1314" s="80"/>
      <c r="AM1314" s="83"/>
      <c r="AN1314" s="80"/>
      <c r="AO1314" s="95"/>
      <c r="AP1314" s="80"/>
      <c r="AR1314" s="80"/>
      <c r="AT1314" s="84"/>
      <c r="AV1314" s="80"/>
      <c r="AX1314" s="80"/>
      <c r="AZ1314" s="80"/>
      <c r="BB1314" s="80"/>
      <c r="BC1314" s="80"/>
    </row>
    <row r="1315" spans="5:55" s="79" customFormat="1" x14ac:dyDescent="0.2">
      <c r="E1315" s="119"/>
      <c r="F1315" s="119"/>
      <c r="G1315" s="131"/>
      <c r="H1315" s="132"/>
      <c r="J1315" s="87"/>
      <c r="K1315" s="87"/>
      <c r="L1315" s="85"/>
      <c r="M1315" s="86"/>
      <c r="N1315" s="85"/>
      <c r="Q1315" s="83"/>
      <c r="R1315" s="80"/>
      <c r="T1315" s="81"/>
      <c r="U1315" s="87"/>
      <c r="V1315" s="80"/>
      <c r="X1315" s="80"/>
      <c r="Z1315" s="80"/>
      <c r="AB1315" s="80"/>
      <c r="AD1315" s="80"/>
      <c r="AF1315" s="80"/>
      <c r="AH1315" s="82"/>
      <c r="AI1315" s="80"/>
      <c r="AK1315" s="80"/>
      <c r="AM1315" s="83"/>
      <c r="AN1315" s="80"/>
      <c r="AO1315" s="95"/>
      <c r="AP1315" s="80"/>
      <c r="AR1315" s="80"/>
      <c r="AT1315" s="84"/>
      <c r="AV1315" s="80"/>
      <c r="AX1315" s="80"/>
      <c r="AZ1315" s="80"/>
      <c r="BB1315" s="80"/>
      <c r="BC1315" s="80"/>
    </row>
    <row r="1316" spans="5:55" s="79" customFormat="1" x14ac:dyDescent="0.2">
      <c r="E1316" s="119"/>
      <c r="F1316" s="119"/>
      <c r="G1316" s="131"/>
      <c r="H1316" s="132"/>
      <c r="J1316" s="87"/>
      <c r="K1316" s="87"/>
      <c r="L1316" s="85"/>
      <c r="M1316" s="86"/>
      <c r="N1316" s="85"/>
      <c r="Q1316" s="83"/>
      <c r="R1316" s="80"/>
      <c r="T1316" s="81"/>
      <c r="U1316" s="87"/>
      <c r="V1316" s="80"/>
      <c r="X1316" s="80"/>
      <c r="Z1316" s="80"/>
      <c r="AB1316" s="80"/>
      <c r="AD1316" s="80"/>
      <c r="AF1316" s="80"/>
      <c r="AH1316" s="82"/>
      <c r="AI1316" s="80"/>
      <c r="AK1316" s="80"/>
      <c r="AM1316" s="83"/>
      <c r="AN1316" s="80"/>
      <c r="AO1316" s="95"/>
      <c r="AP1316" s="80"/>
      <c r="AR1316" s="80"/>
      <c r="AT1316" s="84"/>
      <c r="AV1316" s="80"/>
      <c r="AX1316" s="80"/>
      <c r="AZ1316" s="80"/>
      <c r="BB1316" s="80"/>
      <c r="BC1316" s="80"/>
    </row>
    <row r="1317" spans="5:55" s="79" customFormat="1" x14ac:dyDescent="0.2">
      <c r="E1317" s="119"/>
      <c r="F1317" s="119"/>
      <c r="G1317" s="131"/>
      <c r="H1317" s="132"/>
      <c r="J1317" s="87"/>
      <c r="K1317" s="87"/>
      <c r="L1317" s="85"/>
      <c r="M1317" s="86"/>
      <c r="N1317" s="85"/>
      <c r="Q1317" s="83"/>
      <c r="R1317" s="80"/>
      <c r="T1317" s="81"/>
      <c r="U1317" s="87"/>
      <c r="V1317" s="80"/>
      <c r="X1317" s="80"/>
      <c r="Z1317" s="80"/>
      <c r="AB1317" s="80"/>
      <c r="AD1317" s="80"/>
      <c r="AF1317" s="80"/>
      <c r="AH1317" s="82"/>
      <c r="AI1317" s="80"/>
      <c r="AK1317" s="80"/>
      <c r="AM1317" s="83"/>
      <c r="AN1317" s="80"/>
      <c r="AO1317" s="95"/>
      <c r="AP1317" s="80"/>
      <c r="AR1317" s="80"/>
      <c r="AT1317" s="84"/>
      <c r="AV1317" s="80"/>
      <c r="AX1317" s="80"/>
      <c r="AZ1317" s="80"/>
      <c r="BB1317" s="80"/>
      <c r="BC1317" s="80"/>
    </row>
    <row r="1318" spans="5:55" s="79" customFormat="1" x14ac:dyDescent="0.2">
      <c r="E1318" s="119"/>
      <c r="F1318" s="119"/>
      <c r="G1318" s="131"/>
      <c r="H1318" s="132"/>
      <c r="J1318" s="87"/>
      <c r="K1318" s="87"/>
      <c r="L1318" s="85"/>
      <c r="M1318" s="86"/>
      <c r="N1318" s="85"/>
      <c r="Q1318" s="83"/>
      <c r="R1318" s="80"/>
      <c r="T1318" s="81"/>
      <c r="U1318" s="87"/>
      <c r="V1318" s="80"/>
      <c r="X1318" s="80"/>
      <c r="Z1318" s="80"/>
      <c r="AB1318" s="80"/>
      <c r="AD1318" s="80"/>
      <c r="AF1318" s="80"/>
      <c r="AH1318" s="82"/>
      <c r="AI1318" s="80"/>
      <c r="AK1318" s="80"/>
      <c r="AM1318" s="83"/>
      <c r="AN1318" s="80"/>
      <c r="AO1318" s="95"/>
      <c r="AP1318" s="80"/>
      <c r="AR1318" s="80"/>
      <c r="AT1318" s="84"/>
      <c r="AV1318" s="80"/>
      <c r="AX1318" s="80"/>
      <c r="AZ1318" s="80"/>
      <c r="BB1318" s="80"/>
      <c r="BC1318" s="80"/>
    </row>
    <row r="1319" spans="5:55" s="79" customFormat="1" x14ac:dyDescent="0.2">
      <c r="E1319" s="119"/>
      <c r="F1319" s="119"/>
      <c r="G1319" s="131"/>
      <c r="H1319" s="132"/>
      <c r="J1319" s="87"/>
      <c r="K1319" s="87"/>
      <c r="L1319" s="85"/>
      <c r="M1319" s="86"/>
      <c r="N1319" s="85"/>
      <c r="Q1319" s="83"/>
      <c r="R1319" s="80"/>
      <c r="T1319" s="81"/>
      <c r="U1319" s="87"/>
      <c r="V1319" s="80"/>
      <c r="X1319" s="80"/>
      <c r="Z1319" s="80"/>
      <c r="AB1319" s="80"/>
      <c r="AD1319" s="80"/>
      <c r="AF1319" s="80"/>
      <c r="AH1319" s="82"/>
      <c r="AI1319" s="80"/>
      <c r="AK1319" s="80"/>
      <c r="AM1319" s="83"/>
      <c r="AN1319" s="80"/>
      <c r="AO1319" s="95"/>
      <c r="AP1319" s="80"/>
      <c r="AR1319" s="80"/>
      <c r="AT1319" s="84"/>
      <c r="AV1319" s="80"/>
      <c r="AX1319" s="80"/>
      <c r="AZ1319" s="80"/>
      <c r="BB1319" s="80"/>
      <c r="BC1319" s="80"/>
    </row>
    <row r="1320" spans="5:55" s="79" customFormat="1" x14ac:dyDescent="0.2">
      <c r="E1320" s="119"/>
      <c r="F1320" s="119"/>
      <c r="G1320" s="131"/>
      <c r="H1320" s="132"/>
      <c r="J1320" s="87"/>
      <c r="K1320" s="87"/>
      <c r="L1320" s="85"/>
      <c r="M1320" s="86"/>
      <c r="N1320" s="85"/>
      <c r="Q1320" s="83"/>
      <c r="R1320" s="80"/>
      <c r="T1320" s="81"/>
      <c r="U1320" s="87"/>
      <c r="V1320" s="80"/>
      <c r="X1320" s="80"/>
      <c r="Z1320" s="80"/>
      <c r="AB1320" s="80"/>
      <c r="AD1320" s="80"/>
      <c r="AF1320" s="80"/>
      <c r="AH1320" s="82"/>
      <c r="AI1320" s="80"/>
      <c r="AK1320" s="80"/>
      <c r="AM1320" s="83"/>
      <c r="AN1320" s="80"/>
      <c r="AO1320" s="95"/>
      <c r="AP1320" s="80"/>
      <c r="AR1320" s="80"/>
      <c r="AT1320" s="84"/>
      <c r="AV1320" s="80"/>
      <c r="AX1320" s="80"/>
      <c r="AZ1320" s="80"/>
      <c r="BB1320" s="80"/>
      <c r="BC1320" s="80"/>
    </row>
    <row r="1321" spans="5:55" s="79" customFormat="1" x14ac:dyDescent="0.2">
      <c r="E1321" s="119"/>
      <c r="F1321" s="119"/>
      <c r="G1321" s="131"/>
      <c r="H1321" s="132"/>
      <c r="J1321" s="87"/>
      <c r="K1321" s="87"/>
      <c r="L1321" s="85"/>
      <c r="M1321" s="86"/>
      <c r="N1321" s="85"/>
      <c r="Q1321" s="83"/>
      <c r="R1321" s="80"/>
      <c r="T1321" s="81"/>
      <c r="U1321" s="87"/>
      <c r="V1321" s="80"/>
      <c r="X1321" s="80"/>
      <c r="Z1321" s="80"/>
      <c r="AB1321" s="80"/>
      <c r="AD1321" s="80"/>
      <c r="AF1321" s="80"/>
      <c r="AH1321" s="82"/>
      <c r="AI1321" s="80"/>
      <c r="AK1321" s="80"/>
      <c r="AM1321" s="83"/>
      <c r="AN1321" s="80"/>
      <c r="AO1321" s="95"/>
      <c r="AP1321" s="80"/>
      <c r="AR1321" s="80"/>
      <c r="AT1321" s="84"/>
      <c r="AV1321" s="80"/>
      <c r="AX1321" s="80"/>
      <c r="AZ1321" s="80"/>
      <c r="BB1321" s="80"/>
      <c r="BC1321" s="80"/>
    </row>
    <row r="1322" spans="5:55" s="79" customFormat="1" x14ac:dyDescent="0.2">
      <c r="E1322" s="119"/>
      <c r="F1322" s="119"/>
      <c r="G1322" s="131"/>
      <c r="H1322" s="132"/>
      <c r="J1322" s="87"/>
      <c r="K1322" s="87"/>
      <c r="L1322" s="85"/>
      <c r="M1322" s="86"/>
      <c r="N1322" s="85"/>
      <c r="Q1322" s="83"/>
      <c r="R1322" s="80"/>
      <c r="T1322" s="81"/>
      <c r="U1322" s="87"/>
      <c r="V1322" s="80"/>
      <c r="X1322" s="80"/>
      <c r="Z1322" s="80"/>
      <c r="AB1322" s="80"/>
      <c r="AD1322" s="80"/>
      <c r="AF1322" s="80"/>
      <c r="AH1322" s="82"/>
      <c r="AI1322" s="80"/>
      <c r="AK1322" s="80"/>
      <c r="AM1322" s="83"/>
      <c r="AN1322" s="80"/>
      <c r="AO1322" s="95"/>
      <c r="AP1322" s="80"/>
      <c r="AR1322" s="80"/>
      <c r="AT1322" s="84"/>
      <c r="AV1322" s="80"/>
      <c r="AX1322" s="80"/>
      <c r="AZ1322" s="80"/>
      <c r="BB1322" s="80"/>
      <c r="BC1322" s="80"/>
    </row>
    <row r="1323" spans="5:55" s="79" customFormat="1" x14ac:dyDescent="0.2">
      <c r="E1323" s="119"/>
      <c r="F1323" s="119"/>
      <c r="G1323" s="131"/>
      <c r="H1323" s="132"/>
      <c r="J1323" s="87"/>
      <c r="K1323" s="87"/>
      <c r="L1323" s="85"/>
      <c r="M1323" s="86"/>
      <c r="N1323" s="85"/>
      <c r="Q1323" s="83"/>
      <c r="R1323" s="80"/>
      <c r="T1323" s="81"/>
      <c r="U1323" s="87"/>
      <c r="V1323" s="80"/>
      <c r="X1323" s="80"/>
      <c r="Z1323" s="80"/>
      <c r="AB1323" s="80"/>
      <c r="AD1323" s="80"/>
      <c r="AF1323" s="80"/>
      <c r="AH1323" s="82"/>
      <c r="AI1323" s="80"/>
      <c r="AK1323" s="80"/>
      <c r="AM1323" s="83"/>
      <c r="AN1323" s="80"/>
      <c r="AO1323" s="95"/>
      <c r="AP1323" s="80"/>
      <c r="AR1323" s="80"/>
      <c r="AT1323" s="84"/>
      <c r="AV1323" s="80"/>
      <c r="AX1323" s="80"/>
      <c r="AZ1323" s="80"/>
      <c r="BB1323" s="80"/>
      <c r="BC1323" s="80"/>
    </row>
    <row r="1324" spans="5:55" s="79" customFormat="1" x14ac:dyDescent="0.2">
      <c r="E1324" s="119"/>
      <c r="F1324" s="119"/>
      <c r="G1324" s="131"/>
      <c r="H1324" s="132"/>
      <c r="J1324" s="87"/>
      <c r="K1324" s="87"/>
      <c r="L1324" s="85"/>
      <c r="M1324" s="86"/>
      <c r="N1324" s="85"/>
      <c r="Q1324" s="83"/>
      <c r="R1324" s="80"/>
      <c r="T1324" s="81"/>
      <c r="U1324" s="87"/>
      <c r="V1324" s="80"/>
      <c r="X1324" s="80"/>
      <c r="Z1324" s="80"/>
      <c r="AB1324" s="80"/>
      <c r="AD1324" s="80"/>
      <c r="AF1324" s="80"/>
      <c r="AH1324" s="82"/>
      <c r="AI1324" s="80"/>
      <c r="AK1324" s="80"/>
      <c r="AM1324" s="83"/>
      <c r="AN1324" s="80"/>
      <c r="AO1324" s="95"/>
      <c r="AP1324" s="80"/>
      <c r="AR1324" s="80"/>
      <c r="AT1324" s="84"/>
      <c r="AV1324" s="80"/>
      <c r="AX1324" s="80"/>
      <c r="AZ1324" s="80"/>
      <c r="BB1324" s="80"/>
      <c r="BC1324" s="80"/>
    </row>
    <row r="1325" spans="5:55" s="79" customFormat="1" x14ac:dyDescent="0.2">
      <c r="E1325" s="119"/>
      <c r="F1325" s="119"/>
      <c r="G1325" s="131"/>
      <c r="H1325" s="132"/>
      <c r="J1325" s="87"/>
      <c r="K1325" s="87"/>
      <c r="L1325" s="85"/>
      <c r="M1325" s="86"/>
      <c r="N1325" s="85"/>
      <c r="Q1325" s="83"/>
      <c r="R1325" s="80"/>
      <c r="T1325" s="81"/>
      <c r="U1325" s="87"/>
      <c r="V1325" s="80"/>
      <c r="X1325" s="80"/>
      <c r="Z1325" s="80"/>
      <c r="AB1325" s="80"/>
      <c r="AD1325" s="80"/>
      <c r="AF1325" s="80"/>
      <c r="AH1325" s="82"/>
      <c r="AI1325" s="80"/>
      <c r="AK1325" s="80"/>
      <c r="AM1325" s="83"/>
      <c r="AN1325" s="80"/>
      <c r="AO1325" s="95"/>
      <c r="AP1325" s="80"/>
      <c r="AR1325" s="80"/>
      <c r="AT1325" s="84"/>
      <c r="AV1325" s="80"/>
      <c r="AX1325" s="80"/>
      <c r="AZ1325" s="80"/>
      <c r="BB1325" s="80"/>
      <c r="BC1325" s="80"/>
    </row>
    <row r="1326" spans="5:55" s="79" customFormat="1" x14ac:dyDescent="0.2">
      <c r="E1326" s="119"/>
      <c r="F1326" s="119"/>
      <c r="G1326" s="131"/>
      <c r="H1326" s="132"/>
      <c r="J1326" s="87"/>
      <c r="K1326" s="87"/>
      <c r="L1326" s="85"/>
      <c r="M1326" s="86"/>
      <c r="N1326" s="85"/>
      <c r="Q1326" s="83"/>
      <c r="R1326" s="80"/>
      <c r="T1326" s="81"/>
      <c r="U1326" s="87"/>
      <c r="V1326" s="80"/>
      <c r="X1326" s="80"/>
      <c r="Z1326" s="80"/>
      <c r="AB1326" s="80"/>
      <c r="AD1326" s="80"/>
      <c r="AF1326" s="80"/>
      <c r="AH1326" s="82"/>
      <c r="AI1326" s="80"/>
      <c r="AK1326" s="80"/>
      <c r="AM1326" s="83"/>
      <c r="AN1326" s="80"/>
      <c r="AO1326" s="95"/>
      <c r="AP1326" s="80"/>
      <c r="AR1326" s="80"/>
      <c r="AT1326" s="84"/>
      <c r="AV1326" s="80"/>
      <c r="AX1326" s="80"/>
      <c r="AZ1326" s="80"/>
      <c r="BB1326" s="80"/>
      <c r="BC1326" s="80"/>
    </row>
    <row r="1327" spans="5:55" s="79" customFormat="1" x14ac:dyDescent="0.2">
      <c r="E1327" s="119"/>
      <c r="F1327" s="119"/>
      <c r="G1327" s="131"/>
      <c r="H1327" s="132"/>
      <c r="J1327" s="87"/>
      <c r="K1327" s="87"/>
      <c r="L1327" s="85"/>
      <c r="M1327" s="86"/>
      <c r="N1327" s="85"/>
      <c r="Q1327" s="83"/>
      <c r="R1327" s="80"/>
      <c r="T1327" s="81"/>
      <c r="U1327" s="87"/>
      <c r="V1327" s="80"/>
      <c r="X1327" s="80"/>
      <c r="Z1327" s="80"/>
      <c r="AB1327" s="80"/>
      <c r="AD1327" s="80"/>
      <c r="AF1327" s="80"/>
      <c r="AH1327" s="82"/>
      <c r="AI1327" s="80"/>
      <c r="AK1327" s="80"/>
      <c r="AM1327" s="83"/>
      <c r="AN1327" s="80"/>
      <c r="AO1327" s="95"/>
      <c r="AP1327" s="80"/>
      <c r="AR1327" s="80"/>
      <c r="AT1327" s="84"/>
      <c r="AV1327" s="80"/>
      <c r="AX1327" s="80"/>
      <c r="AZ1327" s="80"/>
      <c r="BB1327" s="80"/>
      <c r="BC1327" s="80"/>
    </row>
    <row r="1328" spans="5:55" s="79" customFormat="1" x14ac:dyDescent="0.2">
      <c r="E1328" s="119"/>
      <c r="F1328" s="119"/>
      <c r="G1328" s="131"/>
      <c r="H1328" s="132"/>
      <c r="J1328" s="87"/>
      <c r="K1328" s="87"/>
      <c r="L1328" s="85"/>
      <c r="M1328" s="86"/>
      <c r="N1328" s="85"/>
      <c r="Q1328" s="83"/>
      <c r="R1328" s="80"/>
      <c r="T1328" s="81"/>
      <c r="U1328" s="87"/>
      <c r="V1328" s="80"/>
      <c r="X1328" s="80"/>
      <c r="Z1328" s="80"/>
      <c r="AB1328" s="80"/>
      <c r="AD1328" s="80"/>
      <c r="AF1328" s="80"/>
      <c r="AH1328" s="82"/>
      <c r="AI1328" s="80"/>
      <c r="AK1328" s="80"/>
      <c r="AM1328" s="83"/>
      <c r="AN1328" s="80"/>
      <c r="AO1328" s="95"/>
      <c r="AP1328" s="80"/>
      <c r="AR1328" s="80"/>
      <c r="AT1328" s="84"/>
      <c r="AV1328" s="80"/>
      <c r="AX1328" s="80"/>
      <c r="AZ1328" s="80"/>
      <c r="BB1328" s="80"/>
      <c r="BC1328" s="80"/>
    </row>
    <row r="1329" spans="5:55" s="79" customFormat="1" x14ac:dyDescent="0.2">
      <c r="E1329" s="119"/>
      <c r="F1329" s="119"/>
      <c r="G1329" s="131"/>
      <c r="H1329" s="132"/>
      <c r="J1329" s="87"/>
      <c r="K1329" s="87"/>
      <c r="L1329" s="85"/>
      <c r="M1329" s="86"/>
      <c r="N1329" s="85"/>
      <c r="Q1329" s="83"/>
      <c r="R1329" s="80"/>
      <c r="T1329" s="81"/>
      <c r="U1329" s="87"/>
      <c r="V1329" s="80"/>
      <c r="X1329" s="80"/>
      <c r="Z1329" s="80"/>
      <c r="AB1329" s="80"/>
      <c r="AD1329" s="80"/>
      <c r="AF1329" s="80"/>
      <c r="AH1329" s="82"/>
      <c r="AI1329" s="80"/>
      <c r="AK1329" s="80"/>
      <c r="AM1329" s="83"/>
      <c r="AN1329" s="80"/>
      <c r="AO1329" s="95"/>
      <c r="AP1329" s="80"/>
      <c r="AR1329" s="80"/>
      <c r="AT1329" s="84"/>
      <c r="AV1329" s="80"/>
      <c r="AX1329" s="80"/>
      <c r="AZ1329" s="80"/>
      <c r="BB1329" s="80"/>
      <c r="BC1329" s="80"/>
    </row>
    <row r="1330" spans="5:55" s="79" customFormat="1" x14ac:dyDescent="0.2">
      <c r="E1330" s="119"/>
      <c r="F1330" s="119"/>
      <c r="G1330" s="131"/>
      <c r="H1330" s="132"/>
      <c r="J1330" s="87"/>
      <c r="K1330" s="87"/>
      <c r="L1330" s="85"/>
      <c r="M1330" s="86"/>
      <c r="N1330" s="85"/>
      <c r="Q1330" s="83"/>
      <c r="R1330" s="80"/>
      <c r="T1330" s="81"/>
      <c r="U1330" s="87"/>
      <c r="V1330" s="80"/>
      <c r="X1330" s="80"/>
      <c r="Z1330" s="80"/>
      <c r="AB1330" s="80"/>
      <c r="AD1330" s="80"/>
      <c r="AF1330" s="80"/>
      <c r="AH1330" s="82"/>
      <c r="AI1330" s="80"/>
      <c r="AK1330" s="80"/>
      <c r="AM1330" s="83"/>
      <c r="AN1330" s="80"/>
      <c r="AO1330" s="95"/>
      <c r="AP1330" s="80"/>
      <c r="AR1330" s="80"/>
      <c r="AT1330" s="84"/>
      <c r="AV1330" s="80"/>
      <c r="AX1330" s="80"/>
      <c r="AZ1330" s="80"/>
      <c r="BB1330" s="80"/>
      <c r="BC1330" s="80"/>
    </row>
    <row r="1331" spans="5:55" s="79" customFormat="1" x14ac:dyDescent="0.2">
      <c r="E1331" s="119"/>
      <c r="F1331" s="119"/>
      <c r="G1331" s="131"/>
      <c r="H1331" s="132"/>
      <c r="J1331" s="87"/>
      <c r="K1331" s="87"/>
      <c r="L1331" s="85"/>
      <c r="M1331" s="86"/>
      <c r="N1331" s="85"/>
      <c r="Q1331" s="83"/>
      <c r="R1331" s="80"/>
      <c r="T1331" s="81"/>
      <c r="U1331" s="87"/>
      <c r="V1331" s="80"/>
      <c r="X1331" s="80"/>
      <c r="Z1331" s="80"/>
      <c r="AB1331" s="80"/>
      <c r="AD1331" s="80"/>
      <c r="AF1331" s="80"/>
      <c r="AH1331" s="82"/>
      <c r="AI1331" s="80"/>
      <c r="AK1331" s="80"/>
      <c r="AM1331" s="83"/>
      <c r="AN1331" s="80"/>
      <c r="AO1331" s="95"/>
      <c r="AP1331" s="80"/>
      <c r="AR1331" s="80"/>
      <c r="AT1331" s="84"/>
      <c r="AV1331" s="80"/>
      <c r="AX1331" s="80"/>
      <c r="AZ1331" s="80"/>
      <c r="BB1331" s="80"/>
      <c r="BC1331" s="80"/>
    </row>
    <row r="1332" spans="5:55" s="79" customFormat="1" x14ac:dyDescent="0.2">
      <c r="E1332" s="119"/>
      <c r="F1332" s="119"/>
      <c r="G1332" s="131"/>
      <c r="H1332" s="132"/>
      <c r="J1332" s="87"/>
      <c r="K1332" s="87"/>
      <c r="L1332" s="85"/>
      <c r="M1332" s="86"/>
      <c r="N1332" s="85"/>
      <c r="Q1332" s="83"/>
      <c r="R1332" s="80"/>
      <c r="T1332" s="81"/>
      <c r="U1332" s="87"/>
      <c r="V1332" s="80"/>
      <c r="X1332" s="80"/>
      <c r="Z1332" s="80"/>
      <c r="AB1332" s="80"/>
      <c r="AD1332" s="80"/>
      <c r="AF1332" s="80"/>
      <c r="AH1332" s="82"/>
      <c r="AI1332" s="80"/>
      <c r="AK1332" s="80"/>
      <c r="AM1332" s="83"/>
      <c r="AN1332" s="80"/>
      <c r="AO1332" s="95"/>
      <c r="AP1332" s="80"/>
      <c r="AR1332" s="80"/>
      <c r="AT1332" s="84"/>
      <c r="AV1332" s="80"/>
      <c r="AX1332" s="80"/>
      <c r="AZ1332" s="80"/>
      <c r="BB1332" s="80"/>
      <c r="BC1332" s="80"/>
    </row>
    <row r="1333" spans="5:55" s="79" customFormat="1" x14ac:dyDescent="0.2">
      <c r="E1333" s="119"/>
      <c r="F1333" s="119"/>
      <c r="G1333" s="131"/>
      <c r="H1333" s="132"/>
      <c r="J1333" s="87"/>
      <c r="K1333" s="87"/>
      <c r="L1333" s="85"/>
      <c r="M1333" s="86"/>
      <c r="N1333" s="85"/>
      <c r="Q1333" s="83"/>
      <c r="R1333" s="80"/>
      <c r="T1333" s="81"/>
      <c r="U1333" s="87"/>
      <c r="V1333" s="80"/>
      <c r="X1333" s="80"/>
      <c r="Z1333" s="80"/>
      <c r="AB1333" s="80"/>
      <c r="AD1333" s="80"/>
      <c r="AF1333" s="80"/>
      <c r="AH1333" s="82"/>
      <c r="AI1333" s="80"/>
      <c r="AK1333" s="80"/>
      <c r="AM1333" s="83"/>
      <c r="AN1333" s="80"/>
      <c r="AO1333" s="95"/>
      <c r="AP1333" s="80"/>
      <c r="AR1333" s="80"/>
      <c r="AT1333" s="84"/>
      <c r="AV1333" s="80"/>
      <c r="AX1333" s="80"/>
      <c r="AZ1333" s="80"/>
      <c r="BB1333" s="80"/>
      <c r="BC1333" s="80"/>
    </row>
    <row r="1334" spans="5:55" s="79" customFormat="1" x14ac:dyDescent="0.2">
      <c r="E1334" s="119"/>
      <c r="F1334" s="119"/>
      <c r="G1334" s="131"/>
      <c r="H1334" s="132"/>
      <c r="J1334" s="87"/>
      <c r="K1334" s="87"/>
      <c r="L1334" s="85"/>
      <c r="M1334" s="86"/>
      <c r="N1334" s="85"/>
      <c r="Q1334" s="83"/>
      <c r="R1334" s="80"/>
      <c r="T1334" s="81"/>
      <c r="U1334" s="87"/>
      <c r="V1334" s="80"/>
      <c r="X1334" s="80"/>
      <c r="Z1334" s="80"/>
      <c r="AB1334" s="80"/>
      <c r="AD1334" s="80"/>
      <c r="AF1334" s="80"/>
      <c r="AH1334" s="82"/>
      <c r="AI1334" s="80"/>
      <c r="AK1334" s="80"/>
      <c r="AM1334" s="83"/>
      <c r="AN1334" s="80"/>
      <c r="AO1334" s="95"/>
      <c r="AP1334" s="80"/>
      <c r="AR1334" s="80"/>
      <c r="AT1334" s="84"/>
      <c r="AV1334" s="80"/>
      <c r="AX1334" s="80"/>
      <c r="AZ1334" s="80"/>
      <c r="BB1334" s="80"/>
      <c r="BC1334" s="80"/>
    </row>
    <row r="1335" spans="5:55" s="79" customFormat="1" x14ac:dyDescent="0.2">
      <c r="E1335" s="119"/>
      <c r="F1335" s="119"/>
      <c r="G1335" s="131"/>
      <c r="H1335" s="132"/>
      <c r="J1335" s="87"/>
      <c r="K1335" s="87"/>
      <c r="L1335" s="85"/>
      <c r="M1335" s="86"/>
      <c r="N1335" s="85"/>
      <c r="Q1335" s="83"/>
      <c r="R1335" s="80"/>
      <c r="T1335" s="81"/>
      <c r="U1335" s="87"/>
      <c r="V1335" s="80"/>
      <c r="X1335" s="80"/>
      <c r="Z1335" s="80"/>
      <c r="AB1335" s="80"/>
      <c r="AD1335" s="80"/>
      <c r="AF1335" s="80"/>
      <c r="AH1335" s="82"/>
      <c r="AI1335" s="80"/>
      <c r="AK1335" s="80"/>
      <c r="AM1335" s="83"/>
      <c r="AN1335" s="80"/>
      <c r="AO1335" s="95"/>
      <c r="AP1335" s="80"/>
      <c r="AR1335" s="80"/>
      <c r="AT1335" s="84"/>
      <c r="AV1335" s="80"/>
      <c r="AX1335" s="80"/>
      <c r="AZ1335" s="80"/>
      <c r="BB1335" s="80"/>
      <c r="BC1335" s="80"/>
    </row>
    <row r="1336" spans="5:55" s="79" customFormat="1" x14ac:dyDescent="0.2">
      <c r="E1336" s="119"/>
      <c r="F1336" s="119"/>
      <c r="G1336" s="131"/>
      <c r="H1336" s="132"/>
      <c r="J1336" s="87"/>
      <c r="K1336" s="87"/>
      <c r="L1336" s="85"/>
      <c r="M1336" s="86"/>
      <c r="N1336" s="85"/>
      <c r="Q1336" s="83"/>
      <c r="R1336" s="80"/>
      <c r="T1336" s="81"/>
      <c r="U1336" s="87"/>
      <c r="V1336" s="80"/>
      <c r="X1336" s="80"/>
      <c r="Z1336" s="80"/>
      <c r="AB1336" s="80"/>
      <c r="AD1336" s="80"/>
      <c r="AF1336" s="80"/>
      <c r="AH1336" s="82"/>
      <c r="AI1336" s="80"/>
      <c r="AK1336" s="80"/>
      <c r="AM1336" s="83"/>
      <c r="AN1336" s="80"/>
      <c r="AO1336" s="95"/>
      <c r="AP1336" s="80"/>
      <c r="AR1336" s="80"/>
      <c r="AT1336" s="84"/>
      <c r="AV1336" s="80"/>
      <c r="AX1336" s="80"/>
      <c r="AZ1336" s="80"/>
      <c r="BB1336" s="80"/>
      <c r="BC1336" s="80"/>
    </row>
    <row r="1337" spans="5:55" s="79" customFormat="1" x14ac:dyDescent="0.2">
      <c r="E1337" s="119"/>
      <c r="F1337" s="119"/>
      <c r="G1337" s="131"/>
      <c r="H1337" s="132"/>
      <c r="J1337" s="87"/>
      <c r="K1337" s="87"/>
      <c r="L1337" s="85"/>
      <c r="M1337" s="86"/>
      <c r="N1337" s="85"/>
      <c r="Q1337" s="83"/>
      <c r="R1337" s="80"/>
      <c r="T1337" s="81"/>
      <c r="U1337" s="87"/>
      <c r="V1337" s="80"/>
      <c r="X1337" s="80"/>
      <c r="Z1337" s="80"/>
      <c r="AB1337" s="80"/>
      <c r="AD1337" s="80"/>
      <c r="AF1337" s="80"/>
      <c r="AH1337" s="82"/>
      <c r="AI1337" s="80"/>
      <c r="AK1337" s="80"/>
      <c r="AM1337" s="83"/>
      <c r="AN1337" s="80"/>
      <c r="AO1337" s="95"/>
      <c r="AP1337" s="80"/>
      <c r="AR1337" s="80"/>
      <c r="AT1337" s="84"/>
      <c r="AV1337" s="80"/>
      <c r="AX1337" s="80"/>
      <c r="AZ1337" s="80"/>
      <c r="BB1337" s="80"/>
      <c r="BC1337" s="80"/>
    </row>
    <row r="1338" spans="5:55" s="79" customFormat="1" x14ac:dyDescent="0.2">
      <c r="E1338" s="119"/>
      <c r="F1338" s="119"/>
      <c r="G1338" s="131"/>
      <c r="H1338" s="132"/>
      <c r="J1338" s="87"/>
      <c r="K1338" s="87"/>
      <c r="L1338" s="85"/>
      <c r="M1338" s="86"/>
      <c r="N1338" s="85"/>
      <c r="Q1338" s="83"/>
      <c r="R1338" s="80"/>
      <c r="T1338" s="81"/>
      <c r="U1338" s="87"/>
      <c r="V1338" s="80"/>
      <c r="X1338" s="80"/>
      <c r="Z1338" s="80"/>
      <c r="AB1338" s="80"/>
      <c r="AD1338" s="80"/>
      <c r="AF1338" s="80"/>
      <c r="AH1338" s="82"/>
      <c r="AI1338" s="80"/>
      <c r="AK1338" s="80"/>
      <c r="AM1338" s="83"/>
      <c r="AN1338" s="80"/>
      <c r="AO1338" s="95"/>
      <c r="AP1338" s="80"/>
      <c r="AR1338" s="80"/>
      <c r="AT1338" s="84"/>
      <c r="AV1338" s="80"/>
      <c r="AX1338" s="80"/>
      <c r="AZ1338" s="80"/>
      <c r="BB1338" s="80"/>
      <c r="BC1338" s="80"/>
    </row>
    <row r="1339" spans="5:55" s="79" customFormat="1" x14ac:dyDescent="0.2">
      <c r="E1339" s="119"/>
      <c r="F1339" s="119"/>
      <c r="G1339" s="131"/>
      <c r="H1339" s="132"/>
      <c r="J1339" s="87"/>
      <c r="K1339" s="87"/>
      <c r="L1339" s="85"/>
      <c r="M1339" s="86"/>
      <c r="N1339" s="85"/>
      <c r="Q1339" s="83"/>
      <c r="R1339" s="80"/>
      <c r="T1339" s="81"/>
      <c r="U1339" s="87"/>
      <c r="V1339" s="80"/>
      <c r="X1339" s="80"/>
      <c r="Z1339" s="80"/>
      <c r="AB1339" s="80"/>
      <c r="AD1339" s="80"/>
      <c r="AF1339" s="80"/>
      <c r="AH1339" s="82"/>
      <c r="AI1339" s="80"/>
      <c r="AK1339" s="80"/>
      <c r="AM1339" s="83"/>
      <c r="AN1339" s="80"/>
      <c r="AO1339" s="95"/>
      <c r="AP1339" s="80"/>
      <c r="AR1339" s="80"/>
      <c r="AT1339" s="84"/>
      <c r="AV1339" s="80"/>
      <c r="AX1339" s="80"/>
      <c r="AZ1339" s="80"/>
      <c r="BB1339" s="80"/>
      <c r="BC1339" s="80"/>
    </row>
    <row r="1340" spans="5:55" s="79" customFormat="1" x14ac:dyDescent="0.2">
      <c r="E1340" s="119"/>
      <c r="F1340" s="119"/>
      <c r="G1340" s="131"/>
      <c r="H1340" s="132"/>
      <c r="J1340" s="87"/>
      <c r="K1340" s="87"/>
      <c r="L1340" s="85"/>
      <c r="M1340" s="86"/>
      <c r="N1340" s="85"/>
      <c r="Q1340" s="83"/>
      <c r="R1340" s="80"/>
      <c r="T1340" s="81"/>
      <c r="U1340" s="87"/>
      <c r="V1340" s="80"/>
      <c r="X1340" s="80"/>
      <c r="Z1340" s="80"/>
      <c r="AB1340" s="80"/>
      <c r="AD1340" s="80"/>
      <c r="AF1340" s="80"/>
      <c r="AH1340" s="82"/>
      <c r="AI1340" s="80"/>
      <c r="AK1340" s="80"/>
      <c r="AM1340" s="83"/>
      <c r="AN1340" s="80"/>
      <c r="AO1340" s="95"/>
      <c r="AP1340" s="80"/>
      <c r="AR1340" s="80"/>
      <c r="AT1340" s="84"/>
      <c r="AV1340" s="80"/>
      <c r="AX1340" s="80"/>
      <c r="AZ1340" s="80"/>
      <c r="BB1340" s="80"/>
      <c r="BC1340" s="80"/>
    </row>
    <row r="1341" spans="5:55" s="79" customFormat="1" x14ac:dyDescent="0.2">
      <c r="E1341" s="119"/>
      <c r="F1341" s="119"/>
      <c r="G1341" s="131"/>
      <c r="H1341" s="132"/>
      <c r="J1341" s="87"/>
      <c r="K1341" s="87"/>
      <c r="L1341" s="85"/>
      <c r="M1341" s="86"/>
      <c r="N1341" s="85"/>
      <c r="Q1341" s="83"/>
      <c r="R1341" s="80"/>
      <c r="T1341" s="81"/>
      <c r="U1341" s="87"/>
      <c r="V1341" s="80"/>
      <c r="X1341" s="80"/>
      <c r="Z1341" s="80"/>
      <c r="AB1341" s="80"/>
      <c r="AD1341" s="80"/>
      <c r="AF1341" s="80"/>
      <c r="AH1341" s="82"/>
      <c r="AI1341" s="80"/>
      <c r="AK1341" s="80"/>
      <c r="AM1341" s="83"/>
      <c r="AN1341" s="80"/>
      <c r="AO1341" s="95"/>
      <c r="AP1341" s="80"/>
      <c r="AR1341" s="80"/>
      <c r="AT1341" s="84"/>
      <c r="AV1341" s="80"/>
      <c r="AX1341" s="80"/>
      <c r="AZ1341" s="80"/>
      <c r="BB1341" s="80"/>
      <c r="BC1341" s="80"/>
    </row>
    <row r="1342" spans="5:55" s="79" customFormat="1" x14ac:dyDescent="0.2">
      <c r="E1342" s="119"/>
      <c r="F1342" s="119"/>
      <c r="G1342" s="131"/>
      <c r="H1342" s="132"/>
      <c r="J1342" s="87"/>
      <c r="K1342" s="87"/>
      <c r="L1342" s="85"/>
      <c r="M1342" s="86"/>
      <c r="N1342" s="85"/>
      <c r="Q1342" s="83"/>
      <c r="R1342" s="80"/>
      <c r="T1342" s="81"/>
      <c r="U1342" s="87"/>
      <c r="V1342" s="80"/>
      <c r="X1342" s="80"/>
      <c r="Z1342" s="80"/>
      <c r="AB1342" s="80"/>
      <c r="AD1342" s="80"/>
      <c r="AF1342" s="80"/>
      <c r="AH1342" s="82"/>
      <c r="AI1342" s="80"/>
      <c r="AK1342" s="80"/>
      <c r="AM1342" s="83"/>
      <c r="AN1342" s="80"/>
      <c r="AO1342" s="95"/>
      <c r="AP1342" s="80"/>
      <c r="AR1342" s="80"/>
      <c r="AT1342" s="84"/>
      <c r="AV1342" s="80"/>
      <c r="AX1342" s="80"/>
      <c r="AZ1342" s="80"/>
      <c r="BB1342" s="80"/>
      <c r="BC1342" s="80"/>
    </row>
    <row r="1343" spans="5:55" s="79" customFormat="1" x14ac:dyDescent="0.2">
      <c r="E1343" s="119"/>
      <c r="F1343" s="119"/>
      <c r="G1343" s="131"/>
      <c r="H1343" s="132"/>
      <c r="J1343" s="87"/>
      <c r="K1343" s="87"/>
      <c r="L1343" s="85"/>
      <c r="M1343" s="86"/>
      <c r="N1343" s="85"/>
      <c r="Q1343" s="83"/>
      <c r="R1343" s="80"/>
      <c r="T1343" s="81"/>
      <c r="U1343" s="87"/>
      <c r="V1343" s="80"/>
      <c r="X1343" s="80"/>
      <c r="Z1343" s="80"/>
      <c r="AB1343" s="80"/>
      <c r="AD1343" s="80"/>
      <c r="AF1343" s="80"/>
      <c r="AH1343" s="82"/>
      <c r="AI1343" s="80"/>
      <c r="AK1343" s="80"/>
      <c r="AM1343" s="83"/>
      <c r="AN1343" s="80"/>
      <c r="AO1343" s="95"/>
      <c r="AP1343" s="80"/>
      <c r="AR1343" s="80"/>
      <c r="AT1343" s="84"/>
      <c r="AV1343" s="80"/>
      <c r="AX1343" s="80"/>
      <c r="AZ1343" s="80"/>
      <c r="BB1343" s="80"/>
      <c r="BC1343" s="80"/>
    </row>
    <row r="1344" spans="5:55" s="79" customFormat="1" x14ac:dyDescent="0.2">
      <c r="E1344" s="119"/>
      <c r="F1344" s="119"/>
      <c r="G1344" s="131"/>
      <c r="H1344" s="132"/>
      <c r="J1344" s="87"/>
      <c r="K1344" s="87"/>
      <c r="L1344" s="85"/>
      <c r="M1344" s="86"/>
      <c r="N1344" s="85"/>
      <c r="Q1344" s="83"/>
      <c r="R1344" s="80"/>
      <c r="T1344" s="81"/>
      <c r="U1344" s="87"/>
      <c r="V1344" s="80"/>
      <c r="X1344" s="80"/>
      <c r="Z1344" s="80"/>
      <c r="AB1344" s="80"/>
      <c r="AD1344" s="80"/>
      <c r="AF1344" s="80"/>
      <c r="AH1344" s="82"/>
      <c r="AI1344" s="80"/>
      <c r="AK1344" s="80"/>
      <c r="AM1344" s="83"/>
      <c r="AN1344" s="80"/>
      <c r="AO1344" s="95"/>
      <c r="AP1344" s="80"/>
      <c r="AR1344" s="80"/>
      <c r="AT1344" s="84"/>
      <c r="AV1344" s="80"/>
      <c r="AX1344" s="80"/>
      <c r="AZ1344" s="80"/>
      <c r="BB1344" s="80"/>
      <c r="BC1344" s="80"/>
    </row>
    <row r="1345" spans="5:55" s="79" customFormat="1" x14ac:dyDescent="0.2">
      <c r="E1345" s="119"/>
      <c r="F1345" s="119"/>
      <c r="G1345" s="131"/>
      <c r="H1345" s="132"/>
      <c r="J1345" s="87"/>
      <c r="K1345" s="87"/>
      <c r="L1345" s="85"/>
      <c r="M1345" s="86"/>
      <c r="N1345" s="85"/>
      <c r="Q1345" s="83"/>
      <c r="R1345" s="80"/>
      <c r="T1345" s="81"/>
      <c r="U1345" s="87"/>
      <c r="V1345" s="80"/>
      <c r="X1345" s="80"/>
      <c r="Z1345" s="80"/>
      <c r="AB1345" s="80"/>
      <c r="AD1345" s="80"/>
      <c r="AF1345" s="80"/>
      <c r="AH1345" s="82"/>
      <c r="AI1345" s="80"/>
      <c r="AK1345" s="80"/>
      <c r="AM1345" s="83"/>
      <c r="AN1345" s="80"/>
      <c r="AO1345" s="95"/>
      <c r="AP1345" s="80"/>
      <c r="AR1345" s="80"/>
      <c r="AT1345" s="84"/>
      <c r="AV1345" s="80"/>
      <c r="AX1345" s="80"/>
      <c r="AZ1345" s="80"/>
      <c r="BB1345" s="80"/>
      <c r="BC1345" s="80"/>
    </row>
    <row r="1346" spans="5:55" s="79" customFormat="1" x14ac:dyDescent="0.2">
      <c r="E1346" s="119"/>
      <c r="F1346" s="119"/>
      <c r="G1346" s="131"/>
      <c r="H1346" s="132"/>
      <c r="J1346" s="87"/>
      <c r="K1346" s="87"/>
      <c r="L1346" s="85"/>
      <c r="M1346" s="86"/>
      <c r="N1346" s="85"/>
      <c r="Q1346" s="83"/>
      <c r="R1346" s="80"/>
      <c r="T1346" s="81"/>
      <c r="U1346" s="87"/>
      <c r="V1346" s="80"/>
      <c r="X1346" s="80"/>
      <c r="Z1346" s="80"/>
      <c r="AB1346" s="80"/>
      <c r="AD1346" s="80"/>
      <c r="AF1346" s="80"/>
      <c r="AH1346" s="82"/>
      <c r="AI1346" s="80"/>
      <c r="AK1346" s="80"/>
      <c r="AM1346" s="83"/>
      <c r="AN1346" s="80"/>
      <c r="AO1346" s="95"/>
      <c r="AP1346" s="80"/>
      <c r="AR1346" s="80"/>
      <c r="AT1346" s="84"/>
      <c r="AV1346" s="80"/>
      <c r="AX1346" s="80"/>
      <c r="AZ1346" s="80"/>
      <c r="BB1346" s="80"/>
      <c r="BC1346" s="80"/>
    </row>
    <row r="1347" spans="5:55" s="79" customFormat="1" x14ac:dyDescent="0.2">
      <c r="E1347" s="119"/>
      <c r="F1347" s="119"/>
      <c r="G1347" s="131"/>
      <c r="H1347" s="132"/>
      <c r="J1347" s="87"/>
      <c r="K1347" s="87"/>
      <c r="L1347" s="85"/>
      <c r="M1347" s="86"/>
      <c r="N1347" s="85"/>
      <c r="Q1347" s="83"/>
      <c r="R1347" s="80"/>
      <c r="T1347" s="81"/>
      <c r="U1347" s="87"/>
      <c r="V1347" s="80"/>
      <c r="X1347" s="80"/>
      <c r="Z1347" s="80"/>
      <c r="AB1347" s="80"/>
      <c r="AD1347" s="80"/>
      <c r="AF1347" s="80"/>
      <c r="AH1347" s="82"/>
      <c r="AI1347" s="80"/>
      <c r="AK1347" s="80"/>
      <c r="AM1347" s="83"/>
      <c r="AN1347" s="80"/>
      <c r="AO1347" s="95"/>
      <c r="AP1347" s="80"/>
      <c r="AR1347" s="80"/>
      <c r="AT1347" s="84"/>
      <c r="AV1347" s="80"/>
      <c r="AX1347" s="80"/>
      <c r="AZ1347" s="80"/>
      <c r="BB1347" s="80"/>
      <c r="BC1347" s="80"/>
    </row>
    <row r="1348" spans="5:55" s="79" customFormat="1" x14ac:dyDescent="0.2">
      <c r="E1348" s="119"/>
      <c r="F1348" s="119"/>
      <c r="G1348" s="131"/>
      <c r="H1348" s="132"/>
      <c r="J1348" s="87"/>
      <c r="K1348" s="87"/>
      <c r="L1348" s="85"/>
      <c r="M1348" s="86"/>
      <c r="N1348" s="85"/>
      <c r="Q1348" s="83"/>
      <c r="R1348" s="80"/>
      <c r="T1348" s="81"/>
      <c r="U1348" s="87"/>
      <c r="V1348" s="80"/>
      <c r="X1348" s="80"/>
      <c r="Z1348" s="80"/>
      <c r="AB1348" s="80"/>
      <c r="AD1348" s="80"/>
      <c r="AF1348" s="80"/>
      <c r="AH1348" s="82"/>
      <c r="AI1348" s="80"/>
      <c r="AK1348" s="80"/>
      <c r="AM1348" s="83"/>
      <c r="AN1348" s="80"/>
      <c r="AO1348" s="95"/>
      <c r="AP1348" s="80"/>
      <c r="AR1348" s="80"/>
      <c r="AT1348" s="84"/>
      <c r="AV1348" s="80"/>
      <c r="AX1348" s="80"/>
      <c r="AZ1348" s="80"/>
      <c r="BB1348" s="80"/>
      <c r="BC1348" s="80"/>
    </row>
    <row r="1349" spans="5:55" s="79" customFormat="1" x14ac:dyDescent="0.2">
      <c r="E1349" s="119"/>
      <c r="F1349" s="119"/>
      <c r="G1349" s="131"/>
      <c r="H1349" s="132"/>
      <c r="J1349" s="87"/>
      <c r="K1349" s="87"/>
      <c r="L1349" s="85"/>
      <c r="M1349" s="86"/>
      <c r="N1349" s="85"/>
      <c r="Q1349" s="83"/>
      <c r="R1349" s="80"/>
      <c r="T1349" s="81"/>
      <c r="U1349" s="87"/>
      <c r="V1349" s="80"/>
      <c r="X1349" s="80"/>
      <c r="Z1349" s="80"/>
      <c r="AB1349" s="80"/>
      <c r="AD1349" s="80"/>
      <c r="AF1349" s="80"/>
      <c r="AH1349" s="82"/>
      <c r="AI1349" s="80"/>
      <c r="AK1349" s="80"/>
      <c r="AM1349" s="83"/>
      <c r="AN1349" s="80"/>
      <c r="AO1349" s="95"/>
      <c r="AP1349" s="80"/>
      <c r="AR1349" s="80"/>
      <c r="AT1349" s="84"/>
      <c r="AV1349" s="80"/>
      <c r="AX1349" s="80"/>
      <c r="AZ1349" s="80"/>
      <c r="BB1349" s="80"/>
      <c r="BC1349" s="80"/>
    </row>
    <row r="1350" spans="5:55" s="79" customFormat="1" x14ac:dyDescent="0.2">
      <c r="E1350" s="119"/>
      <c r="F1350" s="119"/>
      <c r="G1350" s="131"/>
      <c r="H1350" s="132"/>
      <c r="J1350" s="87"/>
      <c r="K1350" s="87"/>
      <c r="L1350" s="85"/>
      <c r="M1350" s="86"/>
      <c r="N1350" s="85"/>
      <c r="Q1350" s="83"/>
      <c r="R1350" s="80"/>
      <c r="T1350" s="81"/>
      <c r="U1350" s="87"/>
      <c r="V1350" s="80"/>
      <c r="X1350" s="80"/>
      <c r="Z1350" s="80"/>
      <c r="AB1350" s="80"/>
      <c r="AD1350" s="80"/>
      <c r="AF1350" s="80"/>
      <c r="AH1350" s="82"/>
      <c r="AI1350" s="80"/>
      <c r="AK1350" s="80"/>
      <c r="AM1350" s="83"/>
      <c r="AN1350" s="80"/>
      <c r="AO1350" s="95"/>
      <c r="AP1350" s="80"/>
      <c r="AR1350" s="80"/>
      <c r="AT1350" s="84"/>
      <c r="AV1350" s="80"/>
      <c r="AX1350" s="80"/>
      <c r="AZ1350" s="80"/>
      <c r="BB1350" s="80"/>
      <c r="BC1350" s="80"/>
    </row>
    <row r="1351" spans="5:55" s="79" customFormat="1" x14ac:dyDescent="0.2">
      <c r="E1351" s="119"/>
      <c r="F1351" s="119"/>
      <c r="G1351" s="131"/>
      <c r="H1351" s="132"/>
      <c r="J1351" s="87"/>
      <c r="K1351" s="87"/>
      <c r="L1351" s="85"/>
      <c r="M1351" s="86"/>
      <c r="N1351" s="85"/>
      <c r="Q1351" s="83"/>
      <c r="R1351" s="80"/>
      <c r="T1351" s="81"/>
      <c r="U1351" s="87"/>
      <c r="V1351" s="80"/>
      <c r="X1351" s="80"/>
      <c r="Z1351" s="80"/>
      <c r="AB1351" s="80"/>
      <c r="AD1351" s="80"/>
      <c r="AF1351" s="80"/>
      <c r="AH1351" s="82"/>
      <c r="AI1351" s="80"/>
      <c r="AK1351" s="80"/>
      <c r="AM1351" s="83"/>
      <c r="AN1351" s="80"/>
      <c r="AO1351" s="95"/>
      <c r="AP1351" s="80"/>
      <c r="AR1351" s="80"/>
      <c r="AT1351" s="84"/>
      <c r="AV1351" s="80"/>
      <c r="AX1351" s="80"/>
      <c r="AZ1351" s="80"/>
      <c r="BB1351" s="80"/>
      <c r="BC1351" s="80"/>
    </row>
    <row r="1352" spans="5:55" s="79" customFormat="1" x14ac:dyDescent="0.2">
      <c r="E1352" s="119"/>
      <c r="F1352" s="119"/>
      <c r="G1352" s="131"/>
      <c r="H1352" s="132"/>
      <c r="J1352" s="87"/>
      <c r="K1352" s="87"/>
      <c r="L1352" s="85"/>
      <c r="M1352" s="86"/>
      <c r="N1352" s="85"/>
      <c r="Q1352" s="83"/>
      <c r="R1352" s="80"/>
      <c r="T1352" s="81"/>
      <c r="U1352" s="87"/>
      <c r="V1352" s="80"/>
      <c r="X1352" s="80"/>
      <c r="Z1352" s="80"/>
      <c r="AB1352" s="80"/>
      <c r="AD1352" s="80"/>
      <c r="AF1352" s="80"/>
      <c r="AH1352" s="82"/>
      <c r="AI1352" s="80"/>
      <c r="AK1352" s="80"/>
      <c r="AM1352" s="83"/>
      <c r="AN1352" s="80"/>
      <c r="AO1352" s="95"/>
      <c r="AP1352" s="80"/>
      <c r="AR1352" s="80"/>
      <c r="AT1352" s="84"/>
      <c r="AV1352" s="80"/>
      <c r="AX1352" s="80"/>
      <c r="AZ1352" s="80"/>
      <c r="BB1352" s="80"/>
      <c r="BC1352" s="80"/>
    </row>
    <row r="1353" spans="5:55" s="79" customFormat="1" x14ac:dyDescent="0.2">
      <c r="E1353" s="119"/>
      <c r="F1353" s="119"/>
      <c r="G1353" s="131"/>
      <c r="H1353" s="132"/>
      <c r="J1353" s="87"/>
      <c r="K1353" s="87"/>
      <c r="L1353" s="85"/>
      <c r="M1353" s="86"/>
      <c r="N1353" s="85"/>
      <c r="Q1353" s="83"/>
      <c r="R1353" s="80"/>
      <c r="T1353" s="81"/>
      <c r="U1353" s="87"/>
      <c r="V1353" s="80"/>
      <c r="X1353" s="80"/>
      <c r="Z1353" s="80"/>
      <c r="AB1353" s="80"/>
      <c r="AD1353" s="80"/>
      <c r="AF1353" s="80"/>
      <c r="AH1353" s="82"/>
      <c r="AI1353" s="80"/>
      <c r="AK1353" s="80"/>
      <c r="AM1353" s="83"/>
      <c r="AN1353" s="80"/>
      <c r="AO1353" s="95"/>
      <c r="AP1353" s="80"/>
      <c r="AR1353" s="80"/>
      <c r="AT1353" s="84"/>
      <c r="AV1353" s="80"/>
      <c r="AX1353" s="80"/>
      <c r="AZ1353" s="80"/>
      <c r="BB1353" s="80"/>
      <c r="BC1353" s="80"/>
    </row>
    <row r="1354" spans="5:55" s="79" customFormat="1" x14ac:dyDescent="0.2">
      <c r="E1354" s="119"/>
      <c r="F1354" s="119"/>
      <c r="G1354" s="131"/>
      <c r="H1354" s="132"/>
      <c r="J1354" s="87"/>
      <c r="K1354" s="87"/>
      <c r="L1354" s="85"/>
      <c r="M1354" s="86"/>
      <c r="N1354" s="85"/>
      <c r="Q1354" s="83"/>
      <c r="R1354" s="80"/>
      <c r="T1354" s="81"/>
      <c r="U1354" s="87"/>
      <c r="V1354" s="80"/>
      <c r="X1354" s="80"/>
      <c r="Z1354" s="80"/>
      <c r="AB1354" s="80"/>
      <c r="AD1354" s="80"/>
      <c r="AF1354" s="80"/>
      <c r="AH1354" s="82"/>
      <c r="AI1354" s="80"/>
      <c r="AK1354" s="80"/>
      <c r="AM1354" s="83"/>
      <c r="AN1354" s="80"/>
      <c r="AO1354" s="95"/>
      <c r="AP1354" s="80"/>
      <c r="AR1354" s="80"/>
      <c r="AT1354" s="84"/>
      <c r="AV1354" s="80"/>
      <c r="AX1354" s="80"/>
      <c r="AZ1354" s="80"/>
      <c r="BB1354" s="80"/>
      <c r="BC1354" s="80"/>
    </row>
    <row r="1355" spans="5:55" s="79" customFormat="1" x14ac:dyDescent="0.2">
      <c r="E1355" s="119"/>
      <c r="F1355" s="119"/>
      <c r="G1355" s="131"/>
      <c r="H1355" s="132"/>
      <c r="J1355" s="87"/>
      <c r="K1355" s="87"/>
      <c r="L1355" s="85"/>
      <c r="M1355" s="86"/>
      <c r="N1355" s="85"/>
      <c r="Q1355" s="83"/>
      <c r="R1355" s="80"/>
      <c r="T1355" s="81"/>
      <c r="U1355" s="87"/>
      <c r="V1355" s="80"/>
      <c r="X1355" s="80"/>
      <c r="Z1355" s="80"/>
      <c r="AB1355" s="80"/>
      <c r="AD1355" s="80"/>
      <c r="AF1355" s="80"/>
      <c r="AH1355" s="82"/>
      <c r="AI1355" s="80"/>
      <c r="AK1355" s="80"/>
      <c r="AM1355" s="83"/>
      <c r="AN1355" s="80"/>
      <c r="AO1355" s="95"/>
      <c r="AP1355" s="80"/>
      <c r="AR1355" s="80"/>
      <c r="AT1355" s="84"/>
      <c r="AV1355" s="80"/>
      <c r="AX1355" s="80"/>
      <c r="AZ1355" s="80"/>
      <c r="BB1355" s="80"/>
      <c r="BC1355" s="80"/>
    </row>
    <row r="1356" spans="5:55" s="79" customFormat="1" x14ac:dyDescent="0.2">
      <c r="E1356" s="119"/>
      <c r="F1356" s="119"/>
      <c r="G1356" s="131"/>
      <c r="H1356" s="132"/>
      <c r="J1356" s="87"/>
      <c r="K1356" s="87"/>
      <c r="L1356" s="85"/>
      <c r="M1356" s="86"/>
      <c r="N1356" s="85"/>
      <c r="Q1356" s="83"/>
      <c r="R1356" s="80"/>
      <c r="T1356" s="81"/>
      <c r="U1356" s="87"/>
      <c r="V1356" s="80"/>
      <c r="X1356" s="80"/>
      <c r="Z1356" s="80"/>
      <c r="AB1356" s="80"/>
      <c r="AD1356" s="80"/>
      <c r="AF1356" s="80"/>
      <c r="AH1356" s="82"/>
      <c r="AI1356" s="80"/>
      <c r="AK1356" s="80"/>
      <c r="AM1356" s="83"/>
      <c r="AN1356" s="80"/>
      <c r="AO1356" s="95"/>
      <c r="AP1356" s="80"/>
      <c r="AR1356" s="80"/>
      <c r="AT1356" s="84"/>
      <c r="AV1356" s="80"/>
      <c r="AX1356" s="80"/>
      <c r="AZ1356" s="80"/>
      <c r="BB1356" s="80"/>
      <c r="BC1356" s="80"/>
    </row>
    <row r="1357" spans="5:55" s="79" customFormat="1" x14ac:dyDescent="0.2">
      <c r="E1357" s="119"/>
      <c r="F1357" s="119"/>
      <c r="G1357" s="131"/>
      <c r="H1357" s="132"/>
      <c r="J1357" s="87"/>
      <c r="K1357" s="87"/>
      <c r="L1357" s="85"/>
      <c r="M1357" s="86"/>
      <c r="N1357" s="85"/>
      <c r="Q1357" s="83"/>
      <c r="R1357" s="80"/>
      <c r="T1357" s="81"/>
      <c r="U1357" s="87"/>
      <c r="V1357" s="80"/>
      <c r="X1357" s="80"/>
      <c r="Z1357" s="80"/>
      <c r="AB1357" s="80"/>
      <c r="AD1357" s="80"/>
      <c r="AF1357" s="80"/>
      <c r="AH1357" s="82"/>
      <c r="AI1357" s="80"/>
      <c r="AK1357" s="80"/>
      <c r="AM1357" s="83"/>
      <c r="AN1357" s="80"/>
      <c r="AO1357" s="95"/>
      <c r="AP1357" s="80"/>
      <c r="AR1357" s="80"/>
      <c r="AT1357" s="84"/>
      <c r="AV1357" s="80"/>
      <c r="AX1357" s="80"/>
      <c r="AZ1357" s="80"/>
      <c r="BB1357" s="80"/>
      <c r="BC1357" s="80"/>
    </row>
    <row r="1358" spans="5:55" s="79" customFormat="1" x14ac:dyDescent="0.2">
      <c r="E1358" s="119"/>
      <c r="F1358" s="119"/>
      <c r="G1358" s="131"/>
      <c r="H1358" s="132"/>
      <c r="J1358" s="87"/>
      <c r="K1358" s="87"/>
      <c r="L1358" s="85"/>
      <c r="M1358" s="86"/>
      <c r="N1358" s="85"/>
      <c r="Q1358" s="83"/>
      <c r="R1358" s="80"/>
      <c r="T1358" s="81"/>
      <c r="U1358" s="87"/>
      <c r="V1358" s="80"/>
      <c r="X1358" s="80"/>
      <c r="Z1358" s="80"/>
      <c r="AB1358" s="80"/>
      <c r="AD1358" s="80"/>
      <c r="AF1358" s="80"/>
      <c r="AH1358" s="82"/>
      <c r="AI1358" s="80"/>
      <c r="AK1358" s="80"/>
      <c r="AM1358" s="83"/>
      <c r="AN1358" s="80"/>
      <c r="AO1358" s="95"/>
      <c r="AP1358" s="80"/>
      <c r="AR1358" s="80"/>
      <c r="AT1358" s="84"/>
      <c r="AV1358" s="80"/>
      <c r="AX1358" s="80"/>
      <c r="AZ1358" s="80"/>
      <c r="BB1358" s="80"/>
      <c r="BC1358" s="80"/>
    </row>
    <row r="1359" spans="5:55" s="79" customFormat="1" x14ac:dyDescent="0.2">
      <c r="E1359" s="119"/>
      <c r="F1359" s="119"/>
      <c r="G1359" s="131"/>
      <c r="H1359" s="132"/>
      <c r="J1359" s="87"/>
      <c r="K1359" s="87"/>
      <c r="L1359" s="85"/>
      <c r="M1359" s="86"/>
      <c r="N1359" s="85"/>
      <c r="Q1359" s="83"/>
      <c r="R1359" s="80"/>
      <c r="T1359" s="81"/>
      <c r="U1359" s="87"/>
      <c r="V1359" s="80"/>
      <c r="X1359" s="80"/>
      <c r="Z1359" s="80"/>
      <c r="AB1359" s="80"/>
      <c r="AD1359" s="80"/>
      <c r="AF1359" s="80"/>
      <c r="AH1359" s="82"/>
      <c r="AI1359" s="80"/>
      <c r="AK1359" s="80"/>
      <c r="AM1359" s="83"/>
      <c r="AN1359" s="80"/>
      <c r="AO1359" s="95"/>
      <c r="AP1359" s="80"/>
      <c r="AR1359" s="80"/>
      <c r="AT1359" s="84"/>
      <c r="AV1359" s="80"/>
      <c r="AX1359" s="80"/>
      <c r="AZ1359" s="80"/>
      <c r="BB1359" s="80"/>
      <c r="BC1359" s="80"/>
    </row>
    <row r="1360" spans="5:55" s="79" customFormat="1" x14ac:dyDescent="0.2">
      <c r="E1360" s="119"/>
      <c r="F1360" s="119"/>
      <c r="G1360" s="131"/>
      <c r="H1360" s="132"/>
      <c r="J1360" s="87"/>
      <c r="K1360" s="87"/>
      <c r="L1360" s="85"/>
      <c r="M1360" s="86"/>
      <c r="N1360" s="85"/>
      <c r="Q1360" s="83"/>
      <c r="R1360" s="80"/>
      <c r="T1360" s="81"/>
      <c r="U1360" s="87"/>
      <c r="V1360" s="80"/>
      <c r="X1360" s="80"/>
      <c r="Z1360" s="80"/>
      <c r="AB1360" s="80"/>
      <c r="AD1360" s="80"/>
      <c r="AF1360" s="80"/>
      <c r="AH1360" s="82"/>
      <c r="AI1360" s="80"/>
      <c r="AK1360" s="80"/>
      <c r="AM1360" s="83"/>
      <c r="AN1360" s="80"/>
      <c r="AO1360" s="95"/>
      <c r="AP1360" s="80"/>
      <c r="AR1360" s="80"/>
      <c r="AT1360" s="84"/>
      <c r="AV1360" s="80"/>
      <c r="AX1360" s="80"/>
      <c r="AZ1360" s="80"/>
      <c r="BB1360" s="80"/>
      <c r="BC1360" s="80"/>
    </row>
    <row r="1361" spans="5:55" s="79" customFormat="1" x14ac:dyDescent="0.2">
      <c r="E1361" s="119"/>
      <c r="F1361" s="119"/>
      <c r="G1361" s="131"/>
      <c r="H1361" s="132"/>
      <c r="J1361" s="87"/>
      <c r="K1361" s="87"/>
      <c r="L1361" s="85"/>
      <c r="M1361" s="86"/>
      <c r="N1361" s="85"/>
      <c r="Q1361" s="83"/>
      <c r="R1361" s="80"/>
      <c r="T1361" s="81"/>
      <c r="U1361" s="87"/>
      <c r="V1361" s="80"/>
      <c r="X1361" s="80"/>
      <c r="Z1361" s="80"/>
      <c r="AB1361" s="80"/>
      <c r="AD1361" s="80"/>
      <c r="AF1361" s="80"/>
      <c r="AH1361" s="82"/>
      <c r="AI1361" s="80"/>
      <c r="AK1361" s="80"/>
      <c r="AM1361" s="83"/>
      <c r="AN1361" s="80"/>
      <c r="AO1361" s="95"/>
      <c r="AP1361" s="80"/>
      <c r="AR1361" s="80"/>
      <c r="AT1361" s="84"/>
      <c r="AV1361" s="80"/>
      <c r="AX1361" s="80"/>
      <c r="AZ1361" s="80"/>
      <c r="BB1361" s="80"/>
      <c r="BC1361" s="80"/>
    </row>
    <row r="1362" spans="5:55" s="79" customFormat="1" x14ac:dyDescent="0.2">
      <c r="E1362" s="119"/>
      <c r="F1362" s="119"/>
      <c r="G1362" s="131"/>
      <c r="H1362" s="132"/>
      <c r="J1362" s="87"/>
      <c r="K1362" s="87"/>
      <c r="L1362" s="85"/>
      <c r="M1362" s="86"/>
      <c r="N1362" s="85"/>
      <c r="Q1362" s="83"/>
      <c r="R1362" s="80"/>
      <c r="T1362" s="81"/>
      <c r="U1362" s="87"/>
      <c r="V1362" s="80"/>
      <c r="X1362" s="80"/>
      <c r="Z1362" s="80"/>
      <c r="AB1362" s="80"/>
      <c r="AD1362" s="80"/>
      <c r="AF1362" s="80"/>
      <c r="AH1362" s="82"/>
      <c r="AI1362" s="80"/>
      <c r="AK1362" s="80"/>
      <c r="AM1362" s="83"/>
      <c r="AN1362" s="80"/>
      <c r="AO1362" s="95"/>
      <c r="AP1362" s="80"/>
      <c r="AR1362" s="80"/>
      <c r="AT1362" s="84"/>
      <c r="AV1362" s="80"/>
      <c r="AX1362" s="80"/>
      <c r="AZ1362" s="80"/>
      <c r="BB1362" s="80"/>
      <c r="BC1362" s="80"/>
    </row>
    <row r="1363" spans="5:55" s="79" customFormat="1" x14ac:dyDescent="0.2">
      <c r="E1363" s="119"/>
      <c r="F1363" s="119"/>
      <c r="G1363" s="131"/>
      <c r="H1363" s="132"/>
      <c r="J1363" s="87"/>
      <c r="K1363" s="87"/>
      <c r="L1363" s="85"/>
      <c r="M1363" s="86"/>
      <c r="N1363" s="85"/>
      <c r="Q1363" s="83"/>
      <c r="R1363" s="80"/>
      <c r="T1363" s="81"/>
      <c r="U1363" s="87"/>
      <c r="V1363" s="80"/>
      <c r="X1363" s="80"/>
      <c r="Z1363" s="80"/>
      <c r="AB1363" s="80"/>
      <c r="AD1363" s="80"/>
      <c r="AF1363" s="80"/>
      <c r="AH1363" s="82"/>
      <c r="AI1363" s="80"/>
      <c r="AK1363" s="80"/>
      <c r="AM1363" s="83"/>
      <c r="AN1363" s="80"/>
      <c r="AO1363" s="95"/>
      <c r="AP1363" s="80"/>
      <c r="AR1363" s="80"/>
      <c r="AT1363" s="84"/>
      <c r="AV1363" s="80"/>
      <c r="AX1363" s="80"/>
      <c r="AZ1363" s="80"/>
      <c r="BB1363" s="80"/>
      <c r="BC1363" s="80"/>
    </row>
    <row r="1364" spans="5:55" s="79" customFormat="1" x14ac:dyDescent="0.2">
      <c r="E1364" s="119"/>
      <c r="F1364" s="119"/>
      <c r="G1364" s="131"/>
      <c r="H1364" s="132"/>
      <c r="J1364" s="87"/>
      <c r="K1364" s="87"/>
      <c r="L1364" s="85"/>
      <c r="M1364" s="86"/>
      <c r="N1364" s="85"/>
      <c r="Q1364" s="83"/>
      <c r="R1364" s="80"/>
      <c r="T1364" s="81"/>
      <c r="U1364" s="87"/>
      <c r="V1364" s="80"/>
      <c r="X1364" s="80"/>
      <c r="Z1364" s="80"/>
      <c r="AB1364" s="80"/>
      <c r="AD1364" s="80"/>
      <c r="AF1364" s="80"/>
      <c r="AH1364" s="82"/>
      <c r="AI1364" s="80"/>
      <c r="AK1364" s="80"/>
      <c r="AM1364" s="83"/>
      <c r="AN1364" s="80"/>
      <c r="AO1364" s="95"/>
      <c r="AP1364" s="80"/>
      <c r="AR1364" s="80"/>
      <c r="AT1364" s="84"/>
      <c r="AV1364" s="80"/>
      <c r="AX1364" s="80"/>
      <c r="AZ1364" s="80"/>
      <c r="BB1364" s="80"/>
      <c r="BC1364" s="80"/>
    </row>
    <row r="1365" spans="5:55" s="79" customFormat="1" x14ac:dyDescent="0.2">
      <c r="E1365" s="119"/>
      <c r="F1365" s="119"/>
      <c r="G1365" s="131"/>
      <c r="H1365" s="132"/>
      <c r="J1365" s="87"/>
      <c r="K1365" s="87"/>
      <c r="L1365" s="85"/>
      <c r="M1365" s="86"/>
      <c r="N1365" s="85"/>
      <c r="Q1365" s="83"/>
      <c r="R1365" s="80"/>
      <c r="T1365" s="81"/>
      <c r="U1365" s="87"/>
      <c r="V1365" s="80"/>
      <c r="X1365" s="80"/>
      <c r="Z1365" s="80"/>
      <c r="AB1365" s="80"/>
      <c r="AD1365" s="80"/>
      <c r="AF1365" s="80"/>
      <c r="AH1365" s="82"/>
      <c r="AI1365" s="80"/>
      <c r="AK1365" s="80"/>
      <c r="AM1365" s="83"/>
      <c r="AN1365" s="80"/>
      <c r="AO1365" s="95"/>
      <c r="AP1365" s="80"/>
      <c r="AR1365" s="80"/>
      <c r="AT1365" s="84"/>
      <c r="AV1365" s="80"/>
      <c r="AX1365" s="80"/>
      <c r="AZ1365" s="80"/>
      <c r="BB1365" s="80"/>
      <c r="BC1365" s="80"/>
    </row>
    <row r="1366" spans="5:55" s="79" customFormat="1" x14ac:dyDescent="0.2">
      <c r="E1366" s="119"/>
      <c r="F1366" s="119"/>
      <c r="G1366" s="131"/>
      <c r="H1366" s="132"/>
      <c r="J1366" s="87"/>
      <c r="K1366" s="87"/>
      <c r="L1366" s="85"/>
      <c r="M1366" s="86"/>
      <c r="N1366" s="85"/>
      <c r="Q1366" s="83"/>
      <c r="R1366" s="80"/>
      <c r="T1366" s="81"/>
      <c r="U1366" s="87"/>
      <c r="V1366" s="80"/>
      <c r="X1366" s="80"/>
      <c r="Z1366" s="80"/>
      <c r="AB1366" s="80"/>
      <c r="AD1366" s="80"/>
      <c r="AF1366" s="80"/>
      <c r="AH1366" s="82"/>
      <c r="AI1366" s="80"/>
      <c r="AK1366" s="80"/>
      <c r="AM1366" s="83"/>
      <c r="AN1366" s="80"/>
      <c r="AO1366" s="95"/>
      <c r="AP1366" s="80"/>
      <c r="AR1366" s="80"/>
      <c r="AT1366" s="84"/>
      <c r="AV1366" s="80"/>
      <c r="AX1366" s="80"/>
      <c r="AZ1366" s="80"/>
      <c r="BB1366" s="80"/>
      <c r="BC1366" s="80"/>
    </row>
    <row r="1367" spans="5:55" s="79" customFormat="1" x14ac:dyDescent="0.2">
      <c r="E1367" s="119"/>
      <c r="F1367" s="119"/>
      <c r="G1367" s="131"/>
      <c r="H1367" s="132"/>
      <c r="J1367" s="87"/>
      <c r="K1367" s="87"/>
      <c r="L1367" s="85"/>
      <c r="M1367" s="86"/>
      <c r="N1367" s="85"/>
      <c r="Q1367" s="83"/>
      <c r="R1367" s="80"/>
      <c r="T1367" s="81"/>
      <c r="U1367" s="87"/>
      <c r="V1367" s="80"/>
      <c r="X1367" s="80"/>
      <c r="Z1367" s="80"/>
      <c r="AB1367" s="80"/>
      <c r="AD1367" s="80"/>
      <c r="AF1367" s="80"/>
      <c r="AH1367" s="82"/>
      <c r="AI1367" s="80"/>
      <c r="AK1367" s="80"/>
      <c r="AM1367" s="83"/>
      <c r="AN1367" s="80"/>
      <c r="AO1367" s="95"/>
      <c r="AP1367" s="80"/>
      <c r="AR1367" s="80"/>
      <c r="AT1367" s="84"/>
      <c r="AV1367" s="80"/>
      <c r="AX1367" s="80"/>
      <c r="AZ1367" s="80"/>
      <c r="BB1367" s="80"/>
      <c r="BC1367" s="80"/>
    </row>
    <row r="1368" spans="5:55" s="79" customFormat="1" x14ac:dyDescent="0.2">
      <c r="E1368" s="119"/>
      <c r="F1368" s="119"/>
      <c r="G1368" s="131"/>
      <c r="H1368" s="132"/>
      <c r="J1368" s="87"/>
      <c r="K1368" s="87"/>
      <c r="L1368" s="85"/>
      <c r="M1368" s="86"/>
      <c r="N1368" s="85"/>
      <c r="Q1368" s="83"/>
      <c r="R1368" s="80"/>
      <c r="T1368" s="81"/>
      <c r="U1368" s="87"/>
      <c r="V1368" s="80"/>
      <c r="X1368" s="80"/>
      <c r="Z1368" s="80"/>
      <c r="AB1368" s="80"/>
      <c r="AD1368" s="80"/>
      <c r="AF1368" s="80"/>
      <c r="AH1368" s="82"/>
      <c r="AI1368" s="80"/>
      <c r="AK1368" s="80"/>
      <c r="AM1368" s="83"/>
      <c r="AN1368" s="80"/>
      <c r="AO1368" s="95"/>
      <c r="AP1368" s="80"/>
      <c r="AR1368" s="80"/>
      <c r="AT1368" s="84"/>
      <c r="AV1368" s="80"/>
      <c r="AX1368" s="80"/>
      <c r="AZ1368" s="80"/>
      <c r="BB1368" s="80"/>
      <c r="BC1368" s="80"/>
    </row>
    <row r="1369" spans="5:55" s="79" customFormat="1" x14ac:dyDescent="0.2">
      <c r="E1369" s="119"/>
      <c r="F1369" s="119"/>
      <c r="G1369" s="131"/>
      <c r="H1369" s="132"/>
      <c r="J1369" s="87"/>
      <c r="K1369" s="87"/>
      <c r="L1369" s="85"/>
      <c r="M1369" s="86"/>
      <c r="N1369" s="85"/>
      <c r="Q1369" s="83"/>
      <c r="R1369" s="80"/>
      <c r="T1369" s="81"/>
      <c r="U1369" s="87"/>
      <c r="V1369" s="80"/>
      <c r="X1369" s="80"/>
      <c r="Z1369" s="80"/>
      <c r="AB1369" s="80"/>
      <c r="AD1369" s="80"/>
      <c r="AF1369" s="80"/>
      <c r="AH1369" s="82"/>
      <c r="AI1369" s="80"/>
      <c r="AK1369" s="80"/>
      <c r="AM1369" s="83"/>
      <c r="AN1369" s="80"/>
      <c r="AO1369" s="95"/>
      <c r="AP1369" s="80"/>
      <c r="AR1369" s="80"/>
      <c r="AT1369" s="84"/>
      <c r="AV1369" s="80"/>
      <c r="AX1369" s="80"/>
      <c r="AZ1369" s="80"/>
      <c r="BB1369" s="80"/>
      <c r="BC1369" s="80"/>
    </row>
    <row r="1370" spans="5:55" s="79" customFormat="1" x14ac:dyDescent="0.2">
      <c r="E1370" s="119"/>
      <c r="F1370" s="119"/>
      <c r="G1370" s="131"/>
      <c r="H1370" s="132"/>
      <c r="J1370" s="87"/>
      <c r="K1370" s="87"/>
      <c r="L1370" s="85"/>
      <c r="M1370" s="86"/>
      <c r="N1370" s="85"/>
      <c r="Q1370" s="83"/>
      <c r="R1370" s="80"/>
      <c r="T1370" s="81"/>
      <c r="U1370" s="87"/>
      <c r="V1370" s="80"/>
      <c r="X1370" s="80"/>
      <c r="Z1370" s="80"/>
      <c r="AB1370" s="80"/>
      <c r="AD1370" s="80"/>
      <c r="AF1370" s="80"/>
      <c r="AH1370" s="82"/>
      <c r="AI1370" s="80"/>
      <c r="AK1370" s="80"/>
      <c r="AM1370" s="83"/>
      <c r="AN1370" s="80"/>
      <c r="AO1370" s="95"/>
      <c r="AP1370" s="80"/>
      <c r="AR1370" s="80"/>
      <c r="AT1370" s="84"/>
      <c r="AV1370" s="80"/>
      <c r="AX1370" s="80"/>
      <c r="AZ1370" s="80"/>
      <c r="BB1370" s="80"/>
      <c r="BC1370" s="80"/>
    </row>
    <row r="1371" spans="5:55" s="79" customFormat="1" x14ac:dyDescent="0.2">
      <c r="E1371" s="119"/>
      <c r="F1371" s="119"/>
      <c r="G1371" s="131"/>
      <c r="H1371" s="132"/>
      <c r="J1371" s="87"/>
      <c r="K1371" s="87"/>
      <c r="L1371" s="85"/>
      <c r="M1371" s="86"/>
      <c r="N1371" s="85"/>
      <c r="Q1371" s="83"/>
      <c r="R1371" s="80"/>
      <c r="T1371" s="81"/>
      <c r="U1371" s="87"/>
      <c r="V1371" s="80"/>
      <c r="X1371" s="80"/>
      <c r="Z1371" s="80"/>
      <c r="AB1371" s="80"/>
      <c r="AD1371" s="80"/>
      <c r="AF1371" s="80"/>
      <c r="AH1371" s="82"/>
      <c r="AI1371" s="80"/>
      <c r="AK1371" s="80"/>
      <c r="AM1371" s="83"/>
      <c r="AN1371" s="80"/>
      <c r="AO1371" s="95"/>
      <c r="AP1371" s="80"/>
      <c r="AR1371" s="80"/>
      <c r="AT1371" s="84"/>
      <c r="AV1371" s="80"/>
      <c r="AX1371" s="80"/>
      <c r="AZ1371" s="80"/>
      <c r="BB1371" s="80"/>
      <c r="BC1371" s="80"/>
    </row>
    <row r="1372" spans="5:55" s="79" customFormat="1" x14ac:dyDescent="0.2">
      <c r="E1372" s="119"/>
      <c r="F1372" s="119"/>
      <c r="G1372" s="131"/>
      <c r="H1372" s="132"/>
      <c r="J1372" s="87"/>
      <c r="K1372" s="87"/>
      <c r="L1372" s="85"/>
      <c r="M1372" s="86"/>
      <c r="N1372" s="85"/>
      <c r="Q1372" s="83"/>
      <c r="R1372" s="80"/>
      <c r="T1372" s="81"/>
      <c r="U1372" s="87"/>
      <c r="V1372" s="80"/>
      <c r="X1372" s="80"/>
      <c r="Z1372" s="80"/>
      <c r="AB1372" s="80"/>
      <c r="AD1372" s="80"/>
      <c r="AF1372" s="80"/>
      <c r="AH1372" s="82"/>
      <c r="AI1372" s="80"/>
      <c r="AK1372" s="80"/>
      <c r="AM1372" s="83"/>
      <c r="AN1372" s="80"/>
      <c r="AO1372" s="95"/>
      <c r="AP1372" s="80"/>
      <c r="AR1372" s="80"/>
      <c r="AT1372" s="84"/>
      <c r="AV1372" s="80"/>
      <c r="AX1372" s="80"/>
      <c r="AZ1372" s="80"/>
      <c r="BB1372" s="80"/>
      <c r="BC1372" s="80"/>
    </row>
    <row r="1373" spans="5:55" s="79" customFormat="1" x14ac:dyDescent="0.2">
      <c r="E1373" s="119"/>
      <c r="F1373" s="119"/>
      <c r="G1373" s="131"/>
      <c r="H1373" s="132"/>
      <c r="J1373" s="87"/>
      <c r="K1373" s="87"/>
      <c r="L1373" s="85"/>
      <c r="M1373" s="86"/>
      <c r="N1373" s="85"/>
      <c r="Q1373" s="83"/>
      <c r="R1373" s="80"/>
      <c r="T1373" s="81"/>
      <c r="U1373" s="87"/>
      <c r="V1373" s="80"/>
      <c r="X1373" s="80"/>
      <c r="Z1373" s="80"/>
      <c r="AB1373" s="80"/>
      <c r="AD1373" s="80"/>
      <c r="AF1373" s="80"/>
      <c r="AH1373" s="82"/>
      <c r="AI1373" s="80"/>
      <c r="AK1373" s="80"/>
      <c r="AM1373" s="83"/>
      <c r="AN1373" s="80"/>
      <c r="AO1373" s="95"/>
      <c r="AP1373" s="80"/>
      <c r="AR1373" s="80"/>
      <c r="AT1373" s="84"/>
      <c r="AV1373" s="80"/>
      <c r="AX1373" s="80"/>
      <c r="AZ1373" s="80"/>
      <c r="BB1373" s="80"/>
      <c r="BC1373" s="80"/>
    </row>
    <row r="1374" spans="5:55" s="79" customFormat="1" x14ac:dyDescent="0.2">
      <c r="E1374" s="119"/>
      <c r="F1374" s="119"/>
      <c r="G1374" s="131"/>
      <c r="H1374" s="132"/>
      <c r="J1374" s="87"/>
      <c r="K1374" s="87"/>
      <c r="L1374" s="85"/>
      <c r="M1374" s="86"/>
      <c r="N1374" s="85"/>
      <c r="Q1374" s="83"/>
      <c r="R1374" s="80"/>
      <c r="T1374" s="81"/>
      <c r="U1374" s="87"/>
      <c r="V1374" s="80"/>
      <c r="X1374" s="80"/>
      <c r="Z1374" s="80"/>
      <c r="AB1374" s="80"/>
      <c r="AD1374" s="80"/>
      <c r="AF1374" s="80"/>
      <c r="AH1374" s="82"/>
      <c r="AI1374" s="80"/>
      <c r="AK1374" s="80"/>
      <c r="AM1374" s="83"/>
      <c r="AN1374" s="80"/>
      <c r="AO1374" s="95"/>
      <c r="AP1374" s="80"/>
      <c r="AR1374" s="80"/>
      <c r="AT1374" s="84"/>
      <c r="AV1374" s="80"/>
      <c r="AX1374" s="80"/>
      <c r="AZ1374" s="80"/>
      <c r="BB1374" s="80"/>
      <c r="BC1374" s="80"/>
    </row>
    <row r="1375" spans="5:55" s="79" customFormat="1" x14ac:dyDescent="0.2">
      <c r="E1375" s="119"/>
      <c r="F1375" s="119"/>
      <c r="G1375" s="131"/>
      <c r="H1375" s="132"/>
      <c r="J1375" s="87"/>
      <c r="K1375" s="87"/>
      <c r="L1375" s="85"/>
      <c r="M1375" s="86"/>
      <c r="N1375" s="85"/>
      <c r="Q1375" s="83"/>
      <c r="R1375" s="80"/>
      <c r="T1375" s="81"/>
      <c r="U1375" s="87"/>
      <c r="V1375" s="80"/>
      <c r="X1375" s="80"/>
      <c r="Z1375" s="80"/>
      <c r="AB1375" s="80"/>
      <c r="AD1375" s="80"/>
      <c r="AF1375" s="80"/>
      <c r="AH1375" s="82"/>
      <c r="AI1375" s="80"/>
      <c r="AK1375" s="80"/>
      <c r="AM1375" s="83"/>
      <c r="AN1375" s="80"/>
      <c r="AO1375" s="95"/>
      <c r="AP1375" s="80"/>
      <c r="AR1375" s="80"/>
      <c r="AT1375" s="84"/>
      <c r="AV1375" s="80"/>
      <c r="AX1375" s="80"/>
      <c r="AZ1375" s="80"/>
      <c r="BB1375" s="80"/>
      <c r="BC1375" s="80"/>
    </row>
    <row r="1376" spans="5:55" s="79" customFormat="1" x14ac:dyDescent="0.2">
      <c r="E1376" s="119"/>
      <c r="F1376" s="119"/>
      <c r="G1376" s="131"/>
      <c r="H1376" s="132"/>
      <c r="J1376" s="87"/>
      <c r="K1376" s="87"/>
      <c r="L1376" s="85"/>
      <c r="M1376" s="86"/>
      <c r="N1376" s="85"/>
      <c r="Q1376" s="83"/>
      <c r="R1376" s="80"/>
      <c r="T1376" s="81"/>
      <c r="U1376" s="87"/>
      <c r="V1376" s="80"/>
      <c r="X1376" s="80"/>
      <c r="Z1376" s="80"/>
      <c r="AB1376" s="80"/>
      <c r="AD1376" s="80"/>
      <c r="AF1376" s="80"/>
      <c r="AH1376" s="82"/>
      <c r="AI1376" s="80"/>
      <c r="AK1376" s="80"/>
      <c r="AM1376" s="83"/>
      <c r="AN1376" s="80"/>
      <c r="AO1376" s="95"/>
      <c r="AP1376" s="80"/>
      <c r="AR1376" s="80"/>
      <c r="AT1376" s="84"/>
      <c r="AV1376" s="80"/>
      <c r="AX1376" s="80"/>
      <c r="AZ1376" s="80"/>
      <c r="BB1376" s="80"/>
      <c r="BC1376" s="80"/>
    </row>
    <row r="1377" spans="5:55" s="79" customFormat="1" x14ac:dyDescent="0.2">
      <c r="E1377" s="119"/>
      <c r="F1377" s="119"/>
      <c r="G1377" s="131"/>
      <c r="H1377" s="132"/>
      <c r="J1377" s="87"/>
      <c r="K1377" s="87"/>
      <c r="L1377" s="85"/>
      <c r="M1377" s="86"/>
      <c r="N1377" s="85"/>
      <c r="Q1377" s="83"/>
      <c r="R1377" s="80"/>
      <c r="T1377" s="81"/>
      <c r="U1377" s="87"/>
      <c r="V1377" s="80"/>
      <c r="X1377" s="80"/>
      <c r="Z1377" s="80"/>
      <c r="AB1377" s="80"/>
      <c r="AD1377" s="80"/>
      <c r="AF1377" s="80"/>
      <c r="AH1377" s="82"/>
      <c r="AI1377" s="80"/>
      <c r="AK1377" s="80"/>
      <c r="AM1377" s="83"/>
      <c r="AN1377" s="80"/>
      <c r="AO1377" s="95"/>
      <c r="AP1377" s="80"/>
      <c r="AR1377" s="80"/>
      <c r="AT1377" s="84"/>
      <c r="AV1377" s="80"/>
      <c r="AX1377" s="80"/>
      <c r="AZ1377" s="80"/>
      <c r="BB1377" s="80"/>
      <c r="BC1377" s="80"/>
    </row>
    <row r="1378" spans="5:55" s="79" customFormat="1" x14ac:dyDescent="0.2">
      <c r="E1378" s="119"/>
      <c r="F1378" s="119"/>
      <c r="G1378" s="131"/>
      <c r="H1378" s="132"/>
      <c r="J1378" s="87"/>
      <c r="K1378" s="87"/>
      <c r="L1378" s="85"/>
      <c r="M1378" s="86"/>
      <c r="N1378" s="85"/>
      <c r="Q1378" s="83"/>
      <c r="R1378" s="80"/>
      <c r="T1378" s="81"/>
      <c r="U1378" s="87"/>
      <c r="V1378" s="80"/>
      <c r="X1378" s="80"/>
      <c r="Z1378" s="80"/>
      <c r="AB1378" s="80"/>
      <c r="AD1378" s="80"/>
      <c r="AF1378" s="80"/>
      <c r="AH1378" s="82"/>
      <c r="AI1378" s="80"/>
      <c r="AK1378" s="80"/>
      <c r="AM1378" s="83"/>
      <c r="AN1378" s="80"/>
      <c r="AO1378" s="95"/>
      <c r="AP1378" s="80"/>
      <c r="AR1378" s="80"/>
      <c r="AT1378" s="84"/>
      <c r="AV1378" s="80"/>
      <c r="AX1378" s="80"/>
      <c r="AZ1378" s="80"/>
      <c r="BB1378" s="80"/>
      <c r="BC1378" s="80"/>
    </row>
    <row r="1379" spans="5:55" s="79" customFormat="1" x14ac:dyDescent="0.2">
      <c r="E1379" s="119"/>
      <c r="F1379" s="119"/>
      <c r="G1379" s="131"/>
      <c r="H1379" s="132"/>
      <c r="J1379" s="87"/>
      <c r="K1379" s="87"/>
      <c r="L1379" s="85"/>
      <c r="M1379" s="86"/>
      <c r="N1379" s="85"/>
      <c r="Q1379" s="83"/>
      <c r="R1379" s="80"/>
      <c r="T1379" s="81"/>
      <c r="U1379" s="87"/>
      <c r="V1379" s="80"/>
      <c r="X1379" s="80"/>
      <c r="Z1379" s="80"/>
      <c r="AB1379" s="80"/>
      <c r="AD1379" s="80"/>
      <c r="AF1379" s="80"/>
      <c r="AH1379" s="82"/>
      <c r="AI1379" s="80"/>
      <c r="AK1379" s="80"/>
      <c r="AM1379" s="83"/>
      <c r="AN1379" s="80"/>
      <c r="AO1379" s="95"/>
      <c r="AP1379" s="80"/>
      <c r="AR1379" s="80"/>
      <c r="AT1379" s="84"/>
      <c r="AV1379" s="80"/>
      <c r="AX1379" s="80"/>
      <c r="AZ1379" s="80"/>
      <c r="BB1379" s="80"/>
      <c r="BC1379" s="80"/>
    </row>
    <row r="1380" spans="5:55" s="79" customFormat="1" x14ac:dyDescent="0.2">
      <c r="E1380" s="119"/>
      <c r="F1380" s="119"/>
      <c r="G1380" s="131"/>
      <c r="H1380" s="132"/>
      <c r="J1380" s="87"/>
      <c r="K1380" s="87"/>
      <c r="L1380" s="85"/>
      <c r="M1380" s="86"/>
      <c r="N1380" s="85"/>
      <c r="Q1380" s="83"/>
      <c r="R1380" s="80"/>
      <c r="T1380" s="81"/>
      <c r="U1380" s="87"/>
      <c r="V1380" s="80"/>
      <c r="X1380" s="80"/>
      <c r="Z1380" s="80"/>
      <c r="AB1380" s="80"/>
      <c r="AD1380" s="80"/>
      <c r="AF1380" s="80"/>
      <c r="AH1380" s="82"/>
      <c r="AI1380" s="80"/>
      <c r="AK1380" s="80"/>
      <c r="AM1380" s="83"/>
      <c r="AN1380" s="80"/>
      <c r="AO1380" s="95"/>
      <c r="AP1380" s="80"/>
      <c r="AR1380" s="80"/>
      <c r="AT1380" s="84"/>
      <c r="AV1380" s="80"/>
      <c r="AX1380" s="80"/>
      <c r="AZ1380" s="80"/>
      <c r="BB1380" s="80"/>
      <c r="BC1380" s="80"/>
    </row>
    <row r="1381" spans="5:55" s="79" customFormat="1" x14ac:dyDescent="0.2">
      <c r="E1381" s="119"/>
      <c r="F1381" s="119"/>
      <c r="G1381" s="131"/>
      <c r="H1381" s="132"/>
      <c r="J1381" s="87"/>
      <c r="K1381" s="87"/>
      <c r="L1381" s="85"/>
      <c r="M1381" s="86"/>
      <c r="N1381" s="85"/>
      <c r="Q1381" s="83"/>
      <c r="R1381" s="80"/>
      <c r="T1381" s="81"/>
      <c r="U1381" s="87"/>
      <c r="V1381" s="80"/>
      <c r="X1381" s="80"/>
      <c r="Z1381" s="80"/>
      <c r="AB1381" s="80"/>
      <c r="AD1381" s="80"/>
      <c r="AF1381" s="80"/>
      <c r="AH1381" s="82"/>
      <c r="AI1381" s="80"/>
      <c r="AK1381" s="80"/>
      <c r="AM1381" s="83"/>
      <c r="AN1381" s="80"/>
      <c r="AO1381" s="95"/>
      <c r="AP1381" s="80"/>
      <c r="AR1381" s="80"/>
      <c r="AT1381" s="84"/>
      <c r="AV1381" s="80"/>
      <c r="AX1381" s="80"/>
      <c r="AZ1381" s="80"/>
      <c r="BB1381" s="80"/>
      <c r="BC1381" s="80"/>
    </row>
    <row r="1382" spans="5:55" s="79" customFormat="1" x14ac:dyDescent="0.2">
      <c r="E1382" s="119"/>
      <c r="F1382" s="119"/>
      <c r="G1382" s="131"/>
      <c r="H1382" s="132"/>
      <c r="J1382" s="87"/>
      <c r="K1382" s="87"/>
      <c r="L1382" s="85"/>
      <c r="M1382" s="86"/>
      <c r="N1382" s="85"/>
      <c r="Q1382" s="83"/>
      <c r="R1382" s="80"/>
      <c r="T1382" s="81"/>
      <c r="U1382" s="87"/>
      <c r="V1382" s="80"/>
      <c r="X1382" s="80"/>
      <c r="Z1382" s="80"/>
      <c r="AB1382" s="80"/>
      <c r="AD1382" s="80"/>
      <c r="AF1382" s="80"/>
      <c r="AH1382" s="82"/>
      <c r="AI1382" s="80"/>
      <c r="AK1382" s="80"/>
      <c r="AM1382" s="83"/>
      <c r="AN1382" s="80"/>
      <c r="AO1382" s="95"/>
      <c r="AP1382" s="80"/>
      <c r="AR1382" s="80"/>
      <c r="AT1382" s="84"/>
      <c r="AV1382" s="80"/>
      <c r="AX1382" s="80"/>
      <c r="AZ1382" s="80"/>
      <c r="BB1382" s="80"/>
      <c r="BC1382" s="80"/>
    </row>
    <row r="1383" spans="5:55" s="79" customFormat="1" x14ac:dyDescent="0.2">
      <c r="E1383" s="119"/>
      <c r="F1383" s="119"/>
      <c r="G1383" s="131"/>
      <c r="H1383" s="132"/>
      <c r="J1383" s="87"/>
      <c r="K1383" s="87"/>
      <c r="L1383" s="85"/>
      <c r="M1383" s="86"/>
      <c r="N1383" s="85"/>
      <c r="Q1383" s="83"/>
      <c r="R1383" s="80"/>
      <c r="T1383" s="81"/>
      <c r="U1383" s="87"/>
      <c r="V1383" s="80"/>
      <c r="X1383" s="80"/>
      <c r="Z1383" s="80"/>
      <c r="AB1383" s="80"/>
      <c r="AD1383" s="80"/>
      <c r="AF1383" s="80"/>
      <c r="AH1383" s="82"/>
      <c r="AI1383" s="80"/>
      <c r="AK1383" s="80"/>
      <c r="AM1383" s="83"/>
      <c r="AN1383" s="80"/>
      <c r="AO1383" s="95"/>
      <c r="AP1383" s="80"/>
      <c r="AR1383" s="80"/>
      <c r="AT1383" s="84"/>
      <c r="AV1383" s="80"/>
      <c r="AX1383" s="80"/>
      <c r="AZ1383" s="80"/>
      <c r="BB1383" s="80"/>
      <c r="BC1383" s="80"/>
    </row>
    <row r="1384" spans="5:55" s="79" customFormat="1" x14ac:dyDescent="0.2">
      <c r="E1384" s="119"/>
      <c r="F1384" s="119"/>
      <c r="G1384" s="131"/>
      <c r="H1384" s="132"/>
      <c r="J1384" s="87"/>
      <c r="K1384" s="87"/>
      <c r="L1384" s="85"/>
      <c r="M1384" s="86"/>
      <c r="N1384" s="85"/>
      <c r="Q1384" s="83"/>
      <c r="R1384" s="80"/>
      <c r="T1384" s="81"/>
      <c r="U1384" s="87"/>
      <c r="V1384" s="80"/>
      <c r="X1384" s="80"/>
      <c r="Z1384" s="80"/>
      <c r="AB1384" s="80"/>
      <c r="AD1384" s="80"/>
      <c r="AF1384" s="80"/>
      <c r="AH1384" s="82"/>
      <c r="AI1384" s="80"/>
      <c r="AK1384" s="80"/>
      <c r="AM1384" s="83"/>
      <c r="AN1384" s="80"/>
      <c r="AO1384" s="95"/>
      <c r="AP1384" s="80"/>
      <c r="AR1384" s="80"/>
      <c r="AT1384" s="84"/>
      <c r="AV1384" s="80"/>
      <c r="AX1384" s="80"/>
      <c r="AZ1384" s="80"/>
      <c r="BB1384" s="80"/>
      <c r="BC1384" s="80"/>
    </row>
    <row r="1385" spans="5:55" s="79" customFormat="1" x14ac:dyDescent="0.2">
      <c r="E1385" s="119"/>
      <c r="F1385" s="119"/>
      <c r="G1385" s="131"/>
      <c r="H1385" s="132"/>
      <c r="J1385" s="87"/>
      <c r="K1385" s="87"/>
      <c r="L1385" s="85"/>
      <c r="M1385" s="86"/>
      <c r="N1385" s="85"/>
      <c r="Q1385" s="83"/>
      <c r="R1385" s="80"/>
      <c r="T1385" s="81"/>
      <c r="U1385" s="87"/>
      <c r="V1385" s="80"/>
      <c r="X1385" s="80"/>
      <c r="Z1385" s="80"/>
      <c r="AB1385" s="80"/>
      <c r="AD1385" s="80"/>
      <c r="AF1385" s="80"/>
      <c r="AH1385" s="82"/>
      <c r="AI1385" s="80"/>
      <c r="AK1385" s="80"/>
      <c r="AM1385" s="83"/>
      <c r="AN1385" s="80"/>
      <c r="AO1385" s="95"/>
      <c r="AP1385" s="80"/>
      <c r="AR1385" s="80"/>
      <c r="AT1385" s="84"/>
      <c r="AV1385" s="80"/>
      <c r="AX1385" s="80"/>
      <c r="AZ1385" s="80"/>
      <c r="BB1385" s="80"/>
      <c r="BC1385" s="80"/>
    </row>
    <row r="1386" spans="5:55" s="79" customFormat="1" x14ac:dyDescent="0.2">
      <c r="E1386" s="119"/>
      <c r="F1386" s="119"/>
      <c r="G1386" s="131"/>
      <c r="H1386" s="132"/>
      <c r="J1386" s="87"/>
      <c r="K1386" s="87"/>
      <c r="L1386" s="85"/>
      <c r="M1386" s="86"/>
      <c r="N1386" s="85"/>
      <c r="Q1386" s="83"/>
      <c r="R1386" s="80"/>
      <c r="T1386" s="81"/>
      <c r="U1386" s="87"/>
      <c r="V1386" s="80"/>
      <c r="X1386" s="80"/>
      <c r="Z1386" s="80"/>
      <c r="AB1386" s="80"/>
      <c r="AD1386" s="80"/>
      <c r="AF1386" s="80"/>
      <c r="AH1386" s="82"/>
      <c r="AI1386" s="80"/>
      <c r="AK1386" s="80"/>
      <c r="AM1386" s="83"/>
      <c r="AN1386" s="80"/>
      <c r="AO1386" s="95"/>
      <c r="AP1386" s="80"/>
      <c r="AR1386" s="80"/>
      <c r="AT1386" s="84"/>
      <c r="AV1386" s="80"/>
      <c r="AX1386" s="80"/>
      <c r="AZ1386" s="80"/>
      <c r="BB1386" s="80"/>
      <c r="BC1386" s="80"/>
    </row>
    <row r="1387" spans="5:55" s="79" customFormat="1" x14ac:dyDescent="0.2">
      <c r="E1387" s="119"/>
      <c r="F1387" s="119"/>
      <c r="G1387" s="131"/>
      <c r="H1387" s="132"/>
      <c r="J1387" s="87"/>
      <c r="K1387" s="87"/>
      <c r="L1387" s="85"/>
      <c r="M1387" s="86"/>
      <c r="N1387" s="85"/>
      <c r="Q1387" s="83"/>
      <c r="R1387" s="80"/>
      <c r="T1387" s="81"/>
      <c r="U1387" s="87"/>
      <c r="V1387" s="80"/>
      <c r="X1387" s="80"/>
      <c r="Z1387" s="80"/>
      <c r="AB1387" s="80"/>
      <c r="AD1387" s="80"/>
      <c r="AF1387" s="80"/>
      <c r="AH1387" s="82"/>
      <c r="AI1387" s="80"/>
      <c r="AK1387" s="80"/>
      <c r="AM1387" s="83"/>
      <c r="AN1387" s="80"/>
      <c r="AO1387" s="95"/>
      <c r="AP1387" s="80"/>
      <c r="AR1387" s="80"/>
      <c r="AT1387" s="84"/>
      <c r="AV1387" s="80"/>
      <c r="AX1387" s="80"/>
      <c r="AZ1387" s="80"/>
      <c r="BB1387" s="80"/>
      <c r="BC1387" s="80"/>
    </row>
    <row r="1388" spans="5:55" s="79" customFormat="1" x14ac:dyDescent="0.2">
      <c r="E1388" s="119"/>
      <c r="F1388" s="119"/>
      <c r="G1388" s="131"/>
      <c r="H1388" s="132"/>
      <c r="J1388" s="87"/>
      <c r="K1388" s="87"/>
      <c r="L1388" s="85"/>
      <c r="M1388" s="86"/>
      <c r="N1388" s="85"/>
      <c r="Q1388" s="83"/>
      <c r="R1388" s="80"/>
      <c r="T1388" s="81"/>
      <c r="U1388" s="87"/>
      <c r="V1388" s="80"/>
      <c r="X1388" s="80"/>
      <c r="Z1388" s="80"/>
      <c r="AB1388" s="80"/>
      <c r="AD1388" s="80"/>
      <c r="AF1388" s="80"/>
      <c r="AH1388" s="82"/>
      <c r="AI1388" s="80"/>
      <c r="AK1388" s="80"/>
      <c r="AM1388" s="83"/>
      <c r="AN1388" s="80"/>
      <c r="AO1388" s="95"/>
      <c r="AP1388" s="80"/>
      <c r="AR1388" s="80"/>
      <c r="AT1388" s="84"/>
      <c r="AV1388" s="80"/>
      <c r="AX1388" s="80"/>
      <c r="AZ1388" s="80"/>
      <c r="BB1388" s="80"/>
      <c r="BC1388" s="80"/>
    </row>
    <row r="1389" spans="5:55" s="79" customFormat="1" x14ac:dyDescent="0.2">
      <c r="E1389" s="119"/>
      <c r="F1389" s="119"/>
      <c r="G1389" s="131"/>
      <c r="H1389" s="132"/>
      <c r="J1389" s="87"/>
      <c r="K1389" s="87"/>
      <c r="L1389" s="85"/>
      <c r="M1389" s="86"/>
      <c r="N1389" s="85"/>
      <c r="Q1389" s="83"/>
      <c r="R1389" s="80"/>
      <c r="T1389" s="81"/>
      <c r="U1389" s="87"/>
      <c r="V1389" s="80"/>
      <c r="X1389" s="80"/>
      <c r="Z1389" s="80"/>
      <c r="AB1389" s="80"/>
      <c r="AD1389" s="80"/>
      <c r="AF1389" s="80"/>
      <c r="AH1389" s="82"/>
      <c r="AI1389" s="80"/>
      <c r="AK1389" s="80"/>
      <c r="AM1389" s="83"/>
      <c r="AN1389" s="80"/>
      <c r="AO1389" s="95"/>
      <c r="AP1389" s="80"/>
      <c r="AR1389" s="80"/>
      <c r="AT1389" s="84"/>
      <c r="AV1389" s="80"/>
      <c r="AX1389" s="80"/>
      <c r="AZ1389" s="80"/>
      <c r="BB1389" s="80"/>
      <c r="BC1389" s="80"/>
    </row>
    <row r="1390" spans="5:55" s="79" customFormat="1" x14ac:dyDescent="0.2">
      <c r="E1390" s="119"/>
      <c r="F1390" s="119"/>
      <c r="G1390" s="131"/>
      <c r="H1390" s="132"/>
      <c r="J1390" s="87"/>
      <c r="K1390" s="87"/>
      <c r="L1390" s="85"/>
      <c r="M1390" s="86"/>
      <c r="N1390" s="85"/>
      <c r="Q1390" s="83"/>
      <c r="R1390" s="80"/>
      <c r="T1390" s="81"/>
      <c r="U1390" s="87"/>
      <c r="V1390" s="80"/>
      <c r="X1390" s="80"/>
      <c r="Z1390" s="80"/>
      <c r="AB1390" s="80"/>
      <c r="AD1390" s="80"/>
      <c r="AF1390" s="80"/>
      <c r="AH1390" s="82"/>
      <c r="AI1390" s="80"/>
      <c r="AK1390" s="80"/>
      <c r="AM1390" s="83"/>
      <c r="AN1390" s="80"/>
      <c r="AO1390" s="95"/>
      <c r="AP1390" s="80"/>
      <c r="AR1390" s="80"/>
      <c r="AT1390" s="84"/>
      <c r="AV1390" s="80"/>
      <c r="AX1390" s="80"/>
      <c r="AZ1390" s="80"/>
      <c r="BB1390" s="80"/>
      <c r="BC1390" s="80"/>
    </row>
    <row r="1391" spans="5:55" s="79" customFormat="1" x14ac:dyDescent="0.2">
      <c r="E1391" s="119"/>
      <c r="F1391" s="119"/>
      <c r="G1391" s="131"/>
      <c r="H1391" s="132"/>
      <c r="J1391" s="87"/>
      <c r="K1391" s="87"/>
      <c r="L1391" s="85"/>
      <c r="M1391" s="86"/>
      <c r="N1391" s="85"/>
      <c r="Q1391" s="83"/>
      <c r="R1391" s="80"/>
      <c r="T1391" s="81"/>
      <c r="U1391" s="87"/>
      <c r="V1391" s="80"/>
      <c r="X1391" s="80"/>
      <c r="Z1391" s="80"/>
      <c r="AB1391" s="80"/>
      <c r="AD1391" s="80"/>
      <c r="AF1391" s="80"/>
      <c r="AH1391" s="82"/>
      <c r="AI1391" s="80"/>
      <c r="AK1391" s="80"/>
      <c r="AM1391" s="83"/>
      <c r="AN1391" s="80"/>
      <c r="AO1391" s="95"/>
      <c r="AP1391" s="80"/>
      <c r="AR1391" s="80"/>
      <c r="AT1391" s="84"/>
      <c r="AV1391" s="80"/>
      <c r="AX1391" s="80"/>
      <c r="AZ1391" s="80"/>
      <c r="BB1391" s="80"/>
      <c r="BC1391" s="80"/>
    </row>
    <row r="1392" spans="5:55" s="79" customFormat="1" x14ac:dyDescent="0.2">
      <c r="E1392" s="119"/>
      <c r="F1392" s="119"/>
      <c r="G1392" s="131"/>
      <c r="H1392" s="132"/>
      <c r="J1392" s="87"/>
      <c r="K1392" s="87"/>
      <c r="L1392" s="85"/>
      <c r="M1392" s="86"/>
      <c r="N1392" s="85"/>
      <c r="Q1392" s="83"/>
      <c r="R1392" s="80"/>
      <c r="T1392" s="81"/>
      <c r="U1392" s="87"/>
      <c r="V1392" s="80"/>
      <c r="X1392" s="80"/>
      <c r="Z1392" s="80"/>
      <c r="AB1392" s="80"/>
      <c r="AD1392" s="80"/>
      <c r="AF1392" s="80"/>
      <c r="AH1392" s="82"/>
      <c r="AI1392" s="80"/>
      <c r="AK1392" s="80"/>
      <c r="AM1392" s="83"/>
      <c r="AN1392" s="80"/>
      <c r="AO1392" s="95"/>
      <c r="AP1392" s="80"/>
      <c r="AR1392" s="80"/>
      <c r="AT1392" s="84"/>
      <c r="AV1392" s="80"/>
      <c r="AX1392" s="80"/>
      <c r="AZ1392" s="80"/>
      <c r="BB1392" s="80"/>
      <c r="BC1392" s="80"/>
    </row>
    <row r="1393" spans="5:55" s="79" customFormat="1" x14ac:dyDescent="0.2">
      <c r="E1393" s="119"/>
      <c r="F1393" s="119"/>
      <c r="G1393" s="131"/>
      <c r="H1393" s="132"/>
      <c r="J1393" s="87"/>
      <c r="K1393" s="87"/>
      <c r="L1393" s="85"/>
      <c r="M1393" s="86"/>
      <c r="N1393" s="85"/>
      <c r="Q1393" s="83"/>
      <c r="R1393" s="80"/>
      <c r="T1393" s="81"/>
      <c r="U1393" s="87"/>
      <c r="V1393" s="80"/>
      <c r="X1393" s="80"/>
      <c r="Z1393" s="80"/>
      <c r="AB1393" s="80"/>
      <c r="AD1393" s="80"/>
      <c r="AF1393" s="80"/>
      <c r="AH1393" s="82"/>
      <c r="AI1393" s="80"/>
      <c r="AK1393" s="80"/>
      <c r="AM1393" s="83"/>
      <c r="AN1393" s="80"/>
      <c r="AO1393" s="95"/>
      <c r="AP1393" s="80"/>
      <c r="AR1393" s="80"/>
      <c r="AT1393" s="84"/>
      <c r="AV1393" s="80"/>
      <c r="AX1393" s="80"/>
      <c r="AZ1393" s="80"/>
      <c r="BB1393" s="80"/>
      <c r="BC1393" s="80"/>
    </row>
    <row r="1394" spans="5:55" s="79" customFormat="1" x14ac:dyDescent="0.2">
      <c r="E1394" s="119"/>
      <c r="F1394" s="119"/>
      <c r="G1394" s="131"/>
      <c r="H1394" s="132"/>
      <c r="J1394" s="87"/>
      <c r="K1394" s="87"/>
      <c r="L1394" s="85"/>
      <c r="M1394" s="86"/>
      <c r="N1394" s="85"/>
      <c r="Q1394" s="83"/>
      <c r="R1394" s="80"/>
      <c r="T1394" s="81"/>
      <c r="U1394" s="87"/>
      <c r="V1394" s="80"/>
      <c r="X1394" s="80"/>
      <c r="Z1394" s="80"/>
      <c r="AB1394" s="80"/>
      <c r="AD1394" s="80"/>
      <c r="AF1394" s="80"/>
      <c r="AH1394" s="82"/>
      <c r="AI1394" s="80"/>
      <c r="AK1394" s="80"/>
      <c r="AM1394" s="83"/>
      <c r="AN1394" s="80"/>
      <c r="AO1394" s="95"/>
      <c r="AP1394" s="80"/>
      <c r="AR1394" s="80"/>
      <c r="AT1394" s="84"/>
      <c r="AV1394" s="80"/>
      <c r="AX1394" s="80"/>
      <c r="AZ1394" s="80"/>
      <c r="BB1394" s="80"/>
      <c r="BC1394" s="80"/>
    </row>
    <row r="1395" spans="5:55" s="79" customFormat="1" x14ac:dyDescent="0.2">
      <c r="E1395" s="119"/>
      <c r="F1395" s="119"/>
      <c r="G1395" s="131"/>
      <c r="H1395" s="132"/>
      <c r="J1395" s="87"/>
      <c r="K1395" s="87"/>
      <c r="L1395" s="85"/>
      <c r="M1395" s="86"/>
      <c r="N1395" s="85"/>
      <c r="Q1395" s="83"/>
      <c r="R1395" s="80"/>
      <c r="T1395" s="81"/>
      <c r="U1395" s="87"/>
      <c r="V1395" s="80"/>
      <c r="X1395" s="80"/>
      <c r="Z1395" s="80"/>
      <c r="AB1395" s="80"/>
      <c r="AD1395" s="80"/>
      <c r="AF1395" s="80"/>
      <c r="AH1395" s="82"/>
      <c r="AI1395" s="80"/>
      <c r="AK1395" s="80"/>
      <c r="AM1395" s="83"/>
      <c r="AN1395" s="80"/>
      <c r="AO1395" s="95"/>
      <c r="AP1395" s="80"/>
      <c r="AR1395" s="80"/>
      <c r="AT1395" s="84"/>
      <c r="AV1395" s="80"/>
      <c r="AX1395" s="80"/>
      <c r="AZ1395" s="80"/>
      <c r="BB1395" s="80"/>
      <c r="BC1395" s="80"/>
    </row>
    <row r="1396" spans="5:55" s="79" customFormat="1" x14ac:dyDescent="0.2">
      <c r="E1396" s="119"/>
      <c r="F1396" s="119"/>
      <c r="G1396" s="131"/>
      <c r="H1396" s="132"/>
      <c r="J1396" s="87"/>
      <c r="K1396" s="87"/>
      <c r="L1396" s="85"/>
      <c r="M1396" s="86"/>
      <c r="N1396" s="85"/>
      <c r="Q1396" s="83"/>
      <c r="R1396" s="80"/>
      <c r="T1396" s="81"/>
      <c r="U1396" s="87"/>
      <c r="V1396" s="80"/>
      <c r="X1396" s="80"/>
      <c r="Z1396" s="80"/>
      <c r="AB1396" s="80"/>
      <c r="AD1396" s="80"/>
      <c r="AF1396" s="80"/>
      <c r="AH1396" s="82"/>
      <c r="AI1396" s="80"/>
      <c r="AK1396" s="80"/>
      <c r="AM1396" s="83"/>
      <c r="AN1396" s="80"/>
      <c r="AO1396" s="95"/>
      <c r="AP1396" s="80"/>
      <c r="AR1396" s="80"/>
      <c r="AT1396" s="84"/>
      <c r="AV1396" s="80"/>
      <c r="AX1396" s="80"/>
      <c r="AZ1396" s="80"/>
      <c r="BB1396" s="80"/>
      <c r="BC1396" s="80"/>
    </row>
    <row r="1397" spans="5:55" s="79" customFormat="1" x14ac:dyDescent="0.2">
      <c r="E1397" s="119"/>
      <c r="F1397" s="119"/>
      <c r="G1397" s="131"/>
      <c r="H1397" s="132"/>
      <c r="J1397" s="87"/>
      <c r="K1397" s="87"/>
      <c r="L1397" s="85"/>
      <c r="M1397" s="86"/>
      <c r="N1397" s="85"/>
      <c r="Q1397" s="83"/>
      <c r="R1397" s="80"/>
      <c r="T1397" s="81"/>
      <c r="U1397" s="87"/>
      <c r="V1397" s="80"/>
      <c r="X1397" s="80"/>
      <c r="Z1397" s="80"/>
      <c r="AB1397" s="80"/>
      <c r="AD1397" s="80"/>
      <c r="AF1397" s="80"/>
      <c r="AH1397" s="82"/>
      <c r="AI1397" s="80"/>
      <c r="AK1397" s="80"/>
      <c r="AM1397" s="83"/>
      <c r="AN1397" s="80"/>
      <c r="AO1397" s="95"/>
      <c r="AP1397" s="80"/>
      <c r="AR1397" s="80"/>
      <c r="AT1397" s="84"/>
      <c r="AV1397" s="80"/>
      <c r="AX1397" s="80"/>
      <c r="AZ1397" s="80"/>
      <c r="BB1397" s="80"/>
      <c r="BC1397" s="80"/>
    </row>
    <row r="1398" spans="5:55" s="79" customFormat="1" x14ac:dyDescent="0.2">
      <c r="E1398" s="119"/>
      <c r="F1398" s="119"/>
      <c r="G1398" s="131"/>
      <c r="H1398" s="132"/>
      <c r="J1398" s="87"/>
      <c r="K1398" s="87"/>
      <c r="L1398" s="85"/>
      <c r="M1398" s="86"/>
      <c r="N1398" s="85"/>
      <c r="Q1398" s="83"/>
      <c r="R1398" s="80"/>
      <c r="T1398" s="81"/>
      <c r="U1398" s="87"/>
      <c r="V1398" s="80"/>
      <c r="X1398" s="80"/>
      <c r="Z1398" s="80"/>
      <c r="AB1398" s="80"/>
      <c r="AD1398" s="80"/>
      <c r="AF1398" s="80"/>
      <c r="AH1398" s="82"/>
      <c r="AI1398" s="80"/>
      <c r="AK1398" s="80"/>
      <c r="AM1398" s="83"/>
      <c r="AN1398" s="80"/>
      <c r="AO1398" s="95"/>
      <c r="AP1398" s="80"/>
      <c r="AR1398" s="80"/>
      <c r="AT1398" s="84"/>
      <c r="AV1398" s="80"/>
      <c r="AX1398" s="80"/>
      <c r="AZ1398" s="80"/>
      <c r="BB1398" s="80"/>
      <c r="BC1398" s="80"/>
    </row>
    <row r="1399" spans="5:55" s="79" customFormat="1" x14ac:dyDescent="0.2">
      <c r="E1399" s="119"/>
      <c r="F1399" s="119"/>
      <c r="G1399" s="131"/>
      <c r="H1399" s="132"/>
      <c r="J1399" s="87"/>
      <c r="K1399" s="87"/>
      <c r="L1399" s="85"/>
      <c r="M1399" s="86"/>
      <c r="N1399" s="85"/>
      <c r="Q1399" s="83"/>
      <c r="R1399" s="80"/>
      <c r="T1399" s="81"/>
      <c r="U1399" s="87"/>
      <c r="V1399" s="80"/>
      <c r="X1399" s="80"/>
      <c r="Z1399" s="80"/>
      <c r="AB1399" s="80"/>
      <c r="AD1399" s="80"/>
      <c r="AF1399" s="80"/>
      <c r="AH1399" s="82"/>
      <c r="AI1399" s="80"/>
      <c r="AK1399" s="80"/>
      <c r="AM1399" s="83"/>
      <c r="AN1399" s="80"/>
      <c r="AO1399" s="95"/>
      <c r="AP1399" s="80"/>
      <c r="AR1399" s="80"/>
      <c r="AT1399" s="84"/>
      <c r="AV1399" s="80"/>
      <c r="AX1399" s="80"/>
      <c r="AZ1399" s="80"/>
      <c r="BB1399" s="80"/>
      <c r="BC1399" s="80"/>
    </row>
    <row r="1400" spans="5:55" s="79" customFormat="1" x14ac:dyDescent="0.2">
      <c r="E1400" s="119"/>
      <c r="F1400" s="119"/>
      <c r="G1400" s="131"/>
      <c r="H1400" s="132"/>
      <c r="J1400" s="87"/>
      <c r="K1400" s="87"/>
      <c r="L1400" s="85"/>
      <c r="M1400" s="86"/>
      <c r="N1400" s="85"/>
      <c r="Q1400" s="83"/>
      <c r="R1400" s="80"/>
      <c r="T1400" s="81"/>
      <c r="U1400" s="87"/>
      <c r="V1400" s="80"/>
      <c r="X1400" s="80"/>
      <c r="Z1400" s="80"/>
      <c r="AB1400" s="80"/>
      <c r="AD1400" s="80"/>
      <c r="AF1400" s="80"/>
      <c r="AH1400" s="82"/>
      <c r="AI1400" s="80"/>
      <c r="AK1400" s="80"/>
      <c r="AM1400" s="83"/>
      <c r="AN1400" s="80"/>
      <c r="AO1400" s="95"/>
      <c r="AP1400" s="80"/>
      <c r="AR1400" s="80"/>
      <c r="AT1400" s="84"/>
      <c r="AV1400" s="80"/>
      <c r="AX1400" s="80"/>
      <c r="AZ1400" s="80"/>
      <c r="BB1400" s="80"/>
      <c r="BC1400" s="80"/>
    </row>
    <row r="1401" spans="5:55" s="79" customFormat="1" x14ac:dyDescent="0.2">
      <c r="E1401" s="119"/>
      <c r="F1401" s="119"/>
      <c r="G1401" s="131"/>
      <c r="H1401" s="132"/>
      <c r="J1401" s="87"/>
      <c r="K1401" s="87"/>
      <c r="L1401" s="85"/>
      <c r="M1401" s="86"/>
      <c r="N1401" s="85"/>
      <c r="Q1401" s="83"/>
      <c r="R1401" s="80"/>
      <c r="T1401" s="81"/>
      <c r="U1401" s="87"/>
      <c r="V1401" s="80"/>
      <c r="X1401" s="80"/>
      <c r="Z1401" s="80"/>
      <c r="AB1401" s="80"/>
      <c r="AD1401" s="80"/>
      <c r="AF1401" s="80"/>
      <c r="AH1401" s="82"/>
      <c r="AI1401" s="80"/>
      <c r="AK1401" s="80"/>
      <c r="AM1401" s="83"/>
      <c r="AN1401" s="80"/>
      <c r="AO1401" s="95"/>
      <c r="AP1401" s="80"/>
      <c r="AR1401" s="80"/>
      <c r="AT1401" s="84"/>
      <c r="AV1401" s="80"/>
      <c r="AX1401" s="80"/>
      <c r="AZ1401" s="80"/>
      <c r="BB1401" s="80"/>
      <c r="BC1401" s="80"/>
    </row>
    <row r="1402" spans="5:55" s="79" customFormat="1" x14ac:dyDescent="0.2">
      <c r="E1402" s="119"/>
      <c r="F1402" s="119"/>
      <c r="G1402" s="131"/>
      <c r="H1402" s="132"/>
      <c r="J1402" s="87"/>
      <c r="K1402" s="87"/>
      <c r="L1402" s="85"/>
      <c r="M1402" s="86"/>
      <c r="N1402" s="85"/>
      <c r="Q1402" s="83"/>
      <c r="R1402" s="80"/>
      <c r="T1402" s="81"/>
      <c r="U1402" s="87"/>
      <c r="V1402" s="80"/>
      <c r="X1402" s="80"/>
      <c r="Z1402" s="80"/>
      <c r="AB1402" s="80"/>
      <c r="AD1402" s="80"/>
      <c r="AF1402" s="80"/>
      <c r="AH1402" s="82"/>
      <c r="AI1402" s="80"/>
      <c r="AK1402" s="80"/>
      <c r="AM1402" s="83"/>
      <c r="AN1402" s="80"/>
      <c r="AO1402" s="95"/>
      <c r="AP1402" s="80"/>
      <c r="AR1402" s="80"/>
      <c r="AT1402" s="84"/>
      <c r="AV1402" s="80"/>
      <c r="AX1402" s="80"/>
      <c r="AZ1402" s="80"/>
      <c r="BB1402" s="80"/>
      <c r="BC1402" s="80"/>
    </row>
    <row r="1403" spans="5:55" s="79" customFormat="1" x14ac:dyDescent="0.2">
      <c r="E1403" s="119"/>
      <c r="F1403" s="119"/>
      <c r="G1403" s="131"/>
      <c r="H1403" s="132"/>
      <c r="J1403" s="87"/>
      <c r="K1403" s="87"/>
      <c r="L1403" s="85"/>
      <c r="M1403" s="86"/>
      <c r="N1403" s="85"/>
      <c r="Q1403" s="83"/>
      <c r="R1403" s="80"/>
      <c r="T1403" s="81"/>
      <c r="U1403" s="87"/>
      <c r="V1403" s="80"/>
      <c r="X1403" s="80"/>
      <c r="Z1403" s="80"/>
      <c r="AB1403" s="80"/>
      <c r="AD1403" s="80"/>
      <c r="AF1403" s="80"/>
      <c r="AH1403" s="82"/>
      <c r="AI1403" s="80"/>
      <c r="AK1403" s="80"/>
      <c r="AM1403" s="83"/>
      <c r="AN1403" s="80"/>
      <c r="AO1403" s="95"/>
      <c r="AP1403" s="80"/>
      <c r="AR1403" s="80"/>
      <c r="AT1403" s="84"/>
      <c r="AV1403" s="80"/>
      <c r="AX1403" s="80"/>
      <c r="AZ1403" s="80"/>
      <c r="BB1403" s="80"/>
      <c r="BC1403" s="80"/>
    </row>
    <row r="1404" spans="5:55" s="79" customFormat="1" x14ac:dyDescent="0.2">
      <c r="E1404" s="119"/>
      <c r="F1404" s="119"/>
      <c r="G1404" s="131"/>
      <c r="H1404" s="132"/>
      <c r="J1404" s="87"/>
      <c r="K1404" s="87"/>
      <c r="L1404" s="85"/>
      <c r="M1404" s="86"/>
      <c r="N1404" s="85"/>
      <c r="Q1404" s="83"/>
      <c r="R1404" s="80"/>
      <c r="T1404" s="81"/>
      <c r="U1404" s="87"/>
      <c r="V1404" s="80"/>
      <c r="X1404" s="80"/>
      <c r="Z1404" s="80"/>
      <c r="AB1404" s="80"/>
      <c r="AD1404" s="80"/>
      <c r="AF1404" s="80"/>
      <c r="AH1404" s="82"/>
      <c r="AI1404" s="80"/>
      <c r="AK1404" s="80"/>
      <c r="AM1404" s="83"/>
      <c r="AN1404" s="80"/>
      <c r="AO1404" s="95"/>
      <c r="AP1404" s="80"/>
      <c r="AR1404" s="80"/>
      <c r="AT1404" s="84"/>
      <c r="AV1404" s="80"/>
      <c r="AX1404" s="80"/>
      <c r="AZ1404" s="80"/>
      <c r="BB1404" s="80"/>
      <c r="BC1404" s="80"/>
    </row>
    <row r="1405" spans="5:55" s="79" customFormat="1" x14ac:dyDescent="0.2">
      <c r="E1405" s="119"/>
      <c r="F1405" s="119"/>
      <c r="G1405" s="131"/>
      <c r="H1405" s="132"/>
      <c r="J1405" s="87"/>
      <c r="K1405" s="87"/>
      <c r="L1405" s="85"/>
      <c r="M1405" s="86"/>
      <c r="N1405" s="85"/>
      <c r="Q1405" s="83"/>
      <c r="R1405" s="80"/>
      <c r="T1405" s="81"/>
      <c r="U1405" s="87"/>
      <c r="V1405" s="80"/>
      <c r="X1405" s="80"/>
      <c r="Z1405" s="80"/>
      <c r="AB1405" s="80"/>
      <c r="AD1405" s="80"/>
      <c r="AF1405" s="80"/>
      <c r="AH1405" s="82"/>
      <c r="AI1405" s="80"/>
      <c r="AK1405" s="80"/>
      <c r="AM1405" s="83"/>
      <c r="AN1405" s="80"/>
      <c r="AO1405" s="95"/>
      <c r="AP1405" s="80"/>
      <c r="AR1405" s="80"/>
      <c r="AT1405" s="84"/>
      <c r="AV1405" s="80"/>
      <c r="AX1405" s="80"/>
      <c r="AZ1405" s="80"/>
      <c r="BB1405" s="80"/>
      <c r="BC1405" s="80"/>
    </row>
    <row r="1406" spans="5:55" s="79" customFormat="1" x14ac:dyDescent="0.2">
      <c r="E1406" s="119"/>
      <c r="F1406" s="119"/>
      <c r="G1406" s="131"/>
      <c r="H1406" s="132"/>
      <c r="J1406" s="87"/>
      <c r="K1406" s="87"/>
      <c r="L1406" s="85"/>
      <c r="M1406" s="86"/>
      <c r="N1406" s="85"/>
      <c r="Q1406" s="83"/>
      <c r="R1406" s="80"/>
      <c r="T1406" s="81"/>
      <c r="U1406" s="87"/>
      <c r="V1406" s="80"/>
      <c r="X1406" s="80"/>
      <c r="Z1406" s="80"/>
      <c r="AB1406" s="80"/>
      <c r="AD1406" s="80"/>
      <c r="AF1406" s="80"/>
      <c r="AH1406" s="82"/>
      <c r="AI1406" s="80"/>
      <c r="AK1406" s="80"/>
      <c r="AM1406" s="83"/>
      <c r="AN1406" s="80"/>
      <c r="AO1406" s="95"/>
      <c r="AP1406" s="80"/>
      <c r="AR1406" s="80"/>
      <c r="AT1406" s="84"/>
      <c r="AV1406" s="80"/>
      <c r="AX1406" s="80"/>
      <c r="AZ1406" s="80"/>
      <c r="BB1406" s="80"/>
      <c r="BC1406" s="80"/>
    </row>
    <row r="1407" spans="5:55" s="79" customFormat="1" x14ac:dyDescent="0.2">
      <c r="E1407" s="119"/>
      <c r="F1407" s="119"/>
      <c r="G1407" s="131"/>
      <c r="H1407" s="132"/>
      <c r="J1407" s="87"/>
      <c r="K1407" s="87"/>
      <c r="L1407" s="85"/>
      <c r="M1407" s="86"/>
      <c r="N1407" s="85"/>
      <c r="Q1407" s="83"/>
      <c r="R1407" s="80"/>
      <c r="T1407" s="81"/>
      <c r="U1407" s="87"/>
      <c r="V1407" s="80"/>
      <c r="X1407" s="80"/>
      <c r="Z1407" s="80"/>
      <c r="AB1407" s="80"/>
      <c r="AD1407" s="80"/>
      <c r="AF1407" s="80"/>
      <c r="AH1407" s="82"/>
      <c r="AI1407" s="80"/>
      <c r="AK1407" s="80"/>
      <c r="AM1407" s="83"/>
      <c r="AN1407" s="80"/>
      <c r="AO1407" s="95"/>
      <c r="AP1407" s="80"/>
      <c r="AR1407" s="80"/>
      <c r="AT1407" s="84"/>
      <c r="AV1407" s="80"/>
      <c r="AX1407" s="80"/>
      <c r="AZ1407" s="80"/>
      <c r="BB1407" s="80"/>
      <c r="BC1407" s="80"/>
    </row>
    <row r="1408" spans="5:55" s="79" customFormat="1" x14ac:dyDescent="0.2">
      <c r="E1408" s="119"/>
      <c r="F1408" s="119"/>
      <c r="G1408" s="131"/>
      <c r="H1408" s="132"/>
      <c r="J1408" s="87"/>
      <c r="K1408" s="87"/>
      <c r="L1408" s="85"/>
      <c r="M1408" s="86"/>
      <c r="N1408" s="85"/>
      <c r="Q1408" s="83"/>
      <c r="R1408" s="80"/>
      <c r="T1408" s="81"/>
      <c r="U1408" s="87"/>
      <c r="V1408" s="80"/>
      <c r="X1408" s="80"/>
      <c r="Z1408" s="80"/>
      <c r="AB1408" s="80"/>
      <c r="AD1408" s="80"/>
      <c r="AF1408" s="80"/>
      <c r="AH1408" s="82"/>
      <c r="AI1408" s="80"/>
      <c r="AK1408" s="80"/>
      <c r="AM1408" s="83"/>
      <c r="AN1408" s="80"/>
      <c r="AO1408" s="95"/>
      <c r="AP1408" s="80"/>
      <c r="AR1408" s="80"/>
      <c r="AT1408" s="84"/>
      <c r="AV1408" s="80"/>
      <c r="AX1408" s="80"/>
      <c r="AZ1408" s="80"/>
      <c r="BB1408" s="80"/>
      <c r="BC1408" s="80"/>
    </row>
    <row r="1409" spans="5:55" s="79" customFormat="1" x14ac:dyDescent="0.2">
      <c r="E1409" s="119"/>
      <c r="F1409" s="119"/>
      <c r="G1409" s="131"/>
      <c r="H1409" s="132"/>
      <c r="J1409" s="87"/>
      <c r="K1409" s="87"/>
      <c r="L1409" s="85"/>
      <c r="M1409" s="86"/>
      <c r="N1409" s="85"/>
      <c r="Q1409" s="83"/>
      <c r="R1409" s="80"/>
      <c r="T1409" s="81"/>
      <c r="U1409" s="87"/>
      <c r="V1409" s="80"/>
      <c r="X1409" s="80"/>
      <c r="Z1409" s="80"/>
      <c r="AB1409" s="80"/>
      <c r="AD1409" s="80"/>
      <c r="AF1409" s="80"/>
      <c r="AH1409" s="82"/>
      <c r="AI1409" s="80"/>
      <c r="AK1409" s="80"/>
      <c r="AM1409" s="83"/>
      <c r="AN1409" s="80"/>
      <c r="AO1409" s="95"/>
      <c r="AP1409" s="80"/>
      <c r="AR1409" s="80"/>
      <c r="AT1409" s="84"/>
      <c r="AV1409" s="80"/>
      <c r="AX1409" s="80"/>
      <c r="AZ1409" s="80"/>
      <c r="BB1409" s="80"/>
      <c r="BC1409" s="80"/>
    </row>
    <row r="1410" spans="5:55" s="79" customFormat="1" x14ac:dyDescent="0.2">
      <c r="E1410" s="119"/>
      <c r="F1410" s="119"/>
      <c r="G1410" s="131"/>
      <c r="H1410" s="132"/>
      <c r="J1410" s="87"/>
      <c r="K1410" s="87"/>
      <c r="L1410" s="85"/>
      <c r="M1410" s="86"/>
      <c r="N1410" s="85"/>
      <c r="Q1410" s="83"/>
      <c r="R1410" s="80"/>
      <c r="T1410" s="81"/>
      <c r="U1410" s="87"/>
      <c r="V1410" s="80"/>
      <c r="X1410" s="80"/>
      <c r="Z1410" s="80"/>
      <c r="AB1410" s="80"/>
      <c r="AD1410" s="80"/>
      <c r="AF1410" s="80"/>
      <c r="AH1410" s="82"/>
      <c r="AI1410" s="80"/>
      <c r="AK1410" s="80"/>
      <c r="AM1410" s="83"/>
      <c r="AN1410" s="80"/>
      <c r="AO1410" s="95"/>
      <c r="AP1410" s="80"/>
      <c r="AR1410" s="80"/>
      <c r="AT1410" s="84"/>
      <c r="AV1410" s="80"/>
      <c r="AX1410" s="80"/>
      <c r="AZ1410" s="80"/>
      <c r="BB1410" s="80"/>
      <c r="BC1410" s="80"/>
    </row>
    <row r="1411" spans="5:55" s="79" customFormat="1" x14ac:dyDescent="0.2">
      <c r="E1411" s="119"/>
      <c r="F1411" s="119"/>
      <c r="G1411" s="131"/>
      <c r="H1411" s="132"/>
      <c r="J1411" s="87"/>
      <c r="K1411" s="87"/>
      <c r="L1411" s="85"/>
      <c r="M1411" s="86"/>
      <c r="N1411" s="85"/>
      <c r="Q1411" s="83"/>
      <c r="R1411" s="80"/>
      <c r="T1411" s="81"/>
      <c r="U1411" s="87"/>
      <c r="V1411" s="80"/>
      <c r="X1411" s="80"/>
      <c r="Z1411" s="80"/>
      <c r="AB1411" s="80"/>
      <c r="AD1411" s="80"/>
      <c r="AF1411" s="80"/>
      <c r="AH1411" s="82"/>
      <c r="AI1411" s="80"/>
      <c r="AK1411" s="80"/>
      <c r="AM1411" s="83"/>
      <c r="AN1411" s="80"/>
      <c r="AO1411" s="95"/>
      <c r="AP1411" s="80"/>
      <c r="AR1411" s="80"/>
      <c r="AT1411" s="84"/>
      <c r="AV1411" s="80"/>
      <c r="AX1411" s="80"/>
      <c r="AZ1411" s="80"/>
      <c r="BB1411" s="80"/>
      <c r="BC1411" s="80"/>
    </row>
    <row r="1412" spans="5:55" s="79" customFormat="1" x14ac:dyDescent="0.2">
      <c r="E1412" s="119"/>
      <c r="F1412" s="119"/>
      <c r="G1412" s="131"/>
      <c r="H1412" s="132"/>
      <c r="J1412" s="87"/>
      <c r="K1412" s="87"/>
      <c r="L1412" s="85"/>
      <c r="M1412" s="86"/>
      <c r="N1412" s="85"/>
      <c r="Q1412" s="83"/>
      <c r="R1412" s="80"/>
      <c r="T1412" s="81"/>
      <c r="U1412" s="87"/>
      <c r="V1412" s="80"/>
      <c r="X1412" s="80"/>
      <c r="Z1412" s="80"/>
      <c r="AB1412" s="80"/>
      <c r="AD1412" s="80"/>
      <c r="AF1412" s="80"/>
      <c r="AH1412" s="82"/>
      <c r="AI1412" s="80"/>
      <c r="AK1412" s="80"/>
      <c r="AM1412" s="83"/>
      <c r="AN1412" s="80"/>
      <c r="AO1412" s="95"/>
      <c r="AP1412" s="80"/>
      <c r="AR1412" s="80"/>
      <c r="AT1412" s="84"/>
      <c r="AV1412" s="80"/>
      <c r="AX1412" s="80"/>
      <c r="AZ1412" s="80"/>
      <c r="BB1412" s="80"/>
      <c r="BC1412" s="80"/>
    </row>
    <row r="1413" spans="5:55" s="79" customFormat="1" x14ac:dyDescent="0.2">
      <c r="E1413" s="119"/>
      <c r="F1413" s="119"/>
      <c r="G1413" s="131"/>
      <c r="H1413" s="132"/>
      <c r="J1413" s="87"/>
      <c r="K1413" s="87"/>
      <c r="L1413" s="85"/>
      <c r="M1413" s="86"/>
      <c r="N1413" s="85"/>
      <c r="Q1413" s="83"/>
      <c r="R1413" s="80"/>
      <c r="T1413" s="81"/>
      <c r="U1413" s="87"/>
      <c r="V1413" s="80"/>
      <c r="X1413" s="80"/>
      <c r="Z1413" s="80"/>
      <c r="AB1413" s="80"/>
      <c r="AD1413" s="80"/>
      <c r="AF1413" s="80"/>
      <c r="AH1413" s="82"/>
      <c r="AI1413" s="80"/>
      <c r="AK1413" s="80"/>
      <c r="AM1413" s="83"/>
      <c r="AN1413" s="80"/>
      <c r="AO1413" s="95"/>
      <c r="AP1413" s="80"/>
      <c r="AR1413" s="80"/>
      <c r="AT1413" s="84"/>
      <c r="AV1413" s="80"/>
      <c r="AX1413" s="80"/>
      <c r="AZ1413" s="80"/>
      <c r="BB1413" s="80"/>
      <c r="BC1413" s="80"/>
    </row>
    <row r="1414" spans="5:55" s="79" customFormat="1" x14ac:dyDescent="0.2">
      <c r="E1414" s="119"/>
      <c r="F1414" s="119"/>
      <c r="G1414" s="131"/>
      <c r="H1414" s="132"/>
      <c r="J1414" s="87"/>
      <c r="K1414" s="87"/>
      <c r="L1414" s="85"/>
      <c r="M1414" s="86"/>
      <c r="N1414" s="85"/>
      <c r="Q1414" s="83"/>
      <c r="R1414" s="80"/>
      <c r="T1414" s="81"/>
      <c r="U1414" s="87"/>
      <c r="V1414" s="80"/>
      <c r="X1414" s="80"/>
      <c r="Z1414" s="80"/>
      <c r="AB1414" s="80"/>
      <c r="AD1414" s="80"/>
      <c r="AF1414" s="80"/>
      <c r="AH1414" s="82"/>
      <c r="AI1414" s="80"/>
      <c r="AK1414" s="80"/>
      <c r="AM1414" s="83"/>
      <c r="AN1414" s="80"/>
      <c r="AO1414" s="95"/>
      <c r="AP1414" s="80"/>
      <c r="AR1414" s="80"/>
      <c r="AT1414" s="84"/>
      <c r="AV1414" s="80"/>
      <c r="AX1414" s="80"/>
      <c r="AZ1414" s="80"/>
      <c r="BB1414" s="80"/>
      <c r="BC1414" s="80"/>
    </row>
    <row r="1415" spans="5:55" s="79" customFormat="1" x14ac:dyDescent="0.2">
      <c r="E1415" s="119"/>
      <c r="F1415" s="119"/>
      <c r="G1415" s="131"/>
      <c r="H1415" s="132"/>
      <c r="J1415" s="87"/>
      <c r="K1415" s="87"/>
      <c r="L1415" s="85"/>
      <c r="M1415" s="86"/>
      <c r="N1415" s="85"/>
      <c r="Q1415" s="83"/>
      <c r="R1415" s="80"/>
      <c r="T1415" s="81"/>
      <c r="U1415" s="87"/>
      <c r="V1415" s="80"/>
      <c r="X1415" s="80"/>
      <c r="Z1415" s="80"/>
      <c r="AB1415" s="80"/>
      <c r="AD1415" s="80"/>
      <c r="AF1415" s="80"/>
      <c r="AH1415" s="82"/>
      <c r="AI1415" s="80"/>
      <c r="AK1415" s="80"/>
      <c r="AM1415" s="83"/>
      <c r="AN1415" s="80"/>
      <c r="AO1415" s="95"/>
      <c r="AP1415" s="80"/>
      <c r="AR1415" s="80"/>
      <c r="AT1415" s="84"/>
      <c r="AV1415" s="80"/>
      <c r="AX1415" s="80"/>
      <c r="AZ1415" s="80"/>
      <c r="BB1415" s="80"/>
      <c r="BC1415" s="80"/>
    </row>
    <row r="1416" spans="5:55" s="79" customFormat="1" x14ac:dyDescent="0.2">
      <c r="E1416" s="119"/>
      <c r="F1416" s="119"/>
      <c r="G1416" s="131"/>
      <c r="H1416" s="132"/>
      <c r="J1416" s="87"/>
      <c r="K1416" s="87"/>
      <c r="L1416" s="85"/>
      <c r="M1416" s="86"/>
      <c r="N1416" s="85"/>
      <c r="Q1416" s="83"/>
      <c r="R1416" s="80"/>
      <c r="T1416" s="81"/>
      <c r="U1416" s="87"/>
      <c r="V1416" s="80"/>
      <c r="X1416" s="80"/>
      <c r="Z1416" s="80"/>
      <c r="AB1416" s="80"/>
      <c r="AD1416" s="80"/>
      <c r="AF1416" s="80"/>
      <c r="AH1416" s="82"/>
      <c r="AI1416" s="80"/>
      <c r="AK1416" s="80"/>
      <c r="AM1416" s="83"/>
      <c r="AN1416" s="80"/>
      <c r="AO1416" s="95"/>
      <c r="AP1416" s="80"/>
      <c r="AR1416" s="80"/>
      <c r="AT1416" s="84"/>
      <c r="AV1416" s="80"/>
      <c r="AX1416" s="80"/>
      <c r="AZ1416" s="80"/>
      <c r="BB1416" s="80"/>
      <c r="BC1416" s="80"/>
    </row>
    <row r="1417" spans="5:55" s="79" customFormat="1" x14ac:dyDescent="0.2">
      <c r="E1417" s="119"/>
      <c r="F1417" s="119"/>
      <c r="G1417" s="131"/>
      <c r="H1417" s="132"/>
      <c r="J1417" s="87"/>
      <c r="K1417" s="87"/>
      <c r="L1417" s="85"/>
      <c r="M1417" s="86"/>
      <c r="N1417" s="85"/>
      <c r="Q1417" s="83"/>
      <c r="R1417" s="80"/>
      <c r="T1417" s="81"/>
      <c r="U1417" s="87"/>
      <c r="V1417" s="80"/>
      <c r="X1417" s="80"/>
      <c r="Z1417" s="80"/>
      <c r="AB1417" s="80"/>
      <c r="AD1417" s="80"/>
      <c r="AF1417" s="80"/>
      <c r="AH1417" s="82"/>
      <c r="AI1417" s="80"/>
      <c r="AK1417" s="80"/>
      <c r="AM1417" s="83"/>
      <c r="AN1417" s="80"/>
      <c r="AO1417" s="95"/>
      <c r="AP1417" s="80"/>
      <c r="AR1417" s="80"/>
      <c r="AT1417" s="84"/>
      <c r="AV1417" s="80"/>
      <c r="AX1417" s="80"/>
      <c r="AZ1417" s="80"/>
      <c r="BB1417" s="80"/>
      <c r="BC1417" s="80"/>
    </row>
    <row r="1418" spans="5:55" s="79" customFormat="1" x14ac:dyDescent="0.2">
      <c r="E1418" s="119"/>
      <c r="F1418" s="119"/>
      <c r="G1418" s="131"/>
      <c r="H1418" s="132"/>
      <c r="J1418" s="87"/>
      <c r="K1418" s="87"/>
      <c r="L1418" s="85"/>
      <c r="M1418" s="86"/>
      <c r="N1418" s="85"/>
      <c r="Q1418" s="83"/>
      <c r="R1418" s="80"/>
      <c r="T1418" s="81"/>
      <c r="U1418" s="87"/>
      <c r="V1418" s="80"/>
      <c r="X1418" s="80"/>
      <c r="Z1418" s="80"/>
      <c r="AB1418" s="80"/>
      <c r="AD1418" s="80"/>
      <c r="AF1418" s="80"/>
      <c r="AH1418" s="82"/>
      <c r="AI1418" s="80"/>
      <c r="AK1418" s="80"/>
      <c r="AM1418" s="83"/>
      <c r="AN1418" s="80"/>
      <c r="AO1418" s="95"/>
      <c r="AP1418" s="80"/>
      <c r="AR1418" s="80"/>
      <c r="AT1418" s="84"/>
      <c r="AV1418" s="80"/>
      <c r="AX1418" s="80"/>
      <c r="AZ1418" s="80"/>
      <c r="BB1418" s="80"/>
      <c r="BC1418" s="80"/>
    </row>
    <row r="1419" spans="5:55" s="79" customFormat="1" x14ac:dyDescent="0.2">
      <c r="E1419" s="119"/>
      <c r="F1419" s="119"/>
      <c r="G1419" s="131"/>
      <c r="H1419" s="132"/>
      <c r="J1419" s="87"/>
      <c r="K1419" s="87"/>
      <c r="L1419" s="85"/>
      <c r="M1419" s="86"/>
      <c r="N1419" s="85"/>
      <c r="Q1419" s="83"/>
      <c r="R1419" s="80"/>
      <c r="T1419" s="81"/>
      <c r="U1419" s="87"/>
      <c r="V1419" s="80"/>
      <c r="X1419" s="80"/>
      <c r="Z1419" s="80"/>
      <c r="AB1419" s="80"/>
      <c r="AD1419" s="80"/>
      <c r="AF1419" s="80"/>
      <c r="AH1419" s="82"/>
      <c r="AI1419" s="80"/>
      <c r="AK1419" s="80"/>
      <c r="AM1419" s="83"/>
      <c r="AN1419" s="80"/>
      <c r="AO1419" s="95"/>
      <c r="AP1419" s="80"/>
      <c r="AR1419" s="80"/>
      <c r="AT1419" s="84"/>
      <c r="AV1419" s="80"/>
      <c r="AX1419" s="80"/>
      <c r="AZ1419" s="80"/>
      <c r="BB1419" s="80"/>
      <c r="BC1419" s="80"/>
    </row>
    <row r="1420" spans="5:55" s="79" customFormat="1" x14ac:dyDescent="0.2">
      <c r="E1420" s="119"/>
      <c r="F1420" s="119"/>
      <c r="G1420" s="131"/>
      <c r="H1420" s="132"/>
      <c r="J1420" s="87"/>
      <c r="K1420" s="87"/>
      <c r="L1420" s="85"/>
      <c r="M1420" s="86"/>
      <c r="N1420" s="85"/>
      <c r="Q1420" s="83"/>
      <c r="R1420" s="80"/>
      <c r="T1420" s="81"/>
      <c r="U1420" s="87"/>
      <c r="V1420" s="80"/>
      <c r="X1420" s="80"/>
      <c r="Z1420" s="80"/>
      <c r="AB1420" s="80"/>
      <c r="AD1420" s="80"/>
      <c r="AF1420" s="80"/>
      <c r="AH1420" s="82"/>
      <c r="AI1420" s="80"/>
      <c r="AK1420" s="80"/>
      <c r="AM1420" s="83"/>
      <c r="AN1420" s="80"/>
      <c r="AO1420" s="95"/>
      <c r="AP1420" s="80"/>
      <c r="AR1420" s="80"/>
      <c r="AT1420" s="84"/>
      <c r="AV1420" s="80"/>
      <c r="AX1420" s="80"/>
      <c r="AZ1420" s="80"/>
      <c r="BB1420" s="80"/>
      <c r="BC1420" s="80"/>
    </row>
    <row r="1421" spans="5:55" s="79" customFormat="1" x14ac:dyDescent="0.2">
      <c r="E1421" s="119"/>
      <c r="F1421" s="119"/>
      <c r="G1421" s="131"/>
      <c r="H1421" s="132"/>
      <c r="J1421" s="87"/>
      <c r="K1421" s="87"/>
      <c r="L1421" s="85"/>
      <c r="M1421" s="86"/>
      <c r="N1421" s="85"/>
      <c r="Q1421" s="83"/>
      <c r="R1421" s="80"/>
      <c r="T1421" s="81"/>
      <c r="U1421" s="87"/>
      <c r="V1421" s="80"/>
      <c r="X1421" s="80"/>
      <c r="Z1421" s="80"/>
      <c r="AB1421" s="80"/>
      <c r="AD1421" s="80"/>
      <c r="AF1421" s="80"/>
      <c r="AH1421" s="82"/>
      <c r="AI1421" s="80"/>
      <c r="AK1421" s="80"/>
      <c r="AM1421" s="83"/>
      <c r="AN1421" s="80"/>
      <c r="AO1421" s="95"/>
      <c r="AP1421" s="80"/>
      <c r="AR1421" s="80"/>
      <c r="AT1421" s="84"/>
      <c r="AV1421" s="80"/>
      <c r="AX1421" s="80"/>
      <c r="AZ1421" s="80"/>
      <c r="BB1421" s="80"/>
      <c r="BC1421" s="80"/>
    </row>
    <row r="1422" spans="5:55" s="79" customFormat="1" x14ac:dyDescent="0.2">
      <c r="E1422" s="119"/>
      <c r="F1422" s="119"/>
      <c r="G1422" s="131"/>
      <c r="H1422" s="132"/>
      <c r="J1422" s="87"/>
      <c r="K1422" s="87"/>
      <c r="L1422" s="85"/>
      <c r="M1422" s="86"/>
      <c r="N1422" s="85"/>
      <c r="Q1422" s="83"/>
      <c r="R1422" s="80"/>
      <c r="T1422" s="81"/>
      <c r="U1422" s="87"/>
      <c r="V1422" s="80"/>
      <c r="X1422" s="80"/>
      <c r="Z1422" s="80"/>
      <c r="AB1422" s="80"/>
      <c r="AD1422" s="80"/>
      <c r="AF1422" s="80"/>
      <c r="AH1422" s="82"/>
      <c r="AI1422" s="80"/>
      <c r="AK1422" s="80"/>
      <c r="AM1422" s="83"/>
      <c r="AN1422" s="80"/>
      <c r="AO1422" s="95"/>
      <c r="AP1422" s="80"/>
      <c r="AR1422" s="80"/>
      <c r="AT1422" s="84"/>
      <c r="AV1422" s="80"/>
      <c r="AX1422" s="80"/>
      <c r="AZ1422" s="80"/>
      <c r="BB1422" s="80"/>
      <c r="BC1422" s="80"/>
    </row>
    <row r="1423" spans="5:55" s="79" customFormat="1" x14ac:dyDescent="0.2">
      <c r="E1423" s="119"/>
      <c r="F1423" s="119"/>
      <c r="G1423" s="131"/>
      <c r="H1423" s="132"/>
      <c r="J1423" s="87"/>
      <c r="K1423" s="87"/>
      <c r="L1423" s="85"/>
      <c r="M1423" s="86"/>
      <c r="N1423" s="85"/>
      <c r="Q1423" s="83"/>
      <c r="R1423" s="80"/>
      <c r="T1423" s="81"/>
      <c r="U1423" s="87"/>
      <c r="V1423" s="80"/>
      <c r="X1423" s="80"/>
      <c r="Z1423" s="80"/>
      <c r="AB1423" s="80"/>
      <c r="AD1423" s="80"/>
      <c r="AF1423" s="80"/>
      <c r="AH1423" s="82"/>
      <c r="AI1423" s="80"/>
      <c r="AK1423" s="80"/>
      <c r="AM1423" s="83"/>
      <c r="AN1423" s="80"/>
      <c r="AO1423" s="95"/>
      <c r="AP1423" s="80"/>
      <c r="AR1423" s="80"/>
      <c r="AT1423" s="84"/>
      <c r="AV1423" s="80"/>
      <c r="AX1423" s="80"/>
      <c r="AZ1423" s="80"/>
      <c r="BB1423" s="80"/>
      <c r="BC1423" s="80"/>
    </row>
    <row r="1424" spans="5:55" s="79" customFormat="1" x14ac:dyDescent="0.2">
      <c r="E1424" s="119"/>
      <c r="F1424" s="119"/>
      <c r="G1424" s="131"/>
      <c r="H1424" s="132"/>
      <c r="J1424" s="87"/>
      <c r="K1424" s="87"/>
      <c r="L1424" s="85"/>
      <c r="M1424" s="86"/>
      <c r="N1424" s="85"/>
      <c r="Q1424" s="83"/>
      <c r="R1424" s="80"/>
      <c r="T1424" s="81"/>
      <c r="U1424" s="87"/>
      <c r="V1424" s="80"/>
      <c r="X1424" s="80"/>
      <c r="Z1424" s="80"/>
      <c r="AB1424" s="80"/>
      <c r="AD1424" s="80"/>
      <c r="AF1424" s="80"/>
      <c r="AH1424" s="82"/>
      <c r="AI1424" s="80"/>
      <c r="AK1424" s="80"/>
      <c r="AM1424" s="83"/>
      <c r="AN1424" s="80"/>
      <c r="AO1424" s="95"/>
      <c r="AP1424" s="80"/>
      <c r="AR1424" s="80"/>
      <c r="AT1424" s="84"/>
      <c r="AV1424" s="80"/>
      <c r="AX1424" s="80"/>
      <c r="AZ1424" s="80"/>
      <c r="BB1424" s="80"/>
      <c r="BC1424" s="80"/>
    </row>
    <row r="1425" spans="5:55" s="79" customFormat="1" x14ac:dyDescent="0.2">
      <c r="E1425" s="119"/>
      <c r="F1425" s="119"/>
      <c r="G1425" s="131"/>
      <c r="H1425" s="132"/>
      <c r="J1425" s="87"/>
      <c r="K1425" s="87"/>
      <c r="L1425" s="85"/>
      <c r="M1425" s="86"/>
      <c r="N1425" s="85"/>
      <c r="Q1425" s="83"/>
      <c r="R1425" s="80"/>
      <c r="T1425" s="81"/>
      <c r="U1425" s="87"/>
      <c r="V1425" s="80"/>
      <c r="X1425" s="80"/>
      <c r="Z1425" s="80"/>
      <c r="AB1425" s="80"/>
      <c r="AD1425" s="80"/>
      <c r="AF1425" s="80"/>
      <c r="AH1425" s="82"/>
      <c r="AI1425" s="80"/>
      <c r="AK1425" s="80"/>
      <c r="AM1425" s="83"/>
      <c r="AN1425" s="80"/>
      <c r="AO1425" s="95"/>
      <c r="AP1425" s="80"/>
      <c r="AR1425" s="80"/>
      <c r="AT1425" s="84"/>
      <c r="AV1425" s="80"/>
      <c r="AX1425" s="80"/>
      <c r="AZ1425" s="80"/>
      <c r="BB1425" s="80"/>
      <c r="BC1425" s="80"/>
    </row>
    <row r="1426" spans="5:55" s="79" customFormat="1" x14ac:dyDescent="0.2">
      <c r="E1426" s="119"/>
      <c r="F1426" s="119"/>
      <c r="G1426" s="131"/>
      <c r="H1426" s="132"/>
      <c r="J1426" s="87"/>
      <c r="K1426" s="87"/>
      <c r="L1426" s="85"/>
      <c r="M1426" s="86"/>
      <c r="N1426" s="85"/>
      <c r="Q1426" s="83"/>
      <c r="R1426" s="80"/>
      <c r="T1426" s="81"/>
      <c r="U1426" s="87"/>
      <c r="V1426" s="80"/>
      <c r="X1426" s="80"/>
      <c r="Z1426" s="80"/>
      <c r="AB1426" s="80"/>
      <c r="AD1426" s="80"/>
      <c r="AF1426" s="80"/>
      <c r="AH1426" s="82"/>
      <c r="AI1426" s="80"/>
      <c r="AK1426" s="80"/>
      <c r="AM1426" s="83"/>
      <c r="AN1426" s="80"/>
      <c r="AO1426" s="95"/>
      <c r="AP1426" s="80"/>
      <c r="AR1426" s="80"/>
      <c r="AT1426" s="84"/>
      <c r="AV1426" s="80"/>
      <c r="AX1426" s="80"/>
      <c r="AZ1426" s="80"/>
      <c r="BB1426" s="80"/>
      <c r="BC1426" s="80"/>
    </row>
    <row r="1427" spans="5:55" s="79" customFormat="1" x14ac:dyDescent="0.2">
      <c r="E1427" s="119"/>
      <c r="F1427" s="119"/>
      <c r="G1427" s="131"/>
      <c r="H1427" s="132"/>
      <c r="J1427" s="87"/>
      <c r="K1427" s="87"/>
      <c r="L1427" s="85"/>
      <c r="M1427" s="86"/>
      <c r="N1427" s="85"/>
      <c r="Q1427" s="83"/>
      <c r="R1427" s="80"/>
      <c r="T1427" s="81"/>
      <c r="U1427" s="87"/>
      <c r="V1427" s="80"/>
      <c r="X1427" s="80"/>
      <c r="Z1427" s="80"/>
      <c r="AB1427" s="80"/>
      <c r="AD1427" s="80"/>
      <c r="AF1427" s="80"/>
      <c r="AH1427" s="82"/>
      <c r="AI1427" s="80"/>
      <c r="AK1427" s="80"/>
      <c r="AM1427" s="83"/>
      <c r="AN1427" s="80"/>
      <c r="AO1427" s="95"/>
      <c r="AP1427" s="80"/>
      <c r="AR1427" s="80"/>
      <c r="AT1427" s="84"/>
      <c r="AV1427" s="80"/>
      <c r="AX1427" s="80"/>
      <c r="AZ1427" s="80"/>
      <c r="BB1427" s="80"/>
      <c r="BC1427" s="80"/>
    </row>
    <row r="1428" spans="5:55" s="79" customFormat="1" x14ac:dyDescent="0.2">
      <c r="E1428" s="119"/>
      <c r="F1428" s="119"/>
      <c r="G1428" s="131"/>
      <c r="H1428" s="132"/>
      <c r="J1428" s="87"/>
      <c r="K1428" s="87"/>
      <c r="L1428" s="85"/>
      <c r="M1428" s="86"/>
      <c r="N1428" s="85"/>
      <c r="Q1428" s="83"/>
      <c r="R1428" s="80"/>
      <c r="T1428" s="81"/>
      <c r="U1428" s="87"/>
      <c r="V1428" s="80"/>
      <c r="X1428" s="80"/>
      <c r="Z1428" s="80"/>
      <c r="AB1428" s="80"/>
      <c r="AD1428" s="80"/>
      <c r="AF1428" s="80"/>
      <c r="AH1428" s="82"/>
      <c r="AI1428" s="80"/>
      <c r="AK1428" s="80"/>
      <c r="AM1428" s="83"/>
      <c r="AN1428" s="80"/>
      <c r="AO1428" s="95"/>
      <c r="AP1428" s="80"/>
      <c r="AR1428" s="80"/>
      <c r="AT1428" s="84"/>
      <c r="AV1428" s="80"/>
      <c r="AX1428" s="80"/>
      <c r="AZ1428" s="80"/>
      <c r="BB1428" s="80"/>
      <c r="BC1428" s="80"/>
    </row>
    <row r="1429" spans="5:55" s="79" customFormat="1" x14ac:dyDescent="0.2">
      <c r="E1429" s="119"/>
      <c r="F1429" s="119"/>
      <c r="G1429" s="131"/>
      <c r="H1429" s="132"/>
      <c r="J1429" s="87"/>
      <c r="K1429" s="87"/>
      <c r="L1429" s="85"/>
      <c r="M1429" s="86"/>
      <c r="N1429" s="85"/>
      <c r="Q1429" s="83"/>
      <c r="R1429" s="80"/>
      <c r="T1429" s="81"/>
      <c r="U1429" s="87"/>
      <c r="V1429" s="80"/>
      <c r="X1429" s="80"/>
      <c r="Z1429" s="80"/>
      <c r="AB1429" s="80"/>
      <c r="AD1429" s="80"/>
      <c r="AF1429" s="80"/>
      <c r="AH1429" s="82"/>
      <c r="AI1429" s="80"/>
      <c r="AK1429" s="80"/>
      <c r="AM1429" s="83"/>
      <c r="AN1429" s="80"/>
      <c r="AO1429" s="95"/>
      <c r="AP1429" s="80"/>
      <c r="AR1429" s="80"/>
      <c r="AT1429" s="84"/>
      <c r="AV1429" s="80"/>
      <c r="AX1429" s="80"/>
      <c r="AZ1429" s="80"/>
      <c r="BB1429" s="80"/>
      <c r="BC1429" s="80"/>
    </row>
    <row r="1430" spans="5:55" s="79" customFormat="1" x14ac:dyDescent="0.2">
      <c r="E1430" s="119"/>
      <c r="F1430" s="119"/>
      <c r="G1430" s="131"/>
      <c r="H1430" s="132"/>
      <c r="J1430" s="87"/>
      <c r="K1430" s="87"/>
      <c r="L1430" s="85"/>
      <c r="M1430" s="86"/>
      <c r="N1430" s="85"/>
      <c r="Q1430" s="83"/>
      <c r="R1430" s="80"/>
      <c r="T1430" s="81"/>
      <c r="U1430" s="87"/>
      <c r="V1430" s="80"/>
      <c r="X1430" s="80"/>
      <c r="Z1430" s="80"/>
      <c r="AB1430" s="80"/>
      <c r="AD1430" s="80"/>
      <c r="AF1430" s="80"/>
      <c r="AH1430" s="82"/>
      <c r="AI1430" s="80"/>
      <c r="AK1430" s="80"/>
      <c r="AM1430" s="83"/>
      <c r="AN1430" s="80"/>
      <c r="AO1430" s="95"/>
      <c r="AP1430" s="80"/>
      <c r="AR1430" s="80"/>
      <c r="AT1430" s="84"/>
      <c r="AV1430" s="80"/>
      <c r="AX1430" s="80"/>
      <c r="AZ1430" s="80"/>
      <c r="BB1430" s="80"/>
      <c r="BC1430" s="80"/>
    </row>
    <row r="1431" spans="5:55" s="79" customFormat="1" x14ac:dyDescent="0.2">
      <c r="E1431" s="119"/>
      <c r="F1431" s="119"/>
      <c r="G1431" s="131"/>
      <c r="H1431" s="132"/>
      <c r="J1431" s="87"/>
      <c r="K1431" s="87"/>
      <c r="L1431" s="85"/>
      <c r="M1431" s="86"/>
      <c r="N1431" s="85"/>
      <c r="Q1431" s="83"/>
      <c r="R1431" s="80"/>
      <c r="T1431" s="81"/>
      <c r="U1431" s="87"/>
      <c r="V1431" s="80"/>
      <c r="X1431" s="80"/>
      <c r="Z1431" s="80"/>
      <c r="AB1431" s="80"/>
      <c r="AD1431" s="80"/>
      <c r="AF1431" s="80"/>
      <c r="AH1431" s="82"/>
      <c r="AI1431" s="80"/>
      <c r="AK1431" s="80"/>
      <c r="AM1431" s="83"/>
      <c r="AN1431" s="80"/>
      <c r="AO1431" s="95"/>
      <c r="AP1431" s="80"/>
      <c r="AR1431" s="80"/>
      <c r="AT1431" s="84"/>
      <c r="AV1431" s="80"/>
      <c r="AX1431" s="80"/>
      <c r="AZ1431" s="80"/>
      <c r="BB1431" s="80"/>
      <c r="BC1431" s="80"/>
    </row>
    <row r="1432" spans="5:55" s="79" customFormat="1" x14ac:dyDescent="0.2">
      <c r="E1432" s="119"/>
      <c r="F1432" s="119"/>
      <c r="G1432" s="131"/>
      <c r="H1432" s="132"/>
      <c r="J1432" s="87"/>
      <c r="K1432" s="87"/>
      <c r="L1432" s="85"/>
      <c r="M1432" s="86"/>
      <c r="N1432" s="85"/>
      <c r="Q1432" s="83"/>
      <c r="R1432" s="80"/>
      <c r="T1432" s="81"/>
      <c r="U1432" s="87"/>
      <c r="V1432" s="80"/>
      <c r="X1432" s="80"/>
      <c r="Z1432" s="80"/>
      <c r="AB1432" s="80"/>
      <c r="AD1432" s="80"/>
      <c r="AF1432" s="80"/>
      <c r="AH1432" s="82"/>
      <c r="AI1432" s="80"/>
      <c r="AK1432" s="80"/>
      <c r="AM1432" s="83"/>
      <c r="AN1432" s="80"/>
      <c r="AO1432" s="95"/>
      <c r="AP1432" s="80"/>
      <c r="AR1432" s="80"/>
      <c r="AT1432" s="84"/>
      <c r="AV1432" s="80"/>
      <c r="AX1432" s="80"/>
      <c r="AZ1432" s="80"/>
      <c r="BB1432" s="80"/>
      <c r="BC1432" s="80"/>
    </row>
    <row r="1433" spans="5:55" s="79" customFormat="1" x14ac:dyDescent="0.2">
      <c r="E1433" s="119"/>
      <c r="F1433" s="119"/>
      <c r="G1433" s="131"/>
      <c r="H1433" s="132"/>
      <c r="J1433" s="87"/>
      <c r="K1433" s="87"/>
      <c r="L1433" s="85"/>
      <c r="M1433" s="86"/>
      <c r="N1433" s="85"/>
      <c r="Q1433" s="83"/>
      <c r="R1433" s="80"/>
      <c r="T1433" s="81"/>
      <c r="U1433" s="87"/>
      <c r="V1433" s="80"/>
      <c r="X1433" s="80"/>
      <c r="Z1433" s="80"/>
      <c r="AB1433" s="80"/>
      <c r="AD1433" s="80"/>
      <c r="AF1433" s="80"/>
      <c r="AH1433" s="82"/>
      <c r="AI1433" s="80"/>
      <c r="AK1433" s="80"/>
      <c r="AM1433" s="83"/>
      <c r="AN1433" s="80"/>
      <c r="AO1433" s="95"/>
      <c r="AP1433" s="80"/>
      <c r="AR1433" s="80"/>
      <c r="AT1433" s="84"/>
      <c r="AV1433" s="80"/>
      <c r="AX1433" s="80"/>
      <c r="AZ1433" s="80"/>
      <c r="BB1433" s="80"/>
      <c r="BC1433" s="80"/>
    </row>
    <row r="1434" spans="5:55" s="79" customFormat="1" x14ac:dyDescent="0.2">
      <c r="E1434" s="119"/>
      <c r="F1434" s="119"/>
      <c r="G1434" s="131"/>
      <c r="H1434" s="132"/>
      <c r="J1434" s="87"/>
      <c r="K1434" s="87"/>
      <c r="L1434" s="85"/>
      <c r="M1434" s="86"/>
      <c r="N1434" s="85"/>
      <c r="Q1434" s="83"/>
      <c r="R1434" s="80"/>
      <c r="T1434" s="81"/>
      <c r="U1434" s="87"/>
      <c r="V1434" s="80"/>
      <c r="X1434" s="80"/>
      <c r="Z1434" s="80"/>
      <c r="AB1434" s="80"/>
      <c r="AD1434" s="80"/>
      <c r="AF1434" s="80"/>
      <c r="AH1434" s="82"/>
      <c r="AI1434" s="80"/>
      <c r="AK1434" s="80"/>
      <c r="AM1434" s="83"/>
      <c r="AN1434" s="80"/>
      <c r="AO1434" s="95"/>
      <c r="AP1434" s="80"/>
      <c r="AR1434" s="80"/>
      <c r="AT1434" s="84"/>
      <c r="AV1434" s="80"/>
      <c r="AX1434" s="80"/>
      <c r="AZ1434" s="80"/>
      <c r="BB1434" s="80"/>
      <c r="BC1434" s="80"/>
    </row>
    <row r="1435" spans="5:55" s="79" customFormat="1" x14ac:dyDescent="0.2">
      <c r="E1435" s="119"/>
      <c r="F1435" s="119"/>
      <c r="G1435" s="131"/>
      <c r="H1435" s="132"/>
      <c r="J1435" s="87"/>
      <c r="K1435" s="87"/>
      <c r="L1435" s="85"/>
      <c r="M1435" s="86"/>
      <c r="N1435" s="85"/>
      <c r="Q1435" s="83"/>
      <c r="R1435" s="80"/>
      <c r="T1435" s="81"/>
      <c r="U1435" s="87"/>
      <c r="V1435" s="80"/>
      <c r="X1435" s="80"/>
      <c r="Z1435" s="80"/>
      <c r="AB1435" s="80"/>
      <c r="AD1435" s="80"/>
      <c r="AF1435" s="80"/>
      <c r="AH1435" s="82"/>
      <c r="AI1435" s="80"/>
      <c r="AK1435" s="80"/>
      <c r="AM1435" s="83"/>
      <c r="AN1435" s="80"/>
      <c r="AO1435" s="95"/>
      <c r="AP1435" s="80"/>
      <c r="AR1435" s="80"/>
      <c r="AT1435" s="84"/>
      <c r="AV1435" s="80"/>
      <c r="AX1435" s="80"/>
      <c r="AZ1435" s="80"/>
      <c r="BB1435" s="80"/>
      <c r="BC1435" s="80"/>
    </row>
    <row r="1436" spans="5:55" s="79" customFormat="1" x14ac:dyDescent="0.2">
      <c r="E1436" s="119"/>
      <c r="F1436" s="119"/>
      <c r="G1436" s="131"/>
      <c r="H1436" s="132"/>
      <c r="J1436" s="87"/>
      <c r="K1436" s="87"/>
      <c r="L1436" s="85"/>
      <c r="M1436" s="86"/>
      <c r="N1436" s="85"/>
      <c r="Q1436" s="83"/>
      <c r="R1436" s="80"/>
      <c r="T1436" s="81"/>
      <c r="U1436" s="87"/>
      <c r="V1436" s="80"/>
      <c r="X1436" s="80"/>
      <c r="Z1436" s="80"/>
      <c r="AB1436" s="80"/>
      <c r="AD1436" s="80"/>
      <c r="AF1436" s="80"/>
      <c r="AH1436" s="82"/>
      <c r="AI1436" s="80"/>
      <c r="AK1436" s="80"/>
      <c r="AM1436" s="83"/>
      <c r="AN1436" s="80"/>
      <c r="AO1436" s="95"/>
      <c r="AP1436" s="80"/>
      <c r="AR1436" s="80"/>
      <c r="AT1436" s="84"/>
      <c r="AV1436" s="80"/>
      <c r="AX1436" s="80"/>
      <c r="AZ1436" s="80"/>
      <c r="BB1436" s="80"/>
      <c r="BC1436" s="80"/>
    </row>
    <row r="1437" spans="5:55" s="79" customFormat="1" x14ac:dyDescent="0.2">
      <c r="E1437" s="119"/>
      <c r="F1437" s="119"/>
      <c r="G1437" s="131"/>
      <c r="H1437" s="132"/>
      <c r="J1437" s="87"/>
      <c r="K1437" s="87"/>
      <c r="L1437" s="85"/>
      <c r="M1437" s="86"/>
      <c r="N1437" s="85"/>
      <c r="Q1437" s="83"/>
      <c r="R1437" s="80"/>
      <c r="T1437" s="81"/>
      <c r="U1437" s="87"/>
      <c r="V1437" s="80"/>
      <c r="X1437" s="80"/>
      <c r="Z1437" s="80"/>
      <c r="AB1437" s="80"/>
      <c r="AD1437" s="80"/>
      <c r="AF1437" s="80"/>
      <c r="AH1437" s="82"/>
      <c r="AI1437" s="80"/>
      <c r="AK1437" s="80"/>
      <c r="AM1437" s="83"/>
      <c r="AN1437" s="80"/>
      <c r="AO1437" s="95"/>
      <c r="AP1437" s="80"/>
      <c r="AR1437" s="80"/>
      <c r="AT1437" s="84"/>
      <c r="AV1437" s="80"/>
      <c r="AX1437" s="80"/>
      <c r="AZ1437" s="80"/>
      <c r="BB1437" s="80"/>
      <c r="BC1437" s="80"/>
    </row>
    <row r="1438" spans="5:55" s="79" customFormat="1" x14ac:dyDescent="0.2">
      <c r="E1438" s="119"/>
      <c r="F1438" s="119"/>
      <c r="G1438" s="131"/>
      <c r="H1438" s="132"/>
      <c r="J1438" s="87"/>
      <c r="K1438" s="87"/>
      <c r="L1438" s="85"/>
      <c r="M1438" s="86"/>
      <c r="N1438" s="85"/>
      <c r="Q1438" s="83"/>
      <c r="R1438" s="80"/>
      <c r="T1438" s="81"/>
      <c r="U1438" s="87"/>
      <c r="V1438" s="80"/>
      <c r="X1438" s="80"/>
      <c r="Z1438" s="80"/>
      <c r="AB1438" s="80"/>
      <c r="AD1438" s="80"/>
      <c r="AF1438" s="80"/>
      <c r="AH1438" s="82"/>
      <c r="AI1438" s="80"/>
      <c r="AK1438" s="80"/>
      <c r="AM1438" s="83"/>
      <c r="AN1438" s="80"/>
      <c r="AO1438" s="95"/>
      <c r="AP1438" s="80"/>
      <c r="AR1438" s="80"/>
      <c r="AT1438" s="84"/>
      <c r="AV1438" s="80"/>
      <c r="AX1438" s="80"/>
      <c r="AZ1438" s="80"/>
      <c r="BB1438" s="80"/>
      <c r="BC1438" s="80"/>
    </row>
    <row r="1439" spans="5:55" s="79" customFormat="1" x14ac:dyDescent="0.2">
      <c r="E1439" s="119"/>
      <c r="F1439" s="119"/>
      <c r="G1439" s="131"/>
      <c r="H1439" s="132"/>
      <c r="J1439" s="87"/>
      <c r="K1439" s="87"/>
      <c r="L1439" s="85"/>
      <c r="M1439" s="86"/>
      <c r="N1439" s="85"/>
      <c r="Q1439" s="83"/>
      <c r="R1439" s="80"/>
      <c r="T1439" s="81"/>
      <c r="U1439" s="87"/>
      <c r="V1439" s="80"/>
      <c r="X1439" s="80"/>
      <c r="Z1439" s="80"/>
      <c r="AB1439" s="80"/>
      <c r="AD1439" s="80"/>
      <c r="AF1439" s="80"/>
      <c r="AH1439" s="82"/>
      <c r="AI1439" s="80"/>
      <c r="AK1439" s="80"/>
      <c r="AM1439" s="83"/>
      <c r="AN1439" s="80"/>
      <c r="AO1439" s="95"/>
      <c r="AP1439" s="80"/>
      <c r="AR1439" s="80"/>
      <c r="AT1439" s="84"/>
      <c r="AV1439" s="80"/>
      <c r="AX1439" s="80"/>
      <c r="AZ1439" s="80"/>
      <c r="BB1439" s="80"/>
      <c r="BC1439" s="80"/>
    </row>
    <row r="1440" spans="5:55" s="79" customFormat="1" x14ac:dyDescent="0.2">
      <c r="E1440" s="119"/>
      <c r="F1440" s="119"/>
      <c r="G1440" s="131"/>
      <c r="H1440" s="132"/>
      <c r="J1440" s="87"/>
      <c r="K1440" s="87"/>
      <c r="L1440" s="85"/>
      <c r="M1440" s="86"/>
      <c r="N1440" s="85"/>
      <c r="Q1440" s="83"/>
      <c r="R1440" s="80"/>
      <c r="T1440" s="81"/>
      <c r="U1440" s="87"/>
      <c r="V1440" s="80"/>
      <c r="X1440" s="80"/>
      <c r="Z1440" s="80"/>
      <c r="AB1440" s="80"/>
      <c r="AD1440" s="80"/>
      <c r="AF1440" s="80"/>
      <c r="AH1440" s="82"/>
      <c r="AI1440" s="80"/>
      <c r="AK1440" s="80"/>
      <c r="AM1440" s="83"/>
      <c r="AN1440" s="80"/>
      <c r="AO1440" s="95"/>
      <c r="AP1440" s="80"/>
      <c r="AR1440" s="80"/>
      <c r="AT1440" s="84"/>
      <c r="AV1440" s="80"/>
      <c r="AX1440" s="80"/>
      <c r="AZ1440" s="80"/>
      <c r="BB1440" s="80"/>
      <c r="BC1440" s="80"/>
    </row>
    <row r="1441" spans="5:55" s="79" customFormat="1" x14ac:dyDescent="0.2">
      <c r="E1441" s="119"/>
      <c r="F1441" s="119"/>
      <c r="G1441" s="131"/>
      <c r="H1441" s="132"/>
      <c r="J1441" s="87"/>
      <c r="K1441" s="87"/>
      <c r="L1441" s="85"/>
      <c r="M1441" s="86"/>
      <c r="N1441" s="85"/>
      <c r="Q1441" s="83"/>
      <c r="R1441" s="80"/>
      <c r="T1441" s="81"/>
      <c r="U1441" s="87"/>
      <c r="V1441" s="80"/>
      <c r="X1441" s="80"/>
      <c r="Z1441" s="80"/>
      <c r="AB1441" s="80"/>
      <c r="AD1441" s="80"/>
      <c r="AF1441" s="80"/>
      <c r="AH1441" s="82"/>
      <c r="AI1441" s="80"/>
      <c r="AK1441" s="80"/>
      <c r="AM1441" s="83"/>
      <c r="AN1441" s="80"/>
      <c r="AO1441" s="95"/>
      <c r="AP1441" s="80"/>
      <c r="AR1441" s="80"/>
      <c r="AT1441" s="84"/>
      <c r="AV1441" s="80"/>
      <c r="AX1441" s="80"/>
      <c r="AZ1441" s="80"/>
      <c r="BB1441" s="80"/>
      <c r="BC1441" s="80"/>
    </row>
    <row r="1442" spans="5:55" s="79" customFormat="1" x14ac:dyDescent="0.2">
      <c r="E1442" s="119"/>
      <c r="F1442" s="119"/>
      <c r="G1442" s="131"/>
      <c r="H1442" s="132"/>
      <c r="J1442" s="87"/>
      <c r="K1442" s="87"/>
      <c r="L1442" s="85"/>
      <c r="M1442" s="86"/>
      <c r="N1442" s="85"/>
      <c r="Q1442" s="83"/>
      <c r="R1442" s="80"/>
      <c r="T1442" s="81"/>
      <c r="U1442" s="87"/>
      <c r="V1442" s="80"/>
      <c r="X1442" s="80"/>
      <c r="Z1442" s="80"/>
      <c r="AB1442" s="80"/>
      <c r="AD1442" s="80"/>
      <c r="AF1442" s="80"/>
      <c r="AH1442" s="82"/>
      <c r="AI1442" s="80"/>
      <c r="AK1442" s="80"/>
      <c r="AM1442" s="83"/>
      <c r="AN1442" s="80"/>
      <c r="AO1442" s="95"/>
      <c r="AP1442" s="80"/>
      <c r="AR1442" s="80"/>
      <c r="AT1442" s="84"/>
      <c r="AV1442" s="80"/>
      <c r="AX1442" s="80"/>
      <c r="AZ1442" s="80"/>
      <c r="BB1442" s="80"/>
      <c r="BC1442" s="80"/>
    </row>
    <row r="1443" spans="5:55" s="79" customFormat="1" x14ac:dyDescent="0.2">
      <c r="E1443" s="119"/>
      <c r="F1443" s="119"/>
      <c r="G1443" s="131"/>
      <c r="H1443" s="132"/>
      <c r="J1443" s="87"/>
      <c r="K1443" s="87"/>
      <c r="L1443" s="85"/>
      <c r="M1443" s="86"/>
      <c r="N1443" s="85"/>
      <c r="Q1443" s="83"/>
      <c r="R1443" s="80"/>
      <c r="T1443" s="81"/>
      <c r="U1443" s="87"/>
      <c r="V1443" s="80"/>
      <c r="X1443" s="80"/>
      <c r="Z1443" s="80"/>
      <c r="AB1443" s="80"/>
      <c r="AD1443" s="80"/>
      <c r="AF1443" s="80"/>
      <c r="AH1443" s="82"/>
      <c r="AI1443" s="80"/>
      <c r="AK1443" s="80"/>
      <c r="AM1443" s="83"/>
      <c r="AN1443" s="80"/>
      <c r="AO1443" s="95"/>
      <c r="AP1443" s="80"/>
      <c r="AR1443" s="80"/>
      <c r="AT1443" s="84"/>
      <c r="AV1443" s="80"/>
      <c r="AX1443" s="80"/>
      <c r="AZ1443" s="80"/>
      <c r="BB1443" s="80"/>
      <c r="BC1443" s="80"/>
    </row>
    <row r="1444" spans="5:55" s="79" customFormat="1" x14ac:dyDescent="0.2">
      <c r="E1444" s="119"/>
      <c r="F1444" s="119"/>
      <c r="G1444" s="131"/>
      <c r="H1444" s="132"/>
      <c r="J1444" s="87"/>
      <c r="K1444" s="87"/>
      <c r="L1444" s="85"/>
      <c r="M1444" s="86"/>
      <c r="N1444" s="85"/>
      <c r="Q1444" s="83"/>
      <c r="R1444" s="80"/>
      <c r="T1444" s="81"/>
      <c r="U1444" s="87"/>
      <c r="V1444" s="80"/>
      <c r="X1444" s="80"/>
      <c r="Z1444" s="80"/>
      <c r="AB1444" s="80"/>
      <c r="AD1444" s="80"/>
      <c r="AF1444" s="80"/>
      <c r="AH1444" s="82"/>
      <c r="AI1444" s="80"/>
      <c r="AK1444" s="80"/>
      <c r="AM1444" s="83"/>
      <c r="AN1444" s="80"/>
      <c r="AO1444" s="95"/>
      <c r="AP1444" s="80"/>
      <c r="AR1444" s="80"/>
      <c r="AT1444" s="84"/>
      <c r="AV1444" s="80"/>
      <c r="AX1444" s="80"/>
      <c r="AZ1444" s="80"/>
      <c r="BB1444" s="80"/>
      <c r="BC1444" s="80"/>
    </row>
    <row r="1445" spans="5:55" s="79" customFormat="1" x14ac:dyDescent="0.2">
      <c r="E1445" s="119"/>
      <c r="F1445" s="119"/>
      <c r="G1445" s="131"/>
      <c r="H1445" s="132"/>
      <c r="J1445" s="87"/>
      <c r="K1445" s="87"/>
      <c r="L1445" s="85"/>
      <c r="M1445" s="86"/>
      <c r="N1445" s="85"/>
      <c r="Q1445" s="83"/>
      <c r="R1445" s="80"/>
      <c r="T1445" s="81"/>
      <c r="U1445" s="87"/>
      <c r="V1445" s="80"/>
      <c r="X1445" s="80"/>
      <c r="Z1445" s="80"/>
      <c r="AB1445" s="80"/>
      <c r="AD1445" s="80"/>
      <c r="AF1445" s="80"/>
      <c r="AH1445" s="82"/>
      <c r="AI1445" s="80"/>
      <c r="AK1445" s="80"/>
      <c r="AM1445" s="83"/>
      <c r="AN1445" s="80"/>
      <c r="AO1445" s="95"/>
      <c r="AP1445" s="80"/>
      <c r="AR1445" s="80"/>
      <c r="AT1445" s="84"/>
      <c r="AV1445" s="80"/>
      <c r="AX1445" s="80"/>
      <c r="AZ1445" s="80"/>
      <c r="BB1445" s="80"/>
      <c r="BC1445" s="80"/>
    </row>
    <row r="1446" spans="5:55" s="79" customFormat="1" x14ac:dyDescent="0.2">
      <c r="E1446" s="119"/>
      <c r="F1446" s="119"/>
      <c r="G1446" s="131"/>
      <c r="H1446" s="132"/>
      <c r="J1446" s="87"/>
      <c r="K1446" s="87"/>
      <c r="L1446" s="85"/>
      <c r="M1446" s="86"/>
      <c r="N1446" s="85"/>
      <c r="Q1446" s="83"/>
      <c r="R1446" s="80"/>
      <c r="T1446" s="81"/>
      <c r="U1446" s="87"/>
      <c r="V1446" s="80"/>
      <c r="X1446" s="80"/>
      <c r="Z1446" s="80"/>
      <c r="AB1446" s="80"/>
      <c r="AD1446" s="80"/>
      <c r="AF1446" s="80"/>
      <c r="AH1446" s="82"/>
      <c r="AI1446" s="80"/>
      <c r="AK1446" s="80"/>
      <c r="AM1446" s="83"/>
      <c r="AN1446" s="80"/>
      <c r="AO1446" s="95"/>
      <c r="AP1446" s="80"/>
      <c r="AQ1446" s="11"/>
      <c r="AR1446" s="13"/>
      <c r="AS1446" s="11"/>
      <c r="AT1446" s="26"/>
      <c r="AU1446" s="11"/>
      <c r="AV1446" s="13"/>
      <c r="AW1446" s="11"/>
      <c r="AX1446" s="13"/>
      <c r="AY1446" s="11"/>
      <c r="AZ1446" s="13"/>
      <c r="BB1446" s="80"/>
      <c r="BC1446" s="80"/>
    </row>
  </sheetData>
  <sheetProtection sheet="1" objects="1" scenarios="1" formatCells="0" insertHyperlinks="0" autoFilter="0"/>
  <autoFilter ref="A5:BO967">
    <filterColumn colId="19">
      <filters>
        <filter val="0,00"/>
      </filters>
    </filterColumn>
  </autoFilter>
  <sortState ref="J4:BG969">
    <sortCondition ref="J4:J969"/>
    <sortCondition ref="U4:U969"/>
  </sortState>
  <mergeCells count="6">
    <mergeCell ref="S2:AF2"/>
    <mergeCell ref="AG2:AI2"/>
    <mergeCell ref="AJ2:AL2"/>
    <mergeCell ref="AM2:BA2"/>
    <mergeCell ref="E1:H2"/>
    <mergeCell ref="J1:L1"/>
  </mergeCells>
  <conditionalFormatting sqref="L6:L966">
    <cfRule type="duplicateValues" dxfId="41" priority="83"/>
  </conditionalFormatting>
  <conditionalFormatting sqref="F965 F887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963:F964 F966 F931:F942 F956 F950 F922:F923 F925 F901:F913 F920 F892:F894 F899 F886 F890 F888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M1" r:id="rId1"/>
  </hyperlinks>
  <pageMargins left="0.7" right="0.7" top="0.75" bottom="0.75" header="0.3" footer="0.3"/>
  <pageSetup paperSize="9" orientation="portrait" horizontalDpi="4294967292" verticalDpi="4294967292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BM1445"/>
  <sheetViews>
    <sheetView topLeftCell="C1" zoomScale="96" zoomScaleNormal="96" zoomScalePageLayoutView="96" workbookViewId="0">
      <pane xSplit="2" ySplit="4" topLeftCell="F5" activePane="bottomRight" state="frozen"/>
      <selection activeCell="C1" sqref="C1"/>
      <selection pane="topRight" activeCell="F1" sqref="F1"/>
      <selection pane="bottomLeft" activeCell="C5" sqref="C5"/>
      <selection pane="bottomRight" activeCell="F7" sqref="F7"/>
    </sheetView>
  </sheetViews>
  <sheetFormatPr defaultColWidth="8.875" defaultRowHeight="12" outlineLevelCol="1" x14ac:dyDescent="0.2"/>
  <cols>
    <col min="1" max="1" width="10.5" style="11" customWidth="1"/>
    <col min="2" max="2" width="11" style="12" customWidth="1"/>
    <col min="3" max="3" width="9.125" style="12" customWidth="1"/>
    <col min="4" max="4" width="16.625" style="12" customWidth="1"/>
    <col min="5" max="5" width="96.125" style="12" bestFit="1" customWidth="1"/>
    <col min="6" max="6" width="109.625" style="138" bestFit="1" customWidth="1"/>
    <col min="7" max="7" width="10.625" style="12" customWidth="1"/>
    <col min="8" max="8" width="8.5" style="11" customWidth="1"/>
    <col min="9" max="9" width="10.625" style="11" customWidth="1"/>
    <col min="10" max="10" width="9" style="36" customWidth="1"/>
    <col min="11" max="11" width="16.625" style="13" customWidth="1"/>
    <col min="12" max="12" width="12.625" style="11" customWidth="1"/>
    <col min="13" max="13" width="14.5" style="37" customWidth="1"/>
    <col min="14" max="14" width="10.625" style="11" customWidth="1" outlineLevel="1"/>
    <col min="15" max="15" width="13.625" style="13" customWidth="1" outlineLevel="1"/>
    <col min="16" max="16" width="10.625" style="11" customWidth="1" outlineLevel="1"/>
    <col min="17" max="17" width="13.625" style="13" customWidth="1" outlineLevel="1"/>
    <col min="18" max="18" width="11.5" style="11" customWidth="1" outlineLevel="1"/>
    <col min="19" max="19" width="13.625" style="13" customWidth="1" outlineLevel="1"/>
    <col min="20" max="20" width="10.625" style="11" customWidth="1" outlineLevel="1"/>
    <col min="21" max="21" width="13.625" style="13" customWidth="1" outlineLevel="1"/>
    <col min="22" max="22" width="10.625" style="11" customWidth="1" outlineLevel="1"/>
    <col min="23" max="23" width="13.625" style="13" customWidth="1" outlineLevel="1"/>
    <col min="24" max="24" width="10.625" style="11" customWidth="1" outlineLevel="1"/>
    <col min="25" max="25" width="13.625" style="13" customWidth="1" outlineLevel="1"/>
    <col min="26" max="26" width="2.125" style="230" customWidth="1"/>
    <col min="27" max="27" width="11.375" style="11" customWidth="1"/>
    <col min="28" max="28" width="11.375" style="18" customWidth="1"/>
    <col min="29" max="29" width="15.125" style="13" customWidth="1"/>
    <col min="30" max="30" width="11.375" style="11" hidden="1" customWidth="1" outlineLevel="1"/>
    <col min="31" max="31" width="12.625" style="13" hidden="1" customWidth="1" outlineLevel="1"/>
    <col min="32" max="32" width="10.625" style="11" hidden="1" customWidth="1" outlineLevel="1"/>
    <col min="33" max="33" width="2.5" style="249" customWidth="1" collapsed="1"/>
    <col min="34" max="34" width="13.125" style="36" customWidth="1" outlineLevel="1"/>
    <col min="35" max="35" width="12.625" style="13" customWidth="1"/>
    <col min="36" max="36" width="11.625" style="89" customWidth="1" outlineLevel="1"/>
    <col min="37" max="37" width="13.125" style="13" customWidth="1" outlineLevel="1"/>
    <col min="38" max="38" width="10.625" style="11" customWidth="1" outlineLevel="1"/>
    <col min="39" max="39" width="12.125" style="13" customWidth="1" outlineLevel="1"/>
    <col min="40" max="40" width="10.625" style="11" customWidth="1" outlineLevel="1"/>
    <col min="41" max="41" width="11.875" style="26" customWidth="1" outlineLevel="1"/>
    <col min="42" max="42" width="11.125" style="11" customWidth="1" outlineLevel="1"/>
    <col min="43" max="43" width="11.375" style="13" customWidth="1" outlineLevel="1"/>
    <col min="44" max="44" width="10.875" style="11" customWidth="1" outlineLevel="1"/>
    <col min="45" max="45" width="15.625" style="13" customWidth="1" outlineLevel="1"/>
    <col min="46" max="46" width="14.125" style="11" customWidth="1" outlineLevel="1"/>
    <col min="47" max="47" width="15" style="13" customWidth="1" outlineLevel="1"/>
    <col min="48" max="48" width="2.875" style="13" customWidth="1"/>
    <col min="49" max="49" width="13.625" style="11" hidden="1" customWidth="1" outlineLevel="1"/>
    <col min="50" max="50" width="13.875" style="13" customWidth="1" collapsed="1"/>
    <col min="51" max="51" width="11.875" style="13" customWidth="1"/>
    <col min="52" max="52" width="14.375" style="13" customWidth="1"/>
    <col min="53" max="53" width="5.625" style="13" customWidth="1"/>
    <col min="54" max="54" width="12.875" style="156" customWidth="1"/>
    <col min="55" max="55" width="12.5" style="156" customWidth="1"/>
    <col min="56" max="56" width="14" style="15" customWidth="1"/>
    <col min="57" max="57" width="13.25" style="11" customWidth="1"/>
    <col min="58" max="16384" width="8.875" style="11"/>
  </cols>
  <sheetData>
    <row r="1" spans="1:57" ht="16.5" customHeight="1" thickBot="1" x14ac:dyDescent="0.25">
      <c r="B1" s="135" t="s">
        <v>153</v>
      </c>
      <c r="C1" s="135"/>
      <c r="D1" s="173"/>
      <c r="E1" s="173"/>
      <c r="F1" s="206" t="s">
        <v>146</v>
      </c>
      <c r="G1" s="34"/>
    </row>
    <row r="2" spans="1:57" s="122" customFormat="1" ht="54" customHeight="1" thickBot="1" x14ac:dyDescent="0.3">
      <c r="B2" s="200"/>
      <c r="C2" s="200"/>
      <c r="D2" s="200"/>
      <c r="E2" s="517" t="s">
        <v>145</v>
      </c>
      <c r="F2" s="518"/>
      <c r="G2" s="199">
        <v>42838</v>
      </c>
      <c r="J2" s="201"/>
      <c r="K2" s="202"/>
      <c r="L2" s="514" t="s">
        <v>113</v>
      </c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6"/>
      <c r="Z2" s="237"/>
      <c r="AA2" s="514" t="s">
        <v>117</v>
      </c>
      <c r="AB2" s="515"/>
      <c r="AC2" s="515"/>
      <c r="AD2" s="515"/>
      <c r="AE2" s="515"/>
      <c r="AF2" s="516"/>
      <c r="AG2" s="231"/>
      <c r="AH2" s="514" t="s">
        <v>124</v>
      </c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6"/>
      <c r="AV2" s="220"/>
      <c r="AW2" s="203"/>
      <c r="AX2" s="202"/>
      <c r="AY2" s="202"/>
      <c r="AZ2" s="202"/>
      <c r="BA2" s="202"/>
      <c r="BB2" s="204"/>
      <c r="BC2" s="204"/>
      <c r="BD2" s="215"/>
    </row>
    <row r="3" spans="1:57" ht="92.25" customHeight="1" x14ac:dyDescent="0.2">
      <c r="A3" s="38" t="s">
        <v>102</v>
      </c>
      <c r="B3" s="39" t="s">
        <v>103</v>
      </c>
      <c r="C3" s="174" t="s">
        <v>169</v>
      </c>
      <c r="D3" s="174" t="s">
        <v>103</v>
      </c>
      <c r="E3" s="210" t="s">
        <v>171</v>
      </c>
      <c r="F3" s="176" t="s">
        <v>105</v>
      </c>
      <c r="G3" s="177" t="s">
        <v>104</v>
      </c>
      <c r="H3" s="213" t="s">
        <v>102</v>
      </c>
      <c r="I3" s="175" t="s">
        <v>106</v>
      </c>
      <c r="J3" s="175" t="s">
        <v>107</v>
      </c>
      <c r="K3" s="178" t="s">
        <v>109</v>
      </c>
      <c r="L3" s="179" t="s">
        <v>110</v>
      </c>
      <c r="M3" s="181" t="s">
        <v>172</v>
      </c>
      <c r="N3" s="179" t="s">
        <v>111</v>
      </c>
      <c r="O3" s="181" t="s">
        <v>112</v>
      </c>
      <c r="P3" s="179" t="s">
        <v>111</v>
      </c>
      <c r="Q3" s="181" t="s">
        <v>112</v>
      </c>
      <c r="R3" s="179" t="s">
        <v>111</v>
      </c>
      <c r="S3" s="181" t="s">
        <v>112</v>
      </c>
      <c r="T3" s="179" t="s">
        <v>111</v>
      </c>
      <c r="U3" s="181" t="s">
        <v>112</v>
      </c>
      <c r="V3" s="179" t="s">
        <v>111</v>
      </c>
      <c r="W3" s="181" t="s">
        <v>112</v>
      </c>
      <c r="X3" s="179" t="s">
        <v>111</v>
      </c>
      <c r="Y3" s="238" t="s">
        <v>112</v>
      </c>
      <c r="Z3" s="232"/>
      <c r="AA3" s="225" t="s">
        <v>114</v>
      </c>
      <c r="AB3" s="180" t="s">
        <v>115</v>
      </c>
      <c r="AC3" s="181" t="s">
        <v>116</v>
      </c>
      <c r="AD3" s="218" t="s">
        <v>118</v>
      </c>
      <c r="AE3" s="219" t="s">
        <v>119</v>
      </c>
      <c r="AF3" s="239" t="s">
        <v>120</v>
      </c>
      <c r="AG3" s="250"/>
      <c r="AH3" s="247" t="s">
        <v>121</v>
      </c>
      <c r="AI3" s="181" t="s">
        <v>185</v>
      </c>
      <c r="AJ3" s="197" t="s">
        <v>122</v>
      </c>
      <c r="AK3" s="181" t="s">
        <v>123</v>
      </c>
      <c r="AL3" s="179" t="s">
        <v>122</v>
      </c>
      <c r="AM3" s="181" t="s">
        <v>123</v>
      </c>
      <c r="AN3" s="179" t="s">
        <v>122</v>
      </c>
      <c r="AO3" s="198" t="s">
        <v>123</v>
      </c>
      <c r="AP3" s="179" t="s">
        <v>122</v>
      </c>
      <c r="AQ3" s="181" t="s">
        <v>123</v>
      </c>
      <c r="AR3" s="179" t="s">
        <v>122</v>
      </c>
      <c r="AS3" s="181" t="s">
        <v>123</v>
      </c>
      <c r="AT3" s="179" t="s">
        <v>122</v>
      </c>
      <c r="AU3" s="179" t="s">
        <v>123</v>
      </c>
      <c r="AV3" s="221"/>
      <c r="AW3" s="213" t="s">
        <v>123</v>
      </c>
      <c r="AX3" s="182" t="s">
        <v>143</v>
      </c>
      <c r="AY3" s="178" t="s">
        <v>141</v>
      </c>
      <c r="AZ3" s="178" t="s">
        <v>144</v>
      </c>
      <c r="BA3" s="178" t="s">
        <v>126</v>
      </c>
      <c r="BB3" s="183" t="s">
        <v>184</v>
      </c>
      <c r="BC3" s="183" t="s">
        <v>183</v>
      </c>
      <c r="BD3" s="182" t="s">
        <v>165</v>
      </c>
      <c r="BE3" s="182" t="s">
        <v>188</v>
      </c>
    </row>
    <row r="4" spans="1:57" s="164" customFormat="1" ht="11.25" customHeight="1" x14ac:dyDescent="0.2">
      <c r="A4" s="165"/>
      <c r="B4" s="166"/>
      <c r="C4" s="184"/>
      <c r="D4" s="174"/>
      <c r="E4" s="209"/>
      <c r="F4" s="185"/>
      <c r="G4" s="184"/>
      <c r="H4" s="186"/>
      <c r="I4" s="186"/>
      <c r="J4" s="186"/>
      <c r="K4" s="187">
        <f>SUM(K5:K965)</f>
        <v>49177000612</v>
      </c>
      <c r="L4" s="186"/>
      <c r="M4" s="187">
        <f>SUM(M5:M965)</f>
        <v>44466594822.419975</v>
      </c>
      <c r="N4" s="186"/>
      <c r="O4" s="187">
        <f>SUM(O5:O965)</f>
        <v>43995377549.290001</v>
      </c>
      <c r="P4" s="186"/>
      <c r="Q4" s="187">
        <f>SUM(Q5:Q965)</f>
        <v>405478415.32999998</v>
      </c>
      <c r="R4" s="186"/>
      <c r="S4" s="187">
        <f>SUM(S5:S965)</f>
        <v>44389957.449999996</v>
      </c>
      <c r="T4" s="186"/>
      <c r="U4" s="187">
        <f>SUM(U5:U965)</f>
        <v>4068362.38</v>
      </c>
      <c r="V4" s="186"/>
      <c r="W4" s="187">
        <f>SUM(W5:W965)</f>
        <v>12067853.27</v>
      </c>
      <c r="X4" s="186"/>
      <c r="Y4" s="222">
        <f>SUM(Y5:Y965)</f>
        <v>5212684.7</v>
      </c>
      <c r="Z4" s="233"/>
      <c r="AA4" s="226"/>
      <c r="AB4" s="188"/>
      <c r="AC4" s="187">
        <f>SUM(AC5:AC965)</f>
        <v>176301857.56</v>
      </c>
      <c r="AD4" s="186"/>
      <c r="AE4" s="187"/>
      <c r="AF4" s="240"/>
      <c r="AG4" s="251"/>
      <c r="AH4" s="226"/>
      <c r="AI4" s="187">
        <f>SUM(AI5:AI965)</f>
        <v>44235429090.289978</v>
      </c>
      <c r="AJ4" s="189"/>
      <c r="AK4" s="187">
        <f>SUM(AK5:AK965)</f>
        <v>44018257617.079987</v>
      </c>
      <c r="AL4" s="186"/>
      <c r="AM4" s="187">
        <f>SUM(AM5:AM965)</f>
        <v>177383337.76999998</v>
      </c>
      <c r="AN4" s="186"/>
      <c r="AO4" s="187">
        <f>SUM(AO5:AO965)</f>
        <v>22443019.77</v>
      </c>
      <c r="AP4" s="186"/>
      <c r="AQ4" s="187">
        <f>SUM(AQ5:AQ965)</f>
        <v>2839079.09</v>
      </c>
      <c r="AR4" s="186"/>
      <c r="AS4" s="187">
        <f>SUM(AS5:AS965)</f>
        <v>12067853.27</v>
      </c>
      <c r="AT4" s="186"/>
      <c r="AU4" s="187">
        <f>SUM(AU5:AU965)</f>
        <v>2438183.31</v>
      </c>
      <c r="AV4" s="187"/>
      <c r="AW4" s="186"/>
      <c r="AX4" s="187">
        <f>SUM(AX5:AX965)</f>
        <v>4534103932.0199995</v>
      </c>
      <c r="AY4" s="187">
        <f>SUM(AY5:AY965)</f>
        <v>231165732.13</v>
      </c>
      <c r="AZ4" s="187">
        <f>SUM(AZ5:AZ965)</f>
        <v>4941571521.71</v>
      </c>
      <c r="BA4" s="190"/>
      <c r="BB4" s="191"/>
      <c r="BC4" s="191"/>
      <c r="BD4" s="191"/>
      <c r="BE4" s="187">
        <f>SUM(BE5:BE965)</f>
        <v>49000698754.439995</v>
      </c>
    </row>
    <row r="5" spans="1:57" s="14" customFormat="1" x14ac:dyDescent="0.2">
      <c r="A5" s="40">
        <v>42422</v>
      </c>
      <c r="B5" s="22">
        <v>9021764970</v>
      </c>
      <c r="C5" s="22">
        <f>COUNTIF(СписМінфін!$B$2:$B$101,F5)</f>
        <v>1</v>
      </c>
      <c r="D5" s="22">
        <v>9021764970</v>
      </c>
      <c r="E5" s="22" t="str">
        <f t="shared" ref="E5:E68" si="0">MONTH(H5)&amp;F5</f>
        <v>2ДЕРЖАВНЕ ПIДПРИЄМСТВО "АНТОНОВ"</v>
      </c>
      <c r="F5" s="71" t="s">
        <v>56</v>
      </c>
      <c r="G5" s="41">
        <v>143075226658</v>
      </c>
      <c r="H5" s="40">
        <v>42422</v>
      </c>
      <c r="I5" s="40">
        <v>42422</v>
      </c>
      <c r="J5" s="40" t="s">
        <v>108</v>
      </c>
      <c r="K5" s="42">
        <v>12705759</v>
      </c>
      <c r="L5" s="40">
        <v>42452</v>
      </c>
      <c r="M5" s="24">
        <f t="shared" ref="M5:M68" si="1">O5+Q5+S5+U5+W5+Y5</f>
        <v>12705134.939999999</v>
      </c>
      <c r="N5" s="40">
        <v>42453</v>
      </c>
      <c r="O5" s="24">
        <v>12705134.939999999</v>
      </c>
      <c r="P5" s="43">
        <v>0</v>
      </c>
      <c r="Q5" s="43">
        <v>0</v>
      </c>
      <c r="R5" s="43">
        <v>0</v>
      </c>
      <c r="S5" s="43">
        <v>0</v>
      </c>
      <c r="T5" s="43">
        <v>0</v>
      </c>
      <c r="U5" s="43">
        <v>0</v>
      </c>
      <c r="V5" s="43">
        <v>0</v>
      </c>
      <c r="W5" s="43">
        <v>0</v>
      </c>
      <c r="X5" s="43">
        <v>0</v>
      </c>
      <c r="Y5" s="223">
        <v>0</v>
      </c>
      <c r="Z5" s="339"/>
      <c r="AA5" s="227">
        <v>42467</v>
      </c>
      <c r="AB5" s="22">
        <v>224101</v>
      </c>
      <c r="AC5" s="56">
        <v>624.05999999999995</v>
      </c>
      <c r="AD5" s="40" t="s">
        <v>108</v>
      </c>
      <c r="AE5" s="22" t="s">
        <v>108</v>
      </c>
      <c r="AF5" s="241" t="s">
        <v>108</v>
      </c>
      <c r="AG5" s="252"/>
      <c r="AH5" s="228">
        <v>0</v>
      </c>
      <c r="AI5" s="56">
        <f>AK5+AM5+AO5+AQ5+AS5+AU5</f>
        <v>12705134.939999999</v>
      </c>
      <c r="AJ5" s="40">
        <v>42460</v>
      </c>
      <c r="AK5" s="56">
        <v>12705134.939999999</v>
      </c>
      <c r="AL5" s="43">
        <v>0</v>
      </c>
      <c r="AM5" s="43">
        <v>0</v>
      </c>
      <c r="AN5" s="43">
        <v>0</v>
      </c>
      <c r="AO5" s="43">
        <v>0</v>
      </c>
      <c r="AP5" s="43">
        <v>0</v>
      </c>
      <c r="AQ5" s="43">
        <v>0</v>
      </c>
      <c r="AR5" s="43">
        <v>0</v>
      </c>
      <c r="AS5" s="43">
        <v>0</v>
      </c>
      <c r="AT5" s="43">
        <v>0</v>
      </c>
      <c r="AU5" s="43">
        <v>0</v>
      </c>
      <c r="AV5" s="43"/>
      <c r="AW5" s="19"/>
      <c r="AX5" s="24">
        <f t="shared" ref="AX5:AX68" si="2">K5-M5-AC5</f>
        <v>5.2159521146677434E-10</v>
      </c>
      <c r="AY5" s="24">
        <f t="shared" ref="AY5:AY68" si="3">M5-AI5</f>
        <v>0</v>
      </c>
      <c r="AZ5" s="24">
        <f t="shared" ref="AZ5:AZ36" si="4">K5-AI5</f>
        <v>624.06000000052154</v>
      </c>
      <c r="BA5" s="457">
        <f t="shared" ref="BA5:BA68" si="5">MONTH(H5)</f>
        <v>2</v>
      </c>
      <c r="BB5" s="217">
        <f t="shared" ref="BB5" si="6">IF(M5=0,"Немає висновку",M5/(K5-AC5))</f>
        <v>1</v>
      </c>
      <c r="BC5" s="216">
        <f t="shared" ref="BC5:BC68" si="7">IF(M5=0,"Немає висновку", AI5/M5)</f>
        <v>1</v>
      </c>
      <c r="BD5" s="14">
        <f t="shared" ref="BD5:BD24" si="8">IF(N5=0,"Немає висновку",N5-H5)</f>
        <v>31</v>
      </c>
      <c r="BE5" s="349">
        <f>K5-AC5</f>
        <v>12705134.939999999</v>
      </c>
    </row>
    <row r="6" spans="1:57" s="14" customFormat="1" x14ac:dyDescent="0.2">
      <c r="A6" s="40">
        <v>42449</v>
      </c>
      <c r="B6" s="22">
        <v>9039157996</v>
      </c>
      <c r="C6" s="22">
        <f>COUNTIF(СписМінфін!$B$2:$B$101,F6)</f>
        <v>1</v>
      </c>
      <c r="D6" s="22">
        <v>9039157996</v>
      </c>
      <c r="E6" s="22" t="str">
        <f t="shared" si="0"/>
        <v>3ДЕРЖАВНЕ ПIДПРИЄМСТВО "АНТОНОВ"</v>
      </c>
      <c r="F6" s="71" t="s">
        <v>56</v>
      </c>
      <c r="G6" s="41">
        <v>143075226658</v>
      </c>
      <c r="H6" s="40">
        <v>42449</v>
      </c>
      <c r="I6" s="40">
        <v>42449</v>
      </c>
      <c r="J6" s="40" t="s">
        <v>108</v>
      </c>
      <c r="K6" s="42">
        <v>17200488</v>
      </c>
      <c r="L6" s="40">
        <v>42480</v>
      </c>
      <c r="M6" s="24">
        <f t="shared" si="1"/>
        <v>17200488</v>
      </c>
      <c r="N6" s="40">
        <v>42481</v>
      </c>
      <c r="O6" s="24">
        <v>17200488</v>
      </c>
      <c r="P6" s="43">
        <v>0</v>
      </c>
      <c r="Q6" s="43">
        <v>0</v>
      </c>
      <c r="R6" s="43">
        <v>0</v>
      </c>
      <c r="S6" s="43">
        <v>0</v>
      </c>
      <c r="T6" s="43">
        <v>0</v>
      </c>
      <c r="U6" s="43">
        <v>0</v>
      </c>
      <c r="V6" s="43">
        <v>0</v>
      </c>
      <c r="W6" s="43">
        <v>0</v>
      </c>
      <c r="X6" s="43">
        <v>0</v>
      </c>
      <c r="Y6" s="223">
        <v>0</v>
      </c>
      <c r="Z6" s="339"/>
      <c r="AA6" s="228">
        <v>0</v>
      </c>
      <c r="AB6" s="43">
        <v>0</v>
      </c>
      <c r="AC6" s="43">
        <v>0</v>
      </c>
      <c r="AD6" s="43">
        <v>0</v>
      </c>
      <c r="AE6" s="43">
        <v>0</v>
      </c>
      <c r="AF6" s="223">
        <v>0</v>
      </c>
      <c r="AG6" s="234"/>
      <c r="AH6" s="228">
        <v>0</v>
      </c>
      <c r="AI6" s="56">
        <f t="shared" ref="AI6:AI68" si="9">AK6+AM6+AO6+AQ6+AS6+AU6</f>
        <v>17200488</v>
      </c>
      <c r="AJ6" s="40">
        <v>42488</v>
      </c>
      <c r="AK6" s="56">
        <v>17200488</v>
      </c>
      <c r="AL6" s="43">
        <v>0</v>
      </c>
      <c r="AM6" s="43">
        <v>0</v>
      </c>
      <c r="AN6" s="43">
        <v>0</v>
      </c>
      <c r="AO6" s="43">
        <v>0</v>
      </c>
      <c r="AP6" s="43">
        <v>0</v>
      </c>
      <c r="AQ6" s="43">
        <v>0</v>
      </c>
      <c r="AR6" s="43">
        <v>0</v>
      </c>
      <c r="AS6" s="43">
        <v>0</v>
      </c>
      <c r="AT6" s="43">
        <v>0</v>
      </c>
      <c r="AU6" s="43">
        <v>0</v>
      </c>
      <c r="AV6" s="43"/>
      <c r="AW6" s="19"/>
      <c r="AX6" s="24">
        <f t="shared" si="2"/>
        <v>0</v>
      </c>
      <c r="AY6" s="24">
        <f t="shared" si="3"/>
        <v>0</v>
      </c>
      <c r="AZ6" s="24">
        <f t="shared" si="4"/>
        <v>0</v>
      </c>
      <c r="BA6" s="457">
        <f t="shared" si="5"/>
        <v>3</v>
      </c>
      <c r="BB6" s="217">
        <f>IF(M6=0,"Немає висновку",M6/(K6-AC6))</f>
        <v>1</v>
      </c>
      <c r="BC6" s="216">
        <f t="shared" si="7"/>
        <v>1</v>
      </c>
      <c r="BD6" s="14">
        <f t="shared" si="8"/>
        <v>32</v>
      </c>
      <c r="BE6" s="349">
        <f t="shared" ref="BE6:BE69" si="10">K6-AC6</f>
        <v>17200488</v>
      </c>
    </row>
    <row r="7" spans="1:57" s="14" customFormat="1" x14ac:dyDescent="0.2">
      <c r="A7" s="40">
        <v>42480</v>
      </c>
      <c r="B7" s="22">
        <v>9060654207</v>
      </c>
      <c r="C7" s="22">
        <f>COUNTIF(СписМінфін!$B$2:$B$101,F7)</f>
        <v>1</v>
      </c>
      <c r="D7" s="22">
        <v>9060654207</v>
      </c>
      <c r="E7" s="22" t="str">
        <f t="shared" si="0"/>
        <v>4ДЕРЖАВНЕ ПIДПРИЄМСТВО "АНТОНОВ"</v>
      </c>
      <c r="F7" s="71" t="s">
        <v>56</v>
      </c>
      <c r="G7" s="41">
        <v>143075226658</v>
      </c>
      <c r="H7" s="40">
        <v>42480</v>
      </c>
      <c r="I7" s="40">
        <v>42480</v>
      </c>
      <c r="J7" s="40" t="s">
        <v>108</v>
      </c>
      <c r="K7" s="42">
        <v>16414166</v>
      </c>
      <c r="L7" s="40">
        <v>42513</v>
      </c>
      <c r="M7" s="24">
        <f t="shared" si="1"/>
        <v>16401537</v>
      </c>
      <c r="N7" s="40">
        <v>42514</v>
      </c>
      <c r="O7" s="24">
        <v>16401537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223">
        <v>0</v>
      </c>
      <c r="Z7" s="339"/>
      <c r="AA7" s="228">
        <v>0</v>
      </c>
      <c r="AB7" s="43">
        <v>0</v>
      </c>
      <c r="AC7" s="43">
        <v>0</v>
      </c>
      <c r="AD7" s="43">
        <v>0</v>
      </c>
      <c r="AE7" s="43">
        <v>0</v>
      </c>
      <c r="AF7" s="223">
        <v>0</v>
      </c>
      <c r="AG7" s="234"/>
      <c r="AH7" s="228">
        <v>0</v>
      </c>
      <c r="AI7" s="56">
        <f t="shared" si="9"/>
        <v>16401537</v>
      </c>
      <c r="AJ7" s="40">
        <v>42520</v>
      </c>
      <c r="AK7" s="56">
        <v>16401537</v>
      </c>
      <c r="AL7" s="43">
        <v>0</v>
      </c>
      <c r="AM7" s="43">
        <v>0</v>
      </c>
      <c r="AN7" s="43">
        <v>0</v>
      </c>
      <c r="AO7" s="43">
        <v>0</v>
      </c>
      <c r="AP7" s="43">
        <v>0</v>
      </c>
      <c r="AQ7" s="43">
        <v>0</v>
      </c>
      <c r="AR7" s="43">
        <v>0</v>
      </c>
      <c r="AS7" s="43">
        <v>0</v>
      </c>
      <c r="AT7" s="43">
        <v>0</v>
      </c>
      <c r="AU7" s="43">
        <v>0</v>
      </c>
      <c r="AV7" s="43"/>
      <c r="AW7" s="19"/>
      <c r="AX7" s="24">
        <f t="shared" si="2"/>
        <v>12629</v>
      </c>
      <c r="AY7" s="24">
        <f t="shared" si="3"/>
        <v>0</v>
      </c>
      <c r="AZ7" s="24">
        <f t="shared" si="4"/>
        <v>12629</v>
      </c>
      <c r="BA7" s="457">
        <f t="shared" si="5"/>
        <v>4</v>
      </c>
      <c r="BB7" s="217">
        <f>IF(M7=0,"Немає висновку",M7/(K7-AC7))</f>
        <v>0.99923060361397587</v>
      </c>
      <c r="BC7" s="216">
        <f t="shared" si="7"/>
        <v>1</v>
      </c>
      <c r="BD7" s="14">
        <f t="shared" si="8"/>
        <v>34</v>
      </c>
      <c r="BE7" s="349">
        <f t="shared" si="10"/>
        <v>16414166</v>
      </c>
    </row>
    <row r="8" spans="1:57" s="14" customFormat="1" x14ac:dyDescent="0.2">
      <c r="A8" s="40">
        <v>42509</v>
      </c>
      <c r="B8" s="22">
        <v>9081422164</v>
      </c>
      <c r="C8" s="22">
        <f>COUNTIF(СписМінфін!$B$2:$B$101,F8)</f>
        <v>1</v>
      </c>
      <c r="D8" s="22">
        <v>9081422164</v>
      </c>
      <c r="E8" s="22" t="str">
        <f t="shared" si="0"/>
        <v>5ДЕРЖАВНЕ ПIДПРИЄМСТВО "АНТОНОВ"</v>
      </c>
      <c r="F8" s="71" t="s">
        <v>56</v>
      </c>
      <c r="G8" s="41">
        <v>143075226658</v>
      </c>
      <c r="H8" s="40">
        <v>42509</v>
      </c>
      <c r="I8" s="40">
        <v>42509</v>
      </c>
      <c r="J8" s="40" t="s">
        <v>108</v>
      </c>
      <c r="K8" s="42">
        <v>29664200</v>
      </c>
      <c r="L8" s="40">
        <v>42553</v>
      </c>
      <c r="M8" s="24">
        <f t="shared" si="1"/>
        <v>29191200</v>
      </c>
      <c r="N8" s="40">
        <v>42555</v>
      </c>
      <c r="O8" s="24">
        <v>29191200</v>
      </c>
      <c r="P8" s="43">
        <v>0</v>
      </c>
      <c r="Q8" s="43">
        <v>0</v>
      </c>
      <c r="R8" s="43">
        <v>0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223">
        <v>0</v>
      </c>
      <c r="Z8" s="339"/>
      <c r="AA8" s="228">
        <v>0</v>
      </c>
      <c r="AB8" s="43">
        <v>0</v>
      </c>
      <c r="AC8" s="43">
        <v>0</v>
      </c>
      <c r="AD8" s="43">
        <v>0</v>
      </c>
      <c r="AE8" s="43">
        <v>0</v>
      </c>
      <c r="AF8" s="223">
        <v>0</v>
      </c>
      <c r="AG8" s="234"/>
      <c r="AH8" s="228">
        <v>0</v>
      </c>
      <c r="AI8" s="56">
        <f t="shared" si="9"/>
        <v>29191200</v>
      </c>
      <c r="AJ8" s="40">
        <v>42562</v>
      </c>
      <c r="AK8" s="56">
        <v>29191200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/>
      <c r="AW8" s="19"/>
      <c r="AX8" s="24">
        <f t="shared" si="2"/>
        <v>473000</v>
      </c>
      <c r="AY8" s="24">
        <f t="shared" si="3"/>
        <v>0</v>
      </c>
      <c r="AZ8" s="24">
        <f t="shared" si="4"/>
        <v>473000</v>
      </c>
      <c r="BA8" s="457">
        <f t="shared" si="5"/>
        <v>5</v>
      </c>
      <c r="BB8" s="217">
        <f t="shared" ref="BB8:BB71" si="11">IF(M8=0,"Немає висновку",M8/(K8-AC8))</f>
        <v>0.98405485399909653</v>
      </c>
      <c r="BC8" s="216">
        <f t="shared" si="7"/>
        <v>1</v>
      </c>
      <c r="BD8" s="14">
        <f t="shared" si="8"/>
        <v>46</v>
      </c>
      <c r="BE8" s="349">
        <f t="shared" si="10"/>
        <v>29664200</v>
      </c>
    </row>
    <row r="9" spans="1:57" s="14" customFormat="1" x14ac:dyDescent="0.2">
      <c r="A9" s="40">
        <v>42542</v>
      </c>
      <c r="B9" s="22">
        <v>9103153708</v>
      </c>
      <c r="C9" s="22">
        <f>COUNTIF(СписМінфін!$B$2:$B$101,F9)</f>
        <v>1</v>
      </c>
      <c r="D9" s="22">
        <v>9103153708</v>
      </c>
      <c r="E9" s="22" t="str">
        <f t="shared" si="0"/>
        <v>6ДЕРЖАВНЕ ПIДПРИЄМСТВО "АНТОНОВ"</v>
      </c>
      <c r="F9" s="71" t="s">
        <v>56</v>
      </c>
      <c r="G9" s="41">
        <v>143075226658</v>
      </c>
      <c r="H9" s="40">
        <v>42542</v>
      </c>
      <c r="I9" s="40">
        <v>42542</v>
      </c>
      <c r="J9" s="40" t="s">
        <v>108</v>
      </c>
      <c r="K9" s="42">
        <v>30249873</v>
      </c>
      <c r="L9" s="40">
        <v>42577</v>
      </c>
      <c r="M9" s="24">
        <f t="shared" si="1"/>
        <v>29507309</v>
      </c>
      <c r="N9" s="40">
        <v>42578</v>
      </c>
      <c r="O9" s="24">
        <v>29507309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223">
        <v>0</v>
      </c>
      <c r="Z9" s="339"/>
      <c r="AA9" s="228">
        <v>0</v>
      </c>
      <c r="AB9" s="43">
        <v>0</v>
      </c>
      <c r="AC9" s="43">
        <v>0</v>
      </c>
      <c r="AD9" s="43">
        <v>0</v>
      </c>
      <c r="AE9" s="43">
        <v>0</v>
      </c>
      <c r="AF9" s="223">
        <v>0</v>
      </c>
      <c r="AG9" s="234"/>
      <c r="AH9" s="228">
        <v>0</v>
      </c>
      <c r="AI9" s="56">
        <f t="shared" si="9"/>
        <v>29507309</v>
      </c>
      <c r="AJ9" s="40">
        <v>42580</v>
      </c>
      <c r="AK9" s="56">
        <v>29507309</v>
      </c>
      <c r="AL9" s="43">
        <v>0</v>
      </c>
      <c r="AM9" s="43">
        <v>0</v>
      </c>
      <c r="AN9" s="43">
        <v>0</v>
      </c>
      <c r="AO9" s="43">
        <v>0</v>
      </c>
      <c r="AP9" s="43">
        <v>0</v>
      </c>
      <c r="AQ9" s="43">
        <v>0</v>
      </c>
      <c r="AR9" s="43">
        <v>0</v>
      </c>
      <c r="AS9" s="43">
        <v>0</v>
      </c>
      <c r="AT9" s="43">
        <v>0</v>
      </c>
      <c r="AU9" s="43">
        <v>0</v>
      </c>
      <c r="AV9" s="43"/>
      <c r="AW9" s="19"/>
      <c r="AX9" s="24">
        <f t="shared" si="2"/>
        <v>742564</v>
      </c>
      <c r="AY9" s="24">
        <f t="shared" si="3"/>
        <v>0</v>
      </c>
      <c r="AZ9" s="24">
        <f t="shared" si="4"/>
        <v>742564</v>
      </c>
      <c r="BA9" s="457">
        <f t="shared" si="5"/>
        <v>6</v>
      </c>
      <c r="BB9" s="217">
        <f t="shared" si="11"/>
        <v>0.97545232669241289</v>
      </c>
      <c r="BC9" s="216">
        <f t="shared" si="7"/>
        <v>1</v>
      </c>
      <c r="BD9" s="14">
        <f t="shared" si="8"/>
        <v>36</v>
      </c>
      <c r="BE9" s="349">
        <f t="shared" si="10"/>
        <v>30249873</v>
      </c>
    </row>
    <row r="10" spans="1:57" s="14" customFormat="1" x14ac:dyDescent="0.2">
      <c r="A10" s="40">
        <v>42571</v>
      </c>
      <c r="B10" s="22">
        <v>9126120287</v>
      </c>
      <c r="C10" s="22">
        <f>COUNTIF(СписМінфін!$B$2:$B$101,F10)</f>
        <v>1</v>
      </c>
      <c r="D10" s="22">
        <v>9126120287</v>
      </c>
      <c r="E10" s="22" t="str">
        <f t="shared" si="0"/>
        <v>7ДЕРЖАВНЕ ПIДПРИЄМСТВО "АНТОНОВ"</v>
      </c>
      <c r="F10" s="71" t="s">
        <v>56</v>
      </c>
      <c r="G10" s="41">
        <v>143075226658</v>
      </c>
      <c r="H10" s="40">
        <v>42571</v>
      </c>
      <c r="I10" s="40">
        <v>42571</v>
      </c>
      <c r="J10" s="40" t="s">
        <v>108</v>
      </c>
      <c r="K10" s="42">
        <v>47113339</v>
      </c>
      <c r="L10" s="40">
        <v>42607</v>
      </c>
      <c r="M10" s="24">
        <f t="shared" si="1"/>
        <v>46779941</v>
      </c>
      <c r="N10" s="40">
        <v>42607</v>
      </c>
      <c r="O10" s="24">
        <v>46779941</v>
      </c>
      <c r="P10" s="43">
        <v>0</v>
      </c>
      <c r="Q10" s="43">
        <v>0</v>
      </c>
      <c r="R10" s="43">
        <v>0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223">
        <v>0</v>
      </c>
      <c r="Z10" s="339"/>
      <c r="AA10" s="228">
        <v>0</v>
      </c>
      <c r="AB10" s="43">
        <v>0</v>
      </c>
      <c r="AC10" s="43">
        <v>0</v>
      </c>
      <c r="AD10" s="43">
        <v>0</v>
      </c>
      <c r="AE10" s="43">
        <v>0</v>
      </c>
      <c r="AF10" s="223">
        <v>0</v>
      </c>
      <c r="AG10" s="234"/>
      <c r="AH10" s="228">
        <v>0</v>
      </c>
      <c r="AI10" s="56">
        <f t="shared" si="9"/>
        <v>46779941</v>
      </c>
      <c r="AJ10" s="40">
        <v>42613</v>
      </c>
      <c r="AK10" s="56">
        <v>46779941</v>
      </c>
      <c r="AL10" s="43">
        <v>0</v>
      </c>
      <c r="AM10" s="43">
        <v>0</v>
      </c>
      <c r="AN10" s="43">
        <v>0</v>
      </c>
      <c r="AO10" s="43">
        <v>0</v>
      </c>
      <c r="AP10" s="43">
        <v>0</v>
      </c>
      <c r="AQ10" s="43">
        <v>0</v>
      </c>
      <c r="AR10" s="43">
        <v>0</v>
      </c>
      <c r="AS10" s="43">
        <v>0</v>
      </c>
      <c r="AT10" s="43">
        <v>0</v>
      </c>
      <c r="AU10" s="43">
        <v>0</v>
      </c>
      <c r="AV10" s="43"/>
      <c r="AW10" s="19"/>
      <c r="AX10" s="24">
        <f t="shared" si="2"/>
        <v>333398</v>
      </c>
      <c r="AY10" s="24">
        <f t="shared" si="3"/>
        <v>0</v>
      </c>
      <c r="AZ10" s="24">
        <f t="shared" si="4"/>
        <v>333398</v>
      </c>
      <c r="BA10" s="457">
        <f t="shared" si="5"/>
        <v>7</v>
      </c>
      <c r="BB10" s="217">
        <f t="shared" si="11"/>
        <v>0.99292349030918825</v>
      </c>
      <c r="BC10" s="216">
        <f t="shared" si="7"/>
        <v>1</v>
      </c>
      <c r="BD10" s="14">
        <f t="shared" si="8"/>
        <v>36</v>
      </c>
      <c r="BE10" s="349">
        <f t="shared" si="10"/>
        <v>47113339</v>
      </c>
    </row>
    <row r="11" spans="1:57" s="14" customFormat="1" x14ac:dyDescent="0.2">
      <c r="A11" s="40">
        <v>42602</v>
      </c>
      <c r="B11" s="22">
        <v>9150770687</v>
      </c>
      <c r="C11" s="22">
        <f>COUNTIF(СписМінфін!$B$2:$B$101,F11)</f>
        <v>1</v>
      </c>
      <c r="D11" s="22">
        <v>9150770687</v>
      </c>
      <c r="E11" s="22" t="str">
        <f t="shared" si="0"/>
        <v>8ДЕРЖАВНЕ ПIДПРИЄМСТВО "АНТОНОВ"</v>
      </c>
      <c r="F11" s="71" t="s">
        <v>56</v>
      </c>
      <c r="G11" s="41">
        <v>143075226658</v>
      </c>
      <c r="H11" s="40">
        <v>42602</v>
      </c>
      <c r="I11" s="40">
        <v>42602</v>
      </c>
      <c r="J11" s="40" t="s">
        <v>108</v>
      </c>
      <c r="K11" s="42">
        <v>41372912</v>
      </c>
      <c r="L11" s="40">
        <v>42636</v>
      </c>
      <c r="M11" s="24">
        <f t="shared" si="1"/>
        <v>41041385.740000002</v>
      </c>
      <c r="N11" s="40">
        <v>42636</v>
      </c>
      <c r="O11" s="24">
        <v>41041385.740000002</v>
      </c>
      <c r="P11" s="43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223">
        <v>0</v>
      </c>
      <c r="Z11" s="339"/>
      <c r="AA11" s="228">
        <v>0</v>
      </c>
      <c r="AB11" s="43">
        <f>ВихідніДані!BC1</f>
        <v>0</v>
      </c>
      <c r="AC11" s="43">
        <v>0</v>
      </c>
      <c r="AD11" s="43">
        <v>0</v>
      </c>
      <c r="AE11" s="43">
        <v>0</v>
      </c>
      <c r="AF11" s="223">
        <v>0</v>
      </c>
      <c r="AG11" s="234"/>
      <c r="AH11" s="228">
        <v>0</v>
      </c>
      <c r="AI11" s="56">
        <f t="shared" si="9"/>
        <v>41041385.740000002</v>
      </c>
      <c r="AJ11" s="40">
        <v>42642</v>
      </c>
      <c r="AK11" s="56">
        <v>41041385.740000002</v>
      </c>
      <c r="AL11" s="43">
        <v>0</v>
      </c>
      <c r="AM11" s="43">
        <v>0</v>
      </c>
      <c r="AN11" s="43">
        <v>0</v>
      </c>
      <c r="AO11" s="43">
        <v>0</v>
      </c>
      <c r="AP11" s="43">
        <v>0</v>
      </c>
      <c r="AQ11" s="43">
        <v>0</v>
      </c>
      <c r="AR11" s="43">
        <v>0</v>
      </c>
      <c r="AS11" s="43">
        <v>0</v>
      </c>
      <c r="AT11" s="43">
        <v>0</v>
      </c>
      <c r="AU11" s="43">
        <v>0</v>
      </c>
      <c r="AV11" s="43"/>
      <c r="AW11" s="19"/>
      <c r="AX11" s="24">
        <f t="shared" si="2"/>
        <v>331526.25999999791</v>
      </c>
      <c r="AY11" s="24">
        <f t="shared" si="3"/>
        <v>0</v>
      </c>
      <c r="AZ11" s="24">
        <f t="shared" si="4"/>
        <v>331526.25999999791</v>
      </c>
      <c r="BA11" s="457">
        <f t="shared" si="5"/>
        <v>8</v>
      </c>
      <c r="BB11" s="217">
        <f t="shared" si="11"/>
        <v>0.99198687634073235</v>
      </c>
      <c r="BC11" s="216">
        <f t="shared" si="7"/>
        <v>1</v>
      </c>
      <c r="BD11" s="14">
        <f t="shared" si="8"/>
        <v>34</v>
      </c>
      <c r="BE11" s="349">
        <f t="shared" si="10"/>
        <v>41372912</v>
      </c>
    </row>
    <row r="12" spans="1:57" s="14" customFormat="1" x14ac:dyDescent="0.2">
      <c r="A12" s="40">
        <v>42633</v>
      </c>
      <c r="B12" s="22">
        <v>9173447024</v>
      </c>
      <c r="C12" s="22">
        <f>COUNTIF(СписМінфін!$B$2:$B$101,F12)</f>
        <v>1</v>
      </c>
      <c r="D12" s="22">
        <v>9173447024</v>
      </c>
      <c r="E12" s="22" t="str">
        <f t="shared" si="0"/>
        <v>9ДЕРЖАВНЕ ПIДПРИЄМСТВО "АНТОНОВ"</v>
      </c>
      <c r="F12" s="71" t="s">
        <v>56</v>
      </c>
      <c r="G12" s="41">
        <v>143075226658</v>
      </c>
      <c r="H12" s="40">
        <v>42633</v>
      </c>
      <c r="I12" s="40">
        <v>42633</v>
      </c>
      <c r="J12" s="40" t="s">
        <v>108</v>
      </c>
      <c r="K12" s="42">
        <v>19122490</v>
      </c>
      <c r="L12" s="40">
        <v>42663</v>
      </c>
      <c r="M12" s="24">
        <f t="shared" si="1"/>
        <v>18990365.079999998</v>
      </c>
      <c r="N12" s="40">
        <v>42664</v>
      </c>
      <c r="O12" s="24">
        <v>18990365.079999998</v>
      </c>
      <c r="P12" s="43">
        <v>0</v>
      </c>
      <c r="Q12" s="43">
        <v>0</v>
      </c>
      <c r="R12" s="43">
        <v>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223">
        <v>0</v>
      </c>
      <c r="Z12" s="339"/>
      <c r="AA12" s="228">
        <v>0</v>
      </c>
      <c r="AB12" s="43">
        <v>0</v>
      </c>
      <c r="AC12" s="43">
        <v>0</v>
      </c>
      <c r="AD12" s="43">
        <v>0</v>
      </c>
      <c r="AE12" s="43">
        <v>0</v>
      </c>
      <c r="AF12" s="223">
        <v>0</v>
      </c>
      <c r="AG12" s="234"/>
      <c r="AH12" s="228">
        <v>0</v>
      </c>
      <c r="AI12" s="56">
        <f t="shared" si="9"/>
        <v>18990365.079999998</v>
      </c>
      <c r="AJ12" s="40">
        <v>42670</v>
      </c>
      <c r="AK12" s="56">
        <v>18990365.079999998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/>
      <c r="AW12" s="19"/>
      <c r="AX12" s="24">
        <f t="shared" si="2"/>
        <v>132124.92000000179</v>
      </c>
      <c r="AY12" s="24">
        <f t="shared" si="3"/>
        <v>0</v>
      </c>
      <c r="AZ12" s="24">
        <f t="shared" si="4"/>
        <v>132124.92000000179</v>
      </c>
      <c r="BA12" s="457">
        <f t="shared" si="5"/>
        <v>9</v>
      </c>
      <c r="BB12" s="217">
        <f t="shared" si="11"/>
        <v>0.99309060064876475</v>
      </c>
      <c r="BC12" s="216">
        <f t="shared" si="7"/>
        <v>1</v>
      </c>
      <c r="BD12" s="14">
        <f t="shared" si="8"/>
        <v>31</v>
      </c>
      <c r="BE12" s="349">
        <f t="shared" si="10"/>
        <v>19122490</v>
      </c>
    </row>
    <row r="13" spans="1:57" s="14" customFormat="1" x14ac:dyDescent="0.2">
      <c r="A13" s="40">
        <v>42663</v>
      </c>
      <c r="B13" s="22">
        <v>9198411825</v>
      </c>
      <c r="C13" s="22">
        <f>COUNTIF(СписМінфін!$B$2:$B$101,F13)</f>
        <v>1</v>
      </c>
      <c r="D13" s="22">
        <v>9198411825</v>
      </c>
      <c r="E13" s="22" t="str">
        <f t="shared" si="0"/>
        <v>10ДЕРЖАВНЕ ПIДПРИЄМСТВО "АНТОНОВ"</v>
      </c>
      <c r="F13" s="71" t="s">
        <v>56</v>
      </c>
      <c r="G13" s="41">
        <v>143075226658</v>
      </c>
      <c r="H13" s="40">
        <v>42663</v>
      </c>
      <c r="I13" s="40">
        <v>42663</v>
      </c>
      <c r="J13" s="40" t="s">
        <v>108</v>
      </c>
      <c r="K13" s="42">
        <v>18385329</v>
      </c>
      <c r="L13" s="40">
        <v>42692</v>
      </c>
      <c r="M13" s="24">
        <f t="shared" si="1"/>
        <v>18123639</v>
      </c>
      <c r="N13" s="40">
        <v>42695</v>
      </c>
      <c r="O13" s="24">
        <v>18123639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223">
        <v>0</v>
      </c>
      <c r="Z13" s="339"/>
      <c r="AA13" s="228">
        <v>0</v>
      </c>
      <c r="AB13" s="43">
        <v>0</v>
      </c>
      <c r="AC13" s="43">
        <v>0</v>
      </c>
      <c r="AD13" s="43">
        <v>0</v>
      </c>
      <c r="AE13" s="43">
        <v>0</v>
      </c>
      <c r="AF13" s="223">
        <v>0</v>
      </c>
      <c r="AG13" s="234"/>
      <c r="AH13" s="228">
        <v>0</v>
      </c>
      <c r="AI13" s="56">
        <f t="shared" si="9"/>
        <v>18123639</v>
      </c>
      <c r="AJ13" s="40">
        <v>42704</v>
      </c>
      <c r="AK13" s="56">
        <v>18123639</v>
      </c>
      <c r="AL13" s="43">
        <v>0</v>
      </c>
      <c r="AM13" s="43">
        <v>0</v>
      </c>
      <c r="AN13" s="43">
        <v>0</v>
      </c>
      <c r="AO13" s="43">
        <v>0</v>
      </c>
      <c r="AP13" s="43">
        <v>0</v>
      </c>
      <c r="AQ13" s="43">
        <v>0</v>
      </c>
      <c r="AR13" s="43">
        <v>0</v>
      </c>
      <c r="AS13" s="43">
        <v>0</v>
      </c>
      <c r="AT13" s="43">
        <v>0</v>
      </c>
      <c r="AU13" s="43">
        <v>0</v>
      </c>
      <c r="AV13" s="43"/>
      <c r="AW13" s="19"/>
      <c r="AX13" s="24">
        <f t="shared" si="2"/>
        <v>261690</v>
      </c>
      <c r="AY13" s="24">
        <f t="shared" si="3"/>
        <v>0</v>
      </c>
      <c r="AZ13" s="24">
        <f t="shared" si="4"/>
        <v>261690</v>
      </c>
      <c r="BA13" s="457">
        <f t="shared" si="5"/>
        <v>10</v>
      </c>
      <c r="BB13" s="217">
        <f t="shared" si="11"/>
        <v>0.98576636839079679</v>
      </c>
      <c r="BC13" s="216">
        <f t="shared" si="7"/>
        <v>1</v>
      </c>
      <c r="BD13" s="14">
        <f t="shared" si="8"/>
        <v>32</v>
      </c>
      <c r="BE13" s="349">
        <f t="shared" si="10"/>
        <v>18385329</v>
      </c>
    </row>
    <row r="14" spans="1:57" s="14" customFormat="1" x14ac:dyDescent="0.2">
      <c r="A14" s="40">
        <v>42693</v>
      </c>
      <c r="B14" s="22">
        <v>9222783667</v>
      </c>
      <c r="C14" s="22">
        <f>COUNTIF(СписМінфін!$B$2:$B$101,F14)</f>
        <v>1</v>
      </c>
      <c r="D14" s="22">
        <v>9222783667</v>
      </c>
      <c r="E14" s="22" t="str">
        <f t="shared" si="0"/>
        <v>11ДЕРЖАВНЕ ПIДПРИЄМСТВО "АНТОНОВ"</v>
      </c>
      <c r="F14" s="71" t="s">
        <v>56</v>
      </c>
      <c r="G14" s="41">
        <v>143075226658</v>
      </c>
      <c r="H14" s="40">
        <v>42693</v>
      </c>
      <c r="I14" s="40">
        <v>42693</v>
      </c>
      <c r="J14" s="40" t="s">
        <v>108</v>
      </c>
      <c r="K14" s="42">
        <v>22173732</v>
      </c>
      <c r="L14" s="40">
        <v>42725</v>
      </c>
      <c r="M14" s="24">
        <f t="shared" si="1"/>
        <v>22117602.699999999</v>
      </c>
      <c r="N14" s="40">
        <v>42725</v>
      </c>
      <c r="O14" s="24">
        <v>22117602.699999999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223">
        <v>0</v>
      </c>
      <c r="Z14" s="339"/>
      <c r="AA14" s="228">
        <v>0</v>
      </c>
      <c r="AB14" s="43">
        <v>0</v>
      </c>
      <c r="AC14" s="43">
        <v>0</v>
      </c>
      <c r="AD14" s="43">
        <v>0</v>
      </c>
      <c r="AE14" s="43">
        <v>0</v>
      </c>
      <c r="AF14" s="223">
        <v>0</v>
      </c>
      <c r="AG14" s="234"/>
      <c r="AH14" s="228">
        <v>0</v>
      </c>
      <c r="AI14" s="56">
        <f t="shared" si="9"/>
        <v>22117602.699999999</v>
      </c>
      <c r="AJ14" s="40">
        <v>42730</v>
      </c>
      <c r="AK14" s="56">
        <v>22117602.699999999</v>
      </c>
      <c r="AL14" s="43">
        <v>0</v>
      </c>
      <c r="AM14" s="43">
        <v>0</v>
      </c>
      <c r="AN14" s="43">
        <v>0</v>
      </c>
      <c r="AO14" s="43">
        <v>0</v>
      </c>
      <c r="AP14" s="43">
        <v>0</v>
      </c>
      <c r="AQ14" s="43">
        <v>0</v>
      </c>
      <c r="AR14" s="43">
        <v>0</v>
      </c>
      <c r="AS14" s="43">
        <v>0</v>
      </c>
      <c r="AT14" s="43">
        <v>0</v>
      </c>
      <c r="AU14" s="43">
        <v>0</v>
      </c>
      <c r="AV14" s="43"/>
      <c r="AW14" s="19"/>
      <c r="AX14" s="24">
        <f t="shared" si="2"/>
        <v>56129.300000000745</v>
      </c>
      <c r="AY14" s="24">
        <f t="shared" si="3"/>
        <v>0</v>
      </c>
      <c r="AZ14" s="24">
        <f t="shared" si="4"/>
        <v>56129.300000000745</v>
      </c>
      <c r="BA14" s="457">
        <f t="shared" si="5"/>
        <v>11</v>
      </c>
      <c r="BB14" s="217">
        <f t="shared" si="11"/>
        <v>0.99746865795978767</v>
      </c>
      <c r="BC14" s="216">
        <f t="shared" si="7"/>
        <v>1</v>
      </c>
      <c r="BD14" s="14">
        <f t="shared" si="8"/>
        <v>32</v>
      </c>
      <c r="BE14" s="349">
        <f t="shared" si="10"/>
        <v>22173732</v>
      </c>
    </row>
    <row r="15" spans="1:57" s="14" customFormat="1" x14ac:dyDescent="0.2">
      <c r="A15" s="40">
        <v>42724</v>
      </c>
      <c r="B15" s="22">
        <v>9247128791</v>
      </c>
      <c r="C15" s="22">
        <f>COUNTIF(СписМінфін!$B$2:$B$101,F15)</f>
        <v>1</v>
      </c>
      <c r="D15" s="22">
        <v>9247128791</v>
      </c>
      <c r="E15" s="22" t="str">
        <f t="shared" si="0"/>
        <v>12ДЕРЖАВНЕ ПIДПРИЄМСТВО "АНТОНОВ"</v>
      </c>
      <c r="F15" s="71" t="s">
        <v>56</v>
      </c>
      <c r="G15" s="41">
        <v>143075226658</v>
      </c>
      <c r="H15" s="40">
        <v>42724</v>
      </c>
      <c r="I15" s="40">
        <v>42724</v>
      </c>
      <c r="J15" s="40" t="s">
        <v>108</v>
      </c>
      <c r="K15" s="42">
        <v>33635040</v>
      </c>
      <c r="L15" s="40" t="s">
        <v>108</v>
      </c>
      <c r="M15" s="24">
        <f t="shared" si="1"/>
        <v>33548854</v>
      </c>
      <c r="N15" s="40">
        <v>42754</v>
      </c>
      <c r="O15" s="30">
        <v>33548854</v>
      </c>
      <c r="P15" s="43">
        <v>0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223">
        <v>0</v>
      </c>
      <c r="Z15" s="339"/>
      <c r="AA15" s="228">
        <v>0</v>
      </c>
      <c r="AB15" s="43">
        <v>0</v>
      </c>
      <c r="AC15" s="43">
        <v>0</v>
      </c>
      <c r="AD15" s="43">
        <v>0</v>
      </c>
      <c r="AE15" s="43">
        <v>0</v>
      </c>
      <c r="AF15" s="223">
        <v>0</v>
      </c>
      <c r="AG15" s="234"/>
      <c r="AH15" s="228">
        <v>0</v>
      </c>
      <c r="AI15" s="56">
        <f t="shared" si="9"/>
        <v>33548854</v>
      </c>
      <c r="AJ15" s="49">
        <v>42768</v>
      </c>
      <c r="AK15" s="57">
        <v>33548854</v>
      </c>
      <c r="AL15" s="43">
        <v>0</v>
      </c>
      <c r="AM15" s="43">
        <v>0</v>
      </c>
      <c r="AN15" s="43">
        <v>0</v>
      </c>
      <c r="AO15" s="43">
        <v>0</v>
      </c>
      <c r="AP15" s="43">
        <v>0</v>
      </c>
      <c r="AQ15" s="43">
        <v>0</v>
      </c>
      <c r="AR15" s="43">
        <v>0</v>
      </c>
      <c r="AS15" s="43">
        <v>0</v>
      </c>
      <c r="AT15" s="43">
        <v>0</v>
      </c>
      <c r="AU15" s="43">
        <v>0</v>
      </c>
      <c r="AV15" s="43"/>
      <c r="AW15" s="19"/>
      <c r="AX15" s="24">
        <f t="shared" si="2"/>
        <v>86186</v>
      </c>
      <c r="AY15" s="24">
        <f t="shared" si="3"/>
        <v>0</v>
      </c>
      <c r="AZ15" s="24">
        <f t="shared" si="4"/>
        <v>86186</v>
      </c>
      <c r="BA15" s="457">
        <f t="shared" si="5"/>
        <v>12</v>
      </c>
      <c r="BB15" s="217">
        <f t="shared" si="11"/>
        <v>0.99743761268010978</v>
      </c>
      <c r="BC15" s="216">
        <f t="shared" si="7"/>
        <v>1</v>
      </c>
      <c r="BD15" s="14">
        <f t="shared" si="8"/>
        <v>30</v>
      </c>
      <c r="BE15" s="349">
        <f t="shared" si="10"/>
        <v>33635040</v>
      </c>
    </row>
    <row r="16" spans="1:57" s="14" customFormat="1" x14ac:dyDescent="0.2">
      <c r="A16" s="40">
        <v>42422</v>
      </c>
      <c r="B16" s="22">
        <v>9021830163</v>
      </c>
      <c r="C16" s="22">
        <f>COUNTIF(СписМінфін!$B$2:$B$101,F16)</f>
        <v>0</v>
      </c>
      <c r="D16" s="22">
        <v>9021830163</v>
      </c>
      <c r="E16" s="22" t="str">
        <f t="shared" si="0"/>
        <v>2ДЕРЖАВНЕ ПIДПРИЄМСТВО "ЗАВОД "ЕЛЕКТРОВАЖМАШ"</v>
      </c>
      <c r="F16" s="71" t="s">
        <v>136</v>
      </c>
      <c r="G16" s="41">
        <v>2131220393</v>
      </c>
      <c r="H16" s="40">
        <v>42422</v>
      </c>
      <c r="I16" s="40">
        <v>42422</v>
      </c>
      <c r="J16" s="40" t="s">
        <v>108</v>
      </c>
      <c r="K16" s="42">
        <v>11271008</v>
      </c>
      <c r="L16" s="40">
        <v>42450</v>
      </c>
      <c r="M16" s="192">
        <f t="shared" si="1"/>
        <v>11271008</v>
      </c>
      <c r="N16" s="40">
        <v>42451</v>
      </c>
      <c r="O16" s="24">
        <v>11271008</v>
      </c>
      <c r="P16" s="43">
        <v>0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223">
        <v>0</v>
      </c>
      <c r="Z16" s="339"/>
      <c r="AA16" s="228">
        <v>0</v>
      </c>
      <c r="AB16" s="43">
        <v>0</v>
      </c>
      <c r="AC16" s="195">
        <v>0</v>
      </c>
      <c r="AD16" s="43">
        <v>0</v>
      </c>
      <c r="AE16" s="43">
        <v>0</v>
      </c>
      <c r="AF16" s="223">
        <v>0</v>
      </c>
      <c r="AG16" s="234"/>
      <c r="AH16" s="228">
        <v>0</v>
      </c>
      <c r="AI16" s="194">
        <f t="shared" si="9"/>
        <v>11271008</v>
      </c>
      <c r="AJ16" s="40">
        <v>42454</v>
      </c>
      <c r="AK16" s="56">
        <v>11271008</v>
      </c>
      <c r="AL16" s="43">
        <v>0</v>
      </c>
      <c r="AM16" s="43">
        <v>0</v>
      </c>
      <c r="AN16" s="43">
        <v>0</v>
      </c>
      <c r="AO16" s="43">
        <v>0</v>
      </c>
      <c r="AP16" s="43">
        <v>0</v>
      </c>
      <c r="AQ16" s="43">
        <v>0</v>
      </c>
      <c r="AR16" s="43">
        <v>0</v>
      </c>
      <c r="AS16" s="43">
        <v>0</v>
      </c>
      <c r="AT16" s="43">
        <v>0</v>
      </c>
      <c r="AU16" s="43">
        <v>0</v>
      </c>
      <c r="AV16" s="43"/>
      <c r="AW16" s="19"/>
      <c r="AX16" s="192">
        <f t="shared" si="2"/>
        <v>0</v>
      </c>
      <c r="AY16" s="192">
        <f t="shared" si="3"/>
        <v>0</v>
      </c>
      <c r="AZ16" s="192">
        <f t="shared" si="4"/>
        <v>0</v>
      </c>
      <c r="BA16" s="158">
        <f t="shared" si="5"/>
        <v>2</v>
      </c>
      <c r="BB16" s="217">
        <f t="shared" si="11"/>
        <v>1</v>
      </c>
      <c r="BC16" s="216">
        <f t="shared" si="7"/>
        <v>1</v>
      </c>
      <c r="BD16" s="14">
        <f t="shared" si="8"/>
        <v>29</v>
      </c>
      <c r="BE16" s="349">
        <f t="shared" si="10"/>
        <v>11271008</v>
      </c>
    </row>
    <row r="17" spans="1:57" s="14" customFormat="1" x14ac:dyDescent="0.2">
      <c r="A17" s="40">
        <v>42446</v>
      </c>
      <c r="B17" s="22">
        <v>9037728316</v>
      </c>
      <c r="C17" s="22">
        <f>COUNTIF(СписМінфін!$B$2:$B$101,F17)</f>
        <v>0</v>
      </c>
      <c r="D17" s="22">
        <v>9037728316</v>
      </c>
      <c r="E17" s="22" t="str">
        <f t="shared" si="0"/>
        <v>3ДЕРЖАВНЕ ПIДПРИЄМСТВО "ЗАВОД "ЕЛЕКТРОВАЖМАШ"</v>
      </c>
      <c r="F17" s="71" t="s">
        <v>136</v>
      </c>
      <c r="G17" s="41">
        <v>2131220393</v>
      </c>
      <c r="H17" s="40">
        <v>42446</v>
      </c>
      <c r="I17" s="40">
        <v>42446</v>
      </c>
      <c r="J17" s="40" t="s">
        <v>108</v>
      </c>
      <c r="K17" s="42">
        <v>13369928</v>
      </c>
      <c r="L17" s="40">
        <v>42480</v>
      </c>
      <c r="M17" s="192">
        <f t="shared" si="1"/>
        <v>13369928</v>
      </c>
      <c r="N17" s="40">
        <v>42481</v>
      </c>
      <c r="O17" s="24">
        <v>13369928</v>
      </c>
      <c r="P17" s="43">
        <v>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  <c r="V17" s="43">
        <v>0</v>
      </c>
      <c r="W17" s="43">
        <v>0</v>
      </c>
      <c r="X17" s="43">
        <v>0</v>
      </c>
      <c r="Y17" s="223">
        <v>0</v>
      </c>
      <c r="Z17" s="339"/>
      <c r="AA17" s="228">
        <v>0</v>
      </c>
      <c r="AB17" s="43">
        <v>0</v>
      </c>
      <c r="AC17" s="195">
        <v>0</v>
      </c>
      <c r="AD17" s="43">
        <v>0</v>
      </c>
      <c r="AE17" s="43">
        <v>0</v>
      </c>
      <c r="AF17" s="223">
        <v>0</v>
      </c>
      <c r="AG17" s="234"/>
      <c r="AH17" s="228">
        <v>0</v>
      </c>
      <c r="AI17" s="194">
        <f t="shared" si="9"/>
        <v>13369928</v>
      </c>
      <c r="AJ17" s="40">
        <v>42488</v>
      </c>
      <c r="AK17" s="56">
        <v>13369928</v>
      </c>
      <c r="AL17" s="43">
        <v>0</v>
      </c>
      <c r="AM17" s="43">
        <v>0</v>
      </c>
      <c r="AN17" s="43">
        <v>0</v>
      </c>
      <c r="AO17" s="43">
        <v>0</v>
      </c>
      <c r="AP17" s="43">
        <v>0</v>
      </c>
      <c r="AQ17" s="43">
        <v>0</v>
      </c>
      <c r="AR17" s="43">
        <v>0</v>
      </c>
      <c r="AS17" s="43">
        <v>0</v>
      </c>
      <c r="AT17" s="43">
        <v>0</v>
      </c>
      <c r="AU17" s="43">
        <v>0</v>
      </c>
      <c r="AV17" s="43"/>
      <c r="AW17" s="19"/>
      <c r="AX17" s="192">
        <f t="shared" si="2"/>
        <v>0</v>
      </c>
      <c r="AY17" s="192">
        <f t="shared" si="3"/>
        <v>0</v>
      </c>
      <c r="AZ17" s="192">
        <f t="shared" si="4"/>
        <v>0</v>
      </c>
      <c r="BA17" s="158">
        <f t="shared" si="5"/>
        <v>3</v>
      </c>
      <c r="BB17" s="217">
        <f t="shared" si="11"/>
        <v>1</v>
      </c>
      <c r="BC17" s="216">
        <f t="shared" si="7"/>
        <v>1</v>
      </c>
      <c r="BD17" s="14">
        <f t="shared" si="8"/>
        <v>35</v>
      </c>
      <c r="BE17" s="349">
        <f t="shared" si="10"/>
        <v>13369928</v>
      </c>
    </row>
    <row r="18" spans="1:57" s="14" customFormat="1" x14ac:dyDescent="0.2">
      <c r="A18" s="40">
        <v>42479</v>
      </c>
      <c r="B18" s="22">
        <v>9059744003</v>
      </c>
      <c r="C18" s="22">
        <f>COUNTIF(СписМінфін!$B$2:$B$101,F18)</f>
        <v>0</v>
      </c>
      <c r="D18" s="22">
        <v>9059744003</v>
      </c>
      <c r="E18" s="22" t="str">
        <f t="shared" si="0"/>
        <v>4ДЕРЖАВНЕ ПIДПРИЄМСТВО "ЗАВОД "ЕЛЕКТРОВАЖМАШ"</v>
      </c>
      <c r="F18" s="71" t="s">
        <v>136</v>
      </c>
      <c r="G18" s="41">
        <v>2131220393</v>
      </c>
      <c r="H18" s="40">
        <v>42479</v>
      </c>
      <c r="I18" s="40">
        <v>42479</v>
      </c>
      <c r="J18" s="40" t="s">
        <v>108</v>
      </c>
      <c r="K18" s="42">
        <v>12987194</v>
      </c>
      <c r="L18" s="40">
        <v>42513</v>
      </c>
      <c r="M18" s="192">
        <f t="shared" si="1"/>
        <v>12987194</v>
      </c>
      <c r="N18" s="40">
        <v>42514</v>
      </c>
      <c r="O18" s="24">
        <v>12987194</v>
      </c>
      <c r="P18" s="43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223">
        <v>0</v>
      </c>
      <c r="Z18" s="339"/>
      <c r="AA18" s="228">
        <v>0</v>
      </c>
      <c r="AB18" s="43">
        <v>0</v>
      </c>
      <c r="AC18" s="195">
        <v>0</v>
      </c>
      <c r="AD18" s="43">
        <v>0</v>
      </c>
      <c r="AE18" s="43">
        <v>0</v>
      </c>
      <c r="AF18" s="223">
        <v>0</v>
      </c>
      <c r="AG18" s="234"/>
      <c r="AH18" s="228">
        <v>0</v>
      </c>
      <c r="AI18" s="194">
        <f t="shared" si="9"/>
        <v>12987194</v>
      </c>
      <c r="AJ18" s="40">
        <v>42517</v>
      </c>
      <c r="AK18" s="56">
        <v>12987194</v>
      </c>
      <c r="AL18" s="43">
        <v>0</v>
      </c>
      <c r="AM18" s="43">
        <v>0</v>
      </c>
      <c r="AN18" s="43">
        <v>0</v>
      </c>
      <c r="AO18" s="43">
        <v>0</v>
      </c>
      <c r="AP18" s="43">
        <v>0</v>
      </c>
      <c r="AQ18" s="43">
        <v>0</v>
      </c>
      <c r="AR18" s="43">
        <v>0</v>
      </c>
      <c r="AS18" s="43">
        <v>0</v>
      </c>
      <c r="AT18" s="43">
        <v>0</v>
      </c>
      <c r="AU18" s="43">
        <v>0</v>
      </c>
      <c r="AV18" s="43"/>
      <c r="AW18" s="19"/>
      <c r="AX18" s="192">
        <f t="shared" si="2"/>
        <v>0</v>
      </c>
      <c r="AY18" s="192">
        <f t="shared" si="3"/>
        <v>0</v>
      </c>
      <c r="AZ18" s="192">
        <f t="shared" si="4"/>
        <v>0</v>
      </c>
      <c r="BA18" s="158">
        <f t="shared" si="5"/>
        <v>4</v>
      </c>
      <c r="BB18" s="217">
        <f t="shared" si="11"/>
        <v>1</v>
      </c>
      <c r="BC18" s="216">
        <f t="shared" si="7"/>
        <v>1</v>
      </c>
      <c r="BD18" s="14">
        <f t="shared" si="8"/>
        <v>35</v>
      </c>
      <c r="BE18" s="349">
        <f t="shared" si="10"/>
        <v>12987194</v>
      </c>
    </row>
    <row r="19" spans="1:57" s="14" customFormat="1" x14ac:dyDescent="0.2">
      <c r="A19" s="40">
        <v>42509</v>
      </c>
      <c r="B19" s="22">
        <v>9080927967</v>
      </c>
      <c r="C19" s="22">
        <f>COUNTIF(СписМінфін!$B$2:$B$101,F19)</f>
        <v>0</v>
      </c>
      <c r="D19" s="22">
        <v>9080927967</v>
      </c>
      <c r="E19" s="22" t="str">
        <f t="shared" si="0"/>
        <v>5ДЕРЖАВНЕ ПIДПРИЄМСТВО "ЗАВОД "ЕЛЕКТРОВАЖМАШ"</v>
      </c>
      <c r="F19" s="71" t="s">
        <v>136</v>
      </c>
      <c r="G19" s="41">
        <v>2131220393</v>
      </c>
      <c r="H19" s="40">
        <v>42509</v>
      </c>
      <c r="I19" s="40">
        <v>42509</v>
      </c>
      <c r="J19" s="40" t="s">
        <v>108</v>
      </c>
      <c r="K19" s="42">
        <v>12956482</v>
      </c>
      <c r="L19" s="40">
        <v>42542</v>
      </c>
      <c r="M19" s="192">
        <f t="shared" si="1"/>
        <v>12956482</v>
      </c>
      <c r="N19" s="40">
        <v>42543</v>
      </c>
      <c r="O19" s="24">
        <v>12956482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223">
        <v>0</v>
      </c>
      <c r="Z19" s="339"/>
      <c r="AA19" s="228">
        <v>0</v>
      </c>
      <c r="AB19" s="43">
        <v>0</v>
      </c>
      <c r="AC19" s="195">
        <v>0</v>
      </c>
      <c r="AD19" s="43">
        <v>0</v>
      </c>
      <c r="AE19" s="43">
        <v>0</v>
      </c>
      <c r="AF19" s="223">
        <v>0</v>
      </c>
      <c r="AG19" s="234"/>
      <c r="AH19" s="228">
        <v>0</v>
      </c>
      <c r="AI19" s="194">
        <f t="shared" si="9"/>
        <v>12956482</v>
      </c>
      <c r="AJ19" s="40">
        <v>42559</v>
      </c>
      <c r="AK19" s="56">
        <v>12956482</v>
      </c>
      <c r="AL19" s="43">
        <v>0</v>
      </c>
      <c r="AM19" s="43">
        <v>0</v>
      </c>
      <c r="AN19" s="43">
        <v>0</v>
      </c>
      <c r="AO19" s="43">
        <v>0</v>
      </c>
      <c r="AP19" s="43">
        <v>0</v>
      </c>
      <c r="AQ19" s="43">
        <v>0</v>
      </c>
      <c r="AR19" s="43">
        <v>0</v>
      </c>
      <c r="AS19" s="43">
        <v>0</v>
      </c>
      <c r="AT19" s="43">
        <v>0</v>
      </c>
      <c r="AU19" s="43">
        <v>0</v>
      </c>
      <c r="AV19" s="43"/>
      <c r="AW19" s="19"/>
      <c r="AX19" s="192">
        <f t="shared" si="2"/>
        <v>0</v>
      </c>
      <c r="AY19" s="192">
        <f t="shared" si="3"/>
        <v>0</v>
      </c>
      <c r="AZ19" s="192">
        <f t="shared" si="4"/>
        <v>0</v>
      </c>
      <c r="BA19" s="158">
        <f t="shared" si="5"/>
        <v>5</v>
      </c>
      <c r="BB19" s="217">
        <f t="shared" si="11"/>
        <v>1</v>
      </c>
      <c r="BC19" s="216">
        <f t="shared" si="7"/>
        <v>1</v>
      </c>
      <c r="BD19" s="14">
        <f t="shared" si="8"/>
        <v>34</v>
      </c>
      <c r="BE19" s="349">
        <f t="shared" si="10"/>
        <v>12956482</v>
      </c>
    </row>
    <row r="20" spans="1:57" s="14" customFormat="1" x14ac:dyDescent="0.2">
      <c r="A20" s="40">
        <v>42538</v>
      </c>
      <c r="B20" s="22">
        <v>9101491380</v>
      </c>
      <c r="C20" s="22">
        <f>COUNTIF(СписМінфін!$B$2:$B$101,F20)</f>
        <v>0</v>
      </c>
      <c r="D20" s="22">
        <v>9101491380</v>
      </c>
      <c r="E20" s="22" t="str">
        <f t="shared" si="0"/>
        <v>6ДЕРЖАВНЕ ПIДПРИЄМСТВО "ЗАВОД "ЕЛЕКТРОВАЖМАШ"</v>
      </c>
      <c r="F20" s="71" t="s">
        <v>136</v>
      </c>
      <c r="G20" s="41">
        <v>2131220393</v>
      </c>
      <c r="H20" s="40">
        <v>42538</v>
      </c>
      <c r="I20" s="40">
        <v>42538</v>
      </c>
      <c r="J20" s="40" t="s">
        <v>108</v>
      </c>
      <c r="K20" s="56">
        <v>13565017</v>
      </c>
      <c r="L20" s="40">
        <v>42571</v>
      </c>
      <c r="M20" s="192">
        <f t="shared" si="1"/>
        <v>13565017</v>
      </c>
      <c r="N20" s="40">
        <v>42572</v>
      </c>
      <c r="O20" s="24">
        <v>13565017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223">
        <v>0</v>
      </c>
      <c r="Z20" s="339"/>
      <c r="AA20" s="228">
        <v>0</v>
      </c>
      <c r="AB20" s="43">
        <v>0</v>
      </c>
      <c r="AC20" s="195">
        <v>0</v>
      </c>
      <c r="AD20" s="43">
        <v>0</v>
      </c>
      <c r="AE20" s="43">
        <v>0</v>
      </c>
      <c r="AF20" s="223">
        <v>0</v>
      </c>
      <c r="AG20" s="234"/>
      <c r="AH20" s="228">
        <v>0</v>
      </c>
      <c r="AI20" s="194">
        <f t="shared" si="9"/>
        <v>13565017</v>
      </c>
      <c r="AJ20" s="40">
        <v>42580</v>
      </c>
      <c r="AK20" s="56">
        <v>13565017</v>
      </c>
      <c r="AL20" s="43">
        <v>0</v>
      </c>
      <c r="AM20" s="43">
        <v>0</v>
      </c>
      <c r="AN20" s="43">
        <v>0</v>
      </c>
      <c r="AO20" s="43">
        <v>0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/>
      <c r="AW20" s="19"/>
      <c r="AX20" s="192">
        <f t="shared" si="2"/>
        <v>0</v>
      </c>
      <c r="AY20" s="192">
        <f t="shared" si="3"/>
        <v>0</v>
      </c>
      <c r="AZ20" s="192">
        <f t="shared" si="4"/>
        <v>0</v>
      </c>
      <c r="BA20" s="158">
        <f t="shared" si="5"/>
        <v>6</v>
      </c>
      <c r="BB20" s="217">
        <f t="shared" si="11"/>
        <v>1</v>
      </c>
      <c r="BC20" s="216">
        <f t="shared" si="7"/>
        <v>1</v>
      </c>
      <c r="BD20" s="14">
        <f t="shared" si="8"/>
        <v>34</v>
      </c>
      <c r="BE20" s="349">
        <f t="shared" si="10"/>
        <v>13565017</v>
      </c>
    </row>
    <row r="21" spans="1:57" s="14" customFormat="1" ht="12.75" customHeight="1" x14ac:dyDescent="0.2">
      <c r="A21" s="40">
        <v>42570</v>
      </c>
      <c r="B21" s="22">
        <v>9124682558</v>
      </c>
      <c r="C21" s="22">
        <f>COUNTIF(СписМінфін!$B$2:$B$101,F21)</f>
        <v>0</v>
      </c>
      <c r="D21" s="22">
        <v>9124682558</v>
      </c>
      <c r="E21" s="22" t="str">
        <f t="shared" si="0"/>
        <v>7ДЕРЖАВНЕ ПIДПРИЄМСТВО "ЗАВОД "ЕЛЕКТРОВАЖМАШ"</v>
      </c>
      <c r="F21" s="71" t="s">
        <v>136</v>
      </c>
      <c r="G21" s="41">
        <v>2131220393</v>
      </c>
      <c r="H21" s="40">
        <v>42570</v>
      </c>
      <c r="I21" s="40">
        <v>42570</v>
      </c>
      <c r="J21" s="40" t="s">
        <v>108</v>
      </c>
      <c r="K21" s="56">
        <v>13658108</v>
      </c>
      <c r="L21" s="40">
        <v>42601</v>
      </c>
      <c r="M21" s="192">
        <f t="shared" si="1"/>
        <v>13658108</v>
      </c>
      <c r="N21" s="40">
        <v>42607</v>
      </c>
      <c r="O21" s="24">
        <v>13658108</v>
      </c>
      <c r="P21" s="43">
        <v>0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223">
        <v>0</v>
      </c>
      <c r="Z21" s="339"/>
      <c r="AA21" s="228">
        <v>0</v>
      </c>
      <c r="AB21" s="43">
        <v>0</v>
      </c>
      <c r="AC21" s="195">
        <v>0</v>
      </c>
      <c r="AD21" s="43">
        <v>0</v>
      </c>
      <c r="AE21" s="43">
        <v>0</v>
      </c>
      <c r="AF21" s="223">
        <v>0</v>
      </c>
      <c r="AG21" s="234"/>
      <c r="AH21" s="228">
        <v>0</v>
      </c>
      <c r="AI21" s="194">
        <f t="shared" si="9"/>
        <v>13658108</v>
      </c>
      <c r="AJ21" s="40">
        <v>42613</v>
      </c>
      <c r="AK21" s="56">
        <v>13658108</v>
      </c>
      <c r="AL21" s="43">
        <v>0</v>
      </c>
      <c r="AM21" s="43">
        <v>0</v>
      </c>
      <c r="AN21" s="43">
        <v>0</v>
      </c>
      <c r="AO21" s="43">
        <v>0</v>
      </c>
      <c r="AP21" s="43">
        <v>0</v>
      </c>
      <c r="AQ21" s="43">
        <v>0</v>
      </c>
      <c r="AR21" s="43">
        <v>0</v>
      </c>
      <c r="AS21" s="43">
        <v>0</v>
      </c>
      <c r="AT21" s="43">
        <v>0</v>
      </c>
      <c r="AU21" s="43">
        <v>0</v>
      </c>
      <c r="AV21" s="43"/>
      <c r="AW21" s="19"/>
      <c r="AX21" s="192">
        <f t="shared" si="2"/>
        <v>0</v>
      </c>
      <c r="AY21" s="192">
        <f t="shared" si="3"/>
        <v>0</v>
      </c>
      <c r="AZ21" s="192">
        <f t="shared" si="4"/>
        <v>0</v>
      </c>
      <c r="BA21" s="158">
        <f t="shared" si="5"/>
        <v>7</v>
      </c>
      <c r="BB21" s="217">
        <f t="shared" si="11"/>
        <v>1</v>
      </c>
      <c r="BC21" s="216">
        <f t="shared" si="7"/>
        <v>1</v>
      </c>
      <c r="BD21" s="14">
        <f t="shared" si="8"/>
        <v>37</v>
      </c>
      <c r="BE21" s="349">
        <f t="shared" si="10"/>
        <v>13658108</v>
      </c>
    </row>
    <row r="22" spans="1:57" s="14" customFormat="1" x14ac:dyDescent="0.2">
      <c r="A22" s="40">
        <v>42599</v>
      </c>
      <c r="B22" s="22">
        <v>9147515822</v>
      </c>
      <c r="C22" s="22">
        <f>COUNTIF(СписМінфін!$B$2:$B$101,F22)</f>
        <v>0</v>
      </c>
      <c r="D22" s="22">
        <v>9147515822</v>
      </c>
      <c r="E22" s="22" t="str">
        <f t="shared" si="0"/>
        <v>8ДЕРЖАВНЕ ПIДПРИЄМСТВО "ЗАВОД "ЕЛЕКТРОВАЖМАШ"</v>
      </c>
      <c r="F22" s="71" t="s">
        <v>136</v>
      </c>
      <c r="G22" s="41">
        <v>2131220393</v>
      </c>
      <c r="H22" s="40">
        <v>42599</v>
      </c>
      <c r="I22" s="40">
        <v>42599</v>
      </c>
      <c r="J22" s="40" t="s">
        <v>108</v>
      </c>
      <c r="K22" s="56">
        <v>9891856</v>
      </c>
      <c r="L22" s="40">
        <v>42634</v>
      </c>
      <c r="M22" s="192">
        <f t="shared" si="1"/>
        <v>9891856</v>
      </c>
      <c r="N22" s="40">
        <v>42635</v>
      </c>
      <c r="O22" s="24">
        <v>9891856</v>
      </c>
      <c r="P22" s="43">
        <v>0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223">
        <v>0</v>
      </c>
      <c r="Z22" s="339"/>
      <c r="AA22" s="228">
        <v>0</v>
      </c>
      <c r="AB22" s="43">
        <v>0</v>
      </c>
      <c r="AC22" s="195">
        <v>0</v>
      </c>
      <c r="AD22" s="43">
        <v>0</v>
      </c>
      <c r="AE22" s="43">
        <v>0</v>
      </c>
      <c r="AF22" s="223">
        <v>0</v>
      </c>
      <c r="AG22" s="234"/>
      <c r="AH22" s="228">
        <v>0</v>
      </c>
      <c r="AI22" s="194">
        <f t="shared" si="9"/>
        <v>9891856</v>
      </c>
      <c r="AJ22" s="40">
        <v>42642</v>
      </c>
      <c r="AK22" s="56">
        <v>9891856</v>
      </c>
      <c r="AL22" s="43">
        <v>0</v>
      </c>
      <c r="AM22" s="43">
        <v>0</v>
      </c>
      <c r="AN22" s="43">
        <v>0</v>
      </c>
      <c r="AO22" s="43">
        <v>0</v>
      </c>
      <c r="AP22" s="43">
        <v>0</v>
      </c>
      <c r="AQ22" s="43">
        <v>0</v>
      </c>
      <c r="AR22" s="43">
        <v>0</v>
      </c>
      <c r="AS22" s="43">
        <v>0</v>
      </c>
      <c r="AT22" s="43">
        <v>0</v>
      </c>
      <c r="AU22" s="43">
        <v>0</v>
      </c>
      <c r="AV22" s="43"/>
      <c r="AW22" s="19"/>
      <c r="AX22" s="192">
        <f t="shared" si="2"/>
        <v>0</v>
      </c>
      <c r="AY22" s="192">
        <f t="shared" si="3"/>
        <v>0</v>
      </c>
      <c r="AZ22" s="192">
        <f t="shared" si="4"/>
        <v>0</v>
      </c>
      <c r="BA22" s="158">
        <f t="shared" si="5"/>
        <v>8</v>
      </c>
      <c r="BB22" s="217">
        <f t="shared" si="11"/>
        <v>1</v>
      </c>
      <c r="BC22" s="216">
        <f t="shared" si="7"/>
        <v>1</v>
      </c>
      <c r="BD22" s="14">
        <f t="shared" si="8"/>
        <v>36</v>
      </c>
      <c r="BE22" s="349">
        <f t="shared" si="10"/>
        <v>9891856</v>
      </c>
    </row>
    <row r="23" spans="1:57" s="14" customFormat="1" x14ac:dyDescent="0.2">
      <c r="A23" s="40">
        <v>42632</v>
      </c>
      <c r="B23" s="22">
        <v>9171758263</v>
      </c>
      <c r="C23" s="22">
        <f>COUNTIF(СписМінфін!$B$2:$B$101,F23)</f>
        <v>0</v>
      </c>
      <c r="D23" s="22">
        <v>9171758263</v>
      </c>
      <c r="E23" s="22" t="str">
        <f t="shared" si="0"/>
        <v>9ДЕРЖАВНЕ ПIДПРИЄМСТВО "ЗАВОД "ЕЛЕКТРОВАЖМАШ"</v>
      </c>
      <c r="F23" s="71" t="s">
        <v>136</v>
      </c>
      <c r="G23" s="41">
        <v>2131220393</v>
      </c>
      <c r="H23" s="40">
        <v>42632</v>
      </c>
      <c r="I23" s="40">
        <v>42632</v>
      </c>
      <c r="J23" s="40" t="s">
        <v>108</v>
      </c>
      <c r="K23" s="56">
        <v>10847526</v>
      </c>
      <c r="L23" s="40">
        <v>42663</v>
      </c>
      <c r="M23" s="192">
        <f t="shared" si="1"/>
        <v>10847526</v>
      </c>
      <c r="N23" s="40">
        <v>42664</v>
      </c>
      <c r="O23" s="24">
        <v>10847526</v>
      </c>
      <c r="P23" s="43">
        <v>0</v>
      </c>
      <c r="Q23" s="43">
        <v>0</v>
      </c>
      <c r="R23" s="43">
        <v>0</v>
      </c>
      <c r="S23" s="43">
        <v>0</v>
      </c>
      <c r="T23" s="43">
        <v>0</v>
      </c>
      <c r="U23" s="43">
        <v>0</v>
      </c>
      <c r="V23" s="43">
        <v>0</v>
      </c>
      <c r="W23" s="43">
        <v>0</v>
      </c>
      <c r="X23" s="43">
        <v>0</v>
      </c>
      <c r="Y23" s="223">
        <v>0</v>
      </c>
      <c r="Z23" s="339"/>
      <c r="AA23" s="228">
        <v>0</v>
      </c>
      <c r="AB23" s="43">
        <v>0</v>
      </c>
      <c r="AC23" s="195">
        <v>0</v>
      </c>
      <c r="AD23" s="43">
        <v>0</v>
      </c>
      <c r="AE23" s="43">
        <v>0</v>
      </c>
      <c r="AF23" s="223">
        <v>0</v>
      </c>
      <c r="AG23" s="234"/>
      <c r="AH23" s="228">
        <v>0</v>
      </c>
      <c r="AI23" s="194">
        <f t="shared" si="9"/>
        <v>10847526</v>
      </c>
      <c r="AJ23" s="40">
        <v>42670</v>
      </c>
      <c r="AK23" s="56">
        <v>10847526</v>
      </c>
      <c r="AL23" s="43">
        <v>0</v>
      </c>
      <c r="AM23" s="43">
        <v>0</v>
      </c>
      <c r="AN23" s="43">
        <v>0</v>
      </c>
      <c r="AO23" s="43">
        <v>0</v>
      </c>
      <c r="AP23" s="43">
        <v>0</v>
      </c>
      <c r="AQ23" s="43">
        <v>0</v>
      </c>
      <c r="AR23" s="43">
        <v>0</v>
      </c>
      <c r="AS23" s="43">
        <v>0</v>
      </c>
      <c r="AT23" s="43">
        <v>0</v>
      </c>
      <c r="AU23" s="43">
        <v>0</v>
      </c>
      <c r="AV23" s="43"/>
      <c r="AW23" s="19"/>
      <c r="AX23" s="192">
        <f t="shared" si="2"/>
        <v>0</v>
      </c>
      <c r="AY23" s="192">
        <f t="shared" si="3"/>
        <v>0</v>
      </c>
      <c r="AZ23" s="192">
        <f t="shared" si="4"/>
        <v>0</v>
      </c>
      <c r="BA23" s="158">
        <f t="shared" si="5"/>
        <v>9</v>
      </c>
      <c r="BB23" s="217">
        <f t="shared" si="11"/>
        <v>1</v>
      </c>
      <c r="BC23" s="216">
        <f t="shared" si="7"/>
        <v>1</v>
      </c>
      <c r="BD23" s="14">
        <f t="shared" si="8"/>
        <v>32</v>
      </c>
      <c r="BE23" s="349">
        <f t="shared" si="10"/>
        <v>10847526</v>
      </c>
    </row>
    <row r="24" spans="1:57" s="14" customFormat="1" x14ac:dyDescent="0.2">
      <c r="A24" s="40">
        <v>42663</v>
      </c>
      <c r="B24" s="22">
        <v>9197423670</v>
      </c>
      <c r="C24" s="22">
        <f>COUNTIF(СписМінфін!$B$2:$B$101,F24)</f>
        <v>0</v>
      </c>
      <c r="D24" s="22">
        <v>9197423670</v>
      </c>
      <c r="E24" s="22" t="str">
        <f t="shared" si="0"/>
        <v>10ДЕРЖАВНЕ ПIДПРИЄМСТВО "ЗАВОД "ЕЛЕКТРОВАЖМАШ"</v>
      </c>
      <c r="F24" s="71" t="s">
        <v>136</v>
      </c>
      <c r="G24" s="41">
        <v>2131220393</v>
      </c>
      <c r="H24" s="40">
        <v>42663</v>
      </c>
      <c r="I24" s="40">
        <v>42663</v>
      </c>
      <c r="J24" s="40" t="s">
        <v>108</v>
      </c>
      <c r="K24" s="56">
        <v>14972589</v>
      </c>
      <c r="L24" s="40">
        <v>42692</v>
      </c>
      <c r="M24" s="192">
        <f t="shared" si="1"/>
        <v>14972589</v>
      </c>
      <c r="N24" s="40">
        <v>42695</v>
      </c>
      <c r="O24" s="24">
        <v>14972589</v>
      </c>
      <c r="P24" s="43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223">
        <v>0</v>
      </c>
      <c r="Z24" s="339"/>
      <c r="AA24" s="228">
        <v>0</v>
      </c>
      <c r="AB24" s="43">
        <v>0</v>
      </c>
      <c r="AC24" s="195">
        <v>0</v>
      </c>
      <c r="AD24" s="43">
        <v>0</v>
      </c>
      <c r="AE24" s="43">
        <v>0</v>
      </c>
      <c r="AF24" s="223">
        <v>0</v>
      </c>
      <c r="AG24" s="234"/>
      <c r="AH24" s="228">
        <v>0</v>
      </c>
      <c r="AI24" s="194">
        <f t="shared" si="9"/>
        <v>14972589</v>
      </c>
      <c r="AJ24" s="40">
        <v>42704</v>
      </c>
      <c r="AK24" s="56">
        <v>14972589</v>
      </c>
      <c r="AL24" s="43">
        <v>0</v>
      </c>
      <c r="AM24" s="43">
        <v>0</v>
      </c>
      <c r="AN24" s="43">
        <v>0</v>
      </c>
      <c r="AO24" s="43">
        <v>0</v>
      </c>
      <c r="AP24" s="43">
        <v>0</v>
      </c>
      <c r="AQ24" s="43">
        <v>0</v>
      </c>
      <c r="AR24" s="43">
        <v>0</v>
      </c>
      <c r="AS24" s="43">
        <v>0</v>
      </c>
      <c r="AT24" s="43">
        <v>0</v>
      </c>
      <c r="AU24" s="43">
        <v>0</v>
      </c>
      <c r="AV24" s="43"/>
      <c r="AW24" s="19"/>
      <c r="AX24" s="192">
        <f t="shared" si="2"/>
        <v>0</v>
      </c>
      <c r="AY24" s="192">
        <f t="shared" si="3"/>
        <v>0</v>
      </c>
      <c r="AZ24" s="192">
        <f t="shared" si="4"/>
        <v>0</v>
      </c>
      <c r="BA24" s="158">
        <f t="shared" si="5"/>
        <v>10</v>
      </c>
      <c r="BB24" s="217">
        <f t="shared" si="11"/>
        <v>1</v>
      </c>
      <c r="BC24" s="216">
        <f t="shared" si="7"/>
        <v>1</v>
      </c>
      <c r="BD24" s="14">
        <f t="shared" si="8"/>
        <v>32</v>
      </c>
      <c r="BE24" s="349">
        <f t="shared" si="10"/>
        <v>14972589</v>
      </c>
    </row>
    <row r="25" spans="1:57" s="14" customFormat="1" x14ac:dyDescent="0.2">
      <c r="A25" s="40">
        <v>42692</v>
      </c>
      <c r="B25" s="22">
        <v>9222135591</v>
      </c>
      <c r="C25" s="22">
        <f>COUNTIF(СписМінфін!$B$2:$B$101,F25)</f>
        <v>0</v>
      </c>
      <c r="D25" s="22">
        <v>9222135591</v>
      </c>
      <c r="E25" s="22" t="str">
        <f t="shared" si="0"/>
        <v>11ДЕРЖАВНЕ ПIДПРИЄМСТВО "ЗАВОД "ЕЛЕКТРОВАЖМАШ"</v>
      </c>
      <c r="F25" s="71" t="s">
        <v>136</v>
      </c>
      <c r="G25" s="41">
        <v>2131220393</v>
      </c>
      <c r="H25" s="40">
        <v>42692</v>
      </c>
      <c r="I25" s="40">
        <v>42692</v>
      </c>
      <c r="J25" s="40" t="s">
        <v>108</v>
      </c>
      <c r="K25" s="56">
        <v>11358260</v>
      </c>
      <c r="L25" s="40">
        <v>42725</v>
      </c>
      <c r="M25" s="192">
        <f t="shared" si="1"/>
        <v>401321</v>
      </c>
      <c r="N25" s="40">
        <v>42726</v>
      </c>
      <c r="O25" s="24">
        <v>401321</v>
      </c>
      <c r="P25" s="43">
        <v>0</v>
      </c>
      <c r="Q25" s="43">
        <v>0</v>
      </c>
      <c r="R25" s="43">
        <v>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223">
        <v>0</v>
      </c>
      <c r="Z25" s="339"/>
      <c r="AA25" s="228">
        <v>0</v>
      </c>
      <c r="AB25" s="43">
        <v>0</v>
      </c>
      <c r="AC25" s="195">
        <v>0</v>
      </c>
      <c r="AD25" s="43">
        <v>0</v>
      </c>
      <c r="AE25" s="43">
        <v>0</v>
      </c>
      <c r="AF25" s="223">
        <v>0</v>
      </c>
      <c r="AG25" s="234"/>
      <c r="AH25" s="228">
        <v>0</v>
      </c>
      <c r="AI25" s="194">
        <f t="shared" si="9"/>
        <v>401321</v>
      </c>
      <c r="AJ25" s="40">
        <v>42730</v>
      </c>
      <c r="AK25" s="56">
        <v>401321</v>
      </c>
      <c r="AL25" s="43">
        <v>0</v>
      </c>
      <c r="AM25" s="43">
        <v>0</v>
      </c>
      <c r="AN25" s="43">
        <v>0</v>
      </c>
      <c r="AO25" s="43">
        <v>0</v>
      </c>
      <c r="AP25" s="43">
        <v>0</v>
      </c>
      <c r="AQ25" s="43">
        <v>0</v>
      </c>
      <c r="AR25" s="43">
        <v>0</v>
      </c>
      <c r="AS25" s="43">
        <v>0</v>
      </c>
      <c r="AT25" s="43">
        <v>0</v>
      </c>
      <c r="AU25" s="43">
        <v>0</v>
      </c>
      <c r="AV25" s="43"/>
      <c r="AW25" s="19"/>
      <c r="AX25" s="192">
        <f t="shared" si="2"/>
        <v>10956939</v>
      </c>
      <c r="AY25" s="192">
        <f t="shared" si="3"/>
        <v>0</v>
      </c>
      <c r="AZ25" s="192">
        <f t="shared" si="4"/>
        <v>10956939</v>
      </c>
      <c r="BA25" s="158">
        <f t="shared" si="5"/>
        <v>11</v>
      </c>
      <c r="BB25" s="217">
        <f t="shared" si="11"/>
        <v>3.5332964732274132E-2</v>
      </c>
      <c r="BC25" s="216">
        <f t="shared" si="7"/>
        <v>1</v>
      </c>
      <c r="BD25" s="14">
        <f t="shared" ref="BD25:BD56" si="12">IF(N25=0,"Немає висновку",N25-H25)</f>
        <v>34</v>
      </c>
      <c r="BE25" s="349">
        <f t="shared" si="10"/>
        <v>11358260</v>
      </c>
    </row>
    <row r="26" spans="1:57" s="14" customFormat="1" hidden="1" x14ac:dyDescent="0.2">
      <c r="A26" s="40">
        <v>42723</v>
      </c>
      <c r="B26" s="22">
        <v>9245818805</v>
      </c>
      <c r="C26" s="22">
        <f>COUNTIF(СписМінфін!$B$2:$B$101,F26)</f>
        <v>0</v>
      </c>
      <c r="D26" s="22">
        <v>9245818805</v>
      </c>
      <c r="E26" s="22" t="str">
        <f t="shared" si="0"/>
        <v>12ДЕРЖАВНЕ ПIДПРИЄМСТВО "ЗАВОД "ЕЛЕКТРОВАЖМАШ"</v>
      </c>
      <c r="F26" s="71" t="s">
        <v>136</v>
      </c>
      <c r="G26" s="41">
        <v>2131220393</v>
      </c>
      <c r="H26" s="40">
        <v>42723</v>
      </c>
      <c r="I26" s="40">
        <v>42723</v>
      </c>
      <c r="J26" s="40" t="s">
        <v>108</v>
      </c>
      <c r="K26" s="56">
        <v>7915239</v>
      </c>
      <c r="L26" s="43">
        <v>0</v>
      </c>
      <c r="M26" s="192">
        <f t="shared" si="1"/>
        <v>0</v>
      </c>
      <c r="N26" s="43">
        <v>0</v>
      </c>
      <c r="O26" s="56">
        <v>0</v>
      </c>
      <c r="P26" s="43">
        <v>0</v>
      </c>
      <c r="Q26" s="43">
        <v>0</v>
      </c>
      <c r="R26" s="43">
        <v>0</v>
      </c>
      <c r="S26" s="43">
        <v>0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223">
        <v>0</v>
      </c>
      <c r="Z26" s="339"/>
      <c r="AA26" s="228">
        <v>0</v>
      </c>
      <c r="AB26" s="43">
        <v>0</v>
      </c>
      <c r="AC26" s="195">
        <v>0</v>
      </c>
      <c r="AD26" s="43">
        <v>0</v>
      </c>
      <c r="AE26" s="43">
        <v>0</v>
      </c>
      <c r="AF26" s="223">
        <v>0</v>
      </c>
      <c r="AG26" s="234"/>
      <c r="AH26" s="228">
        <v>0</v>
      </c>
      <c r="AI26" s="194">
        <f t="shared" si="9"/>
        <v>0</v>
      </c>
      <c r="AJ26" s="43">
        <v>0</v>
      </c>
      <c r="AK26" s="43">
        <v>0</v>
      </c>
      <c r="AL26" s="43">
        <v>0</v>
      </c>
      <c r="AM26" s="43">
        <v>0</v>
      </c>
      <c r="AN26" s="43">
        <v>0</v>
      </c>
      <c r="AO26" s="43">
        <v>0</v>
      </c>
      <c r="AP26" s="43">
        <v>0</v>
      </c>
      <c r="AQ26" s="43">
        <v>0</v>
      </c>
      <c r="AR26" s="43">
        <v>0</v>
      </c>
      <c r="AS26" s="43">
        <v>0</v>
      </c>
      <c r="AT26" s="43">
        <v>0</v>
      </c>
      <c r="AU26" s="43">
        <v>0</v>
      </c>
      <c r="AV26" s="43"/>
      <c r="AW26" s="19"/>
      <c r="AX26" s="192">
        <f t="shared" si="2"/>
        <v>7915239</v>
      </c>
      <c r="AY26" s="192">
        <f t="shared" si="3"/>
        <v>0</v>
      </c>
      <c r="AZ26" s="192">
        <f t="shared" si="4"/>
        <v>7915239</v>
      </c>
      <c r="BA26" s="158">
        <f t="shared" si="5"/>
        <v>12</v>
      </c>
      <c r="BB26" s="217" t="str">
        <f>IF(M26=0,"Немає висновку",M26/(K26-AC26))</f>
        <v>Немає висновку</v>
      </c>
      <c r="BC26" s="216" t="str">
        <f t="shared" si="7"/>
        <v>Немає висновку</v>
      </c>
      <c r="BD26" s="14" t="str">
        <f t="shared" si="12"/>
        <v>Немає висновку</v>
      </c>
      <c r="BE26" s="349">
        <f t="shared" si="10"/>
        <v>7915239</v>
      </c>
    </row>
    <row r="27" spans="1:57" s="14" customFormat="1" x14ac:dyDescent="0.2">
      <c r="A27" s="40">
        <v>42422</v>
      </c>
      <c r="B27" s="22">
        <v>9021949607</v>
      </c>
      <c r="C27" s="22">
        <f>COUNTIF(СписМінфін!$B$2:$B$101,F27)</f>
        <v>1</v>
      </c>
      <c r="D27" s="22">
        <v>9021949607</v>
      </c>
      <c r="E27" s="22" t="str">
        <f t="shared" si="0"/>
        <v>2ДЕРЖАВНЕ ПIДПРИЄМСТВО "НАУКОВО-ВИРОБНИЧИЙ КОМПЛЕКС ГАЗОТУРБОБУДУВАННЯ "ЗОРЯ" - "МАШПРОЕКТ"</v>
      </c>
      <c r="F27" s="71" t="s">
        <v>43</v>
      </c>
      <c r="G27" s="41">
        <v>318213814011</v>
      </c>
      <c r="H27" s="40">
        <v>42422</v>
      </c>
      <c r="I27" s="40">
        <v>42422</v>
      </c>
      <c r="J27" s="40" t="s">
        <v>108</v>
      </c>
      <c r="K27" s="42">
        <v>23098723</v>
      </c>
      <c r="L27" s="40">
        <v>42450</v>
      </c>
      <c r="M27" s="24">
        <f t="shared" si="1"/>
        <v>23098723</v>
      </c>
      <c r="N27" s="40">
        <v>42451</v>
      </c>
      <c r="O27" s="24">
        <v>23098723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223">
        <v>0</v>
      </c>
      <c r="Z27" s="339"/>
      <c r="AA27" s="228">
        <v>0</v>
      </c>
      <c r="AB27" s="43">
        <v>0</v>
      </c>
      <c r="AC27" s="43">
        <v>0</v>
      </c>
      <c r="AD27" s="43">
        <v>0</v>
      </c>
      <c r="AE27" s="43">
        <v>0</v>
      </c>
      <c r="AF27" s="223">
        <v>0</v>
      </c>
      <c r="AG27" s="234"/>
      <c r="AH27" s="228">
        <v>0</v>
      </c>
      <c r="AI27" s="56">
        <f t="shared" si="9"/>
        <v>23098723</v>
      </c>
      <c r="AJ27" s="40">
        <v>42458</v>
      </c>
      <c r="AK27" s="56">
        <v>23098723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43">
        <v>0</v>
      </c>
      <c r="AT27" s="43">
        <v>0</v>
      </c>
      <c r="AU27" s="43">
        <v>0</v>
      </c>
      <c r="AV27" s="43"/>
      <c r="AW27" s="19"/>
      <c r="AX27" s="24">
        <f t="shared" si="2"/>
        <v>0</v>
      </c>
      <c r="AY27" s="24">
        <f t="shared" si="3"/>
        <v>0</v>
      </c>
      <c r="AZ27" s="24">
        <f t="shared" si="4"/>
        <v>0</v>
      </c>
      <c r="BA27" s="457">
        <f t="shared" si="5"/>
        <v>2</v>
      </c>
      <c r="BB27" s="217">
        <f t="shared" si="11"/>
        <v>1</v>
      </c>
      <c r="BC27" s="216">
        <f t="shared" si="7"/>
        <v>1</v>
      </c>
      <c r="BD27" s="14">
        <f t="shared" si="12"/>
        <v>29</v>
      </c>
      <c r="BE27" s="349">
        <f t="shared" si="10"/>
        <v>23098723</v>
      </c>
    </row>
    <row r="28" spans="1:57" s="14" customFormat="1" x14ac:dyDescent="0.2">
      <c r="A28" s="40">
        <v>42446</v>
      </c>
      <c r="B28" s="22">
        <v>9037750471</v>
      </c>
      <c r="C28" s="22">
        <f>COUNTIF(СписМінфін!$B$2:$B$101,F28)</f>
        <v>1</v>
      </c>
      <c r="D28" s="22">
        <v>9037750471</v>
      </c>
      <c r="E28" s="22" t="str">
        <f t="shared" si="0"/>
        <v>3ДЕРЖАВНЕ ПIДПРИЄМСТВО "НАУКОВО-ВИРОБНИЧИЙ КОМПЛЕКС ГАЗОТУРБОБУДУВАННЯ "ЗОРЯ" - "МАШПРОЕКТ"</v>
      </c>
      <c r="F28" s="71" t="s">
        <v>43</v>
      </c>
      <c r="G28" s="41">
        <v>318213814011</v>
      </c>
      <c r="H28" s="40">
        <v>42446</v>
      </c>
      <c r="I28" s="40">
        <v>42446</v>
      </c>
      <c r="J28" s="40" t="s">
        <v>108</v>
      </c>
      <c r="K28" s="42">
        <v>45850</v>
      </c>
      <c r="L28" s="40">
        <v>42475</v>
      </c>
      <c r="M28" s="24">
        <f t="shared" si="1"/>
        <v>45850</v>
      </c>
      <c r="N28" s="40">
        <v>42478</v>
      </c>
      <c r="O28" s="24">
        <v>45850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223">
        <v>0</v>
      </c>
      <c r="Z28" s="339"/>
      <c r="AA28" s="228">
        <v>0</v>
      </c>
      <c r="AB28" s="43">
        <v>0</v>
      </c>
      <c r="AC28" s="43">
        <v>0</v>
      </c>
      <c r="AD28" s="43">
        <v>0</v>
      </c>
      <c r="AE28" s="43">
        <v>0</v>
      </c>
      <c r="AF28" s="223">
        <v>0</v>
      </c>
      <c r="AG28" s="234"/>
      <c r="AH28" s="228">
        <v>0</v>
      </c>
      <c r="AI28" s="56">
        <f t="shared" si="9"/>
        <v>45850</v>
      </c>
      <c r="AJ28" s="40">
        <v>42489</v>
      </c>
      <c r="AK28" s="56">
        <v>45850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43">
        <v>0</v>
      </c>
      <c r="AU28" s="43">
        <v>0</v>
      </c>
      <c r="AV28" s="43"/>
      <c r="AW28" s="19"/>
      <c r="AX28" s="24">
        <f>K28-M28-AC28</f>
        <v>0</v>
      </c>
      <c r="AY28" s="24">
        <f t="shared" si="3"/>
        <v>0</v>
      </c>
      <c r="AZ28" s="24">
        <f t="shared" si="4"/>
        <v>0</v>
      </c>
      <c r="BA28" s="457">
        <f t="shared" si="5"/>
        <v>3</v>
      </c>
      <c r="BB28" s="217">
        <f t="shared" si="11"/>
        <v>1</v>
      </c>
      <c r="BC28" s="216">
        <f t="shared" si="7"/>
        <v>1</v>
      </c>
      <c r="BD28" s="14">
        <f t="shared" si="12"/>
        <v>32</v>
      </c>
      <c r="BE28" s="349">
        <f t="shared" si="10"/>
        <v>45850</v>
      </c>
    </row>
    <row r="29" spans="1:57" s="14" customFormat="1" x14ac:dyDescent="0.2">
      <c r="A29" s="40">
        <v>42450</v>
      </c>
      <c r="B29" s="22">
        <v>9039954198</v>
      </c>
      <c r="C29" s="22">
        <f>COUNTIF(СписМінфін!$B$2:$B$101,F29)</f>
        <v>1</v>
      </c>
      <c r="D29" s="22">
        <v>9039954198</v>
      </c>
      <c r="E29" s="22" t="str">
        <f t="shared" si="0"/>
        <v>3ДЕРЖАВНЕ ПIДПРИЄМСТВО "НАУКОВО-ВИРОБНИЧИЙ КОМПЛЕКС ГАЗОТУРБОБУДУВАННЯ "ЗОРЯ" - "МАШПРОЕКТ"</v>
      </c>
      <c r="F29" s="71" t="s">
        <v>43</v>
      </c>
      <c r="G29" s="41">
        <v>318213814011</v>
      </c>
      <c r="H29" s="40">
        <v>42450</v>
      </c>
      <c r="I29" s="40">
        <v>42450</v>
      </c>
      <c r="J29" s="40" t="s">
        <v>108</v>
      </c>
      <c r="K29" s="42">
        <v>20601424</v>
      </c>
      <c r="L29" s="40">
        <v>42480</v>
      </c>
      <c r="M29" s="24">
        <f t="shared" si="1"/>
        <v>20601424</v>
      </c>
      <c r="N29" s="40">
        <v>42481</v>
      </c>
      <c r="O29" s="24">
        <v>20601424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223">
        <v>0</v>
      </c>
      <c r="Z29" s="339"/>
      <c r="AA29" s="228">
        <v>0</v>
      </c>
      <c r="AB29" s="43">
        <v>0</v>
      </c>
      <c r="AC29" s="43">
        <v>0</v>
      </c>
      <c r="AD29" s="43">
        <v>0</v>
      </c>
      <c r="AE29" s="43">
        <v>0</v>
      </c>
      <c r="AF29" s="223">
        <v>0</v>
      </c>
      <c r="AG29" s="234"/>
      <c r="AH29" s="228">
        <v>0</v>
      </c>
      <c r="AI29" s="56">
        <f t="shared" si="9"/>
        <v>20601424</v>
      </c>
      <c r="AJ29" s="40">
        <v>42488</v>
      </c>
      <c r="AK29" s="56">
        <v>20601424</v>
      </c>
      <c r="AL29" s="43">
        <v>0</v>
      </c>
      <c r="AM29" s="43">
        <v>0</v>
      </c>
      <c r="AN29" s="43">
        <v>0</v>
      </c>
      <c r="AO29" s="43">
        <v>0</v>
      </c>
      <c r="AP29" s="43">
        <v>0</v>
      </c>
      <c r="AQ29" s="43">
        <v>0</v>
      </c>
      <c r="AR29" s="43">
        <v>0</v>
      </c>
      <c r="AS29" s="43">
        <v>0</v>
      </c>
      <c r="AT29" s="43">
        <v>0</v>
      </c>
      <c r="AU29" s="43">
        <v>0</v>
      </c>
      <c r="AV29" s="43"/>
      <c r="AW29" s="19"/>
      <c r="AX29" s="24">
        <f t="shared" si="2"/>
        <v>0</v>
      </c>
      <c r="AY29" s="24">
        <f t="shared" si="3"/>
        <v>0</v>
      </c>
      <c r="AZ29" s="24">
        <f t="shared" si="4"/>
        <v>0</v>
      </c>
      <c r="BA29" s="457">
        <f t="shared" si="5"/>
        <v>3</v>
      </c>
      <c r="BB29" s="217">
        <f t="shared" si="11"/>
        <v>1</v>
      </c>
      <c r="BC29" s="216">
        <f t="shared" si="7"/>
        <v>1</v>
      </c>
      <c r="BD29" s="14">
        <f t="shared" si="12"/>
        <v>31</v>
      </c>
      <c r="BE29" s="349">
        <f t="shared" si="10"/>
        <v>20601424</v>
      </c>
    </row>
    <row r="30" spans="1:57" s="14" customFormat="1" x14ac:dyDescent="0.2">
      <c r="A30" s="40">
        <v>42479</v>
      </c>
      <c r="B30" s="22">
        <v>9059908976</v>
      </c>
      <c r="C30" s="22">
        <f>COUNTIF(СписМінфін!$B$2:$B$101,F30)</f>
        <v>1</v>
      </c>
      <c r="D30" s="22">
        <v>9059908976</v>
      </c>
      <c r="E30" s="22" t="str">
        <f t="shared" si="0"/>
        <v>4ДЕРЖАВНЕ ПIДПРИЄМСТВО "НАУКОВО-ВИРОБНИЧИЙ КОМПЛЕКС ГАЗОТУРБОБУДУВАННЯ "ЗОРЯ" - "МАШПРОЕКТ"</v>
      </c>
      <c r="F30" s="71" t="s">
        <v>43</v>
      </c>
      <c r="G30" s="41">
        <v>318213814011</v>
      </c>
      <c r="H30" s="40">
        <v>42479</v>
      </c>
      <c r="I30" s="40">
        <v>42479</v>
      </c>
      <c r="J30" s="40" t="s">
        <v>108</v>
      </c>
      <c r="K30" s="42">
        <v>20248092</v>
      </c>
      <c r="L30" s="40">
        <v>42513</v>
      </c>
      <c r="M30" s="24">
        <f t="shared" si="1"/>
        <v>20248092</v>
      </c>
      <c r="N30" s="40">
        <v>42514</v>
      </c>
      <c r="O30" s="24">
        <v>20248092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223">
        <v>0</v>
      </c>
      <c r="Z30" s="339"/>
      <c r="AA30" s="228">
        <v>0</v>
      </c>
      <c r="AB30" s="43">
        <v>0</v>
      </c>
      <c r="AC30" s="43">
        <v>0</v>
      </c>
      <c r="AD30" s="43">
        <v>0</v>
      </c>
      <c r="AE30" s="43">
        <v>0</v>
      </c>
      <c r="AF30" s="223">
        <v>0</v>
      </c>
      <c r="AG30" s="234"/>
      <c r="AH30" s="228">
        <v>0</v>
      </c>
      <c r="AI30" s="56">
        <f t="shared" si="9"/>
        <v>20248092</v>
      </c>
      <c r="AJ30" s="40">
        <v>42520</v>
      </c>
      <c r="AK30" s="56">
        <v>20248092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43">
        <v>0</v>
      </c>
      <c r="AT30" s="43">
        <v>0</v>
      </c>
      <c r="AU30" s="43">
        <v>0</v>
      </c>
      <c r="AV30" s="43"/>
      <c r="AW30" s="19"/>
      <c r="AX30" s="24">
        <f t="shared" si="2"/>
        <v>0</v>
      </c>
      <c r="AY30" s="24">
        <f t="shared" si="3"/>
        <v>0</v>
      </c>
      <c r="AZ30" s="24">
        <f t="shared" si="4"/>
        <v>0</v>
      </c>
      <c r="BA30" s="457">
        <f t="shared" si="5"/>
        <v>4</v>
      </c>
      <c r="BB30" s="217">
        <f t="shared" si="11"/>
        <v>1</v>
      </c>
      <c r="BC30" s="216">
        <f t="shared" si="7"/>
        <v>1</v>
      </c>
      <c r="BD30" s="14">
        <f t="shared" si="12"/>
        <v>35</v>
      </c>
      <c r="BE30" s="349">
        <f t="shared" si="10"/>
        <v>20248092</v>
      </c>
    </row>
    <row r="31" spans="1:57" s="14" customFormat="1" x14ac:dyDescent="0.2">
      <c r="A31" s="40">
        <v>42510</v>
      </c>
      <c r="B31" s="22">
        <v>9081568889</v>
      </c>
      <c r="C31" s="22">
        <f>COUNTIF(СписМінфін!$B$2:$B$101,F31)</f>
        <v>1</v>
      </c>
      <c r="D31" s="22">
        <v>9081568889</v>
      </c>
      <c r="E31" s="22" t="str">
        <f t="shared" si="0"/>
        <v>5ДЕРЖАВНЕ ПIДПРИЄМСТВО "НАУКОВО-ВИРОБНИЧИЙ КОМПЛЕКС ГАЗОТУРБОБУДУВАННЯ "ЗОРЯ" - "МАШПРОЕКТ"</v>
      </c>
      <c r="F31" s="71" t="s">
        <v>43</v>
      </c>
      <c r="G31" s="41">
        <v>318213814011</v>
      </c>
      <c r="H31" s="40">
        <v>42510</v>
      </c>
      <c r="I31" s="40">
        <v>42510</v>
      </c>
      <c r="J31" s="40" t="s">
        <v>108</v>
      </c>
      <c r="K31" s="42">
        <v>16762612</v>
      </c>
      <c r="L31" s="40">
        <v>42571</v>
      </c>
      <c r="M31" s="24">
        <f t="shared" si="1"/>
        <v>16229853</v>
      </c>
      <c r="N31" s="40">
        <v>42572</v>
      </c>
      <c r="O31" s="24">
        <v>16229853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223">
        <v>0</v>
      </c>
      <c r="Z31" s="339"/>
      <c r="AA31" s="228">
        <v>0</v>
      </c>
      <c r="AB31" s="43">
        <v>0</v>
      </c>
      <c r="AC31" s="43">
        <v>0</v>
      </c>
      <c r="AD31" s="43">
        <v>0</v>
      </c>
      <c r="AE31" s="43">
        <v>0</v>
      </c>
      <c r="AF31" s="223">
        <v>0</v>
      </c>
      <c r="AG31" s="234"/>
      <c r="AH31" s="228">
        <v>0</v>
      </c>
      <c r="AI31" s="56">
        <f t="shared" si="9"/>
        <v>16229853</v>
      </c>
      <c r="AJ31" s="40">
        <v>42576</v>
      </c>
      <c r="AK31" s="56">
        <v>16229853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43">
        <v>0</v>
      </c>
      <c r="AT31" s="43">
        <v>0</v>
      </c>
      <c r="AU31" s="43">
        <v>0</v>
      </c>
      <c r="AV31" s="43"/>
      <c r="AW31" s="19"/>
      <c r="AX31" s="24">
        <f t="shared" si="2"/>
        <v>532759</v>
      </c>
      <c r="AY31" s="24">
        <f t="shared" si="3"/>
        <v>0</v>
      </c>
      <c r="AZ31" s="24">
        <f t="shared" si="4"/>
        <v>532759</v>
      </c>
      <c r="BA31" s="457">
        <f t="shared" si="5"/>
        <v>5</v>
      </c>
      <c r="BB31" s="217">
        <f t="shared" si="11"/>
        <v>0.96821742339439698</v>
      </c>
      <c r="BC31" s="216">
        <f t="shared" si="7"/>
        <v>1</v>
      </c>
      <c r="BD31" s="14">
        <f t="shared" si="12"/>
        <v>62</v>
      </c>
      <c r="BE31" s="349">
        <f t="shared" si="10"/>
        <v>16762612</v>
      </c>
    </row>
    <row r="32" spans="1:57" s="14" customFormat="1" x14ac:dyDescent="0.2">
      <c r="A32" s="40">
        <v>42538</v>
      </c>
      <c r="B32" s="22">
        <v>9101480040</v>
      </c>
      <c r="C32" s="22">
        <f>COUNTIF(СписМінфін!$B$2:$B$101,F32)</f>
        <v>1</v>
      </c>
      <c r="D32" s="22">
        <v>9101480040</v>
      </c>
      <c r="E32" s="22" t="str">
        <f t="shared" si="0"/>
        <v>6ДЕРЖАВНЕ ПIДПРИЄМСТВО "НАУКОВО-ВИРОБНИЧИЙ КОМПЛЕКС ГАЗОТУРБОБУДУВАННЯ "ЗОРЯ" - "МАШПРОЕКТ"</v>
      </c>
      <c r="F32" s="71" t="s">
        <v>43</v>
      </c>
      <c r="G32" s="41">
        <v>318213814011</v>
      </c>
      <c r="H32" s="40">
        <v>42538</v>
      </c>
      <c r="I32" s="40">
        <v>42538</v>
      </c>
      <c r="J32" s="40" t="s">
        <v>108</v>
      </c>
      <c r="K32" s="42">
        <v>34812209</v>
      </c>
      <c r="L32" s="40">
        <v>42572</v>
      </c>
      <c r="M32" s="24">
        <f t="shared" si="1"/>
        <v>33569441</v>
      </c>
      <c r="N32" s="40">
        <v>42573</v>
      </c>
      <c r="O32" s="24">
        <v>33569441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223">
        <v>0</v>
      </c>
      <c r="Z32" s="339"/>
      <c r="AA32" s="228">
        <v>0</v>
      </c>
      <c r="AB32" s="43">
        <v>0</v>
      </c>
      <c r="AC32" s="43">
        <v>0</v>
      </c>
      <c r="AD32" s="43">
        <v>0</v>
      </c>
      <c r="AE32" s="43">
        <v>0</v>
      </c>
      <c r="AF32" s="223">
        <v>0</v>
      </c>
      <c r="AG32" s="234"/>
      <c r="AH32" s="228">
        <v>0</v>
      </c>
      <c r="AI32" s="56">
        <f t="shared" si="9"/>
        <v>33569441</v>
      </c>
      <c r="AJ32" s="40">
        <v>42580</v>
      </c>
      <c r="AK32" s="56">
        <v>33569441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43">
        <v>0</v>
      </c>
      <c r="AU32" s="43">
        <v>0</v>
      </c>
      <c r="AV32" s="43"/>
      <c r="AW32" s="19"/>
      <c r="AX32" s="24">
        <f t="shared" si="2"/>
        <v>1242768</v>
      </c>
      <c r="AY32" s="24">
        <f t="shared" si="3"/>
        <v>0</v>
      </c>
      <c r="AZ32" s="24">
        <f t="shared" si="4"/>
        <v>1242768</v>
      </c>
      <c r="BA32" s="457">
        <f t="shared" si="5"/>
        <v>6</v>
      </c>
      <c r="BB32" s="217">
        <f t="shared" si="11"/>
        <v>0.96430080033128607</v>
      </c>
      <c r="BC32" s="216">
        <f t="shared" si="7"/>
        <v>1</v>
      </c>
      <c r="BD32" s="14">
        <f t="shared" si="12"/>
        <v>35</v>
      </c>
      <c r="BE32" s="349">
        <f t="shared" si="10"/>
        <v>34812209</v>
      </c>
    </row>
    <row r="33" spans="1:57" s="14" customFormat="1" x14ac:dyDescent="0.2">
      <c r="A33" s="40">
        <v>42571</v>
      </c>
      <c r="B33" s="22">
        <v>9125376238</v>
      </c>
      <c r="C33" s="22">
        <f>COUNTIF(СписМінфін!$B$2:$B$101,F33)</f>
        <v>1</v>
      </c>
      <c r="D33" s="22">
        <v>9125376238</v>
      </c>
      <c r="E33" s="22" t="str">
        <f t="shared" si="0"/>
        <v>7ДЕРЖАВНЕ ПIДПРИЄМСТВО "НАУКОВО-ВИРОБНИЧИЙ КОМПЛЕКС ГАЗОТУРБОБУДУВАННЯ "ЗОРЯ" - "МАШПРОЕКТ"</v>
      </c>
      <c r="F33" s="71" t="s">
        <v>43</v>
      </c>
      <c r="G33" s="41">
        <v>318213814011</v>
      </c>
      <c r="H33" s="40">
        <v>42571</v>
      </c>
      <c r="I33" s="40">
        <v>42571</v>
      </c>
      <c r="J33" s="40" t="s">
        <v>108</v>
      </c>
      <c r="K33" s="42">
        <v>34269781</v>
      </c>
      <c r="L33" s="40">
        <v>42607</v>
      </c>
      <c r="M33" s="24">
        <f t="shared" si="1"/>
        <v>30299841.800000001</v>
      </c>
      <c r="N33" s="40">
        <v>42607</v>
      </c>
      <c r="O33" s="24">
        <v>30299841.800000001</v>
      </c>
      <c r="P33" s="43">
        <v>0</v>
      </c>
      <c r="Q33" s="43">
        <v>0</v>
      </c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223">
        <v>0</v>
      </c>
      <c r="Z33" s="339"/>
      <c r="AA33" s="228">
        <v>0</v>
      </c>
      <c r="AB33" s="43">
        <v>0</v>
      </c>
      <c r="AC33" s="43">
        <v>0</v>
      </c>
      <c r="AD33" s="43">
        <v>0</v>
      </c>
      <c r="AE33" s="43">
        <v>0</v>
      </c>
      <c r="AF33" s="223">
        <v>0</v>
      </c>
      <c r="AG33" s="234"/>
      <c r="AH33" s="228">
        <v>0</v>
      </c>
      <c r="AI33" s="56">
        <f t="shared" si="9"/>
        <v>30299841.800000001</v>
      </c>
      <c r="AJ33" s="40">
        <v>42613</v>
      </c>
      <c r="AK33" s="56">
        <v>30299841.800000001</v>
      </c>
      <c r="AL33" s="43">
        <v>0</v>
      </c>
      <c r="AM33" s="43">
        <v>0</v>
      </c>
      <c r="AN33" s="43">
        <v>0</v>
      </c>
      <c r="AO33" s="43">
        <v>0</v>
      </c>
      <c r="AP33" s="43">
        <v>0</v>
      </c>
      <c r="AQ33" s="43">
        <v>0</v>
      </c>
      <c r="AR33" s="43">
        <v>0</v>
      </c>
      <c r="AS33" s="43">
        <v>0</v>
      </c>
      <c r="AT33" s="43">
        <v>0</v>
      </c>
      <c r="AU33" s="43">
        <v>0</v>
      </c>
      <c r="AV33" s="43"/>
      <c r="AW33" s="19"/>
      <c r="AX33" s="24">
        <f t="shared" si="2"/>
        <v>3969939.1999999993</v>
      </c>
      <c r="AY33" s="24">
        <f t="shared" si="3"/>
        <v>0</v>
      </c>
      <c r="AZ33" s="24">
        <f t="shared" si="4"/>
        <v>3969939.1999999993</v>
      </c>
      <c r="BA33" s="457">
        <f t="shared" si="5"/>
        <v>7</v>
      </c>
      <c r="BB33" s="217">
        <f t="shared" si="11"/>
        <v>0.88415627167270194</v>
      </c>
      <c r="BC33" s="216">
        <f t="shared" si="7"/>
        <v>1</v>
      </c>
      <c r="BD33" s="14">
        <f t="shared" si="12"/>
        <v>36</v>
      </c>
      <c r="BE33" s="349">
        <f t="shared" si="10"/>
        <v>34269781</v>
      </c>
    </row>
    <row r="34" spans="1:57" s="14" customFormat="1" x14ac:dyDescent="0.2">
      <c r="A34" s="63">
        <v>42600</v>
      </c>
      <c r="B34" s="22">
        <v>9149340599</v>
      </c>
      <c r="C34" s="22">
        <f>COUNTIF(СписМінфін!$B$2:$B$101,F34)</f>
        <v>1</v>
      </c>
      <c r="D34" s="22">
        <v>9149340599</v>
      </c>
      <c r="E34" s="22" t="str">
        <f t="shared" si="0"/>
        <v>8ДЕРЖАВНЕ ПIДПРИЄМСТВО "НАУКОВО-ВИРОБНИЧИЙ КОМПЛЕКС ГАЗОТУРБОБУДУВАННЯ "ЗОРЯ" - "МАШПРОЕКТ"</v>
      </c>
      <c r="F34" s="71" t="s">
        <v>43</v>
      </c>
      <c r="G34" s="41">
        <v>318213814011</v>
      </c>
      <c r="H34" s="40">
        <v>42600</v>
      </c>
      <c r="I34" s="40">
        <v>42600</v>
      </c>
      <c r="J34" s="40" t="s">
        <v>108</v>
      </c>
      <c r="K34" s="42">
        <v>15885211</v>
      </c>
      <c r="L34" s="40">
        <v>42636</v>
      </c>
      <c r="M34" s="24">
        <f t="shared" si="1"/>
        <v>14813744</v>
      </c>
      <c r="N34" s="31">
        <v>42636</v>
      </c>
      <c r="O34" s="30">
        <v>13700057.42</v>
      </c>
      <c r="P34" s="31">
        <v>42696</v>
      </c>
      <c r="Q34" s="32">
        <v>996791.44</v>
      </c>
      <c r="R34" s="31">
        <v>42823</v>
      </c>
      <c r="S34" s="32">
        <v>116895.14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223">
        <v>0</v>
      </c>
      <c r="Z34" s="339"/>
      <c r="AA34" s="228">
        <v>0</v>
      </c>
      <c r="AB34" s="43">
        <v>0</v>
      </c>
      <c r="AC34" s="43">
        <v>0</v>
      </c>
      <c r="AD34" s="43">
        <v>0</v>
      </c>
      <c r="AE34" s="43">
        <v>0</v>
      </c>
      <c r="AF34" s="223">
        <v>0</v>
      </c>
      <c r="AG34" s="234"/>
      <c r="AH34" s="228">
        <v>0</v>
      </c>
      <c r="AI34" s="56">
        <f t="shared" si="9"/>
        <v>14696848.859999999</v>
      </c>
      <c r="AJ34" s="31">
        <v>42642</v>
      </c>
      <c r="AK34" s="30">
        <v>13700057.42</v>
      </c>
      <c r="AL34" s="31">
        <v>42704</v>
      </c>
      <c r="AM34" s="32">
        <v>996791.44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/>
      <c r="AW34" s="19"/>
      <c r="AX34" s="24">
        <f t="shared" si="2"/>
        <v>1071467</v>
      </c>
      <c r="AY34" s="24">
        <f t="shared" si="3"/>
        <v>116895.1400000006</v>
      </c>
      <c r="AZ34" s="24">
        <f t="shared" si="4"/>
        <v>1188362.1400000006</v>
      </c>
      <c r="BA34" s="457">
        <f t="shared" si="5"/>
        <v>8</v>
      </c>
      <c r="BB34" s="217">
        <f t="shared" si="11"/>
        <v>0.93254940082319338</v>
      </c>
      <c r="BC34" s="216">
        <f t="shared" si="7"/>
        <v>0.99210900768907573</v>
      </c>
      <c r="BD34" s="14">
        <f t="shared" si="12"/>
        <v>36</v>
      </c>
      <c r="BE34" s="349">
        <f t="shared" si="10"/>
        <v>15885211</v>
      </c>
    </row>
    <row r="35" spans="1:57" s="14" customFormat="1" x14ac:dyDescent="0.2">
      <c r="A35" s="40">
        <v>42633</v>
      </c>
      <c r="B35" s="22">
        <v>9173158101</v>
      </c>
      <c r="C35" s="22">
        <f>COUNTIF(СписМінфін!$B$2:$B$101,F35)</f>
        <v>1</v>
      </c>
      <c r="D35" s="22">
        <v>9173158101</v>
      </c>
      <c r="E35" s="22" t="str">
        <f t="shared" si="0"/>
        <v>9ДЕРЖАВНЕ ПIДПРИЄМСТВО "НАУКОВО-ВИРОБНИЧИЙ КОМПЛЕКС ГАЗОТУРБОБУДУВАННЯ "ЗОРЯ" - "МАШПРОЕКТ"</v>
      </c>
      <c r="F35" s="71" t="s">
        <v>43</v>
      </c>
      <c r="G35" s="41">
        <v>318213814011</v>
      </c>
      <c r="H35" s="40">
        <v>42633</v>
      </c>
      <c r="I35" s="40">
        <v>42633</v>
      </c>
      <c r="J35" s="40" t="s">
        <v>108</v>
      </c>
      <c r="K35" s="42">
        <v>23617194</v>
      </c>
      <c r="L35" s="40">
        <v>42663</v>
      </c>
      <c r="M35" s="24">
        <f t="shared" si="1"/>
        <v>23048010</v>
      </c>
      <c r="N35" s="31">
        <v>42664</v>
      </c>
      <c r="O35" s="30">
        <v>21149716.559999999</v>
      </c>
      <c r="P35" s="31">
        <v>42696</v>
      </c>
      <c r="Q35" s="32">
        <v>857971.44</v>
      </c>
      <c r="R35" s="31">
        <v>42823</v>
      </c>
      <c r="S35" s="32">
        <v>1040322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223">
        <v>0</v>
      </c>
      <c r="Z35" s="339"/>
      <c r="AA35" s="228">
        <v>0</v>
      </c>
      <c r="AB35" s="43">
        <v>0</v>
      </c>
      <c r="AC35" s="43">
        <v>0</v>
      </c>
      <c r="AD35" s="43">
        <v>0</v>
      </c>
      <c r="AE35" s="43">
        <v>0</v>
      </c>
      <c r="AF35" s="223">
        <v>0</v>
      </c>
      <c r="AG35" s="234"/>
      <c r="AH35" s="228">
        <v>0</v>
      </c>
      <c r="AI35" s="56">
        <f t="shared" si="9"/>
        <v>22007688</v>
      </c>
      <c r="AJ35" s="31">
        <v>42670</v>
      </c>
      <c r="AK35" s="30">
        <v>21149716.559999999</v>
      </c>
      <c r="AL35" s="31">
        <v>42704</v>
      </c>
      <c r="AM35" s="32">
        <v>857971.44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/>
      <c r="AW35" s="19"/>
      <c r="AX35" s="24">
        <f t="shared" si="2"/>
        <v>569184</v>
      </c>
      <c r="AY35" s="24">
        <f t="shared" si="3"/>
        <v>1040322</v>
      </c>
      <c r="AZ35" s="24">
        <f t="shared" si="4"/>
        <v>1609506</v>
      </c>
      <c r="BA35" s="457">
        <f t="shared" si="5"/>
        <v>9</v>
      </c>
      <c r="BB35" s="217">
        <f t="shared" si="11"/>
        <v>0.97589959247487235</v>
      </c>
      <c r="BC35" s="216">
        <f t="shared" si="7"/>
        <v>0.95486282763674613</v>
      </c>
      <c r="BD35" s="14">
        <f t="shared" si="12"/>
        <v>31</v>
      </c>
      <c r="BE35" s="349">
        <f t="shared" si="10"/>
        <v>23617194</v>
      </c>
    </row>
    <row r="36" spans="1:57" s="14" customFormat="1" x14ac:dyDescent="0.2">
      <c r="A36" s="40">
        <v>42663</v>
      </c>
      <c r="B36" s="22">
        <v>9197920168</v>
      </c>
      <c r="C36" s="22">
        <f>COUNTIF(СписМінфін!$B$2:$B$101,F36)</f>
        <v>1</v>
      </c>
      <c r="D36" s="22">
        <v>9197920168</v>
      </c>
      <c r="E36" s="22" t="str">
        <f t="shared" si="0"/>
        <v>10ДЕРЖАВНЕ ПIДПРИЄМСТВО "НАУКОВО-ВИРОБНИЧИЙ КОМПЛЕКС ГАЗОТУРБОБУДУВАННЯ "ЗОРЯ" - "МАШПРОЕКТ"</v>
      </c>
      <c r="F36" s="71" t="s">
        <v>43</v>
      </c>
      <c r="G36" s="41">
        <v>318213814011</v>
      </c>
      <c r="H36" s="40">
        <v>42663</v>
      </c>
      <c r="I36" s="40">
        <v>42663</v>
      </c>
      <c r="J36" s="40" t="s">
        <v>108</v>
      </c>
      <c r="K36" s="42">
        <v>22189819</v>
      </c>
      <c r="L36" s="40">
        <v>42692</v>
      </c>
      <c r="M36" s="24">
        <f t="shared" si="1"/>
        <v>21941439</v>
      </c>
      <c r="N36" s="40">
        <v>42695</v>
      </c>
      <c r="O36" s="24">
        <v>21941439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223">
        <v>0</v>
      </c>
      <c r="Z36" s="339"/>
      <c r="AA36" s="228">
        <v>0</v>
      </c>
      <c r="AB36" s="43">
        <v>0</v>
      </c>
      <c r="AC36" s="43">
        <v>0</v>
      </c>
      <c r="AD36" s="43">
        <v>0</v>
      </c>
      <c r="AE36" s="43">
        <v>0</v>
      </c>
      <c r="AF36" s="223">
        <v>0</v>
      </c>
      <c r="AG36" s="234"/>
      <c r="AH36" s="228">
        <v>0</v>
      </c>
      <c r="AI36" s="56">
        <f t="shared" si="9"/>
        <v>21941439</v>
      </c>
      <c r="AJ36" s="40">
        <v>42704</v>
      </c>
      <c r="AK36" s="56">
        <v>21941439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/>
      <c r="AW36" s="19"/>
      <c r="AX36" s="24">
        <f t="shared" si="2"/>
        <v>248380</v>
      </c>
      <c r="AY36" s="24">
        <f t="shared" si="3"/>
        <v>0</v>
      </c>
      <c r="AZ36" s="24">
        <f t="shared" si="4"/>
        <v>248380</v>
      </c>
      <c r="BA36" s="457">
        <f t="shared" si="5"/>
        <v>10</v>
      </c>
      <c r="BB36" s="217">
        <f t="shared" si="11"/>
        <v>0.98880657836821473</v>
      </c>
      <c r="BC36" s="216">
        <f t="shared" si="7"/>
        <v>1</v>
      </c>
      <c r="BD36" s="14">
        <f t="shared" si="12"/>
        <v>32</v>
      </c>
      <c r="BE36" s="349">
        <f t="shared" si="10"/>
        <v>22189819</v>
      </c>
    </row>
    <row r="37" spans="1:57" s="14" customFormat="1" x14ac:dyDescent="0.2">
      <c r="A37" s="40">
        <v>42695</v>
      </c>
      <c r="B37" s="22">
        <v>9222997744</v>
      </c>
      <c r="C37" s="22">
        <f>COUNTIF(СписМінфін!$B$2:$B$101,F37)</f>
        <v>1</v>
      </c>
      <c r="D37" s="22">
        <v>9222997744</v>
      </c>
      <c r="E37" s="22" t="str">
        <f t="shared" si="0"/>
        <v>11ДЕРЖАВНЕ ПIДПРИЄМСТВО "НАУКОВО-ВИРОБНИЧИЙ КОМПЛЕКС ГАЗОТУРБОБУДУВАННЯ "ЗОРЯ" - "МАШПРОЕКТ"</v>
      </c>
      <c r="F37" s="71" t="s">
        <v>43</v>
      </c>
      <c r="G37" s="41">
        <v>318213814011</v>
      </c>
      <c r="H37" s="40">
        <v>42695</v>
      </c>
      <c r="I37" s="40">
        <v>42695</v>
      </c>
      <c r="J37" s="40" t="s">
        <v>108</v>
      </c>
      <c r="K37" s="42">
        <v>21766433</v>
      </c>
      <c r="L37" s="40">
        <v>42725</v>
      </c>
      <c r="M37" s="24">
        <f t="shared" si="1"/>
        <v>21346107.100000001</v>
      </c>
      <c r="N37" s="40">
        <v>42725</v>
      </c>
      <c r="O37" s="24">
        <v>21346107.100000001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223">
        <v>0</v>
      </c>
      <c r="Z37" s="339"/>
      <c r="AA37" s="228">
        <v>0</v>
      </c>
      <c r="AB37" s="43">
        <v>0</v>
      </c>
      <c r="AC37" s="43">
        <v>0</v>
      </c>
      <c r="AD37" s="43">
        <v>0</v>
      </c>
      <c r="AE37" s="43">
        <v>0</v>
      </c>
      <c r="AF37" s="223">
        <v>0</v>
      </c>
      <c r="AG37" s="234"/>
      <c r="AH37" s="228">
        <v>0</v>
      </c>
      <c r="AI37" s="56">
        <f t="shared" si="9"/>
        <v>21346107.100000001</v>
      </c>
      <c r="AJ37" s="40">
        <v>42730</v>
      </c>
      <c r="AK37" s="56">
        <v>21346107.100000001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/>
      <c r="AW37" s="19"/>
      <c r="AX37" s="24">
        <f t="shared" si="2"/>
        <v>420325.89999999851</v>
      </c>
      <c r="AY37" s="24">
        <f t="shared" si="3"/>
        <v>0</v>
      </c>
      <c r="AZ37" s="24">
        <f t="shared" ref="AZ37:AZ68" si="13">K37-AI37</f>
        <v>420325.89999999851</v>
      </c>
      <c r="BA37" s="457">
        <f t="shared" si="5"/>
        <v>11</v>
      </c>
      <c r="BB37" s="217">
        <f t="shared" si="11"/>
        <v>0.98068926130432121</v>
      </c>
      <c r="BC37" s="216">
        <f t="shared" si="7"/>
        <v>1</v>
      </c>
      <c r="BD37" s="14">
        <f t="shared" si="12"/>
        <v>30</v>
      </c>
      <c r="BE37" s="349">
        <f t="shared" si="10"/>
        <v>21766433</v>
      </c>
    </row>
    <row r="38" spans="1:57" s="14" customFormat="1" x14ac:dyDescent="0.2">
      <c r="A38" s="40">
        <v>42724</v>
      </c>
      <c r="B38" s="22">
        <v>9246717831</v>
      </c>
      <c r="C38" s="22">
        <f>COUNTIF(СписМінфін!$B$2:$B$101,F38)</f>
        <v>1</v>
      </c>
      <c r="D38" s="22">
        <v>9246717831</v>
      </c>
      <c r="E38" s="22" t="str">
        <f t="shared" si="0"/>
        <v>12ДЕРЖАВНЕ ПIДПРИЄМСТВО "НАУКОВО-ВИРОБНИЧИЙ КОМПЛЕКС ГАЗОТУРБОБУДУВАННЯ "ЗОРЯ" - "МАШПРОЕКТ"</v>
      </c>
      <c r="F38" s="71" t="s">
        <v>43</v>
      </c>
      <c r="G38" s="41">
        <v>318213814011</v>
      </c>
      <c r="H38" s="40">
        <v>42724</v>
      </c>
      <c r="I38" s="40">
        <v>42724</v>
      </c>
      <c r="J38" s="40" t="s">
        <v>108</v>
      </c>
      <c r="K38" s="42">
        <v>24933058</v>
      </c>
      <c r="L38" s="40" t="s">
        <v>108</v>
      </c>
      <c r="M38" s="24">
        <f t="shared" si="1"/>
        <v>22665072.07</v>
      </c>
      <c r="N38" s="31">
        <v>42754</v>
      </c>
      <c r="O38" s="30">
        <v>22665072.07</v>
      </c>
      <c r="P38" s="43">
        <v>0</v>
      </c>
      <c r="Q38" s="43">
        <v>0</v>
      </c>
      <c r="R38" s="43">
        <v>0</v>
      </c>
      <c r="S38" s="43">
        <v>0</v>
      </c>
      <c r="T38" s="43">
        <v>0</v>
      </c>
      <c r="U38" s="43">
        <v>0</v>
      </c>
      <c r="V38" s="43">
        <v>0</v>
      </c>
      <c r="W38" s="43">
        <v>0</v>
      </c>
      <c r="X38" s="43">
        <v>0</v>
      </c>
      <c r="Y38" s="223">
        <v>0</v>
      </c>
      <c r="Z38" s="339"/>
      <c r="AA38" s="228">
        <v>0</v>
      </c>
      <c r="AB38" s="43">
        <v>0</v>
      </c>
      <c r="AC38" s="43">
        <v>0</v>
      </c>
      <c r="AD38" s="43">
        <v>0</v>
      </c>
      <c r="AE38" s="43">
        <v>0</v>
      </c>
      <c r="AF38" s="223">
        <v>0</v>
      </c>
      <c r="AG38" s="234"/>
      <c r="AH38" s="228">
        <v>0</v>
      </c>
      <c r="AI38" s="56">
        <f t="shared" si="9"/>
        <v>22665072.07</v>
      </c>
      <c r="AJ38" s="31">
        <v>42768</v>
      </c>
      <c r="AK38" s="30">
        <v>22665072.07</v>
      </c>
      <c r="AL38" s="43">
        <v>0</v>
      </c>
      <c r="AM38" s="43">
        <v>0</v>
      </c>
      <c r="AN38" s="43">
        <v>0</v>
      </c>
      <c r="AO38" s="43">
        <v>0</v>
      </c>
      <c r="AP38" s="43">
        <v>0</v>
      </c>
      <c r="AQ38" s="43">
        <v>0</v>
      </c>
      <c r="AR38" s="43">
        <v>0</v>
      </c>
      <c r="AS38" s="43">
        <v>0</v>
      </c>
      <c r="AT38" s="43">
        <v>0</v>
      </c>
      <c r="AU38" s="43">
        <v>0</v>
      </c>
      <c r="AV38" s="43"/>
      <c r="AW38" s="19"/>
      <c r="AX38" s="24">
        <f t="shared" si="2"/>
        <v>2267985.9299999997</v>
      </c>
      <c r="AY38" s="24">
        <f t="shared" si="3"/>
        <v>0</v>
      </c>
      <c r="AZ38" s="24">
        <f t="shared" si="13"/>
        <v>2267985.9299999997</v>
      </c>
      <c r="BA38" s="457">
        <f t="shared" si="5"/>
        <v>12</v>
      </c>
      <c r="BB38" s="217">
        <f t="shared" si="11"/>
        <v>0.90903699297535023</v>
      </c>
      <c r="BC38" s="216">
        <f t="shared" si="7"/>
        <v>1</v>
      </c>
      <c r="BD38" s="14">
        <f t="shared" si="12"/>
        <v>30</v>
      </c>
      <c r="BE38" s="349">
        <f t="shared" si="10"/>
        <v>24933058</v>
      </c>
    </row>
    <row r="39" spans="1:57" s="14" customFormat="1" hidden="1" x14ac:dyDescent="0.2">
      <c r="A39" s="40">
        <v>42489</v>
      </c>
      <c r="B39" s="22">
        <v>9068090328</v>
      </c>
      <c r="C39" s="22">
        <f>COUNTIF(СписМінфін!$B$2:$B$101,F39)</f>
        <v>1</v>
      </c>
      <c r="D39" s="22">
        <v>9068090328</v>
      </c>
      <c r="E39" s="22" t="str">
        <f t="shared" si="0"/>
        <v>4ДЕРЖАВНЕ ПІДПРИЄМСТВО "УКРАЇНСЬКИЙ ДЕРЖАВНИЙ ЦЕНТР ПО ЕКСПЛУАТАЦІЇ СПЕЦІАЛІЗОВАНИХ ВАГОНІВ"</v>
      </c>
      <c r="F39" s="71" t="s">
        <v>22</v>
      </c>
      <c r="G39" s="41">
        <v>10563620277</v>
      </c>
      <c r="H39" s="40">
        <v>42489</v>
      </c>
      <c r="I39" s="40">
        <v>42489</v>
      </c>
      <c r="J39" s="40" t="s">
        <v>108</v>
      </c>
      <c r="K39" s="42">
        <v>31217158</v>
      </c>
      <c r="L39" s="43">
        <v>0</v>
      </c>
      <c r="M39" s="24">
        <f t="shared" si="1"/>
        <v>0</v>
      </c>
      <c r="N39" s="43">
        <v>0</v>
      </c>
      <c r="O39" s="56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223">
        <v>0</v>
      </c>
      <c r="Z39" s="339"/>
      <c r="AA39" s="228">
        <v>0</v>
      </c>
      <c r="AB39" s="43">
        <v>0</v>
      </c>
      <c r="AC39" s="43">
        <v>0</v>
      </c>
      <c r="AD39" s="43">
        <v>0</v>
      </c>
      <c r="AE39" s="43">
        <v>0</v>
      </c>
      <c r="AF39" s="223">
        <v>0</v>
      </c>
      <c r="AG39" s="234"/>
      <c r="AH39" s="228">
        <v>0</v>
      </c>
      <c r="AI39" s="56">
        <f t="shared" si="9"/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/>
      <c r="AW39" s="19"/>
      <c r="AX39" s="24">
        <f t="shared" si="2"/>
        <v>31217158</v>
      </c>
      <c r="AY39" s="24">
        <f t="shared" si="3"/>
        <v>0</v>
      </c>
      <c r="AZ39" s="24">
        <f t="shared" si="13"/>
        <v>31217158</v>
      </c>
      <c r="BA39" s="457">
        <f t="shared" si="5"/>
        <v>4</v>
      </c>
      <c r="BB39" s="217" t="str">
        <f t="shared" si="11"/>
        <v>Немає висновку</v>
      </c>
      <c r="BC39" s="216" t="str">
        <f t="shared" si="7"/>
        <v>Немає висновку</v>
      </c>
      <c r="BD39" s="14" t="str">
        <f t="shared" si="12"/>
        <v>Немає висновку</v>
      </c>
      <c r="BE39" s="349">
        <f t="shared" si="10"/>
        <v>31217158</v>
      </c>
    </row>
    <row r="40" spans="1:57" s="14" customFormat="1" x14ac:dyDescent="0.2">
      <c r="A40" s="40">
        <v>42677</v>
      </c>
      <c r="B40" s="22">
        <v>9207203781</v>
      </c>
      <c r="C40" s="22">
        <f>COUNTIF(СписМінфін!$B$2:$B$101,F40)</f>
        <v>1</v>
      </c>
      <c r="D40" s="22">
        <v>9207203781</v>
      </c>
      <c r="E40" s="22" t="str">
        <f t="shared" si="0"/>
        <v>11ДЕРЖАВНЕ ПІДПРИЄМСТВО "УКРАЇНСЬКИЙ ДЕРЖАВНИЙ ЦЕНТР ПО ЕКСПЛУАТАЦІЇ СПЕЦІАЛІЗОВАНИХ ВАГОНІВ"</v>
      </c>
      <c r="F40" s="71" t="s">
        <v>22</v>
      </c>
      <c r="G40" s="41">
        <v>10563620277</v>
      </c>
      <c r="H40" s="40">
        <v>42677</v>
      </c>
      <c r="I40" s="40">
        <v>42677</v>
      </c>
      <c r="J40" s="40" t="s">
        <v>108</v>
      </c>
      <c r="K40" s="42">
        <v>31216878</v>
      </c>
      <c r="L40" s="40">
        <v>42725</v>
      </c>
      <c r="M40" s="24">
        <f t="shared" si="1"/>
        <v>31216878</v>
      </c>
      <c r="N40" s="40">
        <v>42726</v>
      </c>
      <c r="O40" s="24">
        <v>31216878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223">
        <v>0</v>
      </c>
      <c r="Z40" s="339"/>
      <c r="AA40" s="228">
        <v>0</v>
      </c>
      <c r="AB40" s="22" t="s">
        <v>108</v>
      </c>
      <c r="AC40" s="43">
        <v>0</v>
      </c>
      <c r="AD40" s="43">
        <v>0</v>
      </c>
      <c r="AE40" s="43">
        <v>0</v>
      </c>
      <c r="AF40" s="223">
        <v>0</v>
      </c>
      <c r="AG40" s="234"/>
      <c r="AH40" s="228">
        <v>0</v>
      </c>
      <c r="AI40" s="56">
        <f t="shared" si="9"/>
        <v>31216878</v>
      </c>
      <c r="AJ40" s="40">
        <v>42767</v>
      </c>
      <c r="AK40" s="56">
        <v>31216878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/>
      <c r="AW40" s="19"/>
      <c r="AX40" s="24">
        <f t="shared" si="2"/>
        <v>0</v>
      </c>
      <c r="AY40" s="24">
        <f t="shared" si="3"/>
        <v>0</v>
      </c>
      <c r="AZ40" s="24">
        <f t="shared" si="13"/>
        <v>0</v>
      </c>
      <c r="BA40" s="457">
        <f t="shared" si="5"/>
        <v>11</v>
      </c>
      <c r="BB40" s="217">
        <f t="shared" si="11"/>
        <v>1</v>
      </c>
      <c r="BC40" s="216">
        <f t="shared" si="7"/>
        <v>1</v>
      </c>
      <c r="BD40" s="14">
        <f t="shared" si="12"/>
        <v>49</v>
      </c>
      <c r="BE40" s="349">
        <f t="shared" si="10"/>
        <v>31216878</v>
      </c>
    </row>
    <row r="41" spans="1:57" s="14" customFormat="1" x14ac:dyDescent="0.2">
      <c r="A41" s="40">
        <v>42447</v>
      </c>
      <c r="B41" s="22">
        <v>9038572591</v>
      </c>
      <c r="C41" s="22">
        <f>COUNTIF(СписМінфін!$B$2:$B$101,F41)</f>
        <v>1</v>
      </c>
      <c r="D41" s="22">
        <v>9038572591</v>
      </c>
      <c r="E41" s="22" t="str">
        <f t="shared" si="0"/>
        <v>3ДОЧIРНЄ ПIДПРИЄМСТВО "КОНДИТЕРСЬКА КОРПОРАЦІЯ "РОШЕН"</v>
      </c>
      <c r="F41" s="71" t="s">
        <v>81</v>
      </c>
      <c r="G41" s="41">
        <v>253921826532</v>
      </c>
      <c r="H41" s="40">
        <v>42447</v>
      </c>
      <c r="I41" s="40">
        <v>42447</v>
      </c>
      <c r="J41" s="40" t="s">
        <v>108</v>
      </c>
      <c r="K41" s="42">
        <v>21446148</v>
      </c>
      <c r="L41" s="40">
        <v>42480</v>
      </c>
      <c r="M41" s="24">
        <f t="shared" si="1"/>
        <v>21446148</v>
      </c>
      <c r="N41" s="40">
        <v>42481</v>
      </c>
      <c r="O41" s="24">
        <v>21446148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223">
        <v>0</v>
      </c>
      <c r="Z41" s="339"/>
      <c r="AA41" s="228">
        <v>0</v>
      </c>
      <c r="AB41" s="43">
        <v>0</v>
      </c>
      <c r="AC41" s="43">
        <v>0</v>
      </c>
      <c r="AD41" s="43">
        <v>0</v>
      </c>
      <c r="AE41" s="43">
        <v>0</v>
      </c>
      <c r="AF41" s="223">
        <v>0</v>
      </c>
      <c r="AG41" s="234"/>
      <c r="AH41" s="228">
        <v>0</v>
      </c>
      <c r="AI41" s="56">
        <f t="shared" si="9"/>
        <v>21446148</v>
      </c>
      <c r="AJ41" s="40">
        <v>42488</v>
      </c>
      <c r="AK41" s="56">
        <v>21446148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/>
      <c r="AW41" s="19"/>
      <c r="AX41" s="24">
        <f t="shared" si="2"/>
        <v>0</v>
      </c>
      <c r="AY41" s="24">
        <f t="shared" si="3"/>
        <v>0</v>
      </c>
      <c r="AZ41" s="24">
        <f t="shared" si="13"/>
        <v>0</v>
      </c>
      <c r="BA41" s="457">
        <f t="shared" si="5"/>
        <v>3</v>
      </c>
      <c r="BB41" s="217">
        <f t="shared" si="11"/>
        <v>1</v>
      </c>
      <c r="BC41" s="216">
        <f t="shared" si="7"/>
        <v>1</v>
      </c>
      <c r="BD41" s="14">
        <f t="shared" si="12"/>
        <v>34</v>
      </c>
      <c r="BE41" s="349">
        <f t="shared" si="10"/>
        <v>21446148</v>
      </c>
    </row>
    <row r="42" spans="1:57" s="14" customFormat="1" x14ac:dyDescent="0.2">
      <c r="A42" s="40">
        <v>42604</v>
      </c>
      <c r="B42" s="22">
        <v>9151360742</v>
      </c>
      <c r="C42" s="22">
        <f>COUNTIF(СписМінфін!$B$2:$B$101,F42)</f>
        <v>1</v>
      </c>
      <c r="D42" s="22">
        <v>9151360742</v>
      </c>
      <c r="E42" s="22" t="str">
        <f t="shared" si="0"/>
        <v>8ДОЧIРНЄ ПIДПРИЄМСТВО "КОНДИТЕРСЬКА КОРПОРАЦІЯ "РОШЕН"</v>
      </c>
      <c r="F42" s="71" t="s">
        <v>81</v>
      </c>
      <c r="G42" s="41">
        <v>253921826532</v>
      </c>
      <c r="H42" s="40">
        <v>42604</v>
      </c>
      <c r="I42" s="40">
        <v>42604</v>
      </c>
      <c r="J42" s="40" t="s">
        <v>108</v>
      </c>
      <c r="K42" s="42">
        <v>89765469</v>
      </c>
      <c r="L42" s="40">
        <v>42636</v>
      </c>
      <c r="M42" s="24">
        <f t="shared" si="1"/>
        <v>89765469</v>
      </c>
      <c r="N42" s="40">
        <v>42636</v>
      </c>
      <c r="O42" s="24">
        <v>89765469</v>
      </c>
      <c r="P42" s="43">
        <v>0</v>
      </c>
      <c r="Q42" s="43">
        <v>0</v>
      </c>
      <c r="R42" s="43">
        <v>0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223">
        <v>0</v>
      </c>
      <c r="Z42" s="339"/>
      <c r="AA42" s="228">
        <v>0</v>
      </c>
      <c r="AB42" s="43">
        <v>0</v>
      </c>
      <c r="AC42" s="43">
        <v>0</v>
      </c>
      <c r="AD42" s="43">
        <v>0</v>
      </c>
      <c r="AE42" s="43">
        <v>0</v>
      </c>
      <c r="AF42" s="223">
        <v>0</v>
      </c>
      <c r="AG42" s="234"/>
      <c r="AH42" s="228">
        <v>0</v>
      </c>
      <c r="AI42" s="56">
        <f t="shared" si="9"/>
        <v>89765469</v>
      </c>
      <c r="AJ42" s="40">
        <v>42642</v>
      </c>
      <c r="AK42" s="56">
        <v>89765469</v>
      </c>
      <c r="AL42" s="43">
        <v>0</v>
      </c>
      <c r="AM42" s="43">
        <v>0</v>
      </c>
      <c r="AN42" s="43">
        <v>0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0</v>
      </c>
      <c r="AU42" s="43">
        <v>0</v>
      </c>
      <c r="AV42" s="43"/>
      <c r="AW42" s="19"/>
      <c r="AX42" s="24">
        <f t="shared" si="2"/>
        <v>0</v>
      </c>
      <c r="AY42" s="24">
        <f t="shared" si="3"/>
        <v>0</v>
      </c>
      <c r="AZ42" s="24">
        <f t="shared" si="13"/>
        <v>0</v>
      </c>
      <c r="BA42" s="457">
        <f t="shared" si="5"/>
        <v>8</v>
      </c>
      <c r="BB42" s="217">
        <f t="shared" si="11"/>
        <v>1</v>
      </c>
      <c r="BC42" s="216">
        <f t="shared" si="7"/>
        <v>1</v>
      </c>
      <c r="BD42" s="14">
        <f t="shared" si="12"/>
        <v>32</v>
      </c>
      <c r="BE42" s="349">
        <f t="shared" si="10"/>
        <v>89765469</v>
      </c>
    </row>
    <row r="43" spans="1:57" s="14" customFormat="1" x14ac:dyDescent="0.2">
      <c r="A43" s="40">
        <v>42633</v>
      </c>
      <c r="B43" s="22">
        <v>9173300947</v>
      </c>
      <c r="C43" s="22">
        <f>COUNTIF(СписМінфін!$B$2:$B$101,F43)</f>
        <v>1</v>
      </c>
      <c r="D43" s="22">
        <v>9173300947</v>
      </c>
      <c r="E43" s="22" t="str">
        <f t="shared" si="0"/>
        <v>9ДОЧIРНЄ ПIДПРИЄМСТВО "КОНДИТЕРСЬКА КОРПОРАЦІЯ "РОШЕН"</v>
      </c>
      <c r="F43" s="71" t="s">
        <v>81</v>
      </c>
      <c r="G43" s="41">
        <v>253921826532</v>
      </c>
      <c r="H43" s="40">
        <v>42633</v>
      </c>
      <c r="I43" s="40">
        <v>42633</v>
      </c>
      <c r="J43" s="40" t="s">
        <v>108</v>
      </c>
      <c r="K43" s="42">
        <v>70067543</v>
      </c>
      <c r="L43" s="40">
        <v>42663</v>
      </c>
      <c r="M43" s="24">
        <f t="shared" si="1"/>
        <v>70067543</v>
      </c>
      <c r="N43" s="40">
        <v>42664</v>
      </c>
      <c r="O43" s="24">
        <v>70067543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223">
        <v>0</v>
      </c>
      <c r="Z43" s="339"/>
      <c r="AA43" s="228">
        <v>0</v>
      </c>
      <c r="AB43" s="43">
        <v>0</v>
      </c>
      <c r="AC43" s="43">
        <v>0</v>
      </c>
      <c r="AD43" s="43">
        <v>0</v>
      </c>
      <c r="AE43" s="43">
        <v>0</v>
      </c>
      <c r="AF43" s="223">
        <v>0</v>
      </c>
      <c r="AG43" s="234"/>
      <c r="AH43" s="228">
        <v>0</v>
      </c>
      <c r="AI43" s="56">
        <f t="shared" si="9"/>
        <v>70067543</v>
      </c>
      <c r="AJ43" s="40">
        <v>42670</v>
      </c>
      <c r="AK43" s="56">
        <v>70067543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/>
      <c r="AW43" s="19"/>
      <c r="AX43" s="24">
        <f t="shared" si="2"/>
        <v>0</v>
      </c>
      <c r="AY43" s="24">
        <f t="shared" si="3"/>
        <v>0</v>
      </c>
      <c r="AZ43" s="24">
        <f t="shared" si="13"/>
        <v>0</v>
      </c>
      <c r="BA43" s="457">
        <f t="shared" si="5"/>
        <v>9</v>
      </c>
      <c r="BB43" s="217">
        <f t="shared" si="11"/>
        <v>1</v>
      </c>
      <c r="BC43" s="216">
        <f t="shared" si="7"/>
        <v>1</v>
      </c>
      <c r="BD43" s="14">
        <f t="shared" si="12"/>
        <v>31</v>
      </c>
      <c r="BE43" s="349">
        <f t="shared" si="10"/>
        <v>70067543</v>
      </c>
    </row>
    <row r="44" spans="1:57" s="14" customFormat="1" x14ac:dyDescent="0.2">
      <c r="A44" s="40">
        <v>42695</v>
      </c>
      <c r="B44" s="22">
        <v>9223488116</v>
      </c>
      <c r="C44" s="22">
        <f>COUNTIF(СписМінфін!$B$2:$B$101,F44)</f>
        <v>1</v>
      </c>
      <c r="D44" s="22">
        <v>9223488116</v>
      </c>
      <c r="E44" s="22" t="str">
        <f t="shared" si="0"/>
        <v>11ДОЧIРНЄ ПIДПРИЄМСТВО "КОНДИТЕРСЬКА КОРПОРАЦІЯ "РОШЕН"</v>
      </c>
      <c r="F44" s="71" t="s">
        <v>81</v>
      </c>
      <c r="G44" s="41">
        <v>253921826532</v>
      </c>
      <c r="H44" s="40">
        <v>42695</v>
      </c>
      <c r="I44" s="40">
        <v>42695</v>
      </c>
      <c r="J44" s="40" t="s">
        <v>108</v>
      </c>
      <c r="K44" s="42">
        <v>30000000</v>
      </c>
      <c r="L44" s="40">
        <v>42725</v>
      </c>
      <c r="M44" s="24">
        <f t="shared" si="1"/>
        <v>30000000</v>
      </c>
      <c r="N44" s="40">
        <v>42725</v>
      </c>
      <c r="O44" s="24">
        <v>30000000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223">
        <v>0</v>
      </c>
      <c r="Z44" s="339"/>
      <c r="AA44" s="228">
        <v>0</v>
      </c>
      <c r="AB44" s="43">
        <v>0</v>
      </c>
      <c r="AC44" s="43">
        <v>0</v>
      </c>
      <c r="AD44" s="43">
        <v>0</v>
      </c>
      <c r="AE44" s="43">
        <v>0</v>
      </c>
      <c r="AF44" s="223">
        <v>0</v>
      </c>
      <c r="AG44" s="234"/>
      <c r="AH44" s="228">
        <v>0</v>
      </c>
      <c r="AI44" s="56">
        <f t="shared" si="9"/>
        <v>30000000</v>
      </c>
      <c r="AJ44" s="40">
        <v>42730</v>
      </c>
      <c r="AK44" s="56">
        <v>30000000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/>
      <c r="AW44" s="19"/>
      <c r="AX44" s="24">
        <f t="shared" si="2"/>
        <v>0</v>
      </c>
      <c r="AY44" s="24">
        <f t="shared" si="3"/>
        <v>0</v>
      </c>
      <c r="AZ44" s="24">
        <f t="shared" si="13"/>
        <v>0</v>
      </c>
      <c r="BA44" s="457">
        <f t="shared" si="5"/>
        <v>11</v>
      </c>
      <c r="BB44" s="217">
        <f t="shared" si="11"/>
        <v>1</v>
      </c>
      <c r="BC44" s="216">
        <f t="shared" si="7"/>
        <v>1</v>
      </c>
      <c r="BD44" s="14">
        <f t="shared" si="12"/>
        <v>30</v>
      </c>
      <c r="BE44" s="349">
        <f t="shared" si="10"/>
        <v>30000000</v>
      </c>
    </row>
    <row r="45" spans="1:57" s="36" customFormat="1" ht="15.75" customHeight="1" x14ac:dyDescent="0.2">
      <c r="A45" s="40">
        <v>42422</v>
      </c>
      <c r="B45" s="22">
        <v>9022190416</v>
      </c>
      <c r="C45" s="22">
        <f>COUNTIF(СписМінфін!$B$2:$B$101,F45)</f>
        <v>1</v>
      </c>
      <c r="D45" s="22">
        <v>9022190416</v>
      </c>
      <c r="E45" s="22" t="str">
        <f t="shared" si="0"/>
        <v>2ДОЧIРНЄ ПIДПРИЄМСТВО ВІДКРИТОГО АКЦІОНЕРНОГО ТОВАРИСТВА "ІВАНО-ФРАНКІВСЬКИЙ М'ЯСОКОМБІНАТ" "ІВАНО-ФРАНКІВСЬКІ КОВБАСИ"</v>
      </c>
      <c r="F45" s="71" t="s">
        <v>71</v>
      </c>
      <c r="G45" s="41">
        <v>326057109152</v>
      </c>
      <c r="H45" s="40">
        <v>42422</v>
      </c>
      <c r="I45" s="40">
        <v>42422</v>
      </c>
      <c r="J45" s="40" t="s">
        <v>108</v>
      </c>
      <c r="K45" s="42">
        <v>43325201</v>
      </c>
      <c r="L45" s="40">
        <v>42450</v>
      </c>
      <c r="M45" s="24">
        <f t="shared" si="1"/>
        <v>43325201</v>
      </c>
      <c r="N45" s="40">
        <v>42450</v>
      </c>
      <c r="O45" s="24">
        <v>43325201</v>
      </c>
      <c r="P45" s="43">
        <v>0</v>
      </c>
      <c r="Q45" s="43">
        <v>0</v>
      </c>
      <c r="R45" s="43">
        <v>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223">
        <v>0</v>
      </c>
      <c r="Z45" s="339"/>
      <c r="AA45" s="228">
        <v>0</v>
      </c>
      <c r="AB45" s="43">
        <v>0</v>
      </c>
      <c r="AC45" s="43">
        <v>0</v>
      </c>
      <c r="AD45" s="43">
        <v>0</v>
      </c>
      <c r="AE45" s="43">
        <v>0</v>
      </c>
      <c r="AF45" s="223">
        <v>0</v>
      </c>
      <c r="AG45" s="234"/>
      <c r="AH45" s="228">
        <v>0</v>
      </c>
      <c r="AI45" s="56">
        <f t="shared" si="9"/>
        <v>43325201</v>
      </c>
      <c r="AJ45" s="40">
        <v>42457</v>
      </c>
      <c r="AK45" s="56">
        <v>43325201</v>
      </c>
      <c r="AL45" s="43">
        <v>0</v>
      </c>
      <c r="AM45" s="43">
        <v>0</v>
      </c>
      <c r="AN45" s="43">
        <v>0</v>
      </c>
      <c r="AO45" s="43">
        <v>0</v>
      </c>
      <c r="AP45" s="43">
        <v>0</v>
      </c>
      <c r="AQ45" s="43">
        <v>0</v>
      </c>
      <c r="AR45" s="43">
        <v>0</v>
      </c>
      <c r="AS45" s="43">
        <v>0</v>
      </c>
      <c r="AT45" s="43">
        <v>0</v>
      </c>
      <c r="AU45" s="43">
        <v>0</v>
      </c>
      <c r="AV45" s="43"/>
      <c r="AW45" s="19"/>
      <c r="AX45" s="24">
        <f t="shared" si="2"/>
        <v>0</v>
      </c>
      <c r="AY45" s="24">
        <f t="shared" si="3"/>
        <v>0</v>
      </c>
      <c r="AZ45" s="24">
        <f t="shared" si="13"/>
        <v>0</v>
      </c>
      <c r="BA45" s="457">
        <f t="shared" si="5"/>
        <v>2</v>
      </c>
      <c r="BB45" s="217">
        <f t="shared" si="11"/>
        <v>1</v>
      </c>
      <c r="BC45" s="216">
        <f t="shared" si="7"/>
        <v>1</v>
      </c>
      <c r="BD45" s="14">
        <f t="shared" si="12"/>
        <v>28</v>
      </c>
      <c r="BE45" s="349">
        <f t="shared" si="10"/>
        <v>43325201</v>
      </c>
    </row>
    <row r="46" spans="1:57" s="14" customFormat="1" x14ac:dyDescent="0.2">
      <c r="A46" s="40">
        <v>42450</v>
      </c>
      <c r="B46" s="22">
        <v>9039663138</v>
      </c>
      <c r="C46" s="22">
        <f>COUNTIF(СписМінфін!$B$2:$B$101,F46)</f>
        <v>1</v>
      </c>
      <c r="D46" s="22">
        <v>9039663138</v>
      </c>
      <c r="E46" s="22" t="str">
        <f t="shared" si="0"/>
        <v>3ДОЧIРНЄ ПIДПРИЄМСТВО ВІДКРИТОГО АКЦІОНЕРНОГО ТОВАРИСТВА "ІВАНО-ФРАНКІВСЬКИЙ М'ЯСОКОМБІНАТ" "ІВАНО-ФРАНКІВСЬКІ КОВБАСИ"</v>
      </c>
      <c r="F46" s="71" t="s">
        <v>71</v>
      </c>
      <c r="G46" s="41">
        <v>326057109152</v>
      </c>
      <c r="H46" s="40">
        <v>42450</v>
      </c>
      <c r="I46" s="40">
        <v>42450</v>
      </c>
      <c r="J46" s="40" t="s">
        <v>108</v>
      </c>
      <c r="K46" s="42">
        <v>74705562</v>
      </c>
      <c r="L46" s="40">
        <v>42485</v>
      </c>
      <c r="M46" s="24">
        <f t="shared" si="1"/>
        <v>72321542</v>
      </c>
      <c r="N46" s="40">
        <v>42485</v>
      </c>
      <c r="O46" s="24">
        <v>72321542</v>
      </c>
      <c r="P46" s="43">
        <v>0</v>
      </c>
      <c r="Q46" s="43">
        <v>0</v>
      </c>
      <c r="R46" s="43">
        <v>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223">
        <v>0</v>
      </c>
      <c r="Z46" s="339"/>
      <c r="AA46" s="228">
        <v>0</v>
      </c>
      <c r="AB46" s="43">
        <v>0</v>
      </c>
      <c r="AC46" s="43">
        <v>0</v>
      </c>
      <c r="AD46" s="43">
        <v>0</v>
      </c>
      <c r="AE46" s="43">
        <v>0</v>
      </c>
      <c r="AF46" s="223">
        <v>0</v>
      </c>
      <c r="AG46" s="234"/>
      <c r="AH46" s="228">
        <v>0</v>
      </c>
      <c r="AI46" s="56">
        <f t="shared" si="9"/>
        <v>72321542</v>
      </c>
      <c r="AJ46" s="40">
        <v>42488</v>
      </c>
      <c r="AK46" s="56">
        <v>72321542</v>
      </c>
      <c r="AL46" s="43">
        <v>0</v>
      </c>
      <c r="AM46" s="43">
        <v>0</v>
      </c>
      <c r="AN46" s="43">
        <v>0</v>
      </c>
      <c r="AO46" s="43">
        <v>0</v>
      </c>
      <c r="AP46" s="43">
        <v>0</v>
      </c>
      <c r="AQ46" s="43">
        <v>0</v>
      </c>
      <c r="AR46" s="43">
        <v>0</v>
      </c>
      <c r="AS46" s="43">
        <v>0</v>
      </c>
      <c r="AT46" s="43">
        <v>0</v>
      </c>
      <c r="AU46" s="43">
        <v>0</v>
      </c>
      <c r="AV46" s="43"/>
      <c r="AW46" s="19"/>
      <c r="AX46" s="24">
        <f t="shared" si="2"/>
        <v>2384020</v>
      </c>
      <c r="AY46" s="24">
        <f t="shared" si="3"/>
        <v>0</v>
      </c>
      <c r="AZ46" s="24">
        <f t="shared" si="13"/>
        <v>2384020</v>
      </c>
      <c r="BA46" s="457">
        <f t="shared" si="5"/>
        <v>3</v>
      </c>
      <c r="BB46" s="217">
        <f t="shared" si="11"/>
        <v>0.96808778441423138</v>
      </c>
      <c r="BC46" s="216">
        <f t="shared" si="7"/>
        <v>1</v>
      </c>
      <c r="BD46" s="14">
        <f t="shared" si="12"/>
        <v>35</v>
      </c>
      <c r="BE46" s="349">
        <f t="shared" si="10"/>
        <v>74705562</v>
      </c>
    </row>
    <row r="47" spans="1:57" s="14" customFormat="1" x14ac:dyDescent="0.2">
      <c r="A47" s="40">
        <v>42480</v>
      </c>
      <c r="B47" s="22">
        <v>9060789851</v>
      </c>
      <c r="C47" s="22">
        <f>COUNTIF(СписМінфін!$B$2:$B$101,F47)</f>
        <v>1</v>
      </c>
      <c r="D47" s="22">
        <v>9060789851</v>
      </c>
      <c r="E47" s="22" t="str">
        <f t="shared" si="0"/>
        <v>4ДОЧIРНЄ ПIДПРИЄМСТВО ВІДКРИТОГО АКЦІОНЕРНОГО ТОВАРИСТВА "ІВАНО-ФРАНКІВСЬКИЙ М'ЯСОКОМБІНАТ" "ІВАНО-ФРАНКІВСЬКІ КОВБАСИ"</v>
      </c>
      <c r="F47" s="71" t="s">
        <v>71</v>
      </c>
      <c r="G47" s="41">
        <v>326057109152</v>
      </c>
      <c r="H47" s="40">
        <v>42480</v>
      </c>
      <c r="I47" s="40">
        <v>42480</v>
      </c>
      <c r="J47" s="40" t="s">
        <v>108</v>
      </c>
      <c r="K47" s="42">
        <v>37487451</v>
      </c>
      <c r="L47" s="40">
        <v>42514</v>
      </c>
      <c r="M47" s="24">
        <f t="shared" si="1"/>
        <v>37487451</v>
      </c>
      <c r="N47" s="40">
        <v>42514</v>
      </c>
      <c r="O47" s="24">
        <v>37487451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223">
        <v>0</v>
      </c>
      <c r="Z47" s="339"/>
      <c r="AA47" s="228">
        <v>0</v>
      </c>
      <c r="AB47" s="43">
        <v>0</v>
      </c>
      <c r="AC47" s="43">
        <v>0</v>
      </c>
      <c r="AD47" s="43">
        <v>0</v>
      </c>
      <c r="AE47" s="43">
        <v>0</v>
      </c>
      <c r="AF47" s="223">
        <v>0</v>
      </c>
      <c r="AG47" s="234"/>
      <c r="AH47" s="228">
        <v>0</v>
      </c>
      <c r="AI47" s="56">
        <f t="shared" si="9"/>
        <v>37487451</v>
      </c>
      <c r="AJ47" s="40">
        <v>42566</v>
      </c>
      <c r="AK47" s="56">
        <v>37487451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/>
      <c r="AW47" s="19"/>
      <c r="AX47" s="24">
        <f t="shared" si="2"/>
        <v>0</v>
      </c>
      <c r="AY47" s="24">
        <f t="shared" si="3"/>
        <v>0</v>
      </c>
      <c r="AZ47" s="24">
        <f t="shared" si="13"/>
        <v>0</v>
      </c>
      <c r="BA47" s="457">
        <f t="shared" si="5"/>
        <v>4</v>
      </c>
      <c r="BB47" s="217">
        <f t="shared" si="11"/>
        <v>1</v>
      </c>
      <c r="BC47" s="216">
        <f t="shared" si="7"/>
        <v>1</v>
      </c>
      <c r="BD47" s="14">
        <f t="shared" si="12"/>
        <v>34</v>
      </c>
      <c r="BE47" s="349">
        <f t="shared" si="10"/>
        <v>37487451</v>
      </c>
    </row>
    <row r="48" spans="1:57" s="14" customFormat="1" x14ac:dyDescent="0.2">
      <c r="A48" s="40">
        <v>42508</v>
      </c>
      <c r="B48" s="22">
        <v>9080207563</v>
      </c>
      <c r="C48" s="22">
        <f>COUNTIF(СписМінфін!$B$2:$B$101,F48)</f>
        <v>1</v>
      </c>
      <c r="D48" s="22">
        <v>9080207563</v>
      </c>
      <c r="E48" s="22" t="str">
        <f t="shared" si="0"/>
        <v>5ДОЧIРНЄ ПIДПРИЄМСТВО ВІДКРИТОГО АКЦІОНЕРНОГО ТОВАРИСТВА "ІВАНО-ФРАНКІВСЬКИЙ М'ЯСОКОМБІНАТ" "ІВАНО-ФРАНКІВСЬКІ КОВБАСИ"</v>
      </c>
      <c r="F48" s="71" t="s">
        <v>71</v>
      </c>
      <c r="G48" s="41">
        <v>326057109152</v>
      </c>
      <c r="H48" s="40">
        <v>42508</v>
      </c>
      <c r="I48" s="40">
        <v>42508</v>
      </c>
      <c r="J48" s="40" t="s">
        <v>108</v>
      </c>
      <c r="K48" s="42">
        <v>42521703</v>
      </c>
      <c r="L48" s="40">
        <v>42543</v>
      </c>
      <c r="M48" s="24">
        <f t="shared" si="1"/>
        <v>42521703</v>
      </c>
      <c r="N48" s="40">
        <v>42543</v>
      </c>
      <c r="O48" s="24">
        <v>42521703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223">
        <v>0</v>
      </c>
      <c r="Z48" s="339"/>
      <c r="AA48" s="228">
        <v>0</v>
      </c>
      <c r="AB48" s="43">
        <v>0</v>
      </c>
      <c r="AC48" s="43">
        <v>0</v>
      </c>
      <c r="AD48" s="43">
        <v>0</v>
      </c>
      <c r="AE48" s="43">
        <v>0</v>
      </c>
      <c r="AF48" s="223">
        <v>0</v>
      </c>
      <c r="AG48" s="234"/>
      <c r="AH48" s="228">
        <v>0</v>
      </c>
      <c r="AI48" s="56">
        <f t="shared" si="9"/>
        <v>42521703</v>
      </c>
      <c r="AJ48" s="40">
        <v>42566</v>
      </c>
      <c r="AK48" s="56">
        <v>42521703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/>
      <c r="AW48" s="19"/>
      <c r="AX48" s="24">
        <f t="shared" si="2"/>
        <v>0</v>
      </c>
      <c r="AY48" s="24">
        <f t="shared" si="3"/>
        <v>0</v>
      </c>
      <c r="AZ48" s="24">
        <f t="shared" si="13"/>
        <v>0</v>
      </c>
      <c r="BA48" s="457">
        <f t="shared" si="5"/>
        <v>5</v>
      </c>
      <c r="BB48" s="217">
        <f t="shared" si="11"/>
        <v>1</v>
      </c>
      <c r="BC48" s="216">
        <f t="shared" si="7"/>
        <v>1</v>
      </c>
      <c r="BD48" s="14">
        <f t="shared" si="12"/>
        <v>35</v>
      </c>
      <c r="BE48" s="349">
        <f t="shared" si="10"/>
        <v>42521703</v>
      </c>
    </row>
    <row r="49" spans="1:57" s="14" customFormat="1" x14ac:dyDescent="0.2">
      <c r="A49" s="40">
        <v>42542</v>
      </c>
      <c r="B49" s="22">
        <v>9102616997</v>
      </c>
      <c r="C49" s="22">
        <f>COUNTIF(СписМінфін!$B$2:$B$101,F49)</f>
        <v>1</v>
      </c>
      <c r="D49" s="22">
        <v>9102616997</v>
      </c>
      <c r="E49" s="22" t="str">
        <f t="shared" si="0"/>
        <v>6ДОЧIРНЄ ПIДПРИЄМСТВО ВІДКРИТОГО АКЦІОНЕРНОГО ТОВАРИСТВА "ІВАНО-ФРАНКІВСЬКИЙ М'ЯСОКОМБІНАТ" "ІВАНО-ФРАНКІВСЬКІ КОВБАСИ"</v>
      </c>
      <c r="F49" s="71" t="s">
        <v>71</v>
      </c>
      <c r="G49" s="41">
        <v>326057109152</v>
      </c>
      <c r="H49" s="40">
        <v>42542</v>
      </c>
      <c r="I49" s="40">
        <v>42542</v>
      </c>
      <c r="J49" s="40" t="s">
        <v>108</v>
      </c>
      <c r="K49" s="42">
        <v>72980543</v>
      </c>
      <c r="L49" s="40">
        <v>42605</v>
      </c>
      <c r="M49" s="24">
        <f t="shared" si="1"/>
        <v>72761422.569999993</v>
      </c>
      <c r="N49" s="40">
        <v>42605</v>
      </c>
      <c r="O49" s="24">
        <v>72761422.569999993</v>
      </c>
      <c r="P49" s="43">
        <v>0</v>
      </c>
      <c r="Q49" s="43">
        <v>0</v>
      </c>
      <c r="R49" s="43">
        <v>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223">
        <v>0</v>
      </c>
      <c r="Z49" s="339"/>
      <c r="AA49" s="228">
        <v>0</v>
      </c>
      <c r="AB49" s="43">
        <v>0</v>
      </c>
      <c r="AC49" s="43">
        <v>0</v>
      </c>
      <c r="AD49" s="43">
        <v>0</v>
      </c>
      <c r="AE49" s="43">
        <v>0</v>
      </c>
      <c r="AF49" s="223">
        <v>0</v>
      </c>
      <c r="AG49" s="234"/>
      <c r="AH49" s="228">
        <v>0</v>
      </c>
      <c r="AI49" s="56">
        <f t="shared" si="9"/>
        <v>72761422.569999993</v>
      </c>
      <c r="AJ49" s="40">
        <v>42613</v>
      </c>
      <c r="AK49" s="56">
        <v>72761422.569999993</v>
      </c>
      <c r="AL49" s="43">
        <v>0</v>
      </c>
      <c r="AM49" s="43">
        <v>0</v>
      </c>
      <c r="AN49" s="43">
        <v>0</v>
      </c>
      <c r="AO49" s="43">
        <v>0</v>
      </c>
      <c r="AP49" s="43">
        <v>0</v>
      </c>
      <c r="AQ49" s="43">
        <v>0</v>
      </c>
      <c r="AR49" s="43">
        <v>0</v>
      </c>
      <c r="AS49" s="43">
        <v>0</v>
      </c>
      <c r="AT49" s="43">
        <v>0</v>
      </c>
      <c r="AU49" s="43">
        <v>0</v>
      </c>
      <c r="AV49" s="43"/>
      <c r="AW49" s="19"/>
      <c r="AX49" s="24">
        <f t="shared" si="2"/>
        <v>219120.43000000715</v>
      </c>
      <c r="AY49" s="24">
        <f t="shared" si="3"/>
        <v>0</v>
      </c>
      <c r="AZ49" s="24">
        <f t="shared" si="13"/>
        <v>219120.43000000715</v>
      </c>
      <c r="BA49" s="457">
        <f t="shared" si="5"/>
        <v>6</v>
      </c>
      <c r="BB49" s="217">
        <f t="shared" si="11"/>
        <v>0.99699755001822876</v>
      </c>
      <c r="BC49" s="216">
        <f t="shared" si="7"/>
        <v>1</v>
      </c>
      <c r="BD49" s="14">
        <f t="shared" si="12"/>
        <v>63</v>
      </c>
      <c r="BE49" s="349">
        <f t="shared" si="10"/>
        <v>72980543</v>
      </c>
    </row>
    <row r="50" spans="1:57" s="14" customFormat="1" x14ac:dyDescent="0.2">
      <c r="A50" s="40">
        <v>42571</v>
      </c>
      <c r="B50" s="22">
        <v>9125464695</v>
      </c>
      <c r="C50" s="22">
        <f>COUNTIF(СписМінфін!$B$2:$B$101,F50)</f>
        <v>1</v>
      </c>
      <c r="D50" s="22">
        <v>9125464695</v>
      </c>
      <c r="E50" s="22" t="str">
        <f t="shared" si="0"/>
        <v>7ДОЧIРНЄ ПIДПРИЄМСТВО ВІДКРИТОГО АКЦІОНЕРНОГО ТОВАРИСТВА "ІВАНО-ФРАНКІВСЬКИЙ М'ЯСОКОМБІНАТ" "ІВАНО-ФРАНКІВСЬКІ КОВБАСИ"</v>
      </c>
      <c r="F50" s="71" t="s">
        <v>71</v>
      </c>
      <c r="G50" s="41">
        <v>326057109152</v>
      </c>
      <c r="H50" s="40">
        <v>42571</v>
      </c>
      <c r="I50" s="40">
        <v>42571</v>
      </c>
      <c r="J50" s="40" t="s">
        <v>108</v>
      </c>
      <c r="K50" s="42">
        <v>12887249</v>
      </c>
      <c r="L50" s="40">
        <v>42636</v>
      </c>
      <c r="M50" s="24">
        <f t="shared" si="1"/>
        <v>12887249</v>
      </c>
      <c r="N50" s="40">
        <v>42636</v>
      </c>
      <c r="O50" s="24">
        <v>12887249</v>
      </c>
      <c r="P50" s="43">
        <v>0</v>
      </c>
      <c r="Q50" s="43">
        <v>0</v>
      </c>
      <c r="R50" s="43">
        <v>0</v>
      </c>
      <c r="S50" s="43">
        <v>0</v>
      </c>
      <c r="T50" s="43">
        <v>0</v>
      </c>
      <c r="U50" s="43">
        <v>0</v>
      </c>
      <c r="V50" s="43">
        <v>0</v>
      </c>
      <c r="W50" s="43">
        <v>0</v>
      </c>
      <c r="X50" s="43">
        <v>0</v>
      </c>
      <c r="Y50" s="223">
        <v>0</v>
      </c>
      <c r="Z50" s="339"/>
      <c r="AA50" s="228">
        <v>0</v>
      </c>
      <c r="AB50" s="43">
        <v>0</v>
      </c>
      <c r="AC50" s="43">
        <v>0</v>
      </c>
      <c r="AD50" s="43">
        <v>0</v>
      </c>
      <c r="AE50" s="43">
        <v>0</v>
      </c>
      <c r="AF50" s="223">
        <v>0</v>
      </c>
      <c r="AG50" s="234"/>
      <c r="AH50" s="228">
        <v>0</v>
      </c>
      <c r="AI50" s="56">
        <f t="shared" si="9"/>
        <v>12887249</v>
      </c>
      <c r="AJ50" s="40">
        <v>42642</v>
      </c>
      <c r="AK50" s="56">
        <v>12887249</v>
      </c>
      <c r="AL50" s="43">
        <v>0</v>
      </c>
      <c r="AM50" s="43">
        <v>0</v>
      </c>
      <c r="AN50" s="43">
        <v>0</v>
      </c>
      <c r="AO50" s="43">
        <v>0</v>
      </c>
      <c r="AP50" s="43">
        <v>0</v>
      </c>
      <c r="AQ50" s="43">
        <v>0</v>
      </c>
      <c r="AR50" s="43">
        <v>0</v>
      </c>
      <c r="AS50" s="43">
        <v>0</v>
      </c>
      <c r="AT50" s="43">
        <v>0</v>
      </c>
      <c r="AU50" s="43">
        <v>0</v>
      </c>
      <c r="AV50" s="43"/>
      <c r="AW50" s="19"/>
      <c r="AX50" s="24">
        <f t="shared" si="2"/>
        <v>0</v>
      </c>
      <c r="AY50" s="24">
        <f t="shared" si="3"/>
        <v>0</v>
      </c>
      <c r="AZ50" s="24">
        <f t="shared" si="13"/>
        <v>0</v>
      </c>
      <c r="BA50" s="457">
        <f t="shared" si="5"/>
        <v>7</v>
      </c>
      <c r="BB50" s="217">
        <f t="shared" si="11"/>
        <v>1</v>
      </c>
      <c r="BC50" s="216">
        <f t="shared" si="7"/>
        <v>1</v>
      </c>
      <c r="BD50" s="14">
        <f t="shared" si="12"/>
        <v>65</v>
      </c>
      <c r="BE50" s="349">
        <f t="shared" si="10"/>
        <v>12887249</v>
      </c>
    </row>
    <row r="51" spans="1:57" s="14" customFormat="1" x14ac:dyDescent="0.2">
      <c r="A51" s="40">
        <v>42604</v>
      </c>
      <c r="B51" s="22">
        <v>9151138849</v>
      </c>
      <c r="C51" s="22">
        <f>COUNTIF(СписМінфін!$B$2:$B$101,F51)</f>
        <v>1</v>
      </c>
      <c r="D51" s="22">
        <v>9151138849</v>
      </c>
      <c r="E51" s="22" t="str">
        <f t="shared" si="0"/>
        <v>8ДОЧIРНЄ ПIДПРИЄМСТВО ВІДКРИТОГО АКЦІОНЕРНОГО ТОВАРИСТВА "ІВАНО-ФРАНКІВСЬКИЙ М'ЯСОКОМБІНАТ" "ІВАНО-ФРАНКІВСЬКІ КОВБАСИ"</v>
      </c>
      <c r="F51" s="71" t="s">
        <v>71</v>
      </c>
      <c r="G51" s="41">
        <v>326057109152</v>
      </c>
      <c r="H51" s="40">
        <v>42604</v>
      </c>
      <c r="I51" s="40">
        <v>42604</v>
      </c>
      <c r="J51" s="40" t="s">
        <v>108</v>
      </c>
      <c r="K51" s="42">
        <v>18385973</v>
      </c>
      <c r="L51" s="40">
        <v>42655</v>
      </c>
      <c r="M51" s="24">
        <f t="shared" si="1"/>
        <v>18385973</v>
      </c>
      <c r="N51" s="40">
        <v>42655</v>
      </c>
      <c r="O51" s="24">
        <v>18385973</v>
      </c>
      <c r="P51" s="43">
        <v>0</v>
      </c>
      <c r="Q51" s="43">
        <v>0</v>
      </c>
      <c r="R51" s="43">
        <v>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223">
        <v>0</v>
      </c>
      <c r="Z51" s="339"/>
      <c r="AA51" s="228">
        <v>0</v>
      </c>
      <c r="AB51" s="43">
        <v>0</v>
      </c>
      <c r="AC51" s="43">
        <v>0</v>
      </c>
      <c r="AD51" s="43">
        <v>0</v>
      </c>
      <c r="AE51" s="43">
        <v>0</v>
      </c>
      <c r="AF51" s="223">
        <v>0</v>
      </c>
      <c r="AG51" s="234"/>
      <c r="AH51" s="228">
        <v>0</v>
      </c>
      <c r="AI51" s="56">
        <f t="shared" si="9"/>
        <v>18385973</v>
      </c>
      <c r="AJ51" s="40">
        <v>42661</v>
      </c>
      <c r="AK51" s="56">
        <v>18385973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43">
        <v>0</v>
      </c>
      <c r="AV51" s="43"/>
      <c r="AW51" s="19"/>
      <c r="AX51" s="24">
        <f t="shared" si="2"/>
        <v>0</v>
      </c>
      <c r="AY51" s="24">
        <f t="shared" si="3"/>
        <v>0</v>
      </c>
      <c r="AZ51" s="24">
        <f t="shared" si="13"/>
        <v>0</v>
      </c>
      <c r="BA51" s="457">
        <f t="shared" si="5"/>
        <v>8</v>
      </c>
      <c r="BB51" s="217">
        <f t="shared" si="11"/>
        <v>1</v>
      </c>
      <c r="BC51" s="216">
        <f t="shared" si="7"/>
        <v>1</v>
      </c>
      <c r="BD51" s="14">
        <f t="shared" si="12"/>
        <v>51</v>
      </c>
      <c r="BE51" s="349">
        <f t="shared" si="10"/>
        <v>18385973</v>
      </c>
    </row>
    <row r="52" spans="1:57" s="14" customFormat="1" x14ac:dyDescent="0.2">
      <c r="A52" s="40">
        <v>42632</v>
      </c>
      <c r="B52" s="22">
        <v>9171857673</v>
      </c>
      <c r="C52" s="22">
        <f>COUNTIF(СписМінфін!$B$2:$B$101,F52)</f>
        <v>1</v>
      </c>
      <c r="D52" s="22">
        <v>9171857673</v>
      </c>
      <c r="E52" s="22" t="str">
        <f t="shared" si="0"/>
        <v>9ДОЧIРНЄ ПIДПРИЄМСТВО ВІДКРИТОГО АКЦІОНЕРНОГО ТОВАРИСТВА "ІВАНО-ФРАНКІВСЬКИЙ М'ЯСОКОМБІНАТ" "ІВАНО-ФРАНКІВСЬКІ КОВБАСИ"</v>
      </c>
      <c r="F52" s="71" t="s">
        <v>71</v>
      </c>
      <c r="G52" s="41">
        <v>326057109152</v>
      </c>
      <c r="H52" s="40">
        <v>42632</v>
      </c>
      <c r="I52" s="40">
        <v>42632</v>
      </c>
      <c r="J52" s="40" t="s">
        <v>108</v>
      </c>
      <c r="K52" s="42">
        <v>71421696</v>
      </c>
      <c r="L52" s="40">
        <v>42667</v>
      </c>
      <c r="M52" s="24">
        <f t="shared" si="1"/>
        <v>71421696</v>
      </c>
      <c r="N52" s="40">
        <v>42667</v>
      </c>
      <c r="O52" s="24">
        <v>71421696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223">
        <v>0</v>
      </c>
      <c r="Z52" s="339"/>
      <c r="AA52" s="228">
        <v>0</v>
      </c>
      <c r="AB52" s="43">
        <v>0</v>
      </c>
      <c r="AC52" s="43">
        <v>0</v>
      </c>
      <c r="AD52" s="43">
        <v>0</v>
      </c>
      <c r="AE52" s="43">
        <v>0</v>
      </c>
      <c r="AF52" s="223">
        <v>0</v>
      </c>
      <c r="AG52" s="234"/>
      <c r="AH52" s="228">
        <v>0</v>
      </c>
      <c r="AI52" s="56">
        <f t="shared" si="9"/>
        <v>71421696</v>
      </c>
      <c r="AJ52" s="40">
        <v>42670</v>
      </c>
      <c r="AK52" s="56">
        <v>71421696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/>
      <c r="AW52" s="19"/>
      <c r="AX52" s="24">
        <f t="shared" si="2"/>
        <v>0</v>
      </c>
      <c r="AY52" s="24">
        <f t="shared" si="3"/>
        <v>0</v>
      </c>
      <c r="AZ52" s="24">
        <f t="shared" si="13"/>
        <v>0</v>
      </c>
      <c r="BA52" s="457">
        <f t="shared" si="5"/>
        <v>9</v>
      </c>
      <c r="BB52" s="217">
        <f t="shared" si="11"/>
        <v>1</v>
      </c>
      <c r="BC52" s="216">
        <f t="shared" si="7"/>
        <v>1</v>
      </c>
      <c r="BD52" s="14">
        <f t="shared" si="12"/>
        <v>35</v>
      </c>
      <c r="BE52" s="349">
        <f t="shared" si="10"/>
        <v>71421696</v>
      </c>
    </row>
    <row r="53" spans="1:57" s="14" customFormat="1" x14ac:dyDescent="0.2">
      <c r="A53" s="40">
        <v>42663</v>
      </c>
      <c r="B53" s="22">
        <v>9197520105</v>
      </c>
      <c r="C53" s="22">
        <f>COUNTIF(СписМінфін!$B$2:$B$101,F53)</f>
        <v>1</v>
      </c>
      <c r="D53" s="22">
        <v>9197520105</v>
      </c>
      <c r="E53" s="22" t="str">
        <f t="shared" si="0"/>
        <v>10ДОЧIРНЄ ПIДПРИЄМСТВО ВІДКРИТОГО АКЦІОНЕРНОГО ТОВАРИСТВА "ІВАНО-ФРАНКІВСЬКИЙ М'ЯСОКОМБІНАТ" "ІВАНО-ФРАНКІВСЬКІ КОВБАСИ"</v>
      </c>
      <c r="F53" s="71" t="s">
        <v>71</v>
      </c>
      <c r="G53" s="41">
        <v>326057109152</v>
      </c>
      <c r="H53" s="40">
        <v>42663</v>
      </c>
      <c r="I53" s="40">
        <v>42663</v>
      </c>
      <c r="J53" s="40" t="s">
        <v>108</v>
      </c>
      <c r="K53" s="42">
        <v>95866787</v>
      </c>
      <c r="L53" s="40">
        <v>42702</v>
      </c>
      <c r="M53" s="24">
        <f t="shared" si="1"/>
        <v>95866787</v>
      </c>
      <c r="N53" s="40">
        <v>42702</v>
      </c>
      <c r="O53" s="24">
        <v>95866787</v>
      </c>
      <c r="P53" s="43">
        <v>0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223">
        <v>0</v>
      </c>
      <c r="Z53" s="339"/>
      <c r="AA53" s="228">
        <v>0</v>
      </c>
      <c r="AB53" s="43">
        <v>0</v>
      </c>
      <c r="AC53" s="43">
        <v>0</v>
      </c>
      <c r="AD53" s="43">
        <v>0</v>
      </c>
      <c r="AE53" s="43">
        <v>0</v>
      </c>
      <c r="AF53" s="223">
        <v>0</v>
      </c>
      <c r="AG53" s="234"/>
      <c r="AH53" s="228">
        <v>0</v>
      </c>
      <c r="AI53" s="56">
        <f t="shared" si="9"/>
        <v>95866787</v>
      </c>
      <c r="AJ53" s="40">
        <v>42704</v>
      </c>
      <c r="AK53" s="56">
        <v>95866787</v>
      </c>
      <c r="AL53" s="43">
        <v>0</v>
      </c>
      <c r="AM53" s="43">
        <v>0</v>
      </c>
      <c r="AN53" s="43">
        <v>0</v>
      </c>
      <c r="AO53" s="43">
        <v>0</v>
      </c>
      <c r="AP53" s="43">
        <v>0</v>
      </c>
      <c r="AQ53" s="43">
        <v>0</v>
      </c>
      <c r="AR53" s="43">
        <v>0</v>
      </c>
      <c r="AS53" s="43">
        <v>0</v>
      </c>
      <c r="AT53" s="43">
        <v>0</v>
      </c>
      <c r="AU53" s="43">
        <v>0</v>
      </c>
      <c r="AV53" s="43"/>
      <c r="AW53" s="19"/>
      <c r="AX53" s="24">
        <f t="shared" si="2"/>
        <v>0</v>
      </c>
      <c r="AY53" s="24">
        <f t="shared" si="3"/>
        <v>0</v>
      </c>
      <c r="AZ53" s="24">
        <f t="shared" si="13"/>
        <v>0</v>
      </c>
      <c r="BA53" s="457">
        <f t="shared" si="5"/>
        <v>10</v>
      </c>
      <c r="BB53" s="217">
        <f t="shared" si="11"/>
        <v>1</v>
      </c>
      <c r="BC53" s="216">
        <f t="shared" si="7"/>
        <v>1</v>
      </c>
      <c r="BD53" s="14">
        <f t="shared" si="12"/>
        <v>39</v>
      </c>
      <c r="BE53" s="349">
        <f t="shared" si="10"/>
        <v>95866787</v>
      </c>
    </row>
    <row r="54" spans="1:57" s="14" customFormat="1" x14ac:dyDescent="0.2">
      <c r="A54" s="40">
        <v>42692</v>
      </c>
      <c r="B54" s="22">
        <v>9222207300</v>
      </c>
      <c r="C54" s="22">
        <f>COUNTIF(СписМінфін!$B$2:$B$101,F54)</f>
        <v>1</v>
      </c>
      <c r="D54" s="22">
        <v>9222207300</v>
      </c>
      <c r="E54" s="22" t="str">
        <f t="shared" si="0"/>
        <v>11ДОЧIРНЄ ПIДПРИЄМСТВО ВІДКРИТОГО АКЦІОНЕРНОГО ТОВАРИСТВА "ІВАНО-ФРАНКІВСЬКИЙ М'ЯСОКОМБІНАТ" "ІВАНО-ФРАНКІВСЬКІ КОВБАСИ"</v>
      </c>
      <c r="F54" s="71" t="s">
        <v>71</v>
      </c>
      <c r="G54" s="41">
        <v>326057109152</v>
      </c>
      <c r="H54" s="40">
        <v>42692</v>
      </c>
      <c r="I54" s="40">
        <v>42692</v>
      </c>
      <c r="J54" s="40" t="s">
        <v>108</v>
      </c>
      <c r="K54" s="42">
        <v>111796628</v>
      </c>
      <c r="L54" s="40">
        <v>42726</v>
      </c>
      <c r="M54" s="24">
        <f t="shared" si="1"/>
        <v>111796628</v>
      </c>
      <c r="N54" s="40">
        <v>42726</v>
      </c>
      <c r="O54" s="24">
        <v>111796628</v>
      </c>
      <c r="P54" s="43">
        <v>0</v>
      </c>
      <c r="Q54" s="43">
        <v>0</v>
      </c>
      <c r="R54" s="43">
        <v>0</v>
      </c>
      <c r="S54" s="43">
        <v>0</v>
      </c>
      <c r="T54" s="43">
        <v>0</v>
      </c>
      <c r="U54" s="43">
        <v>0</v>
      </c>
      <c r="V54" s="43">
        <v>0</v>
      </c>
      <c r="W54" s="43">
        <v>0</v>
      </c>
      <c r="X54" s="43">
        <v>0</v>
      </c>
      <c r="Y54" s="223">
        <v>0</v>
      </c>
      <c r="Z54" s="339"/>
      <c r="AA54" s="228">
        <v>0</v>
      </c>
      <c r="AB54" s="43">
        <v>0</v>
      </c>
      <c r="AC54" s="43">
        <v>0</v>
      </c>
      <c r="AD54" s="43">
        <v>0</v>
      </c>
      <c r="AE54" s="43">
        <v>0</v>
      </c>
      <c r="AF54" s="223">
        <v>0</v>
      </c>
      <c r="AG54" s="234"/>
      <c r="AH54" s="228">
        <v>0</v>
      </c>
      <c r="AI54" s="56">
        <f t="shared" si="9"/>
        <v>111796628</v>
      </c>
      <c r="AJ54" s="40">
        <v>42730</v>
      </c>
      <c r="AK54" s="56">
        <v>111796628</v>
      </c>
      <c r="AL54" s="43">
        <v>0</v>
      </c>
      <c r="AM54" s="43">
        <v>0</v>
      </c>
      <c r="AN54" s="43">
        <v>0</v>
      </c>
      <c r="AO54" s="43">
        <v>0</v>
      </c>
      <c r="AP54" s="43">
        <v>0</v>
      </c>
      <c r="AQ54" s="43">
        <v>0</v>
      </c>
      <c r="AR54" s="43">
        <v>0</v>
      </c>
      <c r="AS54" s="43">
        <v>0</v>
      </c>
      <c r="AT54" s="43">
        <v>0</v>
      </c>
      <c r="AU54" s="43">
        <v>0</v>
      </c>
      <c r="AV54" s="43"/>
      <c r="AW54" s="19"/>
      <c r="AX54" s="24">
        <f t="shared" si="2"/>
        <v>0</v>
      </c>
      <c r="AY54" s="24">
        <f t="shared" si="3"/>
        <v>0</v>
      </c>
      <c r="AZ54" s="24">
        <f t="shared" si="13"/>
        <v>0</v>
      </c>
      <c r="BA54" s="457">
        <f t="shared" si="5"/>
        <v>11</v>
      </c>
      <c r="BB54" s="217">
        <f t="shared" si="11"/>
        <v>1</v>
      </c>
      <c r="BC54" s="216">
        <f t="shared" si="7"/>
        <v>1</v>
      </c>
      <c r="BD54" s="14">
        <f t="shared" si="12"/>
        <v>34</v>
      </c>
      <c r="BE54" s="349">
        <f t="shared" si="10"/>
        <v>111796628</v>
      </c>
    </row>
    <row r="55" spans="1:57" s="14" customFormat="1" x14ac:dyDescent="0.2">
      <c r="A55" s="40">
        <v>42724</v>
      </c>
      <c r="B55" s="22">
        <v>9246953727</v>
      </c>
      <c r="C55" s="22">
        <f>COUNTIF(СписМінфін!$B$2:$B$101,F55)</f>
        <v>1</v>
      </c>
      <c r="D55" s="22">
        <v>9246953727</v>
      </c>
      <c r="E55" s="22" t="str">
        <f t="shared" si="0"/>
        <v>12ДОЧIРНЄ ПIДПРИЄМСТВО ВІДКРИТОГО АКЦІОНЕРНОГО ТОВАРИСТВА "ІВАНО-ФРАНКІВСЬКИЙ М'ЯСОКОМБІНАТ" "ІВАНО-ФРАНКІВСЬКІ КОВБАСИ"</v>
      </c>
      <c r="F55" s="71" t="s">
        <v>71</v>
      </c>
      <c r="G55" s="41">
        <v>326057109152</v>
      </c>
      <c r="H55" s="40">
        <v>42724</v>
      </c>
      <c r="I55" s="40">
        <v>42724</v>
      </c>
      <c r="J55" s="40" t="s">
        <v>108</v>
      </c>
      <c r="K55" s="42">
        <v>90872543</v>
      </c>
      <c r="L55" s="40" t="s">
        <v>108</v>
      </c>
      <c r="M55" s="24">
        <f t="shared" si="1"/>
        <v>90872543</v>
      </c>
      <c r="N55" s="31">
        <v>42755</v>
      </c>
      <c r="O55" s="30">
        <v>90872543</v>
      </c>
      <c r="P55" s="43">
        <v>0</v>
      </c>
      <c r="Q55" s="43">
        <v>0</v>
      </c>
      <c r="R55" s="43">
        <v>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223">
        <v>0</v>
      </c>
      <c r="Z55" s="339"/>
      <c r="AA55" s="228">
        <v>0</v>
      </c>
      <c r="AB55" s="43">
        <v>0</v>
      </c>
      <c r="AC55" s="43">
        <v>0</v>
      </c>
      <c r="AD55" s="43">
        <v>0</v>
      </c>
      <c r="AE55" s="43">
        <v>0</v>
      </c>
      <c r="AF55" s="223">
        <v>0</v>
      </c>
      <c r="AG55" s="234"/>
      <c r="AH55" s="228">
        <v>0</v>
      </c>
      <c r="AI55" s="56">
        <f t="shared" si="9"/>
        <v>90872543</v>
      </c>
      <c r="AJ55" s="43">
        <v>0</v>
      </c>
      <c r="AK55" s="57">
        <v>90872543</v>
      </c>
      <c r="AL55" s="43">
        <v>0</v>
      </c>
      <c r="AM55" s="43">
        <v>0</v>
      </c>
      <c r="AN55" s="43">
        <v>0</v>
      </c>
      <c r="AO55" s="43">
        <v>0</v>
      </c>
      <c r="AP55" s="43">
        <v>0</v>
      </c>
      <c r="AQ55" s="43">
        <v>0</v>
      </c>
      <c r="AR55" s="43">
        <v>0</v>
      </c>
      <c r="AS55" s="43">
        <v>0</v>
      </c>
      <c r="AT55" s="43">
        <v>0</v>
      </c>
      <c r="AU55" s="43">
        <v>0</v>
      </c>
      <c r="AV55" s="43"/>
      <c r="AW55" s="19"/>
      <c r="AX55" s="24">
        <f t="shared" si="2"/>
        <v>0</v>
      </c>
      <c r="AY55" s="24">
        <f t="shared" si="3"/>
        <v>0</v>
      </c>
      <c r="AZ55" s="24">
        <f t="shared" si="13"/>
        <v>0</v>
      </c>
      <c r="BA55" s="457">
        <f t="shared" si="5"/>
        <v>12</v>
      </c>
      <c r="BB55" s="217">
        <f t="shared" si="11"/>
        <v>1</v>
      </c>
      <c r="BC55" s="216">
        <f t="shared" si="7"/>
        <v>1</v>
      </c>
      <c r="BD55" s="14">
        <f t="shared" si="12"/>
        <v>31</v>
      </c>
      <c r="BE55" s="349">
        <f t="shared" si="10"/>
        <v>90872543</v>
      </c>
    </row>
    <row r="56" spans="1:57" s="14" customFormat="1" x14ac:dyDescent="0.2">
      <c r="A56" s="40">
        <v>42416</v>
      </c>
      <c r="B56" s="22">
        <v>9018208140</v>
      </c>
      <c r="C56" s="22">
        <f>COUNTIF(СписМінфін!$B$2:$B$101,F56)</f>
        <v>1</v>
      </c>
      <c r="D56" s="22">
        <v>9018208140</v>
      </c>
      <c r="E56" s="22" t="str">
        <f t="shared" si="0"/>
        <v>2ДОЧIРНЄ ПIДПРИЄМСТВО З ІНОЗЕМНОЮ ІНВЕСТИЦІЄЮ "САНТРЕЙД"</v>
      </c>
      <c r="F56" s="71" t="s">
        <v>32</v>
      </c>
      <c r="G56" s="41">
        <v>253945626106</v>
      </c>
      <c r="H56" s="40">
        <v>42416</v>
      </c>
      <c r="I56" s="40">
        <v>42416</v>
      </c>
      <c r="J56" s="40" t="s">
        <v>108</v>
      </c>
      <c r="K56" s="42">
        <v>39761439</v>
      </c>
      <c r="L56" s="40">
        <v>42450</v>
      </c>
      <c r="M56" s="24">
        <f t="shared" si="1"/>
        <v>39761439</v>
      </c>
      <c r="N56" s="40">
        <v>42451</v>
      </c>
      <c r="O56" s="24">
        <v>39761439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223">
        <v>0</v>
      </c>
      <c r="Z56" s="339"/>
      <c r="AA56" s="228">
        <v>0</v>
      </c>
      <c r="AB56" s="43">
        <v>0</v>
      </c>
      <c r="AC56" s="43">
        <v>0</v>
      </c>
      <c r="AD56" s="43">
        <v>0</v>
      </c>
      <c r="AE56" s="43">
        <v>0</v>
      </c>
      <c r="AF56" s="223">
        <v>0</v>
      </c>
      <c r="AG56" s="234"/>
      <c r="AH56" s="228">
        <v>0</v>
      </c>
      <c r="AI56" s="56">
        <f t="shared" si="9"/>
        <v>39761439</v>
      </c>
      <c r="AJ56" s="40">
        <v>42458</v>
      </c>
      <c r="AK56" s="56">
        <v>39761439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/>
      <c r="AW56" s="19"/>
      <c r="AX56" s="24">
        <f t="shared" si="2"/>
        <v>0</v>
      </c>
      <c r="AY56" s="24">
        <f t="shared" si="3"/>
        <v>0</v>
      </c>
      <c r="AZ56" s="24">
        <f t="shared" si="13"/>
        <v>0</v>
      </c>
      <c r="BA56" s="457">
        <f t="shared" si="5"/>
        <v>2</v>
      </c>
      <c r="BB56" s="217">
        <f t="shared" si="11"/>
        <v>1</v>
      </c>
      <c r="BC56" s="216">
        <f t="shared" si="7"/>
        <v>1</v>
      </c>
      <c r="BD56" s="14">
        <f t="shared" si="12"/>
        <v>35</v>
      </c>
      <c r="BE56" s="349">
        <f t="shared" si="10"/>
        <v>39761439</v>
      </c>
    </row>
    <row r="57" spans="1:57" s="14" customFormat="1" x14ac:dyDescent="0.2">
      <c r="A57" s="40">
        <v>42440</v>
      </c>
      <c r="B57" s="22">
        <v>9032911265</v>
      </c>
      <c r="C57" s="22">
        <f>COUNTIF(СписМінфін!$B$2:$B$101,F57)</f>
        <v>1</v>
      </c>
      <c r="D57" s="22">
        <v>9032911265</v>
      </c>
      <c r="E57" s="22" t="str">
        <f t="shared" si="0"/>
        <v>3ДОЧIРНЄ ПIДПРИЄМСТВО З ІНОЗЕМНОЮ ІНВЕСТИЦІЄЮ "САНТРЕЙД"</v>
      </c>
      <c r="F57" s="71" t="s">
        <v>32</v>
      </c>
      <c r="G57" s="41">
        <v>253945626106</v>
      </c>
      <c r="H57" s="40">
        <v>42440</v>
      </c>
      <c r="I57" s="40">
        <v>42440</v>
      </c>
      <c r="J57" s="40" t="s">
        <v>108</v>
      </c>
      <c r="K57" s="42">
        <v>117768358</v>
      </c>
      <c r="L57" s="40">
        <v>42480</v>
      </c>
      <c r="M57" s="24">
        <f t="shared" si="1"/>
        <v>117768358</v>
      </c>
      <c r="N57" s="40">
        <v>42481</v>
      </c>
      <c r="O57" s="24">
        <v>117768358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223">
        <v>0</v>
      </c>
      <c r="Z57" s="339"/>
      <c r="AA57" s="228">
        <v>0</v>
      </c>
      <c r="AB57" s="43">
        <v>0</v>
      </c>
      <c r="AC57" s="43">
        <v>0</v>
      </c>
      <c r="AD57" s="43">
        <v>0</v>
      </c>
      <c r="AE57" s="43">
        <v>0</v>
      </c>
      <c r="AF57" s="223">
        <v>0</v>
      </c>
      <c r="AG57" s="234"/>
      <c r="AH57" s="228">
        <v>0</v>
      </c>
      <c r="AI57" s="56">
        <f t="shared" si="9"/>
        <v>117768358</v>
      </c>
      <c r="AJ57" s="40">
        <v>42488</v>
      </c>
      <c r="AK57" s="56">
        <v>117768358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/>
      <c r="AW57" s="19"/>
      <c r="AX57" s="24">
        <f t="shared" si="2"/>
        <v>0</v>
      </c>
      <c r="AY57" s="24">
        <f t="shared" si="3"/>
        <v>0</v>
      </c>
      <c r="AZ57" s="24">
        <f t="shared" si="13"/>
        <v>0</v>
      </c>
      <c r="BA57" s="457">
        <f t="shared" si="5"/>
        <v>3</v>
      </c>
      <c r="BB57" s="217">
        <f t="shared" si="11"/>
        <v>1</v>
      </c>
      <c r="BC57" s="216">
        <f t="shared" si="7"/>
        <v>1</v>
      </c>
      <c r="BD57" s="14">
        <f t="shared" ref="BD57:BD90" si="14">IF(N57=0,"Немає висновку",N57-H57)</f>
        <v>41</v>
      </c>
      <c r="BE57" s="349">
        <f t="shared" si="10"/>
        <v>117768358</v>
      </c>
    </row>
    <row r="58" spans="1:57" s="14" customFormat="1" x14ac:dyDescent="0.2">
      <c r="A58" s="40">
        <v>42471</v>
      </c>
      <c r="B58" s="22">
        <v>9052589779</v>
      </c>
      <c r="C58" s="22">
        <f>COUNTIF(СписМінфін!$B$2:$B$101,F58)</f>
        <v>1</v>
      </c>
      <c r="D58" s="22">
        <v>9052589779</v>
      </c>
      <c r="E58" s="22" t="str">
        <f t="shared" si="0"/>
        <v>4ДОЧIРНЄ ПIДПРИЄМСТВО З ІНОЗЕМНОЮ ІНВЕСТИЦІЄЮ "САНТРЕЙД"</v>
      </c>
      <c r="F58" s="71" t="s">
        <v>32</v>
      </c>
      <c r="G58" s="41">
        <v>253945626106</v>
      </c>
      <c r="H58" s="40">
        <v>42471</v>
      </c>
      <c r="I58" s="40">
        <v>42471</v>
      </c>
      <c r="J58" s="40" t="s">
        <v>108</v>
      </c>
      <c r="K58" s="42">
        <v>115301857</v>
      </c>
      <c r="L58" s="40">
        <v>42513</v>
      </c>
      <c r="M58" s="24">
        <f t="shared" si="1"/>
        <v>115301857</v>
      </c>
      <c r="N58" s="40">
        <v>42514</v>
      </c>
      <c r="O58" s="24">
        <v>115301857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223">
        <v>0</v>
      </c>
      <c r="Z58" s="339"/>
      <c r="AA58" s="228">
        <v>0</v>
      </c>
      <c r="AB58" s="43">
        <v>0</v>
      </c>
      <c r="AC58" s="43">
        <v>0</v>
      </c>
      <c r="AD58" s="43">
        <v>0</v>
      </c>
      <c r="AE58" s="43">
        <v>0</v>
      </c>
      <c r="AF58" s="223">
        <v>0</v>
      </c>
      <c r="AG58" s="234"/>
      <c r="AH58" s="228">
        <v>0</v>
      </c>
      <c r="AI58" s="56">
        <f t="shared" si="9"/>
        <v>115301857</v>
      </c>
      <c r="AJ58" s="40">
        <v>42520</v>
      </c>
      <c r="AK58" s="56">
        <v>115301857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/>
      <c r="AW58" s="19"/>
      <c r="AX58" s="24">
        <f t="shared" si="2"/>
        <v>0</v>
      </c>
      <c r="AY58" s="24">
        <f t="shared" si="3"/>
        <v>0</v>
      </c>
      <c r="AZ58" s="24">
        <f t="shared" si="13"/>
        <v>0</v>
      </c>
      <c r="BA58" s="457">
        <f t="shared" si="5"/>
        <v>4</v>
      </c>
      <c r="BB58" s="217">
        <f t="shared" si="11"/>
        <v>1</v>
      </c>
      <c r="BC58" s="216">
        <f t="shared" si="7"/>
        <v>1</v>
      </c>
      <c r="BD58" s="14">
        <f t="shared" si="14"/>
        <v>43</v>
      </c>
      <c r="BE58" s="349">
        <f t="shared" si="10"/>
        <v>115301857</v>
      </c>
    </row>
    <row r="59" spans="1:57" s="14" customFormat="1" x14ac:dyDescent="0.2">
      <c r="A59" s="40">
        <v>42502</v>
      </c>
      <c r="B59" s="22">
        <v>9075508516</v>
      </c>
      <c r="C59" s="22">
        <f>COUNTIF(СписМінфін!$B$2:$B$101,F59)</f>
        <v>1</v>
      </c>
      <c r="D59" s="22">
        <v>9075508516</v>
      </c>
      <c r="E59" s="22" t="str">
        <f t="shared" si="0"/>
        <v>5ДОЧIРНЄ ПIДПРИЄМСТВО З ІНОЗЕМНОЮ ІНВЕСТИЦІЄЮ "САНТРЕЙД"</v>
      </c>
      <c r="F59" s="71" t="s">
        <v>32</v>
      </c>
      <c r="G59" s="41">
        <v>253945626106</v>
      </c>
      <c r="H59" s="40">
        <v>42502</v>
      </c>
      <c r="I59" s="40">
        <v>42502</v>
      </c>
      <c r="J59" s="40" t="s">
        <v>108</v>
      </c>
      <c r="K59" s="42">
        <v>242097485</v>
      </c>
      <c r="L59" s="40">
        <v>42553</v>
      </c>
      <c r="M59" s="24">
        <f t="shared" si="1"/>
        <v>210951276</v>
      </c>
      <c r="N59" s="40">
        <v>42555</v>
      </c>
      <c r="O59" s="24">
        <v>210951276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223">
        <v>0</v>
      </c>
      <c r="Z59" s="339"/>
      <c r="AA59" s="228">
        <v>0</v>
      </c>
      <c r="AB59" s="43">
        <v>0</v>
      </c>
      <c r="AC59" s="43">
        <v>0</v>
      </c>
      <c r="AD59" s="43">
        <v>0</v>
      </c>
      <c r="AE59" s="43">
        <v>0</v>
      </c>
      <c r="AF59" s="223">
        <v>0</v>
      </c>
      <c r="AG59" s="234"/>
      <c r="AH59" s="228">
        <v>0</v>
      </c>
      <c r="AI59" s="56">
        <f t="shared" si="9"/>
        <v>210951276</v>
      </c>
      <c r="AJ59" s="40">
        <v>42566</v>
      </c>
      <c r="AK59" s="56">
        <v>210951276</v>
      </c>
      <c r="AL59" s="43">
        <v>0</v>
      </c>
      <c r="AM59" s="43">
        <v>0</v>
      </c>
      <c r="AN59" s="43">
        <v>0</v>
      </c>
      <c r="AO59" s="43">
        <v>0</v>
      </c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/>
      <c r="AW59" s="19"/>
      <c r="AX59" s="24">
        <f t="shared" si="2"/>
        <v>31146209</v>
      </c>
      <c r="AY59" s="24">
        <f t="shared" si="3"/>
        <v>0</v>
      </c>
      <c r="AZ59" s="24">
        <f t="shared" si="13"/>
        <v>31146209</v>
      </c>
      <c r="BA59" s="457">
        <f t="shared" si="5"/>
        <v>5</v>
      </c>
      <c r="BB59" s="217">
        <f t="shared" si="11"/>
        <v>0.87134848179030033</v>
      </c>
      <c r="BC59" s="216">
        <f t="shared" si="7"/>
        <v>1</v>
      </c>
      <c r="BD59" s="14">
        <f t="shared" si="14"/>
        <v>53</v>
      </c>
      <c r="BE59" s="349">
        <f t="shared" si="10"/>
        <v>242097485</v>
      </c>
    </row>
    <row r="60" spans="1:57" s="14" customFormat="1" ht="15" customHeight="1" x14ac:dyDescent="0.2">
      <c r="A60" s="40">
        <v>42536</v>
      </c>
      <c r="B60" s="22">
        <v>9098638985</v>
      </c>
      <c r="C60" s="22">
        <f>COUNTIF(СписМінфін!$B$2:$B$101,F60)</f>
        <v>1</v>
      </c>
      <c r="D60" s="22">
        <v>9098638985</v>
      </c>
      <c r="E60" s="22" t="str">
        <f t="shared" si="0"/>
        <v>6ДОЧIРНЄ ПIДПРИЄМСТВО З ІНОЗЕМНОЮ ІНВЕСТИЦІЄЮ "САНТРЕЙД"</v>
      </c>
      <c r="F60" s="71" t="s">
        <v>32</v>
      </c>
      <c r="G60" s="41">
        <v>253945626106</v>
      </c>
      <c r="H60" s="40">
        <v>42536</v>
      </c>
      <c r="I60" s="40">
        <v>42536</v>
      </c>
      <c r="J60" s="40" t="s">
        <v>108</v>
      </c>
      <c r="K60" s="42">
        <v>262569838</v>
      </c>
      <c r="L60" s="40">
        <v>42608</v>
      </c>
      <c r="M60" s="24">
        <f t="shared" si="1"/>
        <v>188438495.78999999</v>
      </c>
      <c r="N60" s="40">
        <v>42608</v>
      </c>
      <c r="O60" s="24">
        <v>188438495.78999999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223">
        <v>0</v>
      </c>
      <c r="Z60" s="339"/>
      <c r="AA60" s="228">
        <v>0</v>
      </c>
      <c r="AB60" s="43">
        <v>0</v>
      </c>
      <c r="AC60" s="43">
        <v>0</v>
      </c>
      <c r="AD60" s="43">
        <v>0</v>
      </c>
      <c r="AE60" s="43">
        <v>0</v>
      </c>
      <c r="AF60" s="223">
        <v>0</v>
      </c>
      <c r="AG60" s="234"/>
      <c r="AH60" s="228">
        <v>0</v>
      </c>
      <c r="AI60" s="56">
        <f t="shared" si="9"/>
        <v>188438495.78999999</v>
      </c>
      <c r="AJ60" s="40">
        <v>42613</v>
      </c>
      <c r="AK60" s="56">
        <v>188438495.78999999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43">
        <v>0</v>
      </c>
      <c r="AT60" s="43">
        <v>0</v>
      </c>
      <c r="AU60" s="43">
        <v>0</v>
      </c>
      <c r="AV60" s="43"/>
      <c r="AW60" s="19"/>
      <c r="AX60" s="24">
        <f t="shared" si="2"/>
        <v>74131342.210000008</v>
      </c>
      <c r="AY60" s="24">
        <f t="shared" si="3"/>
        <v>0</v>
      </c>
      <c r="AZ60" s="24">
        <f t="shared" si="13"/>
        <v>74131342.210000008</v>
      </c>
      <c r="BA60" s="457">
        <f t="shared" si="5"/>
        <v>6</v>
      </c>
      <c r="BB60" s="217">
        <f t="shared" si="11"/>
        <v>0.71767000058095021</v>
      </c>
      <c r="BC60" s="216">
        <f t="shared" si="7"/>
        <v>1</v>
      </c>
      <c r="BD60" s="14">
        <f t="shared" si="14"/>
        <v>72</v>
      </c>
      <c r="BE60" s="349">
        <f t="shared" si="10"/>
        <v>262569838</v>
      </c>
    </row>
    <row r="61" spans="1:57" s="14" customFormat="1" ht="12.75" customHeight="1" x14ac:dyDescent="0.2">
      <c r="A61" s="40">
        <v>42557</v>
      </c>
      <c r="B61" s="22">
        <v>9113197619</v>
      </c>
      <c r="C61" s="22">
        <f>COUNTIF(СписМінфін!$B$2:$B$101,F61)</f>
        <v>1</v>
      </c>
      <c r="D61" s="22">
        <v>9113197619</v>
      </c>
      <c r="E61" s="22" t="str">
        <f t="shared" si="0"/>
        <v>7ДОЧIРНЄ ПIДПРИЄМСТВО З ІНОЗЕМНОЮ ІНВЕСТИЦІЄЮ "САНТРЕЙД"</v>
      </c>
      <c r="F61" s="71" t="s">
        <v>32</v>
      </c>
      <c r="G61" s="41">
        <v>253945626106</v>
      </c>
      <c r="H61" s="40">
        <v>42557</v>
      </c>
      <c r="I61" s="40">
        <v>42557</v>
      </c>
      <c r="J61" s="40" t="s">
        <v>108</v>
      </c>
      <c r="K61" s="42">
        <v>247130375</v>
      </c>
      <c r="L61" s="40">
        <v>42627</v>
      </c>
      <c r="M61" s="24">
        <f t="shared" si="1"/>
        <v>147288974.57999998</v>
      </c>
      <c r="N61" s="40">
        <v>42627</v>
      </c>
      <c r="O61" s="24">
        <v>144184234.81999999</v>
      </c>
      <c r="P61" s="31">
        <v>42696</v>
      </c>
      <c r="Q61" s="32">
        <v>3104739.76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223">
        <v>0</v>
      </c>
      <c r="Z61" s="339"/>
      <c r="AA61" s="228">
        <v>0</v>
      </c>
      <c r="AB61" s="43">
        <v>0</v>
      </c>
      <c r="AC61" s="43">
        <v>0</v>
      </c>
      <c r="AD61" s="43">
        <v>0</v>
      </c>
      <c r="AE61" s="43">
        <v>0</v>
      </c>
      <c r="AF61" s="223">
        <v>0</v>
      </c>
      <c r="AG61" s="234"/>
      <c r="AH61" s="228">
        <v>0</v>
      </c>
      <c r="AI61" s="56">
        <f t="shared" si="9"/>
        <v>147288974.57999998</v>
      </c>
      <c r="AJ61" s="40">
        <v>42632</v>
      </c>
      <c r="AK61" s="57">
        <v>147288974.57999998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/>
      <c r="AW61" s="19"/>
      <c r="AX61" s="24">
        <f t="shared" si="2"/>
        <v>99841400.420000017</v>
      </c>
      <c r="AY61" s="24">
        <f t="shared" si="3"/>
        <v>0</v>
      </c>
      <c r="AZ61" s="24">
        <f t="shared" si="13"/>
        <v>99841400.420000017</v>
      </c>
      <c r="BA61" s="457">
        <f t="shared" si="5"/>
        <v>7</v>
      </c>
      <c r="BB61" s="217">
        <f t="shared" si="11"/>
        <v>0.59599705046374807</v>
      </c>
      <c r="BC61" s="216">
        <f t="shared" si="7"/>
        <v>1</v>
      </c>
      <c r="BD61" s="14">
        <f t="shared" si="14"/>
        <v>70</v>
      </c>
      <c r="BE61" s="349">
        <f t="shared" si="10"/>
        <v>247130375</v>
      </c>
    </row>
    <row r="62" spans="1:57" s="14" customFormat="1" x14ac:dyDescent="0.2">
      <c r="A62" s="40">
        <v>42592</v>
      </c>
      <c r="B62" s="22">
        <v>9141384673</v>
      </c>
      <c r="C62" s="22">
        <f>COUNTIF(СписМінфін!$B$2:$B$101,F62)</f>
        <v>1</v>
      </c>
      <c r="D62" s="22">
        <v>9141384673</v>
      </c>
      <c r="E62" s="22" t="str">
        <f t="shared" si="0"/>
        <v>8ДОЧIРНЄ ПIДПРИЄМСТВО З ІНОЗЕМНОЮ ІНВЕСТИЦІЄЮ "САНТРЕЙД"</v>
      </c>
      <c r="F62" s="71" t="s">
        <v>32</v>
      </c>
      <c r="G62" s="41">
        <v>253945626106</v>
      </c>
      <c r="H62" s="40">
        <v>42592</v>
      </c>
      <c r="I62" s="40">
        <v>42592</v>
      </c>
      <c r="J62" s="40" t="s">
        <v>108</v>
      </c>
      <c r="K62" s="42">
        <v>214041437</v>
      </c>
      <c r="L62" s="40">
        <v>42636</v>
      </c>
      <c r="M62" s="24">
        <f t="shared" si="1"/>
        <v>146791285.33000001</v>
      </c>
      <c r="N62" s="40">
        <v>42636</v>
      </c>
      <c r="O62" s="24">
        <v>146791285.33000001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43">
        <v>0</v>
      </c>
      <c r="X62" s="43">
        <v>0</v>
      </c>
      <c r="Y62" s="223">
        <v>0</v>
      </c>
      <c r="Z62" s="339"/>
      <c r="AA62" s="228">
        <v>0</v>
      </c>
      <c r="AB62" s="43">
        <v>0</v>
      </c>
      <c r="AC62" s="43">
        <v>0</v>
      </c>
      <c r="AD62" s="43">
        <v>0</v>
      </c>
      <c r="AE62" s="43">
        <v>0</v>
      </c>
      <c r="AF62" s="223">
        <v>0</v>
      </c>
      <c r="AG62" s="234"/>
      <c r="AH62" s="228">
        <v>0</v>
      </c>
      <c r="AI62" s="56">
        <f t="shared" si="9"/>
        <v>146791285.33000001</v>
      </c>
      <c r="AJ62" s="40">
        <v>42642</v>
      </c>
      <c r="AK62" s="56">
        <v>146791285.33000001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43">
        <v>0</v>
      </c>
      <c r="AT62" s="43">
        <v>0</v>
      </c>
      <c r="AU62" s="43">
        <v>0</v>
      </c>
      <c r="AV62" s="43"/>
      <c r="AW62" s="19"/>
      <c r="AX62" s="24">
        <f t="shared" si="2"/>
        <v>67250151.669999987</v>
      </c>
      <c r="AY62" s="24">
        <f t="shared" si="3"/>
        <v>0</v>
      </c>
      <c r="AZ62" s="24">
        <f t="shared" si="13"/>
        <v>67250151.669999987</v>
      </c>
      <c r="BA62" s="457">
        <f t="shared" si="5"/>
        <v>8</v>
      </c>
      <c r="BB62" s="217">
        <f t="shared" si="11"/>
        <v>0.68580779211457088</v>
      </c>
      <c r="BC62" s="216">
        <f t="shared" si="7"/>
        <v>1</v>
      </c>
      <c r="BD62" s="14">
        <f t="shared" si="14"/>
        <v>44</v>
      </c>
      <c r="BE62" s="349">
        <f t="shared" si="10"/>
        <v>214041437</v>
      </c>
    </row>
    <row r="63" spans="1:57" s="14" customFormat="1" x14ac:dyDescent="0.2">
      <c r="A63" s="40">
        <v>42626</v>
      </c>
      <c r="B63" s="22">
        <v>9166330253</v>
      </c>
      <c r="C63" s="22">
        <f>COUNTIF(СписМінфін!$B$2:$B$101,F63)</f>
        <v>1</v>
      </c>
      <c r="D63" s="22">
        <v>9166330253</v>
      </c>
      <c r="E63" s="22" t="str">
        <f t="shared" si="0"/>
        <v>9ДОЧIРНЄ ПIДПРИЄМСТВО З ІНОЗЕМНОЮ ІНВЕСТИЦІЄЮ "САНТРЕЙД"</v>
      </c>
      <c r="F63" s="71" t="s">
        <v>32</v>
      </c>
      <c r="G63" s="41">
        <v>253945626106</v>
      </c>
      <c r="H63" s="40">
        <v>42626</v>
      </c>
      <c r="I63" s="40">
        <v>42626</v>
      </c>
      <c r="J63" s="40" t="s">
        <v>108</v>
      </c>
      <c r="K63" s="56">
        <v>112052972</v>
      </c>
      <c r="L63" s="40">
        <v>42663</v>
      </c>
      <c r="M63" s="24">
        <f t="shared" si="1"/>
        <v>73441146.219999999</v>
      </c>
      <c r="N63" s="40">
        <v>42664</v>
      </c>
      <c r="O63" s="24">
        <v>73441146.219999999</v>
      </c>
      <c r="P63" s="43">
        <v>0</v>
      </c>
      <c r="Q63" s="43">
        <v>0</v>
      </c>
      <c r="R63" s="43">
        <v>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223">
        <v>0</v>
      </c>
      <c r="Z63" s="339"/>
      <c r="AA63" s="228">
        <v>0</v>
      </c>
      <c r="AB63" s="43">
        <v>0</v>
      </c>
      <c r="AC63" s="43">
        <v>0</v>
      </c>
      <c r="AD63" s="43">
        <v>0</v>
      </c>
      <c r="AE63" s="43">
        <v>0</v>
      </c>
      <c r="AF63" s="223">
        <v>0</v>
      </c>
      <c r="AG63" s="234"/>
      <c r="AH63" s="228">
        <v>0</v>
      </c>
      <c r="AI63" s="56">
        <f t="shared" si="9"/>
        <v>73441146.219999999</v>
      </c>
      <c r="AJ63" s="40">
        <v>42670</v>
      </c>
      <c r="AK63" s="56">
        <v>73441146.219999999</v>
      </c>
      <c r="AL63" s="43">
        <v>0</v>
      </c>
      <c r="AM63" s="43">
        <v>0</v>
      </c>
      <c r="AN63" s="43">
        <v>0</v>
      </c>
      <c r="AO63" s="43">
        <v>0</v>
      </c>
      <c r="AP63" s="43">
        <v>0</v>
      </c>
      <c r="AQ63" s="43">
        <v>0</v>
      </c>
      <c r="AR63" s="43">
        <v>0</v>
      </c>
      <c r="AS63" s="43">
        <v>0</v>
      </c>
      <c r="AT63" s="43">
        <v>0</v>
      </c>
      <c r="AU63" s="43">
        <v>0</v>
      </c>
      <c r="AV63" s="43"/>
      <c r="AW63" s="19"/>
      <c r="AX63" s="24">
        <f t="shared" si="2"/>
        <v>38611825.780000001</v>
      </c>
      <c r="AY63" s="24">
        <f t="shared" si="3"/>
        <v>0</v>
      </c>
      <c r="AZ63" s="24">
        <f t="shared" si="13"/>
        <v>38611825.780000001</v>
      </c>
      <c r="BA63" s="457">
        <f t="shared" si="5"/>
        <v>9</v>
      </c>
      <c r="BB63" s="217">
        <f t="shared" si="11"/>
        <v>0.65541453215538092</v>
      </c>
      <c r="BC63" s="216">
        <f t="shared" si="7"/>
        <v>1</v>
      </c>
      <c r="BD63" s="14">
        <f t="shared" si="14"/>
        <v>38</v>
      </c>
      <c r="BE63" s="349">
        <f t="shared" si="10"/>
        <v>112052972</v>
      </c>
    </row>
    <row r="64" spans="1:57" s="14" customFormat="1" x14ac:dyDescent="0.2">
      <c r="A64" s="40">
        <v>42656</v>
      </c>
      <c r="B64" s="22">
        <v>9191568009</v>
      </c>
      <c r="C64" s="22">
        <f>COUNTIF(СписМінфін!$B$2:$B$101,F64)</f>
        <v>1</v>
      </c>
      <c r="D64" s="22">
        <v>9191568009</v>
      </c>
      <c r="E64" s="22" t="str">
        <f t="shared" si="0"/>
        <v>10ДОЧIРНЄ ПIДПРИЄМСТВО З ІНОЗЕМНОЮ ІНВЕСТИЦІЄЮ "САНТРЕЙД"</v>
      </c>
      <c r="F64" s="71" t="s">
        <v>32</v>
      </c>
      <c r="G64" s="41">
        <v>253945626106</v>
      </c>
      <c r="H64" s="40">
        <v>42656</v>
      </c>
      <c r="I64" s="40">
        <v>42656</v>
      </c>
      <c r="J64" s="40" t="s">
        <v>108</v>
      </c>
      <c r="K64" s="42">
        <v>515865945</v>
      </c>
      <c r="L64" s="40">
        <v>42692</v>
      </c>
      <c r="M64" s="24">
        <f t="shared" si="1"/>
        <v>409524585.13</v>
      </c>
      <c r="N64" s="40">
        <v>42695</v>
      </c>
      <c r="O64" s="24">
        <v>409524585.13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3">
        <v>0</v>
      </c>
      <c r="W64" s="43">
        <v>0</v>
      </c>
      <c r="X64" s="43">
        <v>0</v>
      </c>
      <c r="Y64" s="223">
        <v>0</v>
      </c>
      <c r="Z64" s="339"/>
      <c r="AA64" s="228">
        <v>0</v>
      </c>
      <c r="AB64" s="43">
        <v>0</v>
      </c>
      <c r="AC64" s="43">
        <v>0</v>
      </c>
      <c r="AD64" s="43">
        <v>0</v>
      </c>
      <c r="AE64" s="43">
        <v>0</v>
      </c>
      <c r="AF64" s="223">
        <v>0</v>
      </c>
      <c r="AG64" s="234"/>
      <c r="AH64" s="228">
        <v>0</v>
      </c>
      <c r="AI64" s="56">
        <f t="shared" si="9"/>
        <v>409524585.13</v>
      </c>
      <c r="AJ64" s="40">
        <v>42726</v>
      </c>
      <c r="AK64" s="56">
        <v>409524585.13</v>
      </c>
      <c r="AL64" s="43">
        <v>0</v>
      </c>
      <c r="AM64" s="43">
        <v>0</v>
      </c>
      <c r="AN64" s="43">
        <v>0</v>
      </c>
      <c r="AO64" s="43">
        <v>0</v>
      </c>
      <c r="AP64" s="43">
        <v>0</v>
      </c>
      <c r="AQ64" s="43">
        <v>0</v>
      </c>
      <c r="AR64" s="43">
        <v>0</v>
      </c>
      <c r="AS64" s="43">
        <v>0</v>
      </c>
      <c r="AT64" s="43">
        <v>0</v>
      </c>
      <c r="AU64" s="43">
        <v>0</v>
      </c>
      <c r="AV64" s="43"/>
      <c r="AW64" s="19"/>
      <c r="AX64" s="24">
        <f t="shared" si="2"/>
        <v>106341359.87</v>
      </c>
      <c r="AY64" s="24">
        <f t="shared" si="3"/>
        <v>0</v>
      </c>
      <c r="AZ64" s="24">
        <f t="shared" si="13"/>
        <v>106341359.87</v>
      </c>
      <c r="BA64" s="457">
        <f t="shared" si="5"/>
        <v>10</v>
      </c>
      <c r="BB64" s="217">
        <f t="shared" si="11"/>
        <v>0.79385853844257925</v>
      </c>
      <c r="BC64" s="216">
        <f t="shared" si="7"/>
        <v>1</v>
      </c>
      <c r="BD64" s="14">
        <f t="shared" si="14"/>
        <v>39</v>
      </c>
      <c r="BE64" s="349">
        <f t="shared" si="10"/>
        <v>515865945</v>
      </c>
    </row>
    <row r="65" spans="1:57" s="14" customFormat="1" x14ac:dyDescent="0.2">
      <c r="A65" s="40">
        <v>42690</v>
      </c>
      <c r="B65" s="22">
        <v>9219170304</v>
      </c>
      <c r="C65" s="22">
        <f>COUNTIF(СписМінфін!$B$2:$B$101,F65)</f>
        <v>1</v>
      </c>
      <c r="D65" s="22">
        <v>9219170304</v>
      </c>
      <c r="E65" s="22" t="str">
        <f t="shared" si="0"/>
        <v>11ДОЧIРНЄ ПIДПРИЄМСТВО З ІНОЗЕМНОЮ ІНВЕСТИЦІЄЮ "САНТРЕЙД"</v>
      </c>
      <c r="F65" s="71" t="s">
        <v>32</v>
      </c>
      <c r="G65" s="41">
        <v>253945626106</v>
      </c>
      <c r="H65" s="40">
        <v>42690</v>
      </c>
      <c r="I65" s="40">
        <v>42690</v>
      </c>
      <c r="J65" s="40" t="s">
        <v>108</v>
      </c>
      <c r="K65" s="42">
        <v>361099753</v>
      </c>
      <c r="L65" s="40">
        <v>42725</v>
      </c>
      <c r="M65" s="24">
        <f t="shared" si="1"/>
        <v>289837126.52999997</v>
      </c>
      <c r="N65" s="40">
        <v>42725</v>
      </c>
      <c r="O65" s="24">
        <v>289837126.52999997</v>
      </c>
      <c r="P65" s="43">
        <v>0</v>
      </c>
      <c r="Q65" s="43">
        <v>0</v>
      </c>
      <c r="R65" s="43">
        <v>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223">
        <v>0</v>
      </c>
      <c r="Z65" s="339"/>
      <c r="AA65" s="228">
        <v>0</v>
      </c>
      <c r="AB65" s="43">
        <v>0</v>
      </c>
      <c r="AC65" s="43">
        <v>0</v>
      </c>
      <c r="AD65" s="43">
        <v>0</v>
      </c>
      <c r="AE65" s="43">
        <v>0</v>
      </c>
      <c r="AF65" s="223">
        <v>0</v>
      </c>
      <c r="AG65" s="234"/>
      <c r="AH65" s="228">
        <v>0</v>
      </c>
      <c r="AI65" s="56">
        <f t="shared" si="9"/>
        <v>289837126.52999997</v>
      </c>
      <c r="AJ65" s="40">
        <v>42730</v>
      </c>
      <c r="AK65" s="56">
        <v>289837126.52999997</v>
      </c>
      <c r="AL65" s="43">
        <v>0</v>
      </c>
      <c r="AM65" s="43">
        <v>0</v>
      </c>
      <c r="AN65" s="43">
        <v>0</v>
      </c>
      <c r="AO65" s="43">
        <v>0</v>
      </c>
      <c r="AP65" s="43">
        <v>0</v>
      </c>
      <c r="AQ65" s="43">
        <v>0</v>
      </c>
      <c r="AR65" s="43">
        <v>0</v>
      </c>
      <c r="AS65" s="43">
        <v>0</v>
      </c>
      <c r="AT65" s="43">
        <v>0</v>
      </c>
      <c r="AU65" s="43">
        <v>0</v>
      </c>
      <c r="AV65" s="43"/>
      <c r="AW65" s="19"/>
      <c r="AX65" s="24">
        <f t="shared" si="2"/>
        <v>71262626.470000029</v>
      </c>
      <c r="AY65" s="24">
        <f t="shared" si="3"/>
        <v>0</v>
      </c>
      <c r="AZ65" s="24">
        <f t="shared" si="13"/>
        <v>71262626.470000029</v>
      </c>
      <c r="BA65" s="457">
        <f t="shared" si="5"/>
        <v>11</v>
      </c>
      <c r="BB65" s="217">
        <f t="shared" si="11"/>
        <v>0.80265113482367845</v>
      </c>
      <c r="BC65" s="216">
        <f t="shared" si="7"/>
        <v>1</v>
      </c>
      <c r="BD65" s="14">
        <f t="shared" si="14"/>
        <v>35</v>
      </c>
      <c r="BE65" s="349">
        <f t="shared" si="10"/>
        <v>361099753</v>
      </c>
    </row>
    <row r="66" spans="1:57" s="14" customFormat="1" x14ac:dyDescent="0.2">
      <c r="A66" s="40">
        <v>42719</v>
      </c>
      <c r="B66" s="22">
        <v>9242193525</v>
      </c>
      <c r="C66" s="22">
        <f>COUNTIF(СписМінфін!$B$2:$B$101,F66)</f>
        <v>1</v>
      </c>
      <c r="D66" s="22">
        <v>9242193525</v>
      </c>
      <c r="E66" s="22" t="str">
        <f t="shared" si="0"/>
        <v>12ДОЧIРНЄ ПIДПРИЄМСТВО З ІНОЗЕМНОЮ ІНВЕСТИЦІЄЮ "САНТРЕЙД"</v>
      </c>
      <c r="F66" s="71" t="s">
        <v>32</v>
      </c>
      <c r="G66" s="41">
        <v>253945626106</v>
      </c>
      <c r="H66" s="40">
        <v>42719</v>
      </c>
      <c r="I66" s="40">
        <v>42719</v>
      </c>
      <c r="J66" s="40" t="s">
        <v>108</v>
      </c>
      <c r="K66" s="42">
        <v>346496567</v>
      </c>
      <c r="L66" s="40">
        <v>42754</v>
      </c>
      <c r="M66" s="24">
        <f t="shared" si="1"/>
        <v>256298005.44999999</v>
      </c>
      <c r="N66" s="40">
        <v>42754</v>
      </c>
      <c r="O66" s="24">
        <v>256298005.44999999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223">
        <v>0</v>
      </c>
      <c r="Z66" s="339"/>
      <c r="AA66" s="228">
        <v>0</v>
      </c>
      <c r="AB66" s="43">
        <v>0</v>
      </c>
      <c r="AC66" s="43">
        <v>0</v>
      </c>
      <c r="AD66" s="43">
        <v>0</v>
      </c>
      <c r="AE66" s="43">
        <v>0</v>
      </c>
      <c r="AF66" s="223">
        <v>0</v>
      </c>
      <c r="AG66" s="234"/>
      <c r="AH66" s="228">
        <v>0</v>
      </c>
      <c r="AI66" s="56">
        <f t="shared" si="9"/>
        <v>256298005.44999999</v>
      </c>
      <c r="AJ66" s="40">
        <v>42768</v>
      </c>
      <c r="AK66" s="56">
        <v>256298005.44999999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/>
      <c r="AW66" s="19"/>
      <c r="AX66" s="24">
        <f t="shared" si="2"/>
        <v>90198561.550000012</v>
      </c>
      <c r="AY66" s="24">
        <f t="shared" si="3"/>
        <v>0</v>
      </c>
      <c r="AZ66" s="24">
        <f t="shared" si="13"/>
        <v>90198561.550000012</v>
      </c>
      <c r="BA66" s="457">
        <f t="shared" si="5"/>
        <v>12</v>
      </c>
      <c r="BB66" s="217">
        <f t="shared" si="11"/>
        <v>0.73968411193522732</v>
      </c>
      <c r="BC66" s="216">
        <f t="shared" si="7"/>
        <v>1</v>
      </c>
      <c r="BD66" s="14">
        <f t="shared" si="14"/>
        <v>35</v>
      </c>
      <c r="BE66" s="349">
        <f t="shared" si="10"/>
        <v>346496567</v>
      </c>
    </row>
    <row r="67" spans="1:57" s="14" customFormat="1" x14ac:dyDescent="0.2">
      <c r="A67" s="40">
        <v>42422</v>
      </c>
      <c r="B67" s="22">
        <v>9022230640</v>
      </c>
      <c r="C67" s="22">
        <f>COUNTIF(СписМінфін!$B$2:$B$101,F67)</f>
        <v>1</v>
      </c>
      <c r="D67" s="22">
        <v>9022230640</v>
      </c>
      <c r="E67" s="22" t="str">
        <f t="shared" si="0"/>
        <v>2ДОЧІРНЄ ПІДПРИЄМСТВО З ІНОЗЕМНОЮ ІНВЕСТИЦІЄЮ "САНГРАНТ ПЛЮС"</v>
      </c>
      <c r="F67" s="71" t="s">
        <v>88</v>
      </c>
      <c r="G67" s="41">
        <v>312436726100</v>
      </c>
      <c r="H67" s="40">
        <v>42422</v>
      </c>
      <c r="I67" s="40">
        <v>42422</v>
      </c>
      <c r="J67" s="40" t="s">
        <v>108</v>
      </c>
      <c r="K67" s="56">
        <v>3947993</v>
      </c>
      <c r="L67" s="40">
        <v>42450</v>
      </c>
      <c r="M67" s="24">
        <f t="shared" si="1"/>
        <v>3947993</v>
      </c>
      <c r="N67" s="40">
        <v>42451</v>
      </c>
      <c r="O67" s="24">
        <v>3947993</v>
      </c>
      <c r="P67" s="43">
        <v>0</v>
      </c>
      <c r="Q67" s="43">
        <v>0</v>
      </c>
      <c r="R67" s="43">
        <v>0</v>
      </c>
      <c r="S67" s="43">
        <v>0</v>
      </c>
      <c r="T67" s="43">
        <v>0</v>
      </c>
      <c r="U67" s="43">
        <v>0</v>
      </c>
      <c r="V67" s="43">
        <v>0</v>
      </c>
      <c r="W67" s="43">
        <v>0</v>
      </c>
      <c r="X67" s="43">
        <v>0</v>
      </c>
      <c r="Y67" s="223">
        <v>0</v>
      </c>
      <c r="Z67" s="339"/>
      <c r="AA67" s="228">
        <v>0</v>
      </c>
      <c r="AB67" s="43">
        <v>0</v>
      </c>
      <c r="AC67" s="43">
        <v>0</v>
      </c>
      <c r="AD67" s="43">
        <v>0</v>
      </c>
      <c r="AE67" s="43">
        <v>0</v>
      </c>
      <c r="AF67" s="223">
        <v>0</v>
      </c>
      <c r="AG67" s="234"/>
      <c r="AH67" s="228">
        <v>0</v>
      </c>
      <c r="AI67" s="56">
        <f t="shared" si="9"/>
        <v>3947993</v>
      </c>
      <c r="AJ67" s="40">
        <v>42454</v>
      </c>
      <c r="AK67" s="56">
        <v>3947993</v>
      </c>
      <c r="AL67" s="43">
        <v>0</v>
      </c>
      <c r="AM67" s="43">
        <v>0</v>
      </c>
      <c r="AN67" s="43">
        <v>0</v>
      </c>
      <c r="AO67" s="43">
        <v>0</v>
      </c>
      <c r="AP67" s="43">
        <v>0</v>
      </c>
      <c r="AQ67" s="43">
        <v>0</v>
      </c>
      <c r="AR67" s="43">
        <v>0</v>
      </c>
      <c r="AS67" s="43">
        <v>0</v>
      </c>
      <c r="AT67" s="43">
        <v>0</v>
      </c>
      <c r="AU67" s="43">
        <v>0</v>
      </c>
      <c r="AV67" s="43"/>
      <c r="AW67" s="19"/>
      <c r="AX67" s="24">
        <f t="shared" si="2"/>
        <v>0</v>
      </c>
      <c r="AY67" s="24">
        <f t="shared" si="3"/>
        <v>0</v>
      </c>
      <c r="AZ67" s="24">
        <f t="shared" si="13"/>
        <v>0</v>
      </c>
      <c r="BA67" s="457">
        <f t="shared" si="5"/>
        <v>2</v>
      </c>
      <c r="BB67" s="217">
        <f t="shared" si="11"/>
        <v>1</v>
      </c>
      <c r="BC67" s="216">
        <f t="shared" si="7"/>
        <v>1</v>
      </c>
      <c r="BD67" s="14">
        <f t="shared" si="14"/>
        <v>29</v>
      </c>
      <c r="BE67" s="349">
        <f t="shared" si="10"/>
        <v>3947993</v>
      </c>
    </row>
    <row r="68" spans="1:57" s="14" customFormat="1" x14ac:dyDescent="0.2">
      <c r="A68" s="40">
        <v>42450</v>
      </c>
      <c r="B68" s="22">
        <v>9039954109</v>
      </c>
      <c r="C68" s="22">
        <f>COUNTIF(СписМінфін!$B$2:$B$101,F68)</f>
        <v>1</v>
      </c>
      <c r="D68" s="22">
        <v>9039954109</v>
      </c>
      <c r="E68" s="22" t="str">
        <f t="shared" si="0"/>
        <v>3ДОЧІРНЄ ПІДПРИЄМСТВО З ІНОЗЕМНОЮ ІНВЕСТИЦІЄЮ "САНГРАНТ ПЛЮС"</v>
      </c>
      <c r="F68" s="71" t="s">
        <v>88</v>
      </c>
      <c r="G68" s="41">
        <v>312436726100</v>
      </c>
      <c r="H68" s="40">
        <v>42450</v>
      </c>
      <c r="I68" s="40">
        <v>42450</v>
      </c>
      <c r="J68" s="40" t="s">
        <v>108</v>
      </c>
      <c r="K68" s="56">
        <v>11808261</v>
      </c>
      <c r="L68" s="40">
        <v>42480</v>
      </c>
      <c r="M68" s="24">
        <f t="shared" si="1"/>
        <v>11808261</v>
      </c>
      <c r="N68" s="40">
        <v>42481</v>
      </c>
      <c r="O68" s="24">
        <v>11808261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223">
        <v>0</v>
      </c>
      <c r="Z68" s="339"/>
      <c r="AA68" s="228">
        <v>0</v>
      </c>
      <c r="AB68" s="43">
        <v>0</v>
      </c>
      <c r="AC68" s="43">
        <v>0</v>
      </c>
      <c r="AD68" s="43">
        <v>0</v>
      </c>
      <c r="AE68" s="43">
        <v>0</v>
      </c>
      <c r="AF68" s="223">
        <v>0</v>
      </c>
      <c r="AG68" s="234"/>
      <c r="AH68" s="228">
        <v>0</v>
      </c>
      <c r="AI68" s="56">
        <f t="shared" si="9"/>
        <v>11808261</v>
      </c>
      <c r="AJ68" s="40">
        <v>42488</v>
      </c>
      <c r="AK68" s="56">
        <v>11808261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</v>
      </c>
      <c r="AU68" s="43">
        <v>0</v>
      </c>
      <c r="AV68" s="43"/>
      <c r="AW68" s="19"/>
      <c r="AX68" s="24">
        <f t="shared" si="2"/>
        <v>0</v>
      </c>
      <c r="AY68" s="24">
        <f t="shared" si="3"/>
        <v>0</v>
      </c>
      <c r="AZ68" s="24">
        <f t="shared" si="13"/>
        <v>0</v>
      </c>
      <c r="BA68" s="457">
        <f t="shared" si="5"/>
        <v>3</v>
      </c>
      <c r="BB68" s="217">
        <f t="shared" si="11"/>
        <v>1</v>
      </c>
      <c r="BC68" s="254">
        <f t="shared" si="7"/>
        <v>1</v>
      </c>
      <c r="BD68" s="14">
        <f t="shared" si="14"/>
        <v>31</v>
      </c>
      <c r="BE68" s="349">
        <f t="shared" si="10"/>
        <v>11808261</v>
      </c>
    </row>
    <row r="69" spans="1:57" s="14" customFormat="1" x14ac:dyDescent="0.2">
      <c r="A69" s="40">
        <v>42480</v>
      </c>
      <c r="B69" s="22">
        <v>9060628189</v>
      </c>
      <c r="C69" s="22">
        <f>COUNTIF(СписМінфін!$B$2:$B$101,F69)</f>
        <v>1</v>
      </c>
      <c r="D69" s="22">
        <v>9060628189</v>
      </c>
      <c r="E69" s="22" t="str">
        <f t="shared" ref="E69:E132" si="15">MONTH(H69)&amp;F69</f>
        <v>4ДОЧІРНЄ ПІДПРИЄМСТВО З ІНОЗЕМНОЮ ІНВЕСТИЦІЄЮ "САНГРАНТ ПЛЮС"</v>
      </c>
      <c r="F69" s="71" t="s">
        <v>88</v>
      </c>
      <c r="G69" s="41">
        <v>312436726100</v>
      </c>
      <c r="H69" s="40">
        <v>42480</v>
      </c>
      <c r="I69" s="40">
        <v>42480</v>
      </c>
      <c r="J69" s="40" t="s">
        <v>108</v>
      </c>
      <c r="K69" s="56">
        <v>10267324</v>
      </c>
      <c r="L69" s="40">
        <v>42513</v>
      </c>
      <c r="M69" s="24">
        <f t="shared" ref="M69:M132" si="16">O69+Q69+S69+U69+W69+Y69</f>
        <v>10265532.6</v>
      </c>
      <c r="N69" s="31">
        <v>42517</v>
      </c>
      <c r="O69" s="30">
        <v>10263600.029999999</v>
      </c>
      <c r="P69" s="31">
        <v>42664</v>
      </c>
      <c r="Q69" s="32">
        <v>1932.57</v>
      </c>
      <c r="R69" s="43">
        <v>0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223">
        <v>0</v>
      </c>
      <c r="Z69" s="339"/>
      <c r="AA69" s="228">
        <v>0</v>
      </c>
      <c r="AB69" s="43">
        <v>0</v>
      </c>
      <c r="AC69" s="43">
        <v>0</v>
      </c>
      <c r="AD69" s="43">
        <v>0</v>
      </c>
      <c r="AE69" s="43">
        <v>0</v>
      </c>
      <c r="AF69" s="223">
        <v>0</v>
      </c>
      <c r="AG69" s="234"/>
      <c r="AH69" s="228">
        <v>0</v>
      </c>
      <c r="AI69" s="56">
        <f t="shared" ref="AI69:AI132" si="17">AK69+AM69+AO69+AQ69+AS69+AU69</f>
        <v>10265532.6</v>
      </c>
      <c r="AJ69" s="31">
        <v>42517</v>
      </c>
      <c r="AK69" s="30">
        <v>10263600.029999999</v>
      </c>
      <c r="AL69" s="31">
        <v>42669</v>
      </c>
      <c r="AM69" s="32">
        <v>1932.57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/>
      <c r="AW69" s="19"/>
      <c r="AX69" s="24">
        <f t="shared" ref="AX69:AX132" si="18">K69-M69-AC69</f>
        <v>1791.4000000003725</v>
      </c>
      <c r="AY69" s="24">
        <f t="shared" ref="AY69:AY132" si="19">M69-AI69</f>
        <v>0</v>
      </c>
      <c r="AZ69" s="24">
        <f t="shared" ref="AZ69:AZ132" si="20">K69-AI69</f>
        <v>1791.4000000003725</v>
      </c>
      <c r="BA69" s="457">
        <f t="shared" ref="BA69:BA132" si="21">MONTH(H69)</f>
        <v>4</v>
      </c>
      <c r="BB69" s="217">
        <f t="shared" si="11"/>
        <v>0.99982552415799864</v>
      </c>
      <c r="BC69" s="216">
        <f t="shared" ref="BC69:BC132" si="22">IF(M69=0,"Немає висновку", AI69/M69)</f>
        <v>1</v>
      </c>
      <c r="BD69" s="14">
        <f t="shared" si="14"/>
        <v>37</v>
      </c>
      <c r="BE69" s="349">
        <f t="shared" si="10"/>
        <v>10267324</v>
      </c>
    </row>
    <row r="70" spans="1:57" s="14" customFormat="1" x14ac:dyDescent="0.2">
      <c r="A70" s="40">
        <v>42510</v>
      </c>
      <c r="B70" s="22">
        <v>9082231526</v>
      </c>
      <c r="C70" s="22">
        <f>COUNTIF(СписМінфін!$B$2:$B$101,F70)</f>
        <v>1</v>
      </c>
      <c r="D70" s="22">
        <v>9082231526</v>
      </c>
      <c r="E70" s="22" t="str">
        <f t="shared" si="15"/>
        <v>5ДОЧІРНЄ ПІДПРИЄМСТВО З ІНОЗЕМНОЮ ІНВЕСТИЦІЄЮ "САНГРАНТ ПЛЮС"</v>
      </c>
      <c r="F70" s="71" t="s">
        <v>88</v>
      </c>
      <c r="G70" s="41">
        <v>312436726100</v>
      </c>
      <c r="H70" s="40">
        <v>42510</v>
      </c>
      <c r="I70" s="40">
        <v>42510</v>
      </c>
      <c r="J70" s="40" t="s">
        <v>108</v>
      </c>
      <c r="K70" s="56">
        <v>13141948</v>
      </c>
      <c r="L70" s="40">
        <v>42538</v>
      </c>
      <c r="M70" s="24">
        <f t="shared" si="16"/>
        <v>13141948</v>
      </c>
      <c r="N70" s="40">
        <v>42543</v>
      </c>
      <c r="O70" s="24">
        <v>13141948</v>
      </c>
      <c r="P70" s="43">
        <v>0</v>
      </c>
      <c r="Q70" s="43">
        <v>0</v>
      </c>
      <c r="R70" s="43">
        <v>0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223">
        <v>0</v>
      </c>
      <c r="Z70" s="339"/>
      <c r="AA70" s="228">
        <v>0</v>
      </c>
      <c r="AB70" s="43">
        <v>0</v>
      </c>
      <c r="AC70" s="43">
        <v>0</v>
      </c>
      <c r="AD70" s="43">
        <v>0</v>
      </c>
      <c r="AE70" s="43">
        <v>0</v>
      </c>
      <c r="AF70" s="223">
        <v>0</v>
      </c>
      <c r="AG70" s="234"/>
      <c r="AH70" s="228">
        <v>0</v>
      </c>
      <c r="AI70" s="56">
        <f t="shared" si="17"/>
        <v>13141948</v>
      </c>
      <c r="AJ70" s="40">
        <v>42566</v>
      </c>
      <c r="AK70" s="56">
        <v>13141948</v>
      </c>
      <c r="AL70" s="43">
        <v>0</v>
      </c>
      <c r="AM70" s="43">
        <v>0</v>
      </c>
      <c r="AN70" s="43">
        <v>0</v>
      </c>
      <c r="AO70" s="43">
        <v>0</v>
      </c>
      <c r="AP70" s="43">
        <v>0</v>
      </c>
      <c r="AQ70" s="43">
        <v>0</v>
      </c>
      <c r="AR70" s="43">
        <v>0</v>
      </c>
      <c r="AS70" s="43">
        <v>0</v>
      </c>
      <c r="AT70" s="43">
        <v>0</v>
      </c>
      <c r="AU70" s="43">
        <v>0</v>
      </c>
      <c r="AV70" s="43"/>
      <c r="AW70" s="19"/>
      <c r="AX70" s="24">
        <f t="shared" si="18"/>
        <v>0</v>
      </c>
      <c r="AY70" s="24">
        <f t="shared" si="19"/>
        <v>0</v>
      </c>
      <c r="AZ70" s="24">
        <f t="shared" si="20"/>
        <v>0</v>
      </c>
      <c r="BA70" s="457">
        <f t="shared" si="21"/>
        <v>5</v>
      </c>
      <c r="BB70" s="217">
        <f t="shared" si="11"/>
        <v>1</v>
      </c>
      <c r="BC70" s="216">
        <f t="shared" si="22"/>
        <v>1</v>
      </c>
      <c r="BD70" s="14">
        <f t="shared" si="14"/>
        <v>33</v>
      </c>
      <c r="BE70" s="349">
        <f t="shared" ref="BE70:BE133" si="23">K70-AC70</f>
        <v>13141948</v>
      </c>
    </row>
    <row r="71" spans="1:57" s="14" customFormat="1" x14ac:dyDescent="0.2">
      <c r="A71" s="40">
        <v>42542</v>
      </c>
      <c r="B71" s="22">
        <v>9103140443</v>
      </c>
      <c r="C71" s="22">
        <f>COUNTIF(СписМінфін!$B$2:$B$101,F71)</f>
        <v>1</v>
      </c>
      <c r="D71" s="22">
        <v>9103140443</v>
      </c>
      <c r="E71" s="22" t="str">
        <f t="shared" si="15"/>
        <v>6ДОЧІРНЄ ПІДПРИЄМСТВО З ІНОЗЕМНОЮ ІНВЕСТИЦІЄЮ "САНГРАНТ ПЛЮС"</v>
      </c>
      <c r="F71" s="71" t="s">
        <v>88</v>
      </c>
      <c r="G71" s="41">
        <v>312436726100</v>
      </c>
      <c r="H71" s="40">
        <v>42542</v>
      </c>
      <c r="I71" s="40">
        <v>42542</v>
      </c>
      <c r="J71" s="40" t="s">
        <v>108</v>
      </c>
      <c r="K71" s="56">
        <v>8224823</v>
      </c>
      <c r="L71" s="40">
        <v>42572</v>
      </c>
      <c r="M71" s="24">
        <f t="shared" si="16"/>
        <v>8224823</v>
      </c>
      <c r="N71" s="40">
        <v>42573</v>
      </c>
      <c r="O71" s="24">
        <v>8224823</v>
      </c>
      <c r="P71" s="43">
        <v>0</v>
      </c>
      <c r="Q71" s="43">
        <v>0</v>
      </c>
      <c r="R71" s="43">
        <v>0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223">
        <v>0</v>
      </c>
      <c r="Z71" s="339"/>
      <c r="AA71" s="228">
        <v>0</v>
      </c>
      <c r="AB71" s="43">
        <v>0</v>
      </c>
      <c r="AC71" s="43">
        <v>0</v>
      </c>
      <c r="AD71" s="43">
        <v>0</v>
      </c>
      <c r="AE71" s="43">
        <v>0</v>
      </c>
      <c r="AF71" s="223">
        <v>0</v>
      </c>
      <c r="AG71" s="234"/>
      <c r="AH71" s="228">
        <v>0</v>
      </c>
      <c r="AI71" s="56">
        <f t="shared" si="17"/>
        <v>8224823</v>
      </c>
      <c r="AJ71" s="40">
        <v>42580</v>
      </c>
      <c r="AK71" s="56">
        <v>8224823</v>
      </c>
      <c r="AL71" s="43">
        <v>0</v>
      </c>
      <c r="AM71" s="43">
        <v>0</v>
      </c>
      <c r="AN71" s="43">
        <v>0</v>
      </c>
      <c r="AO71" s="43">
        <v>0</v>
      </c>
      <c r="AP71" s="43">
        <v>0</v>
      </c>
      <c r="AQ71" s="43">
        <v>0</v>
      </c>
      <c r="AR71" s="43">
        <v>0</v>
      </c>
      <c r="AS71" s="43">
        <v>0</v>
      </c>
      <c r="AT71" s="43">
        <v>0</v>
      </c>
      <c r="AU71" s="43">
        <v>0</v>
      </c>
      <c r="AV71" s="43"/>
      <c r="AW71" s="19"/>
      <c r="AX71" s="24">
        <f t="shared" si="18"/>
        <v>0</v>
      </c>
      <c r="AY71" s="24">
        <f t="shared" si="19"/>
        <v>0</v>
      </c>
      <c r="AZ71" s="24">
        <f t="shared" si="20"/>
        <v>0</v>
      </c>
      <c r="BA71" s="457">
        <f t="shared" si="21"/>
        <v>6</v>
      </c>
      <c r="BB71" s="217">
        <f t="shared" si="11"/>
        <v>1</v>
      </c>
      <c r="BC71" s="216">
        <f t="shared" si="22"/>
        <v>1</v>
      </c>
      <c r="BD71" s="14">
        <f t="shared" si="14"/>
        <v>31</v>
      </c>
      <c r="BE71" s="349">
        <f t="shared" si="23"/>
        <v>8224823</v>
      </c>
    </row>
    <row r="72" spans="1:57" s="14" customFormat="1" x14ac:dyDescent="0.2">
      <c r="A72" s="40">
        <v>42570</v>
      </c>
      <c r="B72" s="22">
        <v>9124588027</v>
      </c>
      <c r="C72" s="22">
        <f>COUNTIF(СписМінфін!$B$2:$B$101,F72)</f>
        <v>1</v>
      </c>
      <c r="D72" s="22">
        <v>9124588027</v>
      </c>
      <c r="E72" s="22" t="str">
        <f t="shared" si="15"/>
        <v>7ДОЧІРНЄ ПІДПРИЄМСТВО З ІНОЗЕМНОЮ ІНВЕСТИЦІЄЮ "САНГРАНТ ПЛЮС"</v>
      </c>
      <c r="F72" s="71" t="s">
        <v>88</v>
      </c>
      <c r="G72" s="41">
        <v>312436726100</v>
      </c>
      <c r="H72" s="40">
        <v>42570</v>
      </c>
      <c r="I72" s="40">
        <v>42570</v>
      </c>
      <c r="J72" s="40" t="s">
        <v>108</v>
      </c>
      <c r="K72" s="56">
        <v>1220111</v>
      </c>
      <c r="L72" s="40">
        <v>42601</v>
      </c>
      <c r="M72" s="24">
        <f t="shared" si="16"/>
        <v>1220111</v>
      </c>
      <c r="N72" s="40">
        <v>42607</v>
      </c>
      <c r="O72" s="24">
        <v>1220111</v>
      </c>
      <c r="P72" s="43">
        <v>0</v>
      </c>
      <c r="Q72" s="43">
        <v>0</v>
      </c>
      <c r="R72" s="43">
        <v>0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223">
        <v>0</v>
      </c>
      <c r="Z72" s="339"/>
      <c r="AA72" s="228">
        <v>0</v>
      </c>
      <c r="AB72" s="43">
        <v>0</v>
      </c>
      <c r="AC72" s="43">
        <v>0</v>
      </c>
      <c r="AD72" s="43">
        <v>0</v>
      </c>
      <c r="AE72" s="43">
        <v>0</v>
      </c>
      <c r="AF72" s="223">
        <v>0</v>
      </c>
      <c r="AG72" s="234"/>
      <c r="AH72" s="228">
        <v>0</v>
      </c>
      <c r="AI72" s="56">
        <f t="shared" si="17"/>
        <v>1220111</v>
      </c>
      <c r="AJ72" s="40">
        <v>42613</v>
      </c>
      <c r="AK72" s="56">
        <v>1220111</v>
      </c>
      <c r="AL72" s="43">
        <v>0</v>
      </c>
      <c r="AM72" s="43">
        <v>0</v>
      </c>
      <c r="AN72" s="43">
        <v>0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0</v>
      </c>
      <c r="AU72" s="43">
        <v>0</v>
      </c>
      <c r="AV72" s="43"/>
      <c r="AW72" s="19"/>
      <c r="AX72" s="24">
        <f t="shared" si="18"/>
        <v>0</v>
      </c>
      <c r="AY72" s="24">
        <f t="shared" si="19"/>
        <v>0</v>
      </c>
      <c r="AZ72" s="24">
        <f t="shared" si="20"/>
        <v>0</v>
      </c>
      <c r="BA72" s="457">
        <f t="shared" si="21"/>
        <v>7</v>
      </c>
      <c r="BB72" s="217">
        <f t="shared" ref="BB72:BB135" si="24">IF(M72=0,"Немає висновку",M72/(K72-AC72))</f>
        <v>1</v>
      </c>
      <c r="BC72" s="216">
        <f t="shared" si="22"/>
        <v>1</v>
      </c>
      <c r="BD72" s="14">
        <f t="shared" si="14"/>
        <v>37</v>
      </c>
      <c r="BE72" s="349">
        <f t="shared" si="23"/>
        <v>1220111</v>
      </c>
    </row>
    <row r="73" spans="1:57" s="14" customFormat="1" x14ac:dyDescent="0.2">
      <c r="A73" s="40">
        <v>42601</v>
      </c>
      <c r="B73" s="22">
        <v>9150303225</v>
      </c>
      <c r="C73" s="22">
        <f>COUNTIF(СписМінфін!$B$2:$B$101,F73)</f>
        <v>1</v>
      </c>
      <c r="D73" s="22">
        <v>9150303225</v>
      </c>
      <c r="E73" s="22" t="str">
        <f t="shared" si="15"/>
        <v>8ДОЧІРНЄ ПІДПРИЄМСТВО З ІНОЗЕМНОЮ ІНВЕСТИЦІЄЮ "САНГРАНТ ПЛЮС"</v>
      </c>
      <c r="F73" s="71" t="s">
        <v>88</v>
      </c>
      <c r="G73" s="41">
        <v>312436726100</v>
      </c>
      <c r="H73" s="40">
        <v>42601</v>
      </c>
      <c r="I73" s="40">
        <v>42601</v>
      </c>
      <c r="J73" s="40" t="s">
        <v>108</v>
      </c>
      <c r="K73" s="56">
        <v>1666179</v>
      </c>
      <c r="L73" s="40">
        <v>42634</v>
      </c>
      <c r="M73" s="24">
        <f t="shared" si="16"/>
        <v>1666179</v>
      </c>
      <c r="N73" s="40">
        <v>42635</v>
      </c>
      <c r="O73" s="24">
        <v>1666179</v>
      </c>
      <c r="P73" s="43">
        <v>0</v>
      </c>
      <c r="Q73" s="43">
        <v>0</v>
      </c>
      <c r="R73" s="43">
        <v>0</v>
      </c>
      <c r="S73" s="43">
        <v>0</v>
      </c>
      <c r="T73" s="43">
        <v>0</v>
      </c>
      <c r="U73" s="43">
        <v>0</v>
      </c>
      <c r="V73" s="43">
        <v>0</v>
      </c>
      <c r="W73" s="43">
        <v>0</v>
      </c>
      <c r="X73" s="43">
        <v>0</v>
      </c>
      <c r="Y73" s="223">
        <v>0</v>
      </c>
      <c r="Z73" s="339"/>
      <c r="AA73" s="228">
        <v>0</v>
      </c>
      <c r="AB73" s="43">
        <v>0</v>
      </c>
      <c r="AC73" s="43">
        <v>0</v>
      </c>
      <c r="AD73" s="43">
        <v>0</v>
      </c>
      <c r="AE73" s="43">
        <v>0</v>
      </c>
      <c r="AF73" s="223">
        <v>0</v>
      </c>
      <c r="AG73" s="234"/>
      <c r="AH73" s="228">
        <v>0</v>
      </c>
      <c r="AI73" s="56">
        <f t="shared" si="17"/>
        <v>1666179</v>
      </c>
      <c r="AJ73" s="40">
        <v>42642</v>
      </c>
      <c r="AK73" s="56">
        <v>1666179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/>
      <c r="AW73" s="19"/>
      <c r="AX73" s="24">
        <f t="shared" si="18"/>
        <v>0</v>
      </c>
      <c r="AY73" s="24">
        <f t="shared" si="19"/>
        <v>0</v>
      </c>
      <c r="AZ73" s="24">
        <f t="shared" si="20"/>
        <v>0</v>
      </c>
      <c r="BA73" s="457">
        <f t="shared" si="21"/>
        <v>8</v>
      </c>
      <c r="BB73" s="217">
        <f t="shared" si="24"/>
        <v>1</v>
      </c>
      <c r="BC73" s="216">
        <f t="shared" si="22"/>
        <v>1</v>
      </c>
      <c r="BD73" s="14">
        <f t="shared" si="14"/>
        <v>34</v>
      </c>
      <c r="BE73" s="349">
        <f t="shared" si="23"/>
        <v>1666179</v>
      </c>
    </row>
    <row r="74" spans="1:57" s="14" customFormat="1" x14ac:dyDescent="0.2">
      <c r="A74" s="40">
        <v>42633</v>
      </c>
      <c r="B74" s="22">
        <v>9173441727</v>
      </c>
      <c r="C74" s="22">
        <f>COUNTIF(СписМінфін!$B$2:$B$101,F74)</f>
        <v>1</v>
      </c>
      <c r="D74" s="22">
        <v>9173441727</v>
      </c>
      <c r="E74" s="22" t="str">
        <f t="shared" si="15"/>
        <v>9ДОЧІРНЄ ПІДПРИЄМСТВО З ІНОЗЕМНОЮ ІНВЕСТИЦІЄЮ "САНГРАНТ ПЛЮС"</v>
      </c>
      <c r="F74" s="71" t="s">
        <v>88</v>
      </c>
      <c r="G74" s="41">
        <v>312436726100</v>
      </c>
      <c r="H74" s="40">
        <v>42633</v>
      </c>
      <c r="I74" s="40">
        <v>42633</v>
      </c>
      <c r="J74" s="40" t="s">
        <v>108</v>
      </c>
      <c r="K74" s="56">
        <v>11537868</v>
      </c>
      <c r="L74" s="40">
        <v>42663</v>
      </c>
      <c r="M74" s="24">
        <f t="shared" si="16"/>
        <v>11537868</v>
      </c>
      <c r="N74" s="40">
        <v>42664</v>
      </c>
      <c r="O74" s="24">
        <v>11537868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223">
        <v>0</v>
      </c>
      <c r="Z74" s="339"/>
      <c r="AA74" s="228">
        <v>0</v>
      </c>
      <c r="AB74" s="43">
        <v>0</v>
      </c>
      <c r="AC74" s="43">
        <v>0</v>
      </c>
      <c r="AD74" s="43">
        <v>0</v>
      </c>
      <c r="AE74" s="43">
        <v>0</v>
      </c>
      <c r="AF74" s="223">
        <v>0</v>
      </c>
      <c r="AG74" s="234"/>
      <c r="AH74" s="228">
        <v>0</v>
      </c>
      <c r="AI74" s="56">
        <f t="shared" si="17"/>
        <v>11537868</v>
      </c>
      <c r="AJ74" s="40">
        <v>42669</v>
      </c>
      <c r="AK74" s="56">
        <v>11537868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/>
      <c r="AW74" s="19"/>
      <c r="AX74" s="24">
        <f t="shared" si="18"/>
        <v>0</v>
      </c>
      <c r="AY74" s="24">
        <f t="shared" si="19"/>
        <v>0</v>
      </c>
      <c r="AZ74" s="24">
        <f t="shared" si="20"/>
        <v>0</v>
      </c>
      <c r="BA74" s="457">
        <f t="shared" si="21"/>
        <v>9</v>
      </c>
      <c r="BB74" s="217">
        <f t="shared" si="24"/>
        <v>1</v>
      </c>
      <c r="BC74" s="216">
        <f t="shared" si="22"/>
        <v>1</v>
      </c>
      <c r="BD74" s="14">
        <f t="shared" si="14"/>
        <v>31</v>
      </c>
      <c r="BE74" s="349">
        <f t="shared" si="23"/>
        <v>11537868</v>
      </c>
    </row>
    <row r="75" spans="1:57" s="14" customFormat="1" x14ac:dyDescent="0.2">
      <c r="A75" s="40">
        <v>42663</v>
      </c>
      <c r="B75" s="22">
        <v>9198238420</v>
      </c>
      <c r="C75" s="22">
        <f>COUNTIF(СписМінфін!$B$2:$B$101,F75)</f>
        <v>1</v>
      </c>
      <c r="D75" s="22">
        <v>9198238420</v>
      </c>
      <c r="E75" s="22" t="str">
        <f t="shared" si="15"/>
        <v>10ДОЧІРНЄ ПІДПРИЄМСТВО З ІНОЗЕМНОЮ ІНВЕСТИЦІЄЮ "САНГРАНТ ПЛЮС"</v>
      </c>
      <c r="F75" s="71" t="s">
        <v>88</v>
      </c>
      <c r="G75" s="41">
        <v>312436726100</v>
      </c>
      <c r="H75" s="40">
        <v>42663</v>
      </c>
      <c r="I75" s="40">
        <v>42663</v>
      </c>
      <c r="J75" s="40" t="s">
        <v>108</v>
      </c>
      <c r="K75" s="42">
        <v>45479166</v>
      </c>
      <c r="L75" s="40">
        <v>42692</v>
      </c>
      <c r="M75" s="24">
        <f t="shared" si="16"/>
        <v>45479166</v>
      </c>
      <c r="N75" s="40">
        <v>42695</v>
      </c>
      <c r="O75" s="24">
        <v>45479166</v>
      </c>
      <c r="P75" s="43">
        <v>0</v>
      </c>
      <c r="Q75" s="43">
        <v>0</v>
      </c>
      <c r="R75" s="43">
        <v>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223">
        <v>0</v>
      </c>
      <c r="Z75" s="339"/>
      <c r="AA75" s="228">
        <v>0</v>
      </c>
      <c r="AB75" s="43">
        <v>0</v>
      </c>
      <c r="AC75" s="43">
        <v>0</v>
      </c>
      <c r="AD75" s="43">
        <v>0</v>
      </c>
      <c r="AE75" s="43">
        <v>0</v>
      </c>
      <c r="AF75" s="223">
        <v>0</v>
      </c>
      <c r="AG75" s="234"/>
      <c r="AH75" s="228">
        <v>0</v>
      </c>
      <c r="AI75" s="56">
        <f t="shared" si="17"/>
        <v>45479166</v>
      </c>
      <c r="AJ75" s="40">
        <v>42704</v>
      </c>
      <c r="AK75" s="56">
        <v>45479166</v>
      </c>
      <c r="AL75" s="43">
        <v>0</v>
      </c>
      <c r="AM75" s="43">
        <v>0</v>
      </c>
      <c r="AN75" s="43">
        <v>0</v>
      </c>
      <c r="AO75" s="43">
        <v>0</v>
      </c>
      <c r="AP75" s="43">
        <v>0</v>
      </c>
      <c r="AQ75" s="43">
        <v>0</v>
      </c>
      <c r="AR75" s="43">
        <v>0</v>
      </c>
      <c r="AS75" s="43">
        <v>0</v>
      </c>
      <c r="AT75" s="43">
        <v>0</v>
      </c>
      <c r="AU75" s="43">
        <v>0</v>
      </c>
      <c r="AV75" s="43"/>
      <c r="AW75" s="19"/>
      <c r="AX75" s="24">
        <f t="shared" si="18"/>
        <v>0</v>
      </c>
      <c r="AY75" s="24">
        <f t="shared" si="19"/>
        <v>0</v>
      </c>
      <c r="AZ75" s="24">
        <f t="shared" si="20"/>
        <v>0</v>
      </c>
      <c r="BA75" s="457">
        <f t="shared" si="21"/>
        <v>10</v>
      </c>
      <c r="BB75" s="217">
        <f t="shared" si="24"/>
        <v>1</v>
      </c>
      <c r="BC75" s="216">
        <f t="shared" si="22"/>
        <v>1</v>
      </c>
      <c r="BD75" s="14">
        <f t="shared" si="14"/>
        <v>32</v>
      </c>
      <c r="BE75" s="349">
        <f t="shared" si="23"/>
        <v>45479166</v>
      </c>
    </row>
    <row r="76" spans="1:57" s="14" customFormat="1" x14ac:dyDescent="0.2">
      <c r="A76" s="40">
        <v>42695</v>
      </c>
      <c r="B76" s="22">
        <v>9223696293</v>
      </c>
      <c r="C76" s="22">
        <f>COUNTIF(СписМінфін!$B$2:$B$101,F76)</f>
        <v>1</v>
      </c>
      <c r="D76" s="22">
        <v>9223696293</v>
      </c>
      <c r="E76" s="22" t="str">
        <f t="shared" si="15"/>
        <v>11ДОЧІРНЄ ПІДПРИЄМСТВО З ІНОЗЕМНОЮ ІНВЕСТИЦІЄЮ "САНГРАНТ ПЛЮС"</v>
      </c>
      <c r="F76" s="71" t="s">
        <v>88</v>
      </c>
      <c r="G76" s="41">
        <v>312436726100</v>
      </c>
      <c r="H76" s="40">
        <v>42695</v>
      </c>
      <c r="I76" s="40">
        <v>42695</v>
      </c>
      <c r="J76" s="40" t="s">
        <v>108</v>
      </c>
      <c r="K76" s="42">
        <v>39999167</v>
      </c>
      <c r="L76" s="40">
        <v>42725</v>
      </c>
      <c r="M76" s="24">
        <f t="shared" si="16"/>
        <v>39999130.869999997</v>
      </c>
      <c r="N76" s="40">
        <v>42726</v>
      </c>
      <c r="O76" s="24">
        <v>39999130.869999997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223">
        <v>0</v>
      </c>
      <c r="Z76" s="339"/>
      <c r="AA76" s="228">
        <v>0</v>
      </c>
      <c r="AB76" s="43">
        <v>0</v>
      </c>
      <c r="AC76" s="43">
        <v>0</v>
      </c>
      <c r="AD76" s="43">
        <v>0</v>
      </c>
      <c r="AE76" s="43">
        <v>0</v>
      </c>
      <c r="AF76" s="223">
        <v>0</v>
      </c>
      <c r="AG76" s="234"/>
      <c r="AH76" s="228">
        <v>0</v>
      </c>
      <c r="AI76" s="56">
        <f t="shared" si="17"/>
        <v>39999130.869999997</v>
      </c>
      <c r="AJ76" s="40">
        <v>42730</v>
      </c>
      <c r="AK76" s="56">
        <v>39999130.869999997</v>
      </c>
      <c r="AL76" s="43">
        <v>0</v>
      </c>
      <c r="AM76" s="43">
        <v>0</v>
      </c>
      <c r="AN76" s="43">
        <v>0</v>
      </c>
      <c r="AO76" s="43">
        <v>0</v>
      </c>
      <c r="AP76" s="43">
        <v>0</v>
      </c>
      <c r="AQ76" s="43">
        <v>0</v>
      </c>
      <c r="AR76" s="43">
        <v>0</v>
      </c>
      <c r="AS76" s="43">
        <v>0</v>
      </c>
      <c r="AT76" s="43">
        <v>0</v>
      </c>
      <c r="AU76" s="43">
        <v>0</v>
      </c>
      <c r="AV76" s="43"/>
      <c r="AW76" s="19"/>
      <c r="AX76" s="24">
        <f t="shared" si="18"/>
        <v>36.130000002682209</v>
      </c>
      <c r="AY76" s="24">
        <f t="shared" si="19"/>
        <v>0</v>
      </c>
      <c r="AZ76" s="24">
        <f t="shared" si="20"/>
        <v>36.130000002682209</v>
      </c>
      <c r="BA76" s="457">
        <f t="shared" si="21"/>
        <v>11</v>
      </c>
      <c r="BB76" s="217">
        <f t="shared" si="24"/>
        <v>0.99999909673118936</v>
      </c>
      <c r="BC76" s="216">
        <f t="shared" si="22"/>
        <v>1</v>
      </c>
      <c r="BD76" s="14">
        <f t="shared" si="14"/>
        <v>31</v>
      </c>
      <c r="BE76" s="349">
        <f t="shared" si="23"/>
        <v>39999167</v>
      </c>
    </row>
    <row r="77" spans="1:57" s="14" customFormat="1" x14ac:dyDescent="0.2">
      <c r="A77" s="40">
        <v>42724</v>
      </c>
      <c r="B77" s="22">
        <v>9247344893</v>
      </c>
      <c r="C77" s="22">
        <f>COUNTIF(СписМінфін!$B$2:$B$101,F77)</f>
        <v>1</v>
      </c>
      <c r="D77" s="22">
        <v>9247344893</v>
      </c>
      <c r="E77" s="22" t="str">
        <f t="shared" si="15"/>
        <v>12ДОЧІРНЄ ПІДПРИЄМСТВО З ІНОЗЕМНОЮ ІНВЕСТИЦІЄЮ "САНГРАНТ ПЛЮС"</v>
      </c>
      <c r="F77" s="71" t="s">
        <v>88</v>
      </c>
      <c r="G77" s="41">
        <v>312436726100</v>
      </c>
      <c r="H77" s="40">
        <v>42724</v>
      </c>
      <c r="I77" s="40">
        <v>42724</v>
      </c>
      <c r="J77" s="40" t="s">
        <v>108</v>
      </c>
      <c r="K77" s="42">
        <v>37121618</v>
      </c>
      <c r="L77" s="40" t="s">
        <v>108</v>
      </c>
      <c r="M77" s="24">
        <f t="shared" si="16"/>
        <v>37121618</v>
      </c>
      <c r="N77" s="31">
        <v>42762</v>
      </c>
      <c r="O77" s="30">
        <v>37121618</v>
      </c>
      <c r="P77" s="43">
        <v>0</v>
      </c>
      <c r="Q77" s="43">
        <v>0</v>
      </c>
      <c r="R77" s="43">
        <v>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223">
        <v>0</v>
      </c>
      <c r="Z77" s="339"/>
      <c r="AA77" s="228">
        <v>0</v>
      </c>
      <c r="AB77" s="43">
        <v>0</v>
      </c>
      <c r="AC77" s="43">
        <v>0</v>
      </c>
      <c r="AD77" s="43">
        <v>0</v>
      </c>
      <c r="AE77" s="43">
        <v>0</v>
      </c>
      <c r="AF77" s="223">
        <v>0</v>
      </c>
      <c r="AG77" s="234"/>
      <c r="AH77" s="228">
        <v>0</v>
      </c>
      <c r="AI77" s="56">
        <f t="shared" si="17"/>
        <v>37121618</v>
      </c>
      <c r="AJ77" s="43">
        <v>0</v>
      </c>
      <c r="AK77" s="57">
        <v>37121618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</v>
      </c>
      <c r="AU77" s="43">
        <v>0</v>
      </c>
      <c r="AV77" s="43"/>
      <c r="AW77" s="19"/>
      <c r="AX77" s="24">
        <f t="shared" si="18"/>
        <v>0</v>
      </c>
      <c r="AY77" s="24">
        <f t="shared" si="19"/>
        <v>0</v>
      </c>
      <c r="AZ77" s="24">
        <f t="shared" si="20"/>
        <v>0</v>
      </c>
      <c r="BA77" s="457">
        <f t="shared" si="21"/>
        <v>12</v>
      </c>
      <c r="BB77" s="217">
        <f t="shared" si="24"/>
        <v>1</v>
      </c>
      <c r="BC77" s="216">
        <f t="shared" si="22"/>
        <v>1</v>
      </c>
      <c r="BD77" s="14">
        <f t="shared" si="14"/>
        <v>38</v>
      </c>
      <c r="BE77" s="349">
        <f t="shared" si="23"/>
        <v>37121618</v>
      </c>
    </row>
    <row r="78" spans="1:57" s="14" customFormat="1" x14ac:dyDescent="0.2">
      <c r="A78" s="40">
        <v>42419</v>
      </c>
      <c r="B78" s="22">
        <v>9021028895</v>
      </c>
      <c r="C78" s="22">
        <f>COUNTIF(СписМінфін!$B$2:$B$101,F78)</f>
        <v>1</v>
      </c>
      <c r="D78" s="22">
        <v>9021028895</v>
      </c>
      <c r="E78" s="22" t="str">
        <f t="shared" si="15"/>
        <v>2КАЗЕННЕ ПІДПРИЄМСТВО "НАУКОВО-ВИРОБНИЧИЙ КОМПЛЕКС "ІСКРА"</v>
      </c>
      <c r="F78" s="71" t="s">
        <v>20</v>
      </c>
      <c r="G78" s="41">
        <v>143138608241</v>
      </c>
      <c r="H78" s="40">
        <v>42419</v>
      </c>
      <c r="I78" s="40">
        <v>42419</v>
      </c>
      <c r="J78" s="40" t="s">
        <v>108</v>
      </c>
      <c r="K78" s="56">
        <v>1636201</v>
      </c>
      <c r="L78" s="40">
        <v>42450</v>
      </c>
      <c r="M78" s="24">
        <f t="shared" si="16"/>
        <v>1544568</v>
      </c>
      <c r="N78" s="31">
        <v>42451</v>
      </c>
      <c r="O78" s="30">
        <v>1544568</v>
      </c>
      <c r="P78" s="43">
        <v>0</v>
      </c>
      <c r="Q78" s="43">
        <v>0</v>
      </c>
      <c r="R78" s="43">
        <v>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223">
        <v>0</v>
      </c>
      <c r="Z78" s="339"/>
      <c r="AA78" s="228">
        <v>0</v>
      </c>
      <c r="AB78" s="43">
        <v>0</v>
      </c>
      <c r="AC78" s="43">
        <v>0</v>
      </c>
      <c r="AD78" s="43">
        <v>0</v>
      </c>
      <c r="AE78" s="43">
        <v>0</v>
      </c>
      <c r="AF78" s="223">
        <v>0</v>
      </c>
      <c r="AG78" s="234"/>
      <c r="AH78" s="228">
        <v>0</v>
      </c>
      <c r="AI78" s="56">
        <f t="shared" si="17"/>
        <v>1544568</v>
      </c>
      <c r="AJ78" s="23">
        <v>42454</v>
      </c>
      <c r="AK78" s="57">
        <v>1544568</v>
      </c>
      <c r="AL78" s="43">
        <v>0</v>
      </c>
      <c r="AM78" s="43">
        <v>0</v>
      </c>
      <c r="AN78" s="43">
        <v>0</v>
      </c>
      <c r="AO78" s="43">
        <v>0</v>
      </c>
      <c r="AP78" s="43">
        <v>0</v>
      </c>
      <c r="AQ78" s="43">
        <v>0</v>
      </c>
      <c r="AR78" s="43">
        <v>0</v>
      </c>
      <c r="AS78" s="43">
        <v>0</v>
      </c>
      <c r="AT78" s="43">
        <v>0</v>
      </c>
      <c r="AU78" s="43">
        <v>0</v>
      </c>
      <c r="AV78" s="43"/>
      <c r="AW78" s="19"/>
      <c r="AX78" s="24">
        <f t="shared" si="18"/>
        <v>91633</v>
      </c>
      <c r="AY78" s="24">
        <f t="shared" si="19"/>
        <v>0</v>
      </c>
      <c r="AZ78" s="24">
        <f t="shared" si="20"/>
        <v>91633</v>
      </c>
      <c r="BA78" s="457">
        <f t="shared" si="21"/>
        <v>2</v>
      </c>
      <c r="BB78" s="217">
        <f t="shared" si="24"/>
        <v>0.94399648942886605</v>
      </c>
      <c r="BC78" s="216">
        <f t="shared" si="22"/>
        <v>1</v>
      </c>
      <c r="BD78" s="14">
        <f t="shared" si="14"/>
        <v>32</v>
      </c>
      <c r="BE78" s="349">
        <f t="shared" si="23"/>
        <v>1636201</v>
      </c>
    </row>
    <row r="79" spans="1:57" s="14" customFormat="1" x14ac:dyDescent="0.2">
      <c r="A79" s="45">
        <v>42480</v>
      </c>
      <c r="B79" s="46">
        <v>9060921118</v>
      </c>
      <c r="C79" s="22">
        <f>COUNTIF(СписМінфін!$B$2:$B$101,F79)</f>
        <v>1</v>
      </c>
      <c r="D79" s="46">
        <v>9060921118</v>
      </c>
      <c r="E79" s="22" t="str">
        <f t="shared" si="15"/>
        <v>4КАЗЕННЕ ПІДПРИЄМСТВО "НАУКОВО-ВИРОБНИЧИЙ КОМПЛЕКС "ІСКРА"</v>
      </c>
      <c r="F79" s="136" t="s">
        <v>20</v>
      </c>
      <c r="G79" s="46">
        <v>143138608241</v>
      </c>
      <c r="H79" s="40">
        <v>42480</v>
      </c>
      <c r="I79" s="31">
        <v>42480</v>
      </c>
      <c r="J79" s="35"/>
      <c r="K79" s="205">
        <v>46990000</v>
      </c>
      <c r="L79" s="49">
        <v>42515</v>
      </c>
      <c r="M79" s="24">
        <f t="shared" si="16"/>
        <v>39709033.989999995</v>
      </c>
      <c r="N79" s="31">
        <v>42521</v>
      </c>
      <c r="O79" s="30">
        <v>39709033.989999995</v>
      </c>
      <c r="P79" s="43">
        <v>0</v>
      </c>
      <c r="Q79" s="43">
        <v>0</v>
      </c>
      <c r="R79" s="43">
        <v>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223">
        <v>0</v>
      </c>
      <c r="Z79" s="339"/>
      <c r="AA79" s="228">
        <v>0</v>
      </c>
      <c r="AB79" s="43">
        <v>0</v>
      </c>
      <c r="AC79" s="458"/>
      <c r="AD79" s="50"/>
      <c r="AE79" s="21"/>
      <c r="AF79" s="242"/>
      <c r="AG79" s="249"/>
      <c r="AH79" s="228">
        <v>0</v>
      </c>
      <c r="AI79" s="56">
        <f t="shared" si="17"/>
        <v>39709033.989999995</v>
      </c>
      <c r="AJ79" s="31">
        <v>42674</v>
      </c>
      <c r="AK79" s="30">
        <v>39709033.989999995</v>
      </c>
      <c r="AL79" s="43">
        <v>0</v>
      </c>
      <c r="AM79" s="43">
        <v>0</v>
      </c>
      <c r="AN79" s="43">
        <v>0</v>
      </c>
      <c r="AO79" s="43">
        <v>0</v>
      </c>
      <c r="AP79" s="43">
        <v>0</v>
      </c>
      <c r="AQ79" s="43">
        <v>0</v>
      </c>
      <c r="AR79" s="43">
        <v>0</v>
      </c>
      <c r="AS79" s="43">
        <v>0</v>
      </c>
      <c r="AT79" s="43">
        <v>0</v>
      </c>
      <c r="AU79" s="43">
        <v>0</v>
      </c>
      <c r="AV79" s="43"/>
      <c r="AW79" s="32"/>
      <c r="AX79" s="205">
        <f t="shared" si="18"/>
        <v>7280966.0100000054</v>
      </c>
      <c r="AY79" s="205">
        <f t="shared" si="19"/>
        <v>0</v>
      </c>
      <c r="AZ79" s="205">
        <f t="shared" si="20"/>
        <v>7280966.0100000054</v>
      </c>
      <c r="BA79" s="457">
        <f t="shared" si="21"/>
        <v>4</v>
      </c>
      <c r="BB79" s="217">
        <f t="shared" si="24"/>
        <v>0.84505286209831865</v>
      </c>
      <c r="BC79" s="216">
        <f t="shared" si="22"/>
        <v>1</v>
      </c>
      <c r="BD79" s="14">
        <f t="shared" si="14"/>
        <v>41</v>
      </c>
      <c r="BE79" s="349">
        <f t="shared" si="23"/>
        <v>46990000</v>
      </c>
    </row>
    <row r="80" spans="1:57" s="14" customFormat="1" x14ac:dyDescent="0.2">
      <c r="A80" s="40">
        <v>42510</v>
      </c>
      <c r="B80" s="22">
        <v>9082224445</v>
      </c>
      <c r="C80" s="22">
        <f>COUNTIF(СписМінфін!$B$2:$B$101,F80)</f>
        <v>1</v>
      </c>
      <c r="D80" s="22">
        <v>9082224445</v>
      </c>
      <c r="E80" s="22" t="str">
        <f t="shared" si="15"/>
        <v>5КАЗЕННЕ ПІДПРИЄМСТВО "НАУКОВО-ВИРОБНИЧИЙ КОМПЛЕКС "ІСКРА"</v>
      </c>
      <c r="F80" s="71" t="s">
        <v>20</v>
      </c>
      <c r="G80" s="41">
        <v>143138608241</v>
      </c>
      <c r="H80" s="40">
        <v>42510</v>
      </c>
      <c r="I80" s="40">
        <v>42510</v>
      </c>
      <c r="J80" s="40" t="s">
        <v>108</v>
      </c>
      <c r="K80" s="56">
        <v>3762247</v>
      </c>
      <c r="L80" s="40">
        <v>42538</v>
      </c>
      <c r="M80" s="24">
        <f t="shared" si="16"/>
        <v>3726480</v>
      </c>
      <c r="N80" s="40">
        <v>42543</v>
      </c>
      <c r="O80" s="24">
        <v>3726480</v>
      </c>
      <c r="P80" s="43">
        <v>0</v>
      </c>
      <c r="Q80" s="43">
        <v>0</v>
      </c>
      <c r="R80" s="43">
        <v>0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223">
        <v>0</v>
      </c>
      <c r="Z80" s="339"/>
      <c r="AA80" s="228">
        <v>0</v>
      </c>
      <c r="AB80" s="43">
        <v>0</v>
      </c>
      <c r="AC80" s="43">
        <v>0</v>
      </c>
      <c r="AD80" s="43">
        <v>0</v>
      </c>
      <c r="AE80" s="43">
        <v>0</v>
      </c>
      <c r="AF80" s="223">
        <v>0</v>
      </c>
      <c r="AG80" s="234"/>
      <c r="AH80" s="228">
        <v>0</v>
      </c>
      <c r="AI80" s="56">
        <f t="shared" si="17"/>
        <v>3726480</v>
      </c>
      <c r="AJ80" s="40">
        <v>42674</v>
      </c>
      <c r="AK80" s="56">
        <v>3726480</v>
      </c>
      <c r="AL80" s="43">
        <v>0</v>
      </c>
      <c r="AM80" s="43">
        <v>0</v>
      </c>
      <c r="AN80" s="43">
        <v>0</v>
      </c>
      <c r="AO80" s="43">
        <v>0</v>
      </c>
      <c r="AP80" s="43">
        <v>0</v>
      </c>
      <c r="AQ80" s="43">
        <v>0</v>
      </c>
      <c r="AR80" s="43">
        <v>0</v>
      </c>
      <c r="AS80" s="43">
        <v>0</v>
      </c>
      <c r="AT80" s="43">
        <v>0</v>
      </c>
      <c r="AU80" s="43">
        <v>0</v>
      </c>
      <c r="AV80" s="43"/>
      <c r="AW80" s="19"/>
      <c r="AX80" s="24">
        <f t="shared" si="18"/>
        <v>35767</v>
      </c>
      <c r="AY80" s="24">
        <f t="shared" si="19"/>
        <v>0</v>
      </c>
      <c r="AZ80" s="24">
        <f t="shared" si="20"/>
        <v>35767</v>
      </c>
      <c r="BA80" s="457">
        <f t="shared" si="21"/>
        <v>5</v>
      </c>
      <c r="BB80" s="217">
        <f t="shared" si="24"/>
        <v>0.99049318133551567</v>
      </c>
      <c r="BC80" s="216">
        <f t="shared" si="22"/>
        <v>1</v>
      </c>
      <c r="BD80" s="14">
        <f t="shared" si="14"/>
        <v>33</v>
      </c>
      <c r="BE80" s="349">
        <f t="shared" si="23"/>
        <v>3762247</v>
      </c>
    </row>
    <row r="81" spans="1:65" s="14" customFormat="1" x14ac:dyDescent="0.2">
      <c r="A81" s="40">
        <v>42542</v>
      </c>
      <c r="B81" s="22">
        <v>9102966130</v>
      </c>
      <c r="C81" s="22">
        <f>COUNTIF(СписМінфін!$B$2:$B$101,F81)</f>
        <v>1</v>
      </c>
      <c r="D81" s="22">
        <v>9102966130</v>
      </c>
      <c r="E81" s="22" t="str">
        <f t="shared" si="15"/>
        <v>6КАЗЕННЕ ПІДПРИЄМСТВО "НАУКОВО-ВИРОБНИЧИЙ КОМПЛЕКС "ІСКРА"</v>
      </c>
      <c r="F81" s="71" t="s">
        <v>20</v>
      </c>
      <c r="G81" s="41">
        <v>143138608241</v>
      </c>
      <c r="H81" s="40">
        <v>42542</v>
      </c>
      <c r="I81" s="40">
        <v>42542</v>
      </c>
      <c r="J81" s="40" t="s">
        <v>108</v>
      </c>
      <c r="K81" s="56">
        <v>940427</v>
      </c>
      <c r="L81" s="40">
        <v>42571</v>
      </c>
      <c r="M81" s="24">
        <f t="shared" si="16"/>
        <v>940427</v>
      </c>
      <c r="N81" s="31">
        <v>42572</v>
      </c>
      <c r="O81" s="30">
        <v>940427</v>
      </c>
      <c r="P81" s="43">
        <v>0</v>
      </c>
      <c r="Q81" s="43">
        <v>0</v>
      </c>
      <c r="R81" s="43">
        <v>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223">
        <v>0</v>
      </c>
      <c r="Z81" s="339"/>
      <c r="AA81" s="228">
        <v>0</v>
      </c>
      <c r="AB81" s="43">
        <v>0</v>
      </c>
      <c r="AC81" s="43">
        <v>0</v>
      </c>
      <c r="AD81" s="43">
        <v>0</v>
      </c>
      <c r="AE81" s="43">
        <v>0</v>
      </c>
      <c r="AF81" s="223">
        <v>0</v>
      </c>
      <c r="AG81" s="234"/>
      <c r="AH81" s="228">
        <v>0</v>
      </c>
      <c r="AI81" s="56">
        <f t="shared" si="17"/>
        <v>940427</v>
      </c>
      <c r="AJ81" s="23">
        <v>42674</v>
      </c>
      <c r="AK81" s="57">
        <v>940427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0</v>
      </c>
      <c r="AU81" s="43">
        <v>0</v>
      </c>
      <c r="AV81" s="43"/>
      <c r="AW81" s="19"/>
      <c r="AX81" s="24">
        <f t="shared" si="18"/>
        <v>0</v>
      </c>
      <c r="AY81" s="24">
        <f t="shared" si="19"/>
        <v>0</v>
      </c>
      <c r="AZ81" s="24">
        <f t="shared" si="20"/>
        <v>0</v>
      </c>
      <c r="BA81" s="457">
        <f t="shared" si="21"/>
        <v>6</v>
      </c>
      <c r="BB81" s="217">
        <f t="shared" si="24"/>
        <v>1</v>
      </c>
      <c r="BC81" s="216">
        <f t="shared" si="22"/>
        <v>1</v>
      </c>
      <c r="BD81" s="14">
        <f t="shared" si="14"/>
        <v>30</v>
      </c>
      <c r="BE81" s="349">
        <f t="shared" si="23"/>
        <v>940427</v>
      </c>
    </row>
    <row r="82" spans="1:65" s="14" customFormat="1" x14ac:dyDescent="0.2">
      <c r="A82" s="40">
        <v>42604</v>
      </c>
      <c r="B82" s="22">
        <v>9150882966</v>
      </c>
      <c r="C82" s="22">
        <f>COUNTIF(СписМінфін!$B$2:$B$101,F82)</f>
        <v>1</v>
      </c>
      <c r="D82" s="22">
        <v>9150882966</v>
      </c>
      <c r="E82" s="22" t="str">
        <f t="shared" si="15"/>
        <v>8КАЗЕННЕ ПІДПРИЄМСТВО "НАУКОВО-ВИРОБНИЧИЙ КОМПЛЕКС "ІСКРА"</v>
      </c>
      <c r="F82" s="71" t="s">
        <v>20</v>
      </c>
      <c r="G82" s="41">
        <v>143138608241</v>
      </c>
      <c r="H82" s="40">
        <v>42604</v>
      </c>
      <c r="I82" s="40">
        <v>42604</v>
      </c>
      <c r="J82" s="40" t="s">
        <v>108</v>
      </c>
      <c r="K82" s="56">
        <v>5983337</v>
      </c>
      <c r="L82" s="40">
        <v>42634</v>
      </c>
      <c r="M82" s="24">
        <f t="shared" si="16"/>
        <v>5983337</v>
      </c>
      <c r="N82" s="40">
        <v>42635</v>
      </c>
      <c r="O82" s="24">
        <v>5983337</v>
      </c>
      <c r="P82" s="43">
        <v>0</v>
      </c>
      <c r="Q82" s="43">
        <v>0</v>
      </c>
      <c r="R82" s="43">
        <v>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223">
        <v>0</v>
      </c>
      <c r="Z82" s="339"/>
      <c r="AA82" s="228">
        <v>0</v>
      </c>
      <c r="AB82" s="43">
        <v>0</v>
      </c>
      <c r="AC82" s="43">
        <v>0</v>
      </c>
      <c r="AD82" s="43">
        <v>0</v>
      </c>
      <c r="AE82" s="43">
        <v>0</v>
      </c>
      <c r="AF82" s="223">
        <v>0</v>
      </c>
      <c r="AG82" s="234"/>
      <c r="AH82" s="228">
        <v>0</v>
      </c>
      <c r="AI82" s="56">
        <f t="shared" si="17"/>
        <v>5983337</v>
      </c>
      <c r="AJ82" s="40">
        <v>42704</v>
      </c>
      <c r="AK82" s="56">
        <v>5983337</v>
      </c>
      <c r="AL82" s="43">
        <v>0</v>
      </c>
      <c r="AM82" s="43">
        <v>0</v>
      </c>
      <c r="AN82" s="43">
        <v>0</v>
      </c>
      <c r="AO82" s="43">
        <v>0</v>
      </c>
      <c r="AP82" s="43">
        <v>0</v>
      </c>
      <c r="AQ82" s="43">
        <v>0</v>
      </c>
      <c r="AR82" s="43">
        <v>0</v>
      </c>
      <c r="AS82" s="43">
        <v>0</v>
      </c>
      <c r="AT82" s="43">
        <v>0</v>
      </c>
      <c r="AU82" s="43">
        <v>0</v>
      </c>
      <c r="AV82" s="43"/>
      <c r="AW82" s="19"/>
      <c r="AX82" s="24">
        <f t="shared" si="18"/>
        <v>0</v>
      </c>
      <c r="AY82" s="24">
        <f t="shared" si="19"/>
        <v>0</v>
      </c>
      <c r="AZ82" s="24">
        <f t="shared" si="20"/>
        <v>0</v>
      </c>
      <c r="BA82" s="457">
        <f t="shared" si="21"/>
        <v>8</v>
      </c>
      <c r="BB82" s="217">
        <f t="shared" si="24"/>
        <v>1</v>
      </c>
      <c r="BC82" s="216">
        <f t="shared" si="22"/>
        <v>1</v>
      </c>
      <c r="BD82" s="14">
        <f t="shared" si="14"/>
        <v>31</v>
      </c>
      <c r="BE82" s="349">
        <f t="shared" si="23"/>
        <v>5983337</v>
      </c>
    </row>
    <row r="83" spans="1:65" s="14" customFormat="1" x14ac:dyDescent="0.2">
      <c r="A83" s="40">
        <v>42633</v>
      </c>
      <c r="B83" s="22">
        <v>9173640570</v>
      </c>
      <c r="C83" s="22">
        <f>COUNTIF(СписМінфін!$B$2:$B$101,F83)</f>
        <v>1</v>
      </c>
      <c r="D83" s="22">
        <v>9173640570</v>
      </c>
      <c r="E83" s="22" t="str">
        <f t="shared" si="15"/>
        <v>9КАЗЕННЕ ПІДПРИЄМСТВО "НАУКОВО-ВИРОБНИЧИЙ КОМПЛЕКС "ІСКРА"</v>
      </c>
      <c r="F83" s="71" t="s">
        <v>20</v>
      </c>
      <c r="G83" s="41">
        <v>143138608241</v>
      </c>
      <c r="H83" s="40">
        <v>42633</v>
      </c>
      <c r="I83" s="40">
        <v>42633</v>
      </c>
      <c r="J83" s="40" t="s">
        <v>108</v>
      </c>
      <c r="K83" s="56">
        <v>4581637</v>
      </c>
      <c r="L83" s="40">
        <v>42663</v>
      </c>
      <c r="M83" s="24">
        <f t="shared" si="16"/>
        <v>4581637</v>
      </c>
      <c r="N83" s="40">
        <v>42664</v>
      </c>
      <c r="O83" s="24">
        <v>4581637</v>
      </c>
      <c r="P83" s="43">
        <v>0</v>
      </c>
      <c r="Q83" s="43">
        <v>0</v>
      </c>
      <c r="R83" s="43">
        <v>0</v>
      </c>
      <c r="S83" s="43">
        <v>0</v>
      </c>
      <c r="T83" s="43">
        <v>0</v>
      </c>
      <c r="U83" s="43">
        <v>0</v>
      </c>
      <c r="V83" s="43">
        <v>0</v>
      </c>
      <c r="W83" s="43">
        <v>0</v>
      </c>
      <c r="X83" s="43">
        <v>0</v>
      </c>
      <c r="Y83" s="223">
        <v>0</v>
      </c>
      <c r="Z83" s="339"/>
      <c r="AA83" s="228">
        <v>0</v>
      </c>
      <c r="AB83" s="43">
        <v>0</v>
      </c>
      <c r="AC83" s="43">
        <v>0</v>
      </c>
      <c r="AD83" s="43">
        <v>0</v>
      </c>
      <c r="AE83" s="43">
        <v>0</v>
      </c>
      <c r="AF83" s="223">
        <v>0</v>
      </c>
      <c r="AG83" s="234"/>
      <c r="AH83" s="228">
        <v>0</v>
      </c>
      <c r="AI83" s="56">
        <f t="shared" si="17"/>
        <v>4581637</v>
      </c>
      <c r="AJ83" s="40">
        <v>42704</v>
      </c>
      <c r="AK83" s="56">
        <v>4581637</v>
      </c>
      <c r="AL83" s="43">
        <v>0</v>
      </c>
      <c r="AM83" s="43">
        <v>0</v>
      </c>
      <c r="AN83" s="43">
        <v>0</v>
      </c>
      <c r="AO83" s="43">
        <v>0</v>
      </c>
      <c r="AP83" s="43">
        <v>0</v>
      </c>
      <c r="AQ83" s="43">
        <v>0</v>
      </c>
      <c r="AR83" s="43">
        <v>0</v>
      </c>
      <c r="AS83" s="43">
        <v>0</v>
      </c>
      <c r="AT83" s="43">
        <v>0</v>
      </c>
      <c r="AU83" s="43">
        <v>0</v>
      </c>
      <c r="AV83" s="43"/>
      <c r="AW83" s="19"/>
      <c r="AX83" s="24">
        <f t="shared" si="18"/>
        <v>0</v>
      </c>
      <c r="AY83" s="24">
        <f t="shared" si="19"/>
        <v>0</v>
      </c>
      <c r="AZ83" s="24">
        <f t="shared" si="20"/>
        <v>0</v>
      </c>
      <c r="BA83" s="457">
        <f t="shared" si="21"/>
        <v>9</v>
      </c>
      <c r="BB83" s="217">
        <f t="shared" si="24"/>
        <v>1</v>
      </c>
      <c r="BC83" s="216">
        <f t="shared" si="22"/>
        <v>1</v>
      </c>
      <c r="BD83" s="14">
        <f t="shared" si="14"/>
        <v>31</v>
      </c>
      <c r="BE83" s="349">
        <f t="shared" si="23"/>
        <v>4581637</v>
      </c>
    </row>
    <row r="84" spans="1:65" s="14" customFormat="1" x14ac:dyDescent="0.2">
      <c r="A84" s="40">
        <v>42663</v>
      </c>
      <c r="B84" s="22">
        <v>9197905109</v>
      </c>
      <c r="C84" s="22">
        <f>COUNTIF(СписМінфін!$B$2:$B$101,F84)</f>
        <v>1</v>
      </c>
      <c r="D84" s="22">
        <v>9197905109</v>
      </c>
      <c r="E84" s="22" t="str">
        <f t="shared" si="15"/>
        <v>10КАЗЕННЕ ПІДПРИЄМСТВО "НАУКОВО-ВИРОБНИЧИЙ КОМПЛЕКС "ІСКРА"</v>
      </c>
      <c r="F84" s="71" t="s">
        <v>20</v>
      </c>
      <c r="G84" s="41">
        <v>143138608241</v>
      </c>
      <c r="H84" s="40">
        <v>42663</v>
      </c>
      <c r="I84" s="40">
        <v>42663</v>
      </c>
      <c r="J84" s="40" t="s">
        <v>108</v>
      </c>
      <c r="K84" s="56">
        <v>5138480</v>
      </c>
      <c r="L84" s="40">
        <v>42692</v>
      </c>
      <c r="M84" s="24">
        <f t="shared" si="16"/>
        <v>5138480</v>
      </c>
      <c r="N84" s="40">
        <v>42695</v>
      </c>
      <c r="O84" s="24">
        <v>5138480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223">
        <v>0</v>
      </c>
      <c r="Z84" s="339"/>
      <c r="AA84" s="228">
        <v>0</v>
      </c>
      <c r="AB84" s="43">
        <v>0</v>
      </c>
      <c r="AC84" s="43">
        <v>0</v>
      </c>
      <c r="AD84" s="43">
        <v>0</v>
      </c>
      <c r="AE84" s="43">
        <v>0</v>
      </c>
      <c r="AF84" s="223">
        <v>0</v>
      </c>
      <c r="AG84" s="234"/>
      <c r="AH84" s="228">
        <v>0</v>
      </c>
      <c r="AI84" s="56">
        <f t="shared" si="17"/>
        <v>5138480</v>
      </c>
      <c r="AJ84" s="40">
        <v>42704</v>
      </c>
      <c r="AK84" s="56">
        <v>5138480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/>
      <c r="AW84" s="19"/>
      <c r="AX84" s="24">
        <f t="shared" si="18"/>
        <v>0</v>
      </c>
      <c r="AY84" s="24">
        <f t="shared" si="19"/>
        <v>0</v>
      </c>
      <c r="AZ84" s="24">
        <f t="shared" si="20"/>
        <v>0</v>
      </c>
      <c r="BA84" s="457">
        <f t="shared" si="21"/>
        <v>10</v>
      </c>
      <c r="BB84" s="217">
        <f t="shared" si="24"/>
        <v>1</v>
      </c>
      <c r="BC84" s="216">
        <f t="shared" si="22"/>
        <v>1</v>
      </c>
      <c r="BD84" s="14">
        <f t="shared" si="14"/>
        <v>32</v>
      </c>
      <c r="BE84" s="349">
        <f t="shared" si="23"/>
        <v>5138480</v>
      </c>
      <c r="BF84" s="15"/>
      <c r="BG84" s="15"/>
      <c r="BH84" s="15"/>
      <c r="BI84" s="15"/>
      <c r="BJ84" s="15"/>
      <c r="BK84" s="15"/>
      <c r="BL84" s="15"/>
      <c r="BM84" s="15"/>
    </row>
    <row r="85" spans="1:65" s="14" customFormat="1" x14ac:dyDescent="0.2">
      <c r="A85" s="40">
        <v>42695</v>
      </c>
      <c r="B85" s="22">
        <v>9223628436</v>
      </c>
      <c r="C85" s="22">
        <f>COUNTIF(СписМінфін!$B$2:$B$101,F85)</f>
        <v>1</v>
      </c>
      <c r="D85" s="22">
        <v>9223628436</v>
      </c>
      <c r="E85" s="22" t="str">
        <f t="shared" si="15"/>
        <v>11КАЗЕННЕ ПІДПРИЄМСТВО "НАУКОВО-ВИРОБНИЧИЙ КОМПЛЕКС "ІСКРА"</v>
      </c>
      <c r="F85" s="71" t="s">
        <v>20</v>
      </c>
      <c r="G85" s="41">
        <v>143138608241</v>
      </c>
      <c r="H85" s="40">
        <v>42695</v>
      </c>
      <c r="I85" s="40">
        <v>42695</v>
      </c>
      <c r="J85" s="40" t="s">
        <v>108</v>
      </c>
      <c r="K85" s="56">
        <v>3862870</v>
      </c>
      <c r="L85" s="40">
        <v>42725</v>
      </c>
      <c r="M85" s="24">
        <f t="shared" si="16"/>
        <v>3411052.27</v>
      </c>
      <c r="N85" s="40">
        <v>42726</v>
      </c>
      <c r="O85" s="24">
        <v>3411052.27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223">
        <v>0</v>
      </c>
      <c r="Z85" s="339"/>
      <c r="AA85" s="228">
        <v>0</v>
      </c>
      <c r="AB85" s="43">
        <v>0</v>
      </c>
      <c r="AC85" s="43">
        <v>0</v>
      </c>
      <c r="AD85" s="43">
        <v>0</v>
      </c>
      <c r="AE85" s="43">
        <v>0</v>
      </c>
      <c r="AF85" s="223">
        <v>0</v>
      </c>
      <c r="AG85" s="234"/>
      <c r="AH85" s="228">
        <v>0</v>
      </c>
      <c r="AI85" s="56">
        <f t="shared" si="17"/>
        <v>3411052.27</v>
      </c>
      <c r="AJ85" s="40">
        <v>42730</v>
      </c>
      <c r="AK85" s="56">
        <v>3411052.27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/>
      <c r="AW85" s="19"/>
      <c r="AX85" s="24">
        <f t="shared" si="18"/>
        <v>451817.73</v>
      </c>
      <c r="AY85" s="24">
        <f t="shared" si="19"/>
        <v>0</v>
      </c>
      <c r="AZ85" s="24">
        <f t="shared" si="20"/>
        <v>451817.73</v>
      </c>
      <c r="BA85" s="457">
        <f t="shared" si="21"/>
        <v>11</v>
      </c>
      <c r="BB85" s="217">
        <f t="shared" si="24"/>
        <v>0.88303574026565745</v>
      </c>
      <c r="BC85" s="216">
        <f t="shared" si="22"/>
        <v>1</v>
      </c>
      <c r="BD85" s="14">
        <f t="shared" si="14"/>
        <v>31</v>
      </c>
      <c r="BE85" s="349">
        <f t="shared" si="23"/>
        <v>3862870</v>
      </c>
      <c r="BF85" s="15"/>
      <c r="BG85" s="15"/>
      <c r="BH85" s="15"/>
      <c r="BI85" s="15"/>
      <c r="BJ85" s="15"/>
      <c r="BK85" s="15"/>
      <c r="BL85" s="15"/>
      <c r="BM85" s="15"/>
    </row>
    <row r="86" spans="1:65" s="14" customFormat="1" hidden="1" x14ac:dyDescent="0.2">
      <c r="A86" s="40">
        <v>42724</v>
      </c>
      <c r="B86" s="22">
        <v>9246817344</v>
      </c>
      <c r="C86" s="22">
        <f>COUNTIF(СписМінфін!$B$2:$B$101,F86)</f>
        <v>1</v>
      </c>
      <c r="D86" s="22">
        <v>9246817344</v>
      </c>
      <c r="E86" s="22" t="str">
        <f t="shared" si="15"/>
        <v>12КАЗЕННЕ ПІДПРИЄМСТВО "НАУКОВО-ВИРОБНИЧИЙ КОМПЛЕКС "ІСКРА"</v>
      </c>
      <c r="F86" s="71" t="s">
        <v>20</v>
      </c>
      <c r="G86" s="41">
        <v>143138608241</v>
      </c>
      <c r="H86" s="40">
        <v>42724</v>
      </c>
      <c r="I86" s="40">
        <v>42724</v>
      </c>
      <c r="J86" s="40" t="s">
        <v>108</v>
      </c>
      <c r="K86" s="56">
        <v>8140456</v>
      </c>
      <c r="L86" s="40">
        <v>42754</v>
      </c>
      <c r="M86" s="24">
        <f t="shared" si="16"/>
        <v>0</v>
      </c>
      <c r="N86" s="43">
        <v>0</v>
      </c>
      <c r="O86" s="56">
        <v>0</v>
      </c>
      <c r="P86" s="43">
        <v>0</v>
      </c>
      <c r="Q86" s="43">
        <v>0</v>
      </c>
      <c r="R86" s="43">
        <v>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223">
        <v>0</v>
      </c>
      <c r="Z86" s="339"/>
      <c r="AA86" s="228">
        <v>0</v>
      </c>
      <c r="AB86" s="43">
        <v>0</v>
      </c>
      <c r="AC86" s="43">
        <v>0</v>
      </c>
      <c r="AD86" s="43">
        <v>0</v>
      </c>
      <c r="AE86" s="43">
        <v>0</v>
      </c>
      <c r="AF86" s="223">
        <v>0</v>
      </c>
      <c r="AG86" s="234"/>
      <c r="AH86" s="228">
        <v>0</v>
      </c>
      <c r="AI86" s="56">
        <f t="shared" si="17"/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</v>
      </c>
      <c r="AQ86" s="43">
        <v>0</v>
      </c>
      <c r="AR86" s="43">
        <v>0</v>
      </c>
      <c r="AS86" s="43">
        <v>0</v>
      </c>
      <c r="AT86" s="43">
        <v>0</v>
      </c>
      <c r="AU86" s="43">
        <v>0</v>
      </c>
      <c r="AV86" s="43"/>
      <c r="AW86" s="19"/>
      <c r="AX86" s="24">
        <f t="shared" si="18"/>
        <v>8140456</v>
      </c>
      <c r="AY86" s="24">
        <f t="shared" si="19"/>
        <v>0</v>
      </c>
      <c r="AZ86" s="24">
        <f t="shared" si="20"/>
        <v>8140456</v>
      </c>
      <c r="BA86" s="457">
        <f t="shared" si="21"/>
        <v>12</v>
      </c>
      <c r="BB86" s="217" t="str">
        <f t="shared" si="24"/>
        <v>Немає висновку</v>
      </c>
      <c r="BC86" s="216" t="str">
        <f t="shared" si="22"/>
        <v>Немає висновку</v>
      </c>
      <c r="BD86" s="14" t="str">
        <f t="shared" si="14"/>
        <v>Немає висновку</v>
      </c>
      <c r="BE86" s="349">
        <f t="shared" si="23"/>
        <v>8140456</v>
      </c>
      <c r="BF86" s="15"/>
      <c r="BG86" s="15"/>
      <c r="BH86" s="15"/>
      <c r="BI86" s="15"/>
      <c r="BJ86" s="15"/>
      <c r="BK86" s="15"/>
      <c r="BL86" s="15"/>
      <c r="BM86" s="15"/>
    </row>
    <row r="87" spans="1:65" s="14" customFormat="1" hidden="1" x14ac:dyDescent="0.2">
      <c r="A87" s="40">
        <v>42419</v>
      </c>
      <c r="B87" s="22">
        <v>1600021280</v>
      </c>
      <c r="C87" s="22">
        <f>COUNTIF(СписМінфін!$B$2:$B$101,F87)</f>
        <v>1</v>
      </c>
      <c r="D87" s="22">
        <v>1600021280</v>
      </c>
      <c r="E87" s="22" t="str">
        <f t="shared" si="15"/>
        <v>2ПІДПРИЄМСТВО З ІНОЗЕМНОЮ ІНВЕСТИЦІЄЮ У ФОРМІ ТОВАРИСТВА З ОБМЕЖЕНОЮ ВІДПОВІДАЛЬНІСТЮ "ТЕХАВТОТРАНС"</v>
      </c>
      <c r="F87" s="71" t="s">
        <v>34</v>
      </c>
      <c r="G87" s="41">
        <v>247256826587</v>
      </c>
      <c r="H87" s="40">
        <v>42419</v>
      </c>
      <c r="I87" s="40">
        <v>42419</v>
      </c>
      <c r="J87" s="40" t="s">
        <v>108</v>
      </c>
      <c r="K87" s="42">
        <v>105141</v>
      </c>
      <c r="L87" s="43">
        <v>0</v>
      </c>
      <c r="M87" s="24">
        <f t="shared" si="16"/>
        <v>0</v>
      </c>
      <c r="N87" s="43">
        <v>0</v>
      </c>
      <c r="O87" s="56">
        <v>0</v>
      </c>
      <c r="P87" s="43">
        <v>0</v>
      </c>
      <c r="Q87" s="43">
        <v>0</v>
      </c>
      <c r="R87" s="43">
        <v>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223">
        <v>0</v>
      </c>
      <c r="Z87" s="339"/>
      <c r="AA87" s="228">
        <v>0</v>
      </c>
      <c r="AB87" s="43">
        <v>0</v>
      </c>
      <c r="AC87" s="43">
        <v>0</v>
      </c>
      <c r="AD87" s="43">
        <v>0</v>
      </c>
      <c r="AE87" s="43">
        <v>0</v>
      </c>
      <c r="AF87" s="223">
        <v>0</v>
      </c>
      <c r="AG87" s="234"/>
      <c r="AH87" s="228">
        <v>0</v>
      </c>
      <c r="AI87" s="56">
        <f t="shared" si="17"/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0</v>
      </c>
      <c r="AT87" s="43">
        <v>0</v>
      </c>
      <c r="AU87" s="43">
        <v>0</v>
      </c>
      <c r="AV87" s="43"/>
      <c r="AW87" s="19"/>
      <c r="AX87" s="24">
        <f t="shared" si="18"/>
        <v>105141</v>
      </c>
      <c r="AY87" s="24">
        <f t="shared" si="19"/>
        <v>0</v>
      </c>
      <c r="AZ87" s="24">
        <f t="shared" si="20"/>
        <v>105141</v>
      </c>
      <c r="BA87" s="457">
        <f t="shared" si="21"/>
        <v>2</v>
      </c>
      <c r="BB87" s="217" t="str">
        <f t="shared" si="24"/>
        <v>Немає висновку</v>
      </c>
      <c r="BC87" s="216" t="str">
        <f t="shared" si="22"/>
        <v>Немає висновку</v>
      </c>
      <c r="BD87" s="14" t="str">
        <f t="shared" si="14"/>
        <v>Немає висновку</v>
      </c>
      <c r="BE87" s="349">
        <f t="shared" si="23"/>
        <v>105141</v>
      </c>
      <c r="BF87" s="15"/>
      <c r="BG87" s="16"/>
      <c r="BH87" s="15"/>
      <c r="BI87" s="15"/>
      <c r="BJ87" s="15"/>
      <c r="BK87" s="16"/>
      <c r="BL87" s="15"/>
      <c r="BM87" s="15"/>
    </row>
    <row r="88" spans="1:65" s="14" customFormat="1" x14ac:dyDescent="0.2">
      <c r="A88" s="40">
        <v>42478</v>
      </c>
      <c r="B88" s="22">
        <v>9058792571</v>
      </c>
      <c r="C88" s="22">
        <f>COUNTIF(СписМінфін!$B$2:$B$101,F88)</f>
        <v>1</v>
      </c>
      <c r="D88" s="22">
        <v>9058792571</v>
      </c>
      <c r="E88" s="22" t="str">
        <f t="shared" si="15"/>
        <v>4ПІДПРИЄМСТВО З ІНОЗЕМНОЮ ІНВЕСТИЦІЄЮ У ФОРМІ ТОВАРИСТВА З ОБМЕЖЕНОЮ ВІДПОВІДАЛЬНІСТЮ "ТЕХАВТОТРАНС"</v>
      </c>
      <c r="F88" s="71" t="s">
        <v>34</v>
      </c>
      <c r="G88" s="41">
        <v>247256826587</v>
      </c>
      <c r="H88" s="40">
        <v>42478</v>
      </c>
      <c r="I88" s="40">
        <v>42478</v>
      </c>
      <c r="J88" s="40" t="s">
        <v>108</v>
      </c>
      <c r="K88" s="42">
        <v>108067</v>
      </c>
      <c r="L88" s="40">
        <v>42514</v>
      </c>
      <c r="M88" s="24">
        <f t="shared" si="16"/>
        <v>108067</v>
      </c>
      <c r="N88" s="40">
        <v>42514</v>
      </c>
      <c r="O88" s="24">
        <v>108067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223">
        <v>0</v>
      </c>
      <c r="Z88" s="339"/>
      <c r="AA88" s="228">
        <v>0</v>
      </c>
      <c r="AB88" s="43">
        <v>0</v>
      </c>
      <c r="AC88" s="43">
        <v>0</v>
      </c>
      <c r="AD88" s="43">
        <v>0</v>
      </c>
      <c r="AE88" s="43">
        <v>0</v>
      </c>
      <c r="AF88" s="223">
        <v>0</v>
      </c>
      <c r="AG88" s="234"/>
      <c r="AH88" s="228">
        <v>0</v>
      </c>
      <c r="AI88" s="56">
        <f t="shared" si="17"/>
        <v>108067</v>
      </c>
      <c r="AJ88" s="40">
        <v>42517</v>
      </c>
      <c r="AK88" s="56">
        <v>108067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/>
      <c r="AW88" s="19"/>
      <c r="AX88" s="24">
        <f t="shared" si="18"/>
        <v>0</v>
      </c>
      <c r="AY88" s="24">
        <f t="shared" si="19"/>
        <v>0</v>
      </c>
      <c r="AZ88" s="24">
        <f t="shared" si="20"/>
        <v>0</v>
      </c>
      <c r="BA88" s="457">
        <f t="shared" si="21"/>
        <v>4</v>
      </c>
      <c r="BB88" s="217">
        <f t="shared" si="24"/>
        <v>1</v>
      </c>
      <c r="BC88" s="216">
        <f t="shared" si="22"/>
        <v>1</v>
      </c>
      <c r="BD88" s="14">
        <f t="shared" si="14"/>
        <v>36</v>
      </c>
      <c r="BE88" s="349">
        <f t="shared" si="23"/>
        <v>108067</v>
      </c>
      <c r="BF88" s="15"/>
      <c r="BG88" s="15"/>
      <c r="BH88" s="15"/>
      <c r="BI88" s="15"/>
      <c r="BJ88" s="15"/>
      <c r="BK88" s="15"/>
      <c r="BL88" s="15"/>
      <c r="BM88" s="15"/>
    </row>
    <row r="89" spans="1:65" s="14" customFormat="1" x14ac:dyDescent="0.2">
      <c r="A89" s="40">
        <v>42508</v>
      </c>
      <c r="B89" s="22">
        <v>9080169884</v>
      </c>
      <c r="C89" s="22">
        <f>COUNTIF(СписМінфін!$B$2:$B$101,F89)</f>
        <v>1</v>
      </c>
      <c r="D89" s="22">
        <v>9080169884</v>
      </c>
      <c r="E89" s="22" t="str">
        <f t="shared" si="15"/>
        <v>5ПІДПРИЄМСТВО З ІНОЗЕМНОЮ ІНВЕСТИЦІЄЮ У ФОРМІ ТОВАРИСТВА З ОБМЕЖЕНОЮ ВІДПОВІДАЛЬНІСТЮ "ТЕХАВТОТРАНС"</v>
      </c>
      <c r="F89" s="71" t="s">
        <v>34</v>
      </c>
      <c r="G89" s="41">
        <v>247256826587</v>
      </c>
      <c r="H89" s="40">
        <v>42508</v>
      </c>
      <c r="I89" s="40">
        <v>42508</v>
      </c>
      <c r="J89" s="40" t="s">
        <v>108</v>
      </c>
      <c r="K89" s="42">
        <v>73815</v>
      </c>
      <c r="L89" s="40">
        <v>42537</v>
      </c>
      <c r="M89" s="24">
        <f t="shared" si="16"/>
        <v>73815</v>
      </c>
      <c r="N89" s="40">
        <v>42537</v>
      </c>
      <c r="O89" s="24">
        <v>73815</v>
      </c>
      <c r="P89" s="43">
        <v>0</v>
      </c>
      <c r="Q89" s="43">
        <v>0</v>
      </c>
      <c r="R89" s="43">
        <v>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223">
        <v>0</v>
      </c>
      <c r="Z89" s="339"/>
      <c r="AA89" s="228">
        <v>0</v>
      </c>
      <c r="AB89" s="43">
        <v>0</v>
      </c>
      <c r="AC89" s="43">
        <v>0</v>
      </c>
      <c r="AD89" s="43">
        <v>0</v>
      </c>
      <c r="AE89" s="43">
        <v>0</v>
      </c>
      <c r="AF89" s="223">
        <v>0</v>
      </c>
      <c r="AG89" s="234"/>
      <c r="AH89" s="228">
        <v>0</v>
      </c>
      <c r="AI89" s="56">
        <f t="shared" si="17"/>
        <v>73815</v>
      </c>
      <c r="AJ89" s="40">
        <v>42544</v>
      </c>
      <c r="AK89" s="56">
        <v>73815</v>
      </c>
      <c r="AL89" s="43">
        <v>0</v>
      </c>
      <c r="AM89" s="43">
        <v>0</v>
      </c>
      <c r="AN89" s="43">
        <v>0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0</v>
      </c>
      <c r="AU89" s="43">
        <v>0</v>
      </c>
      <c r="AV89" s="43"/>
      <c r="AW89" s="19"/>
      <c r="AX89" s="24">
        <f t="shared" si="18"/>
        <v>0</v>
      </c>
      <c r="AY89" s="24">
        <f t="shared" si="19"/>
        <v>0</v>
      </c>
      <c r="AZ89" s="24">
        <f t="shared" si="20"/>
        <v>0</v>
      </c>
      <c r="BA89" s="457">
        <f t="shared" si="21"/>
        <v>5</v>
      </c>
      <c r="BB89" s="217">
        <f t="shared" si="24"/>
        <v>1</v>
      </c>
      <c r="BC89" s="216">
        <f t="shared" si="22"/>
        <v>1</v>
      </c>
      <c r="BD89" s="14">
        <f t="shared" si="14"/>
        <v>29</v>
      </c>
      <c r="BE89" s="349">
        <f t="shared" si="23"/>
        <v>73815</v>
      </c>
      <c r="BF89" s="15"/>
      <c r="BG89" s="15"/>
      <c r="BH89" s="15"/>
      <c r="BI89" s="15"/>
      <c r="BJ89" s="15"/>
      <c r="BK89" s="15"/>
      <c r="BL89" s="15"/>
      <c r="BM89" s="15"/>
    </row>
    <row r="90" spans="1:65" s="14" customFormat="1" x14ac:dyDescent="0.2">
      <c r="A90" s="40">
        <v>42538</v>
      </c>
      <c r="B90" s="22">
        <v>9101949645</v>
      </c>
      <c r="C90" s="22">
        <f>COUNTIF(СписМінфін!$B$2:$B$101,F90)</f>
        <v>1</v>
      </c>
      <c r="D90" s="22">
        <v>9101949645</v>
      </c>
      <c r="E90" s="22" t="str">
        <f t="shared" si="15"/>
        <v>6ПІДПРИЄМСТВО З ІНОЗЕМНОЮ ІНВЕСТИЦІЄЮ У ФОРМІ ТОВАРИСТВА З ОБМЕЖЕНОЮ ВІДПОВІДАЛЬНІСТЮ "ТЕХАВТОТРАНС"</v>
      </c>
      <c r="F90" s="71" t="s">
        <v>34</v>
      </c>
      <c r="G90" s="41">
        <v>247256826587</v>
      </c>
      <c r="H90" s="40">
        <v>42538</v>
      </c>
      <c r="I90" s="40">
        <v>42538</v>
      </c>
      <c r="J90" s="40" t="s">
        <v>108</v>
      </c>
      <c r="K90" s="42">
        <v>78432</v>
      </c>
      <c r="L90" s="40">
        <v>42579</v>
      </c>
      <c r="M90" s="24">
        <f t="shared" si="16"/>
        <v>78432</v>
      </c>
      <c r="N90" s="40">
        <v>42579</v>
      </c>
      <c r="O90" s="24">
        <v>78432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223">
        <v>0</v>
      </c>
      <c r="Z90" s="339"/>
      <c r="AA90" s="228">
        <v>0</v>
      </c>
      <c r="AB90" s="43">
        <v>0</v>
      </c>
      <c r="AC90" s="43">
        <v>0</v>
      </c>
      <c r="AD90" s="43">
        <v>0</v>
      </c>
      <c r="AE90" s="43">
        <v>0</v>
      </c>
      <c r="AF90" s="223">
        <v>0</v>
      </c>
      <c r="AG90" s="234"/>
      <c r="AH90" s="228">
        <v>0</v>
      </c>
      <c r="AI90" s="56">
        <f t="shared" si="17"/>
        <v>78432</v>
      </c>
      <c r="AJ90" s="40">
        <v>42586</v>
      </c>
      <c r="AK90" s="56">
        <v>78432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/>
      <c r="AW90" s="19"/>
      <c r="AX90" s="24">
        <f t="shared" si="18"/>
        <v>0</v>
      </c>
      <c r="AY90" s="24">
        <f t="shared" si="19"/>
        <v>0</v>
      </c>
      <c r="AZ90" s="24">
        <f t="shared" si="20"/>
        <v>0</v>
      </c>
      <c r="BA90" s="457">
        <f t="shared" si="21"/>
        <v>6</v>
      </c>
      <c r="BB90" s="217">
        <f t="shared" si="24"/>
        <v>1</v>
      </c>
      <c r="BC90" s="216">
        <f t="shared" si="22"/>
        <v>1</v>
      </c>
      <c r="BD90" s="14">
        <f t="shared" si="14"/>
        <v>41</v>
      </c>
      <c r="BE90" s="349">
        <f t="shared" si="23"/>
        <v>78432</v>
      </c>
      <c r="BF90" s="15"/>
      <c r="BG90" s="15"/>
      <c r="BH90" s="15"/>
      <c r="BI90" s="15"/>
      <c r="BJ90" s="15"/>
      <c r="BK90" s="15"/>
      <c r="BL90" s="15"/>
      <c r="BM90" s="15"/>
    </row>
    <row r="91" spans="1:65" s="14" customFormat="1" x14ac:dyDescent="0.2">
      <c r="A91" s="40">
        <v>42599</v>
      </c>
      <c r="B91" s="22">
        <v>9148223732</v>
      </c>
      <c r="C91" s="22">
        <f>COUNTIF(СписМінфін!$B$2:$B$101,F91)</f>
        <v>1</v>
      </c>
      <c r="D91" s="22">
        <v>9148223732</v>
      </c>
      <c r="E91" s="22" t="str">
        <f t="shared" si="15"/>
        <v>8ПІДПРИЄМСТВО З ІНОЗЕМНОЮ ІНВЕСТИЦІЄЮ У ФОРМІ ТОВАРИСТВА З ОБМЕЖЕНОЮ ВІДПОВІДАЛЬНІСТЮ "ТЕХАВТОТРАНС"</v>
      </c>
      <c r="F91" s="71" t="s">
        <v>34</v>
      </c>
      <c r="G91" s="41">
        <v>247256826587</v>
      </c>
      <c r="H91" s="40">
        <v>42599</v>
      </c>
      <c r="I91" s="40">
        <v>42599</v>
      </c>
      <c r="J91" s="40" t="s">
        <v>108</v>
      </c>
      <c r="K91" s="42">
        <v>44936</v>
      </c>
      <c r="L91" s="40">
        <v>42626</v>
      </c>
      <c r="M91" s="24">
        <f t="shared" si="16"/>
        <v>44936</v>
      </c>
      <c r="N91" s="40">
        <v>42626</v>
      </c>
      <c r="O91" s="24">
        <v>44936</v>
      </c>
      <c r="P91" s="43">
        <v>0</v>
      </c>
      <c r="Q91" s="43">
        <v>0</v>
      </c>
      <c r="R91" s="43">
        <v>0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223">
        <v>0</v>
      </c>
      <c r="Z91" s="339"/>
      <c r="AA91" s="228">
        <v>0</v>
      </c>
      <c r="AB91" s="43">
        <v>0</v>
      </c>
      <c r="AC91" s="43">
        <v>0</v>
      </c>
      <c r="AD91" s="43">
        <v>0</v>
      </c>
      <c r="AE91" s="43">
        <v>0</v>
      </c>
      <c r="AF91" s="223">
        <v>0</v>
      </c>
      <c r="AG91" s="234"/>
      <c r="AH91" s="228">
        <v>0</v>
      </c>
      <c r="AI91" s="56">
        <f t="shared" si="17"/>
        <v>44936</v>
      </c>
      <c r="AJ91" s="40">
        <v>42632</v>
      </c>
      <c r="AK91" s="56">
        <v>44936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43">
        <v>0</v>
      </c>
      <c r="AV91" s="43"/>
      <c r="AW91" s="19"/>
      <c r="AX91" s="24">
        <f t="shared" si="18"/>
        <v>0</v>
      </c>
      <c r="AY91" s="24">
        <f t="shared" si="19"/>
        <v>0</v>
      </c>
      <c r="AZ91" s="24">
        <f t="shared" si="20"/>
        <v>0</v>
      </c>
      <c r="BA91" s="457">
        <f t="shared" si="21"/>
        <v>8</v>
      </c>
      <c r="BB91" s="217">
        <f t="shared" si="24"/>
        <v>1</v>
      </c>
      <c r="BC91" s="216">
        <f t="shared" si="22"/>
        <v>1</v>
      </c>
      <c r="BD91" s="14">
        <f t="shared" ref="BD91:BD154" si="25">IF(N91=0,"Немає висновку",N91-H91)</f>
        <v>27</v>
      </c>
      <c r="BE91" s="349">
        <f t="shared" si="23"/>
        <v>44936</v>
      </c>
      <c r="BF91" s="15"/>
      <c r="BG91" s="15"/>
      <c r="BH91" s="15"/>
      <c r="BI91" s="15"/>
      <c r="BJ91" s="15"/>
      <c r="BK91" s="15"/>
      <c r="BL91" s="15"/>
      <c r="BM91" s="15"/>
    </row>
    <row r="92" spans="1:65" s="14" customFormat="1" x14ac:dyDescent="0.2">
      <c r="A92" s="40">
        <v>42632</v>
      </c>
      <c r="B92" s="22">
        <v>9172291696</v>
      </c>
      <c r="C92" s="22">
        <f>COUNTIF(СписМінфін!$B$2:$B$101,F92)</f>
        <v>1</v>
      </c>
      <c r="D92" s="22">
        <v>9172291696</v>
      </c>
      <c r="E92" s="22" t="str">
        <f t="shared" si="15"/>
        <v>9ПІДПРИЄМСТВО З ІНОЗЕМНОЮ ІНВЕСТИЦІЄЮ У ФОРМІ ТОВАРИСТВА З ОБМЕЖЕНОЮ ВІДПОВІДАЛЬНІСТЮ "ТЕХАВТОТРАНС"</v>
      </c>
      <c r="F92" s="71" t="s">
        <v>34</v>
      </c>
      <c r="G92" s="41">
        <v>247256826587</v>
      </c>
      <c r="H92" s="40">
        <v>42632</v>
      </c>
      <c r="I92" s="40">
        <v>42632</v>
      </c>
      <c r="J92" s="40" t="s">
        <v>108</v>
      </c>
      <c r="K92" s="42">
        <v>18517</v>
      </c>
      <c r="L92" s="40">
        <v>42656</v>
      </c>
      <c r="M92" s="24">
        <f t="shared" si="16"/>
        <v>18517</v>
      </c>
      <c r="N92" s="40">
        <v>42660</v>
      </c>
      <c r="O92" s="24">
        <v>18517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223">
        <v>0</v>
      </c>
      <c r="Z92" s="339"/>
      <c r="AA92" s="228">
        <v>0</v>
      </c>
      <c r="AB92" s="43">
        <v>0</v>
      </c>
      <c r="AC92" s="43">
        <v>0</v>
      </c>
      <c r="AD92" s="43">
        <v>0</v>
      </c>
      <c r="AE92" s="43">
        <v>0</v>
      </c>
      <c r="AF92" s="223">
        <v>0</v>
      </c>
      <c r="AG92" s="234"/>
      <c r="AH92" s="228">
        <v>0</v>
      </c>
      <c r="AI92" s="56">
        <f t="shared" si="17"/>
        <v>18517</v>
      </c>
      <c r="AJ92" s="40">
        <v>42664</v>
      </c>
      <c r="AK92" s="56">
        <v>18517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/>
      <c r="AW92" s="19"/>
      <c r="AX92" s="24">
        <f t="shared" si="18"/>
        <v>0</v>
      </c>
      <c r="AY92" s="24">
        <f t="shared" si="19"/>
        <v>0</v>
      </c>
      <c r="AZ92" s="24">
        <f t="shared" si="20"/>
        <v>0</v>
      </c>
      <c r="BA92" s="457">
        <f t="shared" si="21"/>
        <v>9</v>
      </c>
      <c r="BB92" s="217">
        <f t="shared" si="24"/>
        <v>1</v>
      </c>
      <c r="BC92" s="216">
        <f t="shared" si="22"/>
        <v>1</v>
      </c>
      <c r="BD92" s="14">
        <f t="shared" si="25"/>
        <v>28</v>
      </c>
      <c r="BE92" s="349">
        <f t="shared" si="23"/>
        <v>18517</v>
      </c>
      <c r="BF92" s="15"/>
      <c r="BG92" s="15"/>
      <c r="BH92" s="15"/>
      <c r="BI92" s="15"/>
      <c r="BJ92" s="15"/>
      <c r="BK92" s="15"/>
      <c r="BL92" s="15"/>
      <c r="BM92" s="15"/>
    </row>
    <row r="93" spans="1:65" s="14" customFormat="1" x14ac:dyDescent="0.2">
      <c r="A93" s="40">
        <v>42669</v>
      </c>
      <c r="B93" s="22">
        <v>9201689043</v>
      </c>
      <c r="C93" s="22">
        <f>COUNTIF(СписМінфін!$B$2:$B$101,F93)</f>
        <v>1</v>
      </c>
      <c r="D93" s="22">
        <v>9201689043</v>
      </c>
      <c r="E93" s="22" t="str">
        <f t="shared" si="15"/>
        <v>10ПІДПРИЄМСТВО З ІНОЗЕМНОЮ ІНВЕСТИЦІЄЮ У ФОРМІ ТОВАРИСТВА З ОБМЕЖЕНОЮ ВІДПОВІДАЛЬНІСТЮ "ТЕХАВТОТРАНС"</v>
      </c>
      <c r="F93" s="71" t="s">
        <v>34</v>
      </c>
      <c r="G93" s="41">
        <v>247256826587</v>
      </c>
      <c r="H93" s="40">
        <v>42669</v>
      </c>
      <c r="I93" s="40">
        <v>42669</v>
      </c>
      <c r="J93" s="40" t="s">
        <v>108</v>
      </c>
      <c r="K93" s="42">
        <v>48296</v>
      </c>
      <c r="L93" s="40">
        <v>42699</v>
      </c>
      <c r="M93" s="24">
        <f t="shared" si="16"/>
        <v>48296</v>
      </c>
      <c r="N93" s="40">
        <v>42699</v>
      </c>
      <c r="O93" s="24">
        <v>48296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223">
        <v>0</v>
      </c>
      <c r="Z93" s="339"/>
      <c r="AA93" s="228">
        <v>0</v>
      </c>
      <c r="AB93" s="43">
        <v>0</v>
      </c>
      <c r="AC93" s="43">
        <v>0</v>
      </c>
      <c r="AD93" s="43">
        <v>0</v>
      </c>
      <c r="AE93" s="43">
        <v>0</v>
      </c>
      <c r="AF93" s="223">
        <v>0</v>
      </c>
      <c r="AG93" s="234"/>
      <c r="AH93" s="228">
        <v>0</v>
      </c>
      <c r="AI93" s="56">
        <f t="shared" si="17"/>
        <v>48296</v>
      </c>
      <c r="AJ93" s="40">
        <v>42706</v>
      </c>
      <c r="AK93" s="56">
        <v>48296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/>
      <c r="AW93" s="19"/>
      <c r="AX93" s="24">
        <f t="shared" si="18"/>
        <v>0</v>
      </c>
      <c r="AY93" s="24">
        <f t="shared" si="19"/>
        <v>0</v>
      </c>
      <c r="AZ93" s="24">
        <f t="shared" si="20"/>
        <v>0</v>
      </c>
      <c r="BA93" s="457">
        <f t="shared" si="21"/>
        <v>10</v>
      </c>
      <c r="BB93" s="217">
        <f t="shared" si="24"/>
        <v>1</v>
      </c>
      <c r="BC93" s="216">
        <f t="shared" si="22"/>
        <v>1</v>
      </c>
      <c r="BD93" s="14">
        <f t="shared" si="25"/>
        <v>30</v>
      </c>
      <c r="BE93" s="349">
        <f t="shared" si="23"/>
        <v>48296</v>
      </c>
      <c r="BF93" s="15"/>
      <c r="BG93" s="15"/>
      <c r="BH93" s="15"/>
      <c r="BI93" s="15"/>
      <c r="BJ93" s="15"/>
      <c r="BK93" s="15"/>
      <c r="BL93" s="15"/>
      <c r="BM93" s="15"/>
    </row>
    <row r="94" spans="1:65" s="14" customFormat="1" x14ac:dyDescent="0.2">
      <c r="A94" s="40">
        <v>42692</v>
      </c>
      <c r="B94" s="22">
        <v>9222291747</v>
      </c>
      <c r="C94" s="22">
        <f>COUNTIF(СписМінфін!$B$2:$B$101,F94)</f>
        <v>1</v>
      </c>
      <c r="D94" s="22">
        <v>9222291747</v>
      </c>
      <c r="E94" s="22" t="str">
        <f t="shared" si="15"/>
        <v>11ПІДПРИЄМСТВО З ІНОЗЕМНОЮ ІНВЕСТИЦІЄЮ У ФОРМІ ТОВАРИСТВА З ОБМЕЖЕНОЮ ВІДПОВІДАЛЬНІСТЮ "ТЕХАВТОТРАНС"</v>
      </c>
      <c r="F94" s="71" t="s">
        <v>34</v>
      </c>
      <c r="G94" s="41">
        <v>247256826587</v>
      </c>
      <c r="H94" s="40">
        <v>42692</v>
      </c>
      <c r="I94" s="40">
        <v>42692</v>
      </c>
      <c r="J94" s="40" t="s">
        <v>108</v>
      </c>
      <c r="K94" s="42">
        <v>20872</v>
      </c>
      <c r="L94" s="40">
        <v>42731</v>
      </c>
      <c r="M94" s="24">
        <f t="shared" si="16"/>
        <v>20872</v>
      </c>
      <c r="N94" s="40">
        <v>42731</v>
      </c>
      <c r="O94" s="24">
        <v>20872</v>
      </c>
      <c r="P94" s="43">
        <v>0</v>
      </c>
      <c r="Q94" s="43">
        <v>0</v>
      </c>
      <c r="R94" s="43">
        <v>0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223">
        <v>0</v>
      </c>
      <c r="Z94" s="339"/>
      <c r="AA94" s="228">
        <v>0</v>
      </c>
      <c r="AB94" s="43">
        <v>0</v>
      </c>
      <c r="AC94" s="43">
        <v>0</v>
      </c>
      <c r="AD94" s="43">
        <v>0</v>
      </c>
      <c r="AE94" s="43">
        <v>0</v>
      </c>
      <c r="AF94" s="223">
        <v>0</v>
      </c>
      <c r="AG94" s="234"/>
      <c r="AH94" s="228">
        <v>0</v>
      </c>
      <c r="AI94" s="56">
        <f t="shared" si="17"/>
        <v>20872</v>
      </c>
      <c r="AJ94" s="40">
        <v>42733</v>
      </c>
      <c r="AK94" s="56">
        <v>20872</v>
      </c>
      <c r="AL94" s="43">
        <v>0</v>
      </c>
      <c r="AM94" s="43">
        <v>0</v>
      </c>
      <c r="AN94" s="43">
        <v>0</v>
      </c>
      <c r="AO94" s="43">
        <v>0</v>
      </c>
      <c r="AP94" s="43">
        <v>0</v>
      </c>
      <c r="AQ94" s="43">
        <v>0</v>
      </c>
      <c r="AR94" s="43">
        <v>0</v>
      </c>
      <c r="AS94" s="43">
        <v>0</v>
      </c>
      <c r="AT94" s="43">
        <v>0</v>
      </c>
      <c r="AU94" s="43">
        <v>0</v>
      </c>
      <c r="AV94" s="43"/>
      <c r="AW94" s="19"/>
      <c r="AX94" s="24">
        <f t="shared" si="18"/>
        <v>0</v>
      </c>
      <c r="AY94" s="24">
        <f t="shared" si="19"/>
        <v>0</v>
      </c>
      <c r="AZ94" s="24">
        <f t="shared" si="20"/>
        <v>0</v>
      </c>
      <c r="BA94" s="457">
        <f t="shared" si="21"/>
        <v>11</v>
      </c>
      <c r="BB94" s="217">
        <f t="shared" si="24"/>
        <v>1</v>
      </c>
      <c r="BC94" s="216">
        <f t="shared" si="22"/>
        <v>1</v>
      </c>
      <c r="BD94" s="14">
        <f t="shared" si="25"/>
        <v>39</v>
      </c>
      <c r="BE94" s="349">
        <f t="shared" si="23"/>
        <v>20872</v>
      </c>
      <c r="BF94" s="15"/>
      <c r="BG94" s="15"/>
      <c r="BH94" s="15"/>
      <c r="BI94" s="15"/>
      <c r="BJ94" s="15"/>
      <c r="BK94" s="15"/>
      <c r="BL94" s="15"/>
      <c r="BM94" s="15"/>
    </row>
    <row r="95" spans="1:65" s="14" customFormat="1" x14ac:dyDescent="0.2">
      <c r="A95" s="40">
        <v>42723</v>
      </c>
      <c r="B95" s="22">
        <v>9245650419</v>
      </c>
      <c r="C95" s="22">
        <f>COUNTIF(СписМінфін!$B$2:$B$101,F95)</f>
        <v>1</v>
      </c>
      <c r="D95" s="22">
        <v>9245650419</v>
      </c>
      <c r="E95" s="22" t="str">
        <f t="shared" si="15"/>
        <v>12ПІДПРИЄМСТВО З ІНОЗЕМНОЮ ІНВЕСТИЦІЄЮ У ФОРМІ ТОВАРИСТВА З ОБМЕЖЕНОЮ ВІДПОВІДАЛЬНІСТЮ "ТЕХАВТОТРАНС"</v>
      </c>
      <c r="F95" s="71" t="s">
        <v>34</v>
      </c>
      <c r="G95" s="41">
        <v>247256826587</v>
      </c>
      <c r="H95" s="40">
        <v>42723</v>
      </c>
      <c r="I95" s="40">
        <v>42723</v>
      </c>
      <c r="J95" s="40" t="s">
        <v>108</v>
      </c>
      <c r="K95" s="42">
        <v>18796</v>
      </c>
      <c r="L95" s="40">
        <v>42762</v>
      </c>
      <c r="M95" s="24">
        <f t="shared" si="16"/>
        <v>18796</v>
      </c>
      <c r="N95" s="40">
        <v>42765</v>
      </c>
      <c r="O95" s="24">
        <v>18796</v>
      </c>
      <c r="P95" s="43">
        <v>0</v>
      </c>
      <c r="Q95" s="43">
        <v>0</v>
      </c>
      <c r="R95" s="43">
        <v>0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223">
        <v>0</v>
      </c>
      <c r="Z95" s="339"/>
      <c r="AA95" s="228">
        <v>0</v>
      </c>
      <c r="AB95" s="43">
        <v>0</v>
      </c>
      <c r="AC95" s="43">
        <v>0</v>
      </c>
      <c r="AD95" s="43">
        <v>0</v>
      </c>
      <c r="AE95" s="43">
        <v>0</v>
      </c>
      <c r="AF95" s="223">
        <v>0</v>
      </c>
      <c r="AG95" s="234"/>
      <c r="AH95" s="228">
        <v>0</v>
      </c>
      <c r="AI95" s="56">
        <f t="shared" si="17"/>
        <v>18796</v>
      </c>
      <c r="AJ95" s="40">
        <v>42769</v>
      </c>
      <c r="AK95" s="56">
        <v>18796</v>
      </c>
      <c r="AL95" s="43">
        <v>0</v>
      </c>
      <c r="AM95" s="43">
        <v>0</v>
      </c>
      <c r="AN95" s="43">
        <v>0</v>
      </c>
      <c r="AO95" s="43">
        <v>0</v>
      </c>
      <c r="AP95" s="43">
        <v>0</v>
      </c>
      <c r="AQ95" s="43">
        <v>0</v>
      </c>
      <c r="AR95" s="43">
        <v>0</v>
      </c>
      <c r="AS95" s="43">
        <v>0</v>
      </c>
      <c r="AT95" s="43">
        <v>0</v>
      </c>
      <c r="AU95" s="43">
        <v>0</v>
      </c>
      <c r="AV95" s="43"/>
      <c r="AW95" s="19"/>
      <c r="AX95" s="24">
        <f t="shared" si="18"/>
        <v>0</v>
      </c>
      <c r="AY95" s="24">
        <f t="shared" si="19"/>
        <v>0</v>
      </c>
      <c r="AZ95" s="24">
        <f t="shared" si="20"/>
        <v>0</v>
      </c>
      <c r="BA95" s="457">
        <f t="shared" si="21"/>
        <v>12</v>
      </c>
      <c r="BB95" s="217">
        <f t="shared" si="24"/>
        <v>1</v>
      </c>
      <c r="BC95" s="216">
        <f t="shared" si="22"/>
        <v>1</v>
      </c>
      <c r="BD95" s="14">
        <f t="shared" si="25"/>
        <v>42</v>
      </c>
      <c r="BE95" s="349">
        <f t="shared" si="23"/>
        <v>18796</v>
      </c>
    </row>
    <row r="96" spans="1:65" s="14" customFormat="1" x14ac:dyDescent="0.2">
      <c r="A96" s="40">
        <v>42480</v>
      </c>
      <c r="B96" s="22">
        <v>9060942613</v>
      </c>
      <c r="C96" s="22">
        <f>COUNTIF(СписМінфін!$B$2:$B$101,F96)</f>
        <v>0</v>
      </c>
      <c r="D96" s="22">
        <v>9060942613</v>
      </c>
      <c r="E96" s="22" t="str">
        <f t="shared" si="15"/>
        <v>4ПРИВАТНЕ АКЦIОНЕРНЕ ТОВАРИСТВО "АВДІЇВСЬКИЙ КОКСОХІМІЧНИЙ ЗАВОД"</v>
      </c>
      <c r="F96" s="71" t="s">
        <v>139</v>
      </c>
      <c r="G96" s="41">
        <v>1910705019</v>
      </c>
      <c r="H96" s="40">
        <v>42480</v>
      </c>
      <c r="I96" s="40">
        <v>42480</v>
      </c>
      <c r="J96" s="40" t="s">
        <v>108</v>
      </c>
      <c r="K96" s="42">
        <v>44229515</v>
      </c>
      <c r="L96" s="40">
        <v>42600</v>
      </c>
      <c r="M96" s="192">
        <f t="shared" si="16"/>
        <v>44229515</v>
      </c>
      <c r="N96" s="31">
        <v>42600</v>
      </c>
      <c r="O96" s="30">
        <v>37707772.350000001</v>
      </c>
      <c r="P96" s="31">
        <v>42600</v>
      </c>
      <c r="Q96" s="32">
        <v>6521742.6500000004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223">
        <v>0</v>
      </c>
      <c r="Z96" s="339"/>
      <c r="AA96" s="228">
        <v>0</v>
      </c>
      <c r="AB96" s="43">
        <v>0</v>
      </c>
      <c r="AC96" s="195">
        <v>0</v>
      </c>
      <c r="AD96" s="43">
        <v>0</v>
      </c>
      <c r="AE96" s="43">
        <v>0</v>
      </c>
      <c r="AF96" s="223">
        <v>0</v>
      </c>
      <c r="AG96" s="234"/>
      <c r="AH96" s="228">
        <v>0</v>
      </c>
      <c r="AI96" s="194">
        <f t="shared" si="17"/>
        <v>44229515</v>
      </c>
      <c r="AJ96" s="40">
        <v>42613</v>
      </c>
      <c r="AK96" s="56">
        <v>37707772.350000001</v>
      </c>
      <c r="AL96" s="28">
        <v>42613</v>
      </c>
      <c r="AM96" s="44">
        <v>6521742.6500000004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/>
      <c r="AW96" s="19"/>
      <c r="AX96" s="192">
        <f t="shared" si="18"/>
        <v>0</v>
      </c>
      <c r="AY96" s="192">
        <f t="shared" si="19"/>
        <v>0</v>
      </c>
      <c r="AZ96" s="192">
        <f t="shared" si="20"/>
        <v>0</v>
      </c>
      <c r="BA96" s="158">
        <f t="shared" si="21"/>
        <v>4</v>
      </c>
      <c r="BB96" s="217">
        <f t="shared" si="24"/>
        <v>1</v>
      </c>
      <c r="BC96" s="216">
        <f t="shared" si="22"/>
        <v>1</v>
      </c>
      <c r="BD96" s="14">
        <f t="shared" si="25"/>
        <v>120</v>
      </c>
      <c r="BE96" s="349">
        <f t="shared" si="23"/>
        <v>44229515</v>
      </c>
    </row>
    <row r="97" spans="1:57" s="14" customFormat="1" x14ac:dyDescent="0.2">
      <c r="A97" s="40">
        <v>42604</v>
      </c>
      <c r="B97" s="22">
        <v>9151171453</v>
      </c>
      <c r="C97" s="22">
        <f>COUNTIF(СписМінфін!$B$2:$B$101,F97)</f>
        <v>0</v>
      </c>
      <c r="D97" s="22">
        <v>9151171453</v>
      </c>
      <c r="E97" s="22" t="str">
        <f t="shared" si="15"/>
        <v>8ПРИВАТНЕ АКЦIОНЕРНЕ ТОВАРИСТВО "АВДІЇВСЬКИЙ КОКСОХІМІЧНИЙ ЗАВОД"</v>
      </c>
      <c r="F97" s="71" t="s">
        <v>139</v>
      </c>
      <c r="G97" s="41">
        <v>1910705019</v>
      </c>
      <c r="H97" s="40">
        <v>42604</v>
      </c>
      <c r="I97" s="40">
        <v>42604</v>
      </c>
      <c r="J97" s="40" t="s">
        <v>108</v>
      </c>
      <c r="K97" s="42">
        <v>19423806</v>
      </c>
      <c r="L97" s="40">
        <v>42634</v>
      </c>
      <c r="M97" s="192">
        <f t="shared" si="16"/>
        <v>19423806</v>
      </c>
      <c r="N97" s="28">
        <v>42635</v>
      </c>
      <c r="O97" s="27">
        <v>6855560</v>
      </c>
      <c r="P97" s="28">
        <v>42635</v>
      </c>
      <c r="Q97" s="44">
        <v>12568246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223">
        <v>0</v>
      </c>
      <c r="Z97" s="339"/>
      <c r="AA97" s="228">
        <v>0</v>
      </c>
      <c r="AB97" s="43">
        <v>0</v>
      </c>
      <c r="AC97" s="195">
        <v>0</v>
      </c>
      <c r="AD97" s="43">
        <v>0</v>
      </c>
      <c r="AE97" s="43">
        <v>0</v>
      </c>
      <c r="AF97" s="223">
        <v>0</v>
      </c>
      <c r="AG97" s="234"/>
      <c r="AH97" s="228">
        <v>0</v>
      </c>
      <c r="AI97" s="194">
        <f t="shared" si="17"/>
        <v>19423806</v>
      </c>
      <c r="AJ97" s="28">
        <v>42642</v>
      </c>
      <c r="AK97" s="27">
        <v>12568246</v>
      </c>
      <c r="AL97" s="28">
        <v>42668</v>
      </c>
      <c r="AM97" s="44">
        <v>6855560</v>
      </c>
      <c r="AN97" s="43">
        <v>0</v>
      </c>
      <c r="AO97" s="43">
        <v>0</v>
      </c>
      <c r="AP97" s="43">
        <v>0</v>
      </c>
      <c r="AQ97" s="43">
        <v>0</v>
      </c>
      <c r="AR97" s="43">
        <v>0</v>
      </c>
      <c r="AS97" s="43">
        <v>0</v>
      </c>
      <c r="AT97" s="43">
        <v>0</v>
      </c>
      <c r="AU97" s="43">
        <v>0</v>
      </c>
      <c r="AV97" s="43"/>
      <c r="AW97" s="19"/>
      <c r="AX97" s="192">
        <f t="shared" si="18"/>
        <v>0</v>
      </c>
      <c r="AY97" s="192">
        <f t="shared" si="19"/>
        <v>0</v>
      </c>
      <c r="AZ97" s="192">
        <f t="shared" si="20"/>
        <v>0</v>
      </c>
      <c r="BA97" s="158">
        <f t="shared" si="21"/>
        <v>8</v>
      </c>
      <c r="BB97" s="217">
        <f t="shared" si="24"/>
        <v>1</v>
      </c>
      <c r="BC97" s="216">
        <f t="shared" si="22"/>
        <v>1</v>
      </c>
      <c r="BD97" s="14">
        <f t="shared" si="25"/>
        <v>31</v>
      </c>
      <c r="BE97" s="349">
        <f t="shared" si="23"/>
        <v>19423806</v>
      </c>
    </row>
    <row r="98" spans="1:57" s="14" customFormat="1" x14ac:dyDescent="0.2">
      <c r="A98" s="40">
        <v>42663</v>
      </c>
      <c r="B98" s="22">
        <v>9197837377</v>
      </c>
      <c r="C98" s="22">
        <f>COUNTIF(СписМінфін!$B$2:$B$101,F98)</f>
        <v>0</v>
      </c>
      <c r="D98" s="22">
        <v>9197837377</v>
      </c>
      <c r="E98" s="22" t="str">
        <f t="shared" si="15"/>
        <v>10ПРИВАТНЕ АКЦIОНЕРНЕ ТОВАРИСТВО "АВДІЇВСЬКИЙ КОКСОХІМІЧНИЙ ЗАВОД"</v>
      </c>
      <c r="F98" s="71" t="s">
        <v>139</v>
      </c>
      <c r="G98" s="41">
        <v>1910705019</v>
      </c>
      <c r="H98" s="40">
        <v>42663</v>
      </c>
      <c r="I98" s="40">
        <v>42663</v>
      </c>
      <c r="J98" s="40" t="s">
        <v>108</v>
      </c>
      <c r="K98" s="42">
        <v>29888823</v>
      </c>
      <c r="L98" s="40">
        <v>42692</v>
      </c>
      <c r="M98" s="192">
        <f t="shared" si="16"/>
        <v>29888823</v>
      </c>
      <c r="N98" s="40">
        <v>42695</v>
      </c>
      <c r="O98" s="24">
        <v>29888823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223">
        <v>0</v>
      </c>
      <c r="Z98" s="339"/>
      <c r="AA98" s="228">
        <v>0</v>
      </c>
      <c r="AB98" s="43">
        <v>0</v>
      </c>
      <c r="AC98" s="195">
        <v>0</v>
      </c>
      <c r="AD98" s="43">
        <v>0</v>
      </c>
      <c r="AE98" s="43">
        <v>0</v>
      </c>
      <c r="AF98" s="223">
        <v>0</v>
      </c>
      <c r="AG98" s="234"/>
      <c r="AH98" s="228">
        <v>0</v>
      </c>
      <c r="AI98" s="194">
        <f t="shared" si="17"/>
        <v>29888823</v>
      </c>
      <c r="AJ98" s="40">
        <v>42704</v>
      </c>
      <c r="AK98" s="56">
        <v>29888823</v>
      </c>
      <c r="AL98" s="43">
        <v>0</v>
      </c>
      <c r="AM98" s="43">
        <v>0</v>
      </c>
      <c r="AN98" s="43">
        <v>0</v>
      </c>
      <c r="AO98" s="43">
        <v>0</v>
      </c>
      <c r="AP98" s="43">
        <v>0</v>
      </c>
      <c r="AQ98" s="43">
        <v>0</v>
      </c>
      <c r="AR98" s="43">
        <v>0</v>
      </c>
      <c r="AS98" s="43">
        <v>0</v>
      </c>
      <c r="AT98" s="43">
        <v>0</v>
      </c>
      <c r="AU98" s="43">
        <v>0</v>
      </c>
      <c r="AV98" s="43"/>
      <c r="AW98" s="19"/>
      <c r="AX98" s="192">
        <f t="shared" si="18"/>
        <v>0</v>
      </c>
      <c r="AY98" s="192">
        <f t="shared" si="19"/>
        <v>0</v>
      </c>
      <c r="AZ98" s="192">
        <f t="shared" si="20"/>
        <v>0</v>
      </c>
      <c r="BA98" s="158">
        <f t="shared" si="21"/>
        <v>10</v>
      </c>
      <c r="BB98" s="217">
        <f t="shared" si="24"/>
        <v>1</v>
      </c>
      <c r="BC98" s="216">
        <f t="shared" si="22"/>
        <v>1</v>
      </c>
      <c r="BD98" s="14">
        <f t="shared" si="25"/>
        <v>32</v>
      </c>
      <c r="BE98" s="349">
        <f t="shared" si="23"/>
        <v>29888823</v>
      </c>
    </row>
    <row r="99" spans="1:57" s="14" customFormat="1" x14ac:dyDescent="0.2">
      <c r="A99" s="40">
        <v>42692</v>
      </c>
      <c r="B99" s="22">
        <v>9222329930</v>
      </c>
      <c r="C99" s="22">
        <f>COUNTIF(СписМінфін!$B$2:$B$101,F99)</f>
        <v>0</v>
      </c>
      <c r="D99" s="22">
        <v>9222329930</v>
      </c>
      <c r="E99" s="22" t="str">
        <f t="shared" si="15"/>
        <v>11ПРИВАТНЕ АКЦIОНЕРНЕ ТОВАРИСТВО "АВДІЇВСЬКИЙ КОКСОХІМІЧНИЙ ЗАВОД"</v>
      </c>
      <c r="F99" s="71" t="s">
        <v>139</v>
      </c>
      <c r="G99" s="41">
        <v>1910705019</v>
      </c>
      <c r="H99" s="40">
        <v>42692</v>
      </c>
      <c r="I99" s="40">
        <v>42692</v>
      </c>
      <c r="J99" s="40" t="s">
        <v>108</v>
      </c>
      <c r="K99" s="42">
        <v>20856887</v>
      </c>
      <c r="L99" s="40">
        <v>42725</v>
      </c>
      <c r="M99" s="192">
        <f t="shared" si="16"/>
        <v>20856887</v>
      </c>
      <c r="N99" s="40">
        <v>42726</v>
      </c>
      <c r="O99" s="24">
        <v>20856887</v>
      </c>
      <c r="P99" s="43">
        <v>0</v>
      </c>
      <c r="Q99" s="43">
        <v>0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223">
        <v>0</v>
      </c>
      <c r="Z99" s="339"/>
      <c r="AA99" s="228">
        <v>0</v>
      </c>
      <c r="AB99" s="43">
        <v>0</v>
      </c>
      <c r="AC99" s="195">
        <v>0</v>
      </c>
      <c r="AD99" s="43">
        <v>0</v>
      </c>
      <c r="AE99" s="43">
        <v>0</v>
      </c>
      <c r="AF99" s="223">
        <v>0</v>
      </c>
      <c r="AG99" s="234"/>
      <c r="AH99" s="228">
        <v>0</v>
      </c>
      <c r="AI99" s="194">
        <f t="shared" si="17"/>
        <v>20856887</v>
      </c>
      <c r="AJ99" s="40">
        <v>42730</v>
      </c>
      <c r="AK99" s="56">
        <v>20856887</v>
      </c>
      <c r="AL99" s="43">
        <v>0</v>
      </c>
      <c r="AM99" s="43">
        <v>0</v>
      </c>
      <c r="AN99" s="43">
        <v>0</v>
      </c>
      <c r="AO99" s="43">
        <v>0</v>
      </c>
      <c r="AP99" s="43">
        <v>0</v>
      </c>
      <c r="AQ99" s="43">
        <v>0</v>
      </c>
      <c r="AR99" s="43">
        <v>0</v>
      </c>
      <c r="AS99" s="43">
        <v>0</v>
      </c>
      <c r="AT99" s="43">
        <v>0</v>
      </c>
      <c r="AU99" s="43">
        <v>0</v>
      </c>
      <c r="AV99" s="43"/>
      <c r="AW99" s="19"/>
      <c r="AX99" s="192">
        <f t="shared" si="18"/>
        <v>0</v>
      </c>
      <c r="AY99" s="192">
        <f t="shared" si="19"/>
        <v>0</v>
      </c>
      <c r="AZ99" s="192">
        <f t="shared" si="20"/>
        <v>0</v>
      </c>
      <c r="BA99" s="158">
        <f t="shared" si="21"/>
        <v>11</v>
      </c>
      <c r="BB99" s="217">
        <f t="shared" si="24"/>
        <v>1</v>
      </c>
      <c r="BC99" s="216">
        <f t="shared" si="22"/>
        <v>1</v>
      </c>
      <c r="BD99" s="14">
        <f t="shared" si="25"/>
        <v>34</v>
      </c>
      <c r="BE99" s="349">
        <f t="shared" si="23"/>
        <v>20856887</v>
      </c>
    </row>
    <row r="100" spans="1:57" s="14" customFormat="1" hidden="1" x14ac:dyDescent="0.2">
      <c r="A100" s="40">
        <v>42723</v>
      </c>
      <c r="B100" s="22">
        <v>9245780183</v>
      </c>
      <c r="C100" s="22">
        <f>COUNTIF(СписМінфін!$B$2:$B$101,F100)</f>
        <v>0</v>
      </c>
      <c r="D100" s="22">
        <v>9245780183</v>
      </c>
      <c r="E100" s="22" t="str">
        <f t="shared" si="15"/>
        <v>12ПРИВАТНЕ АКЦIОНЕРНЕ ТОВАРИСТВО "АВДІЇВСЬКИЙ КОКСОХІМІЧНИЙ ЗАВОД"</v>
      </c>
      <c r="F100" s="71" t="s">
        <v>139</v>
      </c>
      <c r="G100" s="41">
        <v>1910705019</v>
      </c>
      <c r="H100" s="40">
        <v>42723</v>
      </c>
      <c r="I100" s="40">
        <v>42723</v>
      </c>
      <c r="J100" s="40" t="s">
        <v>108</v>
      </c>
      <c r="K100" s="42">
        <v>19916414</v>
      </c>
      <c r="L100" s="43">
        <v>0</v>
      </c>
      <c r="M100" s="192">
        <f t="shared" si="16"/>
        <v>0</v>
      </c>
      <c r="N100" s="43">
        <v>0</v>
      </c>
      <c r="O100" s="56">
        <v>0</v>
      </c>
      <c r="P100" s="43">
        <v>0</v>
      </c>
      <c r="Q100" s="43">
        <v>0</v>
      </c>
      <c r="R100" s="43">
        <v>0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223">
        <v>0</v>
      </c>
      <c r="Z100" s="339"/>
      <c r="AA100" s="228">
        <v>0</v>
      </c>
      <c r="AB100" s="43">
        <v>0</v>
      </c>
      <c r="AC100" s="195">
        <v>0</v>
      </c>
      <c r="AD100" s="43">
        <v>0</v>
      </c>
      <c r="AE100" s="43">
        <v>0</v>
      </c>
      <c r="AF100" s="223">
        <v>0</v>
      </c>
      <c r="AG100" s="234"/>
      <c r="AH100" s="228">
        <v>0</v>
      </c>
      <c r="AI100" s="194">
        <f t="shared" si="17"/>
        <v>0</v>
      </c>
      <c r="AJ100" s="43">
        <v>0</v>
      </c>
      <c r="AK100" s="43">
        <v>0</v>
      </c>
      <c r="AL100" s="43">
        <v>0</v>
      </c>
      <c r="AM100" s="43">
        <v>0</v>
      </c>
      <c r="AN100" s="43">
        <v>0</v>
      </c>
      <c r="AO100" s="43">
        <v>0</v>
      </c>
      <c r="AP100" s="43">
        <v>0</v>
      </c>
      <c r="AQ100" s="43">
        <v>0</v>
      </c>
      <c r="AR100" s="43">
        <v>0</v>
      </c>
      <c r="AS100" s="43">
        <v>0</v>
      </c>
      <c r="AT100" s="43">
        <v>0</v>
      </c>
      <c r="AU100" s="43">
        <v>0</v>
      </c>
      <c r="AV100" s="43"/>
      <c r="AW100" s="19"/>
      <c r="AX100" s="192">
        <f t="shared" si="18"/>
        <v>19916414</v>
      </c>
      <c r="AY100" s="192">
        <f t="shared" si="19"/>
        <v>0</v>
      </c>
      <c r="AZ100" s="192">
        <f t="shared" si="20"/>
        <v>19916414</v>
      </c>
      <c r="BA100" s="158">
        <f t="shared" si="21"/>
        <v>12</v>
      </c>
      <c r="BB100" s="217" t="str">
        <f t="shared" si="24"/>
        <v>Немає висновку</v>
      </c>
      <c r="BC100" s="216" t="str">
        <f t="shared" si="22"/>
        <v>Немає висновку</v>
      </c>
      <c r="BD100" s="14" t="str">
        <f t="shared" si="25"/>
        <v>Немає висновку</v>
      </c>
      <c r="BE100" s="349">
        <f t="shared" si="23"/>
        <v>19916414</v>
      </c>
    </row>
    <row r="101" spans="1:57" s="14" customFormat="1" x14ac:dyDescent="0.2">
      <c r="A101" s="40">
        <v>42422</v>
      </c>
      <c r="B101" s="22">
        <v>9022119506</v>
      </c>
      <c r="C101" s="22">
        <f>COUNTIF(СписМінфін!$B$2:$B$101,F101)</f>
        <v>1</v>
      </c>
      <c r="D101" s="22">
        <v>9022119506</v>
      </c>
      <c r="E101" s="22" t="str">
        <f t="shared" si="15"/>
        <v>2ПРИВАТНЕ АКЦIОНЕРНЕ ТОВАРИСТВО "АВІАКОМПАНІЯ "МІЖНАРОДНІ АВІАЛІНІЇ УКРАЇНИ"</v>
      </c>
      <c r="F101" s="71" t="s">
        <v>57</v>
      </c>
      <c r="G101" s="41">
        <v>143486826595</v>
      </c>
      <c r="H101" s="40">
        <v>42422</v>
      </c>
      <c r="I101" s="40">
        <v>42422</v>
      </c>
      <c r="J101" s="40" t="s">
        <v>108</v>
      </c>
      <c r="K101" s="42">
        <v>13445355</v>
      </c>
      <c r="L101" s="40">
        <v>42450</v>
      </c>
      <c r="M101" s="24">
        <f t="shared" si="16"/>
        <v>13425318</v>
      </c>
      <c r="N101" s="40">
        <v>42451</v>
      </c>
      <c r="O101" s="24">
        <v>13425318</v>
      </c>
      <c r="P101" s="43">
        <v>0</v>
      </c>
      <c r="Q101" s="43">
        <v>0</v>
      </c>
      <c r="R101" s="43">
        <v>0</v>
      </c>
      <c r="S101" s="43">
        <v>0</v>
      </c>
      <c r="T101" s="43">
        <v>0</v>
      </c>
      <c r="U101" s="43">
        <v>0</v>
      </c>
      <c r="V101" s="43">
        <v>0</v>
      </c>
      <c r="W101" s="43">
        <v>0</v>
      </c>
      <c r="X101" s="43">
        <v>0</v>
      </c>
      <c r="Y101" s="223">
        <v>0</v>
      </c>
      <c r="Z101" s="339"/>
      <c r="AA101" s="228">
        <v>0</v>
      </c>
      <c r="AB101" s="43">
        <v>0</v>
      </c>
      <c r="AC101" s="43">
        <v>0</v>
      </c>
      <c r="AD101" s="43">
        <v>0</v>
      </c>
      <c r="AE101" s="43">
        <v>0</v>
      </c>
      <c r="AF101" s="223">
        <v>0</v>
      </c>
      <c r="AG101" s="234"/>
      <c r="AH101" s="228">
        <v>0</v>
      </c>
      <c r="AI101" s="56">
        <f t="shared" si="17"/>
        <v>13425318</v>
      </c>
      <c r="AJ101" s="40">
        <v>42458</v>
      </c>
      <c r="AK101" s="56">
        <v>13425318</v>
      </c>
      <c r="AL101" s="43">
        <v>0</v>
      </c>
      <c r="AM101" s="43">
        <v>0</v>
      </c>
      <c r="AN101" s="43">
        <v>0</v>
      </c>
      <c r="AO101" s="43">
        <v>0</v>
      </c>
      <c r="AP101" s="43">
        <v>0</v>
      </c>
      <c r="AQ101" s="43">
        <v>0</v>
      </c>
      <c r="AR101" s="43">
        <v>0</v>
      </c>
      <c r="AS101" s="43">
        <v>0</v>
      </c>
      <c r="AT101" s="43">
        <v>0</v>
      </c>
      <c r="AU101" s="43">
        <v>0</v>
      </c>
      <c r="AV101" s="43"/>
      <c r="AW101" s="19"/>
      <c r="AX101" s="24">
        <f t="shared" si="18"/>
        <v>20037</v>
      </c>
      <c r="AY101" s="24">
        <f t="shared" si="19"/>
        <v>0</v>
      </c>
      <c r="AZ101" s="24">
        <f t="shared" si="20"/>
        <v>20037</v>
      </c>
      <c r="BA101" s="457">
        <f t="shared" si="21"/>
        <v>2</v>
      </c>
      <c r="BB101" s="217">
        <f t="shared" si="24"/>
        <v>0.9985097455589681</v>
      </c>
      <c r="BC101" s="216">
        <f t="shared" si="22"/>
        <v>1</v>
      </c>
      <c r="BD101" s="14">
        <f t="shared" si="25"/>
        <v>29</v>
      </c>
      <c r="BE101" s="349">
        <f t="shared" si="23"/>
        <v>13445355</v>
      </c>
    </row>
    <row r="102" spans="1:57" s="14" customFormat="1" x14ac:dyDescent="0.2">
      <c r="A102" s="40">
        <v>42450</v>
      </c>
      <c r="B102" s="22">
        <v>9039705486</v>
      </c>
      <c r="C102" s="22">
        <f>COUNTIF(СписМінфін!$B$2:$B$101,F102)</f>
        <v>1</v>
      </c>
      <c r="D102" s="22">
        <v>9039705486</v>
      </c>
      <c r="E102" s="22" t="str">
        <f t="shared" si="15"/>
        <v>3ПРИВАТНЕ АКЦIОНЕРНЕ ТОВАРИСТВО "АВІАКОМПАНІЯ "МІЖНАРОДНІ АВІАЛІНІЇ УКРАЇНИ"</v>
      </c>
      <c r="F102" s="71" t="s">
        <v>57</v>
      </c>
      <c r="G102" s="41">
        <v>143486826595</v>
      </c>
      <c r="H102" s="40">
        <v>42450</v>
      </c>
      <c r="I102" s="40">
        <v>42450</v>
      </c>
      <c r="J102" s="40" t="s">
        <v>108</v>
      </c>
      <c r="K102" s="42">
        <v>15589180</v>
      </c>
      <c r="L102" s="40">
        <v>42480</v>
      </c>
      <c r="M102" s="24">
        <f t="shared" si="16"/>
        <v>15589180</v>
      </c>
      <c r="N102" s="40">
        <v>42481</v>
      </c>
      <c r="O102" s="24">
        <v>15589180</v>
      </c>
      <c r="P102" s="43">
        <v>0</v>
      </c>
      <c r="Q102" s="43">
        <v>0</v>
      </c>
      <c r="R102" s="43">
        <v>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223">
        <v>0</v>
      </c>
      <c r="Z102" s="339"/>
      <c r="AA102" s="228">
        <v>0</v>
      </c>
      <c r="AB102" s="43">
        <v>0</v>
      </c>
      <c r="AC102" s="43">
        <v>0</v>
      </c>
      <c r="AD102" s="43">
        <v>0</v>
      </c>
      <c r="AE102" s="43">
        <v>0</v>
      </c>
      <c r="AF102" s="223">
        <v>0</v>
      </c>
      <c r="AG102" s="234"/>
      <c r="AH102" s="228">
        <v>0</v>
      </c>
      <c r="AI102" s="56">
        <f t="shared" si="17"/>
        <v>15589180</v>
      </c>
      <c r="AJ102" s="40">
        <v>42488</v>
      </c>
      <c r="AK102" s="56">
        <v>15589180</v>
      </c>
      <c r="AL102" s="43">
        <v>0</v>
      </c>
      <c r="AM102" s="43">
        <v>0</v>
      </c>
      <c r="AN102" s="43">
        <v>0</v>
      </c>
      <c r="AO102" s="43">
        <v>0</v>
      </c>
      <c r="AP102" s="43">
        <v>0</v>
      </c>
      <c r="AQ102" s="43">
        <v>0</v>
      </c>
      <c r="AR102" s="43">
        <v>0</v>
      </c>
      <c r="AS102" s="43">
        <v>0</v>
      </c>
      <c r="AT102" s="43">
        <v>0</v>
      </c>
      <c r="AU102" s="43">
        <v>0</v>
      </c>
      <c r="AV102" s="43"/>
      <c r="AW102" s="19"/>
      <c r="AX102" s="24">
        <f t="shared" si="18"/>
        <v>0</v>
      </c>
      <c r="AY102" s="24">
        <f t="shared" si="19"/>
        <v>0</v>
      </c>
      <c r="AZ102" s="24">
        <f t="shared" si="20"/>
        <v>0</v>
      </c>
      <c r="BA102" s="457">
        <f t="shared" si="21"/>
        <v>3</v>
      </c>
      <c r="BB102" s="217">
        <f t="shared" si="24"/>
        <v>1</v>
      </c>
      <c r="BC102" s="216">
        <f t="shared" si="22"/>
        <v>1</v>
      </c>
      <c r="BD102" s="14">
        <f t="shared" si="25"/>
        <v>31</v>
      </c>
      <c r="BE102" s="349">
        <f t="shared" si="23"/>
        <v>15589180</v>
      </c>
    </row>
    <row r="103" spans="1:57" s="14" customFormat="1" x14ac:dyDescent="0.2">
      <c r="A103" s="40">
        <v>42480</v>
      </c>
      <c r="B103" s="22">
        <v>9060328638</v>
      </c>
      <c r="C103" s="22">
        <f>COUNTIF(СписМінфін!$B$2:$B$101,F103)</f>
        <v>1</v>
      </c>
      <c r="D103" s="22">
        <v>9060328638</v>
      </c>
      <c r="E103" s="22" t="str">
        <f t="shared" si="15"/>
        <v>4ПРИВАТНЕ АКЦIОНЕРНЕ ТОВАРИСТВО "АВІАКОМПАНІЯ "МІЖНАРОДНІ АВІАЛІНІЇ УКРАЇНИ"</v>
      </c>
      <c r="F103" s="71" t="s">
        <v>57</v>
      </c>
      <c r="G103" s="41">
        <v>143486826595</v>
      </c>
      <c r="H103" s="40">
        <v>42480</v>
      </c>
      <c r="I103" s="40">
        <v>42480</v>
      </c>
      <c r="J103" s="40" t="s">
        <v>108</v>
      </c>
      <c r="K103" s="42">
        <v>16059242</v>
      </c>
      <c r="L103" s="40">
        <v>42553</v>
      </c>
      <c r="M103" s="24">
        <f t="shared" si="16"/>
        <v>16059242</v>
      </c>
      <c r="N103" s="40">
        <v>42555</v>
      </c>
      <c r="O103" s="24">
        <v>16059242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223">
        <v>0</v>
      </c>
      <c r="Z103" s="339"/>
      <c r="AA103" s="228">
        <v>0</v>
      </c>
      <c r="AB103" s="43">
        <v>0</v>
      </c>
      <c r="AC103" s="43">
        <v>0</v>
      </c>
      <c r="AD103" s="43">
        <v>0</v>
      </c>
      <c r="AE103" s="43">
        <v>0</v>
      </c>
      <c r="AF103" s="223">
        <v>0</v>
      </c>
      <c r="AG103" s="234"/>
      <c r="AH103" s="228">
        <v>0</v>
      </c>
      <c r="AI103" s="56">
        <f t="shared" si="17"/>
        <v>16059242</v>
      </c>
      <c r="AJ103" s="40">
        <v>42562</v>
      </c>
      <c r="AK103" s="56">
        <v>16059242</v>
      </c>
      <c r="AL103" s="43">
        <v>0</v>
      </c>
      <c r="AM103" s="43">
        <v>0</v>
      </c>
      <c r="AN103" s="43">
        <v>0</v>
      </c>
      <c r="AO103" s="43">
        <v>0</v>
      </c>
      <c r="AP103" s="43">
        <v>0</v>
      </c>
      <c r="AQ103" s="43">
        <v>0</v>
      </c>
      <c r="AR103" s="43">
        <v>0</v>
      </c>
      <c r="AS103" s="43">
        <v>0</v>
      </c>
      <c r="AT103" s="43">
        <v>0</v>
      </c>
      <c r="AU103" s="43">
        <v>0</v>
      </c>
      <c r="AV103" s="43"/>
      <c r="AW103" s="19"/>
      <c r="AX103" s="24">
        <f t="shared" si="18"/>
        <v>0</v>
      </c>
      <c r="AY103" s="24">
        <f t="shared" si="19"/>
        <v>0</v>
      </c>
      <c r="AZ103" s="24">
        <f t="shared" si="20"/>
        <v>0</v>
      </c>
      <c r="BA103" s="457">
        <f t="shared" si="21"/>
        <v>4</v>
      </c>
      <c r="BB103" s="217">
        <f t="shared" si="24"/>
        <v>1</v>
      </c>
      <c r="BC103" s="216">
        <f t="shared" si="22"/>
        <v>1</v>
      </c>
      <c r="BD103" s="14">
        <f t="shared" si="25"/>
        <v>75</v>
      </c>
      <c r="BE103" s="349">
        <f t="shared" si="23"/>
        <v>16059242</v>
      </c>
    </row>
    <row r="104" spans="1:57" s="14" customFormat="1" x14ac:dyDescent="0.2">
      <c r="A104" s="40">
        <v>42509</v>
      </c>
      <c r="B104" s="22">
        <v>9081164861</v>
      </c>
      <c r="C104" s="22">
        <f>COUNTIF(СписМінфін!$B$2:$B$101,F104)</f>
        <v>1</v>
      </c>
      <c r="D104" s="22">
        <v>9081164861</v>
      </c>
      <c r="E104" s="22" t="str">
        <f t="shared" si="15"/>
        <v>5ПРИВАТНЕ АКЦIОНЕРНЕ ТОВАРИСТВО "АВІАКОМПАНІЯ "МІЖНАРОДНІ АВІАЛІНІЇ УКРАЇНИ"</v>
      </c>
      <c r="F104" s="71" t="s">
        <v>57</v>
      </c>
      <c r="G104" s="41">
        <v>143486826595</v>
      </c>
      <c r="H104" s="40">
        <v>42509</v>
      </c>
      <c r="I104" s="40">
        <v>42509</v>
      </c>
      <c r="J104" s="40" t="s">
        <v>108</v>
      </c>
      <c r="K104" s="42">
        <v>17112802</v>
      </c>
      <c r="L104" s="40">
        <v>42553</v>
      </c>
      <c r="M104" s="24">
        <f t="shared" si="16"/>
        <v>17112802</v>
      </c>
      <c r="N104" s="40">
        <v>42555</v>
      </c>
      <c r="O104" s="24">
        <v>17112802</v>
      </c>
      <c r="P104" s="43">
        <v>0</v>
      </c>
      <c r="Q104" s="43">
        <v>0</v>
      </c>
      <c r="R104" s="43">
        <v>0</v>
      </c>
      <c r="S104" s="43">
        <v>0</v>
      </c>
      <c r="T104" s="43">
        <v>0</v>
      </c>
      <c r="U104" s="43">
        <v>0</v>
      </c>
      <c r="V104" s="43">
        <v>0</v>
      </c>
      <c r="W104" s="43">
        <v>0</v>
      </c>
      <c r="X104" s="43">
        <v>0</v>
      </c>
      <c r="Y104" s="223">
        <v>0</v>
      </c>
      <c r="Z104" s="339"/>
      <c r="AA104" s="228">
        <v>0</v>
      </c>
      <c r="AB104" s="43">
        <v>0</v>
      </c>
      <c r="AC104" s="43">
        <v>0</v>
      </c>
      <c r="AD104" s="43">
        <v>0</v>
      </c>
      <c r="AE104" s="43">
        <v>0</v>
      </c>
      <c r="AF104" s="223">
        <v>0</v>
      </c>
      <c r="AG104" s="234"/>
      <c r="AH104" s="228">
        <v>0</v>
      </c>
      <c r="AI104" s="56">
        <f t="shared" si="17"/>
        <v>17112802</v>
      </c>
      <c r="AJ104" s="40">
        <v>42562</v>
      </c>
      <c r="AK104" s="56">
        <v>17112802</v>
      </c>
      <c r="AL104" s="43">
        <v>0</v>
      </c>
      <c r="AM104" s="43">
        <v>0</v>
      </c>
      <c r="AN104" s="43">
        <v>0</v>
      </c>
      <c r="AO104" s="43">
        <v>0</v>
      </c>
      <c r="AP104" s="43">
        <v>0</v>
      </c>
      <c r="AQ104" s="43">
        <v>0</v>
      </c>
      <c r="AR104" s="43">
        <v>0</v>
      </c>
      <c r="AS104" s="43">
        <v>0</v>
      </c>
      <c r="AT104" s="43">
        <v>0</v>
      </c>
      <c r="AU104" s="43">
        <v>0</v>
      </c>
      <c r="AV104" s="43"/>
      <c r="AW104" s="19"/>
      <c r="AX104" s="24">
        <f t="shared" si="18"/>
        <v>0</v>
      </c>
      <c r="AY104" s="24">
        <f t="shared" si="19"/>
        <v>0</v>
      </c>
      <c r="AZ104" s="24">
        <f t="shared" si="20"/>
        <v>0</v>
      </c>
      <c r="BA104" s="457">
        <f t="shared" si="21"/>
        <v>5</v>
      </c>
      <c r="BB104" s="217">
        <f t="shared" si="24"/>
        <v>1</v>
      </c>
      <c r="BC104" s="216">
        <f t="shared" si="22"/>
        <v>1</v>
      </c>
      <c r="BD104" s="14">
        <f t="shared" si="25"/>
        <v>46</v>
      </c>
      <c r="BE104" s="349">
        <f t="shared" si="23"/>
        <v>17112802</v>
      </c>
    </row>
    <row r="105" spans="1:57" s="14" customFormat="1" x14ac:dyDescent="0.2">
      <c r="A105" s="40">
        <v>42539</v>
      </c>
      <c r="B105" s="22">
        <v>9102072200</v>
      </c>
      <c r="C105" s="22">
        <f>COUNTIF(СписМінфін!$B$2:$B$101,F105)</f>
        <v>1</v>
      </c>
      <c r="D105" s="22">
        <v>9102072200</v>
      </c>
      <c r="E105" s="22" t="str">
        <f t="shared" si="15"/>
        <v>6ПРИВАТНЕ АКЦIОНЕРНЕ ТОВАРИСТВО "АВІАКОМПАНІЯ "МІЖНАРОДНІ АВІАЛІНІЇ УКРАЇНИ"</v>
      </c>
      <c r="F105" s="71" t="s">
        <v>57</v>
      </c>
      <c r="G105" s="41">
        <v>143486826595</v>
      </c>
      <c r="H105" s="40">
        <v>42539</v>
      </c>
      <c r="I105" s="40">
        <v>42539</v>
      </c>
      <c r="J105" s="40" t="s">
        <v>108</v>
      </c>
      <c r="K105" s="42">
        <v>16913106</v>
      </c>
      <c r="L105" s="40">
        <v>42600</v>
      </c>
      <c r="M105" s="24">
        <f t="shared" si="16"/>
        <v>16913106</v>
      </c>
      <c r="N105" s="40">
        <v>42600</v>
      </c>
      <c r="O105" s="24">
        <v>16913106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223">
        <v>0</v>
      </c>
      <c r="Z105" s="339"/>
      <c r="AA105" s="228">
        <v>0</v>
      </c>
      <c r="AB105" s="43">
        <v>0</v>
      </c>
      <c r="AC105" s="43">
        <v>0</v>
      </c>
      <c r="AD105" s="43">
        <v>0</v>
      </c>
      <c r="AE105" s="43">
        <v>0</v>
      </c>
      <c r="AF105" s="223">
        <v>0</v>
      </c>
      <c r="AG105" s="234"/>
      <c r="AH105" s="228">
        <v>0</v>
      </c>
      <c r="AI105" s="56">
        <f t="shared" si="17"/>
        <v>16913106</v>
      </c>
      <c r="AJ105" s="40">
        <v>42613</v>
      </c>
      <c r="AK105" s="56">
        <v>16913106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/>
      <c r="AW105" s="19"/>
      <c r="AX105" s="24">
        <f t="shared" si="18"/>
        <v>0</v>
      </c>
      <c r="AY105" s="24">
        <f t="shared" si="19"/>
        <v>0</v>
      </c>
      <c r="AZ105" s="24">
        <f t="shared" si="20"/>
        <v>0</v>
      </c>
      <c r="BA105" s="457">
        <f t="shared" si="21"/>
        <v>6</v>
      </c>
      <c r="BB105" s="217">
        <f t="shared" si="24"/>
        <v>1</v>
      </c>
      <c r="BC105" s="216">
        <f t="shared" si="22"/>
        <v>1</v>
      </c>
      <c r="BD105" s="14">
        <f t="shared" si="25"/>
        <v>61</v>
      </c>
      <c r="BE105" s="349">
        <f t="shared" si="23"/>
        <v>16913106</v>
      </c>
    </row>
    <row r="106" spans="1:57" s="14" customFormat="1" x14ac:dyDescent="0.2">
      <c r="A106" s="40">
        <v>42570</v>
      </c>
      <c r="B106" s="22">
        <v>9124063897</v>
      </c>
      <c r="C106" s="22">
        <f>COUNTIF(СписМінфін!$B$2:$B$101,F106)</f>
        <v>1</v>
      </c>
      <c r="D106" s="22">
        <v>9124063897</v>
      </c>
      <c r="E106" s="22" t="str">
        <f t="shared" si="15"/>
        <v>7ПРИВАТНЕ АКЦIОНЕРНЕ ТОВАРИСТВО "АВІАКОМПАНІЯ "МІЖНАРОДНІ АВІАЛІНІЇ УКРАЇНИ"</v>
      </c>
      <c r="F106" s="71" t="s">
        <v>57</v>
      </c>
      <c r="G106" s="41">
        <v>143486826595</v>
      </c>
      <c r="H106" s="40">
        <v>42570</v>
      </c>
      <c r="I106" s="40">
        <v>42570</v>
      </c>
      <c r="J106" s="40" t="s">
        <v>108</v>
      </c>
      <c r="K106" s="42">
        <v>19137408</v>
      </c>
      <c r="L106" s="40">
        <v>42636</v>
      </c>
      <c r="M106" s="24">
        <f t="shared" si="16"/>
        <v>18783875.859999999</v>
      </c>
      <c r="N106" s="40">
        <v>42636</v>
      </c>
      <c r="O106" s="24">
        <v>18783875.859999999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223">
        <v>0</v>
      </c>
      <c r="Z106" s="339"/>
      <c r="AA106" s="228">
        <v>0</v>
      </c>
      <c r="AB106" s="43">
        <v>0</v>
      </c>
      <c r="AC106" s="43">
        <v>0</v>
      </c>
      <c r="AD106" s="43">
        <v>0</v>
      </c>
      <c r="AE106" s="43">
        <v>0</v>
      </c>
      <c r="AF106" s="223">
        <v>0</v>
      </c>
      <c r="AG106" s="234"/>
      <c r="AH106" s="228">
        <v>0</v>
      </c>
      <c r="AI106" s="56">
        <f t="shared" si="17"/>
        <v>18783875.859999999</v>
      </c>
      <c r="AJ106" s="40">
        <v>42642</v>
      </c>
      <c r="AK106" s="56">
        <v>18783875.859999999</v>
      </c>
      <c r="AL106" s="43">
        <v>0</v>
      </c>
      <c r="AM106" s="43">
        <v>0</v>
      </c>
      <c r="AN106" s="43">
        <v>0</v>
      </c>
      <c r="AO106" s="43">
        <v>0</v>
      </c>
      <c r="AP106" s="43">
        <v>0</v>
      </c>
      <c r="AQ106" s="43">
        <v>0</v>
      </c>
      <c r="AR106" s="43">
        <v>0</v>
      </c>
      <c r="AS106" s="43">
        <v>0</v>
      </c>
      <c r="AT106" s="43">
        <v>0</v>
      </c>
      <c r="AU106" s="43">
        <v>0</v>
      </c>
      <c r="AV106" s="43"/>
      <c r="AW106" s="19"/>
      <c r="AX106" s="24">
        <f t="shared" si="18"/>
        <v>353532.1400000006</v>
      </c>
      <c r="AY106" s="24">
        <f t="shared" si="19"/>
        <v>0</v>
      </c>
      <c r="AZ106" s="24">
        <f t="shared" si="20"/>
        <v>353532.1400000006</v>
      </c>
      <c r="BA106" s="457">
        <f t="shared" si="21"/>
        <v>7</v>
      </c>
      <c r="BB106" s="217">
        <f t="shared" si="24"/>
        <v>0.98152664456963035</v>
      </c>
      <c r="BC106" s="216">
        <f t="shared" si="22"/>
        <v>1</v>
      </c>
      <c r="BD106" s="14">
        <f t="shared" si="25"/>
        <v>66</v>
      </c>
      <c r="BE106" s="349">
        <f t="shared" si="23"/>
        <v>19137408</v>
      </c>
    </row>
    <row r="107" spans="1:57" s="14" customFormat="1" x14ac:dyDescent="0.2">
      <c r="A107" s="40">
        <v>42600</v>
      </c>
      <c r="B107" s="22">
        <v>9149455327</v>
      </c>
      <c r="C107" s="22">
        <f>COUNTIF(СписМінфін!$B$2:$B$101,F107)</f>
        <v>1</v>
      </c>
      <c r="D107" s="22">
        <v>9149455327</v>
      </c>
      <c r="E107" s="22" t="str">
        <f t="shared" si="15"/>
        <v>8ПРИВАТНЕ АКЦIОНЕРНЕ ТОВАРИСТВО "АВІАКОМПАНІЯ "МІЖНАРОДНІ АВІАЛІНІЇ УКРАЇНИ"</v>
      </c>
      <c r="F107" s="71" t="s">
        <v>57</v>
      </c>
      <c r="G107" s="41">
        <v>143486826595</v>
      </c>
      <c r="H107" s="40">
        <v>42600</v>
      </c>
      <c r="I107" s="40">
        <v>42600</v>
      </c>
      <c r="J107" s="40" t="s">
        <v>108</v>
      </c>
      <c r="K107" s="42">
        <v>21698404</v>
      </c>
      <c r="L107" s="40">
        <v>42655</v>
      </c>
      <c r="M107" s="24">
        <f t="shared" si="16"/>
        <v>21413991</v>
      </c>
      <c r="N107" s="40">
        <v>42655</v>
      </c>
      <c r="O107" s="24">
        <v>21413991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223">
        <v>0</v>
      </c>
      <c r="Z107" s="339"/>
      <c r="AA107" s="228">
        <v>0</v>
      </c>
      <c r="AB107" s="43">
        <v>0</v>
      </c>
      <c r="AC107" s="43">
        <v>0</v>
      </c>
      <c r="AD107" s="43">
        <v>0</v>
      </c>
      <c r="AE107" s="43">
        <v>0</v>
      </c>
      <c r="AF107" s="223">
        <v>0</v>
      </c>
      <c r="AG107" s="234"/>
      <c r="AH107" s="228">
        <v>0</v>
      </c>
      <c r="AI107" s="56">
        <f t="shared" si="17"/>
        <v>21413991</v>
      </c>
      <c r="AJ107" s="40">
        <v>42661</v>
      </c>
      <c r="AK107" s="56">
        <v>21413991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/>
      <c r="AW107" s="19"/>
      <c r="AX107" s="24">
        <f t="shared" si="18"/>
        <v>284413</v>
      </c>
      <c r="AY107" s="24">
        <f t="shared" si="19"/>
        <v>0</v>
      </c>
      <c r="AZ107" s="24">
        <f t="shared" si="20"/>
        <v>284413</v>
      </c>
      <c r="BA107" s="457">
        <f t="shared" si="21"/>
        <v>8</v>
      </c>
      <c r="BB107" s="217">
        <f t="shared" si="24"/>
        <v>0.98689244609880067</v>
      </c>
      <c r="BC107" s="216">
        <f t="shared" si="22"/>
        <v>1</v>
      </c>
      <c r="BD107" s="14">
        <f t="shared" si="25"/>
        <v>55</v>
      </c>
      <c r="BE107" s="349">
        <f t="shared" si="23"/>
        <v>21698404</v>
      </c>
    </row>
    <row r="108" spans="1:57" s="14" customFormat="1" x14ac:dyDescent="0.2">
      <c r="A108" s="40">
        <v>42633</v>
      </c>
      <c r="B108" s="22">
        <v>9172714644</v>
      </c>
      <c r="C108" s="22">
        <f>COUNTIF(СписМінфін!$B$2:$B$101,F108)</f>
        <v>1</v>
      </c>
      <c r="D108" s="22">
        <v>9172714644</v>
      </c>
      <c r="E108" s="22" t="str">
        <f t="shared" si="15"/>
        <v>9ПРИВАТНЕ АКЦIОНЕРНЕ ТОВАРИСТВО "АВІАКОМПАНІЯ "МІЖНАРОДНІ АВІАЛІНІЇ УКРАЇНИ"</v>
      </c>
      <c r="F108" s="71" t="s">
        <v>57</v>
      </c>
      <c r="G108" s="41">
        <v>143486826595</v>
      </c>
      <c r="H108" s="40">
        <v>42633</v>
      </c>
      <c r="I108" s="40">
        <v>42633</v>
      </c>
      <c r="J108" s="40" t="s">
        <v>108</v>
      </c>
      <c r="K108" s="42">
        <v>24358365</v>
      </c>
      <c r="L108" s="40">
        <v>42663</v>
      </c>
      <c r="M108" s="24">
        <f t="shared" si="16"/>
        <v>24122445</v>
      </c>
      <c r="N108" s="40">
        <v>42664</v>
      </c>
      <c r="O108" s="24">
        <v>24122445</v>
      </c>
      <c r="P108" s="43">
        <v>0</v>
      </c>
      <c r="Q108" s="43">
        <v>0</v>
      </c>
      <c r="R108" s="43">
        <v>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223">
        <v>0</v>
      </c>
      <c r="Z108" s="339"/>
      <c r="AA108" s="228">
        <v>0</v>
      </c>
      <c r="AB108" s="43">
        <v>0</v>
      </c>
      <c r="AC108" s="43">
        <v>0</v>
      </c>
      <c r="AD108" s="43">
        <v>0</v>
      </c>
      <c r="AE108" s="43">
        <v>0</v>
      </c>
      <c r="AF108" s="223">
        <v>0</v>
      </c>
      <c r="AG108" s="234"/>
      <c r="AH108" s="228">
        <v>0</v>
      </c>
      <c r="AI108" s="56">
        <f t="shared" si="17"/>
        <v>24122445</v>
      </c>
      <c r="AJ108" s="40">
        <v>42704</v>
      </c>
      <c r="AK108" s="56">
        <v>24122445</v>
      </c>
      <c r="AL108" s="43">
        <v>0</v>
      </c>
      <c r="AM108" s="43">
        <v>0</v>
      </c>
      <c r="AN108" s="43">
        <v>0</v>
      </c>
      <c r="AO108" s="43">
        <v>0</v>
      </c>
      <c r="AP108" s="43">
        <v>0</v>
      </c>
      <c r="AQ108" s="43">
        <v>0</v>
      </c>
      <c r="AR108" s="43">
        <v>0</v>
      </c>
      <c r="AS108" s="43">
        <v>0</v>
      </c>
      <c r="AT108" s="43">
        <v>0</v>
      </c>
      <c r="AU108" s="43">
        <v>0</v>
      </c>
      <c r="AV108" s="43"/>
      <c r="AW108" s="19"/>
      <c r="AX108" s="24">
        <f t="shared" si="18"/>
        <v>235920</v>
      </c>
      <c r="AY108" s="24">
        <f t="shared" si="19"/>
        <v>0</v>
      </c>
      <c r="AZ108" s="24">
        <f t="shared" si="20"/>
        <v>235920</v>
      </c>
      <c r="BA108" s="457">
        <f t="shared" si="21"/>
        <v>9</v>
      </c>
      <c r="BB108" s="217">
        <f t="shared" si="24"/>
        <v>0.99031462087048949</v>
      </c>
      <c r="BC108" s="216">
        <f t="shared" si="22"/>
        <v>1</v>
      </c>
      <c r="BD108" s="14">
        <f t="shared" si="25"/>
        <v>31</v>
      </c>
      <c r="BE108" s="349">
        <f t="shared" si="23"/>
        <v>24358365</v>
      </c>
    </row>
    <row r="109" spans="1:57" s="14" customFormat="1" x14ac:dyDescent="0.2">
      <c r="A109" s="40">
        <v>42662</v>
      </c>
      <c r="B109" s="22">
        <v>9196574104</v>
      </c>
      <c r="C109" s="22">
        <f>COUNTIF(СписМінфін!$B$2:$B$101,F109)</f>
        <v>1</v>
      </c>
      <c r="D109" s="22">
        <v>9196574104</v>
      </c>
      <c r="E109" s="22" t="str">
        <f t="shared" si="15"/>
        <v>10ПРИВАТНЕ АКЦIОНЕРНЕ ТОВАРИСТВО "АВІАКОМПАНІЯ "МІЖНАРОДНІ АВІАЛІНІЇ УКРАЇНИ"</v>
      </c>
      <c r="F109" s="71" t="s">
        <v>57</v>
      </c>
      <c r="G109" s="41">
        <v>143486826595</v>
      </c>
      <c r="H109" s="40">
        <v>42662</v>
      </c>
      <c r="I109" s="40">
        <v>42662</v>
      </c>
      <c r="J109" s="40" t="s">
        <v>108</v>
      </c>
      <c r="K109" s="42">
        <v>24944746</v>
      </c>
      <c r="L109" s="40">
        <v>42692</v>
      </c>
      <c r="M109" s="24">
        <f t="shared" si="16"/>
        <v>24277788</v>
      </c>
      <c r="N109" s="40">
        <v>42695</v>
      </c>
      <c r="O109" s="24">
        <v>24277788</v>
      </c>
      <c r="P109" s="43">
        <v>0</v>
      </c>
      <c r="Q109" s="43">
        <v>0</v>
      </c>
      <c r="R109" s="43">
        <v>0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223">
        <v>0</v>
      </c>
      <c r="Z109" s="339"/>
      <c r="AA109" s="227">
        <v>42712</v>
      </c>
      <c r="AB109" s="22">
        <v>6204208</v>
      </c>
      <c r="AC109" s="56">
        <v>949.68</v>
      </c>
      <c r="AD109" s="40" t="s">
        <v>108</v>
      </c>
      <c r="AE109" s="22" t="s">
        <v>108</v>
      </c>
      <c r="AF109" s="241" t="s">
        <v>108</v>
      </c>
      <c r="AG109" s="252"/>
      <c r="AH109" s="228">
        <v>0</v>
      </c>
      <c r="AI109" s="56">
        <f t="shared" si="17"/>
        <v>24277788</v>
      </c>
      <c r="AJ109" s="40">
        <v>42725</v>
      </c>
      <c r="AK109" s="56">
        <v>24277788</v>
      </c>
      <c r="AL109" s="43">
        <v>0</v>
      </c>
      <c r="AM109" s="43">
        <v>0</v>
      </c>
      <c r="AN109" s="43">
        <v>0</v>
      </c>
      <c r="AO109" s="43">
        <v>0</v>
      </c>
      <c r="AP109" s="43">
        <v>0</v>
      </c>
      <c r="AQ109" s="43">
        <v>0</v>
      </c>
      <c r="AR109" s="43">
        <v>0</v>
      </c>
      <c r="AS109" s="43">
        <v>0</v>
      </c>
      <c r="AT109" s="43">
        <v>0</v>
      </c>
      <c r="AU109" s="43">
        <v>0</v>
      </c>
      <c r="AV109" s="43"/>
      <c r="AW109" s="19"/>
      <c r="AX109" s="24">
        <f t="shared" si="18"/>
        <v>666008.31999999995</v>
      </c>
      <c r="AY109" s="24">
        <f t="shared" si="19"/>
        <v>0</v>
      </c>
      <c r="AZ109" s="24">
        <f t="shared" si="20"/>
        <v>666958</v>
      </c>
      <c r="BA109" s="457">
        <f t="shared" si="21"/>
        <v>10</v>
      </c>
      <c r="BB109" s="217">
        <f t="shared" si="24"/>
        <v>0.97329964086236576</v>
      </c>
      <c r="BC109" s="216">
        <f t="shared" si="22"/>
        <v>1</v>
      </c>
      <c r="BD109" s="14">
        <f t="shared" si="25"/>
        <v>33</v>
      </c>
      <c r="BE109" s="349">
        <f t="shared" si="23"/>
        <v>24943796.32</v>
      </c>
    </row>
    <row r="110" spans="1:57" s="14" customFormat="1" x14ac:dyDescent="0.2">
      <c r="A110" s="40">
        <v>42695</v>
      </c>
      <c r="B110" s="22">
        <v>9223225385</v>
      </c>
      <c r="C110" s="22">
        <f>COUNTIF(СписМінфін!$B$2:$B$101,F110)</f>
        <v>1</v>
      </c>
      <c r="D110" s="22">
        <v>9223225385</v>
      </c>
      <c r="E110" s="22" t="str">
        <f t="shared" si="15"/>
        <v>11ПРИВАТНЕ АКЦIОНЕРНЕ ТОВАРИСТВО "АВІАКОМПАНІЯ "МІЖНАРОДНІ АВІАЛІНІЇ УКРАЇНИ"</v>
      </c>
      <c r="F110" s="71" t="s">
        <v>57</v>
      </c>
      <c r="G110" s="41">
        <v>143486826595</v>
      </c>
      <c r="H110" s="40">
        <v>42695</v>
      </c>
      <c r="I110" s="40">
        <v>42695</v>
      </c>
      <c r="J110" s="40" t="s">
        <v>108</v>
      </c>
      <c r="K110" s="205">
        <v>22663709</v>
      </c>
      <c r="L110" s="40">
        <v>42725</v>
      </c>
      <c r="M110" s="24">
        <f t="shared" si="16"/>
        <v>22499249.559999999</v>
      </c>
      <c r="N110" s="31">
        <v>42725</v>
      </c>
      <c r="O110" s="30">
        <v>22398357</v>
      </c>
      <c r="P110" s="31">
        <v>42788</v>
      </c>
      <c r="Q110" s="32">
        <v>100892.56</v>
      </c>
      <c r="R110" s="43">
        <v>0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223">
        <v>0</v>
      </c>
      <c r="Z110" s="339"/>
      <c r="AA110" s="228">
        <v>0</v>
      </c>
      <c r="AB110" s="43">
        <v>0</v>
      </c>
      <c r="AC110" s="43">
        <v>0</v>
      </c>
      <c r="AD110" s="43">
        <v>0</v>
      </c>
      <c r="AE110" s="43">
        <v>0</v>
      </c>
      <c r="AF110" s="223">
        <v>0</v>
      </c>
      <c r="AG110" s="234"/>
      <c r="AH110" s="228">
        <v>0</v>
      </c>
      <c r="AI110" s="56">
        <f t="shared" si="17"/>
        <v>22499249.559999999</v>
      </c>
      <c r="AJ110" s="31">
        <v>42730</v>
      </c>
      <c r="AK110" s="30">
        <v>22398357</v>
      </c>
      <c r="AL110" s="31">
        <v>42793</v>
      </c>
      <c r="AM110" s="32">
        <v>100892.56</v>
      </c>
      <c r="AN110" s="43">
        <v>0</v>
      </c>
      <c r="AO110" s="43">
        <v>0</v>
      </c>
      <c r="AP110" s="43">
        <v>0</v>
      </c>
      <c r="AQ110" s="43">
        <v>0</v>
      </c>
      <c r="AR110" s="43">
        <v>0</v>
      </c>
      <c r="AS110" s="43">
        <v>0</v>
      </c>
      <c r="AT110" s="43">
        <v>0</v>
      </c>
      <c r="AU110" s="43">
        <v>0</v>
      </c>
      <c r="AV110" s="43"/>
      <c r="AW110" s="19"/>
      <c r="AX110" s="24">
        <f t="shared" si="18"/>
        <v>164459.44000000134</v>
      </c>
      <c r="AY110" s="24">
        <f t="shared" si="19"/>
        <v>0</v>
      </c>
      <c r="AZ110" s="24">
        <f t="shared" si="20"/>
        <v>164459.44000000134</v>
      </c>
      <c r="BA110" s="457">
        <f t="shared" si="21"/>
        <v>11</v>
      </c>
      <c r="BB110" s="217">
        <f t="shared" si="24"/>
        <v>0.99274348960269476</v>
      </c>
      <c r="BC110" s="216">
        <f t="shared" si="22"/>
        <v>1</v>
      </c>
      <c r="BD110" s="14">
        <f t="shared" si="25"/>
        <v>30</v>
      </c>
      <c r="BE110" s="349">
        <f t="shared" si="23"/>
        <v>22663709</v>
      </c>
    </row>
    <row r="111" spans="1:57" s="14" customFormat="1" x14ac:dyDescent="0.2">
      <c r="A111" s="40">
        <v>42723</v>
      </c>
      <c r="B111" s="22">
        <v>9246102486</v>
      </c>
      <c r="C111" s="22">
        <f>COUNTIF(СписМінфін!$B$2:$B$101,F111)</f>
        <v>1</v>
      </c>
      <c r="D111" s="22">
        <v>9246102486</v>
      </c>
      <c r="E111" s="22" t="str">
        <f t="shared" si="15"/>
        <v>12ПРИВАТНЕ АКЦIОНЕРНЕ ТОВАРИСТВО "АВІАКОМПАНІЯ "МІЖНАРОДНІ АВІАЛІНІЇ УКРАЇНИ"</v>
      </c>
      <c r="F111" s="71" t="s">
        <v>57</v>
      </c>
      <c r="G111" s="41">
        <v>143486826595</v>
      </c>
      <c r="H111" s="40">
        <v>42723</v>
      </c>
      <c r="I111" s="40">
        <v>42723</v>
      </c>
      <c r="J111" s="40" t="s">
        <v>108</v>
      </c>
      <c r="K111" s="42">
        <v>22318887</v>
      </c>
      <c r="L111" s="40" t="s">
        <v>108</v>
      </c>
      <c r="M111" s="24">
        <f t="shared" si="16"/>
        <v>22205412</v>
      </c>
      <c r="N111" s="31">
        <v>42754</v>
      </c>
      <c r="O111" s="30">
        <v>22205412</v>
      </c>
      <c r="P111" s="43">
        <v>0</v>
      </c>
      <c r="Q111" s="43">
        <v>0</v>
      </c>
      <c r="R111" s="43">
        <v>0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223">
        <v>0</v>
      </c>
      <c r="Z111" s="339"/>
      <c r="AA111" s="228">
        <v>0</v>
      </c>
      <c r="AB111" s="43">
        <v>0</v>
      </c>
      <c r="AC111" s="43">
        <v>0</v>
      </c>
      <c r="AD111" s="43">
        <v>0</v>
      </c>
      <c r="AE111" s="43">
        <v>0</v>
      </c>
      <c r="AF111" s="223">
        <v>0</v>
      </c>
      <c r="AG111" s="234"/>
      <c r="AH111" s="228">
        <v>0</v>
      </c>
      <c r="AI111" s="56">
        <f t="shared" si="17"/>
        <v>22205412</v>
      </c>
      <c r="AJ111" s="43">
        <v>0</v>
      </c>
      <c r="AK111" s="57">
        <v>22205412</v>
      </c>
      <c r="AL111" s="43">
        <v>0</v>
      </c>
      <c r="AM111" s="43">
        <v>0</v>
      </c>
      <c r="AN111" s="43">
        <v>0</v>
      </c>
      <c r="AO111" s="43">
        <v>0</v>
      </c>
      <c r="AP111" s="43">
        <v>0</v>
      </c>
      <c r="AQ111" s="43">
        <v>0</v>
      </c>
      <c r="AR111" s="43">
        <v>0</v>
      </c>
      <c r="AS111" s="43">
        <v>0</v>
      </c>
      <c r="AT111" s="43">
        <v>0</v>
      </c>
      <c r="AU111" s="43">
        <v>0</v>
      </c>
      <c r="AV111" s="43"/>
      <c r="AW111" s="19"/>
      <c r="AX111" s="24">
        <f t="shared" si="18"/>
        <v>113475</v>
      </c>
      <c r="AY111" s="24">
        <f t="shared" si="19"/>
        <v>0</v>
      </c>
      <c r="AZ111" s="24">
        <f t="shared" si="20"/>
        <v>113475</v>
      </c>
      <c r="BA111" s="457">
        <f t="shared" si="21"/>
        <v>12</v>
      </c>
      <c r="BB111" s="217">
        <f t="shared" si="24"/>
        <v>0.99491574109407876</v>
      </c>
      <c r="BC111" s="216">
        <f t="shared" si="22"/>
        <v>1</v>
      </c>
      <c r="BD111" s="14">
        <f t="shared" si="25"/>
        <v>31</v>
      </c>
      <c r="BE111" s="349">
        <f t="shared" si="23"/>
        <v>22318887</v>
      </c>
    </row>
    <row r="112" spans="1:57" s="14" customFormat="1" x14ac:dyDescent="0.2">
      <c r="A112" s="40">
        <v>42422</v>
      </c>
      <c r="B112" s="22">
        <v>9021992246</v>
      </c>
      <c r="C112" s="22">
        <f>COUNTIF(СписМінфін!$B$2:$B$101,F112)</f>
        <v>1</v>
      </c>
      <c r="D112" s="22">
        <v>9021992246</v>
      </c>
      <c r="E112" s="22" t="str">
        <f t="shared" si="15"/>
        <v>2ПРИВАТНЕ АКЦIОНЕРНЕ ТОВАРИСТВО "АДМ ІЛЛІЧІВСЬК"</v>
      </c>
      <c r="F112" s="71" t="s">
        <v>77</v>
      </c>
      <c r="G112" s="41">
        <v>327902315033</v>
      </c>
      <c r="H112" s="40">
        <v>42422</v>
      </c>
      <c r="I112" s="40">
        <v>42422</v>
      </c>
      <c r="J112" s="40" t="s">
        <v>108</v>
      </c>
      <c r="K112" s="56">
        <v>3469734</v>
      </c>
      <c r="L112" s="40">
        <v>42565</v>
      </c>
      <c r="M112" s="24">
        <f t="shared" si="16"/>
        <v>3469734</v>
      </c>
      <c r="N112" s="40">
        <v>42565</v>
      </c>
      <c r="O112" s="24">
        <v>3469734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223">
        <v>0</v>
      </c>
      <c r="Z112" s="339"/>
      <c r="AA112" s="228">
        <v>0</v>
      </c>
      <c r="AB112" s="43">
        <v>0</v>
      </c>
      <c r="AC112" s="43">
        <v>0</v>
      </c>
      <c r="AD112" s="43">
        <v>0</v>
      </c>
      <c r="AE112" s="43">
        <v>0</v>
      </c>
      <c r="AF112" s="223">
        <v>0</v>
      </c>
      <c r="AG112" s="234"/>
      <c r="AH112" s="228">
        <v>0</v>
      </c>
      <c r="AI112" s="56">
        <f t="shared" si="17"/>
        <v>3469734</v>
      </c>
      <c r="AJ112" s="40">
        <v>42576</v>
      </c>
      <c r="AK112" s="56">
        <v>3469734</v>
      </c>
      <c r="AL112" s="43">
        <v>0</v>
      </c>
      <c r="AM112" s="43">
        <v>0</v>
      </c>
      <c r="AN112" s="43">
        <v>0</v>
      </c>
      <c r="AO112" s="43">
        <v>0</v>
      </c>
      <c r="AP112" s="43">
        <v>0</v>
      </c>
      <c r="AQ112" s="43">
        <v>0</v>
      </c>
      <c r="AR112" s="43">
        <v>0</v>
      </c>
      <c r="AS112" s="43">
        <v>0</v>
      </c>
      <c r="AT112" s="43">
        <v>0</v>
      </c>
      <c r="AU112" s="43">
        <v>0</v>
      </c>
      <c r="AV112" s="43"/>
      <c r="AW112" s="19"/>
      <c r="AX112" s="24">
        <f t="shared" si="18"/>
        <v>0</v>
      </c>
      <c r="AY112" s="24">
        <f t="shared" si="19"/>
        <v>0</v>
      </c>
      <c r="AZ112" s="24">
        <f t="shared" si="20"/>
        <v>0</v>
      </c>
      <c r="BA112" s="457">
        <f t="shared" si="21"/>
        <v>2</v>
      </c>
      <c r="BB112" s="217">
        <f t="shared" si="24"/>
        <v>1</v>
      </c>
      <c r="BC112" s="216">
        <f t="shared" si="22"/>
        <v>1</v>
      </c>
      <c r="BD112" s="14">
        <f t="shared" si="25"/>
        <v>143</v>
      </c>
      <c r="BE112" s="349">
        <f t="shared" si="23"/>
        <v>3469734</v>
      </c>
    </row>
    <row r="113" spans="1:57" s="14" customFormat="1" x14ac:dyDescent="0.2">
      <c r="A113" s="40">
        <v>42425</v>
      </c>
      <c r="B113" s="22">
        <v>9024067189</v>
      </c>
      <c r="C113" s="22">
        <f>COUNTIF(СписМінфін!$B$2:$B$101,F113)</f>
        <v>1</v>
      </c>
      <c r="D113" s="22">
        <v>9024067189</v>
      </c>
      <c r="E113" s="22" t="str">
        <f t="shared" si="15"/>
        <v>2ПРИВАТНЕ АКЦIОНЕРНЕ ТОВАРИСТВО "АДМ ІЛЛІЧІВСЬК"</v>
      </c>
      <c r="F113" s="71" t="s">
        <v>77</v>
      </c>
      <c r="G113" s="41">
        <v>327902315033</v>
      </c>
      <c r="H113" s="40">
        <v>42425</v>
      </c>
      <c r="I113" s="40">
        <v>42425</v>
      </c>
      <c r="J113" s="40" t="s">
        <v>108</v>
      </c>
      <c r="K113" s="42">
        <v>12305</v>
      </c>
      <c r="L113" s="40">
        <v>42565</v>
      </c>
      <c r="M113" s="24">
        <f t="shared" si="16"/>
        <v>12305</v>
      </c>
      <c r="N113" s="40">
        <v>42565</v>
      </c>
      <c r="O113" s="24">
        <v>12305</v>
      </c>
      <c r="P113" s="43">
        <v>0</v>
      </c>
      <c r="Q113" s="43">
        <v>0</v>
      </c>
      <c r="R113" s="43">
        <v>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223">
        <v>0</v>
      </c>
      <c r="Z113" s="339"/>
      <c r="AA113" s="228">
        <v>0</v>
      </c>
      <c r="AB113" s="43">
        <v>0</v>
      </c>
      <c r="AC113" s="43">
        <v>0</v>
      </c>
      <c r="AD113" s="43">
        <v>0</v>
      </c>
      <c r="AE113" s="43">
        <v>0</v>
      </c>
      <c r="AF113" s="223">
        <v>0</v>
      </c>
      <c r="AG113" s="234"/>
      <c r="AH113" s="228">
        <v>0</v>
      </c>
      <c r="AI113" s="56">
        <f t="shared" si="17"/>
        <v>12305</v>
      </c>
      <c r="AJ113" s="40">
        <v>42576</v>
      </c>
      <c r="AK113" s="56">
        <v>12305</v>
      </c>
      <c r="AL113" s="43">
        <v>0</v>
      </c>
      <c r="AM113" s="43">
        <v>0</v>
      </c>
      <c r="AN113" s="43">
        <v>0</v>
      </c>
      <c r="AO113" s="43">
        <v>0</v>
      </c>
      <c r="AP113" s="43">
        <v>0</v>
      </c>
      <c r="AQ113" s="43">
        <v>0</v>
      </c>
      <c r="AR113" s="43">
        <v>0</v>
      </c>
      <c r="AS113" s="43">
        <v>0</v>
      </c>
      <c r="AT113" s="43">
        <v>0</v>
      </c>
      <c r="AU113" s="43">
        <v>0</v>
      </c>
      <c r="AV113" s="43"/>
      <c r="AW113" s="19"/>
      <c r="AX113" s="24">
        <f t="shared" si="18"/>
        <v>0</v>
      </c>
      <c r="AY113" s="24">
        <f t="shared" si="19"/>
        <v>0</v>
      </c>
      <c r="AZ113" s="24">
        <f t="shared" si="20"/>
        <v>0</v>
      </c>
      <c r="BA113" s="457">
        <f t="shared" si="21"/>
        <v>2</v>
      </c>
      <c r="BB113" s="217">
        <f t="shared" si="24"/>
        <v>1</v>
      </c>
      <c r="BC113" s="216">
        <f t="shared" si="22"/>
        <v>1</v>
      </c>
      <c r="BD113" s="14">
        <f t="shared" si="25"/>
        <v>140</v>
      </c>
      <c r="BE113" s="349">
        <f t="shared" si="23"/>
        <v>12305</v>
      </c>
    </row>
    <row r="114" spans="1:57" s="14" customFormat="1" x14ac:dyDescent="0.2">
      <c r="A114" s="40">
        <v>42450</v>
      </c>
      <c r="B114" s="22">
        <v>9039565569</v>
      </c>
      <c r="C114" s="22">
        <f>COUNTIF(СписМінфін!$B$2:$B$101,F114)</f>
        <v>1</v>
      </c>
      <c r="D114" s="22">
        <v>9039565569</v>
      </c>
      <c r="E114" s="22" t="str">
        <f t="shared" si="15"/>
        <v>3ПРИВАТНЕ АКЦIОНЕРНЕ ТОВАРИСТВО "АДМ ІЛЛІЧІВСЬК"</v>
      </c>
      <c r="F114" s="71" t="s">
        <v>77</v>
      </c>
      <c r="G114" s="41">
        <v>327902315033</v>
      </c>
      <c r="H114" s="40">
        <v>42450</v>
      </c>
      <c r="I114" s="40">
        <v>42450</v>
      </c>
      <c r="J114" s="40" t="s">
        <v>108</v>
      </c>
      <c r="K114" s="42">
        <v>58700860</v>
      </c>
      <c r="L114" s="40">
        <v>42572</v>
      </c>
      <c r="M114" s="24">
        <f t="shared" si="16"/>
        <v>58700860</v>
      </c>
      <c r="N114" s="40">
        <v>42572</v>
      </c>
      <c r="O114" s="24">
        <v>58700860</v>
      </c>
      <c r="P114" s="43">
        <v>0</v>
      </c>
      <c r="Q114" s="43">
        <v>0</v>
      </c>
      <c r="R114" s="43">
        <v>0</v>
      </c>
      <c r="S114" s="43">
        <v>0</v>
      </c>
      <c r="T114" s="43">
        <v>0</v>
      </c>
      <c r="U114" s="43">
        <v>0</v>
      </c>
      <c r="V114" s="43">
        <v>0</v>
      </c>
      <c r="W114" s="43">
        <v>0</v>
      </c>
      <c r="X114" s="43">
        <v>0</v>
      </c>
      <c r="Y114" s="223">
        <v>0</v>
      </c>
      <c r="Z114" s="339"/>
      <c r="AA114" s="228">
        <v>0</v>
      </c>
      <c r="AB114" s="43">
        <v>0</v>
      </c>
      <c r="AC114" s="43">
        <v>0</v>
      </c>
      <c r="AD114" s="43">
        <v>0</v>
      </c>
      <c r="AE114" s="43">
        <v>0</v>
      </c>
      <c r="AF114" s="223">
        <v>0</v>
      </c>
      <c r="AG114" s="234"/>
      <c r="AH114" s="228">
        <v>0</v>
      </c>
      <c r="AI114" s="56">
        <f t="shared" si="17"/>
        <v>58700860</v>
      </c>
      <c r="AJ114" s="40">
        <v>42576</v>
      </c>
      <c r="AK114" s="56">
        <v>58700860</v>
      </c>
      <c r="AL114" s="43">
        <v>0</v>
      </c>
      <c r="AM114" s="43">
        <v>0</v>
      </c>
      <c r="AN114" s="43">
        <v>0</v>
      </c>
      <c r="AO114" s="43">
        <v>0</v>
      </c>
      <c r="AP114" s="43">
        <v>0</v>
      </c>
      <c r="AQ114" s="43">
        <v>0</v>
      </c>
      <c r="AR114" s="43">
        <v>0</v>
      </c>
      <c r="AS114" s="43">
        <v>0</v>
      </c>
      <c r="AT114" s="43">
        <v>0</v>
      </c>
      <c r="AU114" s="43">
        <v>0</v>
      </c>
      <c r="AV114" s="43"/>
      <c r="AW114" s="19"/>
      <c r="AX114" s="24">
        <f t="shared" si="18"/>
        <v>0</v>
      </c>
      <c r="AY114" s="24">
        <f t="shared" si="19"/>
        <v>0</v>
      </c>
      <c r="AZ114" s="24">
        <f t="shared" si="20"/>
        <v>0</v>
      </c>
      <c r="BA114" s="457">
        <f t="shared" si="21"/>
        <v>3</v>
      </c>
      <c r="BB114" s="217">
        <f t="shared" si="24"/>
        <v>1</v>
      </c>
      <c r="BC114" s="216">
        <f t="shared" si="22"/>
        <v>1</v>
      </c>
      <c r="BD114" s="14">
        <f t="shared" si="25"/>
        <v>122</v>
      </c>
      <c r="BE114" s="349">
        <f t="shared" si="23"/>
        <v>58700860</v>
      </c>
    </row>
    <row r="115" spans="1:57" s="14" customFormat="1" x14ac:dyDescent="0.2">
      <c r="A115" s="40">
        <v>42480</v>
      </c>
      <c r="B115" s="22">
        <v>9061129301</v>
      </c>
      <c r="C115" s="22">
        <f>COUNTIF(СписМінфін!$B$2:$B$101,F115)</f>
        <v>1</v>
      </c>
      <c r="D115" s="22">
        <v>9061129301</v>
      </c>
      <c r="E115" s="22" t="str">
        <f t="shared" si="15"/>
        <v>4ПРИВАТНЕ АКЦIОНЕРНЕ ТОВАРИСТВО "АДМ ІЛЛІЧІВСЬК"</v>
      </c>
      <c r="F115" s="71" t="s">
        <v>77</v>
      </c>
      <c r="G115" s="41">
        <v>327902315033</v>
      </c>
      <c r="H115" s="40">
        <v>42480</v>
      </c>
      <c r="I115" s="40">
        <v>42480</v>
      </c>
      <c r="J115" s="40" t="s">
        <v>108</v>
      </c>
      <c r="K115" s="56">
        <v>28462286</v>
      </c>
      <c r="L115" s="40">
        <v>42572</v>
      </c>
      <c r="M115" s="24">
        <f t="shared" si="16"/>
        <v>28462286</v>
      </c>
      <c r="N115" s="40">
        <v>42572</v>
      </c>
      <c r="O115" s="24">
        <v>28462286</v>
      </c>
      <c r="P115" s="43">
        <v>0</v>
      </c>
      <c r="Q115" s="43">
        <v>0</v>
      </c>
      <c r="R115" s="43">
        <v>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223">
        <v>0</v>
      </c>
      <c r="Z115" s="339"/>
      <c r="AA115" s="228">
        <v>0</v>
      </c>
      <c r="AB115" s="43">
        <v>0</v>
      </c>
      <c r="AC115" s="43">
        <v>0</v>
      </c>
      <c r="AD115" s="43">
        <v>0</v>
      </c>
      <c r="AE115" s="43">
        <v>0</v>
      </c>
      <c r="AF115" s="223">
        <v>0</v>
      </c>
      <c r="AG115" s="234"/>
      <c r="AH115" s="228">
        <v>0</v>
      </c>
      <c r="AI115" s="56">
        <f t="shared" si="17"/>
        <v>28462286</v>
      </c>
      <c r="AJ115" s="40">
        <v>42576</v>
      </c>
      <c r="AK115" s="56">
        <v>28462286</v>
      </c>
      <c r="AL115" s="43">
        <v>0</v>
      </c>
      <c r="AM115" s="43">
        <v>0</v>
      </c>
      <c r="AN115" s="43">
        <v>0</v>
      </c>
      <c r="AO115" s="43">
        <v>0</v>
      </c>
      <c r="AP115" s="43">
        <v>0</v>
      </c>
      <c r="AQ115" s="43">
        <v>0</v>
      </c>
      <c r="AR115" s="43">
        <v>0</v>
      </c>
      <c r="AS115" s="43">
        <v>0</v>
      </c>
      <c r="AT115" s="43">
        <v>0</v>
      </c>
      <c r="AU115" s="43">
        <v>0</v>
      </c>
      <c r="AV115" s="43"/>
      <c r="AW115" s="19"/>
      <c r="AX115" s="24">
        <f t="shared" si="18"/>
        <v>0</v>
      </c>
      <c r="AY115" s="24">
        <f t="shared" si="19"/>
        <v>0</v>
      </c>
      <c r="AZ115" s="24">
        <f t="shared" si="20"/>
        <v>0</v>
      </c>
      <c r="BA115" s="457">
        <f t="shared" si="21"/>
        <v>4</v>
      </c>
      <c r="BB115" s="217">
        <f t="shared" si="24"/>
        <v>1</v>
      </c>
      <c r="BC115" s="216">
        <f t="shared" si="22"/>
        <v>1</v>
      </c>
      <c r="BD115" s="14">
        <f t="shared" si="25"/>
        <v>92</v>
      </c>
      <c r="BE115" s="349">
        <f t="shared" si="23"/>
        <v>28462286</v>
      </c>
    </row>
    <row r="116" spans="1:57" s="14" customFormat="1" x14ac:dyDescent="0.2">
      <c r="A116" s="40">
        <v>42510</v>
      </c>
      <c r="B116" s="22">
        <v>9082111814</v>
      </c>
      <c r="C116" s="22">
        <f>COUNTIF(СписМінфін!$B$2:$B$101,F116)</f>
        <v>1</v>
      </c>
      <c r="D116" s="22">
        <v>9082111814</v>
      </c>
      <c r="E116" s="22" t="str">
        <f t="shared" si="15"/>
        <v>5ПРИВАТНЕ АКЦIОНЕРНЕ ТОВАРИСТВО "АДМ ІЛЛІЧІВСЬК"</v>
      </c>
      <c r="F116" s="71" t="s">
        <v>77</v>
      </c>
      <c r="G116" s="41">
        <v>327902315033</v>
      </c>
      <c r="H116" s="40">
        <v>42510</v>
      </c>
      <c r="I116" s="40">
        <v>42510</v>
      </c>
      <c r="J116" s="40" t="s">
        <v>108</v>
      </c>
      <c r="K116" s="56">
        <v>43284327</v>
      </c>
      <c r="L116" s="40">
        <v>42572</v>
      </c>
      <c r="M116" s="24">
        <f t="shared" si="16"/>
        <v>43284327</v>
      </c>
      <c r="N116" s="40">
        <v>42572</v>
      </c>
      <c r="O116" s="24">
        <v>43284327</v>
      </c>
      <c r="P116" s="43">
        <v>0</v>
      </c>
      <c r="Q116" s="43">
        <v>0</v>
      </c>
      <c r="R116" s="43">
        <v>0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223">
        <v>0</v>
      </c>
      <c r="Z116" s="339"/>
      <c r="AA116" s="228">
        <v>0</v>
      </c>
      <c r="AB116" s="43">
        <v>0</v>
      </c>
      <c r="AC116" s="43">
        <v>0</v>
      </c>
      <c r="AD116" s="43">
        <v>0</v>
      </c>
      <c r="AE116" s="43">
        <v>0</v>
      </c>
      <c r="AF116" s="223">
        <v>0</v>
      </c>
      <c r="AG116" s="234"/>
      <c r="AH116" s="228">
        <v>0</v>
      </c>
      <c r="AI116" s="56">
        <f t="shared" si="17"/>
        <v>43284327</v>
      </c>
      <c r="AJ116" s="40">
        <v>42576</v>
      </c>
      <c r="AK116" s="56">
        <v>43284327</v>
      </c>
      <c r="AL116" s="43">
        <v>0</v>
      </c>
      <c r="AM116" s="43">
        <v>0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0</v>
      </c>
      <c r="AT116" s="43">
        <v>0</v>
      </c>
      <c r="AU116" s="43">
        <v>0</v>
      </c>
      <c r="AV116" s="43"/>
      <c r="AW116" s="19"/>
      <c r="AX116" s="24">
        <f t="shared" si="18"/>
        <v>0</v>
      </c>
      <c r="AY116" s="24">
        <f t="shared" si="19"/>
        <v>0</v>
      </c>
      <c r="AZ116" s="24">
        <f t="shared" si="20"/>
        <v>0</v>
      </c>
      <c r="BA116" s="457">
        <f t="shared" si="21"/>
        <v>5</v>
      </c>
      <c r="BB116" s="217">
        <f t="shared" si="24"/>
        <v>1</v>
      </c>
      <c r="BC116" s="216">
        <f t="shared" si="22"/>
        <v>1</v>
      </c>
      <c r="BD116" s="14">
        <f t="shared" si="25"/>
        <v>62</v>
      </c>
      <c r="BE116" s="349">
        <f t="shared" si="23"/>
        <v>43284327</v>
      </c>
    </row>
    <row r="117" spans="1:57" s="14" customFormat="1" x14ac:dyDescent="0.2">
      <c r="A117" s="40">
        <v>42542</v>
      </c>
      <c r="B117" s="22">
        <v>9102962408</v>
      </c>
      <c r="C117" s="22">
        <f>COUNTIF(СписМінфін!$B$2:$B$101,F117)</f>
        <v>1</v>
      </c>
      <c r="D117" s="22">
        <v>9102962408</v>
      </c>
      <c r="E117" s="22" t="str">
        <f t="shared" si="15"/>
        <v>6ПРИВАТНЕ АКЦIОНЕРНЕ ТОВАРИСТВО "АДМ ІЛЛІЧІВСЬК"</v>
      </c>
      <c r="F117" s="71" t="s">
        <v>77</v>
      </c>
      <c r="G117" s="41">
        <v>327902315033</v>
      </c>
      <c r="H117" s="40">
        <v>42542</v>
      </c>
      <c r="I117" s="40">
        <v>42542</v>
      </c>
      <c r="J117" s="40" t="s">
        <v>108</v>
      </c>
      <c r="K117" s="56">
        <v>16712941</v>
      </c>
      <c r="L117" s="40">
        <v>42627</v>
      </c>
      <c r="M117" s="24">
        <f t="shared" si="16"/>
        <v>16712941</v>
      </c>
      <c r="N117" s="40">
        <v>42627</v>
      </c>
      <c r="O117" s="24">
        <v>16712941</v>
      </c>
      <c r="P117" s="43">
        <v>0</v>
      </c>
      <c r="Q117" s="43">
        <v>0</v>
      </c>
      <c r="R117" s="43">
        <v>0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223">
        <v>0</v>
      </c>
      <c r="Z117" s="339"/>
      <c r="AA117" s="228">
        <v>0</v>
      </c>
      <c r="AB117" s="43">
        <v>0</v>
      </c>
      <c r="AC117" s="43">
        <v>0</v>
      </c>
      <c r="AD117" s="43">
        <v>0</v>
      </c>
      <c r="AE117" s="43">
        <v>0</v>
      </c>
      <c r="AF117" s="223">
        <v>0</v>
      </c>
      <c r="AG117" s="234"/>
      <c r="AH117" s="228">
        <v>0</v>
      </c>
      <c r="AI117" s="56">
        <f t="shared" si="17"/>
        <v>16712941</v>
      </c>
      <c r="AJ117" s="40">
        <v>42629</v>
      </c>
      <c r="AK117" s="56">
        <v>16712941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0</v>
      </c>
      <c r="AS117" s="43">
        <v>0</v>
      </c>
      <c r="AT117" s="43">
        <v>0</v>
      </c>
      <c r="AU117" s="43">
        <v>0</v>
      </c>
      <c r="AV117" s="43"/>
      <c r="AW117" s="19"/>
      <c r="AX117" s="24">
        <f t="shared" si="18"/>
        <v>0</v>
      </c>
      <c r="AY117" s="24">
        <f t="shared" si="19"/>
        <v>0</v>
      </c>
      <c r="AZ117" s="24">
        <f t="shared" si="20"/>
        <v>0</v>
      </c>
      <c r="BA117" s="457">
        <f t="shared" si="21"/>
        <v>6</v>
      </c>
      <c r="BB117" s="217">
        <f t="shared" si="24"/>
        <v>1</v>
      </c>
      <c r="BC117" s="216">
        <f t="shared" si="22"/>
        <v>1</v>
      </c>
      <c r="BD117" s="14">
        <f t="shared" si="25"/>
        <v>85</v>
      </c>
      <c r="BE117" s="349">
        <f t="shared" si="23"/>
        <v>16712941</v>
      </c>
    </row>
    <row r="118" spans="1:57" s="14" customFormat="1" x14ac:dyDescent="0.2">
      <c r="A118" s="40">
        <v>42571</v>
      </c>
      <c r="B118" s="22">
        <v>9126090931</v>
      </c>
      <c r="C118" s="22">
        <f>COUNTIF(СписМінфін!$B$2:$B$101,F118)</f>
        <v>1</v>
      </c>
      <c r="D118" s="22">
        <v>9126090931</v>
      </c>
      <c r="E118" s="22" t="str">
        <f t="shared" si="15"/>
        <v>7ПРИВАТНЕ АКЦIОНЕРНЕ ТОВАРИСТВО "АДМ ІЛЛІЧІВСЬК"</v>
      </c>
      <c r="F118" s="71" t="s">
        <v>77</v>
      </c>
      <c r="G118" s="41">
        <v>327902315033</v>
      </c>
      <c r="H118" s="40">
        <v>42571</v>
      </c>
      <c r="I118" s="40">
        <v>42571</v>
      </c>
      <c r="J118" s="40" t="s">
        <v>108</v>
      </c>
      <c r="K118" s="56">
        <v>37792893</v>
      </c>
      <c r="L118" s="40">
        <v>42656</v>
      </c>
      <c r="M118" s="24">
        <f t="shared" si="16"/>
        <v>37792893</v>
      </c>
      <c r="N118" s="40">
        <v>42656</v>
      </c>
      <c r="O118" s="24">
        <v>37792893</v>
      </c>
      <c r="P118" s="43">
        <v>0</v>
      </c>
      <c r="Q118" s="43">
        <v>0</v>
      </c>
      <c r="R118" s="43">
        <v>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223">
        <v>0</v>
      </c>
      <c r="Z118" s="339"/>
      <c r="AA118" s="228">
        <v>0</v>
      </c>
      <c r="AB118" s="43">
        <v>0</v>
      </c>
      <c r="AC118" s="43">
        <v>0</v>
      </c>
      <c r="AD118" s="43">
        <v>0</v>
      </c>
      <c r="AE118" s="43">
        <v>0</v>
      </c>
      <c r="AF118" s="223">
        <v>0</v>
      </c>
      <c r="AG118" s="234"/>
      <c r="AH118" s="228">
        <v>0</v>
      </c>
      <c r="AI118" s="56">
        <f t="shared" si="17"/>
        <v>37792893</v>
      </c>
      <c r="AJ118" s="40">
        <v>42661</v>
      </c>
      <c r="AK118" s="56">
        <v>37792893</v>
      </c>
      <c r="AL118" s="43">
        <v>0</v>
      </c>
      <c r="AM118" s="43">
        <v>0</v>
      </c>
      <c r="AN118" s="43">
        <v>0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0</v>
      </c>
      <c r="AU118" s="43">
        <v>0</v>
      </c>
      <c r="AV118" s="43"/>
      <c r="AW118" s="19"/>
      <c r="AX118" s="24">
        <f t="shared" si="18"/>
        <v>0</v>
      </c>
      <c r="AY118" s="24">
        <f t="shared" si="19"/>
        <v>0</v>
      </c>
      <c r="AZ118" s="24">
        <f t="shared" si="20"/>
        <v>0</v>
      </c>
      <c r="BA118" s="457">
        <f t="shared" si="21"/>
        <v>7</v>
      </c>
      <c r="BB118" s="217">
        <f t="shared" si="24"/>
        <v>1</v>
      </c>
      <c r="BC118" s="216">
        <f t="shared" si="22"/>
        <v>1</v>
      </c>
      <c r="BD118" s="14">
        <f t="shared" si="25"/>
        <v>85</v>
      </c>
      <c r="BE118" s="349">
        <f t="shared" si="23"/>
        <v>37792893</v>
      </c>
    </row>
    <row r="119" spans="1:57" s="14" customFormat="1" x14ac:dyDescent="0.2">
      <c r="A119" s="40">
        <v>42604</v>
      </c>
      <c r="B119" s="22">
        <v>9151328669</v>
      </c>
      <c r="C119" s="22">
        <f>COUNTIF(СписМінфін!$B$2:$B$101,F119)</f>
        <v>1</v>
      </c>
      <c r="D119" s="22">
        <v>9151328669</v>
      </c>
      <c r="E119" s="22" t="str">
        <f t="shared" si="15"/>
        <v>8ПРИВАТНЕ АКЦIОНЕРНЕ ТОВАРИСТВО "АДМ ІЛЛІЧІВСЬК"</v>
      </c>
      <c r="F119" s="71" t="s">
        <v>77</v>
      </c>
      <c r="G119" s="41">
        <v>327902315033</v>
      </c>
      <c r="H119" s="40">
        <v>42604</v>
      </c>
      <c r="I119" s="40">
        <v>42604</v>
      </c>
      <c r="J119" s="40" t="s">
        <v>108</v>
      </c>
      <c r="K119" s="56">
        <v>34008049</v>
      </c>
      <c r="L119" s="40">
        <v>42662</v>
      </c>
      <c r="M119" s="24">
        <f t="shared" si="16"/>
        <v>34008049</v>
      </c>
      <c r="N119" s="40">
        <v>42663</v>
      </c>
      <c r="O119" s="24">
        <v>34008049</v>
      </c>
      <c r="P119" s="43">
        <v>0</v>
      </c>
      <c r="Q119" s="43">
        <v>0</v>
      </c>
      <c r="R119" s="43">
        <v>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223">
        <v>0</v>
      </c>
      <c r="Z119" s="339"/>
      <c r="AA119" s="228">
        <v>0</v>
      </c>
      <c r="AB119" s="43">
        <v>0</v>
      </c>
      <c r="AC119" s="43">
        <v>0</v>
      </c>
      <c r="AD119" s="43">
        <v>0</v>
      </c>
      <c r="AE119" s="43">
        <v>0</v>
      </c>
      <c r="AF119" s="223">
        <v>0</v>
      </c>
      <c r="AG119" s="234"/>
      <c r="AH119" s="228">
        <v>0</v>
      </c>
      <c r="AI119" s="56">
        <f t="shared" si="17"/>
        <v>34008049</v>
      </c>
      <c r="AJ119" s="40">
        <v>42668</v>
      </c>
      <c r="AK119" s="56">
        <v>34008049</v>
      </c>
      <c r="AL119" s="43">
        <v>0</v>
      </c>
      <c r="AM119" s="43">
        <v>0</v>
      </c>
      <c r="AN119" s="43">
        <v>0</v>
      </c>
      <c r="AO119" s="43">
        <v>0</v>
      </c>
      <c r="AP119" s="43">
        <v>0</v>
      </c>
      <c r="AQ119" s="43">
        <v>0</v>
      </c>
      <c r="AR119" s="43">
        <v>0</v>
      </c>
      <c r="AS119" s="43">
        <v>0</v>
      </c>
      <c r="AT119" s="43">
        <v>0</v>
      </c>
      <c r="AU119" s="43">
        <v>0</v>
      </c>
      <c r="AV119" s="43"/>
      <c r="AW119" s="19"/>
      <c r="AX119" s="24">
        <f t="shared" si="18"/>
        <v>0</v>
      </c>
      <c r="AY119" s="24">
        <f t="shared" si="19"/>
        <v>0</v>
      </c>
      <c r="AZ119" s="24">
        <f t="shared" si="20"/>
        <v>0</v>
      </c>
      <c r="BA119" s="457">
        <f t="shared" si="21"/>
        <v>8</v>
      </c>
      <c r="BB119" s="217">
        <f t="shared" si="24"/>
        <v>1</v>
      </c>
      <c r="BC119" s="216">
        <f t="shared" si="22"/>
        <v>1</v>
      </c>
      <c r="BD119" s="14">
        <f t="shared" si="25"/>
        <v>59</v>
      </c>
      <c r="BE119" s="349">
        <f t="shared" si="23"/>
        <v>34008049</v>
      </c>
    </row>
    <row r="120" spans="1:57" s="14" customFormat="1" x14ac:dyDescent="0.2">
      <c r="A120" s="40">
        <v>42632</v>
      </c>
      <c r="B120" s="22">
        <v>9171868246</v>
      </c>
      <c r="C120" s="22">
        <f>COUNTIF(СписМінфін!$B$2:$B$101,F120)</f>
        <v>1</v>
      </c>
      <c r="D120" s="22">
        <v>9171868246</v>
      </c>
      <c r="E120" s="22" t="str">
        <f t="shared" si="15"/>
        <v>9ПРИВАТНЕ АКЦIОНЕРНЕ ТОВАРИСТВО "АДМ ІЛЛІЧІВСЬК"</v>
      </c>
      <c r="F120" s="71" t="s">
        <v>77</v>
      </c>
      <c r="G120" s="41">
        <v>327902315033</v>
      </c>
      <c r="H120" s="40">
        <v>42632</v>
      </c>
      <c r="I120" s="40">
        <v>42632</v>
      </c>
      <c r="J120" s="40" t="s">
        <v>108</v>
      </c>
      <c r="K120" s="56">
        <v>11061714</v>
      </c>
      <c r="L120" s="40">
        <v>42667</v>
      </c>
      <c r="M120" s="24">
        <f t="shared" si="16"/>
        <v>11061714</v>
      </c>
      <c r="N120" s="40">
        <v>42667</v>
      </c>
      <c r="O120" s="24">
        <v>11061714</v>
      </c>
      <c r="P120" s="43">
        <v>0</v>
      </c>
      <c r="Q120" s="43">
        <v>0</v>
      </c>
      <c r="R120" s="43">
        <v>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223">
        <v>0</v>
      </c>
      <c r="Z120" s="339"/>
      <c r="AA120" s="228">
        <v>0</v>
      </c>
      <c r="AB120" s="43">
        <v>0</v>
      </c>
      <c r="AC120" s="43">
        <v>0</v>
      </c>
      <c r="AD120" s="43">
        <v>0</v>
      </c>
      <c r="AE120" s="43">
        <v>0</v>
      </c>
      <c r="AF120" s="223">
        <v>0</v>
      </c>
      <c r="AG120" s="234"/>
      <c r="AH120" s="228">
        <v>0</v>
      </c>
      <c r="AI120" s="56">
        <f t="shared" si="17"/>
        <v>11061714</v>
      </c>
      <c r="AJ120" s="40">
        <v>42670</v>
      </c>
      <c r="AK120" s="56">
        <v>11061714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/>
      <c r="AW120" s="19"/>
      <c r="AX120" s="24">
        <f t="shared" si="18"/>
        <v>0</v>
      </c>
      <c r="AY120" s="24">
        <f t="shared" si="19"/>
        <v>0</v>
      </c>
      <c r="AZ120" s="24">
        <f t="shared" si="20"/>
        <v>0</v>
      </c>
      <c r="BA120" s="457">
        <f t="shared" si="21"/>
        <v>9</v>
      </c>
      <c r="BB120" s="217">
        <f t="shared" si="24"/>
        <v>1</v>
      </c>
      <c r="BC120" s="216">
        <f t="shared" si="22"/>
        <v>1</v>
      </c>
      <c r="BD120" s="14">
        <f t="shared" si="25"/>
        <v>35</v>
      </c>
      <c r="BE120" s="349">
        <f t="shared" si="23"/>
        <v>11061714</v>
      </c>
    </row>
    <row r="121" spans="1:57" s="14" customFormat="1" x14ac:dyDescent="0.2">
      <c r="A121" s="40">
        <v>42663</v>
      </c>
      <c r="B121" s="22">
        <v>9197766948</v>
      </c>
      <c r="C121" s="22">
        <f>COUNTIF(СписМінфін!$B$2:$B$101,F121)</f>
        <v>1</v>
      </c>
      <c r="D121" s="22">
        <v>9197766948</v>
      </c>
      <c r="E121" s="22" t="str">
        <f t="shared" si="15"/>
        <v>10ПРИВАТНЕ АКЦIОНЕРНЕ ТОВАРИСТВО "АДМ ІЛЛІЧІВСЬК"</v>
      </c>
      <c r="F121" s="71" t="s">
        <v>77</v>
      </c>
      <c r="G121" s="41">
        <v>327902315033</v>
      </c>
      <c r="H121" s="40">
        <v>42663</v>
      </c>
      <c r="I121" s="40">
        <v>42663</v>
      </c>
      <c r="J121" s="40" t="s">
        <v>108</v>
      </c>
      <c r="K121" s="56">
        <v>26634714</v>
      </c>
      <c r="L121" s="40">
        <v>42724</v>
      </c>
      <c r="M121" s="24">
        <f t="shared" si="16"/>
        <v>26634714</v>
      </c>
      <c r="N121" s="40">
        <v>42724</v>
      </c>
      <c r="O121" s="24">
        <v>26634714</v>
      </c>
      <c r="P121" s="43">
        <v>0</v>
      </c>
      <c r="Q121" s="43">
        <v>0</v>
      </c>
      <c r="R121" s="43">
        <v>0</v>
      </c>
      <c r="S121" s="43">
        <v>0</v>
      </c>
      <c r="T121" s="43">
        <v>0</v>
      </c>
      <c r="U121" s="43">
        <v>0</v>
      </c>
      <c r="V121" s="43">
        <v>0</v>
      </c>
      <c r="W121" s="43">
        <v>0</v>
      </c>
      <c r="X121" s="43">
        <v>0</v>
      </c>
      <c r="Y121" s="223">
        <v>0</v>
      </c>
      <c r="Z121" s="339"/>
      <c r="AA121" s="228">
        <v>0</v>
      </c>
      <c r="AB121" s="43">
        <v>0</v>
      </c>
      <c r="AC121" s="43">
        <v>0</v>
      </c>
      <c r="AD121" s="43">
        <v>0</v>
      </c>
      <c r="AE121" s="43">
        <v>0</v>
      </c>
      <c r="AF121" s="223">
        <v>0</v>
      </c>
      <c r="AG121" s="234"/>
      <c r="AH121" s="228">
        <v>0</v>
      </c>
      <c r="AI121" s="56">
        <f t="shared" si="17"/>
        <v>26634714</v>
      </c>
      <c r="AJ121" s="40">
        <v>42726</v>
      </c>
      <c r="AK121" s="56">
        <v>26634714</v>
      </c>
      <c r="AL121" s="43">
        <v>0</v>
      </c>
      <c r="AM121" s="43">
        <v>0</v>
      </c>
      <c r="AN121" s="43">
        <v>0</v>
      </c>
      <c r="AO121" s="43">
        <v>0</v>
      </c>
      <c r="AP121" s="43">
        <v>0</v>
      </c>
      <c r="AQ121" s="43">
        <v>0</v>
      </c>
      <c r="AR121" s="43">
        <v>0</v>
      </c>
      <c r="AS121" s="43">
        <v>0</v>
      </c>
      <c r="AT121" s="43">
        <v>0</v>
      </c>
      <c r="AU121" s="43">
        <v>0</v>
      </c>
      <c r="AV121" s="43"/>
      <c r="AW121" s="19"/>
      <c r="AX121" s="24">
        <f t="shared" si="18"/>
        <v>0</v>
      </c>
      <c r="AY121" s="24">
        <f t="shared" si="19"/>
        <v>0</v>
      </c>
      <c r="AZ121" s="24">
        <f t="shared" si="20"/>
        <v>0</v>
      </c>
      <c r="BA121" s="457">
        <f t="shared" si="21"/>
        <v>10</v>
      </c>
      <c r="BB121" s="217">
        <f t="shared" si="24"/>
        <v>1</v>
      </c>
      <c r="BC121" s="216">
        <f t="shared" si="22"/>
        <v>1</v>
      </c>
      <c r="BD121" s="14">
        <f t="shared" si="25"/>
        <v>61</v>
      </c>
      <c r="BE121" s="349">
        <f t="shared" si="23"/>
        <v>26634714</v>
      </c>
    </row>
    <row r="122" spans="1:57" s="14" customFormat="1" x14ac:dyDescent="0.2">
      <c r="A122" s="40">
        <v>42422</v>
      </c>
      <c r="B122" s="22">
        <v>9021903089</v>
      </c>
      <c r="C122" s="22">
        <f>COUNTIF(СписМінфін!$B$2:$B$101,F122)</f>
        <v>1</v>
      </c>
      <c r="D122" s="22">
        <v>9021903089</v>
      </c>
      <c r="E122" s="22" t="str">
        <f t="shared" si="15"/>
        <v>2ПРИВАТНЕ АКЦIОНЕРНЕ ТОВАРИСТВО "ЄВРАЗ ДНІПРОВСЬКИЙ МЕТАЛУРГІЙНИЙ ЗАВОД"</v>
      </c>
      <c r="F122" s="71" t="s">
        <v>36</v>
      </c>
      <c r="G122" s="41">
        <v>53930504026</v>
      </c>
      <c r="H122" s="40">
        <v>42422</v>
      </c>
      <c r="I122" s="40">
        <v>42422</v>
      </c>
      <c r="J122" s="40" t="s">
        <v>108</v>
      </c>
      <c r="K122" s="56">
        <v>46719040</v>
      </c>
      <c r="L122" s="40">
        <v>42450</v>
      </c>
      <c r="M122" s="24">
        <f t="shared" si="16"/>
        <v>46719040</v>
      </c>
      <c r="N122" s="40">
        <v>42451</v>
      </c>
      <c r="O122" s="24">
        <v>46719040</v>
      </c>
      <c r="P122" s="43">
        <v>0</v>
      </c>
      <c r="Q122" s="43">
        <v>0</v>
      </c>
      <c r="R122" s="43">
        <v>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223">
        <v>0</v>
      </c>
      <c r="Z122" s="339"/>
      <c r="AA122" s="228">
        <v>0</v>
      </c>
      <c r="AB122" s="43">
        <v>0</v>
      </c>
      <c r="AC122" s="43">
        <v>0</v>
      </c>
      <c r="AD122" s="43">
        <v>0</v>
      </c>
      <c r="AE122" s="43">
        <v>0</v>
      </c>
      <c r="AF122" s="223">
        <v>0</v>
      </c>
      <c r="AG122" s="234"/>
      <c r="AH122" s="228">
        <v>0</v>
      </c>
      <c r="AI122" s="56">
        <f t="shared" si="17"/>
        <v>46719040</v>
      </c>
      <c r="AJ122" s="40">
        <v>42457</v>
      </c>
      <c r="AK122" s="56">
        <v>46719040</v>
      </c>
      <c r="AL122" s="43">
        <v>0</v>
      </c>
      <c r="AM122" s="43">
        <v>0</v>
      </c>
      <c r="AN122" s="43">
        <v>0</v>
      </c>
      <c r="AO122" s="43">
        <v>0</v>
      </c>
      <c r="AP122" s="43">
        <v>0</v>
      </c>
      <c r="AQ122" s="43">
        <v>0</v>
      </c>
      <c r="AR122" s="43">
        <v>0</v>
      </c>
      <c r="AS122" s="43">
        <v>0</v>
      </c>
      <c r="AT122" s="43">
        <v>0</v>
      </c>
      <c r="AU122" s="43">
        <v>0</v>
      </c>
      <c r="AV122" s="43"/>
      <c r="AW122" s="19"/>
      <c r="AX122" s="24">
        <f t="shared" si="18"/>
        <v>0</v>
      </c>
      <c r="AY122" s="24">
        <f t="shared" si="19"/>
        <v>0</v>
      </c>
      <c r="AZ122" s="24">
        <f t="shared" si="20"/>
        <v>0</v>
      </c>
      <c r="BA122" s="457">
        <f t="shared" si="21"/>
        <v>2</v>
      </c>
      <c r="BB122" s="217">
        <f t="shared" si="24"/>
        <v>1</v>
      </c>
      <c r="BC122" s="216">
        <f t="shared" si="22"/>
        <v>1</v>
      </c>
      <c r="BD122" s="14">
        <f t="shared" si="25"/>
        <v>29</v>
      </c>
      <c r="BE122" s="349">
        <f t="shared" si="23"/>
        <v>46719040</v>
      </c>
    </row>
    <row r="123" spans="1:57" s="14" customFormat="1" x14ac:dyDescent="0.2">
      <c r="A123" s="40">
        <v>42447</v>
      </c>
      <c r="B123" s="22">
        <v>9038820591</v>
      </c>
      <c r="C123" s="22">
        <f>COUNTIF(СписМінфін!$B$2:$B$101,F123)</f>
        <v>1</v>
      </c>
      <c r="D123" s="22">
        <v>9038820591</v>
      </c>
      <c r="E123" s="22" t="str">
        <f t="shared" si="15"/>
        <v>3ПРИВАТНЕ АКЦIОНЕРНЕ ТОВАРИСТВО "ЄВРАЗ ДНІПРОВСЬКИЙ МЕТАЛУРГІЙНИЙ ЗАВОД"</v>
      </c>
      <c r="F123" s="71" t="s">
        <v>36</v>
      </c>
      <c r="G123" s="41">
        <v>53930504026</v>
      </c>
      <c r="H123" s="40">
        <v>42447</v>
      </c>
      <c r="I123" s="40">
        <v>42447</v>
      </c>
      <c r="J123" s="40" t="s">
        <v>108</v>
      </c>
      <c r="K123" s="56">
        <v>20823034</v>
      </c>
      <c r="L123" s="40">
        <v>42480</v>
      </c>
      <c r="M123" s="24">
        <f t="shared" si="16"/>
        <v>20823034</v>
      </c>
      <c r="N123" s="40">
        <v>42481</v>
      </c>
      <c r="O123" s="24">
        <v>20823034</v>
      </c>
      <c r="P123" s="43">
        <v>0</v>
      </c>
      <c r="Q123" s="43">
        <v>0</v>
      </c>
      <c r="R123" s="43">
        <v>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223">
        <v>0</v>
      </c>
      <c r="Z123" s="339"/>
      <c r="AA123" s="228">
        <v>0</v>
      </c>
      <c r="AB123" s="43">
        <v>0</v>
      </c>
      <c r="AC123" s="43">
        <v>0</v>
      </c>
      <c r="AD123" s="43">
        <v>0</v>
      </c>
      <c r="AE123" s="43">
        <v>0</v>
      </c>
      <c r="AF123" s="223">
        <v>0</v>
      </c>
      <c r="AG123" s="234"/>
      <c r="AH123" s="228">
        <v>0</v>
      </c>
      <c r="AI123" s="56">
        <f t="shared" si="17"/>
        <v>20823034</v>
      </c>
      <c r="AJ123" s="40">
        <v>42488</v>
      </c>
      <c r="AK123" s="56">
        <v>20823034</v>
      </c>
      <c r="AL123" s="43">
        <v>0</v>
      </c>
      <c r="AM123" s="43">
        <v>0</v>
      </c>
      <c r="AN123" s="43">
        <v>0</v>
      </c>
      <c r="AO123" s="43">
        <v>0</v>
      </c>
      <c r="AP123" s="43">
        <v>0</v>
      </c>
      <c r="AQ123" s="43">
        <v>0</v>
      </c>
      <c r="AR123" s="43">
        <v>0</v>
      </c>
      <c r="AS123" s="43">
        <v>0</v>
      </c>
      <c r="AT123" s="43">
        <v>0</v>
      </c>
      <c r="AU123" s="43">
        <v>0</v>
      </c>
      <c r="AV123" s="43"/>
      <c r="AW123" s="19"/>
      <c r="AX123" s="24">
        <f t="shared" si="18"/>
        <v>0</v>
      </c>
      <c r="AY123" s="24">
        <f t="shared" si="19"/>
        <v>0</v>
      </c>
      <c r="AZ123" s="24">
        <f t="shared" si="20"/>
        <v>0</v>
      </c>
      <c r="BA123" s="457">
        <f t="shared" si="21"/>
        <v>3</v>
      </c>
      <c r="BB123" s="217">
        <f t="shared" si="24"/>
        <v>1</v>
      </c>
      <c r="BC123" s="216">
        <f t="shared" si="22"/>
        <v>1</v>
      </c>
      <c r="BD123" s="14">
        <f t="shared" si="25"/>
        <v>34</v>
      </c>
      <c r="BE123" s="349">
        <f t="shared" si="23"/>
        <v>20823034</v>
      </c>
    </row>
    <row r="124" spans="1:57" s="14" customFormat="1" x14ac:dyDescent="0.2">
      <c r="A124" s="40">
        <v>42478</v>
      </c>
      <c r="B124" s="22">
        <v>9058570061</v>
      </c>
      <c r="C124" s="22">
        <f>COUNTIF(СписМінфін!$B$2:$B$101,F124)</f>
        <v>1</v>
      </c>
      <c r="D124" s="22">
        <v>9058570061</v>
      </c>
      <c r="E124" s="22" t="str">
        <f t="shared" si="15"/>
        <v>4ПРИВАТНЕ АКЦIОНЕРНЕ ТОВАРИСТВО "ЄВРАЗ ДНІПРОВСЬКИЙ МЕТАЛУРГІЙНИЙ ЗАВОД"</v>
      </c>
      <c r="F124" s="71" t="s">
        <v>36</v>
      </c>
      <c r="G124" s="41">
        <v>53930504026</v>
      </c>
      <c r="H124" s="40">
        <v>42478</v>
      </c>
      <c r="I124" s="40">
        <v>42478</v>
      </c>
      <c r="J124" s="40" t="s">
        <v>108</v>
      </c>
      <c r="K124" s="56">
        <v>13557883</v>
      </c>
      <c r="L124" s="40">
        <v>42513</v>
      </c>
      <c r="M124" s="24">
        <f t="shared" si="16"/>
        <v>13546890.539999999</v>
      </c>
      <c r="N124" s="40">
        <v>42514</v>
      </c>
      <c r="O124" s="24">
        <v>13546890.539999999</v>
      </c>
      <c r="P124" s="43">
        <v>0</v>
      </c>
      <c r="Q124" s="43">
        <v>0</v>
      </c>
      <c r="R124" s="43">
        <v>0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223">
        <v>0</v>
      </c>
      <c r="Z124" s="339"/>
      <c r="AA124" s="227">
        <v>42531</v>
      </c>
      <c r="AB124" s="22">
        <v>534202</v>
      </c>
      <c r="AC124" s="42">
        <v>10992.46</v>
      </c>
      <c r="AD124" s="40">
        <v>42692</v>
      </c>
      <c r="AE124" s="22">
        <v>5795.92</v>
      </c>
      <c r="AF124" s="243" t="s">
        <v>149</v>
      </c>
      <c r="AG124" s="253"/>
      <c r="AH124" s="228">
        <v>0</v>
      </c>
      <c r="AI124" s="56">
        <f t="shared" si="17"/>
        <v>13546890.539999999</v>
      </c>
      <c r="AJ124" s="40">
        <v>42517</v>
      </c>
      <c r="AK124" s="56">
        <v>13546890.539999999</v>
      </c>
      <c r="AL124" s="43">
        <v>0</v>
      </c>
      <c r="AM124" s="43">
        <v>0</v>
      </c>
      <c r="AN124" s="43">
        <v>0</v>
      </c>
      <c r="AO124" s="43">
        <v>0</v>
      </c>
      <c r="AP124" s="43">
        <v>0</v>
      </c>
      <c r="AQ124" s="43">
        <v>0</v>
      </c>
      <c r="AR124" s="43">
        <v>0</v>
      </c>
      <c r="AS124" s="43">
        <v>0</v>
      </c>
      <c r="AT124" s="43">
        <v>0</v>
      </c>
      <c r="AU124" s="43">
        <v>0</v>
      </c>
      <c r="AV124" s="43"/>
      <c r="AW124" s="19"/>
      <c r="AX124" s="24">
        <f t="shared" si="18"/>
        <v>8.9494278654456139E-10</v>
      </c>
      <c r="AY124" s="24">
        <f t="shared" si="19"/>
        <v>0</v>
      </c>
      <c r="AZ124" s="24">
        <f t="shared" si="20"/>
        <v>10992.460000000894</v>
      </c>
      <c r="BA124" s="457">
        <f t="shared" si="21"/>
        <v>4</v>
      </c>
      <c r="BB124" s="217">
        <f t="shared" si="24"/>
        <v>1</v>
      </c>
      <c r="BC124" s="216">
        <f t="shared" si="22"/>
        <v>1</v>
      </c>
      <c r="BD124" s="14">
        <f t="shared" si="25"/>
        <v>36</v>
      </c>
      <c r="BE124" s="349">
        <f t="shared" si="23"/>
        <v>13546890.539999999</v>
      </c>
    </row>
    <row r="125" spans="1:57" s="14" customFormat="1" x14ac:dyDescent="0.2">
      <c r="A125" s="40">
        <v>42508</v>
      </c>
      <c r="B125" s="22">
        <v>9080373746</v>
      </c>
      <c r="C125" s="22">
        <f>COUNTIF(СписМінфін!$B$2:$B$101,F125)</f>
        <v>1</v>
      </c>
      <c r="D125" s="22">
        <v>9080373746</v>
      </c>
      <c r="E125" s="22" t="str">
        <f t="shared" si="15"/>
        <v>5ПРИВАТНЕ АКЦIОНЕРНЕ ТОВАРИСТВО "ЄВРАЗ ДНІПРОВСЬКИЙ МЕТАЛУРГІЙНИЙ ЗАВОД"</v>
      </c>
      <c r="F125" s="71" t="s">
        <v>36</v>
      </c>
      <c r="G125" s="41">
        <v>53930504026</v>
      </c>
      <c r="H125" s="40">
        <v>42508</v>
      </c>
      <c r="I125" s="40">
        <v>42508</v>
      </c>
      <c r="J125" s="40" t="s">
        <v>108</v>
      </c>
      <c r="K125" s="56">
        <v>83797700</v>
      </c>
      <c r="L125" s="40">
        <v>42542</v>
      </c>
      <c r="M125" s="24">
        <f t="shared" si="16"/>
        <v>83797700</v>
      </c>
      <c r="N125" s="40">
        <v>42543</v>
      </c>
      <c r="O125" s="24">
        <v>83797700</v>
      </c>
      <c r="P125" s="43">
        <v>0</v>
      </c>
      <c r="Q125" s="43">
        <v>0</v>
      </c>
      <c r="R125" s="43">
        <v>0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223">
        <v>0</v>
      </c>
      <c r="Z125" s="339"/>
      <c r="AA125" s="227">
        <v>42682</v>
      </c>
      <c r="AB125" s="22">
        <v>1034200</v>
      </c>
      <c r="AC125" s="42">
        <v>23322.62</v>
      </c>
      <c r="AD125" s="40">
        <v>42692</v>
      </c>
      <c r="AE125" s="22">
        <v>5795.92</v>
      </c>
      <c r="AF125" s="241" t="s">
        <v>108</v>
      </c>
      <c r="AG125" s="252"/>
      <c r="AH125" s="228">
        <v>0</v>
      </c>
      <c r="AI125" s="56">
        <f t="shared" si="17"/>
        <v>83797700</v>
      </c>
      <c r="AJ125" s="40">
        <v>42559</v>
      </c>
      <c r="AK125" s="56">
        <v>83797700</v>
      </c>
      <c r="AL125" s="43">
        <v>0</v>
      </c>
      <c r="AM125" s="43">
        <v>0</v>
      </c>
      <c r="AN125" s="43">
        <v>0</v>
      </c>
      <c r="AO125" s="43">
        <v>0</v>
      </c>
      <c r="AP125" s="43">
        <v>0</v>
      </c>
      <c r="AQ125" s="43">
        <v>0</v>
      </c>
      <c r="AR125" s="43">
        <v>0</v>
      </c>
      <c r="AS125" s="43">
        <v>0</v>
      </c>
      <c r="AT125" s="43">
        <v>0</v>
      </c>
      <c r="AU125" s="43">
        <v>0</v>
      </c>
      <c r="AV125" s="43"/>
      <c r="AW125" s="19"/>
      <c r="AX125" s="24">
        <f t="shared" si="18"/>
        <v>-23322.62</v>
      </c>
      <c r="AY125" s="24">
        <f t="shared" si="19"/>
        <v>0</v>
      </c>
      <c r="AZ125" s="24">
        <f t="shared" si="20"/>
        <v>0</v>
      </c>
      <c r="BA125" s="457">
        <f t="shared" si="21"/>
        <v>5</v>
      </c>
      <c r="BB125" s="217">
        <f t="shared" si="24"/>
        <v>1.0002783980105781</v>
      </c>
      <c r="BC125" s="216">
        <f t="shared" si="22"/>
        <v>1</v>
      </c>
      <c r="BD125" s="14">
        <f t="shared" si="25"/>
        <v>35</v>
      </c>
      <c r="BE125" s="349">
        <f t="shared" si="23"/>
        <v>83774377.379999995</v>
      </c>
    </row>
    <row r="126" spans="1:57" s="14" customFormat="1" x14ac:dyDescent="0.2">
      <c r="A126" s="40">
        <v>42542</v>
      </c>
      <c r="B126" s="22">
        <v>9102799777</v>
      </c>
      <c r="C126" s="22">
        <f>COUNTIF(СписМінфін!$B$2:$B$101,F126)</f>
        <v>1</v>
      </c>
      <c r="D126" s="22">
        <v>9102799777</v>
      </c>
      <c r="E126" s="22" t="str">
        <f t="shared" si="15"/>
        <v>6ПРИВАТНЕ АКЦIОНЕРНЕ ТОВАРИСТВО "ЄВРАЗ ДНІПРОВСЬКИЙ МЕТАЛУРГІЙНИЙ ЗАВОД"</v>
      </c>
      <c r="F126" s="71" t="s">
        <v>36</v>
      </c>
      <c r="G126" s="41">
        <v>53930504026</v>
      </c>
      <c r="H126" s="40">
        <v>42542</v>
      </c>
      <c r="I126" s="40">
        <v>42542</v>
      </c>
      <c r="J126" s="40" t="s">
        <v>108</v>
      </c>
      <c r="K126" s="56">
        <v>82387197</v>
      </c>
      <c r="L126" s="40">
        <v>42572</v>
      </c>
      <c r="M126" s="24">
        <f t="shared" si="16"/>
        <v>81767318.959999993</v>
      </c>
      <c r="N126" s="31">
        <v>42578</v>
      </c>
      <c r="O126" s="30">
        <v>81658158</v>
      </c>
      <c r="P126" s="31">
        <v>42739</v>
      </c>
      <c r="Q126" s="32">
        <v>109160.95999999999</v>
      </c>
      <c r="R126" s="43">
        <v>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223">
        <v>0</v>
      </c>
      <c r="Z126" s="339"/>
      <c r="AA126" s="229">
        <v>42682</v>
      </c>
      <c r="AB126" s="32">
        <v>1034200</v>
      </c>
      <c r="AC126" s="30">
        <v>619878.04</v>
      </c>
      <c r="AD126" s="60"/>
      <c r="AE126" s="42">
        <v>5795.92</v>
      </c>
      <c r="AF126" s="243" t="s">
        <v>108</v>
      </c>
      <c r="AG126" s="253"/>
      <c r="AH126" s="228">
        <v>0</v>
      </c>
      <c r="AI126" s="56">
        <f t="shared" si="17"/>
        <v>81767318.959999993</v>
      </c>
      <c r="AJ126" s="31">
        <v>42580</v>
      </c>
      <c r="AK126" s="30">
        <v>81658158</v>
      </c>
      <c r="AL126" s="31">
        <v>42786</v>
      </c>
      <c r="AM126" s="32">
        <v>109160.95999999999</v>
      </c>
      <c r="AN126" s="43">
        <v>0</v>
      </c>
      <c r="AO126" s="43">
        <v>0</v>
      </c>
      <c r="AP126" s="43">
        <v>0</v>
      </c>
      <c r="AQ126" s="43">
        <v>0</v>
      </c>
      <c r="AR126" s="43">
        <v>0</v>
      </c>
      <c r="AS126" s="43">
        <v>0</v>
      </c>
      <c r="AT126" s="43">
        <v>0</v>
      </c>
      <c r="AU126" s="43">
        <v>0</v>
      </c>
      <c r="AV126" s="43"/>
      <c r="AW126" s="19"/>
      <c r="AX126" s="24">
        <f t="shared" si="18"/>
        <v>6.5192580223083496E-9</v>
      </c>
      <c r="AY126" s="24">
        <f t="shared" si="19"/>
        <v>0</v>
      </c>
      <c r="AZ126" s="24">
        <f t="shared" si="20"/>
        <v>619878.04000000656</v>
      </c>
      <c r="BA126" s="457">
        <f t="shared" si="21"/>
        <v>6</v>
      </c>
      <c r="BB126" s="217">
        <f t="shared" si="24"/>
        <v>1</v>
      </c>
      <c r="BC126" s="216">
        <f t="shared" si="22"/>
        <v>1</v>
      </c>
      <c r="BD126" s="14">
        <f t="shared" si="25"/>
        <v>36</v>
      </c>
      <c r="BE126" s="349">
        <f t="shared" si="23"/>
        <v>81767318.959999993</v>
      </c>
    </row>
    <row r="127" spans="1:57" s="14" customFormat="1" x14ac:dyDescent="0.2">
      <c r="A127" s="40">
        <v>42570</v>
      </c>
      <c r="B127" s="22">
        <v>9124428406</v>
      </c>
      <c r="C127" s="22">
        <f>COUNTIF(СписМінфін!$B$2:$B$101,F127)</f>
        <v>1</v>
      </c>
      <c r="D127" s="22">
        <v>9124428406</v>
      </c>
      <c r="E127" s="22" t="str">
        <f t="shared" si="15"/>
        <v>7ПРИВАТНЕ АКЦIОНЕРНЕ ТОВАРИСТВО "ЄВРАЗ ДНІПРОВСЬКИЙ МЕТАЛУРГІЙНИЙ ЗАВОД"</v>
      </c>
      <c r="F127" s="71" t="s">
        <v>36</v>
      </c>
      <c r="G127" s="41">
        <v>53930504026</v>
      </c>
      <c r="H127" s="40">
        <v>42570</v>
      </c>
      <c r="I127" s="40">
        <v>42570</v>
      </c>
      <c r="J127" s="40" t="s">
        <v>108</v>
      </c>
      <c r="K127" s="56">
        <v>105082332</v>
      </c>
      <c r="L127" s="40">
        <v>42601</v>
      </c>
      <c r="M127" s="24">
        <f t="shared" si="16"/>
        <v>102387928.44000001</v>
      </c>
      <c r="N127" s="31">
        <v>42739</v>
      </c>
      <c r="O127" s="30">
        <v>102387928.44000001</v>
      </c>
      <c r="P127" s="43">
        <v>0</v>
      </c>
      <c r="Q127" s="43">
        <v>0</v>
      </c>
      <c r="R127" s="43">
        <v>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223">
        <v>0</v>
      </c>
      <c r="Z127" s="339"/>
      <c r="AA127" s="229">
        <v>42682</v>
      </c>
      <c r="AB127" s="32">
        <v>1034200</v>
      </c>
      <c r="AC127" s="30">
        <v>2694403.56</v>
      </c>
      <c r="AD127" s="66">
        <v>42692</v>
      </c>
      <c r="AE127" s="42"/>
      <c r="AF127" s="243" t="s">
        <v>108</v>
      </c>
      <c r="AG127" s="253"/>
      <c r="AH127" s="228">
        <v>0</v>
      </c>
      <c r="AI127" s="56">
        <f t="shared" si="17"/>
        <v>102387928.44000001</v>
      </c>
      <c r="AJ127" s="40">
        <v>42786</v>
      </c>
      <c r="AK127" s="57">
        <v>102387928.44000001</v>
      </c>
      <c r="AL127" s="43">
        <v>0</v>
      </c>
      <c r="AM127" s="43">
        <v>0</v>
      </c>
      <c r="AN127" s="43">
        <v>0</v>
      </c>
      <c r="AO127" s="43">
        <v>0</v>
      </c>
      <c r="AP127" s="43">
        <v>0</v>
      </c>
      <c r="AQ127" s="43">
        <v>0</v>
      </c>
      <c r="AR127" s="43">
        <v>0</v>
      </c>
      <c r="AS127" s="43">
        <v>0</v>
      </c>
      <c r="AT127" s="43">
        <v>0</v>
      </c>
      <c r="AU127" s="43">
        <v>0</v>
      </c>
      <c r="AV127" s="43"/>
      <c r="AW127" s="19"/>
      <c r="AX127" s="24">
        <f t="shared" si="18"/>
        <v>-1.257285475730896E-8</v>
      </c>
      <c r="AY127" s="24">
        <f t="shared" si="19"/>
        <v>0</v>
      </c>
      <c r="AZ127" s="24">
        <f t="shared" si="20"/>
        <v>2694403.5599999875</v>
      </c>
      <c r="BA127" s="457">
        <f t="shared" si="21"/>
        <v>7</v>
      </c>
      <c r="BB127" s="217">
        <f t="shared" si="24"/>
        <v>1.0000000000000002</v>
      </c>
      <c r="BC127" s="216">
        <f t="shared" si="22"/>
        <v>1</v>
      </c>
      <c r="BD127" s="14">
        <f t="shared" si="25"/>
        <v>169</v>
      </c>
      <c r="BE127" s="349">
        <f t="shared" si="23"/>
        <v>102387928.44</v>
      </c>
    </row>
    <row r="128" spans="1:57" s="14" customFormat="1" x14ac:dyDescent="0.2">
      <c r="A128" s="40">
        <v>42600</v>
      </c>
      <c r="B128" s="22">
        <v>9149066927</v>
      </c>
      <c r="C128" s="22">
        <f>COUNTIF(СписМінфін!$B$2:$B$101,F128)</f>
        <v>1</v>
      </c>
      <c r="D128" s="22">
        <v>9149066927</v>
      </c>
      <c r="E128" s="22" t="str">
        <f t="shared" si="15"/>
        <v>8ПРИВАТНЕ АКЦIОНЕРНЕ ТОВАРИСТВО "ЄВРАЗ ДНІПРОВСЬКИЙ МЕТАЛУРГІЙНИЙ ЗАВОД"</v>
      </c>
      <c r="F128" s="71" t="s">
        <v>36</v>
      </c>
      <c r="G128" s="41">
        <v>53930504026</v>
      </c>
      <c r="H128" s="40">
        <v>42600</v>
      </c>
      <c r="I128" s="40">
        <v>42600</v>
      </c>
      <c r="J128" s="40" t="s">
        <v>108</v>
      </c>
      <c r="K128" s="56">
        <v>98724066</v>
      </c>
      <c r="L128" s="40">
        <v>42634</v>
      </c>
      <c r="M128" s="24">
        <f t="shared" si="16"/>
        <v>95804633.730000004</v>
      </c>
      <c r="N128" s="40">
        <v>42635</v>
      </c>
      <c r="O128" s="24">
        <v>95804633.730000004</v>
      </c>
      <c r="P128" s="43">
        <v>0</v>
      </c>
      <c r="Q128" s="43">
        <v>0</v>
      </c>
      <c r="R128" s="43">
        <v>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223">
        <v>0</v>
      </c>
      <c r="Z128" s="339"/>
      <c r="AA128" s="227">
        <v>42719</v>
      </c>
      <c r="AB128" s="22">
        <v>1194200</v>
      </c>
      <c r="AC128" s="42">
        <v>2919432.27</v>
      </c>
      <c r="AD128" s="40">
        <v>42730</v>
      </c>
      <c r="AE128" s="22">
        <v>2919432.27</v>
      </c>
      <c r="AF128" s="241" t="s">
        <v>108</v>
      </c>
      <c r="AG128" s="252"/>
      <c r="AH128" s="228">
        <v>0</v>
      </c>
      <c r="AI128" s="56">
        <f t="shared" si="17"/>
        <v>95804633.730000004</v>
      </c>
      <c r="AJ128" s="40">
        <v>42786</v>
      </c>
      <c r="AK128" s="56">
        <v>95804633.730000004</v>
      </c>
      <c r="AL128" s="43">
        <v>0</v>
      </c>
      <c r="AM128" s="43">
        <v>0</v>
      </c>
      <c r="AN128" s="43">
        <v>0</v>
      </c>
      <c r="AO128" s="43">
        <v>0</v>
      </c>
      <c r="AP128" s="43">
        <v>0</v>
      </c>
      <c r="AQ128" s="43">
        <v>0</v>
      </c>
      <c r="AR128" s="43">
        <v>0</v>
      </c>
      <c r="AS128" s="43">
        <v>0</v>
      </c>
      <c r="AT128" s="43">
        <v>0</v>
      </c>
      <c r="AU128" s="43">
        <v>0</v>
      </c>
      <c r="AV128" s="43"/>
      <c r="AW128" s="19"/>
      <c r="AX128" s="24">
        <f t="shared" si="18"/>
        <v>-4.1909515857696533E-9</v>
      </c>
      <c r="AY128" s="24">
        <f t="shared" si="19"/>
        <v>0</v>
      </c>
      <c r="AZ128" s="24">
        <f t="shared" si="20"/>
        <v>2919432.2699999958</v>
      </c>
      <c r="BA128" s="457">
        <f t="shared" si="21"/>
        <v>8</v>
      </c>
      <c r="BB128" s="217">
        <f t="shared" si="24"/>
        <v>1</v>
      </c>
      <c r="BC128" s="216">
        <f t="shared" si="22"/>
        <v>1</v>
      </c>
      <c r="BD128" s="14">
        <f t="shared" si="25"/>
        <v>35</v>
      </c>
      <c r="BE128" s="349">
        <f t="shared" si="23"/>
        <v>95804633.730000004</v>
      </c>
    </row>
    <row r="129" spans="1:57" s="14" customFormat="1" x14ac:dyDescent="0.2">
      <c r="A129" s="40">
        <v>42633</v>
      </c>
      <c r="B129" s="22">
        <v>9172943875</v>
      </c>
      <c r="C129" s="22">
        <f>COUNTIF(СписМінфін!$B$2:$B$101,F129)</f>
        <v>1</v>
      </c>
      <c r="D129" s="22">
        <v>9172943875</v>
      </c>
      <c r="E129" s="22" t="str">
        <f t="shared" si="15"/>
        <v>9ПРИВАТНЕ АКЦIОНЕРНЕ ТОВАРИСТВО "ЄВРАЗ ДНІПРОВСЬКИЙ МЕТАЛУРГІЙНИЙ ЗАВОД"</v>
      </c>
      <c r="F129" s="71" t="s">
        <v>36</v>
      </c>
      <c r="G129" s="41">
        <v>53930504026</v>
      </c>
      <c r="H129" s="40">
        <v>42633</v>
      </c>
      <c r="I129" s="40">
        <v>42633</v>
      </c>
      <c r="J129" s="40" t="s">
        <v>108</v>
      </c>
      <c r="K129" s="56">
        <v>103673652</v>
      </c>
      <c r="L129" s="40">
        <v>42663</v>
      </c>
      <c r="M129" s="24">
        <f t="shared" si="16"/>
        <v>103673652</v>
      </c>
      <c r="N129" s="40">
        <v>42664</v>
      </c>
      <c r="O129" s="24">
        <v>103673652</v>
      </c>
      <c r="P129" s="43">
        <v>0</v>
      </c>
      <c r="Q129" s="43">
        <v>0</v>
      </c>
      <c r="R129" s="43">
        <v>0</v>
      </c>
      <c r="S129" s="43">
        <v>0</v>
      </c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223">
        <v>0</v>
      </c>
      <c r="Z129" s="339"/>
      <c r="AA129" s="228">
        <v>0</v>
      </c>
      <c r="AB129" s="43">
        <v>0</v>
      </c>
      <c r="AC129" s="43">
        <v>0</v>
      </c>
      <c r="AD129" s="43">
        <v>0</v>
      </c>
      <c r="AE129" s="43">
        <v>0</v>
      </c>
      <c r="AF129" s="223">
        <v>0</v>
      </c>
      <c r="AG129" s="234"/>
      <c r="AH129" s="228">
        <v>0</v>
      </c>
      <c r="AI129" s="56">
        <f t="shared" si="17"/>
        <v>103673652</v>
      </c>
      <c r="AJ129" s="40">
        <v>42786</v>
      </c>
      <c r="AK129" s="56">
        <v>103673652</v>
      </c>
      <c r="AL129" s="43">
        <v>0</v>
      </c>
      <c r="AM129" s="43">
        <v>0</v>
      </c>
      <c r="AN129" s="43">
        <v>0</v>
      </c>
      <c r="AO129" s="43">
        <v>0</v>
      </c>
      <c r="AP129" s="43">
        <v>0</v>
      </c>
      <c r="AQ129" s="43">
        <v>0</v>
      </c>
      <c r="AR129" s="43">
        <v>0</v>
      </c>
      <c r="AS129" s="43">
        <v>0</v>
      </c>
      <c r="AT129" s="43">
        <v>0</v>
      </c>
      <c r="AU129" s="43">
        <v>0</v>
      </c>
      <c r="AV129" s="43"/>
      <c r="AW129" s="19"/>
      <c r="AX129" s="24">
        <f t="shared" si="18"/>
        <v>0</v>
      </c>
      <c r="AY129" s="24">
        <f t="shared" si="19"/>
        <v>0</v>
      </c>
      <c r="AZ129" s="24">
        <f t="shared" si="20"/>
        <v>0</v>
      </c>
      <c r="BA129" s="457">
        <f t="shared" si="21"/>
        <v>9</v>
      </c>
      <c r="BB129" s="217">
        <f t="shared" si="24"/>
        <v>1</v>
      </c>
      <c r="BC129" s="216">
        <f t="shared" si="22"/>
        <v>1</v>
      </c>
      <c r="BD129" s="14">
        <f t="shared" si="25"/>
        <v>31</v>
      </c>
      <c r="BE129" s="349">
        <f t="shared" si="23"/>
        <v>103673652</v>
      </c>
    </row>
    <row r="130" spans="1:57" s="14" customFormat="1" x14ac:dyDescent="0.2">
      <c r="A130" s="40">
        <v>42662</v>
      </c>
      <c r="B130" s="22">
        <v>9196501579</v>
      </c>
      <c r="C130" s="22">
        <f>COUNTIF(СписМінфін!$B$2:$B$101,F130)</f>
        <v>1</v>
      </c>
      <c r="D130" s="22">
        <v>9196501579</v>
      </c>
      <c r="E130" s="22" t="str">
        <f t="shared" si="15"/>
        <v>10ПРИВАТНЕ АКЦIОНЕРНЕ ТОВАРИСТВО "ЄВРАЗ ДНІПРОВСЬКИЙ МЕТАЛУРГІЙНИЙ ЗАВОД"</v>
      </c>
      <c r="F130" s="71" t="s">
        <v>36</v>
      </c>
      <c r="G130" s="41">
        <v>53930504026</v>
      </c>
      <c r="H130" s="40">
        <v>42662</v>
      </c>
      <c r="I130" s="40">
        <v>42662</v>
      </c>
      <c r="J130" s="40" t="s">
        <v>108</v>
      </c>
      <c r="K130" s="56">
        <v>103973973</v>
      </c>
      <c r="L130" s="40">
        <v>42692</v>
      </c>
      <c r="M130" s="24">
        <f t="shared" si="16"/>
        <v>103973973</v>
      </c>
      <c r="N130" s="40">
        <v>42695</v>
      </c>
      <c r="O130" s="24">
        <v>103973973</v>
      </c>
      <c r="P130" s="43">
        <v>0</v>
      </c>
      <c r="Q130" s="43">
        <v>0</v>
      </c>
      <c r="R130" s="43">
        <v>0</v>
      </c>
      <c r="S130" s="43">
        <v>0</v>
      </c>
      <c r="T130" s="43">
        <v>0</v>
      </c>
      <c r="U130" s="43">
        <v>0</v>
      </c>
      <c r="V130" s="43">
        <v>0</v>
      </c>
      <c r="W130" s="43">
        <v>0</v>
      </c>
      <c r="X130" s="43">
        <v>0</v>
      </c>
      <c r="Y130" s="223">
        <v>0</v>
      </c>
      <c r="Z130" s="339"/>
      <c r="AA130" s="228">
        <v>0</v>
      </c>
      <c r="AB130" s="43">
        <v>0</v>
      </c>
      <c r="AC130" s="43">
        <v>0</v>
      </c>
      <c r="AD130" s="43">
        <v>0</v>
      </c>
      <c r="AE130" s="43">
        <v>0</v>
      </c>
      <c r="AF130" s="223">
        <v>0</v>
      </c>
      <c r="AG130" s="234"/>
      <c r="AH130" s="228">
        <v>0</v>
      </c>
      <c r="AI130" s="56">
        <f t="shared" si="17"/>
        <v>103973973</v>
      </c>
      <c r="AJ130" s="40">
        <v>42786</v>
      </c>
      <c r="AK130" s="56">
        <v>103973973</v>
      </c>
      <c r="AL130" s="43">
        <v>0</v>
      </c>
      <c r="AM130" s="43">
        <v>0</v>
      </c>
      <c r="AN130" s="43">
        <v>0</v>
      </c>
      <c r="AO130" s="43">
        <v>0</v>
      </c>
      <c r="AP130" s="43">
        <v>0</v>
      </c>
      <c r="AQ130" s="43">
        <v>0</v>
      </c>
      <c r="AR130" s="43">
        <v>0</v>
      </c>
      <c r="AS130" s="43">
        <v>0</v>
      </c>
      <c r="AT130" s="43">
        <v>0</v>
      </c>
      <c r="AU130" s="43">
        <v>0</v>
      </c>
      <c r="AV130" s="43"/>
      <c r="AW130" s="19"/>
      <c r="AX130" s="24">
        <f t="shared" si="18"/>
        <v>0</v>
      </c>
      <c r="AY130" s="24">
        <f t="shared" si="19"/>
        <v>0</v>
      </c>
      <c r="AZ130" s="24">
        <f t="shared" si="20"/>
        <v>0</v>
      </c>
      <c r="BA130" s="457">
        <f t="shared" si="21"/>
        <v>10</v>
      </c>
      <c r="BB130" s="217">
        <f t="shared" si="24"/>
        <v>1</v>
      </c>
      <c r="BC130" s="216">
        <f t="shared" si="22"/>
        <v>1</v>
      </c>
      <c r="BD130" s="14">
        <f t="shared" si="25"/>
        <v>33</v>
      </c>
      <c r="BE130" s="349">
        <f t="shared" si="23"/>
        <v>103973973</v>
      </c>
    </row>
    <row r="131" spans="1:57" s="14" customFormat="1" x14ac:dyDescent="0.2">
      <c r="A131" s="40">
        <v>42692</v>
      </c>
      <c r="B131" s="22">
        <v>9222447585</v>
      </c>
      <c r="C131" s="22">
        <f>COUNTIF(СписМінфін!$B$2:$B$101,F131)</f>
        <v>1</v>
      </c>
      <c r="D131" s="22">
        <v>9222447585</v>
      </c>
      <c r="E131" s="22" t="str">
        <f t="shared" si="15"/>
        <v>11ПРИВАТНЕ АКЦIОНЕРНЕ ТОВАРИСТВО "ЄВРАЗ ДНІПРОВСЬКИЙ МЕТАЛУРГІЙНИЙ ЗАВОД"</v>
      </c>
      <c r="F131" s="71" t="s">
        <v>36</v>
      </c>
      <c r="G131" s="41">
        <v>53930504026</v>
      </c>
      <c r="H131" s="40">
        <v>42692</v>
      </c>
      <c r="I131" s="40">
        <v>42692</v>
      </c>
      <c r="J131" s="40" t="s">
        <v>108</v>
      </c>
      <c r="K131" s="56">
        <v>82647974</v>
      </c>
      <c r="L131" s="40">
        <v>42725</v>
      </c>
      <c r="M131" s="24">
        <f t="shared" si="16"/>
        <v>82647974</v>
      </c>
      <c r="N131" s="40">
        <v>42726</v>
      </c>
      <c r="O131" s="24">
        <v>82647974</v>
      </c>
      <c r="P131" s="43">
        <v>0</v>
      </c>
      <c r="Q131" s="43">
        <v>0</v>
      </c>
      <c r="R131" s="43">
        <v>0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223">
        <v>0</v>
      </c>
      <c r="Z131" s="339"/>
      <c r="AA131" s="228">
        <v>0</v>
      </c>
      <c r="AB131" s="43">
        <v>0</v>
      </c>
      <c r="AC131" s="43">
        <v>0</v>
      </c>
      <c r="AD131" s="43">
        <v>0</v>
      </c>
      <c r="AE131" s="43">
        <v>0</v>
      </c>
      <c r="AF131" s="223">
        <v>0</v>
      </c>
      <c r="AG131" s="234"/>
      <c r="AH131" s="228">
        <v>0</v>
      </c>
      <c r="AI131" s="56">
        <f t="shared" si="17"/>
        <v>82647974</v>
      </c>
      <c r="AJ131" s="40">
        <v>42786</v>
      </c>
      <c r="AK131" s="56">
        <v>82647974</v>
      </c>
      <c r="AL131" s="43">
        <v>0</v>
      </c>
      <c r="AM131" s="43">
        <v>0</v>
      </c>
      <c r="AN131" s="43">
        <v>0</v>
      </c>
      <c r="AO131" s="43">
        <v>0</v>
      </c>
      <c r="AP131" s="43">
        <v>0</v>
      </c>
      <c r="AQ131" s="43">
        <v>0</v>
      </c>
      <c r="AR131" s="43">
        <v>0</v>
      </c>
      <c r="AS131" s="43">
        <v>0</v>
      </c>
      <c r="AT131" s="43">
        <v>0</v>
      </c>
      <c r="AU131" s="43">
        <v>0</v>
      </c>
      <c r="AV131" s="43"/>
      <c r="AW131" s="19"/>
      <c r="AX131" s="24">
        <f t="shared" si="18"/>
        <v>0</v>
      </c>
      <c r="AY131" s="24">
        <f t="shared" si="19"/>
        <v>0</v>
      </c>
      <c r="AZ131" s="24">
        <f t="shared" si="20"/>
        <v>0</v>
      </c>
      <c r="BA131" s="457">
        <f t="shared" si="21"/>
        <v>11</v>
      </c>
      <c r="BB131" s="217">
        <f t="shared" si="24"/>
        <v>1</v>
      </c>
      <c r="BC131" s="216">
        <f t="shared" si="22"/>
        <v>1</v>
      </c>
      <c r="BD131" s="14">
        <f t="shared" si="25"/>
        <v>34</v>
      </c>
      <c r="BE131" s="349">
        <f t="shared" si="23"/>
        <v>82647974</v>
      </c>
    </row>
    <row r="132" spans="1:57" s="14" customFormat="1" x14ac:dyDescent="0.2">
      <c r="A132" s="40">
        <v>42724</v>
      </c>
      <c r="B132" s="22">
        <v>9246569269</v>
      </c>
      <c r="C132" s="22">
        <f>COUNTIF(СписМінфін!$B$2:$B$101,F132)</f>
        <v>1</v>
      </c>
      <c r="D132" s="22">
        <v>9246569269</v>
      </c>
      <c r="E132" s="22" t="str">
        <f t="shared" si="15"/>
        <v>12ПРИВАТНЕ АКЦIОНЕРНЕ ТОВАРИСТВО "ЄВРАЗ ДНІПРОВСЬКИЙ МЕТАЛУРГІЙНИЙ ЗАВОД"</v>
      </c>
      <c r="F132" s="71" t="s">
        <v>36</v>
      </c>
      <c r="G132" s="41">
        <v>53930504026</v>
      </c>
      <c r="H132" s="40">
        <v>42724</v>
      </c>
      <c r="I132" s="40">
        <v>42724</v>
      </c>
      <c r="J132" s="40" t="s">
        <v>108</v>
      </c>
      <c r="K132" s="56">
        <v>121530888</v>
      </c>
      <c r="L132" s="40">
        <v>42754</v>
      </c>
      <c r="M132" s="24">
        <f t="shared" si="16"/>
        <v>121530888</v>
      </c>
      <c r="N132" s="40">
        <v>42755</v>
      </c>
      <c r="O132" s="24">
        <v>121530888</v>
      </c>
      <c r="P132" s="43">
        <v>0</v>
      </c>
      <c r="Q132" s="43">
        <v>0</v>
      </c>
      <c r="R132" s="43">
        <v>0</v>
      </c>
      <c r="S132" s="43">
        <v>0</v>
      </c>
      <c r="T132" s="43">
        <v>0</v>
      </c>
      <c r="U132" s="43">
        <v>0</v>
      </c>
      <c r="V132" s="43">
        <v>0</v>
      </c>
      <c r="W132" s="43">
        <v>0</v>
      </c>
      <c r="X132" s="43">
        <v>0</v>
      </c>
      <c r="Y132" s="223">
        <v>0</v>
      </c>
      <c r="Z132" s="339"/>
      <c r="AA132" s="228">
        <v>0</v>
      </c>
      <c r="AB132" s="43">
        <v>0</v>
      </c>
      <c r="AC132" s="43">
        <v>0</v>
      </c>
      <c r="AD132" s="43">
        <v>0</v>
      </c>
      <c r="AE132" s="43">
        <v>0</v>
      </c>
      <c r="AF132" s="223">
        <v>0</v>
      </c>
      <c r="AG132" s="234"/>
      <c r="AH132" s="228">
        <v>0</v>
      </c>
      <c r="AI132" s="56">
        <f t="shared" si="17"/>
        <v>121530888</v>
      </c>
      <c r="AJ132" s="40">
        <v>42786</v>
      </c>
      <c r="AK132" s="56">
        <v>121530888</v>
      </c>
      <c r="AL132" s="43">
        <v>0</v>
      </c>
      <c r="AM132" s="43">
        <v>0</v>
      </c>
      <c r="AN132" s="43">
        <v>0</v>
      </c>
      <c r="AO132" s="43">
        <v>0</v>
      </c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/>
      <c r="AW132" s="19"/>
      <c r="AX132" s="24">
        <f t="shared" si="18"/>
        <v>0</v>
      </c>
      <c r="AY132" s="24">
        <f t="shared" si="19"/>
        <v>0</v>
      </c>
      <c r="AZ132" s="24">
        <f t="shared" si="20"/>
        <v>0</v>
      </c>
      <c r="BA132" s="457">
        <f t="shared" si="21"/>
        <v>12</v>
      </c>
      <c r="BB132" s="217">
        <f t="shared" si="24"/>
        <v>1</v>
      </c>
      <c r="BC132" s="216">
        <f t="shared" si="22"/>
        <v>1</v>
      </c>
      <c r="BD132" s="14">
        <f t="shared" si="25"/>
        <v>31</v>
      </c>
      <c r="BE132" s="349">
        <f t="shared" si="23"/>
        <v>121530888</v>
      </c>
    </row>
    <row r="133" spans="1:57" s="14" customFormat="1" x14ac:dyDescent="0.2">
      <c r="A133" s="40">
        <v>42422</v>
      </c>
      <c r="B133" s="22">
        <v>9022011220</v>
      </c>
      <c r="C133" s="22">
        <f>COUNTIF(СписМінфін!$B$2:$B$101,F133)</f>
        <v>1</v>
      </c>
      <c r="D133" s="22">
        <v>9022011220</v>
      </c>
      <c r="E133" s="22" t="str">
        <f t="shared" ref="E133:E196" si="26">MONTH(H133)&amp;F133</f>
        <v>2ПРИВАТНЕ АКЦIОНЕРНЕ ТОВАРИСТВО "ЄВРАЗ СУХА БАЛКА"</v>
      </c>
      <c r="F133" s="71" t="s">
        <v>44</v>
      </c>
      <c r="G133" s="41">
        <v>1913204050</v>
      </c>
      <c r="H133" s="40">
        <v>42422</v>
      </c>
      <c r="I133" s="40">
        <v>42422</v>
      </c>
      <c r="J133" s="40" t="s">
        <v>108</v>
      </c>
      <c r="K133" s="56">
        <v>57670744</v>
      </c>
      <c r="L133" s="40">
        <v>42450</v>
      </c>
      <c r="M133" s="24">
        <f t="shared" ref="M133:M196" si="27">O133+Q133+S133+U133+W133+Y133</f>
        <v>57670744</v>
      </c>
      <c r="N133" s="40">
        <v>42451</v>
      </c>
      <c r="O133" s="24">
        <v>57670744</v>
      </c>
      <c r="P133" s="43">
        <v>0</v>
      </c>
      <c r="Q133" s="43">
        <v>0</v>
      </c>
      <c r="R133" s="43">
        <v>0</v>
      </c>
      <c r="S133" s="43">
        <v>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223">
        <v>0</v>
      </c>
      <c r="Z133" s="339"/>
      <c r="AA133" s="228">
        <v>0</v>
      </c>
      <c r="AB133" s="43">
        <v>0</v>
      </c>
      <c r="AC133" s="43">
        <v>0</v>
      </c>
      <c r="AD133" s="43">
        <v>0</v>
      </c>
      <c r="AE133" s="43">
        <v>0</v>
      </c>
      <c r="AF133" s="223">
        <v>0</v>
      </c>
      <c r="AG133" s="234"/>
      <c r="AH133" s="228">
        <v>0</v>
      </c>
      <c r="AI133" s="56">
        <f t="shared" ref="AI133:AI196" si="28">AK133+AM133+AO133+AQ133+AS133+AU133</f>
        <v>57670744</v>
      </c>
      <c r="AJ133" s="40">
        <v>42457</v>
      </c>
      <c r="AK133" s="56">
        <v>57670744</v>
      </c>
      <c r="AL133" s="43">
        <v>0</v>
      </c>
      <c r="AM133" s="43">
        <v>0</v>
      </c>
      <c r="AN133" s="43">
        <v>0</v>
      </c>
      <c r="AO133" s="43">
        <v>0</v>
      </c>
      <c r="AP133" s="43">
        <v>0</v>
      </c>
      <c r="AQ133" s="43">
        <v>0</v>
      </c>
      <c r="AR133" s="43">
        <v>0</v>
      </c>
      <c r="AS133" s="43">
        <v>0</v>
      </c>
      <c r="AT133" s="43">
        <v>0</v>
      </c>
      <c r="AU133" s="43">
        <v>0</v>
      </c>
      <c r="AV133" s="43"/>
      <c r="AW133" s="19"/>
      <c r="AX133" s="24">
        <f t="shared" ref="AX133:AX196" si="29">K133-M133-AC133</f>
        <v>0</v>
      </c>
      <c r="AY133" s="24">
        <f t="shared" ref="AY133:AY196" si="30">M133-AI133</f>
        <v>0</v>
      </c>
      <c r="AZ133" s="24">
        <f t="shared" ref="AZ133:AZ196" si="31">K133-AI133</f>
        <v>0</v>
      </c>
      <c r="BA133" s="457">
        <f t="shared" ref="BA133:BA196" si="32">MONTH(H133)</f>
        <v>2</v>
      </c>
      <c r="BB133" s="217">
        <f t="shared" si="24"/>
        <v>1</v>
      </c>
      <c r="BC133" s="216">
        <f t="shared" ref="BC133:BC196" si="33">IF(M133=0,"Немає висновку", AI133/M133)</f>
        <v>1</v>
      </c>
      <c r="BD133" s="14">
        <f t="shared" si="25"/>
        <v>29</v>
      </c>
      <c r="BE133" s="349">
        <f t="shared" si="23"/>
        <v>57670744</v>
      </c>
    </row>
    <row r="134" spans="1:57" s="14" customFormat="1" x14ac:dyDescent="0.2">
      <c r="A134" s="40">
        <v>42447</v>
      </c>
      <c r="B134" s="22">
        <v>9038775444</v>
      </c>
      <c r="C134" s="22">
        <f>COUNTIF(СписМінфін!$B$2:$B$101,F134)</f>
        <v>1</v>
      </c>
      <c r="D134" s="22">
        <v>9038775444</v>
      </c>
      <c r="E134" s="22" t="str">
        <f t="shared" si="26"/>
        <v>3ПРИВАТНЕ АКЦIОНЕРНЕ ТОВАРИСТВО "ЄВРАЗ СУХА БАЛКА"</v>
      </c>
      <c r="F134" s="71" t="s">
        <v>44</v>
      </c>
      <c r="G134" s="41">
        <v>1913204050</v>
      </c>
      <c r="H134" s="40">
        <v>42447</v>
      </c>
      <c r="I134" s="40">
        <v>42447</v>
      </c>
      <c r="J134" s="40" t="s">
        <v>108</v>
      </c>
      <c r="K134" s="56">
        <v>86882056</v>
      </c>
      <c r="L134" s="40">
        <v>42480</v>
      </c>
      <c r="M134" s="24">
        <f t="shared" si="27"/>
        <v>86882056</v>
      </c>
      <c r="N134" s="40">
        <v>42481</v>
      </c>
      <c r="O134" s="24">
        <v>86882056</v>
      </c>
      <c r="P134" s="43">
        <v>0</v>
      </c>
      <c r="Q134" s="43">
        <v>0</v>
      </c>
      <c r="R134" s="43">
        <v>0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223">
        <v>0</v>
      </c>
      <c r="Z134" s="339"/>
      <c r="AA134" s="228">
        <v>0</v>
      </c>
      <c r="AB134" s="43">
        <v>0</v>
      </c>
      <c r="AC134" s="43">
        <v>0</v>
      </c>
      <c r="AD134" s="43">
        <v>0</v>
      </c>
      <c r="AE134" s="43">
        <v>0</v>
      </c>
      <c r="AF134" s="223">
        <v>0</v>
      </c>
      <c r="AG134" s="234"/>
      <c r="AH134" s="228">
        <v>0</v>
      </c>
      <c r="AI134" s="56">
        <f t="shared" si="28"/>
        <v>86882056</v>
      </c>
      <c r="AJ134" s="40">
        <v>42488</v>
      </c>
      <c r="AK134" s="56">
        <v>86882056</v>
      </c>
      <c r="AL134" s="43">
        <v>0</v>
      </c>
      <c r="AM134" s="43">
        <v>0</v>
      </c>
      <c r="AN134" s="43">
        <v>0</v>
      </c>
      <c r="AO134" s="43">
        <v>0</v>
      </c>
      <c r="AP134" s="43">
        <v>0</v>
      </c>
      <c r="AQ134" s="43">
        <v>0</v>
      </c>
      <c r="AR134" s="43">
        <v>0</v>
      </c>
      <c r="AS134" s="43">
        <v>0</v>
      </c>
      <c r="AT134" s="43">
        <v>0</v>
      </c>
      <c r="AU134" s="43">
        <v>0</v>
      </c>
      <c r="AV134" s="43"/>
      <c r="AW134" s="19"/>
      <c r="AX134" s="24">
        <f t="shared" si="29"/>
        <v>0</v>
      </c>
      <c r="AY134" s="24">
        <f t="shared" si="30"/>
        <v>0</v>
      </c>
      <c r="AZ134" s="24">
        <f t="shared" si="31"/>
        <v>0</v>
      </c>
      <c r="BA134" s="457">
        <f t="shared" si="32"/>
        <v>3</v>
      </c>
      <c r="BB134" s="217">
        <f t="shared" si="24"/>
        <v>1</v>
      </c>
      <c r="BC134" s="216">
        <f t="shared" si="33"/>
        <v>1</v>
      </c>
      <c r="BD134" s="14">
        <f t="shared" si="25"/>
        <v>34</v>
      </c>
      <c r="BE134" s="349">
        <f t="shared" ref="BE134:BE197" si="34">K134-AC134</f>
        <v>86882056</v>
      </c>
    </row>
    <row r="135" spans="1:57" s="14" customFormat="1" x14ac:dyDescent="0.2">
      <c r="A135" s="40">
        <v>42478</v>
      </c>
      <c r="B135" s="22">
        <v>9058535130</v>
      </c>
      <c r="C135" s="22">
        <f>COUNTIF(СписМінфін!$B$2:$B$101,F135)</f>
        <v>1</v>
      </c>
      <c r="D135" s="22">
        <v>9058535130</v>
      </c>
      <c r="E135" s="22" t="str">
        <f t="shared" si="26"/>
        <v>4ПРИВАТНЕ АКЦIОНЕРНЕ ТОВАРИСТВО "ЄВРАЗ СУХА БАЛКА"</v>
      </c>
      <c r="F135" s="71" t="s">
        <v>44</v>
      </c>
      <c r="G135" s="41">
        <v>1913204050</v>
      </c>
      <c r="H135" s="40">
        <v>42478</v>
      </c>
      <c r="I135" s="40">
        <v>42478</v>
      </c>
      <c r="J135" s="40" t="s">
        <v>108</v>
      </c>
      <c r="K135" s="56">
        <v>81469341</v>
      </c>
      <c r="L135" s="40">
        <v>42513</v>
      </c>
      <c r="M135" s="24">
        <f t="shared" si="27"/>
        <v>81469341</v>
      </c>
      <c r="N135" s="40">
        <v>42514</v>
      </c>
      <c r="O135" s="24">
        <v>81469341</v>
      </c>
      <c r="P135" s="43">
        <v>0</v>
      </c>
      <c r="Q135" s="43">
        <v>0</v>
      </c>
      <c r="R135" s="43">
        <v>0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223">
        <v>0</v>
      </c>
      <c r="Z135" s="339"/>
      <c r="AA135" s="228">
        <v>0</v>
      </c>
      <c r="AB135" s="43">
        <v>0</v>
      </c>
      <c r="AC135" s="43">
        <v>0</v>
      </c>
      <c r="AD135" s="43">
        <v>0</v>
      </c>
      <c r="AE135" s="43">
        <v>0</v>
      </c>
      <c r="AF135" s="223">
        <v>0</v>
      </c>
      <c r="AG135" s="234"/>
      <c r="AH135" s="228">
        <v>0</v>
      </c>
      <c r="AI135" s="56">
        <f t="shared" si="28"/>
        <v>81469341</v>
      </c>
      <c r="AJ135" s="40">
        <v>42517</v>
      </c>
      <c r="AK135" s="56">
        <v>81469341</v>
      </c>
      <c r="AL135" s="43">
        <v>0</v>
      </c>
      <c r="AM135" s="43">
        <v>0</v>
      </c>
      <c r="AN135" s="43">
        <v>0</v>
      </c>
      <c r="AO135" s="43">
        <v>0</v>
      </c>
      <c r="AP135" s="43">
        <v>0</v>
      </c>
      <c r="AQ135" s="43">
        <v>0</v>
      </c>
      <c r="AR135" s="43">
        <v>0</v>
      </c>
      <c r="AS135" s="43">
        <v>0</v>
      </c>
      <c r="AT135" s="43">
        <v>0</v>
      </c>
      <c r="AU135" s="43">
        <v>0</v>
      </c>
      <c r="AV135" s="43"/>
      <c r="AW135" s="19"/>
      <c r="AX135" s="24">
        <f t="shared" si="29"/>
        <v>0</v>
      </c>
      <c r="AY135" s="24">
        <f t="shared" si="30"/>
        <v>0</v>
      </c>
      <c r="AZ135" s="24">
        <f t="shared" si="31"/>
        <v>0</v>
      </c>
      <c r="BA135" s="457">
        <f t="shared" si="32"/>
        <v>4</v>
      </c>
      <c r="BB135" s="217">
        <f t="shared" si="24"/>
        <v>1</v>
      </c>
      <c r="BC135" s="216">
        <f t="shared" si="33"/>
        <v>1</v>
      </c>
      <c r="BD135" s="14">
        <f t="shared" si="25"/>
        <v>36</v>
      </c>
      <c r="BE135" s="349">
        <f t="shared" si="34"/>
        <v>81469341</v>
      </c>
    </row>
    <row r="136" spans="1:57" s="14" customFormat="1" x14ac:dyDescent="0.2">
      <c r="A136" s="40">
        <v>42508</v>
      </c>
      <c r="B136" s="22">
        <v>9079765441</v>
      </c>
      <c r="C136" s="22">
        <f>COUNTIF(СписМінфін!$B$2:$B$101,F136)</f>
        <v>1</v>
      </c>
      <c r="D136" s="22">
        <v>9079765441</v>
      </c>
      <c r="E136" s="22" t="str">
        <f t="shared" si="26"/>
        <v>5ПРИВАТНЕ АКЦIОНЕРНЕ ТОВАРИСТВО "ЄВРАЗ СУХА БАЛКА"</v>
      </c>
      <c r="F136" s="71" t="s">
        <v>44</v>
      </c>
      <c r="G136" s="41">
        <v>1913204050</v>
      </c>
      <c r="H136" s="40">
        <v>42508</v>
      </c>
      <c r="I136" s="40">
        <v>42508</v>
      </c>
      <c r="J136" s="40" t="s">
        <v>108</v>
      </c>
      <c r="K136" s="56">
        <v>15238736</v>
      </c>
      <c r="L136" s="40">
        <v>42542</v>
      </c>
      <c r="M136" s="24">
        <f t="shared" si="27"/>
        <v>15238736</v>
      </c>
      <c r="N136" s="40">
        <v>42543</v>
      </c>
      <c r="O136" s="24">
        <v>15238736</v>
      </c>
      <c r="P136" s="43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>
        <v>0</v>
      </c>
      <c r="X136" s="43">
        <v>0</v>
      </c>
      <c r="Y136" s="223">
        <v>0</v>
      </c>
      <c r="Z136" s="339"/>
      <c r="AA136" s="228">
        <v>0</v>
      </c>
      <c r="AB136" s="43">
        <v>0</v>
      </c>
      <c r="AC136" s="43">
        <v>0</v>
      </c>
      <c r="AD136" s="43">
        <v>0</v>
      </c>
      <c r="AE136" s="43">
        <v>0</v>
      </c>
      <c r="AF136" s="223">
        <v>0</v>
      </c>
      <c r="AG136" s="234"/>
      <c r="AH136" s="228">
        <v>0</v>
      </c>
      <c r="AI136" s="56">
        <f t="shared" si="28"/>
        <v>15238736</v>
      </c>
      <c r="AJ136" s="40">
        <v>42559</v>
      </c>
      <c r="AK136" s="56">
        <v>15238736</v>
      </c>
      <c r="AL136" s="43">
        <v>0</v>
      </c>
      <c r="AM136" s="43">
        <v>0</v>
      </c>
      <c r="AN136" s="43">
        <v>0</v>
      </c>
      <c r="AO136" s="43">
        <v>0</v>
      </c>
      <c r="AP136" s="43">
        <v>0</v>
      </c>
      <c r="AQ136" s="43">
        <v>0</v>
      </c>
      <c r="AR136" s="43">
        <v>0</v>
      </c>
      <c r="AS136" s="43">
        <v>0</v>
      </c>
      <c r="AT136" s="43">
        <v>0</v>
      </c>
      <c r="AU136" s="43">
        <v>0</v>
      </c>
      <c r="AV136" s="43"/>
      <c r="AW136" s="19"/>
      <c r="AX136" s="24">
        <f t="shared" si="29"/>
        <v>0</v>
      </c>
      <c r="AY136" s="24">
        <f t="shared" si="30"/>
        <v>0</v>
      </c>
      <c r="AZ136" s="24">
        <f t="shared" si="31"/>
        <v>0</v>
      </c>
      <c r="BA136" s="457">
        <f t="shared" si="32"/>
        <v>5</v>
      </c>
      <c r="BB136" s="217">
        <f t="shared" ref="BB136:BB199" si="35">IF(M136=0,"Немає висновку",M136/(K136-AC136))</f>
        <v>1</v>
      </c>
      <c r="BC136" s="216">
        <f t="shared" si="33"/>
        <v>1</v>
      </c>
      <c r="BD136" s="14">
        <f t="shared" si="25"/>
        <v>35</v>
      </c>
      <c r="BE136" s="349">
        <f t="shared" si="34"/>
        <v>15238736</v>
      </c>
    </row>
    <row r="137" spans="1:57" s="14" customFormat="1" x14ac:dyDescent="0.2">
      <c r="A137" s="40">
        <v>42538</v>
      </c>
      <c r="B137" s="22">
        <v>9101415570</v>
      </c>
      <c r="C137" s="22">
        <f>COUNTIF(СписМінфін!$B$2:$B$101,F137)</f>
        <v>1</v>
      </c>
      <c r="D137" s="22">
        <v>9101415570</v>
      </c>
      <c r="E137" s="22" t="str">
        <f t="shared" si="26"/>
        <v>6ПРИВАТНЕ АКЦIОНЕРНЕ ТОВАРИСТВО "ЄВРАЗ СУХА БАЛКА"</v>
      </c>
      <c r="F137" s="71" t="s">
        <v>44</v>
      </c>
      <c r="G137" s="41">
        <v>1913204050</v>
      </c>
      <c r="H137" s="40">
        <v>42538</v>
      </c>
      <c r="I137" s="40">
        <v>42538</v>
      </c>
      <c r="J137" s="40" t="s">
        <v>108</v>
      </c>
      <c r="K137" s="56">
        <v>12403633</v>
      </c>
      <c r="L137" s="40">
        <v>42572</v>
      </c>
      <c r="M137" s="24">
        <f t="shared" si="27"/>
        <v>10447560.5</v>
      </c>
      <c r="N137" s="31">
        <v>42578</v>
      </c>
      <c r="O137" s="30">
        <v>10447560.5</v>
      </c>
      <c r="P137" s="43">
        <v>0</v>
      </c>
      <c r="Q137" s="43">
        <v>0</v>
      </c>
      <c r="R137" s="43">
        <v>0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223">
        <v>0</v>
      </c>
      <c r="Z137" s="339"/>
      <c r="AA137" s="228">
        <v>0</v>
      </c>
      <c r="AB137" s="43">
        <v>0</v>
      </c>
      <c r="AC137" s="43">
        <v>0</v>
      </c>
      <c r="AD137" s="43">
        <v>0</v>
      </c>
      <c r="AE137" s="43">
        <v>0</v>
      </c>
      <c r="AF137" s="223">
        <v>0</v>
      </c>
      <c r="AG137" s="234"/>
      <c r="AH137" s="228">
        <v>0</v>
      </c>
      <c r="AI137" s="56">
        <f t="shared" si="28"/>
        <v>12403633</v>
      </c>
      <c r="AJ137" s="31">
        <v>42580</v>
      </c>
      <c r="AK137" s="30">
        <v>12403633</v>
      </c>
      <c r="AL137" s="43">
        <v>0</v>
      </c>
      <c r="AM137" s="43">
        <v>0</v>
      </c>
      <c r="AN137" s="43">
        <v>0</v>
      </c>
      <c r="AO137" s="43">
        <v>0</v>
      </c>
      <c r="AP137" s="43">
        <v>0</v>
      </c>
      <c r="AQ137" s="43">
        <v>0</v>
      </c>
      <c r="AR137" s="43">
        <v>0</v>
      </c>
      <c r="AS137" s="43">
        <v>0</v>
      </c>
      <c r="AT137" s="43">
        <v>0</v>
      </c>
      <c r="AU137" s="43">
        <v>0</v>
      </c>
      <c r="AV137" s="43"/>
      <c r="AW137" s="19"/>
      <c r="AX137" s="24">
        <f t="shared" si="29"/>
        <v>1956072.5</v>
      </c>
      <c r="AY137" s="24">
        <f t="shared" si="30"/>
        <v>-1956072.5</v>
      </c>
      <c r="AZ137" s="24">
        <f t="shared" si="31"/>
        <v>0</v>
      </c>
      <c r="BA137" s="457">
        <f t="shared" si="32"/>
        <v>6</v>
      </c>
      <c r="BB137" s="217">
        <f t="shared" si="35"/>
        <v>0.84229842176078573</v>
      </c>
      <c r="BC137" s="216">
        <f t="shared" si="33"/>
        <v>1.18722767865283</v>
      </c>
      <c r="BD137" s="14">
        <f t="shared" si="25"/>
        <v>40</v>
      </c>
      <c r="BE137" s="349">
        <f t="shared" si="34"/>
        <v>12403633</v>
      </c>
    </row>
    <row r="138" spans="1:57" s="14" customFormat="1" x14ac:dyDescent="0.2">
      <c r="A138" s="40">
        <v>42569</v>
      </c>
      <c r="B138" s="22">
        <v>9123072838</v>
      </c>
      <c r="C138" s="22">
        <f>COUNTIF(СписМінфін!$B$2:$B$101,F138)</f>
        <v>1</v>
      </c>
      <c r="D138" s="22">
        <v>9123072838</v>
      </c>
      <c r="E138" s="22" t="str">
        <f t="shared" si="26"/>
        <v>7ПРИВАТНЕ АКЦIОНЕРНЕ ТОВАРИСТВО "ЄВРАЗ СУХА БАЛКА"</v>
      </c>
      <c r="F138" s="71" t="s">
        <v>44</v>
      </c>
      <c r="G138" s="41">
        <v>1913204050</v>
      </c>
      <c r="H138" s="40">
        <v>42569</v>
      </c>
      <c r="I138" s="40">
        <v>42569</v>
      </c>
      <c r="J138" s="40" t="s">
        <v>108</v>
      </c>
      <c r="K138" s="56">
        <v>3893010</v>
      </c>
      <c r="L138" s="40">
        <v>42601</v>
      </c>
      <c r="M138" s="24">
        <f t="shared" si="27"/>
        <v>3893010</v>
      </c>
      <c r="N138" s="40">
        <v>42607</v>
      </c>
      <c r="O138" s="24">
        <v>3893010</v>
      </c>
      <c r="P138" s="43">
        <v>0</v>
      </c>
      <c r="Q138" s="43">
        <v>0</v>
      </c>
      <c r="R138" s="43">
        <v>0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223">
        <v>0</v>
      </c>
      <c r="Z138" s="339"/>
      <c r="AA138" s="228">
        <v>0</v>
      </c>
      <c r="AB138" s="43">
        <v>0</v>
      </c>
      <c r="AC138" s="43">
        <v>0</v>
      </c>
      <c r="AD138" s="43">
        <v>0</v>
      </c>
      <c r="AE138" s="43">
        <v>0</v>
      </c>
      <c r="AF138" s="223">
        <v>0</v>
      </c>
      <c r="AG138" s="234"/>
      <c r="AH138" s="228">
        <v>0</v>
      </c>
      <c r="AI138" s="56">
        <f t="shared" si="28"/>
        <v>3893010</v>
      </c>
      <c r="AJ138" s="40">
        <v>42786</v>
      </c>
      <c r="AK138" s="56">
        <v>3893010</v>
      </c>
      <c r="AL138" s="43">
        <v>0</v>
      </c>
      <c r="AM138" s="43">
        <v>0</v>
      </c>
      <c r="AN138" s="43">
        <v>0</v>
      </c>
      <c r="AO138" s="43">
        <v>0</v>
      </c>
      <c r="AP138" s="43">
        <v>0</v>
      </c>
      <c r="AQ138" s="43">
        <v>0</v>
      </c>
      <c r="AR138" s="43">
        <v>0</v>
      </c>
      <c r="AS138" s="43">
        <v>0</v>
      </c>
      <c r="AT138" s="43">
        <v>0</v>
      </c>
      <c r="AU138" s="43">
        <v>0</v>
      </c>
      <c r="AV138" s="43"/>
      <c r="AW138" s="19"/>
      <c r="AX138" s="24">
        <f t="shared" si="29"/>
        <v>0</v>
      </c>
      <c r="AY138" s="24">
        <f t="shared" si="30"/>
        <v>0</v>
      </c>
      <c r="AZ138" s="24">
        <f t="shared" si="31"/>
        <v>0</v>
      </c>
      <c r="BA138" s="457">
        <f t="shared" si="32"/>
        <v>7</v>
      </c>
      <c r="BB138" s="217">
        <f t="shared" si="35"/>
        <v>1</v>
      </c>
      <c r="BC138" s="216">
        <f t="shared" si="33"/>
        <v>1</v>
      </c>
      <c r="BD138" s="14">
        <f t="shared" si="25"/>
        <v>38</v>
      </c>
      <c r="BE138" s="349">
        <f t="shared" si="34"/>
        <v>3893010</v>
      </c>
    </row>
    <row r="139" spans="1:57" s="14" customFormat="1" x14ac:dyDescent="0.2">
      <c r="A139" s="40">
        <v>42600</v>
      </c>
      <c r="B139" s="22">
        <v>9148712136</v>
      </c>
      <c r="C139" s="22">
        <f>COUNTIF(СписМінфін!$B$2:$B$101,F139)</f>
        <v>1</v>
      </c>
      <c r="D139" s="22">
        <v>9148712136</v>
      </c>
      <c r="E139" s="22" t="str">
        <f t="shared" si="26"/>
        <v>8ПРИВАТНЕ АКЦIОНЕРНЕ ТОВАРИСТВО "ЄВРАЗ СУХА БАЛКА"</v>
      </c>
      <c r="F139" s="71" t="s">
        <v>44</v>
      </c>
      <c r="G139" s="41">
        <v>1913204050</v>
      </c>
      <c r="H139" s="40">
        <v>42600</v>
      </c>
      <c r="I139" s="40">
        <v>42600</v>
      </c>
      <c r="J139" s="40" t="s">
        <v>108</v>
      </c>
      <c r="K139" s="56">
        <v>7357163</v>
      </c>
      <c r="L139" s="40">
        <v>42634</v>
      </c>
      <c r="M139" s="24">
        <f t="shared" si="27"/>
        <v>7357163</v>
      </c>
      <c r="N139" s="40">
        <v>42635</v>
      </c>
      <c r="O139" s="24">
        <v>7357163</v>
      </c>
      <c r="P139" s="43">
        <v>0</v>
      </c>
      <c r="Q139" s="43">
        <v>0</v>
      </c>
      <c r="R139" s="43">
        <v>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223">
        <v>0</v>
      </c>
      <c r="Z139" s="339"/>
      <c r="AA139" s="228">
        <v>0</v>
      </c>
      <c r="AB139" s="43">
        <v>0</v>
      </c>
      <c r="AC139" s="43">
        <v>0</v>
      </c>
      <c r="AD139" s="43">
        <v>0</v>
      </c>
      <c r="AE139" s="43">
        <v>0</v>
      </c>
      <c r="AF139" s="223">
        <v>0</v>
      </c>
      <c r="AG139" s="234"/>
      <c r="AH139" s="228">
        <v>0</v>
      </c>
      <c r="AI139" s="56">
        <f t="shared" si="28"/>
        <v>7357163</v>
      </c>
      <c r="AJ139" s="40">
        <v>42786</v>
      </c>
      <c r="AK139" s="56">
        <v>7357163</v>
      </c>
      <c r="AL139" s="43">
        <v>0</v>
      </c>
      <c r="AM139" s="43">
        <v>0</v>
      </c>
      <c r="AN139" s="43">
        <v>0</v>
      </c>
      <c r="AO139" s="43">
        <v>0</v>
      </c>
      <c r="AP139" s="43">
        <v>0</v>
      </c>
      <c r="AQ139" s="43">
        <v>0</v>
      </c>
      <c r="AR139" s="43">
        <v>0</v>
      </c>
      <c r="AS139" s="43">
        <v>0</v>
      </c>
      <c r="AT139" s="43">
        <v>0</v>
      </c>
      <c r="AU139" s="43">
        <v>0</v>
      </c>
      <c r="AV139" s="43"/>
      <c r="AW139" s="19"/>
      <c r="AX139" s="24">
        <f t="shared" si="29"/>
        <v>0</v>
      </c>
      <c r="AY139" s="24">
        <f t="shared" si="30"/>
        <v>0</v>
      </c>
      <c r="AZ139" s="24">
        <f t="shared" si="31"/>
        <v>0</v>
      </c>
      <c r="BA139" s="457">
        <f t="shared" si="32"/>
        <v>8</v>
      </c>
      <c r="BB139" s="217">
        <f t="shared" si="35"/>
        <v>1</v>
      </c>
      <c r="BC139" s="216">
        <f t="shared" si="33"/>
        <v>1</v>
      </c>
      <c r="BD139" s="14">
        <f t="shared" si="25"/>
        <v>35</v>
      </c>
      <c r="BE139" s="349">
        <f t="shared" si="34"/>
        <v>7357163</v>
      </c>
    </row>
    <row r="140" spans="1:57" s="14" customFormat="1" x14ac:dyDescent="0.2">
      <c r="A140" s="40">
        <v>42633</v>
      </c>
      <c r="B140" s="22">
        <v>9173366369</v>
      </c>
      <c r="C140" s="22">
        <f>COUNTIF(СписМінфін!$B$2:$B$101,F140)</f>
        <v>1</v>
      </c>
      <c r="D140" s="22">
        <v>9173366369</v>
      </c>
      <c r="E140" s="22" t="str">
        <f t="shared" si="26"/>
        <v>9ПРИВАТНЕ АКЦIОНЕРНЕ ТОВАРИСТВО "ЄВРАЗ СУХА БАЛКА"</v>
      </c>
      <c r="F140" s="71" t="s">
        <v>44</v>
      </c>
      <c r="G140" s="41">
        <v>1913204050</v>
      </c>
      <c r="H140" s="40">
        <v>42633</v>
      </c>
      <c r="I140" s="40">
        <v>42633</v>
      </c>
      <c r="J140" s="40" t="s">
        <v>108</v>
      </c>
      <c r="K140" s="56">
        <v>8518111</v>
      </c>
      <c r="L140" s="40">
        <v>42663</v>
      </c>
      <c r="M140" s="24">
        <f t="shared" si="27"/>
        <v>8370164.5999999996</v>
      </c>
      <c r="N140" s="40">
        <v>42664</v>
      </c>
      <c r="O140" s="24">
        <v>8370164.5999999996</v>
      </c>
      <c r="P140" s="43">
        <v>0</v>
      </c>
      <c r="Q140" s="43">
        <v>0</v>
      </c>
      <c r="R140" s="43">
        <v>0</v>
      </c>
      <c r="S140" s="43">
        <v>0</v>
      </c>
      <c r="T140" s="43">
        <v>0</v>
      </c>
      <c r="U140" s="43">
        <v>0</v>
      </c>
      <c r="V140" s="43">
        <v>0</v>
      </c>
      <c r="W140" s="43">
        <v>0</v>
      </c>
      <c r="X140" s="43">
        <v>0</v>
      </c>
      <c r="Y140" s="223">
        <v>0</v>
      </c>
      <c r="Z140" s="339"/>
      <c r="AA140" s="228">
        <v>0</v>
      </c>
      <c r="AB140" s="43">
        <v>0</v>
      </c>
      <c r="AC140" s="43">
        <v>0</v>
      </c>
      <c r="AD140" s="43">
        <v>0</v>
      </c>
      <c r="AE140" s="43">
        <v>0</v>
      </c>
      <c r="AF140" s="223">
        <v>0</v>
      </c>
      <c r="AG140" s="234"/>
      <c r="AH140" s="228">
        <v>0</v>
      </c>
      <c r="AI140" s="56">
        <f t="shared" si="28"/>
        <v>8370164.5999999996</v>
      </c>
      <c r="AJ140" s="40">
        <v>42786</v>
      </c>
      <c r="AK140" s="56">
        <v>8370164.5999999996</v>
      </c>
      <c r="AL140" s="43">
        <v>0</v>
      </c>
      <c r="AM140" s="43">
        <v>0</v>
      </c>
      <c r="AN140" s="43">
        <v>0</v>
      </c>
      <c r="AO140" s="43">
        <v>0</v>
      </c>
      <c r="AP140" s="43">
        <v>0</v>
      </c>
      <c r="AQ140" s="43">
        <v>0</v>
      </c>
      <c r="AR140" s="43">
        <v>0</v>
      </c>
      <c r="AS140" s="43">
        <v>0</v>
      </c>
      <c r="AT140" s="43">
        <v>0</v>
      </c>
      <c r="AU140" s="43">
        <v>0</v>
      </c>
      <c r="AV140" s="43"/>
      <c r="AW140" s="19"/>
      <c r="AX140" s="24">
        <f t="shared" si="29"/>
        <v>147946.40000000037</v>
      </c>
      <c r="AY140" s="24">
        <f t="shared" si="30"/>
        <v>0</v>
      </c>
      <c r="AZ140" s="24">
        <f t="shared" si="31"/>
        <v>147946.40000000037</v>
      </c>
      <c r="BA140" s="457">
        <f t="shared" si="32"/>
        <v>9</v>
      </c>
      <c r="BB140" s="217">
        <f t="shared" si="35"/>
        <v>0.9826315482388055</v>
      </c>
      <c r="BC140" s="216">
        <f t="shared" si="33"/>
        <v>1</v>
      </c>
      <c r="BD140" s="14">
        <f t="shared" si="25"/>
        <v>31</v>
      </c>
      <c r="BE140" s="349">
        <f t="shared" si="34"/>
        <v>8518111</v>
      </c>
    </row>
    <row r="141" spans="1:57" s="14" customFormat="1" x14ac:dyDescent="0.2">
      <c r="A141" s="40">
        <v>42660</v>
      </c>
      <c r="B141" s="22">
        <v>9194438922</v>
      </c>
      <c r="C141" s="22">
        <f>COUNTIF(СписМінфін!$B$2:$B$101,F141)</f>
        <v>1</v>
      </c>
      <c r="D141" s="22">
        <v>9194438922</v>
      </c>
      <c r="E141" s="22" t="str">
        <f t="shared" si="26"/>
        <v>10ПРИВАТНЕ АКЦIОНЕРНЕ ТОВАРИСТВО "ЄВРАЗ СУХА БАЛКА"</v>
      </c>
      <c r="F141" s="71" t="s">
        <v>44</v>
      </c>
      <c r="G141" s="41">
        <v>1913204050</v>
      </c>
      <c r="H141" s="40">
        <v>42660</v>
      </c>
      <c r="I141" s="40">
        <v>42660</v>
      </c>
      <c r="J141" s="40" t="s">
        <v>108</v>
      </c>
      <c r="K141" s="56">
        <v>4133058</v>
      </c>
      <c r="L141" s="40">
        <v>42692</v>
      </c>
      <c r="M141" s="24">
        <f t="shared" si="27"/>
        <v>4133058</v>
      </c>
      <c r="N141" s="40">
        <v>42695</v>
      </c>
      <c r="O141" s="24">
        <v>4133058</v>
      </c>
      <c r="P141" s="43">
        <v>0</v>
      </c>
      <c r="Q141" s="43">
        <v>0</v>
      </c>
      <c r="R141" s="43">
        <v>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223">
        <v>0</v>
      </c>
      <c r="Z141" s="339"/>
      <c r="AA141" s="228">
        <v>0</v>
      </c>
      <c r="AB141" s="43">
        <v>0</v>
      </c>
      <c r="AC141" s="43">
        <v>0</v>
      </c>
      <c r="AD141" s="43">
        <v>0</v>
      </c>
      <c r="AE141" s="43">
        <v>0</v>
      </c>
      <c r="AF141" s="223">
        <v>0</v>
      </c>
      <c r="AG141" s="234"/>
      <c r="AH141" s="228">
        <v>0</v>
      </c>
      <c r="AI141" s="56">
        <f t="shared" si="28"/>
        <v>4133058</v>
      </c>
      <c r="AJ141" s="40">
        <v>42786</v>
      </c>
      <c r="AK141" s="56">
        <v>4133058</v>
      </c>
      <c r="AL141" s="43">
        <v>0</v>
      </c>
      <c r="AM141" s="43">
        <v>0</v>
      </c>
      <c r="AN141" s="43">
        <v>0</v>
      </c>
      <c r="AO141" s="43">
        <v>0</v>
      </c>
      <c r="AP141" s="43">
        <v>0</v>
      </c>
      <c r="AQ141" s="43">
        <v>0</v>
      </c>
      <c r="AR141" s="43">
        <v>0</v>
      </c>
      <c r="AS141" s="43">
        <v>0</v>
      </c>
      <c r="AT141" s="43">
        <v>0</v>
      </c>
      <c r="AU141" s="43">
        <v>0</v>
      </c>
      <c r="AV141" s="43"/>
      <c r="AW141" s="19"/>
      <c r="AX141" s="24">
        <f t="shared" si="29"/>
        <v>0</v>
      </c>
      <c r="AY141" s="24">
        <f t="shared" si="30"/>
        <v>0</v>
      </c>
      <c r="AZ141" s="24">
        <f t="shared" si="31"/>
        <v>0</v>
      </c>
      <c r="BA141" s="457">
        <f t="shared" si="32"/>
        <v>10</v>
      </c>
      <c r="BB141" s="217">
        <f t="shared" si="35"/>
        <v>1</v>
      </c>
      <c r="BC141" s="216">
        <f t="shared" si="33"/>
        <v>1</v>
      </c>
      <c r="BD141" s="14">
        <f t="shared" si="25"/>
        <v>35</v>
      </c>
      <c r="BE141" s="349">
        <f t="shared" si="34"/>
        <v>4133058</v>
      </c>
    </row>
    <row r="142" spans="1:57" s="14" customFormat="1" x14ac:dyDescent="0.2">
      <c r="A142" s="40">
        <v>42695</v>
      </c>
      <c r="B142" s="22">
        <v>9223816606</v>
      </c>
      <c r="C142" s="22">
        <f>COUNTIF(СписМінфін!$B$2:$B$101,F142)</f>
        <v>1</v>
      </c>
      <c r="D142" s="22">
        <v>9223816606</v>
      </c>
      <c r="E142" s="22" t="str">
        <f t="shared" si="26"/>
        <v>11ПРИВАТНЕ АКЦIОНЕРНЕ ТОВАРИСТВО "ЄВРАЗ СУХА БАЛКА"</v>
      </c>
      <c r="F142" s="71" t="s">
        <v>44</v>
      </c>
      <c r="G142" s="41">
        <v>1913204050</v>
      </c>
      <c r="H142" s="40">
        <v>42695</v>
      </c>
      <c r="I142" s="40">
        <v>42695</v>
      </c>
      <c r="J142" s="40" t="s">
        <v>108</v>
      </c>
      <c r="K142" s="56">
        <v>9410127</v>
      </c>
      <c r="L142" s="40">
        <v>42725</v>
      </c>
      <c r="M142" s="24">
        <f t="shared" si="27"/>
        <v>9410127</v>
      </c>
      <c r="N142" s="40">
        <v>42726</v>
      </c>
      <c r="O142" s="24">
        <v>9410127</v>
      </c>
      <c r="P142" s="43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223">
        <v>0</v>
      </c>
      <c r="Z142" s="339"/>
      <c r="AA142" s="228">
        <v>0</v>
      </c>
      <c r="AB142" s="43">
        <v>0</v>
      </c>
      <c r="AC142" s="43">
        <v>0</v>
      </c>
      <c r="AD142" s="43">
        <v>0</v>
      </c>
      <c r="AE142" s="43">
        <v>0</v>
      </c>
      <c r="AF142" s="223">
        <v>0</v>
      </c>
      <c r="AG142" s="234"/>
      <c r="AH142" s="228">
        <v>0</v>
      </c>
      <c r="AI142" s="56">
        <f t="shared" si="28"/>
        <v>9410127</v>
      </c>
      <c r="AJ142" s="40">
        <v>42786</v>
      </c>
      <c r="AK142" s="56">
        <v>9410127</v>
      </c>
      <c r="AL142" s="43">
        <v>0</v>
      </c>
      <c r="AM142" s="43">
        <v>0</v>
      </c>
      <c r="AN142" s="43">
        <v>0</v>
      </c>
      <c r="AO142" s="43">
        <v>0</v>
      </c>
      <c r="AP142" s="43">
        <v>0</v>
      </c>
      <c r="AQ142" s="43">
        <v>0</v>
      </c>
      <c r="AR142" s="43">
        <v>0</v>
      </c>
      <c r="AS142" s="43">
        <v>0</v>
      </c>
      <c r="AT142" s="43">
        <v>0</v>
      </c>
      <c r="AU142" s="43">
        <v>0</v>
      </c>
      <c r="AV142" s="43"/>
      <c r="AW142" s="19"/>
      <c r="AX142" s="24">
        <f t="shared" si="29"/>
        <v>0</v>
      </c>
      <c r="AY142" s="24">
        <f t="shared" si="30"/>
        <v>0</v>
      </c>
      <c r="AZ142" s="24">
        <f t="shared" si="31"/>
        <v>0</v>
      </c>
      <c r="BA142" s="457">
        <f t="shared" si="32"/>
        <v>11</v>
      </c>
      <c r="BB142" s="217">
        <f t="shared" si="35"/>
        <v>1</v>
      </c>
      <c r="BC142" s="216">
        <f t="shared" si="33"/>
        <v>1</v>
      </c>
      <c r="BD142" s="14">
        <f t="shared" si="25"/>
        <v>31</v>
      </c>
      <c r="BE142" s="349">
        <f t="shared" si="34"/>
        <v>9410127</v>
      </c>
    </row>
    <row r="143" spans="1:57" s="14" customFormat="1" x14ac:dyDescent="0.2">
      <c r="A143" s="40">
        <v>42724</v>
      </c>
      <c r="B143" s="22">
        <v>9246644183</v>
      </c>
      <c r="C143" s="22">
        <f>COUNTIF(СписМінфін!$B$2:$B$101,F143)</f>
        <v>1</v>
      </c>
      <c r="D143" s="22">
        <v>9246644183</v>
      </c>
      <c r="E143" s="22" t="str">
        <f t="shared" si="26"/>
        <v>12ПРИВАТНЕ АКЦIОНЕРНЕ ТОВАРИСТВО "ЄВРАЗ СУХА БАЛКА"</v>
      </c>
      <c r="F143" s="71" t="s">
        <v>44</v>
      </c>
      <c r="G143" s="41">
        <v>1913204050</v>
      </c>
      <c r="H143" s="40">
        <v>42724</v>
      </c>
      <c r="I143" s="40">
        <v>42724</v>
      </c>
      <c r="J143" s="40" t="s">
        <v>108</v>
      </c>
      <c r="K143" s="56">
        <v>6840306</v>
      </c>
      <c r="L143" s="40">
        <v>42754</v>
      </c>
      <c r="M143" s="24">
        <f t="shared" si="27"/>
        <v>6799076.9699999997</v>
      </c>
      <c r="N143" s="40">
        <v>42755</v>
      </c>
      <c r="O143" s="24">
        <v>6799076.9699999997</v>
      </c>
      <c r="P143" s="43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223">
        <v>0</v>
      </c>
      <c r="Z143" s="339"/>
      <c r="AA143" s="228">
        <v>0</v>
      </c>
      <c r="AB143" s="43">
        <v>0</v>
      </c>
      <c r="AC143" s="43">
        <v>0</v>
      </c>
      <c r="AD143" s="43">
        <v>0</v>
      </c>
      <c r="AE143" s="43">
        <v>0</v>
      </c>
      <c r="AF143" s="223">
        <v>0</v>
      </c>
      <c r="AG143" s="234"/>
      <c r="AH143" s="228">
        <v>0</v>
      </c>
      <c r="AI143" s="56">
        <f t="shared" si="28"/>
        <v>6799076.9699999997</v>
      </c>
      <c r="AJ143" s="40">
        <v>42786</v>
      </c>
      <c r="AK143" s="56">
        <v>6799076.9699999997</v>
      </c>
      <c r="AL143" s="43">
        <v>0</v>
      </c>
      <c r="AM143" s="43">
        <v>0</v>
      </c>
      <c r="AN143" s="43">
        <v>0</v>
      </c>
      <c r="AO143" s="43">
        <v>0</v>
      </c>
      <c r="AP143" s="43">
        <v>0</v>
      </c>
      <c r="AQ143" s="43">
        <v>0</v>
      </c>
      <c r="AR143" s="43">
        <v>0</v>
      </c>
      <c r="AS143" s="43">
        <v>0</v>
      </c>
      <c r="AT143" s="43">
        <v>0</v>
      </c>
      <c r="AU143" s="43">
        <v>0</v>
      </c>
      <c r="AV143" s="43"/>
      <c r="AW143" s="19"/>
      <c r="AX143" s="24">
        <f t="shared" si="29"/>
        <v>41229.030000000261</v>
      </c>
      <c r="AY143" s="24">
        <f t="shared" si="30"/>
        <v>0</v>
      </c>
      <c r="AZ143" s="24">
        <f t="shared" si="31"/>
        <v>41229.030000000261</v>
      </c>
      <c r="BA143" s="457">
        <f t="shared" si="32"/>
        <v>12</v>
      </c>
      <c r="BB143" s="217">
        <f t="shared" si="35"/>
        <v>0.99397263368042299</v>
      </c>
      <c r="BC143" s="216">
        <f t="shared" si="33"/>
        <v>1</v>
      </c>
      <c r="BD143" s="14">
        <f t="shared" si="25"/>
        <v>31</v>
      </c>
      <c r="BE143" s="349">
        <f t="shared" si="34"/>
        <v>6840306</v>
      </c>
    </row>
    <row r="144" spans="1:57" s="14" customFormat="1" x14ac:dyDescent="0.2">
      <c r="A144" s="40">
        <v>42418</v>
      </c>
      <c r="B144" s="22">
        <v>9019876004</v>
      </c>
      <c r="C144" s="22">
        <f>COUNTIF(СписМінфін!$B$2:$B$101,F144)</f>
        <v>1</v>
      </c>
      <c r="D144" s="22">
        <v>9019876004</v>
      </c>
      <c r="E144" s="22" t="str">
        <f t="shared" si="26"/>
        <v>2ПРИВАТНЕ АКЦIОНЕРНЕ ТОВАРИСТВО "КОНСЮМЕРС - СКЛО - ЗОРЯ"</v>
      </c>
      <c r="F144" s="71" t="s">
        <v>94</v>
      </c>
      <c r="G144" s="41">
        <v>225551317122</v>
      </c>
      <c r="H144" s="40">
        <v>42418</v>
      </c>
      <c r="I144" s="40">
        <v>42418</v>
      </c>
      <c r="J144" s="40" t="s">
        <v>108</v>
      </c>
      <c r="K144" s="56">
        <v>8508552</v>
      </c>
      <c r="L144" s="40">
        <v>42450</v>
      </c>
      <c r="M144" s="24">
        <f t="shared" si="27"/>
        <v>8508552</v>
      </c>
      <c r="N144" s="40">
        <v>42451</v>
      </c>
      <c r="O144" s="24">
        <v>8508552</v>
      </c>
      <c r="P144" s="43">
        <v>0</v>
      </c>
      <c r="Q144" s="43">
        <v>0</v>
      </c>
      <c r="R144" s="43">
        <v>0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223">
        <v>0</v>
      </c>
      <c r="Z144" s="339"/>
      <c r="AA144" s="228">
        <v>0</v>
      </c>
      <c r="AB144" s="43">
        <v>0</v>
      </c>
      <c r="AC144" s="43">
        <v>0</v>
      </c>
      <c r="AD144" s="43">
        <v>0</v>
      </c>
      <c r="AE144" s="43">
        <v>0</v>
      </c>
      <c r="AF144" s="223">
        <v>0</v>
      </c>
      <c r="AG144" s="234"/>
      <c r="AH144" s="228">
        <v>0</v>
      </c>
      <c r="AI144" s="56">
        <f t="shared" si="28"/>
        <v>8508552</v>
      </c>
      <c r="AJ144" s="40">
        <v>42458</v>
      </c>
      <c r="AK144" s="56">
        <v>8508552</v>
      </c>
      <c r="AL144" s="43">
        <v>0</v>
      </c>
      <c r="AM144" s="43">
        <v>0</v>
      </c>
      <c r="AN144" s="43">
        <v>0</v>
      </c>
      <c r="AO144" s="43">
        <v>0</v>
      </c>
      <c r="AP144" s="43">
        <v>0</v>
      </c>
      <c r="AQ144" s="43">
        <v>0</v>
      </c>
      <c r="AR144" s="43">
        <v>0</v>
      </c>
      <c r="AS144" s="43">
        <v>0</v>
      </c>
      <c r="AT144" s="43">
        <v>0</v>
      </c>
      <c r="AU144" s="43">
        <v>0</v>
      </c>
      <c r="AV144" s="43"/>
      <c r="AW144" s="19"/>
      <c r="AX144" s="24">
        <f t="shared" si="29"/>
        <v>0</v>
      </c>
      <c r="AY144" s="24">
        <f t="shared" si="30"/>
        <v>0</v>
      </c>
      <c r="AZ144" s="24">
        <f t="shared" si="31"/>
        <v>0</v>
      </c>
      <c r="BA144" s="457">
        <f t="shared" si="32"/>
        <v>2</v>
      </c>
      <c r="BB144" s="217">
        <f t="shared" si="35"/>
        <v>1</v>
      </c>
      <c r="BC144" s="216">
        <f t="shared" si="33"/>
        <v>1</v>
      </c>
      <c r="BD144" s="14">
        <f t="shared" si="25"/>
        <v>33</v>
      </c>
      <c r="BE144" s="349">
        <f t="shared" si="34"/>
        <v>8508552</v>
      </c>
    </row>
    <row r="145" spans="1:57" s="14" customFormat="1" x14ac:dyDescent="0.2">
      <c r="A145" s="40">
        <v>42447</v>
      </c>
      <c r="B145" s="22">
        <v>9038180162</v>
      </c>
      <c r="C145" s="22">
        <f>COUNTIF(СписМінфін!$B$2:$B$101,F145)</f>
        <v>1</v>
      </c>
      <c r="D145" s="22">
        <v>9038180162</v>
      </c>
      <c r="E145" s="22" t="str">
        <f t="shared" si="26"/>
        <v>3ПРИВАТНЕ АКЦIОНЕРНЕ ТОВАРИСТВО "КОНСЮМЕРС - СКЛО - ЗОРЯ"</v>
      </c>
      <c r="F145" s="71" t="s">
        <v>94</v>
      </c>
      <c r="G145" s="41">
        <v>225551317122</v>
      </c>
      <c r="H145" s="40">
        <v>42447</v>
      </c>
      <c r="I145" s="40">
        <v>42447</v>
      </c>
      <c r="J145" s="40" t="s">
        <v>108</v>
      </c>
      <c r="K145" s="42">
        <v>12573686</v>
      </c>
      <c r="L145" s="40">
        <v>42480</v>
      </c>
      <c r="M145" s="24">
        <f t="shared" si="27"/>
        <v>12573686</v>
      </c>
      <c r="N145" s="40">
        <v>42481</v>
      </c>
      <c r="O145" s="24">
        <v>12573686</v>
      </c>
      <c r="P145" s="43">
        <v>0</v>
      </c>
      <c r="Q145" s="43">
        <v>0</v>
      </c>
      <c r="R145" s="43">
        <v>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223">
        <v>0</v>
      </c>
      <c r="Z145" s="339"/>
      <c r="AA145" s="228">
        <v>0</v>
      </c>
      <c r="AB145" s="43">
        <v>0</v>
      </c>
      <c r="AC145" s="43">
        <v>0</v>
      </c>
      <c r="AD145" s="43">
        <v>0</v>
      </c>
      <c r="AE145" s="43">
        <v>0</v>
      </c>
      <c r="AF145" s="223">
        <v>0</v>
      </c>
      <c r="AG145" s="234"/>
      <c r="AH145" s="228">
        <v>0</v>
      </c>
      <c r="AI145" s="56">
        <f t="shared" si="28"/>
        <v>12573686</v>
      </c>
      <c r="AJ145" s="40">
        <v>42489</v>
      </c>
      <c r="AK145" s="56">
        <v>12573686</v>
      </c>
      <c r="AL145" s="43">
        <v>0</v>
      </c>
      <c r="AM145" s="43">
        <v>0</v>
      </c>
      <c r="AN145" s="43">
        <v>0</v>
      </c>
      <c r="AO145" s="43">
        <v>0</v>
      </c>
      <c r="AP145" s="43">
        <v>0</v>
      </c>
      <c r="AQ145" s="43">
        <v>0</v>
      </c>
      <c r="AR145" s="43">
        <v>0</v>
      </c>
      <c r="AS145" s="43">
        <v>0</v>
      </c>
      <c r="AT145" s="43">
        <v>0</v>
      </c>
      <c r="AU145" s="43">
        <v>0</v>
      </c>
      <c r="AV145" s="43"/>
      <c r="AW145" s="19"/>
      <c r="AX145" s="24">
        <f t="shared" si="29"/>
        <v>0</v>
      </c>
      <c r="AY145" s="24">
        <f t="shared" si="30"/>
        <v>0</v>
      </c>
      <c r="AZ145" s="24">
        <f t="shared" si="31"/>
        <v>0</v>
      </c>
      <c r="BA145" s="457">
        <f t="shared" si="32"/>
        <v>3</v>
      </c>
      <c r="BB145" s="217">
        <f t="shared" si="35"/>
        <v>1</v>
      </c>
      <c r="BC145" s="216">
        <f t="shared" si="33"/>
        <v>1</v>
      </c>
      <c r="BD145" s="14">
        <f t="shared" si="25"/>
        <v>34</v>
      </c>
      <c r="BE145" s="349">
        <f t="shared" si="34"/>
        <v>12573686</v>
      </c>
    </row>
    <row r="146" spans="1:57" s="14" customFormat="1" x14ac:dyDescent="0.2">
      <c r="A146" s="40">
        <v>42480</v>
      </c>
      <c r="B146" s="22">
        <v>9060257300</v>
      </c>
      <c r="C146" s="22">
        <f>COUNTIF(СписМінфін!$B$2:$B$101,F146)</f>
        <v>1</v>
      </c>
      <c r="D146" s="22">
        <v>9060257300</v>
      </c>
      <c r="E146" s="22" t="str">
        <f t="shared" si="26"/>
        <v>4ПРИВАТНЕ АКЦIОНЕРНЕ ТОВАРИСТВО "КОНСЮМЕРС - СКЛО - ЗОРЯ"</v>
      </c>
      <c r="F146" s="71" t="s">
        <v>94</v>
      </c>
      <c r="G146" s="41">
        <v>225551317122</v>
      </c>
      <c r="H146" s="40">
        <v>42480</v>
      </c>
      <c r="I146" s="40">
        <v>42480</v>
      </c>
      <c r="J146" s="40" t="s">
        <v>108</v>
      </c>
      <c r="K146" s="42">
        <v>9982656</v>
      </c>
      <c r="L146" s="40">
        <v>42513</v>
      </c>
      <c r="M146" s="24">
        <f t="shared" si="27"/>
        <v>9982656</v>
      </c>
      <c r="N146" s="40">
        <v>42514</v>
      </c>
      <c r="O146" s="24">
        <v>9982656</v>
      </c>
      <c r="P146" s="43">
        <v>0</v>
      </c>
      <c r="Q146" s="43">
        <v>0</v>
      </c>
      <c r="R146" s="43">
        <v>0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223">
        <v>0</v>
      </c>
      <c r="Z146" s="339"/>
      <c r="AA146" s="228">
        <v>0</v>
      </c>
      <c r="AB146" s="43">
        <v>0</v>
      </c>
      <c r="AC146" s="43">
        <v>0</v>
      </c>
      <c r="AD146" s="43">
        <v>0</v>
      </c>
      <c r="AE146" s="43">
        <v>0</v>
      </c>
      <c r="AF146" s="223">
        <v>0</v>
      </c>
      <c r="AG146" s="234"/>
      <c r="AH146" s="228">
        <v>0</v>
      </c>
      <c r="AI146" s="56">
        <f t="shared" si="28"/>
        <v>9982656</v>
      </c>
      <c r="AJ146" s="40">
        <v>42520</v>
      </c>
      <c r="AK146" s="56">
        <v>9982656</v>
      </c>
      <c r="AL146" s="43">
        <v>0</v>
      </c>
      <c r="AM146" s="43">
        <v>0</v>
      </c>
      <c r="AN146" s="43">
        <v>0</v>
      </c>
      <c r="AO146" s="43">
        <v>0</v>
      </c>
      <c r="AP146" s="43">
        <v>0</v>
      </c>
      <c r="AQ146" s="43">
        <v>0</v>
      </c>
      <c r="AR146" s="43">
        <v>0</v>
      </c>
      <c r="AS146" s="43">
        <v>0</v>
      </c>
      <c r="AT146" s="43">
        <v>0</v>
      </c>
      <c r="AU146" s="43">
        <v>0</v>
      </c>
      <c r="AV146" s="43"/>
      <c r="AW146" s="19"/>
      <c r="AX146" s="24">
        <f t="shared" si="29"/>
        <v>0</v>
      </c>
      <c r="AY146" s="24">
        <f t="shared" si="30"/>
        <v>0</v>
      </c>
      <c r="AZ146" s="24">
        <f t="shared" si="31"/>
        <v>0</v>
      </c>
      <c r="BA146" s="457">
        <f t="shared" si="32"/>
        <v>4</v>
      </c>
      <c r="BB146" s="217">
        <f t="shared" si="35"/>
        <v>1</v>
      </c>
      <c r="BC146" s="216">
        <f t="shared" si="33"/>
        <v>1</v>
      </c>
      <c r="BD146" s="14">
        <f t="shared" si="25"/>
        <v>34</v>
      </c>
      <c r="BE146" s="349">
        <f t="shared" si="34"/>
        <v>9982656</v>
      </c>
    </row>
    <row r="147" spans="1:57" s="14" customFormat="1" x14ac:dyDescent="0.2">
      <c r="A147" s="40">
        <v>42509</v>
      </c>
      <c r="B147" s="22">
        <v>9080631444</v>
      </c>
      <c r="C147" s="22">
        <f>COUNTIF(СписМінфін!$B$2:$B$101,F147)</f>
        <v>1</v>
      </c>
      <c r="D147" s="22">
        <v>9080631444</v>
      </c>
      <c r="E147" s="22" t="str">
        <f t="shared" si="26"/>
        <v>5ПРИВАТНЕ АКЦIОНЕРНЕ ТОВАРИСТВО "КОНСЮМЕРС - СКЛО - ЗОРЯ"</v>
      </c>
      <c r="F147" s="71" t="s">
        <v>94</v>
      </c>
      <c r="G147" s="41">
        <v>225551317122</v>
      </c>
      <c r="H147" s="40">
        <v>42509</v>
      </c>
      <c r="I147" s="40">
        <v>42509</v>
      </c>
      <c r="J147" s="40" t="s">
        <v>108</v>
      </c>
      <c r="K147" s="56">
        <v>19189322</v>
      </c>
      <c r="L147" s="40">
        <v>42542</v>
      </c>
      <c r="M147" s="24">
        <f t="shared" si="27"/>
        <v>19189322</v>
      </c>
      <c r="N147" s="40">
        <v>42543</v>
      </c>
      <c r="O147" s="24">
        <v>19189322</v>
      </c>
      <c r="P147" s="43">
        <v>0</v>
      </c>
      <c r="Q147" s="43">
        <v>0</v>
      </c>
      <c r="R147" s="43">
        <v>0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223">
        <v>0</v>
      </c>
      <c r="Z147" s="339"/>
      <c r="AA147" s="228">
        <v>0</v>
      </c>
      <c r="AB147" s="43">
        <v>0</v>
      </c>
      <c r="AC147" s="43">
        <v>0</v>
      </c>
      <c r="AD147" s="43">
        <v>0</v>
      </c>
      <c r="AE147" s="43">
        <v>0</v>
      </c>
      <c r="AF147" s="223">
        <v>0</v>
      </c>
      <c r="AG147" s="234"/>
      <c r="AH147" s="228">
        <v>0</v>
      </c>
      <c r="AI147" s="56">
        <f t="shared" si="28"/>
        <v>19189322</v>
      </c>
      <c r="AJ147" s="40">
        <v>42562</v>
      </c>
      <c r="AK147" s="56">
        <v>19189322</v>
      </c>
      <c r="AL147" s="43">
        <v>0</v>
      </c>
      <c r="AM147" s="43">
        <v>0</v>
      </c>
      <c r="AN147" s="43">
        <v>0</v>
      </c>
      <c r="AO147" s="43">
        <v>0</v>
      </c>
      <c r="AP147" s="43">
        <v>0</v>
      </c>
      <c r="AQ147" s="43">
        <v>0</v>
      </c>
      <c r="AR147" s="43">
        <v>0</v>
      </c>
      <c r="AS147" s="43">
        <v>0</v>
      </c>
      <c r="AT147" s="43">
        <v>0</v>
      </c>
      <c r="AU147" s="43">
        <v>0</v>
      </c>
      <c r="AV147" s="43"/>
      <c r="AW147" s="19"/>
      <c r="AX147" s="24">
        <f t="shared" si="29"/>
        <v>0</v>
      </c>
      <c r="AY147" s="24">
        <f t="shared" si="30"/>
        <v>0</v>
      </c>
      <c r="AZ147" s="24">
        <f t="shared" si="31"/>
        <v>0</v>
      </c>
      <c r="BA147" s="457">
        <f t="shared" si="32"/>
        <v>5</v>
      </c>
      <c r="BB147" s="217">
        <f t="shared" si="35"/>
        <v>1</v>
      </c>
      <c r="BC147" s="216">
        <f t="shared" si="33"/>
        <v>1</v>
      </c>
      <c r="BD147" s="14">
        <f t="shared" si="25"/>
        <v>34</v>
      </c>
      <c r="BE147" s="349">
        <f t="shared" si="34"/>
        <v>19189322</v>
      </c>
    </row>
    <row r="148" spans="1:57" s="14" customFormat="1" x14ac:dyDescent="0.2">
      <c r="A148" s="40">
        <v>42538</v>
      </c>
      <c r="B148" s="22">
        <v>9101083427</v>
      </c>
      <c r="C148" s="22">
        <f>COUNTIF(СписМінфін!$B$2:$B$101,F148)</f>
        <v>1</v>
      </c>
      <c r="D148" s="22">
        <v>9101083427</v>
      </c>
      <c r="E148" s="22" t="str">
        <f t="shared" si="26"/>
        <v>6ПРИВАТНЕ АКЦIОНЕРНЕ ТОВАРИСТВО "КОНСЮМЕРС - СКЛО - ЗОРЯ"</v>
      </c>
      <c r="F148" s="71" t="s">
        <v>94</v>
      </c>
      <c r="G148" s="41">
        <v>225551317122</v>
      </c>
      <c r="H148" s="40">
        <v>42538</v>
      </c>
      <c r="I148" s="40">
        <v>42538</v>
      </c>
      <c r="J148" s="40" t="s">
        <v>108</v>
      </c>
      <c r="K148" s="56">
        <v>17356705</v>
      </c>
      <c r="L148" s="40">
        <v>42572</v>
      </c>
      <c r="M148" s="24">
        <f t="shared" si="27"/>
        <v>17356705</v>
      </c>
      <c r="N148" s="40">
        <v>42573</v>
      </c>
      <c r="O148" s="24">
        <v>17356705</v>
      </c>
      <c r="P148" s="43">
        <v>0</v>
      </c>
      <c r="Q148" s="43">
        <v>0</v>
      </c>
      <c r="R148" s="43">
        <v>0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223">
        <v>0</v>
      </c>
      <c r="Z148" s="339"/>
      <c r="AA148" s="228">
        <v>0</v>
      </c>
      <c r="AB148" s="43">
        <v>0</v>
      </c>
      <c r="AC148" s="43">
        <v>0</v>
      </c>
      <c r="AD148" s="43">
        <v>0</v>
      </c>
      <c r="AE148" s="43">
        <v>0</v>
      </c>
      <c r="AF148" s="223">
        <v>0</v>
      </c>
      <c r="AG148" s="234"/>
      <c r="AH148" s="228">
        <v>0</v>
      </c>
      <c r="AI148" s="56">
        <f t="shared" si="28"/>
        <v>17356705</v>
      </c>
      <c r="AJ148" s="40">
        <v>42580</v>
      </c>
      <c r="AK148" s="56">
        <v>17356705</v>
      </c>
      <c r="AL148" s="43">
        <v>0</v>
      </c>
      <c r="AM148" s="43">
        <v>0</v>
      </c>
      <c r="AN148" s="43">
        <v>0</v>
      </c>
      <c r="AO148" s="43">
        <v>0</v>
      </c>
      <c r="AP148" s="43">
        <v>0</v>
      </c>
      <c r="AQ148" s="43">
        <v>0</v>
      </c>
      <c r="AR148" s="43">
        <v>0</v>
      </c>
      <c r="AS148" s="43">
        <v>0</v>
      </c>
      <c r="AT148" s="43">
        <v>0</v>
      </c>
      <c r="AU148" s="43">
        <v>0</v>
      </c>
      <c r="AV148" s="43"/>
      <c r="AW148" s="19"/>
      <c r="AX148" s="24">
        <f t="shared" si="29"/>
        <v>0</v>
      </c>
      <c r="AY148" s="24">
        <f t="shared" si="30"/>
        <v>0</v>
      </c>
      <c r="AZ148" s="24">
        <f t="shared" si="31"/>
        <v>0</v>
      </c>
      <c r="BA148" s="457">
        <f t="shared" si="32"/>
        <v>6</v>
      </c>
      <c r="BB148" s="217">
        <f t="shared" si="35"/>
        <v>1</v>
      </c>
      <c r="BC148" s="216">
        <f t="shared" si="33"/>
        <v>1</v>
      </c>
      <c r="BD148" s="14">
        <f t="shared" si="25"/>
        <v>35</v>
      </c>
      <c r="BE148" s="349">
        <f t="shared" si="34"/>
        <v>17356705</v>
      </c>
    </row>
    <row r="149" spans="1:57" s="14" customFormat="1" x14ac:dyDescent="0.2">
      <c r="A149" s="40">
        <v>42570</v>
      </c>
      <c r="B149" s="22">
        <v>9124035951</v>
      </c>
      <c r="C149" s="22">
        <f>COUNTIF(СписМінфін!$B$2:$B$101,F149)</f>
        <v>1</v>
      </c>
      <c r="D149" s="22">
        <v>9124035951</v>
      </c>
      <c r="E149" s="22" t="str">
        <f t="shared" si="26"/>
        <v>7ПРИВАТНЕ АКЦIОНЕРНЕ ТОВАРИСТВО "КОНСЮМЕРС - СКЛО - ЗОРЯ"</v>
      </c>
      <c r="F149" s="71" t="s">
        <v>94</v>
      </c>
      <c r="G149" s="41">
        <v>225551317122</v>
      </c>
      <c r="H149" s="40">
        <v>42570</v>
      </c>
      <c r="I149" s="40">
        <v>42570</v>
      </c>
      <c r="J149" s="40" t="s">
        <v>108</v>
      </c>
      <c r="K149" s="56">
        <v>8554586</v>
      </c>
      <c r="L149" s="40">
        <v>42607</v>
      </c>
      <c r="M149" s="24">
        <f t="shared" si="27"/>
        <v>8552297.3000000007</v>
      </c>
      <c r="N149" s="40">
        <v>42607</v>
      </c>
      <c r="O149" s="24">
        <v>8552297.3000000007</v>
      </c>
      <c r="P149" s="43">
        <v>0</v>
      </c>
      <c r="Q149" s="43">
        <v>0</v>
      </c>
      <c r="R149" s="43">
        <v>0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223">
        <v>0</v>
      </c>
      <c r="Z149" s="339"/>
      <c r="AA149" s="228">
        <v>0</v>
      </c>
      <c r="AB149" s="43">
        <v>0</v>
      </c>
      <c r="AC149" s="43">
        <v>0</v>
      </c>
      <c r="AD149" s="43">
        <v>0</v>
      </c>
      <c r="AE149" s="43">
        <v>0</v>
      </c>
      <c r="AF149" s="223">
        <v>0</v>
      </c>
      <c r="AG149" s="234"/>
      <c r="AH149" s="228">
        <v>0</v>
      </c>
      <c r="AI149" s="56">
        <f t="shared" si="28"/>
        <v>8552297.3000000007</v>
      </c>
      <c r="AJ149" s="40">
        <v>42613</v>
      </c>
      <c r="AK149" s="56">
        <v>8552297.3000000007</v>
      </c>
      <c r="AL149" s="43">
        <v>0</v>
      </c>
      <c r="AM149" s="43">
        <v>0</v>
      </c>
      <c r="AN149" s="43">
        <v>0</v>
      </c>
      <c r="AO149" s="43">
        <v>0</v>
      </c>
      <c r="AP149" s="43">
        <v>0</v>
      </c>
      <c r="AQ149" s="43">
        <v>0</v>
      </c>
      <c r="AR149" s="43">
        <v>0</v>
      </c>
      <c r="AS149" s="43">
        <v>0</v>
      </c>
      <c r="AT149" s="43">
        <v>0</v>
      </c>
      <c r="AU149" s="43">
        <v>0</v>
      </c>
      <c r="AV149" s="43"/>
      <c r="AW149" s="19"/>
      <c r="AX149" s="24">
        <f t="shared" si="29"/>
        <v>2288.6999999992549</v>
      </c>
      <c r="AY149" s="24">
        <f t="shared" si="30"/>
        <v>0</v>
      </c>
      <c r="AZ149" s="24">
        <f t="shared" si="31"/>
        <v>2288.6999999992549</v>
      </c>
      <c r="BA149" s="457">
        <f t="shared" si="32"/>
        <v>7</v>
      </c>
      <c r="BB149" s="217">
        <f t="shared" si="35"/>
        <v>0.99973245929142573</v>
      </c>
      <c r="BC149" s="216">
        <f t="shared" si="33"/>
        <v>1</v>
      </c>
      <c r="BD149" s="14">
        <f t="shared" si="25"/>
        <v>37</v>
      </c>
      <c r="BE149" s="349">
        <f t="shared" si="34"/>
        <v>8554586</v>
      </c>
    </row>
    <row r="150" spans="1:57" s="14" customFormat="1" x14ac:dyDescent="0.2">
      <c r="A150" s="40">
        <v>42600</v>
      </c>
      <c r="B150" s="22">
        <v>9148457003</v>
      </c>
      <c r="C150" s="22">
        <f>COUNTIF(СписМінфін!$B$2:$B$101,F150)</f>
        <v>1</v>
      </c>
      <c r="D150" s="22">
        <v>9148457003</v>
      </c>
      <c r="E150" s="22" t="str">
        <f t="shared" si="26"/>
        <v>8ПРИВАТНЕ АКЦIОНЕРНЕ ТОВАРИСТВО "КОНСЮМЕРС - СКЛО - ЗОРЯ"</v>
      </c>
      <c r="F150" s="71" t="s">
        <v>94</v>
      </c>
      <c r="G150" s="41">
        <v>225551317122</v>
      </c>
      <c r="H150" s="40">
        <v>42600</v>
      </c>
      <c r="I150" s="40">
        <v>42600</v>
      </c>
      <c r="J150" s="40" t="s">
        <v>108</v>
      </c>
      <c r="K150" s="56">
        <v>6746712</v>
      </c>
      <c r="L150" s="40">
        <v>42636</v>
      </c>
      <c r="M150" s="24">
        <f t="shared" si="27"/>
        <v>6746712</v>
      </c>
      <c r="N150" s="40">
        <v>42636</v>
      </c>
      <c r="O150" s="24">
        <v>6746712</v>
      </c>
      <c r="P150" s="43">
        <v>0</v>
      </c>
      <c r="Q150" s="43">
        <v>0</v>
      </c>
      <c r="R150" s="43">
        <v>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223">
        <v>0</v>
      </c>
      <c r="Z150" s="339"/>
      <c r="AA150" s="228">
        <v>0</v>
      </c>
      <c r="AB150" s="43">
        <v>0</v>
      </c>
      <c r="AC150" s="43">
        <v>0</v>
      </c>
      <c r="AD150" s="43">
        <v>0</v>
      </c>
      <c r="AE150" s="43">
        <v>0</v>
      </c>
      <c r="AF150" s="223">
        <v>0</v>
      </c>
      <c r="AG150" s="234"/>
      <c r="AH150" s="228">
        <v>0</v>
      </c>
      <c r="AI150" s="56">
        <f t="shared" si="28"/>
        <v>6746712</v>
      </c>
      <c r="AJ150" s="40">
        <v>42642</v>
      </c>
      <c r="AK150" s="56">
        <v>6746712</v>
      </c>
      <c r="AL150" s="43">
        <v>0</v>
      </c>
      <c r="AM150" s="43">
        <v>0</v>
      </c>
      <c r="AN150" s="43">
        <v>0</v>
      </c>
      <c r="AO150" s="43">
        <v>0</v>
      </c>
      <c r="AP150" s="43">
        <v>0</v>
      </c>
      <c r="AQ150" s="43">
        <v>0</v>
      </c>
      <c r="AR150" s="43">
        <v>0</v>
      </c>
      <c r="AS150" s="43">
        <v>0</v>
      </c>
      <c r="AT150" s="43">
        <v>0</v>
      </c>
      <c r="AU150" s="43">
        <v>0</v>
      </c>
      <c r="AV150" s="43"/>
      <c r="AW150" s="19"/>
      <c r="AX150" s="24">
        <f t="shared" si="29"/>
        <v>0</v>
      </c>
      <c r="AY150" s="24">
        <f t="shared" si="30"/>
        <v>0</v>
      </c>
      <c r="AZ150" s="24">
        <f t="shared" si="31"/>
        <v>0</v>
      </c>
      <c r="BA150" s="457">
        <f t="shared" si="32"/>
        <v>8</v>
      </c>
      <c r="BB150" s="217">
        <f t="shared" si="35"/>
        <v>1</v>
      </c>
      <c r="BC150" s="216">
        <f t="shared" si="33"/>
        <v>1</v>
      </c>
      <c r="BD150" s="14">
        <f t="shared" si="25"/>
        <v>36</v>
      </c>
      <c r="BE150" s="349">
        <f t="shared" si="34"/>
        <v>6746712</v>
      </c>
    </row>
    <row r="151" spans="1:57" s="14" customFormat="1" x14ac:dyDescent="0.2">
      <c r="A151" s="40">
        <v>42632</v>
      </c>
      <c r="B151" s="22">
        <v>9172140403</v>
      </c>
      <c r="C151" s="22">
        <f>COUNTIF(СписМінфін!$B$2:$B$101,F151)</f>
        <v>1</v>
      </c>
      <c r="D151" s="22">
        <v>9172140403</v>
      </c>
      <c r="E151" s="22" t="str">
        <f t="shared" si="26"/>
        <v>9ПРИВАТНЕ АКЦIОНЕРНЕ ТОВАРИСТВО "КОНСЮМЕРС - СКЛО - ЗОРЯ"</v>
      </c>
      <c r="F151" s="71" t="s">
        <v>94</v>
      </c>
      <c r="G151" s="41">
        <v>225551317122</v>
      </c>
      <c r="H151" s="40">
        <v>42632</v>
      </c>
      <c r="I151" s="40">
        <v>42632</v>
      </c>
      <c r="J151" s="40" t="s">
        <v>108</v>
      </c>
      <c r="K151" s="56">
        <v>6219446</v>
      </c>
      <c r="L151" s="40">
        <v>42663</v>
      </c>
      <c r="M151" s="24">
        <f t="shared" si="27"/>
        <v>6219446</v>
      </c>
      <c r="N151" s="40">
        <v>42664</v>
      </c>
      <c r="O151" s="24">
        <v>6219446</v>
      </c>
      <c r="P151" s="43">
        <v>0</v>
      </c>
      <c r="Q151" s="43">
        <v>0</v>
      </c>
      <c r="R151" s="43">
        <v>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223">
        <v>0</v>
      </c>
      <c r="Z151" s="339"/>
      <c r="AA151" s="228">
        <v>0</v>
      </c>
      <c r="AB151" s="43">
        <v>0</v>
      </c>
      <c r="AC151" s="43">
        <v>0</v>
      </c>
      <c r="AD151" s="43">
        <v>0</v>
      </c>
      <c r="AE151" s="43">
        <v>0</v>
      </c>
      <c r="AF151" s="223">
        <v>0</v>
      </c>
      <c r="AG151" s="234"/>
      <c r="AH151" s="228">
        <v>0</v>
      </c>
      <c r="AI151" s="56">
        <f t="shared" si="28"/>
        <v>6219446</v>
      </c>
      <c r="AJ151" s="40">
        <v>42670</v>
      </c>
      <c r="AK151" s="56">
        <v>6219446</v>
      </c>
      <c r="AL151" s="43">
        <v>0</v>
      </c>
      <c r="AM151" s="43">
        <v>0</v>
      </c>
      <c r="AN151" s="43">
        <v>0</v>
      </c>
      <c r="AO151" s="43">
        <v>0</v>
      </c>
      <c r="AP151" s="43">
        <v>0</v>
      </c>
      <c r="AQ151" s="43">
        <v>0</v>
      </c>
      <c r="AR151" s="43">
        <v>0</v>
      </c>
      <c r="AS151" s="43">
        <v>0</v>
      </c>
      <c r="AT151" s="43">
        <v>0</v>
      </c>
      <c r="AU151" s="43">
        <v>0</v>
      </c>
      <c r="AV151" s="43"/>
      <c r="AW151" s="19"/>
      <c r="AX151" s="24">
        <f t="shared" si="29"/>
        <v>0</v>
      </c>
      <c r="AY151" s="24">
        <f t="shared" si="30"/>
        <v>0</v>
      </c>
      <c r="AZ151" s="24">
        <f t="shared" si="31"/>
        <v>0</v>
      </c>
      <c r="BA151" s="457">
        <f t="shared" si="32"/>
        <v>9</v>
      </c>
      <c r="BB151" s="217">
        <f t="shared" si="35"/>
        <v>1</v>
      </c>
      <c r="BC151" s="216">
        <f t="shared" si="33"/>
        <v>1</v>
      </c>
      <c r="BD151" s="14">
        <f t="shared" si="25"/>
        <v>32</v>
      </c>
      <c r="BE151" s="349">
        <f t="shared" si="34"/>
        <v>6219446</v>
      </c>
    </row>
    <row r="152" spans="1:57" s="14" customFormat="1" x14ac:dyDescent="0.2">
      <c r="A152" s="40">
        <v>42662</v>
      </c>
      <c r="B152" s="22">
        <v>9196644193</v>
      </c>
      <c r="C152" s="22">
        <f>COUNTIF(СписМінфін!$B$2:$B$101,F152)</f>
        <v>1</v>
      </c>
      <c r="D152" s="22">
        <v>9196644193</v>
      </c>
      <c r="E152" s="22" t="str">
        <f t="shared" si="26"/>
        <v>10ПРИВАТНЕ АКЦIОНЕРНЕ ТОВАРИСТВО "КОНСЮМЕРС - СКЛО - ЗОРЯ"</v>
      </c>
      <c r="F152" s="71" t="s">
        <v>94</v>
      </c>
      <c r="G152" s="41">
        <v>225551317122</v>
      </c>
      <c r="H152" s="40">
        <v>42662</v>
      </c>
      <c r="I152" s="40">
        <v>42662</v>
      </c>
      <c r="J152" s="40" t="s">
        <v>108</v>
      </c>
      <c r="K152" s="56">
        <v>9331354</v>
      </c>
      <c r="L152" s="40">
        <v>42692</v>
      </c>
      <c r="M152" s="24">
        <f t="shared" si="27"/>
        <v>9331354</v>
      </c>
      <c r="N152" s="40">
        <v>42695</v>
      </c>
      <c r="O152" s="24">
        <v>9331354</v>
      </c>
      <c r="P152" s="43">
        <v>0</v>
      </c>
      <c r="Q152" s="43">
        <v>0</v>
      </c>
      <c r="R152" s="43">
        <v>0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223">
        <v>0</v>
      </c>
      <c r="Z152" s="339"/>
      <c r="AA152" s="228">
        <v>0</v>
      </c>
      <c r="AB152" s="43">
        <v>0</v>
      </c>
      <c r="AC152" s="43">
        <v>0</v>
      </c>
      <c r="AD152" s="43">
        <v>0</v>
      </c>
      <c r="AE152" s="43">
        <v>0</v>
      </c>
      <c r="AF152" s="223">
        <v>0</v>
      </c>
      <c r="AG152" s="234"/>
      <c r="AH152" s="228">
        <v>0</v>
      </c>
      <c r="AI152" s="56">
        <f t="shared" si="28"/>
        <v>9331354</v>
      </c>
      <c r="AJ152" s="40">
        <v>42704</v>
      </c>
      <c r="AK152" s="56">
        <v>9331354</v>
      </c>
      <c r="AL152" s="43">
        <v>0</v>
      </c>
      <c r="AM152" s="43">
        <v>0</v>
      </c>
      <c r="AN152" s="43">
        <v>0</v>
      </c>
      <c r="AO152" s="43">
        <v>0</v>
      </c>
      <c r="AP152" s="43">
        <v>0</v>
      </c>
      <c r="AQ152" s="43">
        <v>0</v>
      </c>
      <c r="AR152" s="43">
        <v>0</v>
      </c>
      <c r="AS152" s="43">
        <v>0</v>
      </c>
      <c r="AT152" s="43">
        <v>0</v>
      </c>
      <c r="AU152" s="43">
        <v>0</v>
      </c>
      <c r="AV152" s="43"/>
      <c r="AW152" s="19"/>
      <c r="AX152" s="24">
        <f t="shared" si="29"/>
        <v>0</v>
      </c>
      <c r="AY152" s="24">
        <f t="shared" si="30"/>
        <v>0</v>
      </c>
      <c r="AZ152" s="24">
        <f t="shared" si="31"/>
        <v>0</v>
      </c>
      <c r="BA152" s="457">
        <f t="shared" si="32"/>
        <v>10</v>
      </c>
      <c r="BB152" s="217">
        <f t="shared" si="35"/>
        <v>1</v>
      </c>
      <c r="BC152" s="216">
        <f t="shared" si="33"/>
        <v>1</v>
      </c>
      <c r="BD152" s="14">
        <f t="shared" si="25"/>
        <v>33</v>
      </c>
      <c r="BE152" s="349">
        <f t="shared" si="34"/>
        <v>9331354</v>
      </c>
    </row>
    <row r="153" spans="1:57" s="14" customFormat="1" x14ac:dyDescent="0.2">
      <c r="A153" s="40">
        <v>42692</v>
      </c>
      <c r="B153" s="22">
        <v>9222248783</v>
      </c>
      <c r="C153" s="22">
        <f>COUNTIF(СписМінфін!$B$2:$B$101,F153)</f>
        <v>1</v>
      </c>
      <c r="D153" s="22">
        <v>9222248783</v>
      </c>
      <c r="E153" s="22" t="str">
        <f t="shared" si="26"/>
        <v>11ПРИВАТНЕ АКЦIОНЕРНЕ ТОВАРИСТВО "КОНСЮМЕРС - СКЛО - ЗОРЯ"</v>
      </c>
      <c r="F153" s="71" t="s">
        <v>94</v>
      </c>
      <c r="G153" s="41">
        <v>225551317122</v>
      </c>
      <c r="H153" s="40">
        <v>42692</v>
      </c>
      <c r="I153" s="40">
        <v>42692</v>
      </c>
      <c r="J153" s="40" t="s">
        <v>108</v>
      </c>
      <c r="K153" s="56">
        <v>6175707</v>
      </c>
      <c r="L153" s="40">
        <v>42725</v>
      </c>
      <c r="M153" s="24">
        <f t="shared" si="27"/>
        <v>6046073</v>
      </c>
      <c r="N153" s="40">
        <v>42725</v>
      </c>
      <c r="O153" s="24">
        <v>6046073</v>
      </c>
      <c r="P153" s="43">
        <v>0</v>
      </c>
      <c r="Q153" s="43">
        <v>0</v>
      </c>
      <c r="R153" s="43">
        <v>0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223">
        <v>0</v>
      </c>
      <c r="Z153" s="339"/>
      <c r="AA153" s="228">
        <v>0</v>
      </c>
      <c r="AB153" s="43">
        <v>0</v>
      </c>
      <c r="AC153" s="43">
        <v>0</v>
      </c>
      <c r="AD153" s="43">
        <v>0</v>
      </c>
      <c r="AE153" s="43">
        <v>0</v>
      </c>
      <c r="AF153" s="223">
        <v>0</v>
      </c>
      <c r="AG153" s="234"/>
      <c r="AH153" s="228">
        <v>0</v>
      </c>
      <c r="AI153" s="56">
        <f t="shared" si="28"/>
        <v>6046073</v>
      </c>
      <c r="AJ153" s="40">
        <v>42730</v>
      </c>
      <c r="AK153" s="56">
        <v>6046073</v>
      </c>
      <c r="AL153" s="43">
        <v>0</v>
      </c>
      <c r="AM153" s="43">
        <v>0</v>
      </c>
      <c r="AN153" s="43">
        <v>0</v>
      </c>
      <c r="AO153" s="43">
        <v>0</v>
      </c>
      <c r="AP153" s="43">
        <v>0</v>
      </c>
      <c r="AQ153" s="43">
        <v>0</v>
      </c>
      <c r="AR153" s="43">
        <v>0</v>
      </c>
      <c r="AS153" s="43">
        <v>0</v>
      </c>
      <c r="AT153" s="43">
        <v>0</v>
      </c>
      <c r="AU153" s="43">
        <v>0</v>
      </c>
      <c r="AV153" s="43"/>
      <c r="AW153" s="19"/>
      <c r="AX153" s="24">
        <f t="shared" si="29"/>
        <v>129634</v>
      </c>
      <c r="AY153" s="24">
        <f t="shared" si="30"/>
        <v>0</v>
      </c>
      <c r="AZ153" s="24">
        <f t="shared" si="31"/>
        <v>129634</v>
      </c>
      <c r="BA153" s="457">
        <f t="shared" si="32"/>
        <v>11</v>
      </c>
      <c r="BB153" s="217">
        <f t="shared" si="35"/>
        <v>0.9790090430132129</v>
      </c>
      <c r="BC153" s="216">
        <f t="shared" si="33"/>
        <v>1</v>
      </c>
      <c r="BD153" s="14">
        <f t="shared" si="25"/>
        <v>33</v>
      </c>
      <c r="BE153" s="349">
        <f t="shared" si="34"/>
        <v>6175707</v>
      </c>
    </row>
    <row r="154" spans="1:57" s="14" customFormat="1" x14ac:dyDescent="0.2">
      <c r="A154" s="40">
        <v>42720</v>
      </c>
      <c r="B154" s="22">
        <v>9244347217</v>
      </c>
      <c r="C154" s="22">
        <f>COUNTIF(СписМінфін!$B$2:$B$101,F154)</f>
        <v>1</v>
      </c>
      <c r="D154" s="22">
        <v>9244347217</v>
      </c>
      <c r="E154" s="22" t="str">
        <f t="shared" si="26"/>
        <v>12ПРИВАТНЕ АКЦIОНЕРНЕ ТОВАРИСТВО "КОНСЮМЕРС - СКЛО - ЗОРЯ"</v>
      </c>
      <c r="F154" s="71" t="s">
        <v>94</v>
      </c>
      <c r="G154" s="41">
        <v>225551317122</v>
      </c>
      <c r="H154" s="40">
        <v>42720</v>
      </c>
      <c r="I154" s="40">
        <v>42720</v>
      </c>
      <c r="J154" s="40" t="s">
        <v>108</v>
      </c>
      <c r="K154" s="56">
        <v>6702227</v>
      </c>
      <c r="L154" s="40" t="s">
        <v>108</v>
      </c>
      <c r="M154" s="24">
        <f t="shared" si="27"/>
        <v>6702227</v>
      </c>
      <c r="N154" s="31">
        <v>42754</v>
      </c>
      <c r="O154" s="30">
        <v>6702227</v>
      </c>
      <c r="P154" s="43">
        <v>0</v>
      </c>
      <c r="Q154" s="43">
        <v>0</v>
      </c>
      <c r="R154" s="43">
        <v>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223">
        <v>0</v>
      </c>
      <c r="Z154" s="339"/>
      <c r="AA154" s="228">
        <v>0</v>
      </c>
      <c r="AB154" s="43">
        <v>0</v>
      </c>
      <c r="AC154" s="43">
        <v>0</v>
      </c>
      <c r="AD154" s="43">
        <v>0</v>
      </c>
      <c r="AE154" s="43">
        <v>0</v>
      </c>
      <c r="AF154" s="223">
        <v>0</v>
      </c>
      <c r="AG154" s="234"/>
      <c r="AH154" s="228">
        <v>0</v>
      </c>
      <c r="AI154" s="56">
        <f t="shared" si="28"/>
        <v>6702227</v>
      </c>
      <c r="AJ154" s="43">
        <v>0</v>
      </c>
      <c r="AK154" s="57">
        <v>6702227</v>
      </c>
      <c r="AL154" s="43">
        <v>0</v>
      </c>
      <c r="AM154" s="43">
        <v>0</v>
      </c>
      <c r="AN154" s="43">
        <v>0</v>
      </c>
      <c r="AO154" s="43">
        <v>0</v>
      </c>
      <c r="AP154" s="43">
        <v>0</v>
      </c>
      <c r="AQ154" s="43">
        <v>0</v>
      </c>
      <c r="AR154" s="43">
        <v>0</v>
      </c>
      <c r="AS154" s="43">
        <v>0</v>
      </c>
      <c r="AT154" s="43">
        <v>0</v>
      </c>
      <c r="AU154" s="43">
        <v>0</v>
      </c>
      <c r="AV154" s="43"/>
      <c r="AW154" s="19"/>
      <c r="AX154" s="24">
        <f t="shared" si="29"/>
        <v>0</v>
      </c>
      <c r="AY154" s="24">
        <f t="shared" si="30"/>
        <v>0</v>
      </c>
      <c r="AZ154" s="24">
        <f t="shared" si="31"/>
        <v>0</v>
      </c>
      <c r="BA154" s="457">
        <f t="shared" si="32"/>
        <v>12</v>
      </c>
      <c r="BB154" s="217">
        <f t="shared" si="35"/>
        <v>1</v>
      </c>
      <c r="BC154" s="216">
        <f t="shared" si="33"/>
        <v>1</v>
      </c>
      <c r="BD154" s="14">
        <f t="shared" si="25"/>
        <v>34</v>
      </c>
      <c r="BE154" s="349">
        <f t="shared" si="34"/>
        <v>6702227</v>
      </c>
    </row>
    <row r="155" spans="1:57" s="14" customFormat="1" x14ac:dyDescent="0.2">
      <c r="A155" s="40">
        <v>42422</v>
      </c>
      <c r="B155" s="22">
        <v>9022146835</v>
      </c>
      <c r="C155" s="22">
        <f>COUNTIF(СписМінфін!$B$2:$B$101,F155)</f>
        <v>1</v>
      </c>
      <c r="D155" s="22">
        <v>9022146835</v>
      </c>
      <c r="E155" s="22" t="str">
        <f t="shared" si="26"/>
        <v>2ПРИВАТНЕ АКЦIОНЕРНЕ ТОВАРИСТВО "ЛЕБЕДИНСЬКИЙ НАСІННЄВИЙ ЗАВОД"</v>
      </c>
      <c r="F155" s="71" t="s">
        <v>15</v>
      </c>
      <c r="G155" s="41">
        <v>3889323283</v>
      </c>
      <c r="H155" s="40">
        <v>42422</v>
      </c>
      <c r="I155" s="40">
        <v>42422</v>
      </c>
      <c r="J155" s="40" t="s">
        <v>108</v>
      </c>
      <c r="K155" s="42">
        <v>1223507</v>
      </c>
      <c r="L155" s="40">
        <v>42452</v>
      </c>
      <c r="M155" s="24">
        <f t="shared" si="27"/>
        <v>1223507</v>
      </c>
      <c r="N155" s="40">
        <v>42453</v>
      </c>
      <c r="O155" s="24">
        <v>1223507</v>
      </c>
      <c r="P155" s="43">
        <v>0</v>
      </c>
      <c r="Q155" s="43">
        <v>0</v>
      </c>
      <c r="R155" s="43">
        <v>0</v>
      </c>
      <c r="S155" s="43">
        <v>0</v>
      </c>
      <c r="T155" s="43">
        <v>0</v>
      </c>
      <c r="U155" s="43">
        <v>0</v>
      </c>
      <c r="V155" s="43">
        <v>0</v>
      </c>
      <c r="W155" s="43">
        <v>0</v>
      </c>
      <c r="X155" s="43">
        <v>0</v>
      </c>
      <c r="Y155" s="223">
        <v>0</v>
      </c>
      <c r="Z155" s="339"/>
      <c r="AA155" s="228">
        <v>0</v>
      </c>
      <c r="AB155" s="43">
        <v>0</v>
      </c>
      <c r="AC155" s="43">
        <v>0</v>
      </c>
      <c r="AD155" s="43">
        <v>0</v>
      </c>
      <c r="AE155" s="43">
        <v>0</v>
      </c>
      <c r="AF155" s="223">
        <v>0</v>
      </c>
      <c r="AG155" s="234"/>
      <c r="AH155" s="228">
        <v>0</v>
      </c>
      <c r="AI155" s="56">
        <f t="shared" si="28"/>
        <v>1223507</v>
      </c>
      <c r="AJ155" s="40">
        <v>42489</v>
      </c>
      <c r="AK155" s="56">
        <v>1223507</v>
      </c>
      <c r="AL155" s="43">
        <v>0</v>
      </c>
      <c r="AM155" s="43">
        <v>0</v>
      </c>
      <c r="AN155" s="43">
        <v>0</v>
      </c>
      <c r="AO155" s="43">
        <v>0</v>
      </c>
      <c r="AP155" s="43">
        <v>0</v>
      </c>
      <c r="AQ155" s="43">
        <v>0</v>
      </c>
      <c r="AR155" s="43">
        <v>0</v>
      </c>
      <c r="AS155" s="43">
        <v>0</v>
      </c>
      <c r="AT155" s="43">
        <v>0</v>
      </c>
      <c r="AU155" s="43">
        <v>0</v>
      </c>
      <c r="AV155" s="43"/>
      <c r="AW155" s="19"/>
      <c r="AX155" s="24">
        <f t="shared" si="29"/>
        <v>0</v>
      </c>
      <c r="AY155" s="24">
        <f t="shared" si="30"/>
        <v>0</v>
      </c>
      <c r="AZ155" s="24">
        <f t="shared" si="31"/>
        <v>0</v>
      </c>
      <c r="BA155" s="457">
        <f t="shared" si="32"/>
        <v>2</v>
      </c>
      <c r="BB155" s="217">
        <f t="shared" si="35"/>
        <v>1</v>
      </c>
      <c r="BC155" s="216">
        <f t="shared" si="33"/>
        <v>1</v>
      </c>
      <c r="BD155" s="14">
        <f t="shared" ref="BD155:BD218" si="36">IF(N155=0,"Немає висновку",N155-H155)</f>
        <v>31</v>
      </c>
      <c r="BE155" s="349">
        <f t="shared" si="34"/>
        <v>1223507</v>
      </c>
    </row>
    <row r="156" spans="1:57" s="14" customFormat="1" hidden="1" x14ac:dyDescent="0.2">
      <c r="A156" s="40">
        <v>42663</v>
      </c>
      <c r="B156" s="22">
        <v>9198253557</v>
      </c>
      <c r="C156" s="22">
        <f>COUNTIF(СписМінфін!$B$2:$B$101,F156)</f>
        <v>1</v>
      </c>
      <c r="D156" s="22">
        <v>9198253557</v>
      </c>
      <c r="E156" s="22" t="str">
        <f t="shared" si="26"/>
        <v>10ПРИВАТНЕ АКЦIОНЕРНЕ ТОВАРИСТВО "ЛЕБЕДИНСЬКИЙ НАСІННЄВИЙ ЗАВОД"</v>
      </c>
      <c r="F156" s="71" t="s">
        <v>15</v>
      </c>
      <c r="G156" s="41">
        <v>3889323283</v>
      </c>
      <c r="H156" s="40">
        <v>42663</v>
      </c>
      <c r="I156" s="40">
        <v>42663</v>
      </c>
      <c r="J156" s="40" t="s">
        <v>108</v>
      </c>
      <c r="K156" s="42">
        <v>6666667</v>
      </c>
      <c r="L156" s="40">
        <v>42692</v>
      </c>
      <c r="M156" s="24">
        <f t="shared" si="27"/>
        <v>0</v>
      </c>
      <c r="N156" s="43">
        <v>0</v>
      </c>
      <c r="O156" s="56">
        <v>0</v>
      </c>
      <c r="P156" s="43">
        <v>0</v>
      </c>
      <c r="Q156" s="43">
        <v>0</v>
      </c>
      <c r="R156" s="43">
        <v>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223">
        <v>0</v>
      </c>
      <c r="Z156" s="339"/>
      <c r="AA156" s="228">
        <v>0</v>
      </c>
      <c r="AB156" s="43">
        <v>0</v>
      </c>
      <c r="AC156" s="43">
        <v>0</v>
      </c>
      <c r="AD156" s="43">
        <v>0</v>
      </c>
      <c r="AE156" s="43">
        <v>0</v>
      </c>
      <c r="AF156" s="223">
        <v>0</v>
      </c>
      <c r="AG156" s="234"/>
      <c r="AH156" s="228">
        <v>0</v>
      </c>
      <c r="AI156" s="56">
        <f t="shared" si="28"/>
        <v>0</v>
      </c>
      <c r="AJ156" s="43">
        <v>0</v>
      </c>
      <c r="AK156" s="43">
        <v>0</v>
      </c>
      <c r="AL156" s="43">
        <v>0</v>
      </c>
      <c r="AM156" s="43">
        <v>0</v>
      </c>
      <c r="AN156" s="43">
        <v>0</v>
      </c>
      <c r="AO156" s="43">
        <v>0</v>
      </c>
      <c r="AP156" s="43">
        <v>0</v>
      </c>
      <c r="AQ156" s="43">
        <v>0</v>
      </c>
      <c r="AR156" s="43">
        <v>0</v>
      </c>
      <c r="AS156" s="43">
        <v>0</v>
      </c>
      <c r="AT156" s="43">
        <v>0</v>
      </c>
      <c r="AU156" s="43">
        <v>0</v>
      </c>
      <c r="AV156" s="43"/>
      <c r="AW156" s="19"/>
      <c r="AX156" s="24">
        <f t="shared" si="29"/>
        <v>6666667</v>
      </c>
      <c r="AY156" s="24">
        <f t="shared" si="30"/>
        <v>0</v>
      </c>
      <c r="AZ156" s="24">
        <f t="shared" si="31"/>
        <v>6666667</v>
      </c>
      <c r="BA156" s="457">
        <f t="shared" si="32"/>
        <v>10</v>
      </c>
      <c r="BB156" s="217" t="str">
        <f t="shared" si="35"/>
        <v>Немає висновку</v>
      </c>
      <c r="BC156" s="216" t="str">
        <f t="shared" si="33"/>
        <v>Немає висновку</v>
      </c>
      <c r="BD156" s="14" t="str">
        <f t="shared" si="36"/>
        <v>Немає висновку</v>
      </c>
      <c r="BE156" s="349">
        <f t="shared" si="34"/>
        <v>6666667</v>
      </c>
    </row>
    <row r="157" spans="1:57" s="14" customFormat="1" hidden="1" x14ac:dyDescent="0.2">
      <c r="A157" s="40">
        <v>42695</v>
      </c>
      <c r="B157" s="22">
        <v>9223874857</v>
      </c>
      <c r="C157" s="22">
        <f>COUNTIF(СписМінфін!$B$2:$B$101,F157)</f>
        <v>1</v>
      </c>
      <c r="D157" s="22">
        <v>9223874857</v>
      </c>
      <c r="E157" s="22" t="str">
        <f t="shared" si="26"/>
        <v>11ПРИВАТНЕ АКЦIОНЕРНЕ ТОВАРИСТВО "ЛЕБЕДИНСЬКИЙ НАСІННЄВИЙ ЗАВОД"</v>
      </c>
      <c r="F157" s="71" t="s">
        <v>15</v>
      </c>
      <c r="G157" s="41">
        <v>3889323283</v>
      </c>
      <c r="H157" s="40">
        <v>42695</v>
      </c>
      <c r="I157" s="40">
        <v>42695</v>
      </c>
      <c r="J157" s="40" t="s">
        <v>108</v>
      </c>
      <c r="K157" s="42">
        <v>41641238</v>
      </c>
      <c r="L157" s="40">
        <v>42725</v>
      </c>
      <c r="M157" s="24">
        <f t="shared" si="27"/>
        <v>0</v>
      </c>
      <c r="N157" s="43">
        <v>0</v>
      </c>
      <c r="O157" s="56">
        <v>0</v>
      </c>
      <c r="P157" s="43">
        <v>0</v>
      </c>
      <c r="Q157" s="43">
        <v>0</v>
      </c>
      <c r="R157" s="43">
        <v>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223">
        <v>0</v>
      </c>
      <c r="Z157" s="339"/>
      <c r="AA157" s="228">
        <v>0</v>
      </c>
      <c r="AB157" s="43">
        <v>0</v>
      </c>
      <c r="AC157" s="43">
        <v>0</v>
      </c>
      <c r="AD157" s="43">
        <v>0</v>
      </c>
      <c r="AE157" s="43">
        <v>0</v>
      </c>
      <c r="AF157" s="223">
        <v>0</v>
      </c>
      <c r="AG157" s="234"/>
      <c r="AH157" s="228">
        <v>0</v>
      </c>
      <c r="AI157" s="56">
        <f t="shared" si="28"/>
        <v>0</v>
      </c>
      <c r="AJ157" s="43">
        <v>0</v>
      </c>
      <c r="AK157" s="43">
        <v>0</v>
      </c>
      <c r="AL157" s="43">
        <v>0</v>
      </c>
      <c r="AM157" s="43">
        <v>0</v>
      </c>
      <c r="AN157" s="43">
        <v>0</v>
      </c>
      <c r="AO157" s="43">
        <v>0</v>
      </c>
      <c r="AP157" s="43">
        <v>0</v>
      </c>
      <c r="AQ157" s="43">
        <v>0</v>
      </c>
      <c r="AR157" s="43">
        <v>0</v>
      </c>
      <c r="AS157" s="43">
        <v>0</v>
      </c>
      <c r="AT157" s="43">
        <v>0</v>
      </c>
      <c r="AU157" s="43">
        <v>0</v>
      </c>
      <c r="AV157" s="43"/>
      <c r="AW157" s="19"/>
      <c r="AX157" s="24">
        <f t="shared" si="29"/>
        <v>41641238</v>
      </c>
      <c r="AY157" s="24">
        <f t="shared" si="30"/>
        <v>0</v>
      </c>
      <c r="AZ157" s="24">
        <f t="shared" si="31"/>
        <v>41641238</v>
      </c>
      <c r="BA157" s="457">
        <f t="shared" si="32"/>
        <v>11</v>
      </c>
      <c r="BB157" s="217" t="str">
        <f t="shared" si="35"/>
        <v>Немає висновку</v>
      </c>
      <c r="BC157" s="216" t="str">
        <f t="shared" si="33"/>
        <v>Немає висновку</v>
      </c>
      <c r="BD157" s="14" t="str">
        <f t="shared" si="36"/>
        <v>Немає висновку</v>
      </c>
      <c r="BE157" s="349">
        <f t="shared" si="34"/>
        <v>41641238</v>
      </c>
    </row>
    <row r="158" spans="1:57" s="14" customFormat="1" hidden="1" x14ac:dyDescent="0.2">
      <c r="A158" s="40">
        <v>42724</v>
      </c>
      <c r="B158" s="22">
        <v>9247365426</v>
      </c>
      <c r="C158" s="22">
        <f>COUNTIF(СписМінфін!$B$2:$B$101,F158)</f>
        <v>1</v>
      </c>
      <c r="D158" s="22">
        <v>9247365426</v>
      </c>
      <c r="E158" s="22" t="str">
        <f t="shared" si="26"/>
        <v>12ПРИВАТНЕ АКЦIОНЕРНЕ ТОВАРИСТВО "ЛЕБЕДИНСЬКИЙ НАСІННЄВИЙ ЗАВОД"</v>
      </c>
      <c r="F158" s="71" t="s">
        <v>15</v>
      </c>
      <c r="G158" s="41">
        <v>3889323283</v>
      </c>
      <c r="H158" s="40">
        <v>42724</v>
      </c>
      <c r="I158" s="40">
        <v>42724</v>
      </c>
      <c r="J158" s="40" t="s">
        <v>108</v>
      </c>
      <c r="K158" s="42">
        <v>65729085</v>
      </c>
      <c r="L158" s="40">
        <v>42754</v>
      </c>
      <c r="M158" s="24">
        <f t="shared" si="27"/>
        <v>0</v>
      </c>
      <c r="N158" s="43">
        <v>0</v>
      </c>
      <c r="O158" s="56">
        <v>0</v>
      </c>
      <c r="P158" s="43">
        <v>0</v>
      </c>
      <c r="Q158" s="43">
        <v>0</v>
      </c>
      <c r="R158" s="43">
        <v>0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223">
        <v>0</v>
      </c>
      <c r="Z158" s="339"/>
      <c r="AA158" s="228">
        <v>0</v>
      </c>
      <c r="AB158" s="43">
        <v>0</v>
      </c>
      <c r="AC158" s="43">
        <v>0</v>
      </c>
      <c r="AD158" s="43">
        <v>0</v>
      </c>
      <c r="AE158" s="43">
        <v>0</v>
      </c>
      <c r="AF158" s="223">
        <v>0</v>
      </c>
      <c r="AG158" s="234"/>
      <c r="AH158" s="228">
        <v>0</v>
      </c>
      <c r="AI158" s="56">
        <f t="shared" si="28"/>
        <v>0</v>
      </c>
      <c r="AJ158" s="43">
        <v>0</v>
      </c>
      <c r="AK158" s="43">
        <v>0</v>
      </c>
      <c r="AL158" s="43">
        <v>0</v>
      </c>
      <c r="AM158" s="43">
        <v>0</v>
      </c>
      <c r="AN158" s="43">
        <v>0</v>
      </c>
      <c r="AO158" s="43">
        <v>0</v>
      </c>
      <c r="AP158" s="43">
        <v>0</v>
      </c>
      <c r="AQ158" s="43">
        <v>0</v>
      </c>
      <c r="AR158" s="43">
        <v>0</v>
      </c>
      <c r="AS158" s="43">
        <v>0</v>
      </c>
      <c r="AT158" s="43">
        <v>0</v>
      </c>
      <c r="AU158" s="43">
        <v>0</v>
      </c>
      <c r="AV158" s="43"/>
      <c r="AW158" s="19"/>
      <c r="AX158" s="24">
        <f t="shared" si="29"/>
        <v>65729085</v>
      </c>
      <c r="AY158" s="24">
        <f t="shared" si="30"/>
        <v>0</v>
      </c>
      <c r="AZ158" s="24">
        <f t="shared" si="31"/>
        <v>65729085</v>
      </c>
      <c r="BA158" s="457">
        <f t="shared" si="32"/>
        <v>12</v>
      </c>
      <c r="BB158" s="217" t="str">
        <f t="shared" si="35"/>
        <v>Немає висновку</v>
      </c>
      <c r="BC158" s="216" t="str">
        <f t="shared" si="33"/>
        <v>Немає висновку</v>
      </c>
      <c r="BD158" s="14" t="str">
        <f t="shared" si="36"/>
        <v>Немає висновку</v>
      </c>
      <c r="BE158" s="349">
        <f t="shared" si="34"/>
        <v>65729085</v>
      </c>
    </row>
    <row r="159" spans="1:57" s="14" customFormat="1" x14ac:dyDescent="0.2">
      <c r="A159" s="40">
        <v>42423</v>
      </c>
      <c r="B159" s="22">
        <v>9022915218</v>
      </c>
      <c r="C159" s="22">
        <f>COUNTIF(СписМінфін!$B$2:$B$101,F159)</f>
        <v>1</v>
      </c>
      <c r="D159" s="22">
        <v>9022915218</v>
      </c>
      <c r="E159" s="22" t="str">
        <f t="shared" si="26"/>
        <v>2ПРИВАТНЕ АКЦIОНЕРНЕ ТОВАРИСТВО "МОНДЕЛІС УКРАЇНА"</v>
      </c>
      <c r="F159" s="71" t="s">
        <v>54</v>
      </c>
      <c r="G159" s="41">
        <v>3822218163</v>
      </c>
      <c r="H159" s="40">
        <v>42423</v>
      </c>
      <c r="I159" s="40">
        <v>42423</v>
      </c>
      <c r="J159" s="40" t="s">
        <v>108</v>
      </c>
      <c r="K159" s="42">
        <v>23016756</v>
      </c>
      <c r="L159" s="40">
        <v>42450</v>
      </c>
      <c r="M159" s="24">
        <f t="shared" si="27"/>
        <v>23016756</v>
      </c>
      <c r="N159" s="40">
        <v>42451</v>
      </c>
      <c r="O159" s="24">
        <v>23016756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223">
        <v>0</v>
      </c>
      <c r="Z159" s="339"/>
      <c r="AA159" s="228">
        <v>0</v>
      </c>
      <c r="AB159" s="43">
        <v>0</v>
      </c>
      <c r="AC159" s="43">
        <v>0</v>
      </c>
      <c r="AD159" s="43">
        <v>0</v>
      </c>
      <c r="AE159" s="43">
        <v>0</v>
      </c>
      <c r="AF159" s="223">
        <v>0</v>
      </c>
      <c r="AG159" s="234"/>
      <c r="AH159" s="228">
        <v>0</v>
      </c>
      <c r="AI159" s="56">
        <f t="shared" si="28"/>
        <v>23016756</v>
      </c>
      <c r="AJ159" s="40">
        <v>42458</v>
      </c>
      <c r="AK159" s="56">
        <v>23016756</v>
      </c>
      <c r="AL159" s="43">
        <v>0</v>
      </c>
      <c r="AM159" s="43">
        <v>0</v>
      </c>
      <c r="AN159" s="43">
        <v>0</v>
      </c>
      <c r="AO159" s="43">
        <v>0</v>
      </c>
      <c r="AP159" s="43">
        <v>0</v>
      </c>
      <c r="AQ159" s="43">
        <v>0</v>
      </c>
      <c r="AR159" s="43">
        <v>0</v>
      </c>
      <c r="AS159" s="43">
        <v>0</v>
      </c>
      <c r="AT159" s="43">
        <v>0</v>
      </c>
      <c r="AU159" s="43">
        <v>0</v>
      </c>
      <c r="AV159" s="43"/>
      <c r="AW159" s="19"/>
      <c r="AX159" s="24">
        <f t="shared" si="29"/>
        <v>0</v>
      </c>
      <c r="AY159" s="24">
        <f t="shared" si="30"/>
        <v>0</v>
      </c>
      <c r="AZ159" s="24">
        <f t="shared" si="31"/>
        <v>0</v>
      </c>
      <c r="BA159" s="457">
        <f t="shared" si="32"/>
        <v>2</v>
      </c>
      <c r="BB159" s="217">
        <f t="shared" si="35"/>
        <v>1</v>
      </c>
      <c r="BC159" s="216">
        <f t="shared" si="33"/>
        <v>1</v>
      </c>
      <c r="BD159" s="14">
        <f t="shared" si="36"/>
        <v>28</v>
      </c>
      <c r="BE159" s="349">
        <f t="shared" si="34"/>
        <v>23016756</v>
      </c>
    </row>
    <row r="160" spans="1:57" s="14" customFormat="1" x14ac:dyDescent="0.2">
      <c r="A160" s="40">
        <v>42447</v>
      </c>
      <c r="B160" s="22">
        <v>9038847921</v>
      </c>
      <c r="C160" s="22">
        <f>COUNTIF(СписМінфін!$B$2:$B$101,F160)</f>
        <v>1</v>
      </c>
      <c r="D160" s="22">
        <v>9038847921</v>
      </c>
      <c r="E160" s="22" t="str">
        <f t="shared" si="26"/>
        <v>3ПРИВАТНЕ АКЦIОНЕРНЕ ТОВАРИСТВО "МОНДЕЛІС УКРАЇНА"</v>
      </c>
      <c r="F160" s="71" t="s">
        <v>54</v>
      </c>
      <c r="G160" s="41">
        <v>3822218163</v>
      </c>
      <c r="H160" s="40">
        <v>42447</v>
      </c>
      <c r="I160" s="40">
        <v>42447</v>
      </c>
      <c r="J160" s="40" t="s">
        <v>108</v>
      </c>
      <c r="K160" s="42">
        <v>20244991</v>
      </c>
      <c r="L160" s="40">
        <v>42480</v>
      </c>
      <c r="M160" s="24">
        <f t="shared" si="27"/>
        <v>20244991</v>
      </c>
      <c r="N160" s="40">
        <v>42481</v>
      </c>
      <c r="O160" s="24">
        <v>20244991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223">
        <v>0</v>
      </c>
      <c r="Z160" s="339"/>
      <c r="AA160" s="228">
        <v>0</v>
      </c>
      <c r="AB160" s="43">
        <v>0</v>
      </c>
      <c r="AC160" s="43">
        <v>0</v>
      </c>
      <c r="AD160" s="43">
        <v>0</v>
      </c>
      <c r="AE160" s="43">
        <v>0</v>
      </c>
      <c r="AF160" s="223">
        <v>0</v>
      </c>
      <c r="AG160" s="234"/>
      <c r="AH160" s="228">
        <v>0</v>
      </c>
      <c r="AI160" s="56">
        <f t="shared" si="28"/>
        <v>20244991</v>
      </c>
      <c r="AJ160" s="40">
        <v>42488</v>
      </c>
      <c r="AK160" s="56">
        <v>20244991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/>
      <c r="AW160" s="19"/>
      <c r="AX160" s="24">
        <f t="shared" si="29"/>
        <v>0</v>
      </c>
      <c r="AY160" s="24">
        <f t="shared" si="30"/>
        <v>0</v>
      </c>
      <c r="AZ160" s="24">
        <f t="shared" si="31"/>
        <v>0</v>
      </c>
      <c r="BA160" s="457">
        <f t="shared" si="32"/>
        <v>3</v>
      </c>
      <c r="BB160" s="217">
        <f t="shared" si="35"/>
        <v>1</v>
      </c>
      <c r="BC160" s="216">
        <f t="shared" si="33"/>
        <v>1</v>
      </c>
      <c r="BD160" s="14">
        <f t="shared" si="36"/>
        <v>34</v>
      </c>
      <c r="BE160" s="349">
        <f t="shared" si="34"/>
        <v>20244991</v>
      </c>
    </row>
    <row r="161" spans="1:57" s="14" customFormat="1" x14ac:dyDescent="0.2">
      <c r="A161" s="40">
        <v>42475</v>
      </c>
      <c r="B161" s="22">
        <v>9056841086</v>
      </c>
      <c r="C161" s="22">
        <f>COUNTIF(СписМінфін!$B$2:$B$101,F161)</f>
        <v>1</v>
      </c>
      <c r="D161" s="22">
        <v>9056841086</v>
      </c>
      <c r="E161" s="22" t="str">
        <f t="shared" si="26"/>
        <v>4ПРИВАТНЕ АКЦIОНЕРНЕ ТОВАРИСТВО "МОНДЕЛІС УКРАЇНА"</v>
      </c>
      <c r="F161" s="71" t="s">
        <v>54</v>
      </c>
      <c r="G161" s="41">
        <v>3822218163</v>
      </c>
      <c r="H161" s="40">
        <v>42475</v>
      </c>
      <c r="I161" s="40">
        <v>42475</v>
      </c>
      <c r="J161" s="40" t="s">
        <v>108</v>
      </c>
      <c r="K161" s="42">
        <v>5154711</v>
      </c>
      <c r="L161" s="40">
        <v>42513</v>
      </c>
      <c r="M161" s="24">
        <f t="shared" si="27"/>
        <v>5154711</v>
      </c>
      <c r="N161" s="40">
        <v>42514</v>
      </c>
      <c r="O161" s="24">
        <v>5154711</v>
      </c>
      <c r="P161" s="43">
        <v>0</v>
      </c>
      <c r="Q161" s="43">
        <v>0</v>
      </c>
      <c r="R161" s="43">
        <v>0</v>
      </c>
      <c r="S161" s="43">
        <v>0</v>
      </c>
      <c r="T161" s="43">
        <v>0</v>
      </c>
      <c r="U161" s="43">
        <v>0</v>
      </c>
      <c r="V161" s="43">
        <v>0</v>
      </c>
      <c r="W161" s="43">
        <v>0</v>
      </c>
      <c r="X161" s="43">
        <v>0</v>
      </c>
      <c r="Y161" s="223">
        <v>0</v>
      </c>
      <c r="Z161" s="339"/>
      <c r="AA161" s="228">
        <v>0</v>
      </c>
      <c r="AB161" s="43">
        <v>0</v>
      </c>
      <c r="AC161" s="43">
        <v>0</v>
      </c>
      <c r="AD161" s="43">
        <v>0</v>
      </c>
      <c r="AE161" s="43">
        <v>0</v>
      </c>
      <c r="AF161" s="223">
        <v>0</v>
      </c>
      <c r="AG161" s="234"/>
      <c r="AH161" s="228">
        <v>0</v>
      </c>
      <c r="AI161" s="56">
        <f t="shared" si="28"/>
        <v>5154711</v>
      </c>
      <c r="AJ161" s="40">
        <v>42520</v>
      </c>
      <c r="AK161" s="56">
        <v>5154711</v>
      </c>
      <c r="AL161" s="43">
        <v>0</v>
      </c>
      <c r="AM161" s="43">
        <v>0</v>
      </c>
      <c r="AN161" s="43">
        <v>0</v>
      </c>
      <c r="AO161" s="43">
        <v>0</v>
      </c>
      <c r="AP161" s="43">
        <v>0</v>
      </c>
      <c r="AQ161" s="43">
        <v>0</v>
      </c>
      <c r="AR161" s="43">
        <v>0</v>
      </c>
      <c r="AS161" s="43">
        <v>0</v>
      </c>
      <c r="AT161" s="43">
        <v>0</v>
      </c>
      <c r="AU161" s="43">
        <v>0</v>
      </c>
      <c r="AV161" s="43"/>
      <c r="AW161" s="19"/>
      <c r="AX161" s="24">
        <f t="shared" si="29"/>
        <v>0</v>
      </c>
      <c r="AY161" s="24">
        <f t="shared" si="30"/>
        <v>0</v>
      </c>
      <c r="AZ161" s="24">
        <f t="shared" si="31"/>
        <v>0</v>
      </c>
      <c r="BA161" s="457">
        <f t="shared" si="32"/>
        <v>4</v>
      </c>
      <c r="BB161" s="217">
        <f t="shared" si="35"/>
        <v>1</v>
      </c>
      <c r="BC161" s="216">
        <f t="shared" si="33"/>
        <v>1</v>
      </c>
      <c r="BD161" s="14">
        <f t="shared" si="36"/>
        <v>39</v>
      </c>
      <c r="BE161" s="349">
        <f t="shared" si="34"/>
        <v>5154711</v>
      </c>
    </row>
    <row r="162" spans="1:57" s="14" customFormat="1" x14ac:dyDescent="0.2">
      <c r="A162" s="40">
        <v>42509</v>
      </c>
      <c r="B162" s="22">
        <v>9081194519</v>
      </c>
      <c r="C162" s="22">
        <f>COUNTIF(СписМінфін!$B$2:$B$101,F162)</f>
        <v>1</v>
      </c>
      <c r="D162" s="22">
        <v>9081194519</v>
      </c>
      <c r="E162" s="22" t="str">
        <f t="shared" si="26"/>
        <v>5ПРИВАТНЕ АКЦIОНЕРНЕ ТОВАРИСТВО "МОНДЕЛІС УКРАЇНА"</v>
      </c>
      <c r="F162" s="71" t="s">
        <v>54</v>
      </c>
      <c r="G162" s="41">
        <v>3822218163</v>
      </c>
      <c r="H162" s="40">
        <v>42509</v>
      </c>
      <c r="I162" s="40">
        <v>42509</v>
      </c>
      <c r="J162" s="40" t="s">
        <v>108</v>
      </c>
      <c r="K162" s="42">
        <v>27194156</v>
      </c>
      <c r="L162" s="40">
        <v>42571</v>
      </c>
      <c r="M162" s="24">
        <f t="shared" si="27"/>
        <v>27194156</v>
      </c>
      <c r="N162" s="40">
        <v>42572</v>
      </c>
      <c r="O162" s="24">
        <v>27194156</v>
      </c>
      <c r="P162" s="43">
        <v>0</v>
      </c>
      <c r="Q162" s="43">
        <v>0</v>
      </c>
      <c r="R162" s="43">
        <v>0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223">
        <v>0</v>
      </c>
      <c r="Z162" s="339"/>
      <c r="AA162" s="228">
        <v>0</v>
      </c>
      <c r="AB162" s="43">
        <v>0</v>
      </c>
      <c r="AC162" s="43">
        <v>0</v>
      </c>
      <c r="AD162" s="43">
        <v>0</v>
      </c>
      <c r="AE162" s="43">
        <v>0</v>
      </c>
      <c r="AF162" s="223">
        <v>0</v>
      </c>
      <c r="AG162" s="234"/>
      <c r="AH162" s="228">
        <v>0</v>
      </c>
      <c r="AI162" s="56">
        <f t="shared" si="28"/>
        <v>27194156</v>
      </c>
      <c r="AJ162" s="40">
        <v>42576</v>
      </c>
      <c r="AK162" s="56">
        <v>27194156</v>
      </c>
      <c r="AL162" s="43">
        <v>0</v>
      </c>
      <c r="AM162" s="43">
        <v>0</v>
      </c>
      <c r="AN162" s="43">
        <v>0</v>
      </c>
      <c r="AO162" s="43">
        <v>0</v>
      </c>
      <c r="AP162" s="43">
        <v>0</v>
      </c>
      <c r="AQ162" s="43">
        <v>0</v>
      </c>
      <c r="AR162" s="43">
        <v>0</v>
      </c>
      <c r="AS162" s="43">
        <v>0</v>
      </c>
      <c r="AT162" s="43">
        <v>0</v>
      </c>
      <c r="AU162" s="43">
        <v>0</v>
      </c>
      <c r="AV162" s="43"/>
      <c r="AW162" s="19"/>
      <c r="AX162" s="24">
        <f t="shared" si="29"/>
        <v>0</v>
      </c>
      <c r="AY162" s="24">
        <f t="shared" si="30"/>
        <v>0</v>
      </c>
      <c r="AZ162" s="24">
        <f t="shared" si="31"/>
        <v>0</v>
      </c>
      <c r="BA162" s="457">
        <f t="shared" si="32"/>
        <v>5</v>
      </c>
      <c r="BB162" s="217">
        <f t="shared" si="35"/>
        <v>1</v>
      </c>
      <c r="BC162" s="216">
        <f t="shared" si="33"/>
        <v>1</v>
      </c>
      <c r="BD162" s="14">
        <f t="shared" si="36"/>
        <v>63</v>
      </c>
      <c r="BE162" s="349">
        <f t="shared" si="34"/>
        <v>27194156</v>
      </c>
    </row>
    <row r="163" spans="1:57" s="14" customFormat="1" x14ac:dyDescent="0.2">
      <c r="A163" s="40">
        <v>42535</v>
      </c>
      <c r="B163" s="22">
        <v>9097598080</v>
      </c>
      <c r="C163" s="22">
        <f>COUNTIF(СписМінфін!$B$2:$B$101,F163)</f>
        <v>1</v>
      </c>
      <c r="D163" s="22">
        <v>9097598080</v>
      </c>
      <c r="E163" s="22" t="str">
        <f t="shared" si="26"/>
        <v>6ПРИВАТНЕ АКЦIОНЕРНЕ ТОВАРИСТВО "МОНДЕЛІС УКРАЇНА"</v>
      </c>
      <c r="F163" s="71" t="s">
        <v>54</v>
      </c>
      <c r="G163" s="41">
        <v>3822218163</v>
      </c>
      <c r="H163" s="40">
        <v>42535</v>
      </c>
      <c r="I163" s="40">
        <v>42535</v>
      </c>
      <c r="J163" s="40" t="s">
        <v>108</v>
      </c>
      <c r="K163" s="42">
        <v>27348221</v>
      </c>
      <c r="L163" s="40">
        <v>42572</v>
      </c>
      <c r="M163" s="24">
        <f t="shared" si="27"/>
        <v>27348221</v>
      </c>
      <c r="N163" s="40">
        <v>42573</v>
      </c>
      <c r="O163" s="24">
        <v>27348221</v>
      </c>
      <c r="P163" s="43">
        <v>0</v>
      </c>
      <c r="Q163" s="43">
        <v>0</v>
      </c>
      <c r="R163" s="43">
        <v>0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223">
        <v>0</v>
      </c>
      <c r="Z163" s="339"/>
      <c r="AA163" s="228">
        <v>0</v>
      </c>
      <c r="AB163" s="43">
        <v>0</v>
      </c>
      <c r="AC163" s="43">
        <v>0</v>
      </c>
      <c r="AD163" s="43">
        <v>0</v>
      </c>
      <c r="AE163" s="43">
        <v>0</v>
      </c>
      <c r="AF163" s="223">
        <v>0</v>
      </c>
      <c r="AG163" s="234"/>
      <c r="AH163" s="228">
        <v>0</v>
      </c>
      <c r="AI163" s="56">
        <f t="shared" si="28"/>
        <v>27348221</v>
      </c>
      <c r="AJ163" s="40">
        <v>42580</v>
      </c>
      <c r="AK163" s="56">
        <v>27348221</v>
      </c>
      <c r="AL163" s="43">
        <v>0</v>
      </c>
      <c r="AM163" s="43">
        <v>0</v>
      </c>
      <c r="AN163" s="43">
        <v>0</v>
      </c>
      <c r="AO163" s="43">
        <v>0</v>
      </c>
      <c r="AP163" s="43">
        <v>0</v>
      </c>
      <c r="AQ163" s="43">
        <v>0</v>
      </c>
      <c r="AR163" s="43">
        <v>0</v>
      </c>
      <c r="AS163" s="43">
        <v>0</v>
      </c>
      <c r="AT163" s="43">
        <v>0</v>
      </c>
      <c r="AU163" s="43">
        <v>0</v>
      </c>
      <c r="AV163" s="43"/>
      <c r="AW163" s="19"/>
      <c r="AX163" s="24">
        <f t="shared" si="29"/>
        <v>0</v>
      </c>
      <c r="AY163" s="24">
        <f t="shared" si="30"/>
        <v>0</v>
      </c>
      <c r="AZ163" s="24">
        <f t="shared" si="31"/>
        <v>0</v>
      </c>
      <c r="BA163" s="457">
        <f t="shared" si="32"/>
        <v>6</v>
      </c>
      <c r="BB163" s="217">
        <f t="shared" si="35"/>
        <v>1</v>
      </c>
      <c r="BC163" s="216">
        <f t="shared" si="33"/>
        <v>1</v>
      </c>
      <c r="BD163" s="14">
        <f t="shared" si="36"/>
        <v>38</v>
      </c>
      <c r="BE163" s="349">
        <f t="shared" si="34"/>
        <v>27348221</v>
      </c>
    </row>
    <row r="164" spans="1:57" s="14" customFormat="1" x14ac:dyDescent="0.2">
      <c r="A164" s="40">
        <v>42570</v>
      </c>
      <c r="B164" s="22">
        <v>9124353543</v>
      </c>
      <c r="C164" s="22">
        <f>COUNTIF(СписМінфін!$B$2:$B$101,F164)</f>
        <v>1</v>
      </c>
      <c r="D164" s="22">
        <v>9124353543</v>
      </c>
      <c r="E164" s="22" t="str">
        <f t="shared" si="26"/>
        <v>7ПРИВАТНЕ АКЦIОНЕРНЕ ТОВАРИСТВО "МОНДЕЛІС УКРАЇНА"</v>
      </c>
      <c r="F164" s="71" t="s">
        <v>54</v>
      </c>
      <c r="G164" s="41">
        <v>3822218163</v>
      </c>
      <c r="H164" s="40">
        <v>42570</v>
      </c>
      <c r="I164" s="40">
        <v>42570</v>
      </c>
      <c r="J164" s="40" t="s">
        <v>108</v>
      </c>
      <c r="K164" s="42">
        <v>28819905</v>
      </c>
      <c r="L164" s="40">
        <v>42607</v>
      </c>
      <c r="M164" s="24">
        <f t="shared" si="27"/>
        <v>28819905</v>
      </c>
      <c r="N164" s="31">
        <v>42607</v>
      </c>
      <c r="O164" s="30">
        <v>26035889.84</v>
      </c>
      <c r="P164" s="31">
        <v>42696</v>
      </c>
      <c r="Q164" s="30">
        <v>2651581.34</v>
      </c>
      <c r="R164" s="31">
        <v>42724</v>
      </c>
      <c r="S164" s="30">
        <v>132433.82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223">
        <v>0</v>
      </c>
      <c r="Z164" s="339"/>
      <c r="AA164" s="228">
        <v>0</v>
      </c>
      <c r="AB164" s="43">
        <v>0</v>
      </c>
      <c r="AC164" s="43">
        <v>0</v>
      </c>
      <c r="AD164" s="43">
        <v>0</v>
      </c>
      <c r="AE164" s="43">
        <v>0</v>
      </c>
      <c r="AF164" s="223">
        <v>0</v>
      </c>
      <c r="AG164" s="234"/>
      <c r="AH164" s="228">
        <v>0</v>
      </c>
      <c r="AI164" s="56">
        <f t="shared" si="28"/>
        <v>28819905</v>
      </c>
      <c r="AJ164" s="40">
        <v>42613</v>
      </c>
      <c r="AK164" s="57">
        <v>28819905</v>
      </c>
      <c r="AL164" s="43">
        <v>0</v>
      </c>
      <c r="AM164" s="43">
        <v>0</v>
      </c>
      <c r="AN164" s="43">
        <v>0</v>
      </c>
      <c r="AO164" s="43">
        <v>0</v>
      </c>
      <c r="AP164" s="43">
        <v>0</v>
      </c>
      <c r="AQ164" s="43">
        <v>0</v>
      </c>
      <c r="AR164" s="43">
        <v>0</v>
      </c>
      <c r="AS164" s="43">
        <v>0</v>
      </c>
      <c r="AT164" s="43">
        <v>0</v>
      </c>
      <c r="AU164" s="43">
        <v>0</v>
      </c>
      <c r="AV164" s="43"/>
      <c r="AW164" s="19"/>
      <c r="AX164" s="24">
        <f t="shared" si="29"/>
        <v>0</v>
      </c>
      <c r="AY164" s="24">
        <f t="shared" si="30"/>
        <v>0</v>
      </c>
      <c r="AZ164" s="24">
        <f t="shared" si="31"/>
        <v>0</v>
      </c>
      <c r="BA164" s="457">
        <f t="shared" si="32"/>
        <v>7</v>
      </c>
      <c r="BB164" s="217">
        <f t="shared" si="35"/>
        <v>1</v>
      </c>
      <c r="BC164" s="216">
        <f t="shared" si="33"/>
        <v>1</v>
      </c>
      <c r="BD164" s="14">
        <f t="shared" si="36"/>
        <v>37</v>
      </c>
      <c r="BE164" s="349">
        <f t="shared" si="34"/>
        <v>28819905</v>
      </c>
    </row>
    <row r="165" spans="1:57" s="14" customFormat="1" x14ac:dyDescent="0.2">
      <c r="A165" s="40">
        <v>42600</v>
      </c>
      <c r="B165" s="22">
        <v>9148496897</v>
      </c>
      <c r="C165" s="22">
        <f>COUNTIF(СписМінфін!$B$2:$B$101,F165)</f>
        <v>1</v>
      </c>
      <c r="D165" s="22">
        <v>9148496897</v>
      </c>
      <c r="E165" s="22" t="str">
        <f t="shared" si="26"/>
        <v>8ПРИВАТНЕ АКЦIОНЕРНЕ ТОВАРИСТВО "МОНДЕЛІС УКРАЇНА"</v>
      </c>
      <c r="F165" s="71" t="s">
        <v>54</v>
      </c>
      <c r="G165" s="41">
        <v>3822218163</v>
      </c>
      <c r="H165" s="40">
        <v>42600</v>
      </c>
      <c r="I165" s="40">
        <v>42600</v>
      </c>
      <c r="J165" s="40" t="s">
        <v>108</v>
      </c>
      <c r="K165" s="42">
        <v>34754712</v>
      </c>
      <c r="L165" s="40">
        <v>42636</v>
      </c>
      <c r="M165" s="24">
        <f t="shared" si="27"/>
        <v>34754712</v>
      </c>
      <c r="N165" s="40">
        <v>42636</v>
      </c>
      <c r="O165" s="24">
        <v>34754712</v>
      </c>
      <c r="P165" s="43">
        <v>0</v>
      </c>
      <c r="Q165" s="43">
        <v>0</v>
      </c>
      <c r="R165" s="43">
        <v>0</v>
      </c>
      <c r="S165" s="43">
        <v>0</v>
      </c>
      <c r="T165" s="43">
        <v>0</v>
      </c>
      <c r="U165" s="43">
        <v>0</v>
      </c>
      <c r="V165" s="43">
        <v>0</v>
      </c>
      <c r="W165" s="43">
        <v>0</v>
      </c>
      <c r="X165" s="43">
        <v>0</v>
      </c>
      <c r="Y165" s="223">
        <v>0</v>
      </c>
      <c r="Z165" s="339"/>
      <c r="AA165" s="228">
        <v>0</v>
      </c>
      <c r="AB165" s="43">
        <v>0</v>
      </c>
      <c r="AC165" s="43">
        <v>0</v>
      </c>
      <c r="AD165" s="43">
        <v>0</v>
      </c>
      <c r="AE165" s="43">
        <v>0</v>
      </c>
      <c r="AF165" s="223">
        <v>0</v>
      </c>
      <c r="AG165" s="234"/>
      <c r="AH165" s="228">
        <v>0</v>
      </c>
      <c r="AI165" s="56">
        <f t="shared" si="28"/>
        <v>34754712</v>
      </c>
      <c r="AJ165" s="40">
        <v>42642</v>
      </c>
      <c r="AK165" s="56">
        <v>34754712</v>
      </c>
      <c r="AL165" s="43">
        <v>0</v>
      </c>
      <c r="AM165" s="43">
        <v>0</v>
      </c>
      <c r="AN165" s="43">
        <v>0</v>
      </c>
      <c r="AO165" s="43">
        <v>0</v>
      </c>
      <c r="AP165" s="43">
        <v>0</v>
      </c>
      <c r="AQ165" s="43">
        <v>0</v>
      </c>
      <c r="AR165" s="43">
        <v>0</v>
      </c>
      <c r="AS165" s="43">
        <v>0</v>
      </c>
      <c r="AT165" s="43">
        <v>0</v>
      </c>
      <c r="AU165" s="43">
        <v>0</v>
      </c>
      <c r="AV165" s="43"/>
      <c r="AW165" s="19"/>
      <c r="AX165" s="24">
        <f t="shared" si="29"/>
        <v>0</v>
      </c>
      <c r="AY165" s="24">
        <f t="shared" si="30"/>
        <v>0</v>
      </c>
      <c r="AZ165" s="24">
        <f t="shared" si="31"/>
        <v>0</v>
      </c>
      <c r="BA165" s="457">
        <f t="shared" si="32"/>
        <v>8</v>
      </c>
      <c r="BB165" s="217">
        <f t="shared" si="35"/>
        <v>1</v>
      </c>
      <c r="BC165" s="216">
        <f t="shared" si="33"/>
        <v>1</v>
      </c>
      <c r="BD165" s="14">
        <f t="shared" si="36"/>
        <v>36</v>
      </c>
      <c r="BE165" s="349">
        <f t="shared" si="34"/>
        <v>34754712</v>
      </c>
    </row>
    <row r="166" spans="1:57" s="14" customFormat="1" x14ac:dyDescent="0.2">
      <c r="A166" s="40">
        <v>42629</v>
      </c>
      <c r="B166" s="22">
        <v>9170403884</v>
      </c>
      <c r="C166" s="22">
        <f>COUNTIF(СписМінфін!$B$2:$B$101,F166)</f>
        <v>1</v>
      </c>
      <c r="D166" s="22">
        <v>9170403884</v>
      </c>
      <c r="E166" s="22" t="str">
        <f t="shared" si="26"/>
        <v>9ПРИВАТНЕ АКЦIОНЕРНЕ ТОВАРИСТВО "МОНДЕЛІС УКРАЇНА"</v>
      </c>
      <c r="F166" s="71" t="s">
        <v>54</v>
      </c>
      <c r="G166" s="41">
        <v>3822218163</v>
      </c>
      <c r="H166" s="40">
        <v>42629</v>
      </c>
      <c r="I166" s="40">
        <v>42629</v>
      </c>
      <c r="J166" s="40" t="s">
        <v>108</v>
      </c>
      <c r="K166" s="42">
        <v>35954267</v>
      </c>
      <c r="L166" s="40">
        <v>42663</v>
      </c>
      <c r="M166" s="24">
        <f t="shared" si="27"/>
        <v>35954267</v>
      </c>
      <c r="N166" s="40">
        <v>42664</v>
      </c>
      <c r="O166" s="24">
        <v>35954267</v>
      </c>
      <c r="P166" s="43">
        <v>0</v>
      </c>
      <c r="Q166" s="43">
        <v>0</v>
      </c>
      <c r="R166" s="43">
        <v>0</v>
      </c>
      <c r="S166" s="43">
        <v>0</v>
      </c>
      <c r="T166" s="43">
        <v>0</v>
      </c>
      <c r="U166" s="43">
        <v>0</v>
      </c>
      <c r="V166" s="43">
        <v>0</v>
      </c>
      <c r="W166" s="43">
        <v>0</v>
      </c>
      <c r="X166" s="43">
        <v>0</v>
      </c>
      <c r="Y166" s="223">
        <v>0</v>
      </c>
      <c r="Z166" s="339"/>
      <c r="AA166" s="228">
        <v>0</v>
      </c>
      <c r="AB166" s="43">
        <v>0</v>
      </c>
      <c r="AC166" s="43">
        <v>0</v>
      </c>
      <c r="AD166" s="43">
        <v>0</v>
      </c>
      <c r="AE166" s="43">
        <v>0</v>
      </c>
      <c r="AF166" s="223">
        <v>0</v>
      </c>
      <c r="AG166" s="234"/>
      <c r="AH166" s="228">
        <v>0</v>
      </c>
      <c r="AI166" s="56">
        <f t="shared" si="28"/>
        <v>35954267</v>
      </c>
      <c r="AJ166" s="40">
        <v>42670</v>
      </c>
      <c r="AK166" s="56">
        <v>35954267</v>
      </c>
      <c r="AL166" s="43">
        <v>0</v>
      </c>
      <c r="AM166" s="43">
        <v>0</v>
      </c>
      <c r="AN166" s="43">
        <v>0</v>
      </c>
      <c r="AO166" s="43">
        <v>0</v>
      </c>
      <c r="AP166" s="43">
        <v>0</v>
      </c>
      <c r="AQ166" s="43">
        <v>0</v>
      </c>
      <c r="AR166" s="43">
        <v>0</v>
      </c>
      <c r="AS166" s="43">
        <v>0</v>
      </c>
      <c r="AT166" s="43">
        <v>0</v>
      </c>
      <c r="AU166" s="43">
        <v>0</v>
      </c>
      <c r="AV166" s="43"/>
      <c r="AW166" s="19"/>
      <c r="AX166" s="24">
        <f t="shared" si="29"/>
        <v>0</v>
      </c>
      <c r="AY166" s="24">
        <f t="shared" si="30"/>
        <v>0</v>
      </c>
      <c r="AZ166" s="24">
        <f t="shared" si="31"/>
        <v>0</v>
      </c>
      <c r="BA166" s="457">
        <f t="shared" si="32"/>
        <v>9</v>
      </c>
      <c r="BB166" s="217">
        <f t="shared" si="35"/>
        <v>1</v>
      </c>
      <c r="BC166" s="216">
        <f t="shared" si="33"/>
        <v>1</v>
      </c>
      <c r="BD166" s="14">
        <f t="shared" si="36"/>
        <v>35</v>
      </c>
      <c r="BE166" s="349">
        <f t="shared" si="34"/>
        <v>35954267</v>
      </c>
    </row>
    <row r="167" spans="1:57" s="14" customFormat="1" x14ac:dyDescent="0.2">
      <c r="A167" s="40">
        <v>42656</v>
      </c>
      <c r="B167" s="22">
        <v>9191782165</v>
      </c>
      <c r="C167" s="22">
        <f>COUNTIF(СписМінфін!$B$2:$B$101,F167)</f>
        <v>1</v>
      </c>
      <c r="D167" s="22">
        <v>9191782165</v>
      </c>
      <c r="E167" s="22" t="str">
        <f t="shared" si="26"/>
        <v>10ПРИВАТНЕ АКЦIОНЕРНЕ ТОВАРИСТВО "МОНДЕЛІС УКРАЇНА"</v>
      </c>
      <c r="F167" s="71" t="s">
        <v>54</v>
      </c>
      <c r="G167" s="41">
        <v>3822218163</v>
      </c>
      <c r="H167" s="40">
        <v>42656</v>
      </c>
      <c r="I167" s="40">
        <v>42656</v>
      </c>
      <c r="J167" s="40" t="s">
        <v>108</v>
      </c>
      <c r="K167" s="42">
        <v>25062225</v>
      </c>
      <c r="L167" s="40">
        <v>42692</v>
      </c>
      <c r="M167" s="24">
        <f t="shared" si="27"/>
        <v>25062225</v>
      </c>
      <c r="N167" s="40">
        <v>42695</v>
      </c>
      <c r="O167" s="24">
        <v>25062225</v>
      </c>
      <c r="P167" s="43">
        <v>0</v>
      </c>
      <c r="Q167" s="43">
        <v>0</v>
      </c>
      <c r="R167" s="43">
        <v>0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223">
        <v>0</v>
      </c>
      <c r="Z167" s="339"/>
      <c r="AA167" s="228">
        <v>0</v>
      </c>
      <c r="AB167" s="43">
        <v>0</v>
      </c>
      <c r="AC167" s="43">
        <v>0</v>
      </c>
      <c r="AD167" s="43">
        <v>0</v>
      </c>
      <c r="AE167" s="43">
        <v>0</v>
      </c>
      <c r="AF167" s="223">
        <v>0</v>
      </c>
      <c r="AG167" s="234"/>
      <c r="AH167" s="228">
        <v>0</v>
      </c>
      <c r="AI167" s="56">
        <f t="shared" si="28"/>
        <v>25062225</v>
      </c>
      <c r="AJ167" s="40">
        <v>42704</v>
      </c>
      <c r="AK167" s="56">
        <v>25062225</v>
      </c>
      <c r="AL167" s="43">
        <v>0</v>
      </c>
      <c r="AM167" s="43">
        <v>0</v>
      </c>
      <c r="AN167" s="43">
        <v>0</v>
      </c>
      <c r="AO167" s="43">
        <v>0</v>
      </c>
      <c r="AP167" s="43">
        <v>0</v>
      </c>
      <c r="AQ167" s="43">
        <v>0</v>
      </c>
      <c r="AR167" s="43">
        <v>0</v>
      </c>
      <c r="AS167" s="43">
        <v>0</v>
      </c>
      <c r="AT167" s="43">
        <v>0</v>
      </c>
      <c r="AU167" s="43">
        <v>0</v>
      </c>
      <c r="AV167" s="43"/>
      <c r="AW167" s="19"/>
      <c r="AX167" s="24">
        <f t="shared" si="29"/>
        <v>0</v>
      </c>
      <c r="AY167" s="24">
        <f t="shared" si="30"/>
        <v>0</v>
      </c>
      <c r="AZ167" s="24">
        <f t="shared" si="31"/>
        <v>0</v>
      </c>
      <c r="BA167" s="457">
        <f t="shared" si="32"/>
        <v>10</v>
      </c>
      <c r="BB167" s="217">
        <f t="shared" si="35"/>
        <v>1</v>
      </c>
      <c r="BC167" s="216">
        <f t="shared" si="33"/>
        <v>1</v>
      </c>
      <c r="BD167" s="14">
        <f t="shared" si="36"/>
        <v>39</v>
      </c>
      <c r="BE167" s="349">
        <f t="shared" si="34"/>
        <v>25062225</v>
      </c>
    </row>
    <row r="168" spans="1:57" s="14" customFormat="1" x14ac:dyDescent="0.2">
      <c r="A168" s="40">
        <v>42690</v>
      </c>
      <c r="B168" s="22">
        <v>9219414899</v>
      </c>
      <c r="C168" s="22">
        <f>COUNTIF(СписМінфін!$B$2:$B$101,F168)</f>
        <v>1</v>
      </c>
      <c r="D168" s="22">
        <v>9219414899</v>
      </c>
      <c r="E168" s="22" t="str">
        <f t="shared" si="26"/>
        <v>11ПРИВАТНЕ АКЦIОНЕРНЕ ТОВАРИСТВО "МОНДЕЛІС УКРАЇНА"</v>
      </c>
      <c r="F168" s="71" t="s">
        <v>54</v>
      </c>
      <c r="G168" s="41">
        <v>3822218163</v>
      </c>
      <c r="H168" s="40">
        <v>42690</v>
      </c>
      <c r="I168" s="40">
        <v>42690</v>
      </c>
      <c r="J168" s="40" t="s">
        <v>108</v>
      </c>
      <c r="K168" s="42">
        <v>43600038</v>
      </c>
      <c r="L168" s="40">
        <v>42725</v>
      </c>
      <c r="M168" s="24">
        <f t="shared" si="27"/>
        <v>43600038</v>
      </c>
      <c r="N168" s="40">
        <v>42725</v>
      </c>
      <c r="O168" s="24">
        <v>43600038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223">
        <v>0</v>
      </c>
      <c r="Z168" s="339"/>
      <c r="AA168" s="228">
        <v>0</v>
      </c>
      <c r="AB168" s="43">
        <v>0</v>
      </c>
      <c r="AC168" s="43">
        <v>0</v>
      </c>
      <c r="AD168" s="43">
        <v>0</v>
      </c>
      <c r="AE168" s="43">
        <v>0</v>
      </c>
      <c r="AF168" s="223">
        <v>0</v>
      </c>
      <c r="AG168" s="234"/>
      <c r="AH168" s="228">
        <v>0</v>
      </c>
      <c r="AI168" s="56">
        <f t="shared" si="28"/>
        <v>43600038</v>
      </c>
      <c r="AJ168" s="40">
        <v>42730</v>
      </c>
      <c r="AK168" s="56">
        <v>43600038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/>
      <c r="AW168" s="19"/>
      <c r="AX168" s="24">
        <f t="shared" si="29"/>
        <v>0</v>
      </c>
      <c r="AY168" s="24">
        <f t="shared" si="30"/>
        <v>0</v>
      </c>
      <c r="AZ168" s="24">
        <f t="shared" si="31"/>
        <v>0</v>
      </c>
      <c r="BA168" s="457">
        <f t="shared" si="32"/>
        <v>11</v>
      </c>
      <c r="BB168" s="217">
        <f t="shared" si="35"/>
        <v>1</v>
      </c>
      <c r="BC168" s="216">
        <f t="shared" si="33"/>
        <v>1</v>
      </c>
      <c r="BD168" s="14">
        <f t="shared" si="36"/>
        <v>35</v>
      </c>
      <c r="BE168" s="349">
        <f t="shared" si="34"/>
        <v>43600038</v>
      </c>
    </row>
    <row r="169" spans="1:57" s="14" customFormat="1" x14ac:dyDescent="0.2">
      <c r="A169" s="40">
        <v>42720</v>
      </c>
      <c r="B169" s="22">
        <v>9244005729</v>
      </c>
      <c r="C169" s="22">
        <f>COUNTIF(СписМінфін!$B$2:$B$101,F169)</f>
        <v>1</v>
      </c>
      <c r="D169" s="22">
        <v>9244005729</v>
      </c>
      <c r="E169" s="22" t="str">
        <f t="shared" si="26"/>
        <v>12ПРИВАТНЕ АКЦIОНЕРНЕ ТОВАРИСТВО "МОНДЕЛІС УКРАЇНА"</v>
      </c>
      <c r="F169" s="71" t="s">
        <v>54</v>
      </c>
      <c r="G169" s="41">
        <v>3822218163</v>
      </c>
      <c r="H169" s="40">
        <v>42720</v>
      </c>
      <c r="I169" s="40">
        <v>42720</v>
      </c>
      <c r="J169" s="40" t="s">
        <v>108</v>
      </c>
      <c r="K169" s="42">
        <v>30851905</v>
      </c>
      <c r="L169" s="40" t="s">
        <v>108</v>
      </c>
      <c r="M169" s="24">
        <f t="shared" si="27"/>
        <v>30851905</v>
      </c>
      <c r="N169" s="31">
        <v>42754</v>
      </c>
      <c r="O169" s="30">
        <v>30851905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223">
        <v>0</v>
      </c>
      <c r="Z169" s="339"/>
      <c r="AA169" s="228">
        <v>0</v>
      </c>
      <c r="AB169" s="43">
        <v>0</v>
      </c>
      <c r="AC169" s="43">
        <v>0</v>
      </c>
      <c r="AD169" s="43">
        <v>0</v>
      </c>
      <c r="AE169" s="43">
        <v>0</v>
      </c>
      <c r="AF169" s="223">
        <v>0</v>
      </c>
      <c r="AG169" s="234"/>
      <c r="AH169" s="228">
        <v>0</v>
      </c>
      <c r="AI169" s="56">
        <f t="shared" si="28"/>
        <v>30851905</v>
      </c>
      <c r="AJ169" s="43">
        <v>0</v>
      </c>
      <c r="AK169" s="57">
        <v>30851905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/>
      <c r="AW169" s="19"/>
      <c r="AX169" s="24">
        <f t="shared" si="29"/>
        <v>0</v>
      </c>
      <c r="AY169" s="24">
        <f t="shared" si="30"/>
        <v>0</v>
      </c>
      <c r="AZ169" s="24">
        <f t="shared" si="31"/>
        <v>0</v>
      </c>
      <c r="BA169" s="457">
        <f t="shared" si="32"/>
        <v>12</v>
      </c>
      <c r="BB169" s="217">
        <f t="shared" si="35"/>
        <v>1</v>
      </c>
      <c r="BC169" s="216">
        <f t="shared" si="33"/>
        <v>1</v>
      </c>
      <c r="BD169" s="14">
        <f t="shared" si="36"/>
        <v>34</v>
      </c>
      <c r="BE169" s="349">
        <f t="shared" si="34"/>
        <v>30851905</v>
      </c>
    </row>
    <row r="170" spans="1:57" s="14" customFormat="1" x14ac:dyDescent="0.2">
      <c r="A170" s="40">
        <v>42420</v>
      </c>
      <c r="B170" s="22">
        <v>9021259644</v>
      </c>
      <c r="C170" s="22">
        <f>COUNTIF(СписМінфін!$B$2:$B$101,F170)</f>
        <v>1</v>
      </c>
      <c r="D170" s="22">
        <v>9021259644</v>
      </c>
      <c r="E170" s="22" t="str">
        <f t="shared" si="26"/>
        <v>2ПРИВАТНЕ АКЦIОНЕРНЕ ТОВАРИСТВО "ПОЛТАВСЬКИЙ ГІРНИЧО-ЗБАГАЧУВАЛЬНИЙ КОМБІНАТ"</v>
      </c>
      <c r="F170" s="71" t="s">
        <v>52</v>
      </c>
      <c r="G170" s="41">
        <v>1912816023</v>
      </c>
      <c r="H170" s="40">
        <v>42420</v>
      </c>
      <c r="I170" s="40">
        <v>42420</v>
      </c>
      <c r="J170" s="40" t="s">
        <v>108</v>
      </c>
      <c r="K170" s="56">
        <v>140395364</v>
      </c>
      <c r="L170" s="40">
        <v>42450</v>
      </c>
      <c r="M170" s="24">
        <f t="shared" si="27"/>
        <v>140395364</v>
      </c>
      <c r="N170" s="40">
        <v>42451</v>
      </c>
      <c r="O170" s="24">
        <v>140395364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223">
        <v>0</v>
      </c>
      <c r="Z170" s="339"/>
      <c r="AA170" s="228">
        <v>0</v>
      </c>
      <c r="AB170" s="43">
        <v>0</v>
      </c>
      <c r="AC170" s="43">
        <v>0</v>
      </c>
      <c r="AD170" s="43">
        <v>0</v>
      </c>
      <c r="AE170" s="43">
        <v>0</v>
      </c>
      <c r="AF170" s="223">
        <v>0</v>
      </c>
      <c r="AG170" s="234"/>
      <c r="AH170" s="228">
        <v>0</v>
      </c>
      <c r="AI170" s="56">
        <f t="shared" si="28"/>
        <v>140395364</v>
      </c>
      <c r="AJ170" s="40">
        <v>42458</v>
      </c>
      <c r="AK170" s="56">
        <v>140395364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/>
      <c r="AW170" s="19"/>
      <c r="AX170" s="24">
        <f t="shared" si="29"/>
        <v>0</v>
      </c>
      <c r="AY170" s="24">
        <f t="shared" si="30"/>
        <v>0</v>
      </c>
      <c r="AZ170" s="24">
        <f t="shared" si="31"/>
        <v>0</v>
      </c>
      <c r="BA170" s="457">
        <f t="shared" si="32"/>
        <v>2</v>
      </c>
      <c r="BB170" s="217">
        <f t="shared" si="35"/>
        <v>1</v>
      </c>
      <c r="BC170" s="216">
        <f t="shared" si="33"/>
        <v>1</v>
      </c>
      <c r="BD170" s="14">
        <f t="shared" si="36"/>
        <v>31</v>
      </c>
      <c r="BE170" s="349">
        <f t="shared" si="34"/>
        <v>140395364</v>
      </c>
    </row>
    <row r="171" spans="1:57" s="14" customFormat="1" x14ac:dyDescent="0.2">
      <c r="A171" s="40">
        <v>42447</v>
      </c>
      <c r="B171" s="22">
        <v>9038643004</v>
      </c>
      <c r="C171" s="22">
        <f>COUNTIF(СписМінфін!$B$2:$B$101,F171)</f>
        <v>1</v>
      </c>
      <c r="D171" s="22">
        <v>9038643004</v>
      </c>
      <c r="E171" s="22" t="str">
        <f t="shared" si="26"/>
        <v>3ПРИВАТНЕ АКЦIОНЕРНЕ ТОВАРИСТВО "ПОЛТАВСЬКИЙ ГІРНИЧО-ЗБАГАЧУВАЛЬНИЙ КОМБІНАТ"</v>
      </c>
      <c r="F171" s="71" t="s">
        <v>52</v>
      </c>
      <c r="G171" s="41">
        <v>1912816023</v>
      </c>
      <c r="H171" s="40">
        <v>42447</v>
      </c>
      <c r="I171" s="40">
        <v>42447</v>
      </c>
      <c r="J171" s="40" t="s">
        <v>108</v>
      </c>
      <c r="K171" s="56">
        <v>242022578</v>
      </c>
      <c r="L171" s="40">
        <v>42480</v>
      </c>
      <c r="M171" s="24">
        <f t="shared" si="27"/>
        <v>242022578</v>
      </c>
      <c r="N171" s="40">
        <v>42481</v>
      </c>
      <c r="O171" s="24">
        <v>242022578</v>
      </c>
      <c r="P171" s="43">
        <v>0</v>
      </c>
      <c r="Q171" s="43">
        <v>0</v>
      </c>
      <c r="R171" s="43">
        <v>0</v>
      </c>
      <c r="S171" s="43">
        <v>0</v>
      </c>
      <c r="T171" s="43">
        <v>0</v>
      </c>
      <c r="U171" s="43">
        <v>0</v>
      </c>
      <c r="V171" s="43">
        <v>0</v>
      </c>
      <c r="W171" s="43">
        <v>0</v>
      </c>
      <c r="X171" s="43">
        <v>0</v>
      </c>
      <c r="Y171" s="223">
        <v>0</v>
      </c>
      <c r="Z171" s="339"/>
      <c r="AA171" s="228">
        <v>0</v>
      </c>
      <c r="AB171" s="43">
        <v>0</v>
      </c>
      <c r="AC171" s="43">
        <v>0</v>
      </c>
      <c r="AD171" s="43">
        <v>0</v>
      </c>
      <c r="AE171" s="43">
        <v>0</v>
      </c>
      <c r="AF171" s="223">
        <v>0</v>
      </c>
      <c r="AG171" s="234"/>
      <c r="AH171" s="228">
        <v>0</v>
      </c>
      <c r="AI171" s="56">
        <f t="shared" si="28"/>
        <v>242022578</v>
      </c>
      <c r="AJ171" s="40">
        <v>42520</v>
      </c>
      <c r="AK171" s="56">
        <v>242022578</v>
      </c>
      <c r="AL171" s="43">
        <v>0</v>
      </c>
      <c r="AM171" s="43">
        <v>0</v>
      </c>
      <c r="AN171" s="43">
        <v>0</v>
      </c>
      <c r="AO171" s="43">
        <v>0</v>
      </c>
      <c r="AP171" s="43">
        <v>0</v>
      </c>
      <c r="AQ171" s="43">
        <v>0</v>
      </c>
      <c r="AR171" s="43">
        <v>0</v>
      </c>
      <c r="AS171" s="43">
        <v>0</v>
      </c>
      <c r="AT171" s="43">
        <v>0</v>
      </c>
      <c r="AU171" s="43">
        <v>0</v>
      </c>
      <c r="AV171" s="43"/>
      <c r="AW171" s="19"/>
      <c r="AX171" s="24">
        <f t="shared" si="29"/>
        <v>0</v>
      </c>
      <c r="AY171" s="24">
        <f t="shared" si="30"/>
        <v>0</v>
      </c>
      <c r="AZ171" s="24">
        <f t="shared" si="31"/>
        <v>0</v>
      </c>
      <c r="BA171" s="457">
        <f t="shared" si="32"/>
        <v>3</v>
      </c>
      <c r="BB171" s="217">
        <f t="shared" si="35"/>
        <v>1</v>
      </c>
      <c r="BC171" s="216">
        <f t="shared" si="33"/>
        <v>1</v>
      </c>
      <c r="BD171" s="14">
        <f t="shared" si="36"/>
        <v>34</v>
      </c>
      <c r="BE171" s="349">
        <f t="shared" si="34"/>
        <v>242022578</v>
      </c>
    </row>
    <row r="172" spans="1:57" s="14" customFormat="1" x14ac:dyDescent="0.2">
      <c r="A172" s="40">
        <v>42479</v>
      </c>
      <c r="B172" s="22">
        <v>9059175410</v>
      </c>
      <c r="C172" s="22">
        <f>COUNTIF(СписМінфін!$B$2:$B$101,F172)</f>
        <v>1</v>
      </c>
      <c r="D172" s="22">
        <v>9059175410</v>
      </c>
      <c r="E172" s="22" t="str">
        <f t="shared" si="26"/>
        <v>4ПРИВАТНЕ АКЦIОНЕРНЕ ТОВАРИСТВО "ПОЛТАВСЬКИЙ ГІРНИЧО-ЗБАГАЧУВАЛЬНИЙ КОМБІНАТ"</v>
      </c>
      <c r="F172" s="71" t="s">
        <v>52</v>
      </c>
      <c r="G172" s="41">
        <v>1912816023</v>
      </c>
      <c r="H172" s="40">
        <v>42479</v>
      </c>
      <c r="I172" s="40">
        <v>42479</v>
      </c>
      <c r="J172" s="40" t="s">
        <v>108</v>
      </c>
      <c r="K172" s="56">
        <v>153121274</v>
      </c>
      <c r="L172" s="40">
        <v>42545</v>
      </c>
      <c r="M172" s="24">
        <f t="shared" si="27"/>
        <v>153121274</v>
      </c>
      <c r="N172" s="40">
        <v>42545</v>
      </c>
      <c r="O172" s="24">
        <v>153121274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223">
        <v>0</v>
      </c>
      <c r="Z172" s="339"/>
      <c r="AA172" s="228">
        <v>0</v>
      </c>
      <c r="AB172" s="43">
        <v>0</v>
      </c>
      <c r="AC172" s="43">
        <v>0</v>
      </c>
      <c r="AD172" s="43">
        <v>0</v>
      </c>
      <c r="AE172" s="43">
        <v>0</v>
      </c>
      <c r="AF172" s="223">
        <v>0</v>
      </c>
      <c r="AG172" s="234"/>
      <c r="AH172" s="228">
        <v>0</v>
      </c>
      <c r="AI172" s="56">
        <f t="shared" si="28"/>
        <v>153121274</v>
      </c>
      <c r="AJ172" s="40">
        <v>42562</v>
      </c>
      <c r="AK172" s="56">
        <v>153121274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/>
      <c r="AW172" s="19"/>
      <c r="AX172" s="24">
        <f t="shared" si="29"/>
        <v>0</v>
      </c>
      <c r="AY172" s="24">
        <f t="shared" si="30"/>
        <v>0</v>
      </c>
      <c r="AZ172" s="24">
        <f t="shared" si="31"/>
        <v>0</v>
      </c>
      <c r="BA172" s="457">
        <f t="shared" si="32"/>
        <v>4</v>
      </c>
      <c r="BB172" s="217">
        <f t="shared" si="35"/>
        <v>1</v>
      </c>
      <c r="BC172" s="216">
        <f t="shared" si="33"/>
        <v>1</v>
      </c>
      <c r="BD172" s="14">
        <f t="shared" si="36"/>
        <v>66</v>
      </c>
      <c r="BE172" s="349">
        <f t="shared" si="34"/>
        <v>153121274</v>
      </c>
    </row>
    <row r="173" spans="1:57" s="14" customFormat="1" x14ac:dyDescent="0.2">
      <c r="A173" s="40">
        <v>42508</v>
      </c>
      <c r="B173" s="22">
        <v>9079785016</v>
      </c>
      <c r="C173" s="22">
        <f>COUNTIF(СписМінфін!$B$2:$B$101,F173)</f>
        <v>1</v>
      </c>
      <c r="D173" s="22">
        <v>9079785016</v>
      </c>
      <c r="E173" s="22" t="str">
        <f t="shared" si="26"/>
        <v>5ПРИВАТНЕ АКЦIОНЕРНЕ ТОВАРИСТВО "ПОЛТАВСЬКИЙ ГІРНИЧО-ЗБАГАЧУВАЛЬНИЙ КОМБІНАТ"</v>
      </c>
      <c r="F173" s="71" t="s">
        <v>52</v>
      </c>
      <c r="G173" s="41">
        <v>1912816023</v>
      </c>
      <c r="H173" s="40">
        <v>42508</v>
      </c>
      <c r="I173" s="40">
        <v>42508</v>
      </c>
      <c r="J173" s="40" t="s">
        <v>108</v>
      </c>
      <c r="K173" s="56">
        <v>143694849</v>
      </c>
      <c r="L173" s="40">
        <v>42553</v>
      </c>
      <c r="M173" s="24">
        <f t="shared" si="27"/>
        <v>143694849</v>
      </c>
      <c r="N173" s="40">
        <v>42555</v>
      </c>
      <c r="O173" s="24">
        <v>143694849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223">
        <v>0</v>
      </c>
      <c r="Z173" s="339"/>
      <c r="AA173" s="228">
        <v>0</v>
      </c>
      <c r="AB173" s="43">
        <v>0</v>
      </c>
      <c r="AC173" s="43">
        <v>0</v>
      </c>
      <c r="AD173" s="43">
        <v>0</v>
      </c>
      <c r="AE173" s="43">
        <v>0</v>
      </c>
      <c r="AF173" s="223">
        <v>0</v>
      </c>
      <c r="AG173" s="234"/>
      <c r="AH173" s="228">
        <v>0</v>
      </c>
      <c r="AI173" s="56">
        <f t="shared" si="28"/>
        <v>143694849</v>
      </c>
      <c r="AJ173" s="40">
        <v>42562</v>
      </c>
      <c r="AK173" s="56">
        <v>143694849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/>
      <c r="AW173" s="19"/>
      <c r="AX173" s="24">
        <f t="shared" si="29"/>
        <v>0</v>
      </c>
      <c r="AY173" s="24">
        <f t="shared" si="30"/>
        <v>0</v>
      </c>
      <c r="AZ173" s="24">
        <f t="shared" si="31"/>
        <v>0</v>
      </c>
      <c r="BA173" s="457">
        <f t="shared" si="32"/>
        <v>5</v>
      </c>
      <c r="BB173" s="217">
        <f t="shared" si="35"/>
        <v>1</v>
      </c>
      <c r="BC173" s="216">
        <f t="shared" si="33"/>
        <v>1</v>
      </c>
      <c r="BD173" s="14">
        <f t="shared" si="36"/>
        <v>47</v>
      </c>
      <c r="BE173" s="349">
        <f t="shared" si="34"/>
        <v>143694849</v>
      </c>
    </row>
    <row r="174" spans="1:57" s="14" customFormat="1" x14ac:dyDescent="0.2">
      <c r="A174" s="40">
        <v>42542</v>
      </c>
      <c r="B174" s="22">
        <v>9102344670</v>
      </c>
      <c r="C174" s="22">
        <f>COUNTIF(СписМінфін!$B$2:$B$101,F174)</f>
        <v>1</v>
      </c>
      <c r="D174" s="22">
        <v>9102344670</v>
      </c>
      <c r="E174" s="22" t="str">
        <f t="shared" si="26"/>
        <v>6ПРИВАТНЕ АКЦIОНЕРНЕ ТОВАРИСТВО "ПОЛТАВСЬКИЙ ГІРНИЧО-ЗБАГАЧУВАЛЬНИЙ КОМБІНАТ"</v>
      </c>
      <c r="F174" s="71" t="s">
        <v>52</v>
      </c>
      <c r="G174" s="41">
        <v>1912816023</v>
      </c>
      <c r="H174" s="40">
        <v>42542</v>
      </c>
      <c r="I174" s="40">
        <v>42542</v>
      </c>
      <c r="J174" s="40" t="s">
        <v>108</v>
      </c>
      <c r="K174" s="56">
        <v>180595595</v>
      </c>
      <c r="L174" s="40">
        <v>42627</v>
      </c>
      <c r="M174" s="24">
        <f t="shared" si="27"/>
        <v>180583928.33000001</v>
      </c>
      <c r="N174" s="31">
        <v>42627</v>
      </c>
      <c r="O174" s="30">
        <v>177586586.93000001</v>
      </c>
      <c r="P174" s="31">
        <v>42696</v>
      </c>
      <c r="Q174" s="32">
        <v>2997341.4</v>
      </c>
      <c r="R174" s="43">
        <v>0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223">
        <v>0</v>
      </c>
      <c r="Z174" s="339"/>
      <c r="AA174" s="228">
        <v>0</v>
      </c>
      <c r="AB174" s="43">
        <v>0</v>
      </c>
      <c r="AC174" s="43">
        <v>0</v>
      </c>
      <c r="AD174" s="43">
        <v>0</v>
      </c>
      <c r="AE174" s="43">
        <v>0</v>
      </c>
      <c r="AF174" s="223">
        <v>0</v>
      </c>
      <c r="AG174" s="234"/>
      <c r="AH174" s="228">
        <v>0</v>
      </c>
      <c r="AI174" s="56">
        <f t="shared" si="28"/>
        <v>180583928.33000001</v>
      </c>
      <c r="AJ174" s="31">
        <v>42632</v>
      </c>
      <c r="AK174" s="30">
        <v>177586586.93000001</v>
      </c>
      <c r="AL174" s="31">
        <v>42730</v>
      </c>
      <c r="AM174" s="32">
        <v>2997341.4</v>
      </c>
      <c r="AN174" s="43">
        <v>0</v>
      </c>
      <c r="AO174" s="43">
        <v>0</v>
      </c>
      <c r="AP174" s="43">
        <v>0</v>
      </c>
      <c r="AQ174" s="43">
        <v>0</v>
      </c>
      <c r="AR174" s="43">
        <v>0</v>
      </c>
      <c r="AS174" s="43">
        <v>0</v>
      </c>
      <c r="AT174" s="43">
        <v>0</v>
      </c>
      <c r="AU174" s="43">
        <v>0</v>
      </c>
      <c r="AV174" s="43"/>
      <c r="AW174" s="19"/>
      <c r="AX174" s="24">
        <f t="shared" si="29"/>
        <v>11666.669999986887</v>
      </c>
      <c r="AY174" s="24">
        <f t="shared" si="30"/>
        <v>0</v>
      </c>
      <c r="AZ174" s="24">
        <f t="shared" si="31"/>
        <v>11666.669999986887</v>
      </c>
      <c r="BA174" s="457">
        <f t="shared" si="32"/>
        <v>6</v>
      </c>
      <c r="BB174" s="217">
        <f t="shared" si="35"/>
        <v>0.99993539892265926</v>
      </c>
      <c r="BC174" s="216">
        <f t="shared" si="33"/>
        <v>1</v>
      </c>
      <c r="BD174" s="14">
        <f t="shared" si="36"/>
        <v>85</v>
      </c>
      <c r="BE174" s="349">
        <f t="shared" si="34"/>
        <v>180595595</v>
      </c>
    </row>
    <row r="175" spans="1:57" s="14" customFormat="1" x14ac:dyDescent="0.2">
      <c r="A175" s="40">
        <v>42571</v>
      </c>
      <c r="B175" s="22">
        <v>9126210386</v>
      </c>
      <c r="C175" s="22">
        <f>COUNTIF(СписМінфін!$B$2:$B$101,F175)</f>
        <v>1</v>
      </c>
      <c r="D175" s="22">
        <v>9126210386</v>
      </c>
      <c r="E175" s="22" t="str">
        <f t="shared" si="26"/>
        <v>7ПРИВАТНЕ АКЦIОНЕРНЕ ТОВАРИСТВО "ПОЛТАВСЬКИЙ ГІРНИЧО-ЗБАГАЧУВАЛЬНИЙ КОМБІНАТ"</v>
      </c>
      <c r="F175" s="71" t="s">
        <v>52</v>
      </c>
      <c r="G175" s="41">
        <v>1912816023</v>
      </c>
      <c r="H175" s="40">
        <v>42571</v>
      </c>
      <c r="I175" s="40">
        <v>42571</v>
      </c>
      <c r="J175" s="40" t="s">
        <v>108</v>
      </c>
      <c r="K175" s="56">
        <v>179836335</v>
      </c>
      <c r="L175" s="40">
        <v>42636</v>
      </c>
      <c r="M175" s="24">
        <f t="shared" si="27"/>
        <v>178198116.03</v>
      </c>
      <c r="N175" s="31">
        <v>42636</v>
      </c>
      <c r="O175" s="30">
        <v>175319350.37</v>
      </c>
      <c r="P175" s="31">
        <v>42696</v>
      </c>
      <c r="Q175" s="32">
        <v>2878765.66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223">
        <v>0</v>
      </c>
      <c r="Z175" s="339"/>
      <c r="AA175" s="228">
        <v>0</v>
      </c>
      <c r="AB175" s="43">
        <v>0</v>
      </c>
      <c r="AC175" s="43">
        <v>0</v>
      </c>
      <c r="AD175" s="43">
        <v>0</v>
      </c>
      <c r="AE175" s="43">
        <v>0</v>
      </c>
      <c r="AF175" s="223">
        <v>0</v>
      </c>
      <c r="AG175" s="234"/>
      <c r="AH175" s="228">
        <v>0</v>
      </c>
      <c r="AI175" s="56">
        <f t="shared" si="28"/>
        <v>178198116.03</v>
      </c>
      <c r="AJ175" s="31">
        <v>42642</v>
      </c>
      <c r="AK175" s="30">
        <v>175319350.37</v>
      </c>
      <c r="AL175" s="31">
        <v>42730</v>
      </c>
      <c r="AM175" s="32">
        <v>2878765.66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/>
      <c r="AW175" s="19"/>
      <c r="AX175" s="24">
        <f t="shared" si="29"/>
        <v>1638218.9699999988</v>
      </c>
      <c r="AY175" s="24">
        <f t="shared" si="30"/>
        <v>0</v>
      </c>
      <c r="AZ175" s="24">
        <f t="shared" si="31"/>
        <v>1638218.9699999988</v>
      </c>
      <c r="BA175" s="457">
        <f t="shared" si="32"/>
        <v>7</v>
      </c>
      <c r="BB175" s="217">
        <f t="shared" si="35"/>
        <v>0.99089050068775031</v>
      </c>
      <c r="BC175" s="216">
        <f t="shared" si="33"/>
        <v>1</v>
      </c>
      <c r="BD175" s="14">
        <f t="shared" si="36"/>
        <v>65</v>
      </c>
      <c r="BE175" s="349">
        <f t="shared" si="34"/>
        <v>179836335</v>
      </c>
    </row>
    <row r="176" spans="1:57" s="14" customFormat="1" x14ac:dyDescent="0.2">
      <c r="A176" s="40">
        <v>42600</v>
      </c>
      <c r="B176" s="22">
        <v>9148524181</v>
      </c>
      <c r="C176" s="22">
        <f>COUNTIF(СписМінфін!$B$2:$B$101,F176)</f>
        <v>1</v>
      </c>
      <c r="D176" s="22">
        <v>9148524181</v>
      </c>
      <c r="E176" s="22" t="str">
        <f t="shared" si="26"/>
        <v>8ПРИВАТНЕ АКЦIОНЕРНЕ ТОВАРИСТВО "ПОЛТАВСЬКИЙ ГІРНИЧО-ЗБАГАЧУВАЛЬНИЙ КОМБІНАТ"</v>
      </c>
      <c r="F176" s="71" t="s">
        <v>52</v>
      </c>
      <c r="G176" s="41">
        <v>1912816023</v>
      </c>
      <c r="H176" s="40">
        <v>42600</v>
      </c>
      <c r="I176" s="40">
        <v>42600</v>
      </c>
      <c r="J176" s="40" t="s">
        <v>108</v>
      </c>
      <c r="K176" s="56">
        <v>206037393</v>
      </c>
      <c r="L176" s="40">
        <v>42655</v>
      </c>
      <c r="M176" s="24">
        <f t="shared" si="27"/>
        <v>204856045.68000001</v>
      </c>
      <c r="N176" s="31">
        <v>42655</v>
      </c>
      <c r="O176" s="30">
        <v>203542652.81999999</v>
      </c>
      <c r="P176" s="31">
        <v>42696</v>
      </c>
      <c r="Q176" s="32">
        <v>1313392.8600000001</v>
      </c>
      <c r="R176" s="43">
        <v>0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223">
        <v>0</v>
      </c>
      <c r="Z176" s="339"/>
      <c r="AA176" s="228">
        <v>0</v>
      </c>
      <c r="AB176" s="43">
        <v>0</v>
      </c>
      <c r="AC176" s="43">
        <v>0</v>
      </c>
      <c r="AD176" s="43">
        <v>0</v>
      </c>
      <c r="AE176" s="43">
        <v>0</v>
      </c>
      <c r="AF176" s="223">
        <v>0</v>
      </c>
      <c r="AG176" s="234"/>
      <c r="AH176" s="228">
        <v>0</v>
      </c>
      <c r="AI176" s="56">
        <f t="shared" si="28"/>
        <v>204856045.68000001</v>
      </c>
      <c r="AJ176" s="31">
        <v>42661</v>
      </c>
      <c r="AK176" s="30">
        <v>203542652.81999999</v>
      </c>
      <c r="AL176" s="31">
        <v>42730</v>
      </c>
      <c r="AM176" s="32">
        <v>1313392.8600000001</v>
      </c>
      <c r="AN176" s="43">
        <v>0</v>
      </c>
      <c r="AO176" s="43">
        <v>0</v>
      </c>
      <c r="AP176" s="43">
        <v>0</v>
      </c>
      <c r="AQ176" s="43">
        <v>0</v>
      </c>
      <c r="AR176" s="43">
        <v>0</v>
      </c>
      <c r="AS176" s="43">
        <v>0</v>
      </c>
      <c r="AT176" s="43">
        <v>0</v>
      </c>
      <c r="AU176" s="43">
        <v>0</v>
      </c>
      <c r="AV176" s="43"/>
      <c r="AW176" s="19"/>
      <c r="AX176" s="24">
        <f t="shared" si="29"/>
        <v>1181347.3199999928</v>
      </c>
      <c r="AY176" s="24">
        <f t="shared" si="30"/>
        <v>0</v>
      </c>
      <c r="AZ176" s="24">
        <f t="shared" si="31"/>
        <v>1181347.3199999928</v>
      </c>
      <c r="BA176" s="457">
        <f t="shared" si="32"/>
        <v>8</v>
      </c>
      <c r="BB176" s="217">
        <f t="shared" si="35"/>
        <v>0.99426634504155276</v>
      </c>
      <c r="BC176" s="216">
        <f t="shared" si="33"/>
        <v>1</v>
      </c>
      <c r="BD176" s="14">
        <f t="shared" si="36"/>
        <v>55</v>
      </c>
      <c r="BE176" s="349">
        <f t="shared" si="34"/>
        <v>206037393</v>
      </c>
    </row>
    <row r="177" spans="1:57" s="14" customFormat="1" ht="18.75" customHeight="1" x14ac:dyDescent="0.2">
      <c r="A177" s="40">
        <v>42632</v>
      </c>
      <c r="B177" s="22">
        <v>9172316818</v>
      </c>
      <c r="C177" s="22">
        <f>COUNTIF(СписМінфін!$B$2:$B$101,F177)</f>
        <v>1</v>
      </c>
      <c r="D177" s="22">
        <v>9172316818</v>
      </c>
      <c r="E177" s="22" t="str">
        <f t="shared" si="26"/>
        <v>9ПРИВАТНЕ АКЦIОНЕРНЕ ТОВАРИСТВО "ПОЛТАВСЬКИЙ ГІРНИЧО-ЗБАГАЧУВАЛЬНИЙ КОМБІНАТ"</v>
      </c>
      <c r="F177" s="71" t="s">
        <v>52</v>
      </c>
      <c r="G177" s="41">
        <v>1912816023</v>
      </c>
      <c r="H177" s="40">
        <v>42632</v>
      </c>
      <c r="I177" s="40">
        <v>42632</v>
      </c>
      <c r="J177" s="40" t="s">
        <v>108</v>
      </c>
      <c r="K177" s="56">
        <v>174237993</v>
      </c>
      <c r="L177" s="40">
        <v>42663</v>
      </c>
      <c r="M177" s="24">
        <f t="shared" si="27"/>
        <v>174066253.52000001</v>
      </c>
      <c r="N177" s="31">
        <v>42664</v>
      </c>
      <c r="O177" s="30">
        <v>170945248.65000001</v>
      </c>
      <c r="P177" s="31">
        <v>42788</v>
      </c>
      <c r="Q177" s="32">
        <v>3121004.87</v>
      </c>
      <c r="R177" s="43">
        <v>0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223">
        <v>0</v>
      </c>
      <c r="Z177" s="339"/>
      <c r="AA177" s="228">
        <v>0</v>
      </c>
      <c r="AB177" s="43">
        <v>0</v>
      </c>
      <c r="AC177" s="43">
        <v>0</v>
      </c>
      <c r="AD177" s="43">
        <v>0</v>
      </c>
      <c r="AE177" s="43">
        <v>0</v>
      </c>
      <c r="AF177" s="223">
        <v>0</v>
      </c>
      <c r="AG177" s="234"/>
      <c r="AH177" s="228">
        <v>0</v>
      </c>
      <c r="AI177" s="56">
        <f t="shared" si="28"/>
        <v>174066253.52000001</v>
      </c>
      <c r="AJ177" s="31">
        <v>42730</v>
      </c>
      <c r="AK177" s="30">
        <v>170945248.65000001</v>
      </c>
      <c r="AL177" s="31">
        <v>42793</v>
      </c>
      <c r="AM177" s="32">
        <v>3121004.87</v>
      </c>
      <c r="AN177" s="43">
        <v>0</v>
      </c>
      <c r="AO177" s="43">
        <v>0</v>
      </c>
      <c r="AP177" s="43">
        <v>0</v>
      </c>
      <c r="AQ177" s="43">
        <v>0</v>
      </c>
      <c r="AR177" s="43">
        <v>0</v>
      </c>
      <c r="AS177" s="43">
        <v>0</v>
      </c>
      <c r="AT177" s="43">
        <v>0</v>
      </c>
      <c r="AU177" s="43">
        <v>0</v>
      </c>
      <c r="AV177" s="43"/>
      <c r="AW177" s="19"/>
      <c r="AX177" s="24">
        <f t="shared" si="29"/>
        <v>171739.47999998927</v>
      </c>
      <c r="AY177" s="24">
        <f t="shared" si="30"/>
        <v>0</v>
      </c>
      <c r="AZ177" s="24">
        <f t="shared" si="31"/>
        <v>171739.47999998927</v>
      </c>
      <c r="BA177" s="457">
        <f t="shared" si="32"/>
        <v>9</v>
      </c>
      <c r="BB177" s="217">
        <f t="shared" si="35"/>
        <v>0.99901433965667874</v>
      </c>
      <c r="BC177" s="216">
        <f t="shared" si="33"/>
        <v>1</v>
      </c>
      <c r="BD177" s="14">
        <f t="shared" si="36"/>
        <v>32</v>
      </c>
      <c r="BE177" s="349">
        <f t="shared" si="34"/>
        <v>174237993</v>
      </c>
    </row>
    <row r="178" spans="1:57" s="14" customFormat="1" x14ac:dyDescent="0.2">
      <c r="A178" s="40">
        <v>42662</v>
      </c>
      <c r="B178" s="22">
        <v>9196730892</v>
      </c>
      <c r="C178" s="22">
        <f>COUNTIF(СписМінфін!$B$2:$B$101,F178)</f>
        <v>1</v>
      </c>
      <c r="D178" s="22">
        <v>9196730892</v>
      </c>
      <c r="E178" s="22" t="str">
        <f t="shared" si="26"/>
        <v>10ПРИВАТНЕ АКЦIОНЕРНЕ ТОВАРИСТВО "ПОЛТАВСЬКИЙ ГІРНИЧО-ЗБАГАЧУВАЛЬНИЙ КОМБІНАТ"</v>
      </c>
      <c r="F178" s="71" t="s">
        <v>52</v>
      </c>
      <c r="G178" s="41">
        <v>1912816023</v>
      </c>
      <c r="H178" s="40">
        <v>42662</v>
      </c>
      <c r="I178" s="40">
        <v>42662</v>
      </c>
      <c r="J178" s="40" t="s">
        <v>108</v>
      </c>
      <c r="K178" s="56">
        <v>191975192</v>
      </c>
      <c r="L178" s="40">
        <v>42692</v>
      </c>
      <c r="M178" s="24">
        <f t="shared" si="27"/>
        <v>191925192</v>
      </c>
      <c r="N178" s="40">
        <v>42695</v>
      </c>
      <c r="O178" s="24">
        <v>191925192</v>
      </c>
      <c r="P178" s="43">
        <v>0</v>
      </c>
      <c r="Q178" s="43">
        <v>0</v>
      </c>
      <c r="R178" s="43">
        <v>0</v>
      </c>
      <c r="S178" s="43">
        <v>0</v>
      </c>
      <c r="T178" s="43">
        <v>0</v>
      </c>
      <c r="U178" s="43">
        <v>0</v>
      </c>
      <c r="V178" s="43">
        <v>0</v>
      </c>
      <c r="W178" s="43">
        <v>0</v>
      </c>
      <c r="X178" s="43">
        <v>0</v>
      </c>
      <c r="Y178" s="223">
        <v>0</v>
      </c>
      <c r="Z178" s="339"/>
      <c r="AA178" s="228">
        <v>0</v>
      </c>
      <c r="AB178" s="43">
        <v>0</v>
      </c>
      <c r="AC178" s="43">
        <v>0</v>
      </c>
      <c r="AD178" s="43">
        <v>0</v>
      </c>
      <c r="AE178" s="43">
        <v>0</v>
      </c>
      <c r="AF178" s="223">
        <v>0</v>
      </c>
      <c r="AG178" s="234"/>
      <c r="AH178" s="228">
        <v>0</v>
      </c>
      <c r="AI178" s="56">
        <f t="shared" si="28"/>
        <v>191925192</v>
      </c>
      <c r="AJ178" s="40">
        <v>42725</v>
      </c>
      <c r="AK178" s="56">
        <v>191925192</v>
      </c>
      <c r="AL178" s="43">
        <v>0</v>
      </c>
      <c r="AM178" s="43">
        <v>0</v>
      </c>
      <c r="AN178" s="43">
        <v>0</v>
      </c>
      <c r="AO178" s="43">
        <v>0</v>
      </c>
      <c r="AP178" s="43">
        <v>0</v>
      </c>
      <c r="AQ178" s="43">
        <v>0</v>
      </c>
      <c r="AR178" s="43">
        <v>0</v>
      </c>
      <c r="AS178" s="43">
        <v>0</v>
      </c>
      <c r="AT178" s="43">
        <v>0</v>
      </c>
      <c r="AU178" s="43">
        <v>0</v>
      </c>
      <c r="AV178" s="43"/>
      <c r="AW178" s="19"/>
      <c r="AX178" s="24">
        <f t="shared" si="29"/>
        <v>50000</v>
      </c>
      <c r="AY178" s="24">
        <f t="shared" si="30"/>
        <v>0</v>
      </c>
      <c r="AZ178" s="24">
        <f t="shared" si="31"/>
        <v>50000</v>
      </c>
      <c r="BA178" s="457">
        <f t="shared" si="32"/>
        <v>10</v>
      </c>
      <c r="BB178" s="217">
        <f t="shared" si="35"/>
        <v>0.99973954968098167</v>
      </c>
      <c r="BC178" s="216">
        <f t="shared" si="33"/>
        <v>1</v>
      </c>
      <c r="BD178" s="14">
        <f t="shared" si="36"/>
        <v>33</v>
      </c>
      <c r="BE178" s="349">
        <f t="shared" si="34"/>
        <v>191975192</v>
      </c>
    </row>
    <row r="179" spans="1:57" s="14" customFormat="1" x14ac:dyDescent="0.2">
      <c r="A179" s="40">
        <v>42692</v>
      </c>
      <c r="B179" s="22">
        <v>9222297308</v>
      </c>
      <c r="C179" s="22">
        <f>COUNTIF(СписМінфін!$B$2:$B$101,F179)</f>
        <v>1</v>
      </c>
      <c r="D179" s="22">
        <v>9222297308</v>
      </c>
      <c r="E179" s="22" t="str">
        <f t="shared" si="26"/>
        <v>11ПРИВАТНЕ АКЦIОНЕРНЕ ТОВАРИСТВО "ПОЛТАВСЬКИЙ ГІРНИЧО-ЗБАГАЧУВАЛЬНИЙ КОМБІНАТ"</v>
      </c>
      <c r="F179" s="71" t="s">
        <v>52</v>
      </c>
      <c r="G179" s="41">
        <v>1912816023</v>
      </c>
      <c r="H179" s="40">
        <v>42692</v>
      </c>
      <c r="I179" s="40">
        <v>42692</v>
      </c>
      <c r="J179" s="40" t="s">
        <v>108</v>
      </c>
      <c r="K179" s="56">
        <v>164317561</v>
      </c>
      <c r="L179" s="40">
        <v>42725</v>
      </c>
      <c r="M179" s="24">
        <f t="shared" si="27"/>
        <v>164317561</v>
      </c>
      <c r="N179" s="40">
        <v>42725</v>
      </c>
      <c r="O179" s="24">
        <v>164317561</v>
      </c>
      <c r="P179" s="43">
        <v>0</v>
      </c>
      <c r="Q179" s="43">
        <v>0</v>
      </c>
      <c r="R179" s="43">
        <v>0</v>
      </c>
      <c r="S179" s="43">
        <v>0</v>
      </c>
      <c r="T179" s="43">
        <v>0</v>
      </c>
      <c r="U179" s="43">
        <v>0</v>
      </c>
      <c r="V179" s="43">
        <v>0</v>
      </c>
      <c r="W179" s="43">
        <v>0</v>
      </c>
      <c r="X179" s="43">
        <v>0</v>
      </c>
      <c r="Y179" s="223">
        <v>0</v>
      </c>
      <c r="Z179" s="339"/>
      <c r="AA179" s="228">
        <v>0</v>
      </c>
      <c r="AB179" s="43">
        <v>0</v>
      </c>
      <c r="AC179" s="43">
        <v>0</v>
      </c>
      <c r="AD179" s="43">
        <v>0</v>
      </c>
      <c r="AE179" s="43">
        <v>0</v>
      </c>
      <c r="AF179" s="223">
        <v>0</v>
      </c>
      <c r="AG179" s="234"/>
      <c r="AH179" s="228">
        <v>0</v>
      </c>
      <c r="AI179" s="56">
        <f t="shared" si="28"/>
        <v>164317561</v>
      </c>
      <c r="AJ179" s="40">
        <v>42730</v>
      </c>
      <c r="AK179" s="56">
        <v>164317561</v>
      </c>
      <c r="AL179" s="43">
        <v>0</v>
      </c>
      <c r="AM179" s="43">
        <v>0</v>
      </c>
      <c r="AN179" s="43">
        <v>0</v>
      </c>
      <c r="AO179" s="43">
        <v>0</v>
      </c>
      <c r="AP179" s="43">
        <v>0</v>
      </c>
      <c r="AQ179" s="43">
        <v>0</v>
      </c>
      <c r="AR179" s="43">
        <v>0</v>
      </c>
      <c r="AS179" s="43">
        <v>0</v>
      </c>
      <c r="AT179" s="43">
        <v>0</v>
      </c>
      <c r="AU179" s="43">
        <v>0</v>
      </c>
      <c r="AV179" s="43"/>
      <c r="AW179" s="19"/>
      <c r="AX179" s="24">
        <f t="shared" si="29"/>
        <v>0</v>
      </c>
      <c r="AY179" s="24">
        <f t="shared" si="30"/>
        <v>0</v>
      </c>
      <c r="AZ179" s="24">
        <f t="shared" si="31"/>
        <v>0</v>
      </c>
      <c r="BA179" s="457">
        <f t="shared" si="32"/>
        <v>11</v>
      </c>
      <c r="BB179" s="217">
        <f t="shared" si="35"/>
        <v>1</v>
      </c>
      <c r="BC179" s="216">
        <f t="shared" si="33"/>
        <v>1</v>
      </c>
      <c r="BD179" s="14">
        <f t="shared" si="36"/>
        <v>33</v>
      </c>
      <c r="BE179" s="349">
        <f t="shared" si="34"/>
        <v>164317561</v>
      </c>
    </row>
    <row r="180" spans="1:57" s="14" customFormat="1" x14ac:dyDescent="0.2">
      <c r="A180" s="40">
        <v>42723</v>
      </c>
      <c r="B180" s="22">
        <v>9245106874</v>
      </c>
      <c r="C180" s="22">
        <f>COUNTIF(СписМінфін!$B$2:$B$101,F180)</f>
        <v>1</v>
      </c>
      <c r="D180" s="22">
        <v>9245106874</v>
      </c>
      <c r="E180" s="22" t="str">
        <f t="shared" si="26"/>
        <v>12ПРИВАТНЕ АКЦIОНЕРНЕ ТОВАРИСТВО "ПОЛТАВСЬКИЙ ГІРНИЧО-ЗБАГАЧУВАЛЬНИЙ КОМБІНАТ"</v>
      </c>
      <c r="F180" s="71" t="s">
        <v>52</v>
      </c>
      <c r="G180" s="41">
        <v>1912816023</v>
      </c>
      <c r="H180" s="40">
        <v>42723</v>
      </c>
      <c r="I180" s="40">
        <v>42723</v>
      </c>
      <c r="J180" s="40" t="s">
        <v>108</v>
      </c>
      <c r="K180" s="56">
        <v>185212261</v>
      </c>
      <c r="L180" s="40">
        <v>42754</v>
      </c>
      <c r="M180" s="24">
        <f t="shared" si="27"/>
        <v>185212261</v>
      </c>
      <c r="N180" s="40">
        <v>42754</v>
      </c>
      <c r="O180" s="24">
        <v>185212261</v>
      </c>
      <c r="P180" s="43">
        <v>0</v>
      </c>
      <c r="Q180" s="43">
        <v>0</v>
      </c>
      <c r="R180" s="43">
        <v>0</v>
      </c>
      <c r="S180" s="43">
        <v>0</v>
      </c>
      <c r="T180" s="43">
        <v>0</v>
      </c>
      <c r="U180" s="43">
        <v>0</v>
      </c>
      <c r="V180" s="43">
        <v>0</v>
      </c>
      <c r="W180" s="43">
        <v>0</v>
      </c>
      <c r="X180" s="43">
        <v>0</v>
      </c>
      <c r="Y180" s="223">
        <v>0</v>
      </c>
      <c r="Z180" s="339"/>
      <c r="AA180" s="228">
        <v>0</v>
      </c>
      <c r="AB180" s="43">
        <v>0</v>
      </c>
      <c r="AC180" s="43">
        <v>0</v>
      </c>
      <c r="AD180" s="43">
        <v>0</v>
      </c>
      <c r="AE180" s="43">
        <v>0</v>
      </c>
      <c r="AF180" s="223">
        <v>0</v>
      </c>
      <c r="AG180" s="234"/>
      <c r="AH180" s="228">
        <v>0</v>
      </c>
      <c r="AI180" s="56">
        <f t="shared" si="28"/>
        <v>185212261</v>
      </c>
      <c r="AJ180" s="40">
        <v>42786</v>
      </c>
      <c r="AK180" s="56">
        <v>185212261</v>
      </c>
      <c r="AL180" s="43">
        <v>0</v>
      </c>
      <c r="AM180" s="43">
        <v>0</v>
      </c>
      <c r="AN180" s="43">
        <v>0</v>
      </c>
      <c r="AO180" s="43">
        <v>0</v>
      </c>
      <c r="AP180" s="43">
        <v>0</v>
      </c>
      <c r="AQ180" s="43">
        <v>0</v>
      </c>
      <c r="AR180" s="43">
        <v>0</v>
      </c>
      <c r="AS180" s="43">
        <v>0</v>
      </c>
      <c r="AT180" s="43">
        <v>0</v>
      </c>
      <c r="AU180" s="43">
        <v>0</v>
      </c>
      <c r="AV180" s="43"/>
      <c r="AW180" s="19"/>
      <c r="AX180" s="24">
        <f t="shared" si="29"/>
        <v>0</v>
      </c>
      <c r="AY180" s="24">
        <f t="shared" si="30"/>
        <v>0</v>
      </c>
      <c r="AZ180" s="24">
        <f t="shared" si="31"/>
        <v>0</v>
      </c>
      <c r="BA180" s="457">
        <f t="shared" si="32"/>
        <v>12</v>
      </c>
      <c r="BB180" s="217">
        <f t="shared" si="35"/>
        <v>1</v>
      </c>
      <c r="BC180" s="216">
        <f t="shared" si="33"/>
        <v>1</v>
      </c>
      <c r="BD180" s="14">
        <f t="shared" si="36"/>
        <v>31</v>
      </c>
      <c r="BE180" s="349">
        <f t="shared" si="34"/>
        <v>185212261</v>
      </c>
    </row>
    <row r="181" spans="1:57" s="14" customFormat="1" x14ac:dyDescent="0.2">
      <c r="A181" s="40">
        <v>42422</v>
      </c>
      <c r="B181" s="22">
        <v>9022259851</v>
      </c>
      <c r="C181" s="22">
        <f>COUNTIF(СписМінфін!$B$2:$B$101,F181)</f>
        <v>1</v>
      </c>
      <c r="D181" s="22">
        <v>9022259851</v>
      </c>
      <c r="E181" s="22" t="str">
        <f t="shared" si="26"/>
        <v>2ПРИВАТНЕ АКЦIОНЕРНЕ ТОВАРИСТВО "РАЙЗ-МАКСИМКО"</v>
      </c>
      <c r="F181" s="71" t="s">
        <v>72</v>
      </c>
      <c r="G181" s="41">
        <v>303825326502</v>
      </c>
      <c r="H181" s="40">
        <v>42422</v>
      </c>
      <c r="I181" s="40">
        <v>42422</v>
      </c>
      <c r="J181" s="40" t="s">
        <v>108</v>
      </c>
      <c r="K181" s="42">
        <v>44201793</v>
      </c>
      <c r="L181" s="40">
        <v>42468</v>
      </c>
      <c r="M181" s="24">
        <f t="shared" si="27"/>
        <v>44201793</v>
      </c>
      <c r="N181" s="40">
        <v>42468</v>
      </c>
      <c r="O181" s="24">
        <v>44201793</v>
      </c>
      <c r="P181" s="43">
        <v>0</v>
      </c>
      <c r="Q181" s="43">
        <v>0</v>
      </c>
      <c r="R181" s="43">
        <v>0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223">
        <v>0</v>
      </c>
      <c r="Z181" s="339"/>
      <c r="AA181" s="228">
        <v>0</v>
      </c>
      <c r="AB181" s="43">
        <v>0</v>
      </c>
      <c r="AC181" s="43">
        <v>0</v>
      </c>
      <c r="AD181" s="43">
        <v>0</v>
      </c>
      <c r="AE181" s="43">
        <v>0</v>
      </c>
      <c r="AF181" s="223">
        <v>0</v>
      </c>
      <c r="AG181" s="234"/>
      <c r="AH181" s="228">
        <v>0</v>
      </c>
      <c r="AI181" s="56">
        <f t="shared" si="28"/>
        <v>44201793</v>
      </c>
      <c r="AJ181" s="40">
        <v>42474</v>
      </c>
      <c r="AK181" s="56">
        <v>44201793</v>
      </c>
      <c r="AL181" s="43">
        <v>0</v>
      </c>
      <c r="AM181" s="43">
        <v>0</v>
      </c>
      <c r="AN181" s="43">
        <v>0</v>
      </c>
      <c r="AO181" s="43">
        <v>0</v>
      </c>
      <c r="AP181" s="43">
        <v>0</v>
      </c>
      <c r="AQ181" s="43">
        <v>0</v>
      </c>
      <c r="AR181" s="43">
        <v>0</v>
      </c>
      <c r="AS181" s="43">
        <v>0</v>
      </c>
      <c r="AT181" s="43">
        <v>0</v>
      </c>
      <c r="AU181" s="43">
        <v>0</v>
      </c>
      <c r="AV181" s="43"/>
      <c r="AW181" s="19"/>
      <c r="AX181" s="24">
        <f t="shared" si="29"/>
        <v>0</v>
      </c>
      <c r="AY181" s="24">
        <f t="shared" si="30"/>
        <v>0</v>
      </c>
      <c r="AZ181" s="24">
        <f t="shared" si="31"/>
        <v>0</v>
      </c>
      <c r="BA181" s="457">
        <f t="shared" si="32"/>
        <v>2</v>
      </c>
      <c r="BB181" s="217">
        <f t="shared" si="35"/>
        <v>1</v>
      </c>
      <c r="BC181" s="216">
        <f t="shared" si="33"/>
        <v>1</v>
      </c>
      <c r="BD181" s="14">
        <f t="shared" si="36"/>
        <v>46</v>
      </c>
      <c r="BE181" s="349">
        <f t="shared" si="34"/>
        <v>44201793</v>
      </c>
    </row>
    <row r="182" spans="1:57" s="14" customFormat="1" x14ac:dyDescent="0.2">
      <c r="A182" s="40">
        <v>42429</v>
      </c>
      <c r="B182" s="22">
        <v>9025867519</v>
      </c>
      <c r="C182" s="22">
        <f>COUNTIF(СписМінфін!$B$2:$B$101,F182)</f>
        <v>1</v>
      </c>
      <c r="D182" s="22">
        <v>9025867519</v>
      </c>
      <c r="E182" s="22" t="str">
        <f t="shared" si="26"/>
        <v>2ПРИВАТНЕ АКЦIОНЕРНЕ ТОВАРИСТВО "РАЙЗ-МАКСИМКО"</v>
      </c>
      <c r="F182" s="71" t="s">
        <v>72</v>
      </c>
      <c r="G182" s="41">
        <v>303825326502</v>
      </c>
      <c r="H182" s="40">
        <v>42429</v>
      </c>
      <c r="I182" s="40">
        <v>42429</v>
      </c>
      <c r="J182" s="40" t="s">
        <v>108</v>
      </c>
      <c r="K182" s="42">
        <v>590940</v>
      </c>
      <c r="L182" s="40">
        <v>42468</v>
      </c>
      <c r="M182" s="24">
        <f t="shared" si="27"/>
        <v>590940</v>
      </c>
      <c r="N182" s="40">
        <v>42468</v>
      </c>
      <c r="O182" s="24">
        <v>590940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223">
        <v>0</v>
      </c>
      <c r="Z182" s="339"/>
      <c r="AA182" s="228">
        <v>0</v>
      </c>
      <c r="AB182" s="43">
        <v>0</v>
      </c>
      <c r="AC182" s="43">
        <v>0</v>
      </c>
      <c r="AD182" s="43">
        <v>0</v>
      </c>
      <c r="AE182" s="43">
        <v>0</v>
      </c>
      <c r="AF182" s="223">
        <v>0</v>
      </c>
      <c r="AG182" s="234"/>
      <c r="AH182" s="228">
        <v>0</v>
      </c>
      <c r="AI182" s="56">
        <f t="shared" si="28"/>
        <v>590940</v>
      </c>
      <c r="AJ182" s="40">
        <v>42474</v>
      </c>
      <c r="AK182" s="56">
        <v>590940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/>
      <c r="AW182" s="19"/>
      <c r="AX182" s="24">
        <f t="shared" si="29"/>
        <v>0</v>
      </c>
      <c r="AY182" s="24">
        <f t="shared" si="30"/>
        <v>0</v>
      </c>
      <c r="AZ182" s="24">
        <f t="shared" si="31"/>
        <v>0</v>
      </c>
      <c r="BA182" s="457">
        <f t="shared" si="32"/>
        <v>2</v>
      </c>
      <c r="BB182" s="217">
        <f t="shared" si="35"/>
        <v>1</v>
      </c>
      <c r="BC182" s="216">
        <f t="shared" si="33"/>
        <v>1</v>
      </c>
      <c r="BD182" s="14">
        <f t="shared" si="36"/>
        <v>39</v>
      </c>
      <c r="BE182" s="349">
        <f t="shared" si="34"/>
        <v>590940</v>
      </c>
    </row>
    <row r="183" spans="1:57" s="14" customFormat="1" ht="12.95" customHeight="1" x14ac:dyDescent="0.2">
      <c r="A183" s="40">
        <v>42450</v>
      </c>
      <c r="B183" s="22">
        <v>9040020295</v>
      </c>
      <c r="C183" s="22">
        <f>COUNTIF(СписМінфін!$B$2:$B$101,F183)</f>
        <v>1</v>
      </c>
      <c r="D183" s="22">
        <v>9040020295</v>
      </c>
      <c r="E183" s="22" t="str">
        <f t="shared" si="26"/>
        <v>3ПРИВАТНЕ АКЦIОНЕРНЕ ТОВАРИСТВО "РАЙЗ-МАКСИМКО"</v>
      </c>
      <c r="F183" s="71" t="s">
        <v>72</v>
      </c>
      <c r="G183" s="41">
        <v>303825326502</v>
      </c>
      <c r="H183" s="40">
        <v>42450</v>
      </c>
      <c r="I183" s="40">
        <v>42450</v>
      </c>
      <c r="J183" s="40" t="s">
        <v>108</v>
      </c>
      <c r="K183" s="42">
        <v>54362902</v>
      </c>
      <c r="L183" s="40">
        <v>42485</v>
      </c>
      <c r="M183" s="24">
        <f t="shared" si="27"/>
        <v>54226351</v>
      </c>
      <c r="N183" s="40">
        <v>42485</v>
      </c>
      <c r="O183" s="24">
        <v>54226351</v>
      </c>
      <c r="P183" s="43">
        <v>0</v>
      </c>
      <c r="Q183" s="43">
        <v>0</v>
      </c>
      <c r="R183" s="43">
        <v>0</v>
      </c>
      <c r="S183" s="43">
        <v>0</v>
      </c>
      <c r="T183" s="43">
        <v>0</v>
      </c>
      <c r="U183" s="43">
        <v>0</v>
      </c>
      <c r="V183" s="43">
        <v>0</v>
      </c>
      <c r="W183" s="43">
        <v>0</v>
      </c>
      <c r="X183" s="43">
        <v>0</v>
      </c>
      <c r="Y183" s="223">
        <v>0</v>
      </c>
      <c r="Z183" s="339"/>
      <c r="AA183" s="228">
        <v>0</v>
      </c>
      <c r="AB183" s="43">
        <v>0</v>
      </c>
      <c r="AC183" s="43">
        <v>0</v>
      </c>
      <c r="AD183" s="43">
        <v>0</v>
      </c>
      <c r="AE183" s="43">
        <v>0</v>
      </c>
      <c r="AF183" s="223">
        <v>0</v>
      </c>
      <c r="AG183" s="234"/>
      <c r="AH183" s="228">
        <v>0</v>
      </c>
      <c r="AI183" s="56">
        <f t="shared" si="28"/>
        <v>54226351</v>
      </c>
      <c r="AJ183" s="40">
        <v>42488</v>
      </c>
      <c r="AK183" s="56">
        <v>54226351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/>
      <c r="AW183" s="19"/>
      <c r="AX183" s="24">
        <f t="shared" si="29"/>
        <v>136551</v>
      </c>
      <c r="AY183" s="24">
        <f t="shared" si="30"/>
        <v>0</v>
      </c>
      <c r="AZ183" s="24">
        <f t="shared" si="31"/>
        <v>136551</v>
      </c>
      <c r="BA183" s="457">
        <f t="shared" si="32"/>
        <v>3</v>
      </c>
      <c r="BB183" s="217">
        <f t="shared" si="35"/>
        <v>0.99748815837682836</v>
      </c>
      <c r="BC183" s="216">
        <f t="shared" si="33"/>
        <v>1</v>
      </c>
      <c r="BD183" s="14">
        <f t="shared" si="36"/>
        <v>35</v>
      </c>
      <c r="BE183" s="349">
        <f t="shared" si="34"/>
        <v>54362902</v>
      </c>
    </row>
    <row r="184" spans="1:57" s="14" customFormat="1" x14ac:dyDescent="0.2">
      <c r="A184" s="40">
        <v>42480</v>
      </c>
      <c r="B184" s="22">
        <v>9061215976</v>
      </c>
      <c r="C184" s="22">
        <f>COUNTIF(СписМінфін!$B$2:$B$101,F184)</f>
        <v>1</v>
      </c>
      <c r="D184" s="22">
        <v>9061215976</v>
      </c>
      <c r="E184" s="22" t="str">
        <f t="shared" si="26"/>
        <v>4ПРИВАТНЕ АКЦIОНЕРНЕ ТОВАРИСТВО "РАЙЗ-МАКСИМКО"</v>
      </c>
      <c r="F184" s="71" t="s">
        <v>72</v>
      </c>
      <c r="G184" s="41">
        <v>303825326502</v>
      </c>
      <c r="H184" s="40">
        <v>42480</v>
      </c>
      <c r="I184" s="40">
        <v>42480</v>
      </c>
      <c r="J184" s="40" t="s">
        <v>108</v>
      </c>
      <c r="K184" s="42">
        <v>46553360</v>
      </c>
      <c r="L184" s="40">
        <v>42572</v>
      </c>
      <c r="M184" s="24">
        <f t="shared" si="27"/>
        <v>46553360</v>
      </c>
      <c r="N184" s="40">
        <v>42572</v>
      </c>
      <c r="O184" s="24">
        <v>46548575.049999997</v>
      </c>
      <c r="P184" s="31">
        <v>42655</v>
      </c>
      <c r="Q184" s="32">
        <v>4784.95</v>
      </c>
      <c r="R184" s="43">
        <v>0</v>
      </c>
      <c r="S184" s="43">
        <v>0</v>
      </c>
      <c r="T184" s="43">
        <v>0</v>
      </c>
      <c r="U184" s="43">
        <v>0</v>
      </c>
      <c r="V184" s="43">
        <v>0</v>
      </c>
      <c r="W184" s="43">
        <v>0</v>
      </c>
      <c r="X184" s="43">
        <v>0</v>
      </c>
      <c r="Y184" s="223">
        <v>0</v>
      </c>
      <c r="Z184" s="339"/>
      <c r="AA184" s="228">
        <v>0</v>
      </c>
      <c r="AB184" s="43">
        <v>0</v>
      </c>
      <c r="AC184" s="43">
        <v>0</v>
      </c>
      <c r="AD184" s="43">
        <v>0</v>
      </c>
      <c r="AE184" s="43">
        <v>0</v>
      </c>
      <c r="AF184" s="223">
        <v>0</v>
      </c>
      <c r="AG184" s="234"/>
      <c r="AH184" s="228">
        <v>0</v>
      </c>
      <c r="AI184" s="56">
        <f t="shared" si="28"/>
        <v>46553360</v>
      </c>
      <c r="AJ184" s="40">
        <v>42580</v>
      </c>
      <c r="AK184" s="57">
        <v>46553360</v>
      </c>
      <c r="AL184" s="43">
        <v>0</v>
      </c>
      <c r="AM184" s="43">
        <v>0</v>
      </c>
      <c r="AN184" s="43">
        <v>0</v>
      </c>
      <c r="AO184" s="43">
        <v>0</v>
      </c>
      <c r="AP184" s="43">
        <v>0</v>
      </c>
      <c r="AQ184" s="43">
        <v>0</v>
      </c>
      <c r="AR184" s="43">
        <v>0</v>
      </c>
      <c r="AS184" s="43">
        <v>0</v>
      </c>
      <c r="AT184" s="43">
        <v>0</v>
      </c>
      <c r="AU184" s="43">
        <v>0</v>
      </c>
      <c r="AV184" s="43"/>
      <c r="AW184" s="19"/>
      <c r="AX184" s="24">
        <f t="shared" si="29"/>
        <v>0</v>
      </c>
      <c r="AY184" s="24">
        <f t="shared" si="30"/>
        <v>0</v>
      </c>
      <c r="AZ184" s="24">
        <f t="shared" si="31"/>
        <v>0</v>
      </c>
      <c r="BA184" s="457">
        <f t="shared" si="32"/>
        <v>4</v>
      </c>
      <c r="BB184" s="217">
        <f t="shared" si="35"/>
        <v>1</v>
      </c>
      <c r="BC184" s="216">
        <f t="shared" si="33"/>
        <v>1</v>
      </c>
      <c r="BD184" s="14">
        <f t="shared" si="36"/>
        <v>92</v>
      </c>
      <c r="BE184" s="349">
        <f t="shared" si="34"/>
        <v>46553360</v>
      </c>
    </row>
    <row r="185" spans="1:57" s="14" customFormat="1" x14ac:dyDescent="0.2">
      <c r="A185" s="40">
        <v>42482</v>
      </c>
      <c r="B185" s="22">
        <v>9063017288</v>
      </c>
      <c r="C185" s="22">
        <f>COUNTIF(СписМінфін!$B$2:$B$101,F185)</f>
        <v>1</v>
      </c>
      <c r="D185" s="22">
        <v>9063017288</v>
      </c>
      <c r="E185" s="22" t="str">
        <f t="shared" si="26"/>
        <v>4ПРИВАТНЕ АКЦIОНЕРНЕ ТОВАРИСТВО "РАЙЗ-МАКСИМКО"</v>
      </c>
      <c r="F185" s="71" t="s">
        <v>72</v>
      </c>
      <c r="G185" s="41">
        <v>303825326502</v>
      </c>
      <c r="H185" s="40">
        <v>42482</v>
      </c>
      <c r="I185" s="40">
        <v>42482</v>
      </c>
      <c r="J185" s="40" t="s">
        <v>108</v>
      </c>
      <c r="K185" s="42">
        <v>13632528</v>
      </c>
      <c r="L185" s="40">
        <v>42572</v>
      </c>
      <c r="M185" s="24">
        <f t="shared" si="27"/>
        <v>13632528</v>
      </c>
      <c r="N185" s="40">
        <v>42572</v>
      </c>
      <c r="O185" s="24">
        <v>13632528</v>
      </c>
      <c r="P185" s="43">
        <v>0</v>
      </c>
      <c r="Q185" s="43">
        <v>0</v>
      </c>
      <c r="R185" s="43">
        <v>0</v>
      </c>
      <c r="S185" s="43">
        <v>0</v>
      </c>
      <c r="T185" s="43">
        <v>0</v>
      </c>
      <c r="U185" s="43">
        <v>0</v>
      </c>
      <c r="V185" s="43">
        <v>0</v>
      </c>
      <c r="W185" s="43">
        <v>0</v>
      </c>
      <c r="X185" s="43">
        <v>0</v>
      </c>
      <c r="Y185" s="223">
        <v>0</v>
      </c>
      <c r="Z185" s="339"/>
      <c r="AA185" s="228">
        <v>0</v>
      </c>
      <c r="AB185" s="43">
        <v>0</v>
      </c>
      <c r="AC185" s="43">
        <v>0</v>
      </c>
      <c r="AD185" s="43">
        <v>0</v>
      </c>
      <c r="AE185" s="43">
        <v>0</v>
      </c>
      <c r="AF185" s="223">
        <v>0</v>
      </c>
      <c r="AG185" s="234"/>
      <c r="AH185" s="228">
        <v>0</v>
      </c>
      <c r="AI185" s="56">
        <f t="shared" si="28"/>
        <v>13632528</v>
      </c>
      <c r="AJ185" s="40">
        <v>42580</v>
      </c>
      <c r="AK185" s="56">
        <v>13632528</v>
      </c>
      <c r="AL185" s="43">
        <v>0</v>
      </c>
      <c r="AM185" s="43">
        <v>0</v>
      </c>
      <c r="AN185" s="43">
        <v>0</v>
      </c>
      <c r="AO185" s="43">
        <v>0</v>
      </c>
      <c r="AP185" s="43">
        <v>0</v>
      </c>
      <c r="AQ185" s="43">
        <v>0</v>
      </c>
      <c r="AR185" s="43">
        <v>0</v>
      </c>
      <c r="AS185" s="43">
        <v>0</v>
      </c>
      <c r="AT185" s="43">
        <v>0</v>
      </c>
      <c r="AU185" s="43">
        <v>0</v>
      </c>
      <c r="AV185" s="43"/>
      <c r="AW185" s="19"/>
      <c r="AX185" s="24">
        <f t="shared" si="29"/>
        <v>0</v>
      </c>
      <c r="AY185" s="24">
        <f t="shared" si="30"/>
        <v>0</v>
      </c>
      <c r="AZ185" s="24">
        <f t="shared" si="31"/>
        <v>0</v>
      </c>
      <c r="BA185" s="457">
        <f t="shared" si="32"/>
        <v>4</v>
      </c>
      <c r="BB185" s="217">
        <f t="shared" si="35"/>
        <v>1</v>
      </c>
      <c r="BC185" s="216">
        <f t="shared" si="33"/>
        <v>1</v>
      </c>
      <c r="BD185" s="14">
        <f t="shared" si="36"/>
        <v>90</v>
      </c>
      <c r="BE185" s="349">
        <f t="shared" si="34"/>
        <v>13632528</v>
      </c>
    </row>
    <row r="186" spans="1:57" s="14" customFormat="1" x14ac:dyDescent="0.2">
      <c r="A186" s="40">
        <v>42510</v>
      </c>
      <c r="B186" s="22">
        <v>9082296139</v>
      </c>
      <c r="C186" s="22">
        <f>COUNTIF(СписМінфін!$B$2:$B$101,F186)</f>
        <v>1</v>
      </c>
      <c r="D186" s="22">
        <v>9082296139</v>
      </c>
      <c r="E186" s="22" t="str">
        <f t="shared" si="26"/>
        <v>5ПРИВАТНЕ АКЦIОНЕРНЕ ТОВАРИСТВО "РАЙЗ-МАКСИМКО"</v>
      </c>
      <c r="F186" s="71" t="s">
        <v>72</v>
      </c>
      <c r="G186" s="41">
        <v>303825326502</v>
      </c>
      <c r="H186" s="40">
        <v>42510</v>
      </c>
      <c r="I186" s="40">
        <v>42510</v>
      </c>
      <c r="J186" s="40" t="s">
        <v>108</v>
      </c>
      <c r="K186" s="42">
        <v>32210834</v>
      </c>
      <c r="L186" s="40">
        <v>42572</v>
      </c>
      <c r="M186" s="24">
        <f t="shared" si="27"/>
        <v>32210834</v>
      </c>
      <c r="N186" s="40">
        <v>42572</v>
      </c>
      <c r="O186" s="24">
        <v>32210834</v>
      </c>
      <c r="P186" s="43">
        <v>0</v>
      </c>
      <c r="Q186" s="43">
        <v>0</v>
      </c>
      <c r="R186" s="43">
        <v>0</v>
      </c>
      <c r="S186" s="43">
        <v>0</v>
      </c>
      <c r="T186" s="43">
        <v>0</v>
      </c>
      <c r="U186" s="43">
        <v>0</v>
      </c>
      <c r="V186" s="43">
        <v>0</v>
      </c>
      <c r="W186" s="43">
        <v>0</v>
      </c>
      <c r="X186" s="43">
        <v>0</v>
      </c>
      <c r="Y186" s="223">
        <v>0</v>
      </c>
      <c r="Z186" s="339"/>
      <c r="AA186" s="228">
        <v>0</v>
      </c>
      <c r="AB186" s="43">
        <v>0</v>
      </c>
      <c r="AC186" s="43">
        <v>0</v>
      </c>
      <c r="AD186" s="43">
        <v>0</v>
      </c>
      <c r="AE186" s="43">
        <v>0</v>
      </c>
      <c r="AF186" s="223">
        <v>0</v>
      </c>
      <c r="AG186" s="234"/>
      <c r="AH186" s="228">
        <v>0</v>
      </c>
      <c r="AI186" s="56">
        <f t="shared" si="28"/>
        <v>32210834</v>
      </c>
      <c r="AJ186" s="40">
        <v>42580</v>
      </c>
      <c r="AK186" s="56">
        <v>32210834</v>
      </c>
      <c r="AL186" s="43">
        <v>0</v>
      </c>
      <c r="AM186" s="43">
        <v>0</v>
      </c>
      <c r="AN186" s="43">
        <v>0</v>
      </c>
      <c r="AO186" s="43">
        <v>0</v>
      </c>
      <c r="AP186" s="43">
        <v>0</v>
      </c>
      <c r="AQ186" s="43">
        <v>0</v>
      </c>
      <c r="AR186" s="43">
        <v>0</v>
      </c>
      <c r="AS186" s="43">
        <v>0</v>
      </c>
      <c r="AT186" s="43">
        <v>0</v>
      </c>
      <c r="AU186" s="43">
        <v>0</v>
      </c>
      <c r="AV186" s="43"/>
      <c r="AW186" s="19"/>
      <c r="AX186" s="24">
        <f t="shared" si="29"/>
        <v>0</v>
      </c>
      <c r="AY186" s="24">
        <f t="shared" si="30"/>
        <v>0</v>
      </c>
      <c r="AZ186" s="24">
        <f t="shared" si="31"/>
        <v>0</v>
      </c>
      <c r="BA186" s="457">
        <f t="shared" si="32"/>
        <v>5</v>
      </c>
      <c r="BB186" s="217">
        <f t="shared" si="35"/>
        <v>1</v>
      </c>
      <c r="BC186" s="216">
        <f t="shared" si="33"/>
        <v>1</v>
      </c>
      <c r="BD186" s="14">
        <f t="shared" si="36"/>
        <v>62</v>
      </c>
      <c r="BE186" s="349">
        <f t="shared" si="34"/>
        <v>32210834</v>
      </c>
    </row>
    <row r="187" spans="1:57" s="14" customFormat="1" x14ac:dyDescent="0.2">
      <c r="A187" s="40">
        <v>42633</v>
      </c>
      <c r="B187" s="22">
        <v>9173620688</v>
      </c>
      <c r="C187" s="22">
        <f>COUNTIF(СписМінфін!$B$2:$B$101,F187)</f>
        <v>1</v>
      </c>
      <c r="D187" s="22">
        <v>9173620688</v>
      </c>
      <c r="E187" s="22" t="str">
        <f t="shared" si="26"/>
        <v>9ПРИВАТНЕ АКЦIОНЕРНЕ ТОВАРИСТВО "РАЙЗ-МАКСИМКО"</v>
      </c>
      <c r="F187" s="71" t="s">
        <v>72</v>
      </c>
      <c r="G187" s="41">
        <v>303825326502</v>
      </c>
      <c r="H187" s="40">
        <v>42633</v>
      </c>
      <c r="I187" s="40">
        <v>42633</v>
      </c>
      <c r="J187" s="40" t="s">
        <v>108</v>
      </c>
      <c r="K187" s="42">
        <v>34289815</v>
      </c>
      <c r="L187" s="40">
        <v>42668</v>
      </c>
      <c r="M187" s="24">
        <f t="shared" si="27"/>
        <v>34289815</v>
      </c>
      <c r="N187" s="40">
        <v>42668</v>
      </c>
      <c r="O187" s="24">
        <v>34289815</v>
      </c>
      <c r="P187" s="43">
        <v>0</v>
      </c>
      <c r="Q187" s="43">
        <v>0</v>
      </c>
      <c r="R187" s="43">
        <v>0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223">
        <v>0</v>
      </c>
      <c r="Z187" s="339"/>
      <c r="AA187" s="228">
        <v>0</v>
      </c>
      <c r="AB187" s="43">
        <v>0</v>
      </c>
      <c r="AC187" s="43">
        <v>0</v>
      </c>
      <c r="AD187" s="43">
        <v>0</v>
      </c>
      <c r="AE187" s="43">
        <v>0</v>
      </c>
      <c r="AF187" s="223">
        <v>0</v>
      </c>
      <c r="AG187" s="234"/>
      <c r="AH187" s="228">
        <v>0</v>
      </c>
      <c r="AI187" s="56">
        <f t="shared" si="28"/>
        <v>34289815</v>
      </c>
      <c r="AJ187" s="40">
        <v>42669</v>
      </c>
      <c r="AK187" s="56">
        <v>34289815</v>
      </c>
      <c r="AL187" s="43">
        <v>0</v>
      </c>
      <c r="AM187" s="43">
        <v>0</v>
      </c>
      <c r="AN187" s="43">
        <v>0</v>
      </c>
      <c r="AO187" s="43">
        <v>0</v>
      </c>
      <c r="AP187" s="43">
        <v>0</v>
      </c>
      <c r="AQ187" s="43">
        <v>0</v>
      </c>
      <c r="AR187" s="43">
        <v>0</v>
      </c>
      <c r="AS187" s="43">
        <v>0</v>
      </c>
      <c r="AT187" s="43">
        <v>0</v>
      </c>
      <c r="AU187" s="43">
        <v>0</v>
      </c>
      <c r="AV187" s="43"/>
      <c r="AW187" s="19"/>
      <c r="AX187" s="24">
        <f t="shared" si="29"/>
        <v>0</v>
      </c>
      <c r="AY187" s="24">
        <f t="shared" si="30"/>
        <v>0</v>
      </c>
      <c r="AZ187" s="24">
        <f t="shared" si="31"/>
        <v>0</v>
      </c>
      <c r="BA187" s="457">
        <f t="shared" si="32"/>
        <v>9</v>
      </c>
      <c r="BB187" s="217">
        <f t="shared" si="35"/>
        <v>1</v>
      </c>
      <c r="BC187" s="216">
        <f t="shared" si="33"/>
        <v>1</v>
      </c>
      <c r="BD187" s="14">
        <f t="shared" si="36"/>
        <v>35</v>
      </c>
      <c r="BE187" s="349">
        <f t="shared" si="34"/>
        <v>34289815</v>
      </c>
    </row>
    <row r="188" spans="1:57" s="14" customFormat="1" x14ac:dyDescent="0.2">
      <c r="A188" s="40">
        <v>42663</v>
      </c>
      <c r="B188" s="22">
        <v>9198360580</v>
      </c>
      <c r="C188" s="22">
        <f>COUNTIF(СписМінфін!$B$2:$B$101,F188)</f>
        <v>1</v>
      </c>
      <c r="D188" s="22">
        <v>9198360580</v>
      </c>
      <c r="E188" s="22" t="str">
        <f t="shared" si="26"/>
        <v>10ПРИВАТНЕ АКЦIОНЕРНЕ ТОВАРИСТВО "РАЙЗ-МАКСИМКО"</v>
      </c>
      <c r="F188" s="71" t="s">
        <v>72</v>
      </c>
      <c r="G188" s="41">
        <v>303825326502</v>
      </c>
      <c r="H188" s="40">
        <v>42663</v>
      </c>
      <c r="I188" s="40">
        <v>42663</v>
      </c>
      <c r="J188" s="40" t="s">
        <v>108</v>
      </c>
      <c r="K188" s="42">
        <v>134059213</v>
      </c>
      <c r="L188" s="40">
        <v>42702</v>
      </c>
      <c r="M188" s="24">
        <f t="shared" si="27"/>
        <v>134059213</v>
      </c>
      <c r="N188" s="40">
        <v>42702</v>
      </c>
      <c r="O188" s="24">
        <v>134059213</v>
      </c>
      <c r="P188" s="43">
        <v>0</v>
      </c>
      <c r="Q188" s="43">
        <v>0</v>
      </c>
      <c r="R188" s="43">
        <v>0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223">
        <v>0</v>
      </c>
      <c r="Z188" s="339"/>
      <c r="AA188" s="228">
        <v>0</v>
      </c>
      <c r="AB188" s="43">
        <v>0</v>
      </c>
      <c r="AC188" s="43">
        <v>0</v>
      </c>
      <c r="AD188" s="43">
        <v>0</v>
      </c>
      <c r="AE188" s="43">
        <v>0</v>
      </c>
      <c r="AF188" s="223">
        <v>0</v>
      </c>
      <c r="AG188" s="234"/>
      <c r="AH188" s="228">
        <v>0</v>
      </c>
      <c r="AI188" s="56">
        <f t="shared" si="28"/>
        <v>134059213</v>
      </c>
      <c r="AJ188" s="40">
        <v>42704</v>
      </c>
      <c r="AK188" s="56">
        <v>134059213</v>
      </c>
      <c r="AL188" s="43">
        <v>0</v>
      </c>
      <c r="AM188" s="43">
        <v>0</v>
      </c>
      <c r="AN188" s="43">
        <v>0</v>
      </c>
      <c r="AO188" s="43">
        <v>0</v>
      </c>
      <c r="AP188" s="43">
        <v>0</v>
      </c>
      <c r="AQ188" s="43">
        <v>0</v>
      </c>
      <c r="AR188" s="43">
        <v>0</v>
      </c>
      <c r="AS188" s="43">
        <v>0</v>
      </c>
      <c r="AT188" s="43">
        <v>0</v>
      </c>
      <c r="AU188" s="43">
        <v>0</v>
      </c>
      <c r="AV188" s="43"/>
      <c r="AW188" s="19"/>
      <c r="AX188" s="24">
        <f t="shared" si="29"/>
        <v>0</v>
      </c>
      <c r="AY188" s="24">
        <f t="shared" si="30"/>
        <v>0</v>
      </c>
      <c r="AZ188" s="24">
        <f t="shared" si="31"/>
        <v>0</v>
      </c>
      <c r="BA188" s="457">
        <f t="shared" si="32"/>
        <v>10</v>
      </c>
      <c r="BB188" s="217">
        <f t="shared" si="35"/>
        <v>1</v>
      </c>
      <c r="BC188" s="216">
        <f t="shared" si="33"/>
        <v>1</v>
      </c>
      <c r="BD188" s="14">
        <f t="shared" si="36"/>
        <v>39</v>
      </c>
      <c r="BE188" s="349">
        <f t="shared" si="34"/>
        <v>134059213</v>
      </c>
    </row>
    <row r="189" spans="1:57" s="14" customFormat="1" x14ac:dyDescent="0.2">
      <c r="A189" s="40">
        <v>42695</v>
      </c>
      <c r="B189" s="22">
        <v>9223330360</v>
      </c>
      <c r="C189" s="22">
        <f>COUNTIF(СписМінфін!$B$2:$B$101,F189)</f>
        <v>1</v>
      </c>
      <c r="D189" s="22">
        <v>9223330360</v>
      </c>
      <c r="E189" s="22" t="str">
        <f t="shared" si="26"/>
        <v>11ПРИВАТНЕ АКЦIОНЕРНЕ ТОВАРИСТВО "РАЙЗ-МАКСИМКО"</v>
      </c>
      <c r="F189" s="71" t="s">
        <v>72</v>
      </c>
      <c r="G189" s="41">
        <v>303825326502</v>
      </c>
      <c r="H189" s="40">
        <v>42695</v>
      </c>
      <c r="I189" s="40">
        <v>42695</v>
      </c>
      <c r="J189" s="40" t="s">
        <v>108</v>
      </c>
      <c r="K189" s="42">
        <v>78982027</v>
      </c>
      <c r="L189" s="40">
        <v>42730</v>
      </c>
      <c r="M189" s="24">
        <f t="shared" si="27"/>
        <v>78982027</v>
      </c>
      <c r="N189" s="40">
        <v>42730</v>
      </c>
      <c r="O189" s="24">
        <v>78982027</v>
      </c>
      <c r="P189" s="43">
        <v>0</v>
      </c>
      <c r="Q189" s="43">
        <v>0</v>
      </c>
      <c r="R189" s="43">
        <v>0</v>
      </c>
      <c r="S189" s="43">
        <v>0</v>
      </c>
      <c r="T189" s="43">
        <v>0</v>
      </c>
      <c r="U189" s="43">
        <v>0</v>
      </c>
      <c r="V189" s="43">
        <v>0</v>
      </c>
      <c r="W189" s="43">
        <v>0</v>
      </c>
      <c r="X189" s="43">
        <v>0</v>
      </c>
      <c r="Y189" s="223">
        <v>0</v>
      </c>
      <c r="Z189" s="339"/>
      <c r="AA189" s="228">
        <v>0</v>
      </c>
      <c r="AB189" s="43">
        <v>0</v>
      </c>
      <c r="AC189" s="43">
        <v>0</v>
      </c>
      <c r="AD189" s="43">
        <v>0</v>
      </c>
      <c r="AE189" s="43">
        <v>0</v>
      </c>
      <c r="AF189" s="223">
        <v>0</v>
      </c>
      <c r="AG189" s="234"/>
      <c r="AH189" s="228">
        <v>0</v>
      </c>
      <c r="AI189" s="56">
        <f t="shared" si="28"/>
        <v>78982027</v>
      </c>
      <c r="AJ189" s="40">
        <v>42733</v>
      </c>
      <c r="AK189" s="56">
        <v>78982027</v>
      </c>
      <c r="AL189" s="43">
        <v>0</v>
      </c>
      <c r="AM189" s="43">
        <v>0</v>
      </c>
      <c r="AN189" s="43">
        <v>0</v>
      </c>
      <c r="AO189" s="43">
        <v>0</v>
      </c>
      <c r="AP189" s="43">
        <v>0</v>
      </c>
      <c r="AQ189" s="43">
        <v>0</v>
      </c>
      <c r="AR189" s="43">
        <v>0</v>
      </c>
      <c r="AS189" s="43">
        <v>0</v>
      </c>
      <c r="AT189" s="43">
        <v>0</v>
      </c>
      <c r="AU189" s="43">
        <v>0</v>
      </c>
      <c r="AV189" s="43"/>
      <c r="AW189" s="19"/>
      <c r="AX189" s="24">
        <f t="shared" si="29"/>
        <v>0</v>
      </c>
      <c r="AY189" s="24">
        <f t="shared" si="30"/>
        <v>0</v>
      </c>
      <c r="AZ189" s="24">
        <f t="shared" si="31"/>
        <v>0</v>
      </c>
      <c r="BA189" s="457">
        <f t="shared" si="32"/>
        <v>11</v>
      </c>
      <c r="BB189" s="217">
        <f t="shared" si="35"/>
        <v>1</v>
      </c>
      <c r="BC189" s="216">
        <f t="shared" si="33"/>
        <v>1</v>
      </c>
      <c r="BD189" s="14">
        <f t="shared" si="36"/>
        <v>35</v>
      </c>
      <c r="BE189" s="349">
        <f t="shared" si="34"/>
        <v>78982027</v>
      </c>
    </row>
    <row r="190" spans="1:57" s="14" customFormat="1" x14ac:dyDescent="0.2">
      <c r="A190" s="40">
        <v>42724</v>
      </c>
      <c r="B190" s="22">
        <v>9246821192</v>
      </c>
      <c r="C190" s="22">
        <f>COUNTIF(СписМінфін!$B$2:$B$101,F190)</f>
        <v>1</v>
      </c>
      <c r="D190" s="22">
        <v>9246821192</v>
      </c>
      <c r="E190" s="22" t="str">
        <f t="shared" si="26"/>
        <v>12ПРИВАТНЕ АКЦIОНЕРНЕ ТОВАРИСТВО "РАЙЗ-МАКСИМКО"</v>
      </c>
      <c r="F190" s="71" t="s">
        <v>72</v>
      </c>
      <c r="G190" s="41">
        <v>303825326502</v>
      </c>
      <c r="H190" s="40">
        <v>42724</v>
      </c>
      <c r="I190" s="40">
        <v>42724</v>
      </c>
      <c r="J190" s="40" t="s">
        <v>108</v>
      </c>
      <c r="K190" s="42">
        <v>78197918</v>
      </c>
      <c r="L190" s="40" t="s">
        <v>108</v>
      </c>
      <c r="M190" s="24">
        <f t="shared" si="27"/>
        <v>78197918</v>
      </c>
      <c r="N190" s="31">
        <v>42754</v>
      </c>
      <c r="O190" s="30">
        <v>78197918</v>
      </c>
      <c r="P190" s="43">
        <v>0</v>
      </c>
      <c r="Q190" s="43">
        <v>0</v>
      </c>
      <c r="R190" s="43">
        <v>0</v>
      </c>
      <c r="S190" s="43">
        <v>0</v>
      </c>
      <c r="T190" s="43">
        <v>0</v>
      </c>
      <c r="U190" s="43">
        <v>0</v>
      </c>
      <c r="V190" s="43">
        <v>0</v>
      </c>
      <c r="W190" s="43">
        <v>0</v>
      </c>
      <c r="X190" s="43">
        <v>0</v>
      </c>
      <c r="Y190" s="223">
        <v>0</v>
      </c>
      <c r="Z190" s="339"/>
      <c r="AA190" s="228">
        <v>0</v>
      </c>
      <c r="AB190" s="43">
        <v>0</v>
      </c>
      <c r="AC190" s="43">
        <v>0</v>
      </c>
      <c r="AD190" s="43">
        <v>0</v>
      </c>
      <c r="AE190" s="43">
        <v>0</v>
      </c>
      <c r="AF190" s="223">
        <v>0</v>
      </c>
      <c r="AG190" s="234"/>
      <c r="AH190" s="228">
        <v>0</v>
      </c>
      <c r="AI190" s="56">
        <f t="shared" si="28"/>
        <v>78197918</v>
      </c>
      <c r="AJ190" s="43">
        <v>0</v>
      </c>
      <c r="AK190" s="57">
        <v>78197918</v>
      </c>
      <c r="AL190" s="43">
        <v>0</v>
      </c>
      <c r="AM190" s="43">
        <v>0</v>
      </c>
      <c r="AN190" s="43">
        <v>0</v>
      </c>
      <c r="AO190" s="43">
        <v>0</v>
      </c>
      <c r="AP190" s="43">
        <v>0</v>
      </c>
      <c r="AQ190" s="43">
        <v>0</v>
      </c>
      <c r="AR190" s="43">
        <v>0</v>
      </c>
      <c r="AS190" s="43">
        <v>0</v>
      </c>
      <c r="AT190" s="43">
        <v>0</v>
      </c>
      <c r="AU190" s="43">
        <v>0</v>
      </c>
      <c r="AV190" s="43"/>
      <c r="AW190" s="19"/>
      <c r="AX190" s="24">
        <f t="shared" si="29"/>
        <v>0</v>
      </c>
      <c r="AY190" s="24">
        <f t="shared" si="30"/>
        <v>0</v>
      </c>
      <c r="AZ190" s="24">
        <f t="shared" si="31"/>
        <v>0</v>
      </c>
      <c r="BA190" s="457">
        <f t="shared" si="32"/>
        <v>12</v>
      </c>
      <c r="BB190" s="217">
        <f t="shared" si="35"/>
        <v>1</v>
      </c>
      <c r="BC190" s="216">
        <f t="shared" si="33"/>
        <v>1</v>
      </c>
      <c r="BD190" s="14">
        <f t="shared" si="36"/>
        <v>30</v>
      </c>
      <c r="BE190" s="349">
        <f t="shared" si="34"/>
        <v>78197918</v>
      </c>
    </row>
    <row r="191" spans="1:57" s="14" customFormat="1" x14ac:dyDescent="0.2">
      <c r="A191" s="40">
        <v>42418</v>
      </c>
      <c r="B191" s="22">
        <v>9019781410</v>
      </c>
      <c r="C191" s="22">
        <f>COUNTIF(СписМінфін!$B$2:$B$101,F191)</f>
        <v>1</v>
      </c>
      <c r="D191" s="22">
        <v>9019781410</v>
      </c>
      <c r="E191" s="22" t="str">
        <f t="shared" si="26"/>
        <v>2ПРИВАТНЕ АКЦIОНЕРНЕ ТОВАРИСТВО "СЕНТРАВІС ПРОДАКШН ЮКРЕЙН"</v>
      </c>
      <c r="F191" s="71" t="s">
        <v>73</v>
      </c>
      <c r="G191" s="41">
        <v>309269404078</v>
      </c>
      <c r="H191" s="40">
        <v>42418</v>
      </c>
      <c r="I191" s="40">
        <v>42418</v>
      </c>
      <c r="J191" s="40" t="s">
        <v>108</v>
      </c>
      <c r="K191" s="56">
        <v>18824428</v>
      </c>
      <c r="L191" s="40">
        <v>42452</v>
      </c>
      <c r="M191" s="24">
        <f t="shared" si="27"/>
        <v>18824428</v>
      </c>
      <c r="N191" s="40">
        <v>42453</v>
      </c>
      <c r="O191" s="24">
        <v>18824428</v>
      </c>
      <c r="P191" s="43">
        <v>0</v>
      </c>
      <c r="Q191" s="43">
        <v>0</v>
      </c>
      <c r="R191" s="43">
        <v>0</v>
      </c>
      <c r="S191" s="43">
        <v>0</v>
      </c>
      <c r="T191" s="43">
        <v>0</v>
      </c>
      <c r="U191" s="43">
        <v>0</v>
      </c>
      <c r="V191" s="43">
        <v>0</v>
      </c>
      <c r="W191" s="43">
        <v>0</v>
      </c>
      <c r="X191" s="43">
        <v>0</v>
      </c>
      <c r="Y191" s="223">
        <v>0</v>
      </c>
      <c r="Z191" s="339"/>
      <c r="AA191" s="228">
        <v>0</v>
      </c>
      <c r="AB191" s="43">
        <v>0</v>
      </c>
      <c r="AC191" s="43">
        <v>0</v>
      </c>
      <c r="AD191" s="43">
        <v>0</v>
      </c>
      <c r="AE191" s="43">
        <v>0</v>
      </c>
      <c r="AF191" s="223">
        <v>0</v>
      </c>
      <c r="AG191" s="234"/>
      <c r="AH191" s="228">
        <v>0</v>
      </c>
      <c r="AI191" s="56">
        <f t="shared" si="28"/>
        <v>18824428</v>
      </c>
      <c r="AJ191" s="40">
        <v>42559</v>
      </c>
      <c r="AK191" s="56">
        <v>18824428</v>
      </c>
      <c r="AL191" s="43">
        <v>0</v>
      </c>
      <c r="AM191" s="43">
        <v>0</v>
      </c>
      <c r="AN191" s="43">
        <v>0</v>
      </c>
      <c r="AO191" s="43">
        <v>0</v>
      </c>
      <c r="AP191" s="43">
        <v>0</v>
      </c>
      <c r="AQ191" s="43">
        <v>0</v>
      </c>
      <c r="AR191" s="43">
        <v>0</v>
      </c>
      <c r="AS191" s="43">
        <v>0</v>
      </c>
      <c r="AT191" s="43">
        <v>0</v>
      </c>
      <c r="AU191" s="43">
        <v>0</v>
      </c>
      <c r="AV191" s="43"/>
      <c r="AW191" s="19"/>
      <c r="AX191" s="24">
        <f t="shared" si="29"/>
        <v>0</v>
      </c>
      <c r="AY191" s="24">
        <f t="shared" si="30"/>
        <v>0</v>
      </c>
      <c r="AZ191" s="24">
        <f t="shared" si="31"/>
        <v>0</v>
      </c>
      <c r="BA191" s="457">
        <f t="shared" si="32"/>
        <v>2</v>
      </c>
      <c r="BB191" s="217">
        <f t="shared" si="35"/>
        <v>1</v>
      </c>
      <c r="BC191" s="216">
        <f t="shared" si="33"/>
        <v>1</v>
      </c>
      <c r="BD191" s="14">
        <f t="shared" si="36"/>
        <v>35</v>
      </c>
      <c r="BE191" s="349">
        <f t="shared" si="34"/>
        <v>18824428</v>
      </c>
    </row>
    <row r="192" spans="1:57" s="14" customFormat="1" x14ac:dyDescent="0.2">
      <c r="A192" s="40">
        <v>42443</v>
      </c>
      <c r="B192" s="22">
        <v>9035090158</v>
      </c>
      <c r="C192" s="22">
        <f>COUNTIF(СписМінфін!$B$2:$B$101,F192)</f>
        <v>1</v>
      </c>
      <c r="D192" s="22">
        <v>9035090158</v>
      </c>
      <c r="E192" s="22" t="str">
        <f t="shared" si="26"/>
        <v>3ПРИВАТНЕ АКЦIОНЕРНЕ ТОВАРИСТВО "СЕНТРАВІС ПРОДАКШН ЮКРЕЙН"</v>
      </c>
      <c r="F192" s="71" t="s">
        <v>73</v>
      </c>
      <c r="G192" s="41">
        <v>309269404078</v>
      </c>
      <c r="H192" s="40">
        <v>42443</v>
      </c>
      <c r="I192" s="40">
        <v>42443</v>
      </c>
      <c r="J192" s="40" t="s">
        <v>108</v>
      </c>
      <c r="K192" s="56">
        <v>54904071</v>
      </c>
      <c r="L192" s="40">
        <v>42480</v>
      </c>
      <c r="M192" s="24">
        <f t="shared" si="27"/>
        <v>54904071</v>
      </c>
      <c r="N192" s="40">
        <v>42481</v>
      </c>
      <c r="O192" s="24">
        <v>54904071</v>
      </c>
      <c r="P192" s="43">
        <v>0</v>
      </c>
      <c r="Q192" s="43">
        <v>0</v>
      </c>
      <c r="R192" s="43">
        <v>0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223">
        <v>0</v>
      </c>
      <c r="Z192" s="339"/>
      <c r="AA192" s="228">
        <v>0</v>
      </c>
      <c r="AB192" s="43">
        <v>0</v>
      </c>
      <c r="AC192" s="43">
        <v>0</v>
      </c>
      <c r="AD192" s="43">
        <v>0</v>
      </c>
      <c r="AE192" s="43">
        <v>0</v>
      </c>
      <c r="AF192" s="223">
        <v>0</v>
      </c>
      <c r="AG192" s="234"/>
      <c r="AH192" s="228">
        <v>0</v>
      </c>
      <c r="AI192" s="56">
        <f t="shared" si="28"/>
        <v>54904071</v>
      </c>
      <c r="AJ192" s="40">
        <v>42629</v>
      </c>
      <c r="AK192" s="56">
        <v>54904071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/>
      <c r="AW192" s="19"/>
      <c r="AX192" s="24">
        <f t="shared" si="29"/>
        <v>0</v>
      </c>
      <c r="AY192" s="24">
        <f t="shared" si="30"/>
        <v>0</v>
      </c>
      <c r="AZ192" s="24">
        <f t="shared" si="31"/>
        <v>0</v>
      </c>
      <c r="BA192" s="457">
        <f t="shared" si="32"/>
        <v>3</v>
      </c>
      <c r="BB192" s="217">
        <f t="shared" si="35"/>
        <v>1</v>
      </c>
      <c r="BC192" s="216">
        <f t="shared" si="33"/>
        <v>1</v>
      </c>
      <c r="BD192" s="14">
        <f t="shared" si="36"/>
        <v>38</v>
      </c>
      <c r="BE192" s="349">
        <f t="shared" si="34"/>
        <v>54904071</v>
      </c>
    </row>
    <row r="193" spans="1:57" s="14" customFormat="1" x14ac:dyDescent="0.2">
      <c r="A193" s="40">
        <v>42473</v>
      </c>
      <c r="B193" s="22">
        <v>9055092841</v>
      </c>
      <c r="C193" s="22">
        <f>COUNTIF(СписМінфін!$B$2:$B$101,F193)</f>
        <v>1</v>
      </c>
      <c r="D193" s="22">
        <v>9055092841</v>
      </c>
      <c r="E193" s="22" t="str">
        <f t="shared" si="26"/>
        <v>4ПРИВАТНЕ АКЦIОНЕРНЕ ТОВАРИСТВО "СЕНТРАВІС ПРОДАКШН ЮКРЕЙН"</v>
      </c>
      <c r="F193" s="71" t="s">
        <v>73</v>
      </c>
      <c r="G193" s="41">
        <v>309269404078</v>
      </c>
      <c r="H193" s="40">
        <v>42473</v>
      </c>
      <c r="I193" s="40">
        <v>42473</v>
      </c>
      <c r="J193" s="40" t="s">
        <v>108</v>
      </c>
      <c r="K193" s="56">
        <v>37922036</v>
      </c>
      <c r="L193" s="40">
        <v>42513</v>
      </c>
      <c r="M193" s="24">
        <f t="shared" si="27"/>
        <v>37396140</v>
      </c>
      <c r="N193" s="40">
        <v>42514</v>
      </c>
      <c r="O193" s="24">
        <v>37396140</v>
      </c>
      <c r="P193" s="43">
        <v>0</v>
      </c>
      <c r="Q193" s="43">
        <v>0</v>
      </c>
      <c r="R193" s="43">
        <v>0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223">
        <v>0</v>
      </c>
      <c r="Z193" s="339"/>
      <c r="AA193" s="228">
        <v>0</v>
      </c>
      <c r="AB193" s="43">
        <v>0</v>
      </c>
      <c r="AC193" s="43">
        <v>0</v>
      </c>
      <c r="AD193" s="43">
        <v>0</v>
      </c>
      <c r="AE193" s="43">
        <v>0</v>
      </c>
      <c r="AF193" s="223">
        <v>0</v>
      </c>
      <c r="AG193" s="234"/>
      <c r="AH193" s="228">
        <v>0</v>
      </c>
      <c r="AI193" s="56">
        <f t="shared" si="28"/>
        <v>37396140</v>
      </c>
      <c r="AJ193" s="40">
        <v>42580</v>
      </c>
      <c r="AK193" s="56">
        <v>37396140</v>
      </c>
      <c r="AL193" s="43">
        <v>0</v>
      </c>
      <c r="AM193" s="43">
        <v>0</v>
      </c>
      <c r="AN193" s="43">
        <v>0</v>
      </c>
      <c r="AO193" s="43">
        <v>0</v>
      </c>
      <c r="AP193" s="43">
        <v>0</v>
      </c>
      <c r="AQ193" s="43">
        <v>0</v>
      </c>
      <c r="AR193" s="43">
        <v>0</v>
      </c>
      <c r="AS193" s="43">
        <v>0</v>
      </c>
      <c r="AT193" s="43">
        <v>0</v>
      </c>
      <c r="AU193" s="43">
        <v>0</v>
      </c>
      <c r="AV193" s="43"/>
      <c r="AW193" s="19"/>
      <c r="AX193" s="24">
        <f t="shared" si="29"/>
        <v>525896</v>
      </c>
      <c r="AY193" s="24">
        <f t="shared" si="30"/>
        <v>0</v>
      </c>
      <c r="AZ193" s="24">
        <f t="shared" si="31"/>
        <v>525896</v>
      </c>
      <c r="BA193" s="457">
        <f t="shared" si="32"/>
        <v>4</v>
      </c>
      <c r="BB193" s="217">
        <f t="shared" si="35"/>
        <v>0.98613217918995699</v>
      </c>
      <c r="BC193" s="216">
        <f t="shared" si="33"/>
        <v>1</v>
      </c>
      <c r="BD193" s="14">
        <f t="shared" si="36"/>
        <v>41</v>
      </c>
      <c r="BE193" s="349">
        <f t="shared" si="34"/>
        <v>37922036</v>
      </c>
    </row>
    <row r="194" spans="1:57" s="14" customFormat="1" x14ac:dyDescent="0.2">
      <c r="A194" s="40">
        <v>42507</v>
      </c>
      <c r="B194" s="22">
        <v>9079538955</v>
      </c>
      <c r="C194" s="22">
        <f>COUNTIF(СписМінфін!$B$2:$B$101,F194)</f>
        <v>1</v>
      </c>
      <c r="D194" s="22">
        <v>9079538955</v>
      </c>
      <c r="E194" s="22" t="str">
        <f t="shared" si="26"/>
        <v>5ПРИВАТНЕ АКЦIОНЕРНЕ ТОВАРИСТВО "СЕНТРАВІС ПРОДАКШН ЮКРЕЙН"</v>
      </c>
      <c r="F194" s="71" t="s">
        <v>73</v>
      </c>
      <c r="G194" s="41">
        <v>309269404078</v>
      </c>
      <c r="H194" s="40">
        <v>42507</v>
      </c>
      <c r="I194" s="40">
        <v>42507</v>
      </c>
      <c r="J194" s="40" t="s">
        <v>108</v>
      </c>
      <c r="K194" s="56">
        <v>38829138</v>
      </c>
      <c r="L194" s="40">
        <v>42542</v>
      </c>
      <c r="M194" s="24">
        <f t="shared" si="27"/>
        <v>38829138</v>
      </c>
      <c r="N194" s="40">
        <v>42543</v>
      </c>
      <c r="O194" s="24">
        <v>38829138</v>
      </c>
      <c r="P194" s="43">
        <v>0</v>
      </c>
      <c r="Q194" s="43">
        <v>0</v>
      </c>
      <c r="R194" s="43">
        <v>0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223">
        <v>0</v>
      </c>
      <c r="Z194" s="339"/>
      <c r="AA194" s="228">
        <v>0</v>
      </c>
      <c r="AB194" s="43">
        <v>0</v>
      </c>
      <c r="AC194" s="43">
        <v>0</v>
      </c>
      <c r="AD194" s="43">
        <v>0</v>
      </c>
      <c r="AE194" s="43">
        <v>0</v>
      </c>
      <c r="AF194" s="223">
        <v>0</v>
      </c>
      <c r="AG194" s="234"/>
      <c r="AH194" s="228">
        <v>0</v>
      </c>
      <c r="AI194" s="56">
        <f t="shared" si="28"/>
        <v>38829138</v>
      </c>
      <c r="AJ194" s="40">
        <v>42642</v>
      </c>
      <c r="AK194" s="56">
        <v>38829138</v>
      </c>
      <c r="AL194" s="43">
        <v>0</v>
      </c>
      <c r="AM194" s="43">
        <v>0</v>
      </c>
      <c r="AN194" s="43">
        <v>0</v>
      </c>
      <c r="AO194" s="43">
        <v>0</v>
      </c>
      <c r="AP194" s="43">
        <v>0</v>
      </c>
      <c r="AQ194" s="43">
        <v>0</v>
      </c>
      <c r="AR194" s="43">
        <v>0</v>
      </c>
      <c r="AS194" s="43">
        <v>0</v>
      </c>
      <c r="AT194" s="43">
        <v>0</v>
      </c>
      <c r="AU194" s="43">
        <v>0</v>
      </c>
      <c r="AV194" s="43"/>
      <c r="AW194" s="19"/>
      <c r="AX194" s="24">
        <f t="shared" si="29"/>
        <v>0</v>
      </c>
      <c r="AY194" s="24">
        <f t="shared" si="30"/>
        <v>0</v>
      </c>
      <c r="AZ194" s="24">
        <f t="shared" si="31"/>
        <v>0</v>
      </c>
      <c r="BA194" s="457">
        <f t="shared" si="32"/>
        <v>5</v>
      </c>
      <c r="BB194" s="217">
        <f t="shared" si="35"/>
        <v>1</v>
      </c>
      <c r="BC194" s="216">
        <f t="shared" si="33"/>
        <v>1</v>
      </c>
      <c r="BD194" s="14">
        <f t="shared" si="36"/>
        <v>36</v>
      </c>
      <c r="BE194" s="349">
        <f t="shared" si="34"/>
        <v>38829138</v>
      </c>
    </row>
    <row r="195" spans="1:57" s="14" customFormat="1" x14ac:dyDescent="0.2">
      <c r="A195" s="40">
        <v>42536</v>
      </c>
      <c r="B195" s="22">
        <v>9099694786</v>
      </c>
      <c r="C195" s="22">
        <f>COUNTIF(СписМінфін!$B$2:$B$101,F195)</f>
        <v>1</v>
      </c>
      <c r="D195" s="22">
        <v>9099694786</v>
      </c>
      <c r="E195" s="22" t="str">
        <f t="shared" si="26"/>
        <v>6ПРИВАТНЕ АКЦIОНЕРНЕ ТОВАРИСТВО "СЕНТРАВІС ПРОДАКШН ЮКРЕЙН"</v>
      </c>
      <c r="F195" s="71" t="s">
        <v>73</v>
      </c>
      <c r="G195" s="41">
        <v>309269404078</v>
      </c>
      <c r="H195" s="40">
        <v>42536</v>
      </c>
      <c r="I195" s="40">
        <v>42536</v>
      </c>
      <c r="J195" s="40" t="s">
        <v>108</v>
      </c>
      <c r="K195" s="56">
        <v>26825197</v>
      </c>
      <c r="L195" s="40">
        <v>42572</v>
      </c>
      <c r="M195" s="24">
        <f t="shared" si="27"/>
        <v>26825197</v>
      </c>
      <c r="N195" s="40">
        <v>42578</v>
      </c>
      <c r="O195" s="24">
        <v>26825197</v>
      </c>
      <c r="P195" s="43">
        <v>0</v>
      </c>
      <c r="Q195" s="43">
        <v>0</v>
      </c>
      <c r="R195" s="43">
        <v>0</v>
      </c>
      <c r="S195" s="43">
        <v>0</v>
      </c>
      <c r="T195" s="43">
        <v>0</v>
      </c>
      <c r="U195" s="43">
        <v>0</v>
      </c>
      <c r="V195" s="43">
        <v>0</v>
      </c>
      <c r="W195" s="43">
        <v>0</v>
      </c>
      <c r="X195" s="43">
        <v>0</v>
      </c>
      <c r="Y195" s="223">
        <v>0</v>
      </c>
      <c r="Z195" s="339"/>
      <c r="AA195" s="228">
        <v>0</v>
      </c>
      <c r="AB195" s="43">
        <v>0</v>
      </c>
      <c r="AC195" s="43">
        <v>0</v>
      </c>
      <c r="AD195" s="43">
        <v>0</v>
      </c>
      <c r="AE195" s="43">
        <v>0</v>
      </c>
      <c r="AF195" s="223">
        <v>0</v>
      </c>
      <c r="AG195" s="234"/>
      <c r="AH195" s="228">
        <v>0</v>
      </c>
      <c r="AI195" s="56">
        <f t="shared" si="28"/>
        <v>26825197</v>
      </c>
      <c r="AJ195" s="40">
        <v>42642</v>
      </c>
      <c r="AK195" s="56">
        <v>26825197</v>
      </c>
      <c r="AL195" s="43">
        <v>0</v>
      </c>
      <c r="AM195" s="43">
        <v>0</v>
      </c>
      <c r="AN195" s="43">
        <v>0</v>
      </c>
      <c r="AO195" s="43">
        <v>0</v>
      </c>
      <c r="AP195" s="43">
        <v>0</v>
      </c>
      <c r="AQ195" s="43">
        <v>0</v>
      </c>
      <c r="AR195" s="43">
        <v>0</v>
      </c>
      <c r="AS195" s="43">
        <v>0</v>
      </c>
      <c r="AT195" s="43">
        <v>0</v>
      </c>
      <c r="AU195" s="43">
        <v>0</v>
      </c>
      <c r="AV195" s="43"/>
      <c r="AW195" s="19"/>
      <c r="AX195" s="24">
        <f t="shared" si="29"/>
        <v>0</v>
      </c>
      <c r="AY195" s="24">
        <f t="shared" si="30"/>
        <v>0</v>
      </c>
      <c r="AZ195" s="24">
        <f t="shared" si="31"/>
        <v>0</v>
      </c>
      <c r="BA195" s="457">
        <f t="shared" si="32"/>
        <v>6</v>
      </c>
      <c r="BB195" s="217">
        <f t="shared" si="35"/>
        <v>1</v>
      </c>
      <c r="BC195" s="216">
        <f t="shared" si="33"/>
        <v>1</v>
      </c>
      <c r="BD195" s="14">
        <f t="shared" si="36"/>
        <v>42</v>
      </c>
      <c r="BE195" s="349">
        <f t="shared" si="34"/>
        <v>26825197</v>
      </c>
    </row>
    <row r="196" spans="1:57" s="14" customFormat="1" x14ac:dyDescent="0.2">
      <c r="A196" s="40">
        <v>42565</v>
      </c>
      <c r="B196" s="22">
        <v>9120614354</v>
      </c>
      <c r="C196" s="22">
        <f>COUNTIF(СписМінфін!$B$2:$B$101,F196)</f>
        <v>1</v>
      </c>
      <c r="D196" s="22">
        <v>9120614354</v>
      </c>
      <c r="E196" s="22" t="str">
        <f t="shared" si="26"/>
        <v>7ПРИВАТНЕ АКЦIОНЕРНЕ ТОВАРИСТВО "СЕНТРАВІС ПРОДАКШН ЮКРЕЙН"</v>
      </c>
      <c r="F196" s="71" t="s">
        <v>73</v>
      </c>
      <c r="G196" s="41">
        <v>309269404078</v>
      </c>
      <c r="H196" s="40">
        <v>42565</v>
      </c>
      <c r="I196" s="40">
        <v>42565</v>
      </c>
      <c r="J196" s="40" t="s">
        <v>108</v>
      </c>
      <c r="K196" s="56">
        <v>44126198</v>
      </c>
      <c r="L196" s="40">
        <v>42601</v>
      </c>
      <c r="M196" s="24">
        <f t="shared" si="27"/>
        <v>44049482</v>
      </c>
      <c r="N196" s="40">
        <v>42607</v>
      </c>
      <c r="O196" s="24">
        <v>44049482</v>
      </c>
      <c r="P196" s="43">
        <v>0</v>
      </c>
      <c r="Q196" s="43">
        <v>0</v>
      </c>
      <c r="R196" s="43">
        <v>0</v>
      </c>
      <c r="S196" s="43">
        <v>0</v>
      </c>
      <c r="T196" s="43">
        <v>0</v>
      </c>
      <c r="U196" s="43">
        <v>0</v>
      </c>
      <c r="V196" s="43">
        <v>0</v>
      </c>
      <c r="W196" s="43">
        <v>0</v>
      </c>
      <c r="X196" s="43">
        <v>0</v>
      </c>
      <c r="Y196" s="223">
        <v>0</v>
      </c>
      <c r="Z196" s="339"/>
      <c r="AA196" s="228">
        <v>0</v>
      </c>
      <c r="AB196" s="43">
        <v>0</v>
      </c>
      <c r="AC196" s="43">
        <v>0</v>
      </c>
      <c r="AD196" s="43">
        <v>0</v>
      </c>
      <c r="AE196" s="43">
        <v>0</v>
      </c>
      <c r="AF196" s="223">
        <v>0</v>
      </c>
      <c r="AG196" s="234"/>
      <c r="AH196" s="228">
        <v>0</v>
      </c>
      <c r="AI196" s="56">
        <f t="shared" si="28"/>
        <v>44049482</v>
      </c>
      <c r="AJ196" s="40">
        <v>42661</v>
      </c>
      <c r="AK196" s="56">
        <v>44049482</v>
      </c>
      <c r="AL196" s="43">
        <v>0</v>
      </c>
      <c r="AM196" s="43">
        <v>0</v>
      </c>
      <c r="AN196" s="43">
        <v>0</v>
      </c>
      <c r="AO196" s="43">
        <v>0</v>
      </c>
      <c r="AP196" s="43">
        <v>0</v>
      </c>
      <c r="AQ196" s="43">
        <v>0</v>
      </c>
      <c r="AR196" s="43">
        <v>0</v>
      </c>
      <c r="AS196" s="43">
        <v>0</v>
      </c>
      <c r="AT196" s="43">
        <v>0</v>
      </c>
      <c r="AU196" s="43">
        <v>0</v>
      </c>
      <c r="AV196" s="43"/>
      <c r="AW196" s="19"/>
      <c r="AX196" s="24">
        <f t="shared" si="29"/>
        <v>76716</v>
      </c>
      <c r="AY196" s="24">
        <f t="shared" si="30"/>
        <v>0</v>
      </c>
      <c r="AZ196" s="24">
        <f t="shared" si="31"/>
        <v>76716</v>
      </c>
      <c r="BA196" s="457">
        <f t="shared" si="32"/>
        <v>7</v>
      </c>
      <c r="BB196" s="217">
        <f t="shared" si="35"/>
        <v>0.99826144096982927</v>
      </c>
      <c r="BC196" s="216">
        <f t="shared" si="33"/>
        <v>1</v>
      </c>
      <c r="BD196" s="14">
        <f t="shared" si="36"/>
        <v>42</v>
      </c>
      <c r="BE196" s="349">
        <f t="shared" si="34"/>
        <v>44126198</v>
      </c>
    </row>
    <row r="197" spans="1:57" s="14" customFormat="1" x14ac:dyDescent="0.2">
      <c r="A197" s="40">
        <v>42600</v>
      </c>
      <c r="B197" s="22">
        <v>9149077636</v>
      </c>
      <c r="C197" s="22">
        <f>COUNTIF(СписМінфін!$B$2:$B$101,F197)</f>
        <v>1</v>
      </c>
      <c r="D197" s="22">
        <v>9149077636</v>
      </c>
      <c r="E197" s="22" t="str">
        <f t="shared" ref="E197:E260" si="37">MONTH(H197)&amp;F197</f>
        <v>8ПРИВАТНЕ АКЦIОНЕРНЕ ТОВАРИСТВО "СЕНТРАВІС ПРОДАКШН ЮКРЕЙН"</v>
      </c>
      <c r="F197" s="71" t="s">
        <v>73</v>
      </c>
      <c r="G197" s="41">
        <v>309269404078</v>
      </c>
      <c r="H197" s="40">
        <v>42600</v>
      </c>
      <c r="I197" s="40">
        <v>42600</v>
      </c>
      <c r="J197" s="40" t="s">
        <v>108</v>
      </c>
      <c r="K197" s="56">
        <v>40733330</v>
      </c>
      <c r="L197" s="40">
        <v>42634</v>
      </c>
      <c r="M197" s="24">
        <f t="shared" ref="M197:M260" si="38">O197+Q197+S197+U197+W197+Y197</f>
        <v>40583742</v>
      </c>
      <c r="N197" s="40">
        <v>42635</v>
      </c>
      <c r="O197" s="24">
        <v>40583742</v>
      </c>
      <c r="P197" s="43">
        <v>0</v>
      </c>
      <c r="Q197" s="43">
        <v>0</v>
      </c>
      <c r="R197" s="43">
        <v>0</v>
      </c>
      <c r="S197" s="43">
        <v>0</v>
      </c>
      <c r="T197" s="43">
        <v>0</v>
      </c>
      <c r="U197" s="43">
        <v>0</v>
      </c>
      <c r="V197" s="43">
        <v>0</v>
      </c>
      <c r="W197" s="43">
        <v>0</v>
      </c>
      <c r="X197" s="43">
        <v>0</v>
      </c>
      <c r="Y197" s="223">
        <v>0</v>
      </c>
      <c r="Z197" s="339"/>
      <c r="AA197" s="228">
        <v>0</v>
      </c>
      <c r="AB197" s="43">
        <v>0</v>
      </c>
      <c r="AC197" s="43">
        <v>0</v>
      </c>
      <c r="AD197" s="43">
        <v>0</v>
      </c>
      <c r="AE197" s="43">
        <v>0</v>
      </c>
      <c r="AF197" s="223">
        <v>0</v>
      </c>
      <c r="AG197" s="234"/>
      <c r="AH197" s="228">
        <v>0</v>
      </c>
      <c r="AI197" s="56">
        <f t="shared" ref="AI197:AI260" si="39">AK197+AM197+AO197+AQ197+AS197+AU197</f>
        <v>40583742</v>
      </c>
      <c r="AJ197" s="40">
        <v>42668</v>
      </c>
      <c r="AK197" s="56">
        <v>40583742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/>
      <c r="AW197" s="19"/>
      <c r="AX197" s="24">
        <f t="shared" ref="AX197:AX260" si="40">K197-M197-AC197</f>
        <v>149588</v>
      </c>
      <c r="AY197" s="24">
        <f t="shared" ref="AY197:AY260" si="41">M197-AI197</f>
        <v>0</v>
      </c>
      <c r="AZ197" s="24">
        <f t="shared" ref="AZ197:AZ260" si="42">K197-AI197</f>
        <v>149588</v>
      </c>
      <c r="BA197" s="457">
        <f t="shared" ref="BA197:BA260" si="43">MONTH(H197)</f>
        <v>8</v>
      </c>
      <c r="BB197" s="217">
        <f t="shared" si="35"/>
        <v>0.99632762654072227</v>
      </c>
      <c r="BC197" s="216">
        <f t="shared" ref="BC197:BC260" si="44">IF(M197=0,"Немає висновку", AI197/M197)</f>
        <v>1</v>
      </c>
      <c r="BD197" s="14">
        <f t="shared" si="36"/>
        <v>35</v>
      </c>
      <c r="BE197" s="349">
        <f t="shared" si="34"/>
        <v>40733330</v>
      </c>
    </row>
    <row r="198" spans="1:57" s="14" customFormat="1" x14ac:dyDescent="0.2">
      <c r="A198" s="40">
        <v>42632</v>
      </c>
      <c r="B198" s="22">
        <v>9171716044</v>
      </c>
      <c r="C198" s="22">
        <f>COUNTIF(СписМінфін!$B$2:$B$101,F198)</f>
        <v>1</v>
      </c>
      <c r="D198" s="22">
        <v>9171716044</v>
      </c>
      <c r="E198" s="22" t="str">
        <f t="shared" si="37"/>
        <v>9ПРИВАТНЕ АКЦIОНЕРНЕ ТОВАРИСТВО "СЕНТРАВІС ПРОДАКШН ЮКРЕЙН"</v>
      </c>
      <c r="F198" s="71" t="s">
        <v>73</v>
      </c>
      <c r="G198" s="41">
        <v>309269404078</v>
      </c>
      <c r="H198" s="40">
        <v>42632</v>
      </c>
      <c r="I198" s="40">
        <v>42632</v>
      </c>
      <c r="J198" s="40" t="s">
        <v>108</v>
      </c>
      <c r="K198" s="56">
        <v>33250656</v>
      </c>
      <c r="L198" s="40">
        <v>42663</v>
      </c>
      <c r="M198" s="24">
        <f t="shared" si="38"/>
        <v>33243674</v>
      </c>
      <c r="N198" s="40">
        <v>42664</v>
      </c>
      <c r="O198" s="24">
        <v>33243674</v>
      </c>
      <c r="P198" s="43">
        <v>0</v>
      </c>
      <c r="Q198" s="43">
        <v>0</v>
      </c>
      <c r="R198" s="43">
        <v>0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223">
        <v>0</v>
      </c>
      <c r="Z198" s="339"/>
      <c r="AA198" s="228">
        <v>0</v>
      </c>
      <c r="AB198" s="43">
        <v>0</v>
      </c>
      <c r="AC198" s="43">
        <v>0</v>
      </c>
      <c r="AD198" s="43">
        <v>0</v>
      </c>
      <c r="AE198" s="43">
        <v>0</v>
      </c>
      <c r="AF198" s="223">
        <v>0</v>
      </c>
      <c r="AG198" s="234"/>
      <c r="AH198" s="228">
        <v>0</v>
      </c>
      <c r="AI198" s="56">
        <f t="shared" si="39"/>
        <v>33243674</v>
      </c>
      <c r="AJ198" s="40">
        <v>42704</v>
      </c>
      <c r="AK198" s="56">
        <v>33243674</v>
      </c>
      <c r="AL198" s="43">
        <v>0</v>
      </c>
      <c r="AM198" s="43">
        <v>0</v>
      </c>
      <c r="AN198" s="43">
        <v>0</v>
      </c>
      <c r="AO198" s="43">
        <v>0</v>
      </c>
      <c r="AP198" s="43">
        <v>0</v>
      </c>
      <c r="AQ198" s="43">
        <v>0</v>
      </c>
      <c r="AR198" s="43">
        <v>0</v>
      </c>
      <c r="AS198" s="43">
        <v>0</v>
      </c>
      <c r="AT198" s="43">
        <v>0</v>
      </c>
      <c r="AU198" s="43">
        <v>0</v>
      </c>
      <c r="AV198" s="43"/>
      <c r="AW198" s="19"/>
      <c r="AX198" s="24">
        <f t="shared" si="40"/>
        <v>6982</v>
      </c>
      <c r="AY198" s="24">
        <f t="shared" si="41"/>
        <v>0</v>
      </c>
      <c r="AZ198" s="24">
        <f t="shared" si="42"/>
        <v>6982</v>
      </c>
      <c r="BA198" s="457">
        <f t="shared" si="43"/>
        <v>9</v>
      </c>
      <c r="BB198" s="217">
        <f t="shared" si="35"/>
        <v>0.99979001918037347</v>
      </c>
      <c r="BC198" s="216">
        <f t="shared" si="44"/>
        <v>1</v>
      </c>
      <c r="BD198" s="14">
        <f t="shared" si="36"/>
        <v>32</v>
      </c>
      <c r="BE198" s="349">
        <f t="shared" ref="BE198:BE261" si="45">K198-AC198</f>
        <v>33250656</v>
      </c>
    </row>
    <row r="199" spans="1:57" s="14" customFormat="1" x14ac:dyDescent="0.2">
      <c r="A199" s="40">
        <v>42662</v>
      </c>
      <c r="B199" s="22">
        <v>9196514977</v>
      </c>
      <c r="C199" s="22">
        <f>COUNTIF(СписМінфін!$B$2:$B$101,F199)</f>
        <v>1</v>
      </c>
      <c r="D199" s="22">
        <v>9196514977</v>
      </c>
      <c r="E199" s="22" t="str">
        <f t="shared" si="37"/>
        <v>10ПРИВАТНЕ АКЦIОНЕРНЕ ТОВАРИСТВО "СЕНТРАВІС ПРОДАКШН ЮКРЕЙН"</v>
      </c>
      <c r="F199" s="71" t="s">
        <v>73</v>
      </c>
      <c r="G199" s="41">
        <v>309269404078</v>
      </c>
      <c r="H199" s="40">
        <v>42662</v>
      </c>
      <c r="I199" s="40">
        <v>42662</v>
      </c>
      <c r="J199" s="40" t="s">
        <v>108</v>
      </c>
      <c r="K199" s="56">
        <v>31250440</v>
      </c>
      <c r="L199" s="40">
        <v>42692</v>
      </c>
      <c r="M199" s="24">
        <f t="shared" si="38"/>
        <v>31250440</v>
      </c>
      <c r="N199" s="40">
        <v>42695</v>
      </c>
      <c r="O199" s="24">
        <v>31250440</v>
      </c>
      <c r="P199" s="43">
        <v>0</v>
      </c>
      <c r="Q199" s="43">
        <v>0</v>
      </c>
      <c r="R199" s="43">
        <v>0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223">
        <v>0</v>
      </c>
      <c r="Z199" s="339"/>
      <c r="AA199" s="228">
        <v>0</v>
      </c>
      <c r="AB199" s="43">
        <v>0</v>
      </c>
      <c r="AC199" s="43">
        <v>0</v>
      </c>
      <c r="AD199" s="43">
        <v>0</v>
      </c>
      <c r="AE199" s="43">
        <v>0</v>
      </c>
      <c r="AF199" s="223">
        <v>0</v>
      </c>
      <c r="AG199" s="234"/>
      <c r="AH199" s="228">
        <v>0</v>
      </c>
      <c r="AI199" s="56">
        <f t="shared" si="39"/>
        <v>31250440</v>
      </c>
      <c r="AJ199" s="40">
        <v>42716</v>
      </c>
      <c r="AK199" s="56">
        <v>31250440</v>
      </c>
      <c r="AL199" s="43">
        <v>0</v>
      </c>
      <c r="AM199" s="43">
        <v>0</v>
      </c>
      <c r="AN199" s="43">
        <v>0</v>
      </c>
      <c r="AO199" s="43">
        <v>0</v>
      </c>
      <c r="AP199" s="43">
        <v>0</v>
      </c>
      <c r="AQ199" s="43">
        <v>0</v>
      </c>
      <c r="AR199" s="43">
        <v>0</v>
      </c>
      <c r="AS199" s="43">
        <v>0</v>
      </c>
      <c r="AT199" s="43">
        <v>0</v>
      </c>
      <c r="AU199" s="43">
        <v>0</v>
      </c>
      <c r="AV199" s="43"/>
      <c r="AW199" s="19"/>
      <c r="AX199" s="24">
        <f t="shared" si="40"/>
        <v>0</v>
      </c>
      <c r="AY199" s="24">
        <f t="shared" si="41"/>
        <v>0</v>
      </c>
      <c r="AZ199" s="24">
        <f t="shared" si="42"/>
        <v>0</v>
      </c>
      <c r="BA199" s="457">
        <f t="shared" si="43"/>
        <v>10</v>
      </c>
      <c r="BB199" s="217">
        <f t="shared" si="35"/>
        <v>1</v>
      </c>
      <c r="BC199" s="216">
        <f t="shared" si="44"/>
        <v>1</v>
      </c>
      <c r="BD199" s="14">
        <f t="shared" si="36"/>
        <v>33</v>
      </c>
      <c r="BE199" s="349">
        <f t="shared" si="45"/>
        <v>31250440</v>
      </c>
    </row>
    <row r="200" spans="1:57" s="14" customFormat="1" x14ac:dyDescent="0.2">
      <c r="A200" s="40">
        <v>42695</v>
      </c>
      <c r="B200" s="22">
        <v>9223036137</v>
      </c>
      <c r="C200" s="22">
        <f>COUNTIF(СписМінфін!$B$2:$B$101,F200)</f>
        <v>1</v>
      </c>
      <c r="D200" s="22">
        <v>9223036137</v>
      </c>
      <c r="E200" s="22" t="str">
        <f t="shared" si="37"/>
        <v>11ПРИВАТНЕ АКЦIОНЕРНЕ ТОВАРИСТВО "СЕНТРАВІС ПРОДАКШН ЮКРЕЙН"</v>
      </c>
      <c r="F200" s="71" t="s">
        <v>73</v>
      </c>
      <c r="G200" s="41">
        <v>309269404078</v>
      </c>
      <c r="H200" s="40">
        <v>42695</v>
      </c>
      <c r="I200" s="40">
        <v>42695</v>
      </c>
      <c r="J200" s="40" t="s">
        <v>108</v>
      </c>
      <c r="K200" s="56">
        <v>39693400</v>
      </c>
      <c r="L200" s="40">
        <v>42725</v>
      </c>
      <c r="M200" s="24">
        <f t="shared" si="38"/>
        <v>39693400</v>
      </c>
      <c r="N200" s="40">
        <v>42726</v>
      </c>
      <c r="O200" s="24">
        <v>39693400</v>
      </c>
      <c r="P200" s="43">
        <v>0</v>
      </c>
      <c r="Q200" s="43">
        <v>0</v>
      </c>
      <c r="R200" s="43">
        <v>0</v>
      </c>
      <c r="S200" s="43">
        <v>0</v>
      </c>
      <c r="T200" s="43">
        <v>0</v>
      </c>
      <c r="U200" s="43">
        <v>0</v>
      </c>
      <c r="V200" s="43">
        <v>0</v>
      </c>
      <c r="W200" s="43">
        <v>0</v>
      </c>
      <c r="X200" s="43">
        <v>0</v>
      </c>
      <c r="Y200" s="223">
        <v>0</v>
      </c>
      <c r="Z200" s="339"/>
      <c r="AA200" s="228">
        <v>0</v>
      </c>
      <c r="AB200" s="43">
        <v>0</v>
      </c>
      <c r="AC200" s="43">
        <v>0</v>
      </c>
      <c r="AD200" s="43">
        <v>0</v>
      </c>
      <c r="AE200" s="43">
        <v>0</v>
      </c>
      <c r="AF200" s="223">
        <v>0</v>
      </c>
      <c r="AG200" s="234"/>
      <c r="AH200" s="228">
        <v>0</v>
      </c>
      <c r="AI200" s="56">
        <f t="shared" si="39"/>
        <v>39693400</v>
      </c>
      <c r="AJ200" s="40">
        <v>42731</v>
      </c>
      <c r="AK200" s="56">
        <v>39693400</v>
      </c>
      <c r="AL200" s="43">
        <v>0</v>
      </c>
      <c r="AM200" s="43">
        <v>0</v>
      </c>
      <c r="AN200" s="43">
        <v>0</v>
      </c>
      <c r="AO200" s="43">
        <v>0</v>
      </c>
      <c r="AP200" s="43">
        <v>0</v>
      </c>
      <c r="AQ200" s="43">
        <v>0</v>
      </c>
      <c r="AR200" s="43">
        <v>0</v>
      </c>
      <c r="AS200" s="43">
        <v>0</v>
      </c>
      <c r="AT200" s="43">
        <v>0</v>
      </c>
      <c r="AU200" s="43">
        <v>0</v>
      </c>
      <c r="AV200" s="43"/>
      <c r="AW200" s="19"/>
      <c r="AX200" s="24">
        <f t="shared" si="40"/>
        <v>0</v>
      </c>
      <c r="AY200" s="24">
        <f t="shared" si="41"/>
        <v>0</v>
      </c>
      <c r="AZ200" s="24">
        <f t="shared" si="42"/>
        <v>0</v>
      </c>
      <c r="BA200" s="457">
        <f t="shared" si="43"/>
        <v>11</v>
      </c>
      <c r="BB200" s="217">
        <f t="shared" ref="BB200:BB263" si="46">IF(M200=0,"Немає висновку",M200/(K200-AC200))</f>
        <v>1</v>
      </c>
      <c r="BC200" s="216">
        <f t="shared" si="44"/>
        <v>1</v>
      </c>
      <c r="BD200" s="14">
        <f t="shared" si="36"/>
        <v>31</v>
      </c>
      <c r="BE200" s="349">
        <f t="shared" si="45"/>
        <v>39693400</v>
      </c>
    </row>
    <row r="201" spans="1:57" s="14" customFormat="1" x14ac:dyDescent="0.2">
      <c r="A201" s="40">
        <v>42724</v>
      </c>
      <c r="B201" s="22">
        <v>9247114137</v>
      </c>
      <c r="C201" s="22">
        <f>COUNTIF(СписМінфін!$B$2:$B$101,F201)</f>
        <v>1</v>
      </c>
      <c r="D201" s="22">
        <v>9247114137</v>
      </c>
      <c r="E201" s="22" t="str">
        <f t="shared" si="37"/>
        <v>12ПРИВАТНЕ АКЦIОНЕРНЕ ТОВАРИСТВО "СЕНТРАВІС ПРОДАКШН ЮКРЕЙН"</v>
      </c>
      <c r="F201" s="71" t="s">
        <v>73</v>
      </c>
      <c r="G201" s="41">
        <v>309269404078</v>
      </c>
      <c r="H201" s="40">
        <v>42724</v>
      </c>
      <c r="I201" s="40">
        <v>42724</v>
      </c>
      <c r="J201" s="40" t="s">
        <v>108</v>
      </c>
      <c r="K201" s="56">
        <v>24713633</v>
      </c>
      <c r="L201" s="40" t="s">
        <v>108</v>
      </c>
      <c r="M201" s="24">
        <f t="shared" si="38"/>
        <v>24713633</v>
      </c>
      <c r="N201" s="31">
        <v>42755</v>
      </c>
      <c r="O201" s="30">
        <v>24713633</v>
      </c>
      <c r="P201" s="43">
        <v>0</v>
      </c>
      <c r="Q201" s="43">
        <v>0</v>
      </c>
      <c r="R201" s="43">
        <v>0</v>
      </c>
      <c r="S201" s="43">
        <v>0</v>
      </c>
      <c r="T201" s="43">
        <v>0</v>
      </c>
      <c r="U201" s="43">
        <v>0</v>
      </c>
      <c r="V201" s="43">
        <v>0</v>
      </c>
      <c r="W201" s="43">
        <v>0</v>
      </c>
      <c r="X201" s="43">
        <v>0</v>
      </c>
      <c r="Y201" s="223">
        <v>0</v>
      </c>
      <c r="Z201" s="339"/>
      <c r="AA201" s="228">
        <v>0</v>
      </c>
      <c r="AB201" s="43">
        <v>0</v>
      </c>
      <c r="AC201" s="43">
        <v>0</v>
      </c>
      <c r="AD201" s="43">
        <v>0</v>
      </c>
      <c r="AE201" s="43">
        <v>0</v>
      </c>
      <c r="AF201" s="223">
        <v>0</v>
      </c>
      <c r="AG201" s="234"/>
      <c r="AH201" s="228">
        <v>0</v>
      </c>
      <c r="AI201" s="56">
        <f t="shared" si="39"/>
        <v>24713633</v>
      </c>
      <c r="AJ201" s="43">
        <v>0</v>
      </c>
      <c r="AK201" s="57">
        <v>24713633</v>
      </c>
      <c r="AL201" s="43">
        <v>0</v>
      </c>
      <c r="AM201" s="43">
        <v>0</v>
      </c>
      <c r="AN201" s="43">
        <v>0</v>
      </c>
      <c r="AO201" s="43">
        <v>0</v>
      </c>
      <c r="AP201" s="43">
        <v>0</v>
      </c>
      <c r="AQ201" s="43">
        <v>0</v>
      </c>
      <c r="AR201" s="43">
        <v>0</v>
      </c>
      <c r="AS201" s="43">
        <v>0</v>
      </c>
      <c r="AT201" s="43">
        <v>0</v>
      </c>
      <c r="AU201" s="43">
        <v>0</v>
      </c>
      <c r="AV201" s="43"/>
      <c r="AW201" s="19"/>
      <c r="AX201" s="24">
        <f t="shared" si="40"/>
        <v>0</v>
      </c>
      <c r="AY201" s="24">
        <f t="shared" si="41"/>
        <v>0</v>
      </c>
      <c r="AZ201" s="24">
        <f t="shared" si="42"/>
        <v>0</v>
      </c>
      <c r="BA201" s="457">
        <f t="shared" si="43"/>
        <v>12</v>
      </c>
      <c r="BB201" s="217">
        <f t="shared" si="46"/>
        <v>1</v>
      </c>
      <c r="BC201" s="216">
        <f t="shared" si="44"/>
        <v>1</v>
      </c>
      <c r="BD201" s="14">
        <f t="shared" si="36"/>
        <v>31</v>
      </c>
      <c r="BE201" s="349">
        <f t="shared" si="45"/>
        <v>24713633</v>
      </c>
    </row>
    <row r="202" spans="1:57" s="14" customFormat="1" x14ac:dyDescent="0.2">
      <c r="A202" s="40">
        <v>42422</v>
      </c>
      <c r="B202" s="22">
        <v>9022129829</v>
      </c>
      <c r="C202" s="22">
        <f>COUNTIF(СписМінфін!$B$2:$B$101,F202)</f>
        <v>0</v>
      </c>
      <c r="D202" s="22">
        <v>9022129829</v>
      </c>
      <c r="E202" s="22" t="str">
        <f t="shared" si="37"/>
        <v>2ПРИВАТНЕ АКЦIОНЕРНЕ ТОВАРИСТВО "ЦЕНТРАЛЬНИЙ ГІРНИЧО-ЗБАГАЧУВАЛЬНИЙ КОМБІНАТ"</v>
      </c>
      <c r="F202" s="71" t="s">
        <v>133</v>
      </c>
      <c r="G202" s="41">
        <v>1909704059</v>
      </c>
      <c r="H202" s="40">
        <v>42422</v>
      </c>
      <c r="I202" s="40">
        <v>42422</v>
      </c>
      <c r="J202" s="40" t="s">
        <v>108</v>
      </c>
      <c r="K202" s="56">
        <v>68490532</v>
      </c>
      <c r="L202" s="40">
        <v>42451</v>
      </c>
      <c r="M202" s="192">
        <f t="shared" si="38"/>
        <v>68490532</v>
      </c>
      <c r="N202" s="40">
        <v>42451</v>
      </c>
      <c r="O202" s="24">
        <v>68490532</v>
      </c>
      <c r="P202" s="43">
        <v>0</v>
      </c>
      <c r="Q202" s="43">
        <v>0</v>
      </c>
      <c r="R202" s="43">
        <v>0</v>
      </c>
      <c r="S202" s="43">
        <v>0</v>
      </c>
      <c r="T202" s="43">
        <v>0</v>
      </c>
      <c r="U202" s="43">
        <v>0</v>
      </c>
      <c r="V202" s="43">
        <v>0</v>
      </c>
      <c r="W202" s="43">
        <v>0</v>
      </c>
      <c r="X202" s="43">
        <v>0</v>
      </c>
      <c r="Y202" s="223">
        <v>0</v>
      </c>
      <c r="Z202" s="339"/>
      <c r="AA202" s="227">
        <v>42471</v>
      </c>
      <c r="AB202" s="22">
        <v>285104</v>
      </c>
      <c r="AC202" s="193">
        <v>3796621</v>
      </c>
      <c r="AD202" s="40">
        <v>42570</v>
      </c>
      <c r="AE202" s="22">
        <v>3087888</v>
      </c>
      <c r="AF202" s="241" t="s">
        <v>108</v>
      </c>
      <c r="AG202" s="252"/>
      <c r="AH202" s="228">
        <v>0</v>
      </c>
      <c r="AI202" s="194">
        <f t="shared" si="39"/>
        <v>68490532</v>
      </c>
      <c r="AJ202" s="40">
        <v>42457</v>
      </c>
      <c r="AK202" s="56">
        <v>68490532</v>
      </c>
      <c r="AL202" s="43">
        <v>0</v>
      </c>
      <c r="AM202" s="43">
        <v>0</v>
      </c>
      <c r="AN202" s="43">
        <v>0</v>
      </c>
      <c r="AO202" s="43">
        <v>0</v>
      </c>
      <c r="AP202" s="43">
        <v>0</v>
      </c>
      <c r="AQ202" s="43">
        <v>0</v>
      </c>
      <c r="AR202" s="43">
        <v>0</v>
      </c>
      <c r="AS202" s="43">
        <v>0</v>
      </c>
      <c r="AT202" s="43">
        <v>0</v>
      </c>
      <c r="AU202" s="43">
        <v>0</v>
      </c>
      <c r="AV202" s="43"/>
      <c r="AW202" s="19"/>
      <c r="AX202" s="192">
        <f t="shared" si="40"/>
        <v>-3796621</v>
      </c>
      <c r="AY202" s="192">
        <f t="shared" si="41"/>
        <v>0</v>
      </c>
      <c r="AZ202" s="192">
        <f t="shared" si="42"/>
        <v>0</v>
      </c>
      <c r="BA202" s="158">
        <f t="shared" si="43"/>
        <v>2</v>
      </c>
      <c r="BB202" s="217">
        <f t="shared" si="46"/>
        <v>1.0586859094049825</v>
      </c>
      <c r="BC202" s="216">
        <f t="shared" si="44"/>
        <v>1</v>
      </c>
      <c r="BD202" s="14">
        <f t="shared" si="36"/>
        <v>29</v>
      </c>
      <c r="BE202" s="349">
        <f t="shared" si="45"/>
        <v>64693911</v>
      </c>
    </row>
    <row r="203" spans="1:57" s="14" customFormat="1" x14ac:dyDescent="0.2">
      <c r="A203" s="40">
        <v>42450</v>
      </c>
      <c r="B203" s="22">
        <v>9039990328</v>
      </c>
      <c r="C203" s="22">
        <f>COUNTIF(СписМінфін!$B$2:$B$101,F203)</f>
        <v>0</v>
      </c>
      <c r="D203" s="22">
        <v>9039990328</v>
      </c>
      <c r="E203" s="22" t="str">
        <f t="shared" si="37"/>
        <v>3ПРИВАТНЕ АКЦIОНЕРНЕ ТОВАРИСТВО "ЦЕНТРАЛЬНИЙ ГІРНИЧО-ЗБАГАЧУВАЛЬНИЙ КОМБІНАТ"</v>
      </c>
      <c r="F203" s="71" t="s">
        <v>133</v>
      </c>
      <c r="G203" s="41">
        <v>1909704059</v>
      </c>
      <c r="H203" s="40">
        <v>42450</v>
      </c>
      <c r="I203" s="40">
        <v>42450</v>
      </c>
      <c r="J203" s="40" t="s">
        <v>108</v>
      </c>
      <c r="K203" s="56">
        <v>29234008</v>
      </c>
      <c r="L203" s="40">
        <v>42480</v>
      </c>
      <c r="M203" s="192">
        <f t="shared" si="38"/>
        <v>27455310</v>
      </c>
      <c r="N203" s="40">
        <v>42481</v>
      </c>
      <c r="O203" s="24">
        <v>27455310</v>
      </c>
      <c r="P203" s="43">
        <v>0</v>
      </c>
      <c r="Q203" s="43">
        <v>0</v>
      </c>
      <c r="R203" s="43">
        <v>0</v>
      </c>
      <c r="S203" s="43">
        <v>0</v>
      </c>
      <c r="T203" s="43">
        <v>0</v>
      </c>
      <c r="U203" s="43">
        <v>0</v>
      </c>
      <c r="V203" s="43">
        <v>0</v>
      </c>
      <c r="W203" s="43">
        <v>0</v>
      </c>
      <c r="X203" s="43">
        <v>0</v>
      </c>
      <c r="Y203" s="223">
        <v>0</v>
      </c>
      <c r="Z203" s="339"/>
      <c r="AA203" s="227">
        <v>42471</v>
      </c>
      <c r="AB203" s="22">
        <v>285104</v>
      </c>
      <c r="AC203" s="193">
        <v>1778698</v>
      </c>
      <c r="AD203" s="40">
        <v>42570</v>
      </c>
      <c r="AE203" s="22">
        <v>3087888</v>
      </c>
      <c r="AF203" s="241" t="s">
        <v>108</v>
      </c>
      <c r="AG203" s="252"/>
      <c r="AH203" s="228">
        <v>0</v>
      </c>
      <c r="AI203" s="194">
        <f t="shared" si="39"/>
        <v>27455310</v>
      </c>
      <c r="AJ203" s="40">
        <v>42488</v>
      </c>
      <c r="AK203" s="56">
        <v>27455310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/>
      <c r="AW203" s="19"/>
      <c r="AX203" s="192">
        <f t="shared" si="40"/>
        <v>0</v>
      </c>
      <c r="AY203" s="192">
        <f t="shared" si="41"/>
        <v>0</v>
      </c>
      <c r="AZ203" s="192">
        <f t="shared" si="42"/>
        <v>1778698</v>
      </c>
      <c r="BA203" s="158">
        <f t="shared" si="43"/>
        <v>3</v>
      </c>
      <c r="BB203" s="217">
        <f t="shared" si="46"/>
        <v>1</v>
      </c>
      <c r="BC203" s="216">
        <f t="shared" si="44"/>
        <v>1</v>
      </c>
      <c r="BD203" s="14">
        <f t="shared" si="36"/>
        <v>31</v>
      </c>
      <c r="BE203" s="349">
        <f t="shared" si="45"/>
        <v>27455310</v>
      </c>
    </row>
    <row r="204" spans="1:57" s="14" customFormat="1" x14ac:dyDescent="0.2">
      <c r="A204" s="40">
        <v>42480</v>
      </c>
      <c r="B204" s="22">
        <v>9060882200</v>
      </c>
      <c r="C204" s="22">
        <f>COUNTIF(СписМінфін!$B$2:$B$101,F204)</f>
        <v>0</v>
      </c>
      <c r="D204" s="22">
        <v>9060882200</v>
      </c>
      <c r="E204" s="22" t="str">
        <f t="shared" si="37"/>
        <v>4ПРИВАТНЕ АКЦIОНЕРНЕ ТОВАРИСТВО "ЦЕНТРАЛЬНИЙ ГІРНИЧО-ЗБАГАЧУВАЛЬНИЙ КОМБІНАТ"</v>
      </c>
      <c r="F204" s="71" t="s">
        <v>133</v>
      </c>
      <c r="G204" s="41">
        <v>1909704059</v>
      </c>
      <c r="H204" s="40">
        <v>42480</v>
      </c>
      <c r="I204" s="40">
        <v>42480</v>
      </c>
      <c r="J204" s="40" t="s">
        <v>108</v>
      </c>
      <c r="K204" s="56">
        <v>43700846</v>
      </c>
      <c r="L204" s="40">
        <v>42513</v>
      </c>
      <c r="M204" s="192">
        <f t="shared" si="38"/>
        <v>43700846</v>
      </c>
      <c r="N204" s="31">
        <v>42514</v>
      </c>
      <c r="O204" s="30">
        <v>43700846</v>
      </c>
      <c r="P204" s="43">
        <v>0</v>
      </c>
      <c r="Q204" s="43">
        <v>0</v>
      </c>
      <c r="R204" s="43">
        <v>0</v>
      </c>
      <c r="S204" s="43">
        <v>0</v>
      </c>
      <c r="T204" s="43">
        <v>0</v>
      </c>
      <c r="U204" s="43">
        <v>0</v>
      </c>
      <c r="V204" s="43">
        <v>0</v>
      </c>
      <c r="W204" s="43">
        <v>0</v>
      </c>
      <c r="X204" s="43">
        <v>0</v>
      </c>
      <c r="Y204" s="223">
        <v>0</v>
      </c>
      <c r="Z204" s="339"/>
      <c r="AA204" s="228">
        <v>0</v>
      </c>
      <c r="AB204" s="43">
        <v>0</v>
      </c>
      <c r="AC204" s="195">
        <v>0</v>
      </c>
      <c r="AD204" s="43">
        <v>0</v>
      </c>
      <c r="AE204" s="43">
        <v>0</v>
      </c>
      <c r="AF204" s="223">
        <v>0</v>
      </c>
      <c r="AG204" s="234"/>
      <c r="AH204" s="228">
        <v>0</v>
      </c>
      <c r="AI204" s="194">
        <f t="shared" si="39"/>
        <v>43700846</v>
      </c>
      <c r="AJ204" s="31">
        <v>42517</v>
      </c>
      <c r="AK204" s="30">
        <v>43700846</v>
      </c>
      <c r="AL204" s="43">
        <v>0</v>
      </c>
      <c r="AM204" s="43">
        <v>0</v>
      </c>
      <c r="AN204" s="43">
        <v>0</v>
      </c>
      <c r="AO204" s="43">
        <v>0</v>
      </c>
      <c r="AP204" s="43">
        <v>0</v>
      </c>
      <c r="AQ204" s="43">
        <v>0</v>
      </c>
      <c r="AR204" s="43">
        <v>0</v>
      </c>
      <c r="AS204" s="43">
        <v>0</v>
      </c>
      <c r="AT204" s="43">
        <v>0</v>
      </c>
      <c r="AU204" s="43">
        <v>0</v>
      </c>
      <c r="AV204" s="43"/>
      <c r="AW204" s="19"/>
      <c r="AX204" s="192">
        <f t="shared" si="40"/>
        <v>0</v>
      </c>
      <c r="AY204" s="192">
        <f t="shared" si="41"/>
        <v>0</v>
      </c>
      <c r="AZ204" s="192">
        <f t="shared" si="42"/>
        <v>0</v>
      </c>
      <c r="BA204" s="158">
        <f t="shared" si="43"/>
        <v>4</v>
      </c>
      <c r="BB204" s="217">
        <f t="shared" si="46"/>
        <v>1</v>
      </c>
      <c r="BC204" s="216">
        <f t="shared" si="44"/>
        <v>1</v>
      </c>
      <c r="BD204" s="14">
        <f t="shared" si="36"/>
        <v>34</v>
      </c>
      <c r="BE204" s="349">
        <f t="shared" si="45"/>
        <v>43700846</v>
      </c>
    </row>
    <row r="205" spans="1:57" s="14" customFormat="1" x14ac:dyDescent="0.2">
      <c r="A205" s="40">
        <v>42509</v>
      </c>
      <c r="B205" s="22">
        <v>9081096219</v>
      </c>
      <c r="C205" s="22">
        <f>COUNTIF(СписМінфін!$B$2:$B$101,F205)</f>
        <v>0</v>
      </c>
      <c r="D205" s="22">
        <v>9081096219</v>
      </c>
      <c r="E205" s="22" t="str">
        <f t="shared" si="37"/>
        <v>5ПРИВАТНЕ АКЦIОНЕРНЕ ТОВАРИСТВО "ЦЕНТРАЛЬНИЙ ГІРНИЧО-ЗБАГАЧУВАЛЬНИЙ КОМБІНАТ"</v>
      </c>
      <c r="F205" s="71" t="s">
        <v>133</v>
      </c>
      <c r="G205" s="41">
        <v>1909704059</v>
      </c>
      <c r="H205" s="40">
        <v>42509</v>
      </c>
      <c r="I205" s="40">
        <v>42509</v>
      </c>
      <c r="J205" s="40" t="s">
        <v>108</v>
      </c>
      <c r="K205" s="56">
        <v>43612985</v>
      </c>
      <c r="L205" s="40">
        <v>42542</v>
      </c>
      <c r="M205" s="192">
        <f t="shared" si="38"/>
        <v>39481554.909999996</v>
      </c>
      <c r="N205" s="40">
        <v>42543</v>
      </c>
      <c r="O205" s="24">
        <v>39481554.909999996</v>
      </c>
      <c r="P205" s="43">
        <v>0</v>
      </c>
      <c r="Q205" s="43">
        <v>0</v>
      </c>
      <c r="R205" s="43">
        <v>0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223">
        <v>0</v>
      </c>
      <c r="Z205" s="339"/>
      <c r="AA205" s="228">
        <v>0</v>
      </c>
      <c r="AB205" s="43">
        <v>0</v>
      </c>
      <c r="AC205" s="195">
        <v>0</v>
      </c>
      <c r="AD205" s="43">
        <v>0</v>
      </c>
      <c r="AE205" s="43">
        <v>0</v>
      </c>
      <c r="AF205" s="223">
        <v>0</v>
      </c>
      <c r="AG205" s="234"/>
      <c r="AH205" s="228">
        <v>0</v>
      </c>
      <c r="AI205" s="194">
        <f t="shared" si="39"/>
        <v>39481554.909999996</v>
      </c>
      <c r="AJ205" s="40">
        <v>42559</v>
      </c>
      <c r="AK205" s="56">
        <v>39481554.909999996</v>
      </c>
      <c r="AL205" s="43">
        <v>0</v>
      </c>
      <c r="AM205" s="43">
        <v>0</v>
      </c>
      <c r="AN205" s="43">
        <v>0</v>
      </c>
      <c r="AO205" s="43">
        <v>0</v>
      </c>
      <c r="AP205" s="43">
        <v>0</v>
      </c>
      <c r="AQ205" s="43">
        <v>0</v>
      </c>
      <c r="AR205" s="43">
        <v>0</v>
      </c>
      <c r="AS205" s="43">
        <v>0</v>
      </c>
      <c r="AT205" s="43">
        <v>0</v>
      </c>
      <c r="AU205" s="43">
        <v>0</v>
      </c>
      <c r="AV205" s="43"/>
      <c r="AW205" s="19"/>
      <c r="AX205" s="192">
        <f t="shared" si="40"/>
        <v>4131430.0900000036</v>
      </c>
      <c r="AY205" s="192">
        <f t="shared" si="41"/>
        <v>0</v>
      </c>
      <c r="AZ205" s="192">
        <f t="shared" si="42"/>
        <v>4131430.0900000036</v>
      </c>
      <c r="BA205" s="158">
        <f t="shared" si="43"/>
        <v>5</v>
      </c>
      <c r="BB205" s="217">
        <f t="shared" si="46"/>
        <v>0.90527064153026893</v>
      </c>
      <c r="BC205" s="216">
        <f t="shared" si="44"/>
        <v>1</v>
      </c>
      <c r="BD205" s="14">
        <f t="shared" si="36"/>
        <v>34</v>
      </c>
      <c r="BE205" s="349">
        <f t="shared" si="45"/>
        <v>43612985</v>
      </c>
    </row>
    <row r="206" spans="1:57" s="14" customFormat="1" x14ac:dyDescent="0.2">
      <c r="A206" s="40">
        <v>42542</v>
      </c>
      <c r="B206" s="22">
        <v>9102937599</v>
      </c>
      <c r="C206" s="22">
        <f>COUNTIF(СписМінфін!$B$2:$B$101,F206)</f>
        <v>0</v>
      </c>
      <c r="D206" s="22">
        <v>9102937599</v>
      </c>
      <c r="E206" s="22" t="str">
        <f t="shared" si="37"/>
        <v>6ПРИВАТНЕ АКЦIОНЕРНЕ ТОВАРИСТВО "ЦЕНТРАЛЬНИЙ ГІРНИЧО-ЗБАГАЧУВАЛЬНИЙ КОМБІНАТ"</v>
      </c>
      <c r="F206" s="71" t="s">
        <v>133</v>
      </c>
      <c r="G206" s="41">
        <v>1909704059</v>
      </c>
      <c r="H206" s="40">
        <v>42542</v>
      </c>
      <c r="I206" s="40">
        <v>42542</v>
      </c>
      <c r="J206" s="40" t="s">
        <v>108</v>
      </c>
      <c r="K206" s="56">
        <v>57215839</v>
      </c>
      <c r="L206" s="40">
        <v>42572</v>
      </c>
      <c r="M206" s="192">
        <f t="shared" si="38"/>
        <v>40397877.5</v>
      </c>
      <c r="N206" s="40">
        <v>42578</v>
      </c>
      <c r="O206" s="24">
        <v>40397877.5</v>
      </c>
      <c r="P206" s="43">
        <v>0</v>
      </c>
      <c r="Q206" s="43">
        <v>0</v>
      </c>
      <c r="R206" s="43">
        <v>0</v>
      </c>
      <c r="S206" s="43">
        <v>0</v>
      </c>
      <c r="T206" s="43">
        <v>0</v>
      </c>
      <c r="U206" s="43">
        <v>0</v>
      </c>
      <c r="V206" s="43">
        <v>0</v>
      </c>
      <c r="W206" s="43">
        <v>0</v>
      </c>
      <c r="X206" s="43">
        <v>0</v>
      </c>
      <c r="Y206" s="223">
        <v>0</v>
      </c>
      <c r="Z206" s="339"/>
      <c r="AA206" s="228">
        <v>0</v>
      </c>
      <c r="AB206" s="43">
        <v>0</v>
      </c>
      <c r="AC206" s="195">
        <v>0</v>
      </c>
      <c r="AD206" s="43">
        <v>0</v>
      </c>
      <c r="AE206" s="43">
        <v>0</v>
      </c>
      <c r="AF206" s="223">
        <v>0</v>
      </c>
      <c r="AG206" s="234"/>
      <c r="AH206" s="228">
        <v>0</v>
      </c>
      <c r="AI206" s="194">
        <f t="shared" si="39"/>
        <v>40397877.5</v>
      </c>
      <c r="AJ206" s="40">
        <v>42580</v>
      </c>
      <c r="AK206" s="56">
        <v>40397877.5</v>
      </c>
      <c r="AL206" s="43">
        <v>0</v>
      </c>
      <c r="AM206" s="43">
        <v>0</v>
      </c>
      <c r="AN206" s="43">
        <v>0</v>
      </c>
      <c r="AO206" s="43">
        <v>0</v>
      </c>
      <c r="AP206" s="43">
        <v>0</v>
      </c>
      <c r="AQ206" s="43">
        <v>0</v>
      </c>
      <c r="AR206" s="43">
        <v>0</v>
      </c>
      <c r="AS206" s="43">
        <v>0</v>
      </c>
      <c r="AT206" s="43">
        <v>0</v>
      </c>
      <c r="AU206" s="43">
        <v>0</v>
      </c>
      <c r="AV206" s="43"/>
      <c r="AW206" s="19"/>
      <c r="AX206" s="192">
        <f t="shared" si="40"/>
        <v>16817961.5</v>
      </c>
      <c r="AY206" s="192">
        <f t="shared" si="41"/>
        <v>0</v>
      </c>
      <c r="AZ206" s="192">
        <f t="shared" si="42"/>
        <v>16817961.5</v>
      </c>
      <c r="BA206" s="158">
        <f t="shared" si="43"/>
        <v>6</v>
      </c>
      <c r="BB206" s="217">
        <f t="shared" si="46"/>
        <v>0.70606108738526052</v>
      </c>
      <c r="BC206" s="216">
        <f t="shared" si="44"/>
        <v>1</v>
      </c>
      <c r="BD206" s="14">
        <f t="shared" si="36"/>
        <v>36</v>
      </c>
      <c r="BE206" s="349">
        <f t="shared" si="45"/>
        <v>57215839</v>
      </c>
    </row>
    <row r="207" spans="1:57" s="14" customFormat="1" x14ac:dyDescent="0.2">
      <c r="A207" s="40">
        <v>42571</v>
      </c>
      <c r="B207" s="22">
        <v>9125716118</v>
      </c>
      <c r="C207" s="22">
        <f>COUNTIF(СписМінфін!$B$2:$B$101,F207)</f>
        <v>0</v>
      </c>
      <c r="D207" s="22">
        <v>9125716118</v>
      </c>
      <c r="E207" s="22" t="str">
        <f t="shared" si="37"/>
        <v>7ПРИВАТНЕ АКЦIОНЕРНЕ ТОВАРИСТВО "ЦЕНТРАЛЬНИЙ ГІРНИЧО-ЗБАГАЧУВАЛЬНИЙ КОМБІНАТ"</v>
      </c>
      <c r="F207" s="71" t="s">
        <v>133</v>
      </c>
      <c r="G207" s="41">
        <v>1909704059</v>
      </c>
      <c r="H207" s="40">
        <v>42571</v>
      </c>
      <c r="I207" s="40">
        <v>42571</v>
      </c>
      <c r="J207" s="40" t="s">
        <v>108</v>
      </c>
      <c r="K207" s="56">
        <v>80778441</v>
      </c>
      <c r="L207" s="40">
        <v>42601</v>
      </c>
      <c r="M207" s="192">
        <f t="shared" si="38"/>
        <v>12825152</v>
      </c>
      <c r="N207" s="40">
        <v>42607</v>
      </c>
      <c r="O207" s="24">
        <v>12825152</v>
      </c>
      <c r="P207" s="43">
        <v>0</v>
      </c>
      <c r="Q207" s="43">
        <v>0</v>
      </c>
      <c r="R207" s="43">
        <v>0</v>
      </c>
      <c r="S207" s="43">
        <v>0</v>
      </c>
      <c r="T207" s="43">
        <v>0</v>
      </c>
      <c r="U207" s="43">
        <v>0</v>
      </c>
      <c r="V207" s="43">
        <v>0</v>
      </c>
      <c r="W207" s="43">
        <v>0</v>
      </c>
      <c r="X207" s="43">
        <v>0</v>
      </c>
      <c r="Y207" s="223">
        <v>0</v>
      </c>
      <c r="Z207" s="339"/>
      <c r="AA207" s="228">
        <v>0</v>
      </c>
      <c r="AB207" s="43">
        <v>0</v>
      </c>
      <c r="AC207" s="195">
        <v>0</v>
      </c>
      <c r="AD207" s="43">
        <v>0</v>
      </c>
      <c r="AE207" s="43">
        <v>0</v>
      </c>
      <c r="AF207" s="223">
        <v>0</v>
      </c>
      <c r="AG207" s="234"/>
      <c r="AH207" s="228">
        <v>0</v>
      </c>
      <c r="AI207" s="194">
        <f t="shared" si="39"/>
        <v>12825152</v>
      </c>
      <c r="AJ207" s="40">
        <v>42613</v>
      </c>
      <c r="AK207" s="56">
        <v>12825152</v>
      </c>
      <c r="AL207" s="43">
        <v>0</v>
      </c>
      <c r="AM207" s="43">
        <v>0</v>
      </c>
      <c r="AN207" s="43">
        <v>0</v>
      </c>
      <c r="AO207" s="43">
        <v>0</v>
      </c>
      <c r="AP207" s="43">
        <v>0</v>
      </c>
      <c r="AQ207" s="43">
        <v>0</v>
      </c>
      <c r="AR207" s="43">
        <v>0</v>
      </c>
      <c r="AS207" s="43">
        <v>0</v>
      </c>
      <c r="AT207" s="43">
        <v>0</v>
      </c>
      <c r="AU207" s="43">
        <v>0</v>
      </c>
      <c r="AV207" s="43"/>
      <c r="AW207" s="19"/>
      <c r="AX207" s="192">
        <f t="shared" si="40"/>
        <v>67953289</v>
      </c>
      <c r="AY207" s="192">
        <f t="shared" si="41"/>
        <v>0</v>
      </c>
      <c r="AZ207" s="192">
        <f t="shared" si="42"/>
        <v>67953289</v>
      </c>
      <c r="BA207" s="158">
        <f t="shared" si="43"/>
        <v>7</v>
      </c>
      <c r="BB207" s="217">
        <f t="shared" si="46"/>
        <v>0.15876949147854932</v>
      </c>
      <c r="BC207" s="216">
        <f t="shared" si="44"/>
        <v>1</v>
      </c>
      <c r="BD207" s="14">
        <f t="shared" si="36"/>
        <v>36</v>
      </c>
      <c r="BE207" s="349">
        <f t="shared" si="45"/>
        <v>80778441</v>
      </c>
    </row>
    <row r="208" spans="1:57" s="14" customFormat="1" x14ac:dyDescent="0.2">
      <c r="A208" s="40">
        <v>42604</v>
      </c>
      <c r="B208" s="22">
        <v>9151559282</v>
      </c>
      <c r="C208" s="22">
        <f>COUNTIF(СписМінфін!$B$2:$B$101,F208)</f>
        <v>0</v>
      </c>
      <c r="D208" s="22">
        <v>9151559282</v>
      </c>
      <c r="E208" s="22" t="str">
        <f t="shared" si="37"/>
        <v>8ПРИВАТНЕ АКЦIОНЕРНЕ ТОВАРИСТВО "ЦЕНТРАЛЬНИЙ ГІРНИЧО-ЗБАГАЧУВАЛЬНИЙ КОМБІНАТ"</v>
      </c>
      <c r="F208" s="71" t="s">
        <v>133</v>
      </c>
      <c r="G208" s="41">
        <v>1909704059</v>
      </c>
      <c r="H208" s="40">
        <v>42604</v>
      </c>
      <c r="I208" s="40">
        <v>42604</v>
      </c>
      <c r="J208" s="40" t="s">
        <v>108</v>
      </c>
      <c r="K208" s="56">
        <v>57069438</v>
      </c>
      <c r="L208" s="40">
        <v>42634</v>
      </c>
      <c r="M208" s="192">
        <f t="shared" si="38"/>
        <v>55035494</v>
      </c>
      <c r="N208" s="40">
        <v>42635</v>
      </c>
      <c r="O208" s="24">
        <v>55035494</v>
      </c>
      <c r="P208" s="43">
        <v>0</v>
      </c>
      <c r="Q208" s="43">
        <v>0</v>
      </c>
      <c r="R208" s="43">
        <v>0</v>
      </c>
      <c r="S208" s="43">
        <v>0</v>
      </c>
      <c r="T208" s="43">
        <v>0</v>
      </c>
      <c r="U208" s="43">
        <v>0</v>
      </c>
      <c r="V208" s="43">
        <v>0</v>
      </c>
      <c r="W208" s="43">
        <v>0</v>
      </c>
      <c r="X208" s="43">
        <v>0</v>
      </c>
      <c r="Y208" s="223">
        <v>0</v>
      </c>
      <c r="Z208" s="339"/>
      <c r="AA208" s="228">
        <v>0</v>
      </c>
      <c r="AB208" s="43">
        <v>0</v>
      </c>
      <c r="AC208" s="195">
        <v>0</v>
      </c>
      <c r="AD208" s="43">
        <v>0</v>
      </c>
      <c r="AE208" s="43">
        <v>0</v>
      </c>
      <c r="AF208" s="223">
        <v>0</v>
      </c>
      <c r="AG208" s="234"/>
      <c r="AH208" s="228">
        <v>0</v>
      </c>
      <c r="AI208" s="194">
        <f t="shared" si="39"/>
        <v>55035494</v>
      </c>
      <c r="AJ208" s="40">
        <v>42642</v>
      </c>
      <c r="AK208" s="56">
        <v>55035494</v>
      </c>
      <c r="AL208" s="43">
        <v>0</v>
      </c>
      <c r="AM208" s="43">
        <v>0</v>
      </c>
      <c r="AN208" s="43">
        <v>0</v>
      </c>
      <c r="AO208" s="43">
        <v>0</v>
      </c>
      <c r="AP208" s="43">
        <v>0</v>
      </c>
      <c r="AQ208" s="43">
        <v>0</v>
      </c>
      <c r="AR208" s="43">
        <v>0</v>
      </c>
      <c r="AS208" s="43">
        <v>0</v>
      </c>
      <c r="AT208" s="43">
        <v>0</v>
      </c>
      <c r="AU208" s="43">
        <v>0</v>
      </c>
      <c r="AV208" s="43"/>
      <c r="AW208" s="19"/>
      <c r="AX208" s="192">
        <f t="shared" si="40"/>
        <v>2033944</v>
      </c>
      <c r="AY208" s="192">
        <f t="shared" si="41"/>
        <v>0</v>
      </c>
      <c r="AZ208" s="192">
        <f t="shared" si="42"/>
        <v>2033944</v>
      </c>
      <c r="BA208" s="158">
        <f t="shared" si="43"/>
        <v>8</v>
      </c>
      <c r="BB208" s="217">
        <f t="shared" si="46"/>
        <v>0.96436018872307805</v>
      </c>
      <c r="BC208" s="216">
        <f t="shared" si="44"/>
        <v>1</v>
      </c>
      <c r="BD208" s="14">
        <f t="shared" si="36"/>
        <v>31</v>
      </c>
      <c r="BE208" s="349">
        <f t="shared" si="45"/>
        <v>57069438</v>
      </c>
    </row>
    <row r="209" spans="1:57" s="14" customFormat="1" x14ac:dyDescent="0.2">
      <c r="A209" s="40">
        <v>42633</v>
      </c>
      <c r="B209" s="22">
        <v>9173144617</v>
      </c>
      <c r="C209" s="22">
        <f>COUNTIF(СписМінфін!$B$2:$B$101,F209)</f>
        <v>0</v>
      </c>
      <c r="D209" s="22">
        <v>9173144617</v>
      </c>
      <c r="E209" s="22" t="str">
        <f t="shared" si="37"/>
        <v>9ПРИВАТНЕ АКЦIОНЕРНЕ ТОВАРИСТВО "ЦЕНТРАЛЬНИЙ ГІРНИЧО-ЗБАГАЧУВАЛЬНИЙ КОМБІНАТ"</v>
      </c>
      <c r="F209" s="71" t="s">
        <v>133</v>
      </c>
      <c r="G209" s="41">
        <v>1909704059</v>
      </c>
      <c r="H209" s="40">
        <v>42633</v>
      </c>
      <c r="I209" s="40">
        <v>42633</v>
      </c>
      <c r="J209" s="40" t="s">
        <v>108</v>
      </c>
      <c r="K209" s="56">
        <v>52930064</v>
      </c>
      <c r="L209" s="40">
        <v>42663</v>
      </c>
      <c r="M209" s="192">
        <f t="shared" si="38"/>
        <v>52233404.119999997</v>
      </c>
      <c r="N209" s="40">
        <v>42664</v>
      </c>
      <c r="O209" s="24">
        <v>52233404.119999997</v>
      </c>
      <c r="P209" s="43">
        <v>0</v>
      </c>
      <c r="Q209" s="43">
        <v>0</v>
      </c>
      <c r="R209" s="43">
        <v>0</v>
      </c>
      <c r="S209" s="43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223">
        <v>0</v>
      </c>
      <c r="Z209" s="339"/>
      <c r="AA209" s="228">
        <v>0</v>
      </c>
      <c r="AB209" s="43">
        <v>0</v>
      </c>
      <c r="AC209" s="195">
        <v>0</v>
      </c>
      <c r="AD209" s="43">
        <v>0</v>
      </c>
      <c r="AE209" s="43">
        <v>0</v>
      </c>
      <c r="AF209" s="223">
        <v>0</v>
      </c>
      <c r="AG209" s="234"/>
      <c r="AH209" s="228">
        <v>0</v>
      </c>
      <c r="AI209" s="194">
        <f t="shared" si="39"/>
        <v>52233404.119999997</v>
      </c>
      <c r="AJ209" s="40">
        <v>42670</v>
      </c>
      <c r="AK209" s="56">
        <v>52233404.119999997</v>
      </c>
      <c r="AL209" s="43">
        <v>0</v>
      </c>
      <c r="AM209" s="43">
        <v>0</v>
      </c>
      <c r="AN209" s="43">
        <v>0</v>
      </c>
      <c r="AO209" s="43">
        <v>0</v>
      </c>
      <c r="AP209" s="43">
        <v>0</v>
      </c>
      <c r="AQ209" s="43">
        <v>0</v>
      </c>
      <c r="AR209" s="43">
        <v>0</v>
      </c>
      <c r="AS209" s="43">
        <v>0</v>
      </c>
      <c r="AT209" s="43">
        <v>0</v>
      </c>
      <c r="AU209" s="43">
        <v>0</v>
      </c>
      <c r="AV209" s="43"/>
      <c r="AW209" s="19"/>
      <c r="AX209" s="192">
        <f t="shared" si="40"/>
        <v>696659.88000000268</v>
      </c>
      <c r="AY209" s="192">
        <f t="shared" si="41"/>
        <v>0</v>
      </c>
      <c r="AZ209" s="192">
        <f t="shared" si="42"/>
        <v>696659.88000000268</v>
      </c>
      <c r="BA209" s="158">
        <f t="shared" si="43"/>
        <v>9</v>
      </c>
      <c r="BB209" s="217">
        <f t="shared" si="46"/>
        <v>0.98683810622258072</v>
      </c>
      <c r="BC209" s="216">
        <f t="shared" si="44"/>
        <v>1</v>
      </c>
      <c r="BD209" s="14">
        <f t="shared" si="36"/>
        <v>31</v>
      </c>
      <c r="BE209" s="349">
        <f t="shared" si="45"/>
        <v>52930064</v>
      </c>
    </row>
    <row r="210" spans="1:57" s="14" customFormat="1" x14ac:dyDescent="0.2">
      <c r="A210" s="40">
        <v>42662</v>
      </c>
      <c r="B210" s="22">
        <v>9196536854</v>
      </c>
      <c r="C210" s="22">
        <f>COUNTIF(СписМінфін!$B$2:$B$101,F210)</f>
        <v>0</v>
      </c>
      <c r="D210" s="22">
        <v>9196536854</v>
      </c>
      <c r="E210" s="22" t="str">
        <f t="shared" si="37"/>
        <v>10ПРИВАТНЕ АКЦIОНЕРНЕ ТОВАРИСТВО "ЦЕНТРАЛЬНИЙ ГІРНИЧО-ЗБАГАЧУВАЛЬНИЙ КОМБІНАТ"</v>
      </c>
      <c r="F210" s="71" t="s">
        <v>133</v>
      </c>
      <c r="G210" s="41">
        <v>1909704059</v>
      </c>
      <c r="H210" s="40">
        <v>42662</v>
      </c>
      <c r="I210" s="40">
        <v>42662</v>
      </c>
      <c r="J210" s="40" t="s">
        <v>108</v>
      </c>
      <c r="K210" s="56">
        <v>37162883</v>
      </c>
      <c r="L210" s="40">
        <v>42692</v>
      </c>
      <c r="M210" s="192">
        <f t="shared" si="38"/>
        <v>3899183</v>
      </c>
      <c r="N210" s="40">
        <v>42695</v>
      </c>
      <c r="O210" s="24">
        <v>3899183</v>
      </c>
      <c r="P210" s="43">
        <v>0</v>
      </c>
      <c r="Q210" s="43">
        <v>0</v>
      </c>
      <c r="R210" s="43">
        <v>0</v>
      </c>
      <c r="S210" s="43">
        <v>0</v>
      </c>
      <c r="T210" s="43">
        <v>0</v>
      </c>
      <c r="U210" s="43">
        <v>0</v>
      </c>
      <c r="V210" s="43">
        <v>0</v>
      </c>
      <c r="W210" s="43">
        <v>0</v>
      </c>
      <c r="X210" s="43">
        <v>0</v>
      </c>
      <c r="Y210" s="223">
        <v>0</v>
      </c>
      <c r="Z210" s="339"/>
      <c r="AA210" s="228">
        <v>0</v>
      </c>
      <c r="AB210" s="43">
        <v>0</v>
      </c>
      <c r="AC210" s="195">
        <v>0</v>
      </c>
      <c r="AD210" s="43">
        <v>0</v>
      </c>
      <c r="AE210" s="43">
        <v>0</v>
      </c>
      <c r="AF210" s="223">
        <v>0</v>
      </c>
      <c r="AG210" s="234"/>
      <c r="AH210" s="228">
        <v>0</v>
      </c>
      <c r="AI210" s="194">
        <f t="shared" si="39"/>
        <v>3899183</v>
      </c>
      <c r="AJ210" s="40">
        <v>42704</v>
      </c>
      <c r="AK210" s="56">
        <v>3899183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/>
      <c r="AW210" s="19"/>
      <c r="AX210" s="192">
        <f t="shared" si="40"/>
        <v>33263700</v>
      </c>
      <c r="AY210" s="192">
        <f t="shared" si="41"/>
        <v>0</v>
      </c>
      <c r="AZ210" s="192">
        <f t="shared" si="42"/>
        <v>33263700</v>
      </c>
      <c r="BA210" s="158">
        <f t="shared" si="43"/>
        <v>10</v>
      </c>
      <c r="BB210" s="217">
        <f t="shared" si="46"/>
        <v>0.10492143464757565</v>
      </c>
      <c r="BC210" s="216">
        <f t="shared" si="44"/>
        <v>1</v>
      </c>
      <c r="BD210" s="14">
        <f t="shared" si="36"/>
        <v>33</v>
      </c>
      <c r="BE210" s="349">
        <f t="shared" si="45"/>
        <v>37162883</v>
      </c>
    </row>
    <row r="211" spans="1:57" s="14" customFormat="1" x14ac:dyDescent="0.2">
      <c r="A211" s="40">
        <v>42692</v>
      </c>
      <c r="B211" s="22">
        <v>9222063407</v>
      </c>
      <c r="C211" s="22">
        <f>COUNTIF(СписМінфін!$B$2:$B$101,F211)</f>
        <v>0</v>
      </c>
      <c r="D211" s="22">
        <v>9222063407</v>
      </c>
      <c r="E211" s="22" t="str">
        <f t="shared" si="37"/>
        <v>11ПРИВАТНЕ АКЦIОНЕРНЕ ТОВАРИСТВО "ЦЕНТРАЛЬНИЙ ГІРНИЧО-ЗБАГАЧУВАЛЬНИЙ КОМБІНАТ"</v>
      </c>
      <c r="F211" s="71" t="s">
        <v>133</v>
      </c>
      <c r="G211" s="41">
        <v>1909704059</v>
      </c>
      <c r="H211" s="40">
        <v>42692</v>
      </c>
      <c r="I211" s="40">
        <v>42692</v>
      </c>
      <c r="J211" s="40" t="s">
        <v>108</v>
      </c>
      <c r="K211" s="56">
        <v>43827102</v>
      </c>
      <c r="L211" s="40">
        <v>42725</v>
      </c>
      <c r="M211" s="192">
        <f t="shared" si="38"/>
        <v>43827102</v>
      </c>
      <c r="N211" s="31">
        <v>42726</v>
      </c>
      <c r="O211" s="30">
        <v>5517627.3499999996</v>
      </c>
      <c r="P211" s="31">
        <v>42726</v>
      </c>
      <c r="Q211" s="32">
        <v>38309474.649999999</v>
      </c>
      <c r="R211" s="43">
        <v>0</v>
      </c>
      <c r="S211" s="43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223">
        <v>0</v>
      </c>
      <c r="Z211" s="339"/>
      <c r="AA211" s="228">
        <v>0</v>
      </c>
      <c r="AB211" s="43">
        <v>0</v>
      </c>
      <c r="AC211" s="195">
        <v>0</v>
      </c>
      <c r="AD211" s="43">
        <v>0</v>
      </c>
      <c r="AE211" s="43">
        <v>0</v>
      </c>
      <c r="AF211" s="223">
        <v>0</v>
      </c>
      <c r="AG211" s="234"/>
      <c r="AH211" s="228">
        <v>0</v>
      </c>
      <c r="AI211" s="194">
        <f t="shared" si="39"/>
        <v>43827102</v>
      </c>
      <c r="AJ211" s="40">
        <v>42731</v>
      </c>
      <c r="AK211" s="56">
        <v>5517627.3499999996</v>
      </c>
      <c r="AL211" s="31">
        <v>42731</v>
      </c>
      <c r="AM211" s="32">
        <v>38309474.649999999</v>
      </c>
      <c r="AN211" s="43">
        <v>0</v>
      </c>
      <c r="AO211" s="43">
        <v>0</v>
      </c>
      <c r="AP211" s="43">
        <v>0</v>
      </c>
      <c r="AQ211" s="43">
        <v>0</v>
      </c>
      <c r="AR211" s="43">
        <v>0</v>
      </c>
      <c r="AS211" s="43">
        <v>0</v>
      </c>
      <c r="AT211" s="43">
        <v>0</v>
      </c>
      <c r="AU211" s="43">
        <v>0</v>
      </c>
      <c r="AV211" s="43"/>
      <c r="AW211" s="19"/>
      <c r="AX211" s="192">
        <f t="shared" si="40"/>
        <v>0</v>
      </c>
      <c r="AY211" s="192">
        <f t="shared" si="41"/>
        <v>0</v>
      </c>
      <c r="AZ211" s="192">
        <f t="shared" si="42"/>
        <v>0</v>
      </c>
      <c r="BA211" s="158">
        <f t="shared" si="43"/>
        <v>11</v>
      </c>
      <c r="BB211" s="217">
        <f t="shared" si="46"/>
        <v>1</v>
      </c>
      <c r="BC211" s="216">
        <f t="shared" si="44"/>
        <v>1</v>
      </c>
      <c r="BD211" s="14">
        <f t="shared" si="36"/>
        <v>34</v>
      </c>
      <c r="BE211" s="349">
        <f t="shared" si="45"/>
        <v>43827102</v>
      </c>
    </row>
    <row r="212" spans="1:57" s="14" customFormat="1" hidden="1" x14ac:dyDescent="0.2">
      <c r="A212" s="40">
        <v>42723</v>
      </c>
      <c r="B212" s="22">
        <v>9245873545</v>
      </c>
      <c r="C212" s="22">
        <f>COUNTIF(СписМінфін!$B$2:$B$101,F212)</f>
        <v>0</v>
      </c>
      <c r="D212" s="22">
        <v>9245873545</v>
      </c>
      <c r="E212" s="22" t="str">
        <f t="shared" si="37"/>
        <v>12ПРИВАТНЕ АКЦIОНЕРНЕ ТОВАРИСТВО "ЦЕНТРАЛЬНИЙ ГІРНИЧО-ЗБАГАЧУВАЛЬНИЙ КОМБІНАТ"</v>
      </c>
      <c r="F212" s="71" t="s">
        <v>133</v>
      </c>
      <c r="G212" s="41">
        <v>1909704059</v>
      </c>
      <c r="H212" s="40">
        <v>42723</v>
      </c>
      <c r="I212" s="40">
        <v>42723</v>
      </c>
      <c r="J212" s="40" t="s">
        <v>108</v>
      </c>
      <c r="K212" s="56">
        <v>72092082</v>
      </c>
      <c r="L212" s="43">
        <v>0</v>
      </c>
      <c r="M212" s="192">
        <f t="shared" si="38"/>
        <v>0</v>
      </c>
      <c r="N212" s="43">
        <v>0</v>
      </c>
      <c r="O212" s="56">
        <v>0</v>
      </c>
      <c r="P212" s="43">
        <v>0</v>
      </c>
      <c r="Q212" s="43">
        <v>0</v>
      </c>
      <c r="R212" s="43">
        <v>0</v>
      </c>
      <c r="S212" s="43">
        <v>0</v>
      </c>
      <c r="T212" s="43">
        <v>0</v>
      </c>
      <c r="U212" s="43">
        <v>0</v>
      </c>
      <c r="V212" s="43">
        <v>0</v>
      </c>
      <c r="W212" s="43">
        <v>0</v>
      </c>
      <c r="X212" s="43">
        <v>0</v>
      </c>
      <c r="Y212" s="223">
        <v>0</v>
      </c>
      <c r="Z212" s="339"/>
      <c r="AA212" s="228">
        <v>0</v>
      </c>
      <c r="AB212" s="43">
        <v>0</v>
      </c>
      <c r="AC212" s="195">
        <v>0</v>
      </c>
      <c r="AD212" s="43">
        <v>0</v>
      </c>
      <c r="AE212" s="43">
        <v>0</v>
      </c>
      <c r="AF212" s="223">
        <v>0</v>
      </c>
      <c r="AG212" s="234"/>
      <c r="AH212" s="228">
        <v>0</v>
      </c>
      <c r="AI212" s="194">
        <f t="shared" si="39"/>
        <v>0</v>
      </c>
      <c r="AJ212" s="43">
        <v>0</v>
      </c>
      <c r="AK212" s="43">
        <v>0</v>
      </c>
      <c r="AL212" s="43">
        <v>0</v>
      </c>
      <c r="AM212" s="43">
        <v>0</v>
      </c>
      <c r="AN212" s="43">
        <v>0</v>
      </c>
      <c r="AO212" s="43">
        <v>0</v>
      </c>
      <c r="AP212" s="43">
        <v>0</v>
      </c>
      <c r="AQ212" s="43">
        <v>0</v>
      </c>
      <c r="AR212" s="43">
        <v>0</v>
      </c>
      <c r="AS212" s="43">
        <v>0</v>
      </c>
      <c r="AT212" s="43">
        <v>0</v>
      </c>
      <c r="AU212" s="43">
        <v>0</v>
      </c>
      <c r="AV212" s="43"/>
      <c r="AW212" s="19"/>
      <c r="AX212" s="192">
        <f t="shared" si="40"/>
        <v>72092082</v>
      </c>
      <c r="AY212" s="192">
        <f t="shared" si="41"/>
        <v>0</v>
      </c>
      <c r="AZ212" s="192">
        <f t="shared" si="42"/>
        <v>72092082</v>
      </c>
      <c r="BA212" s="158">
        <f t="shared" si="43"/>
        <v>12</v>
      </c>
      <c r="BB212" s="217" t="str">
        <f t="shared" si="46"/>
        <v>Немає висновку</v>
      </c>
      <c r="BC212" s="216" t="str">
        <f t="shared" si="44"/>
        <v>Немає висновку</v>
      </c>
      <c r="BD212" s="14" t="str">
        <f t="shared" si="36"/>
        <v>Немає висновку</v>
      </c>
      <c r="BE212" s="349">
        <f t="shared" si="45"/>
        <v>72092082</v>
      </c>
    </row>
    <row r="213" spans="1:57" s="14" customFormat="1" x14ac:dyDescent="0.2">
      <c r="A213" s="74">
        <v>42416</v>
      </c>
      <c r="B213" s="75">
        <v>9017925767</v>
      </c>
      <c r="C213" s="22">
        <f>COUNTIF(СписМінфін!$B$2:$B$101,F213)</f>
        <v>1</v>
      </c>
      <c r="D213" s="47">
        <v>9017925767</v>
      </c>
      <c r="E213" s="22" t="str">
        <f t="shared" si="37"/>
        <v>2ПРИВАТНЕ АКЦIОНЕРНЕ ТОВАРИСТВО "ШВЕЙНА ФАБРИКА "ЗОРЯНКА"</v>
      </c>
      <c r="F213" s="136" t="s">
        <v>148</v>
      </c>
      <c r="G213" s="459">
        <v>55027011230</v>
      </c>
      <c r="H213" s="31">
        <v>42416</v>
      </c>
      <c r="I213" s="31">
        <v>42416</v>
      </c>
      <c r="J213" s="35"/>
      <c r="K213" s="205">
        <v>113848</v>
      </c>
      <c r="L213" s="49">
        <v>42450</v>
      </c>
      <c r="M213" s="24">
        <f t="shared" si="38"/>
        <v>113848</v>
      </c>
      <c r="N213" s="31">
        <v>42450</v>
      </c>
      <c r="O213" s="30">
        <v>113848</v>
      </c>
      <c r="P213" s="43">
        <v>0</v>
      </c>
      <c r="Q213" s="43">
        <v>0</v>
      </c>
      <c r="R213" s="43">
        <v>0</v>
      </c>
      <c r="S213" s="43">
        <v>0</v>
      </c>
      <c r="T213" s="43">
        <v>0</v>
      </c>
      <c r="U213" s="43">
        <v>0</v>
      </c>
      <c r="V213" s="43">
        <v>0</v>
      </c>
      <c r="W213" s="43">
        <v>0</v>
      </c>
      <c r="X213" s="43">
        <v>0</v>
      </c>
      <c r="Y213" s="223">
        <v>0</v>
      </c>
      <c r="Z213" s="339"/>
      <c r="AA213" s="228">
        <v>0</v>
      </c>
      <c r="AB213" s="43">
        <v>0</v>
      </c>
      <c r="AC213" s="205"/>
      <c r="AD213" s="60"/>
      <c r="AE213" s="69"/>
      <c r="AF213" s="244"/>
      <c r="AG213" s="249"/>
      <c r="AH213" s="228">
        <v>0</v>
      </c>
      <c r="AI213" s="56">
        <f t="shared" si="39"/>
        <v>113848</v>
      </c>
      <c r="AJ213" s="31">
        <v>42454</v>
      </c>
      <c r="AK213" s="30">
        <v>113848</v>
      </c>
      <c r="AL213" s="43">
        <v>0</v>
      </c>
      <c r="AM213" s="43">
        <v>0</v>
      </c>
      <c r="AN213" s="43">
        <v>0</v>
      </c>
      <c r="AO213" s="43">
        <v>0</v>
      </c>
      <c r="AP213" s="43">
        <v>0</v>
      </c>
      <c r="AQ213" s="43">
        <v>0</v>
      </c>
      <c r="AR213" s="43">
        <v>0</v>
      </c>
      <c r="AS213" s="43">
        <v>0</v>
      </c>
      <c r="AT213" s="43">
        <v>0</v>
      </c>
      <c r="AU213" s="43">
        <v>0</v>
      </c>
      <c r="AV213" s="43"/>
      <c r="AW213" s="60"/>
      <c r="AX213" s="24">
        <f t="shared" si="40"/>
        <v>0</v>
      </c>
      <c r="AY213" s="24">
        <f t="shared" si="41"/>
        <v>0</v>
      </c>
      <c r="AZ213" s="24">
        <f t="shared" si="42"/>
        <v>0</v>
      </c>
      <c r="BA213" s="457">
        <f t="shared" si="43"/>
        <v>2</v>
      </c>
      <c r="BB213" s="217">
        <f t="shared" si="46"/>
        <v>1</v>
      </c>
      <c r="BC213" s="216">
        <f t="shared" si="44"/>
        <v>1</v>
      </c>
      <c r="BD213" s="14">
        <f t="shared" si="36"/>
        <v>34</v>
      </c>
      <c r="BE213" s="349">
        <f t="shared" si="45"/>
        <v>113848</v>
      </c>
    </row>
    <row r="214" spans="1:57" s="14" customFormat="1" x14ac:dyDescent="0.2">
      <c r="A214" s="74">
        <v>42445</v>
      </c>
      <c r="B214" s="75">
        <v>9036734344</v>
      </c>
      <c r="C214" s="22">
        <f>COUNTIF(СписМінфін!$B$2:$B$101,F214)</f>
        <v>1</v>
      </c>
      <c r="D214" s="47">
        <v>9036734344</v>
      </c>
      <c r="E214" s="22" t="str">
        <f t="shared" si="37"/>
        <v>3ПРИВАТНЕ АКЦIОНЕРНЕ ТОВАРИСТВО "ШВЕЙНА ФАБРИКА "ЗОРЯНКА"</v>
      </c>
      <c r="F214" s="136" t="s">
        <v>148</v>
      </c>
      <c r="G214" s="459">
        <v>55027011230</v>
      </c>
      <c r="H214" s="31">
        <v>42445</v>
      </c>
      <c r="I214" s="31">
        <v>42445</v>
      </c>
      <c r="J214" s="35"/>
      <c r="K214" s="205">
        <v>149626</v>
      </c>
      <c r="L214" s="49">
        <v>42481</v>
      </c>
      <c r="M214" s="24">
        <f t="shared" si="38"/>
        <v>149626</v>
      </c>
      <c r="N214" s="31">
        <v>42481</v>
      </c>
      <c r="O214" s="30">
        <v>149626</v>
      </c>
      <c r="P214" s="43">
        <v>0</v>
      </c>
      <c r="Q214" s="43">
        <v>0</v>
      </c>
      <c r="R214" s="43">
        <v>0</v>
      </c>
      <c r="S214" s="43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223">
        <v>0</v>
      </c>
      <c r="Z214" s="339"/>
      <c r="AA214" s="228">
        <v>0</v>
      </c>
      <c r="AB214" s="43">
        <v>0</v>
      </c>
      <c r="AC214" s="205"/>
      <c r="AD214" s="60"/>
      <c r="AE214" s="69"/>
      <c r="AF214" s="244"/>
      <c r="AG214" s="249"/>
      <c r="AH214" s="228">
        <v>0</v>
      </c>
      <c r="AI214" s="56">
        <f t="shared" si="39"/>
        <v>149626</v>
      </c>
      <c r="AJ214" s="31">
        <v>42488</v>
      </c>
      <c r="AK214" s="30">
        <v>149626</v>
      </c>
      <c r="AL214" s="43">
        <v>0</v>
      </c>
      <c r="AM214" s="43">
        <v>0</v>
      </c>
      <c r="AN214" s="43">
        <v>0</v>
      </c>
      <c r="AO214" s="43">
        <v>0</v>
      </c>
      <c r="AP214" s="43">
        <v>0</v>
      </c>
      <c r="AQ214" s="43">
        <v>0</v>
      </c>
      <c r="AR214" s="43">
        <v>0</v>
      </c>
      <c r="AS214" s="43">
        <v>0</v>
      </c>
      <c r="AT214" s="43">
        <v>0</v>
      </c>
      <c r="AU214" s="43">
        <v>0</v>
      </c>
      <c r="AV214" s="43"/>
      <c r="AW214" s="60"/>
      <c r="AX214" s="24">
        <f t="shared" si="40"/>
        <v>0</v>
      </c>
      <c r="AY214" s="24">
        <f t="shared" si="41"/>
        <v>0</v>
      </c>
      <c r="AZ214" s="24">
        <f t="shared" si="42"/>
        <v>0</v>
      </c>
      <c r="BA214" s="457">
        <f t="shared" si="43"/>
        <v>3</v>
      </c>
      <c r="BB214" s="217">
        <f t="shared" si="46"/>
        <v>1</v>
      </c>
      <c r="BC214" s="216">
        <f t="shared" si="44"/>
        <v>1</v>
      </c>
      <c r="BD214" s="14">
        <f t="shared" si="36"/>
        <v>36</v>
      </c>
      <c r="BE214" s="349">
        <f t="shared" si="45"/>
        <v>149626</v>
      </c>
    </row>
    <row r="215" spans="1:57" s="14" customFormat="1" x14ac:dyDescent="0.2">
      <c r="A215" s="74">
        <v>42478</v>
      </c>
      <c r="B215" s="75">
        <v>9058422189</v>
      </c>
      <c r="C215" s="22">
        <f>COUNTIF(СписМінфін!$B$2:$B$101,F215)</f>
        <v>1</v>
      </c>
      <c r="D215" s="47">
        <v>9058422189</v>
      </c>
      <c r="E215" s="22" t="str">
        <f t="shared" si="37"/>
        <v>4ПРИВАТНЕ АКЦIОНЕРНЕ ТОВАРИСТВО "ШВЕЙНА ФАБРИКА "ЗОРЯНКА"</v>
      </c>
      <c r="F215" s="136" t="s">
        <v>148</v>
      </c>
      <c r="G215" s="459">
        <v>55027011230</v>
      </c>
      <c r="H215" s="31">
        <v>42478</v>
      </c>
      <c r="I215" s="31">
        <v>42478</v>
      </c>
      <c r="J215" s="35"/>
      <c r="K215" s="205">
        <v>136635</v>
      </c>
      <c r="L215" s="49">
        <v>42513</v>
      </c>
      <c r="M215" s="24">
        <f t="shared" si="38"/>
        <v>136635</v>
      </c>
      <c r="N215" s="31">
        <v>42513</v>
      </c>
      <c r="O215" s="30">
        <v>136635</v>
      </c>
      <c r="P215" s="43">
        <v>0</v>
      </c>
      <c r="Q215" s="43">
        <v>0</v>
      </c>
      <c r="R215" s="43">
        <v>0</v>
      </c>
      <c r="S215" s="43">
        <v>0</v>
      </c>
      <c r="T215" s="43">
        <v>0</v>
      </c>
      <c r="U215" s="43">
        <v>0</v>
      </c>
      <c r="V215" s="43">
        <v>0</v>
      </c>
      <c r="W215" s="43">
        <v>0</v>
      </c>
      <c r="X215" s="43">
        <v>0</v>
      </c>
      <c r="Y215" s="223">
        <v>0</v>
      </c>
      <c r="Z215" s="339"/>
      <c r="AA215" s="228">
        <v>0</v>
      </c>
      <c r="AB215" s="43">
        <v>0</v>
      </c>
      <c r="AC215" s="205"/>
      <c r="AD215" s="60"/>
      <c r="AE215" s="69"/>
      <c r="AF215" s="244"/>
      <c r="AG215" s="249"/>
      <c r="AH215" s="228">
        <v>0</v>
      </c>
      <c r="AI215" s="56">
        <f t="shared" si="39"/>
        <v>136635</v>
      </c>
      <c r="AJ215" s="31">
        <v>42516</v>
      </c>
      <c r="AK215" s="30">
        <v>136635</v>
      </c>
      <c r="AL215" s="43">
        <v>0</v>
      </c>
      <c r="AM215" s="43">
        <v>0</v>
      </c>
      <c r="AN215" s="43">
        <v>0</v>
      </c>
      <c r="AO215" s="43">
        <v>0</v>
      </c>
      <c r="AP215" s="43">
        <v>0</v>
      </c>
      <c r="AQ215" s="43">
        <v>0</v>
      </c>
      <c r="AR215" s="43">
        <v>0</v>
      </c>
      <c r="AS215" s="43">
        <v>0</v>
      </c>
      <c r="AT215" s="43">
        <v>0</v>
      </c>
      <c r="AU215" s="43">
        <v>0</v>
      </c>
      <c r="AV215" s="43"/>
      <c r="AW215" s="60"/>
      <c r="AX215" s="24">
        <f t="shared" si="40"/>
        <v>0</v>
      </c>
      <c r="AY215" s="24">
        <f t="shared" si="41"/>
        <v>0</v>
      </c>
      <c r="AZ215" s="24">
        <f t="shared" si="42"/>
        <v>0</v>
      </c>
      <c r="BA215" s="457">
        <f t="shared" si="43"/>
        <v>4</v>
      </c>
      <c r="BB215" s="217">
        <f t="shared" si="46"/>
        <v>1</v>
      </c>
      <c r="BC215" s="216">
        <f t="shared" si="44"/>
        <v>1</v>
      </c>
      <c r="BD215" s="14">
        <f t="shared" si="36"/>
        <v>35</v>
      </c>
      <c r="BE215" s="349">
        <f t="shared" si="45"/>
        <v>136635</v>
      </c>
    </row>
    <row r="216" spans="1:57" s="14" customFormat="1" x14ac:dyDescent="0.2">
      <c r="A216" s="74">
        <v>42507</v>
      </c>
      <c r="B216" s="75">
        <v>9079012901</v>
      </c>
      <c r="C216" s="22">
        <f>COUNTIF(СписМінфін!$B$2:$B$101,F216)</f>
        <v>1</v>
      </c>
      <c r="D216" s="47">
        <v>9079012901</v>
      </c>
      <c r="E216" s="22" t="str">
        <f t="shared" si="37"/>
        <v>5ПРИВАТНЕ АКЦIОНЕРНЕ ТОВАРИСТВО "ШВЕЙНА ФАБРИКА "ЗОРЯНКА"</v>
      </c>
      <c r="F216" s="136" t="s">
        <v>148</v>
      </c>
      <c r="G216" s="459">
        <v>55027011230</v>
      </c>
      <c r="H216" s="31">
        <v>42507</v>
      </c>
      <c r="I216" s="31">
        <v>42507</v>
      </c>
      <c r="J216" s="35"/>
      <c r="K216" s="205">
        <v>158308</v>
      </c>
      <c r="L216" s="49">
        <v>42542</v>
      </c>
      <c r="M216" s="24">
        <f t="shared" si="38"/>
        <v>158308</v>
      </c>
      <c r="N216" s="31">
        <v>42542</v>
      </c>
      <c r="O216" s="30">
        <v>158308</v>
      </c>
      <c r="P216" s="43">
        <v>0</v>
      </c>
      <c r="Q216" s="43">
        <v>0</v>
      </c>
      <c r="R216" s="43">
        <v>0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223">
        <v>0</v>
      </c>
      <c r="Z216" s="339"/>
      <c r="AA216" s="228">
        <v>0</v>
      </c>
      <c r="AB216" s="43">
        <v>0</v>
      </c>
      <c r="AC216" s="205"/>
      <c r="AD216" s="60"/>
      <c r="AE216" s="69"/>
      <c r="AF216" s="244"/>
      <c r="AG216" s="249"/>
      <c r="AH216" s="228">
        <v>0</v>
      </c>
      <c r="AI216" s="56">
        <f t="shared" si="39"/>
        <v>158308</v>
      </c>
      <c r="AJ216" s="31">
        <v>42559</v>
      </c>
      <c r="AK216" s="30">
        <v>158308</v>
      </c>
      <c r="AL216" s="43">
        <v>0</v>
      </c>
      <c r="AM216" s="43">
        <v>0</v>
      </c>
      <c r="AN216" s="43">
        <v>0</v>
      </c>
      <c r="AO216" s="43">
        <v>0</v>
      </c>
      <c r="AP216" s="43">
        <v>0</v>
      </c>
      <c r="AQ216" s="43">
        <v>0</v>
      </c>
      <c r="AR216" s="43">
        <v>0</v>
      </c>
      <c r="AS216" s="43">
        <v>0</v>
      </c>
      <c r="AT216" s="43">
        <v>0</v>
      </c>
      <c r="AU216" s="43">
        <v>0</v>
      </c>
      <c r="AV216" s="43"/>
      <c r="AW216" s="60"/>
      <c r="AX216" s="24">
        <f t="shared" si="40"/>
        <v>0</v>
      </c>
      <c r="AY216" s="24">
        <f t="shared" si="41"/>
        <v>0</v>
      </c>
      <c r="AZ216" s="24">
        <f t="shared" si="42"/>
        <v>0</v>
      </c>
      <c r="BA216" s="457">
        <f t="shared" si="43"/>
        <v>5</v>
      </c>
      <c r="BB216" s="217">
        <f t="shared" si="46"/>
        <v>1</v>
      </c>
      <c r="BC216" s="216">
        <f t="shared" si="44"/>
        <v>1</v>
      </c>
      <c r="BD216" s="14">
        <f t="shared" si="36"/>
        <v>35</v>
      </c>
      <c r="BE216" s="349">
        <f t="shared" si="45"/>
        <v>158308</v>
      </c>
    </row>
    <row r="217" spans="1:57" s="14" customFormat="1" x14ac:dyDescent="0.2">
      <c r="A217" s="74">
        <v>42569</v>
      </c>
      <c r="B217" s="75">
        <v>9122846178</v>
      </c>
      <c r="C217" s="22">
        <f>COUNTIF(СписМінфін!$B$2:$B$101,F217)</f>
        <v>1</v>
      </c>
      <c r="D217" s="47">
        <v>9122846178</v>
      </c>
      <c r="E217" s="22" t="str">
        <f t="shared" si="37"/>
        <v>7ПРИВАТНЕ АКЦIОНЕРНЕ ТОВАРИСТВО "ШВЕЙНА ФАБРИКА "ЗОРЯНКА"</v>
      </c>
      <c r="F217" s="136" t="s">
        <v>148</v>
      </c>
      <c r="G217" s="459">
        <v>55027011230</v>
      </c>
      <c r="H217" s="31">
        <v>42569</v>
      </c>
      <c r="I217" s="31">
        <v>42569</v>
      </c>
      <c r="J217" s="35"/>
      <c r="K217" s="205">
        <v>112714</v>
      </c>
      <c r="L217" s="49">
        <v>42600</v>
      </c>
      <c r="M217" s="24">
        <f t="shared" si="38"/>
        <v>112714</v>
      </c>
      <c r="N217" s="31">
        <v>42600</v>
      </c>
      <c r="O217" s="30">
        <v>112714</v>
      </c>
      <c r="P217" s="43">
        <v>0</v>
      </c>
      <c r="Q217" s="43">
        <v>0</v>
      </c>
      <c r="R217" s="43">
        <v>0</v>
      </c>
      <c r="S217" s="43">
        <v>0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223">
        <v>0</v>
      </c>
      <c r="Z217" s="339"/>
      <c r="AA217" s="228">
        <v>0</v>
      </c>
      <c r="AB217" s="43">
        <v>0</v>
      </c>
      <c r="AC217" s="205"/>
      <c r="AD217" s="60"/>
      <c r="AE217" s="69"/>
      <c r="AF217" s="244"/>
      <c r="AG217" s="249"/>
      <c r="AH217" s="228">
        <v>0</v>
      </c>
      <c r="AI217" s="56">
        <f t="shared" si="39"/>
        <v>112714</v>
      </c>
      <c r="AJ217" s="31">
        <v>42613</v>
      </c>
      <c r="AK217" s="30">
        <v>112714</v>
      </c>
      <c r="AL217" s="43">
        <v>0</v>
      </c>
      <c r="AM217" s="43">
        <v>0</v>
      </c>
      <c r="AN217" s="43">
        <v>0</v>
      </c>
      <c r="AO217" s="43">
        <v>0</v>
      </c>
      <c r="AP217" s="43">
        <v>0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/>
      <c r="AW217" s="60"/>
      <c r="AX217" s="24">
        <f t="shared" si="40"/>
        <v>0</v>
      </c>
      <c r="AY217" s="24">
        <f t="shared" si="41"/>
        <v>0</v>
      </c>
      <c r="AZ217" s="24">
        <f t="shared" si="42"/>
        <v>0</v>
      </c>
      <c r="BA217" s="457">
        <f t="shared" si="43"/>
        <v>7</v>
      </c>
      <c r="BB217" s="217">
        <f t="shared" si="46"/>
        <v>1</v>
      </c>
      <c r="BC217" s="216">
        <f t="shared" si="44"/>
        <v>1</v>
      </c>
      <c r="BD217" s="14">
        <f t="shared" si="36"/>
        <v>31</v>
      </c>
      <c r="BE217" s="349">
        <f t="shared" si="45"/>
        <v>112714</v>
      </c>
    </row>
    <row r="218" spans="1:57" s="14" customFormat="1" x14ac:dyDescent="0.2">
      <c r="A218" s="74">
        <v>42598</v>
      </c>
      <c r="B218" s="75">
        <v>9146221308</v>
      </c>
      <c r="C218" s="22">
        <f>COUNTIF(СписМінфін!$B$2:$B$101,F218)</f>
        <v>1</v>
      </c>
      <c r="D218" s="47">
        <v>9146221308</v>
      </c>
      <c r="E218" s="22" t="str">
        <f t="shared" si="37"/>
        <v>8ПРИВАТНЕ АКЦIОНЕРНЕ ТОВАРИСТВО "ШВЕЙНА ФАБРИКА "ЗОРЯНКА"</v>
      </c>
      <c r="F218" s="136" t="s">
        <v>148</v>
      </c>
      <c r="G218" s="459">
        <v>55027011230</v>
      </c>
      <c r="H218" s="31">
        <v>42598</v>
      </c>
      <c r="I218" s="31">
        <v>42598</v>
      </c>
      <c r="J218" s="35"/>
      <c r="K218" s="30">
        <v>215606</v>
      </c>
      <c r="L218" s="49">
        <v>42627</v>
      </c>
      <c r="M218" s="24">
        <f t="shared" si="38"/>
        <v>215606</v>
      </c>
      <c r="N218" s="31">
        <v>42627</v>
      </c>
      <c r="O218" s="30">
        <v>215606</v>
      </c>
      <c r="P218" s="43">
        <v>0</v>
      </c>
      <c r="Q218" s="43">
        <v>0</v>
      </c>
      <c r="R218" s="43">
        <v>0</v>
      </c>
      <c r="S218" s="43">
        <v>0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223">
        <v>0</v>
      </c>
      <c r="Z218" s="339"/>
      <c r="AA218" s="228">
        <v>0</v>
      </c>
      <c r="AB218" s="43">
        <v>0</v>
      </c>
      <c r="AC218" s="205"/>
      <c r="AD218" s="60"/>
      <c r="AE218" s="69"/>
      <c r="AF218" s="244"/>
      <c r="AG218" s="249"/>
      <c r="AH218" s="228">
        <v>0</v>
      </c>
      <c r="AI218" s="56">
        <f t="shared" si="39"/>
        <v>215606</v>
      </c>
      <c r="AJ218" s="31">
        <v>42629</v>
      </c>
      <c r="AK218" s="30">
        <v>215606</v>
      </c>
      <c r="AL218" s="43">
        <v>0</v>
      </c>
      <c r="AM218" s="43">
        <v>0</v>
      </c>
      <c r="AN218" s="43">
        <v>0</v>
      </c>
      <c r="AO218" s="43">
        <v>0</v>
      </c>
      <c r="AP218" s="43">
        <v>0</v>
      </c>
      <c r="AQ218" s="43">
        <v>0</v>
      </c>
      <c r="AR218" s="43">
        <v>0</v>
      </c>
      <c r="AS218" s="43">
        <v>0</v>
      </c>
      <c r="AT218" s="43">
        <v>0</v>
      </c>
      <c r="AU218" s="43">
        <v>0</v>
      </c>
      <c r="AV218" s="43"/>
      <c r="AW218" s="60"/>
      <c r="AX218" s="24">
        <f t="shared" si="40"/>
        <v>0</v>
      </c>
      <c r="AY218" s="24">
        <f t="shared" si="41"/>
        <v>0</v>
      </c>
      <c r="AZ218" s="24">
        <f t="shared" si="42"/>
        <v>0</v>
      </c>
      <c r="BA218" s="457">
        <f t="shared" si="43"/>
        <v>8</v>
      </c>
      <c r="BB218" s="217">
        <f t="shared" si="46"/>
        <v>1</v>
      </c>
      <c r="BC218" s="216">
        <f t="shared" si="44"/>
        <v>1</v>
      </c>
      <c r="BD218" s="14">
        <f t="shared" si="36"/>
        <v>29</v>
      </c>
      <c r="BE218" s="349">
        <f t="shared" si="45"/>
        <v>215606</v>
      </c>
    </row>
    <row r="219" spans="1:57" s="14" customFormat="1" x14ac:dyDescent="0.2">
      <c r="A219" s="74">
        <v>42628</v>
      </c>
      <c r="B219" s="75">
        <v>9168975629</v>
      </c>
      <c r="C219" s="22">
        <f>COUNTIF(СписМінфін!$B$2:$B$101,F219)</f>
        <v>1</v>
      </c>
      <c r="D219" s="47">
        <v>9168975629</v>
      </c>
      <c r="E219" s="22" t="str">
        <f t="shared" si="37"/>
        <v>9ПРИВАТНЕ АКЦIОНЕРНЕ ТОВАРИСТВО "ШВЕЙНА ФАБРИКА "ЗОРЯНКА"</v>
      </c>
      <c r="F219" s="136" t="s">
        <v>148</v>
      </c>
      <c r="G219" s="459">
        <v>55027011230</v>
      </c>
      <c r="H219" s="31">
        <v>42628</v>
      </c>
      <c r="I219" s="31">
        <v>42628</v>
      </c>
      <c r="J219" s="35"/>
      <c r="K219" s="205">
        <v>277247</v>
      </c>
      <c r="L219" s="49">
        <v>42662</v>
      </c>
      <c r="M219" s="24">
        <f t="shared" si="38"/>
        <v>277247</v>
      </c>
      <c r="N219" s="31">
        <v>42662</v>
      </c>
      <c r="O219" s="30">
        <v>277247</v>
      </c>
      <c r="P219" s="43">
        <v>0</v>
      </c>
      <c r="Q219" s="43">
        <v>0</v>
      </c>
      <c r="R219" s="43">
        <v>0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223">
        <v>0</v>
      </c>
      <c r="Z219" s="339"/>
      <c r="AA219" s="228">
        <v>0</v>
      </c>
      <c r="AB219" s="43">
        <v>0</v>
      </c>
      <c r="AC219" s="205"/>
      <c r="AD219" s="60"/>
      <c r="AE219" s="69"/>
      <c r="AF219" s="244"/>
      <c r="AG219" s="249"/>
      <c r="AH219" s="228">
        <v>0</v>
      </c>
      <c r="AI219" s="56">
        <f t="shared" si="39"/>
        <v>277247</v>
      </c>
      <c r="AJ219" s="31">
        <v>42669</v>
      </c>
      <c r="AK219" s="30">
        <v>277247</v>
      </c>
      <c r="AL219" s="43">
        <v>0</v>
      </c>
      <c r="AM219" s="43">
        <v>0</v>
      </c>
      <c r="AN219" s="43">
        <v>0</v>
      </c>
      <c r="AO219" s="43">
        <v>0</v>
      </c>
      <c r="AP219" s="43">
        <v>0</v>
      </c>
      <c r="AQ219" s="43">
        <v>0</v>
      </c>
      <c r="AR219" s="43">
        <v>0</v>
      </c>
      <c r="AS219" s="43">
        <v>0</v>
      </c>
      <c r="AT219" s="43">
        <v>0</v>
      </c>
      <c r="AU219" s="43">
        <v>0</v>
      </c>
      <c r="AV219" s="43"/>
      <c r="AW219" s="60"/>
      <c r="AX219" s="24">
        <f t="shared" si="40"/>
        <v>0</v>
      </c>
      <c r="AY219" s="24">
        <f t="shared" si="41"/>
        <v>0</v>
      </c>
      <c r="AZ219" s="24">
        <f t="shared" si="42"/>
        <v>0</v>
      </c>
      <c r="BA219" s="457">
        <f t="shared" si="43"/>
        <v>9</v>
      </c>
      <c r="BB219" s="217">
        <f t="shared" si="46"/>
        <v>1</v>
      </c>
      <c r="BC219" s="216">
        <f t="shared" si="44"/>
        <v>1</v>
      </c>
      <c r="BD219" s="14">
        <f t="shared" ref="BD219:BD282" si="47">IF(N219=0,"Немає висновку",N219-H219)</f>
        <v>34</v>
      </c>
      <c r="BE219" s="349">
        <f t="shared" si="45"/>
        <v>277247</v>
      </c>
    </row>
    <row r="220" spans="1:57" s="14" customFormat="1" x14ac:dyDescent="0.2">
      <c r="A220" s="74">
        <v>42660</v>
      </c>
      <c r="B220" s="75">
        <v>9193569219</v>
      </c>
      <c r="C220" s="22">
        <f>COUNTIF(СписМінфін!$B$2:$B$101,F220)</f>
        <v>1</v>
      </c>
      <c r="D220" s="47">
        <v>9193569219</v>
      </c>
      <c r="E220" s="22" t="str">
        <f t="shared" si="37"/>
        <v>10ПРИВАТНЕ АКЦIОНЕРНЕ ТОВАРИСТВО "ШВЕЙНА ФАБРИКА "ЗОРЯНКА"</v>
      </c>
      <c r="F220" s="136" t="s">
        <v>148</v>
      </c>
      <c r="G220" s="459">
        <v>55027011230</v>
      </c>
      <c r="H220" s="31">
        <v>42660</v>
      </c>
      <c r="I220" s="31">
        <v>42660</v>
      </c>
      <c r="J220" s="35"/>
      <c r="K220" s="205">
        <v>226130</v>
      </c>
      <c r="L220" s="49">
        <v>42692</v>
      </c>
      <c r="M220" s="24">
        <f t="shared" si="38"/>
        <v>226130</v>
      </c>
      <c r="N220" s="31">
        <v>42692</v>
      </c>
      <c r="O220" s="30">
        <v>226130</v>
      </c>
      <c r="P220" s="43">
        <v>0</v>
      </c>
      <c r="Q220" s="43">
        <v>0</v>
      </c>
      <c r="R220" s="43">
        <v>0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223">
        <v>0</v>
      </c>
      <c r="Z220" s="339"/>
      <c r="AA220" s="228">
        <v>0</v>
      </c>
      <c r="AB220" s="43">
        <v>0</v>
      </c>
      <c r="AC220" s="205"/>
      <c r="AD220" s="60"/>
      <c r="AE220" s="69"/>
      <c r="AF220" s="244"/>
      <c r="AG220" s="249"/>
      <c r="AH220" s="228">
        <v>0</v>
      </c>
      <c r="AI220" s="56">
        <f t="shared" si="39"/>
        <v>226130</v>
      </c>
      <c r="AJ220" s="31">
        <v>42704</v>
      </c>
      <c r="AK220" s="30">
        <v>226130</v>
      </c>
      <c r="AL220" s="43">
        <v>0</v>
      </c>
      <c r="AM220" s="43">
        <v>0</v>
      </c>
      <c r="AN220" s="43">
        <v>0</v>
      </c>
      <c r="AO220" s="43">
        <v>0</v>
      </c>
      <c r="AP220" s="43">
        <v>0</v>
      </c>
      <c r="AQ220" s="43">
        <v>0</v>
      </c>
      <c r="AR220" s="43">
        <v>0</v>
      </c>
      <c r="AS220" s="43">
        <v>0</v>
      </c>
      <c r="AT220" s="43">
        <v>0</v>
      </c>
      <c r="AU220" s="43">
        <v>0</v>
      </c>
      <c r="AV220" s="43"/>
      <c r="AW220" s="60"/>
      <c r="AX220" s="24">
        <f t="shared" si="40"/>
        <v>0</v>
      </c>
      <c r="AY220" s="24">
        <f t="shared" si="41"/>
        <v>0</v>
      </c>
      <c r="AZ220" s="24">
        <f t="shared" si="42"/>
        <v>0</v>
      </c>
      <c r="BA220" s="457">
        <f t="shared" si="43"/>
        <v>10</v>
      </c>
      <c r="BB220" s="217">
        <f t="shared" si="46"/>
        <v>1</v>
      </c>
      <c r="BC220" s="216">
        <f t="shared" si="44"/>
        <v>1</v>
      </c>
      <c r="BD220" s="14">
        <f t="shared" si="47"/>
        <v>32</v>
      </c>
      <c r="BE220" s="349">
        <f t="shared" si="45"/>
        <v>226130</v>
      </c>
    </row>
    <row r="221" spans="1:57" s="14" customFormat="1" x14ac:dyDescent="0.2">
      <c r="A221" s="74">
        <v>42689</v>
      </c>
      <c r="B221" s="75">
        <v>9218635610</v>
      </c>
      <c r="C221" s="22">
        <f>COUNTIF(СписМінфін!$B$2:$B$101,F221)</f>
        <v>1</v>
      </c>
      <c r="D221" s="47">
        <v>9218635610</v>
      </c>
      <c r="E221" s="22" t="str">
        <f t="shared" si="37"/>
        <v>11ПРИВАТНЕ АКЦIОНЕРНЕ ТОВАРИСТВО "ШВЕЙНА ФАБРИКА "ЗОРЯНКА"</v>
      </c>
      <c r="F221" s="136" t="s">
        <v>148</v>
      </c>
      <c r="G221" s="459">
        <v>55027011230</v>
      </c>
      <c r="H221" s="31">
        <v>42689</v>
      </c>
      <c r="I221" s="31">
        <v>42689</v>
      </c>
      <c r="J221" s="35"/>
      <c r="K221" s="205">
        <v>125183</v>
      </c>
      <c r="L221" s="49">
        <v>42723</v>
      </c>
      <c r="M221" s="24">
        <f t="shared" si="38"/>
        <v>125183</v>
      </c>
      <c r="N221" s="31">
        <v>42723</v>
      </c>
      <c r="O221" s="30">
        <v>125183</v>
      </c>
      <c r="P221" s="43">
        <v>0</v>
      </c>
      <c r="Q221" s="43">
        <v>0</v>
      </c>
      <c r="R221" s="43">
        <v>0</v>
      </c>
      <c r="S221" s="43">
        <v>0</v>
      </c>
      <c r="T221" s="43">
        <v>0</v>
      </c>
      <c r="U221" s="43">
        <v>0</v>
      </c>
      <c r="V221" s="43">
        <v>0</v>
      </c>
      <c r="W221" s="43">
        <v>0</v>
      </c>
      <c r="X221" s="43">
        <v>0</v>
      </c>
      <c r="Y221" s="223">
        <v>0</v>
      </c>
      <c r="Z221" s="339"/>
      <c r="AA221" s="228">
        <v>0</v>
      </c>
      <c r="AB221" s="43">
        <v>0</v>
      </c>
      <c r="AC221" s="205"/>
      <c r="AD221" s="60"/>
      <c r="AE221" s="69"/>
      <c r="AF221" s="244"/>
      <c r="AG221" s="249"/>
      <c r="AH221" s="228">
        <v>0</v>
      </c>
      <c r="AI221" s="56">
        <f t="shared" si="39"/>
        <v>125183</v>
      </c>
      <c r="AJ221" s="31">
        <v>42730</v>
      </c>
      <c r="AK221" s="30">
        <v>125183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/>
      <c r="AW221" s="60"/>
      <c r="AX221" s="24">
        <f t="shared" si="40"/>
        <v>0</v>
      </c>
      <c r="AY221" s="24">
        <f t="shared" si="41"/>
        <v>0</v>
      </c>
      <c r="AZ221" s="24">
        <f t="shared" si="42"/>
        <v>0</v>
      </c>
      <c r="BA221" s="457">
        <f t="shared" si="43"/>
        <v>11</v>
      </c>
      <c r="BB221" s="217">
        <f t="shared" si="46"/>
        <v>1</v>
      </c>
      <c r="BC221" s="216">
        <f t="shared" si="44"/>
        <v>1</v>
      </c>
      <c r="BD221" s="14">
        <f t="shared" si="47"/>
        <v>34</v>
      </c>
      <c r="BE221" s="349">
        <f t="shared" si="45"/>
        <v>125183</v>
      </c>
    </row>
    <row r="222" spans="1:57" s="14" customFormat="1" x14ac:dyDescent="0.2">
      <c r="A222" s="74">
        <v>42723</v>
      </c>
      <c r="B222" s="75">
        <v>9245129042</v>
      </c>
      <c r="C222" s="22">
        <f>COUNTIF(СписМінфін!$B$2:$B$101,F222)</f>
        <v>1</v>
      </c>
      <c r="D222" s="47">
        <v>9245129042</v>
      </c>
      <c r="E222" s="22" t="str">
        <f t="shared" si="37"/>
        <v>12ПРИВАТНЕ АКЦIОНЕРНЕ ТОВАРИСТВО "ШВЕЙНА ФАБРИКА "ЗОРЯНКА"</v>
      </c>
      <c r="F222" s="136" t="s">
        <v>148</v>
      </c>
      <c r="G222" s="459">
        <v>55027011230</v>
      </c>
      <c r="H222" s="31">
        <v>42723</v>
      </c>
      <c r="I222" s="31">
        <v>42723</v>
      </c>
      <c r="J222" s="35"/>
      <c r="K222" s="205">
        <v>154329</v>
      </c>
      <c r="L222" s="49">
        <v>42754</v>
      </c>
      <c r="M222" s="24">
        <f t="shared" si="38"/>
        <v>154329</v>
      </c>
      <c r="N222" s="31">
        <v>42755</v>
      </c>
      <c r="O222" s="30">
        <v>154329</v>
      </c>
      <c r="P222" s="43">
        <v>0</v>
      </c>
      <c r="Q222" s="43">
        <v>0</v>
      </c>
      <c r="R222" s="43">
        <v>0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223">
        <v>0</v>
      </c>
      <c r="Z222" s="339"/>
      <c r="AA222" s="228">
        <v>0</v>
      </c>
      <c r="AB222" s="43">
        <v>0</v>
      </c>
      <c r="AC222" s="205"/>
      <c r="AD222" s="60"/>
      <c r="AE222" s="69"/>
      <c r="AF222" s="244"/>
      <c r="AG222" s="249"/>
      <c r="AH222" s="228">
        <v>0</v>
      </c>
      <c r="AI222" s="56">
        <f t="shared" si="39"/>
        <v>154329</v>
      </c>
      <c r="AJ222" s="31">
        <v>42767</v>
      </c>
      <c r="AK222" s="30">
        <v>154329</v>
      </c>
      <c r="AL222" s="43">
        <v>0</v>
      </c>
      <c r="AM222" s="43">
        <v>0</v>
      </c>
      <c r="AN222" s="43">
        <v>0</v>
      </c>
      <c r="AO222" s="43">
        <v>0</v>
      </c>
      <c r="AP222" s="43">
        <v>0</v>
      </c>
      <c r="AQ222" s="43">
        <v>0</v>
      </c>
      <c r="AR222" s="43">
        <v>0</v>
      </c>
      <c r="AS222" s="43">
        <v>0</v>
      </c>
      <c r="AT222" s="43">
        <v>0</v>
      </c>
      <c r="AU222" s="43">
        <v>0</v>
      </c>
      <c r="AV222" s="43"/>
      <c r="AW222" s="60"/>
      <c r="AX222" s="24">
        <f t="shared" si="40"/>
        <v>0</v>
      </c>
      <c r="AY222" s="24">
        <f t="shared" si="41"/>
        <v>0</v>
      </c>
      <c r="AZ222" s="24">
        <f t="shared" si="42"/>
        <v>0</v>
      </c>
      <c r="BA222" s="457">
        <f t="shared" si="43"/>
        <v>12</v>
      </c>
      <c r="BB222" s="217">
        <f t="shared" si="46"/>
        <v>1</v>
      </c>
      <c r="BC222" s="216">
        <f t="shared" si="44"/>
        <v>1</v>
      </c>
      <c r="BD222" s="14">
        <f t="shared" si="47"/>
        <v>32</v>
      </c>
      <c r="BE222" s="349">
        <f t="shared" si="45"/>
        <v>154329</v>
      </c>
    </row>
    <row r="223" spans="1:57" s="14" customFormat="1" x14ac:dyDescent="0.2">
      <c r="A223" s="40">
        <v>42419</v>
      </c>
      <c r="B223" s="22">
        <v>9020527186</v>
      </c>
      <c r="C223" s="22">
        <f>COUNTIF(СписМінфін!$B$2:$B$101,F223)</f>
        <v>1</v>
      </c>
      <c r="D223" s="22">
        <v>9020527186</v>
      </c>
      <c r="E223" s="22" t="str">
        <f t="shared" si="37"/>
        <v>2ПРИВАТНЕ АКЦІОНЕРНЕ ТОВАРИСТВО "ПОЛОГІВСЬКИЙ ОЛІЙНОЕКСТРАКЦІЙНИЙ ЗАВОД"</v>
      </c>
      <c r="F223" s="71" t="s">
        <v>75</v>
      </c>
      <c r="G223" s="41">
        <v>3841408159</v>
      </c>
      <c r="H223" s="40">
        <v>42419</v>
      </c>
      <c r="I223" s="40">
        <v>42419</v>
      </c>
      <c r="J223" s="40" t="s">
        <v>108</v>
      </c>
      <c r="K223" s="56">
        <v>9000000</v>
      </c>
      <c r="L223" s="40">
        <v>42450</v>
      </c>
      <c r="M223" s="24">
        <f t="shared" si="38"/>
        <v>9000000</v>
      </c>
      <c r="N223" s="40">
        <v>42451</v>
      </c>
      <c r="O223" s="24">
        <v>9000000</v>
      </c>
      <c r="P223" s="43">
        <v>0</v>
      </c>
      <c r="Q223" s="43">
        <v>0</v>
      </c>
      <c r="R223" s="43">
        <v>0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223">
        <v>0</v>
      </c>
      <c r="Z223" s="339"/>
      <c r="AA223" s="228">
        <v>0</v>
      </c>
      <c r="AB223" s="43">
        <v>0</v>
      </c>
      <c r="AC223" s="43">
        <v>0</v>
      </c>
      <c r="AD223" s="43">
        <v>0</v>
      </c>
      <c r="AE223" s="43">
        <v>0</v>
      </c>
      <c r="AF223" s="223">
        <v>0</v>
      </c>
      <c r="AG223" s="234"/>
      <c r="AH223" s="228">
        <v>0</v>
      </c>
      <c r="AI223" s="56">
        <f t="shared" si="39"/>
        <v>9000000</v>
      </c>
      <c r="AJ223" s="40">
        <v>42454</v>
      </c>
      <c r="AK223" s="56">
        <v>9000000</v>
      </c>
      <c r="AL223" s="43">
        <v>0</v>
      </c>
      <c r="AM223" s="43">
        <v>0</v>
      </c>
      <c r="AN223" s="43">
        <v>0</v>
      </c>
      <c r="AO223" s="43">
        <v>0</v>
      </c>
      <c r="AP223" s="43">
        <v>0</v>
      </c>
      <c r="AQ223" s="43">
        <v>0</v>
      </c>
      <c r="AR223" s="43">
        <v>0</v>
      </c>
      <c r="AS223" s="43">
        <v>0</v>
      </c>
      <c r="AT223" s="43">
        <v>0</v>
      </c>
      <c r="AU223" s="43">
        <v>0</v>
      </c>
      <c r="AV223" s="43"/>
      <c r="AW223" s="19"/>
      <c r="AX223" s="24">
        <f t="shared" si="40"/>
        <v>0</v>
      </c>
      <c r="AY223" s="24">
        <f t="shared" si="41"/>
        <v>0</v>
      </c>
      <c r="AZ223" s="24">
        <f t="shared" si="42"/>
        <v>0</v>
      </c>
      <c r="BA223" s="457">
        <f t="shared" si="43"/>
        <v>2</v>
      </c>
      <c r="BB223" s="217">
        <f t="shared" si="46"/>
        <v>1</v>
      </c>
      <c r="BC223" s="216">
        <f t="shared" si="44"/>
        <v>1</v>
      </c>
      <c r="BD223" s="14">
        <f t="shared" si="47"/>
        <v>32</v>
      </c>
      <c r="BE223" s="349">
        <f t="shared" si="45"/>
        <v>9000000</v>
      </c>
    </row>
    <row r="224" spans="1:57" s="14" customFormat="1" x14ac:dyDescent="0.2">
      <c r="A224" s="40">
        <v>42450</v>
      </c>
      <c r="B224" s="22">
        <v>9039477831</v>
      </c>
      <c r="C224" s="22">
        <f>COUNTIF(СписМінфін!$B$2:$B$101,F224)</f>
        <v>1</v>
      </c>
      <c r="D224" s="22">
        <v>9039477831</v>
      </c>
      <c r="E224" s="22" t="str">
        <f t="shared" si="37"/>
        <v>3ПРИВАТНЕ АКЦІОНЕРНЕ ТОВАРИСТВО "ПОЛОГІВСЬКИЙ ОЛІЙНОЕКСТРАКЦІЙНИЙ ЗАВОД"</v>
      </c>
      <c r="F224" s="71" t="s">
        <v>75</v>
      </c>
      <c r="G224" s="41">
        <v>3841408159</v>
      </c>
      <c r="H224" s="40">
        <v>42450</v>
      </c>
      <c r="I224" s="40">
        <v>42450</v>
      </c>
      <c r="J224" s="40" t="s">
        <v>108</v>
      </c>
      <c r="K224" s="56">
        <v>46088899</v>
      </c>
      <c r="L224" s="40">
        <v>42480</v>
      </c>
      <c r="M224" s="24">
        <f t="shared" si="38"/>
        <v>46088899</v>
      </c>
      <c r="N224" s="40">
        <v>42481</v>
      </c>
      <c r="O224" s="24">
        <v>46088899</v>
      </c>
      <c r="P224" s="43">
        <v>0</v>
      </c>
      <c r="Q224" s="43">
        <v>0</v>
      </c>
      <c r="R224" s="43">
        <v>0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223">
        <v>0</v>
      </c>
      <c r="Z224" s="339"/>
      <c r="AA224" s="228">
        <v>0</v>
      </c>
      <c r="AB224" s="43">
        <v>0</v>
      </c>
      <c r="AC224" s="43">
        <v>0</v>
      </c>
      <c r="AD224" s="43">
        <v>0</v>
      </c>
      <c r="AE224" s="43">
        <v>0</v>
      </c>
      <c r="AF224" s="223">
        <v>0</v>
      </c>
      <c r="AG224" s="234"/>
      <c r="AH224" s="228">
        <v>0</v>
      </c>
      <c r="AI224" s="56">
        <f t="shared" si="39"/>
        <v>46088899</v>
      </c>
      <c r="AJ224" s="40">
        <v>42488</v>
      </c>
      <c r="AK224" s="56">
        <v>46088899</v>
      </c>
      <c r="AL224" s="43">
        <v>0</v>
      </c>
      <c r="AM224" s="43">
        <v>0</v>
      </c>
      <c r="AN224" s="43">
        <v>0</v>
      </c>
      <c r="AO224" s="43">
        <v>0</v>
      </c>
      <c r="AP224" s="43">
        <v>0</v>
      </c>
      <c r="AQ224" s="43">
        <v>0</v>
      </c>
      <c r="AR224" s="43">
        <v>0</v>
      </c>
      <c r="AS224" s="43">
        <v>0</v>
      </c>
      <c r="AT224" s="43">
        <v>0</v>
      </c>
      <c r="AU224" s="43">
        <v>0</v>
      </c>
      <c r="AV224" s="43"/>
      <c r="AW224" s="19"/>
      <c r="AX224" s="24">
        <f t="shared" si="40"/>
        <v>0</v>
      </c>
      <c r="AY224" s="24">
        <f t="shared" si="41"/>
        <v>0</v>
      </c>
      <c r="AZ224" s="24">
        <f t="shared" si="42"/>
        <v>0</v>
      </c>
      <c r="BA224" s="457">
        <f t="shared" si="43"/>
        <v>3</v>
      </c>
      <c r="BB224" s="217">
        <f t="shared" si="46"/>
        <v>1</v>
      </c>
      <c r="BC224" s="216">
        <f t="shared" si="44"/>
        <v>1</v>
      </c>
      <c r="BD224" s="14">
        <f t="shared" si="47"/>
        <v>31</v>
      </c>
      <c r="BE224" s="349">
        <f t="shared" si="45"/>
        <v>46088899</v>
      </c>
    </row>
    <row r="225" spans="1:57" s="14" customFormat="1" x14ac:dyDescent="0.2">
      <c r="A225" s="40">
        <v>42479</v>
      </c>
      <c r="B225" s="22">
        <v>9059747516</v>
      </c>
      <c r="C225" s="22">
        <f>COUNTIF(СписМінфін!$B$2:$B$101,F225)</f>
        <v>1</v>
      </c>
      <c r="D225" s="22">
        <v>9059747516</v>
      </c>
      <c r="E225" s="22" t="str">
        <f t="shared" si="37"/>
        <v>4ПРИВАТНЕ АКЦІОНЕРНЕ ТОВАРИСТВО "ПОЛОГІВСЬКИЙ ОЛІЙНОЕКСТРАКЦІЙНИЙ ЗАВОД"</v>
      </c>
      <c r="F225" s="71" t="s">
        <v>75</v>
      </c>
      <c r="G225" s="41">
        <v>3841408159</v>
      </c>
      <c r="H225" s="40">
        <v>42479</v>
      </c>
      <c r="I225" s="40">
        <v>42479</v>
      </c>
      <c r="J225" s="40" t="s">
        <v>108</v>
      </c>
      <c r="K225" s="56">
        <v>13843927</v>
      </c>
      <c r="L225" s="40">
        <v>42513</v>
      </c>
      <c r="M225" s="24">
        <f t="shared" si="38"/>
        <v>13843927</v>
      </c>
      <c r="N225" s="40">
        <v>42514</v>
      </c>
      <c r="O225" s="24">
        <v>13843927</v>
      </c>
      <c r="P225" s="43">
        <v>0</v>
      </c>
      <c r="Q225" s="43">
        <v>0</v>
      </c>
      <c r="R225" s="43">
        <v>0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223">
        <v>0</v>
      </c>
      <c r="Z225" s="339"/>
      <c r="AA225" s="228">
        <v>0</v>
      </c>
      <c r="AB225" s="43">
        <v>0</v>
      </c>
      <c r="AC225" s="43">
        <v>0</v>
      </c>
      <c r="AD225" s="43">
        <v>0</v>
      </c>
      <c r="AE225" s="43">
        <v>0</v>
      </c>
      <c r="AF225" s="223">
        <v>0</v>
      </c>
      <c r="AG225" s="234"/>
      <c r="AH225" s="228">
        <v>0</v>
      </c>
      <c r="AI225" s="56">
        <f t="shared" si="39"/>
        <v>13843927</v>
      </c>
      <c r="AJ225" s="40">
        <v>42517</v>
      </c>
      <c r="AK225" s="56">
        <v>13843927</v>
      </c>
      <c r="AL225" s="43">
        <v>0</v>
      </c>
      <c r="AM225" s="43">
        <v>0</v>
      </c>
      <c r="AN225" s="43">
        <v>0</v>
      </c>
      <c r="AO225" s="43">
        <v>0</v>
      </c>
      <c r="AP225" s="43">
        <v>0</v>
      </c>
      <c r="AQ225" s="43">
        <v>0</v>
      </c>
      <c r="AR225" s="43">
        <v>0</v>
      </c>
      <c r="AS225" s="43">
        <v>0</v>
      </c>
      <c r="AT225" s="43">
        <v>0</v>
      </c>
      <c r="AU225" s="43">
        <v>0</v>
      </c>
      <c r="AV225" s="43"/>
      <c r="AW225" s="19"/>
      <c r="AX225" s="24">
        <f t="shared" si="40"/>
        <v>0</v>
      </c>
      <c r="AY225" s="24">
        <f t="shared" si="41"/>
        <v>0</v>
      </c>
      <c r="AZ225" s="24">
        <f t="shared" si="42"/>
        <v>0</v>
      </c>
      <c r="BA225" s="457">
        <f t="shared" si="43"/>
        <v>4</v>
      </c>
      <c r="BB225" s="217">
        <f t="shared" si="46"/>
        <v>1</v>
      </c>
      <c r="BC225" s="216">
        <f t="shared" si="44"/>
        <v>1</v>
      </c>
      <c r="BD225" s="14">
        <f t="shared" si="47"/>
        <v>35</v>
      </c>
      <c r="BE225" s="349">
        <f t="shared" si="45"/>
        <v>13843927</v>
      </c>
    </row>
    <row r="226" spans="1:57" s="14" customFormat="1" x14ac:dyDescent="0.2">
      <c r="A226" s="40">
        <v>42508</v>
      </c>
      <c r="B226" s="22">
        <v>9080132432</v>
      </c>
      <c r="C226" s="22">
        <f>COUNTIF(СписМінфін!$B$2:$B$101,F226)</f>
        <v>1</v>
      </c>
      <c r="D226" s="22">
        <v>9080132432</v>
      </c>
      <c r="E226" s="22" t="str">
        <f t="shared" si="37"/>
        <v>5ПРИВАТНЕ АКЦІОНЕРНЕ ТОВАРИСТВО "ПОЛОГІВСЬКИЙ ОЛІЙНОЕКСТРАКЦІЙНИЙ ЗАВОД"</v>
      </c>
      <c r="F226" s="71" t="s">
        <v>75</v>
      </c>
      <c r="G226" s="41">
        <v>3841408159</v>
      </c>
      <c r="H226" s="40">
        <v>42508</v>
      </c>
      <c r="I226" s="40">
        <v>42508</v>
      </c>
      <c r="J226" s="40" t="s">
        <v>108</v>
      </c>
      <c r="K226" s="42">
        <v>38400976</v>
      </c>
      <c r="L226" s="40">
        <v>42538</v>
      </c>
      <c r="M226" s="24">
        <f t="shared" si="38"/>
        <v>38400976</v>
      </c>
      <c r="N226" s="40">
        <v>42543</v>
      </c>
      <c r="O226" s="24">
        <v>38400976</v>
      </c>
      <c r="P226" s="43">
        <v>0</v>
      </c>
      <c r="Q226" s="43">
        <v>0</v>
      </c>
      <c r="R226" s="43">
        <v>0</v>
      </c>
      <c r="S226" s="43">
        <v>0</v>
      </c>
      <c r="T226" s="43">
        <v>0</v>
      </c>
      <c r="U226" s="43">
        <v>0</v>
      </c>
      <c r="V226" s="43">
        <v>0</v>
      </c>
      <c r="W226" s="43">
        <v>0</v>
      </c>
      <c r="X226" s="43">
        <v>0</v>
      </c>
      <c r="Y226" s="223">
        <v>0</v>
      </c>
      <c r="Z226" s="339"/>
      <c r="AA226" s="228">
        <v>0</v>
      </c>
      <c r="AB226" s="43">
        <v>0</v>
      </c>
      <c r="AC226" s="43">
        <v>0</v>
      </c>
      <c r="AD226" s="43">
        <v>0</v>
      </c>
      <c r="AE226" s="43">
        <v>0</v>
      </c>
      <c r="AF226" s="223">
        <v>0</v>
      </c>
      <c r="AG226" s="234"/>
      <c r="AH226" s="228">
        <v>0</v>
      </c>
      <c r="AI226" s="56">
        <f t="shared" si="39"/>
        <v>38400976</v>
      </c>
      <c r="AJ226" s="40">
        <v>42566</v>
      </c>
      <c r="AK226" s="56">
        <v>38400976</v>
      </c>
      <c r="AL226" s="43">
        <v>0</v>
      </c>
      <c r="AM226" s="43">
        <v>0</v>
      </c>
      <c r="AN226" s="43">
        <v>0</v>
      </c>
      <c r="AO226" s="43">
        <v>0</v>
      </c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/>
      <c r="AW226" s="19"/>
      <c r="AX226" s="24">
        <f t="shared" si="40"/>
        <v>0</v>
      </c>
      <c r="AY226" s="24">
        <f t="shared" si="41"/>
        <v>0</v>
      </c>
      <c r="AZ226" s="24">
        <f t="shared" si="42"/>
        <v>0</v>
      </c>
      <c r="BA226" s="457">
        <f t="shared" si="43"/>
        <v>5</v>
      </c>
      <c r="BB226" s="217">
        <f t="shared" si="46"/>
        <v>1</v>
      </c>
      <c r="BC226" s="216">
        <f t="shared" si="44"/>
        <v>1</v>
      </c>
      <c r="BD226" s="14">
        <f t="shared" si="47"/>
        <v>35</v>
      </c>
      <c r="BE226" s="349">
        <f t="shared" si="45"/>
        <v>38400976</v>
      </c>
    </row>
    <row r="227" spans="1:57" s="14" customFormat="1" x14ac:dyDescent="0.2">
      <c r="A227" s="40">
        <v>42542</v>
      </c>
      <c r="B227" s="22">
        <v>9102535438</v>
      </c>
      <c r="C227" s="22">
        <f>COUNTIF(СписМінфін!$B$2:$B$101,F227)</f>
        <v>1</v>
      </c>
      <c r="D227" s="22">
        <v>9102535438</v>
      </c>
      <c r="E227" s="22" t="str">
        <f t="shared" si="37"/>
        <v>6ПРИВАТНЕ АКЦІОНЕРНЕ ТОВАРИСТВО "ПОЛОГІВСЬКИЙ ОЛІЙНОЕКСТРАКЦІЙНИЙ ЗАВОД"</v>
      </c>
      <c r="F227" s="71" t="s">
        <v>75</v>
      </c>
      <c r="G227" s="41">
        <v>3841408159</v>
      </c>
      <c r="H227" s="40">
        <v>42542</v>
      </c>
      <c r="I227" s="40">
        <v>42542</v>
      </c>
      <c r="J227" s="40" t="s">
        <v>108</v>
      </c>
      <c r="K227" s="56">
        <v>21087379</v>
      </c>
      <c r="L227" s="40">
        <v>42572</v>
      </c>
      <c r="M227" s="24">
        <f t="shared" si="38"/>
        <v>20971952</v>
      </c>
      <c r="N227" s="40">
        <v>42573</v>
      </c>
      <c r="O227" s="24">
        <v>20971952</v>
      </c>
      <c r="P227" s="43">
        <v>0</v>
      </c>
      <c r="Q227" s="43">
        <v>0</v>
      </c>
      <c r="R227" s="43">
        <v>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223">
        <v>0</v>
      </c>
      <c r="Z227" s="339"/>
      <c r="AA227" s="228">
        <v>0</v>
      </c>
      <c r="AB227" s="43">
        <v>0</v>
      </c>
      <c r="AC227" s="43">
        <v>0</v>
      </c>
      <c r="AD227" s="43">
        <v>0</v>
      </c>
      <c r="AE227" s="43">
        <v>0</v>
      </c>
      <c r="AF227" s="223">
        <v>0</v>
      </c>
      <c r="AG227" s="234"/>
      <c r="AH227" s="228">
        <v>0</v>
      </c>
      <c r="AI227" s="56">
        <f t="shared" si="39"/>
        <v>20971952</v>
      </c>
      <c r="AJ227" s="40">
        <v>42580</v>
      </c>
      <c r="AK227" s="56">
        <v>20971952</v>
      </c>
      <c r="AL227" s="43">
        <v>0</v>
      </c>
      <c r="AM227" s="43">
        <v>0</v>
      </c>
      <c r="AN227" s="43">
        <v>0</v>
      </c>
      <c r="AO227" s="43">
        <v>0</v>
      </c>
      <c r="AP227" s="43">
        <v>0</v>
      </c>
      <c r="AQ227" s="43">
        <v>0</v>
      </c>
      <c r="AR227" s="43">
        <v>0</v>
      </c>
      <c r="AS227" s="43">
        <v>0</v>
      </c>
      <c r="AT227" s="43">
        <v>0</v>
      </c>
      <c r="AU227" s="43">
        <v>0</v>
      </c>
      <c r="AV227" s="43"/>
      <c r="AW227" s="19"/>
      <c r="AX227" s="24">
        <f t="shared" si="40"/>
        <v>115427</v>
      </c>
      <c r="AY227" s="24">
        <f t="shared" si="41"/>
        <v>0</v>
      </c>
      <c r="AZ227" s="24">
        <f t="shared" si="42"/>
        <v>115427</v>
      </c>
      <c r="BA227" s="457">
        <f t="shared" si="43"/>
        <v>6</v>
      </c>
      <c r="BB227" s="217">
        <f t="shared" si="46"/>
        <v>0.99452625193486588</v>
      </c>
      <c r="BC227" s="216">
        <f t="shared" si="44"/>
        <v>1</v>
      </c>
      <c r="BD227" s="14">
        <f t="shared" si="47"/>
        <v>31</v>
      </c>
      <c r="BE227" s="349">
        <f t="shared" si="45"/>
        <v>21087379</v>
      </c>
    </row>
    <row r="228" spans="1:57" s="14" customFormat="1" x14ac:dyDescent="0.2">
      <c r="A228" s="40">
        <v>42570</v>
      </c>
      <c r="B228" s="22">
        <v>9124173273</v>
      </c>
      <c r="C228" s="22">
        <f>COUNTIF(СписМінфін!$B$2:$B$101,F228)</f>
        <v>1</v>
      </c>
      <c r="D228" s="22">
        <v>9124173273</v>
      </c>
      <c r="E228" s="22" t="str">
        <f t="shared" si="37"/>
        <v>7ПРИВАТНЕ АКЦІОНЕРНЕ ТОВАРИСТВО "ПОЛОГІВСЬКИЙ ОЛІЙНОЕКСТРАКЦІЙНИЙ ЗАВОД"</v>
      </c>
      <c r="F228" s="71" t="s">
        <v>75</v>
      </c>
      <c r="G228" s="41">
        <v>3841408159</v>
      </c>
      <c r="H228" s="40">
        <v>42570</v>
      </c>
      <c r="I228" s="40">
        <v>42570</v>
      </c>
      <c r="J228" s="40" t="s">
        <v>108</v>
      </c>
      <c r="K228" s="56">
        <v>7964046</v>
      </c>
      <c r="L228" s="40">
        <v>42601</v>
      </c>
      <c r="M228" s="24">
        <f t="shared" si="38"/>
        <v>7964046</v>
      </c>
      <c r="N228" s="40">
        <v>42607</v>
      </c>
      <c r="O228" s="24">
        <v>7964046</v>
      </c>
      <c r="P228" s="43">
        <v>0</v>
      </c>
      <c r="Q228" s="43">
        <v>0</v>
      </c>
      <c r="R228" s="43">
        <v>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223">
        <v>0</v>
      </c>
      <c r="Z228" s="339"/>
      <c r="AA228" s="228">
        <v>0</v>
      </c>
      <c r="AB228" s="43">
        <v>0</v>
      </c>
      <c r="AC228" s="43">
        <v>0</v>
      </c>
      <c r="AD228" s="43">
        <v>0</v>
      </c>
      <c r="AE228" s="43">
        <v>0</v>
      </c>
      <c r="AF228" s="223">
        <v>0</v>
      </c>
      <c r="AG228" s="234"/>
      <c r="AH228" s="228">
        <v>0</v>
      </c>
      <c r="AI228" s="56">
        <f t="shared" si="39"/>
        <v>7964046</v>
      </c>
      <c r="AJ228" s="40">
        <v>42629</v>
      </c>
      <c r="AK228" s="56">
        <v>7964046</v>
      </c>
      <c r="AL228" s="43">
        <v>0</v>
      </c>
      <c r="AM228" s="43">
        <v>0</v>
      </c>
      <c r="AN228" s="43">
        <v>0</v>
      </c>
      <c r="AO228" s="43">
        <v>0</v>
      </c>
      <c r="AP228" s="43">
        <v>0</v>
      </c>
      <c r="AQ228" s="43">
        <v>0</v>
      </c>
      <c r="AR228" s="43">
        <v>0</v>
      </c>
      <c r="AS228" s="43">
        <v>0</v>
      </c>
      <c r="AT228" s="43">
        <v>0</v>
      </c>
      <c r="AU228" s="43">
        <v>0</v>
      </c>
      <c r="AV228" s="43"/>
      <c r="AW228" s="19"/>
      <c r="AX228" s="24">
        <f t="shared" si="40"/>
        <v>0</v>
      </c>
      <c r="AY228" s="24">
        <f t="shared" si="41"/>
        <v>0</v>
      </c>
      <c r="AZ228" s="24">
        <f t="shared" si="42"/>
        <v>0</v>
      </c>
      <c r="BA228" s="457">
        <f t="shared" si="43"/>
        <v>7</v>
      </c>
      <c r="BB228" s="217">
        <f t="shared" si="46"/>
        <v>1</v>
      </c>
      <c r="BC228" s="216">
        <f t="shared" si="44"/>
        <v>1</v>
      </c>
      <c r="BD228" s="14">
        <f t="shared" si="47"/>
        <v>37</v>
      </c>
      <c r="BE228" s="349">
        <f t="shared" si="45"/>
        <v>7964046</v>
      </c>
    </row>
    <row r="229" spans="1:57" s="14" customFormat="1" x14ac:dyDescent="0.2">
      <c r="A229" s="40">
        <v>42600</v>
      </c>
      <c r="B229" s="22">
        <v>9148956043</v>
      </c>
      <c r="C229" s="22">
        <f>COUNTIF(СписМінфін!$B$2:$B$101,F229)</f>
        <v>1</v>
      </c>
      <c r="D229" s="22">
        <v>9148956043</v>
      </c>
      <c r="E229" s="22" t="str">
        <f t="shared" si="37"/>
        <v>8ПРИВАТНЕ АКЦІОНЕРНЕ ТОВАРИСТВО "ПОЛОГІВСЬКИЙ ОЛІЙНОЕКСТРАКЦІЙНИЙ ЗАВОД"</v>
      </c>
      <c r="F229" s="71" t="s">
        <v>75</v>
      </c>
      <c r="G229" s="41">
        <v>3841408159</v>
      </c>
      <c r="H229" s="40">
        <v>42600</v>
      </c>
      <c r="I229" s="40">
        <v>42600</v>
      </c>
      <c r="J229" s="40" t="s">
        <v>108</v>
      </c>
      <c r="K229" s="56">
        <v>4570037</v>
      </c>
      <c r="L229" s="40">
        <v>42634</v>
      </c>
      <c r="M229" s="24">
        <f t="shared" si="38"/>
        <v>4570037</v>
      </c>
      <c r="N229" s="40">
        <v>42635</v>
      </c>
      <c r="O229" s="24">
        <v>4570037</v>
      </c>
      <c r="P229" s="43">
        <v>0</v>
      </c>
      <c r="Q229" s="43">
        <v>0</v>
      </c>
      <c r="R229" s="43">
        <v>0</v>
      </c>
      <c r="S229" s="43">
        <v>0</v>
      </c>
      <c r="T229" s="43">
        <v>0</v>
      </c>
      <c r="U229" s="43">
        <v>0</v>
      </c>
      <c r="V229" s="43">
        <v>0</v>
      </c>
      <c r="W229" s="43">
        <v>0</v>
      </c>
      <c r="X229" s="43">
        <v>0</v>
      </c>
      <c r="Y229" s="223">
        <v>0</v>
      </c>
      <c r="Z229" s="339"/>
      <c r="AA229" s="228">
        <v>0</v>
      </c>
      <c r="AB229" s="43">
        <v>0</v>
      </c>
      <c r="AC229" s="43">
        <v>0</v>
      </c>
      <c r="AD229" s="43">
        <v>0</v>
      </c>
      <c r="AE229" s="43">
        <v>0</v>
      </c>
      <c r="AF229" s="223">
        <v>0</v>
      </c>
      <c r="AG229" s="234"/>
      <c r="AH229" s="228">
        <v>0</v>
      </c>
      <c r="AI229" s="56">
        <f t="shared" si="39"/>
        <v>4570037</v>
      </c>
      <c r="AJ229" s="40">
        <v>42642</v>
      </c>
      <c r="AK229" s="56">
        <v>4570037</v>
      </c>
      <c r="AL229" s="43">
        <v>0</v>
      </c>
      <c r="AM229" s="43">
        <v>0</v>
      </c>
      <c r="AN229" s="43">
        <v>0</v>
      </c>
      <c r="AO229" s="43">
        <v>0</v>
      </c>
      <c r="AP229" s="43">
        <v>0</v>
      </c>
      <c r="AQ229" s="43">
        <v>0</v>
      </c>
      <c r="AR229" s="43">
        <v>0</v>
      </c>
      <c r="AS229" s="43">
        <v>0</v>
      </c>
      <c r="AT229" s="43">
        <v>0</v>
      </c>
      <c r="AU229" s="43">
        <v>0</v>
      </c>
      <c r="AV229" s="43"/>
      <c r="AW229" s="19"/>
      <c r="AX229" s="24">
        <f t="shared" si="40"/>
        <v>0</v>
      </c>
      <c r="AY229" s="24">
        <f t="shared" si="41"/>
        <v>0</v>
      </c>
      <c r="AZ229" s="24">
        <f t="shared" si="42"/>
        <v>0</v>
      </c>
      <c r="BA229" s="457">
        <f t="shared" si="43"/>
        <v>8</v>
      </c>
      <c r="BB229" s="217">
        <f t="shared" si="46"/>
        <v>1</v>
      </c>
      <c r="BC229" s="216">
        <f t="shared" si="44"/>
        <v>1</v>
      </c>
      <c r="BD229" s="14">
        <f t="shared" si="47"/>
        <v>35</v>
      </c>
      <c r="BE229" s="349">
        <f t="shared" si="45"/>
        <v>4570037</v>
      </c>
    </row>
    <row r="230" spans="1:57" s="14" customFormat="1" x14ac:dyDescent="0.2">
      <c r="A230" s="40">
        <v>42632</v>
      </c>
      <c r="B230" s="22">
        <v>9171629932</v>
      </c>
      <c r="C230" s="22">
        <f>COUNTIF(СписМінфін!$B$2:$B$101,F230)</f>
        <v>1</v>
      </c>
      <c r="D230" s="22">
        <v>9171629932</v>
      </c>
      <c r="E230" s="22" t="str">
        <f t="shared" si="37"/>
        <v>9ПРИВАТНЕ АКЦІОНЕРНЕ ТОВАРИСТВО "ПОЛОГІВСЬКИЙ ОЛІЙНОЕКСТРАКЦІЙНИЙ ЗАВОД"</v>
      </c>
      <c r="F230" s="71" t="s">
        <v>75</v>
      </c>
      <c r="G230" s="41">
        <v>3841408159</v>
      </c>
      <c r="H230" s="40">
        <v>42632</v>
      </c>
      <c r="I230" s="40">
        <v>42632</v>
      </c>
      <c r="J230" s="40" t="s">
        <v>108</v>
      </c>
      <c r="K230" s="56">
        <v>4462797</v>
      </c>
      <c r="L230" s="40">
        <v>42663</v>
      </c>
      <c r="M230" s="24">
        <f t="shared" si="38"/>
        <v>4462797</v>
      </c>
      <c r="N230" s="40">
        <v>42664</v>
      </c>
      <c r="O230" s="24">
        <v>4462797</v>
      </c>
      <c r="P230" s="43">
        <v>0</v>
      </c>
      <c r="Q230" s="43">
        <v>0</v>
      </c>
      <c r="R230" s="43">
        <v>0</v>
      </c>
      <c r="S230" s="43">
        <v>0</v>
      </c>
      <c r="T230" s="43">
        <v>0</v>
      </c>
      <c r="U230" s="43">
        <v>0</v>
      </c>
      <c r="V230" s="43">
        <v>0</v>
      </c>
      <c r="W230" s="43">
        <v>0</v>
      </c>
      <c r="X230" s="43">
        <v>0</v>
      </c>
      <c r="Y230" s="223">
        <v>0</v>
      </c>
      <c r="Z230" s="339"/>
      <c r="AA230" s="228">
        <v>0</v>
      </c>
      <c r="AB230" s="43">
        <v>0</v>
      </c>
      <c r="AC230" s="43">
        <v>0</v>
      </c>
      <c r="AD230" s="43">
        <v>0</v>
      </c>
      <c r="AE230" s="43">
        <v>0</v>
      </c>
      <c r="AF230" s="223">
        <v>0</v>
      </c>
      <c r="AG230" s="234"/>
      <c r="AH230" s="228">
        <v>0</v>
      </c>
      <c r="AI230" s="56">
        <f t="shared" si="39"/>
        <v>4462797</v>
      </c>
      <c r="AJ230" s="40">
        <v>42669</v>
      </c>
      <c r="AK230" s="56">
        <v>4462797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/>
      <c r="AW230" s="19"/>
      <c r="AX230" s="24">
        <f t="shared" si="40"/>
        <v>0</v>
      </c>
      <c r="AY230" s="24">
        <f t="shared" si="41"/>
        <v>0</v>
      </c>
      <c r="AZ230" s="24">
        <f t="shared" si="42"/>
        <v>0</v>
      </c>
      <c r="BA230" s="457">
        <f t="shared" si="43"/>
        <v>9</v>
      </c>
      <c r="BB230" s="217">
        <f t="shared" si="46"/>
        <v>1</v>
      </c>
      <c r="BC230" s="216">
        <f t="shared" si="44"/>
        <v>1</v>
      </c>
      <c r="BD230" s="14">
        <f t="shared" si="47"/>
        <v>32</v>
      </c>
      <c r="BE230" s="349">
        <f t="shared" si="45"/>
        <v>4462797</v>
      </c>
    </row>
    <row r="231" spans="1:57" s="14" customFormat="1" x14ac:dyDescent="0.2">
      <c r="A231" s="40">
        <v>42663</v>
      </c>
      <c r="B231" s="22">
        <v>9197823036</v>
      </c>
      <c r="C231" s="22">
        <f>COUNTIF(СписМінфін!$B$2:$B$101,F231)</f>
        <v>1</v>
      </c>
      <c r="D231" s="22">
        <v>9197823036</v>
      </c>
      <c r="E231" s="22" t="str">
        <f t="shared" si="37"/>
        <v>10ПРИВАТНЕ АКЦІОНЕРНЕ ТОВАРИСТВО "ПОЛОГІВСЬКИЙ ОЛІЙНОЕКСТРАКЦІЙНИЙ ЗАВОД"</v>
      </c>
      <c r="F231" s="71" t="s">
        <v>75</v>
      </c>
      <c r="G231" s="41">
        <v>3841408159</v>
      </c>
      <c r="H231" s="40">
        <v>42663</v>
      </c>
      <c r="I231" s="40">
        <v>42663</v>
      </c>
      <c r="J231" s="40" t="s">
        <v>108</v>
      </c>
      <c r="K231" s="56">
        <v>52989496</v>
      </c>
      <c r="L231" s="40">
        <v>42692</v>
      </c>
      <c r="M231" s="24">
        <f t="shared" si="38"/>
        <v>52987634.390000001</v>
      </c>
      <c r="N231" s="40">
        <v>42695</v>
      </c>
      <c r="O231" s="24">
        <v>52987634.390000001</v>
      </c>
      <c r="P231" s="43">
        <v>0</v>
      </c>
      <c r="Q231" s="43">
        <v>0</v>
      </c>
      <c r="R231" s="43">
        <v>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223">
        <v>0</v>
      </c>
      <c r="Z231" s="339"/>
      <c r="AA231" s="228">
        <v>0</v>
      </c>
      <c r="AB231" s="43">
        <v>0</v>
      </c>
      <c r="AC231" s="43">
        <v>0</v>
      </c>
      <c r="AD231" s="43">
        <v>0</v>
      </c>
      <c r="AE231" s="43">
        <v>0</v>
      </c>
      <c r="AF231" s="223">
        <v>0</v>
      </c>
      <c r="AG231" s="234"/>
      <c r="AH231" s="228">
        <v>0</v>
      </c>
      <c r="AI231" s="56">
        <f t="shared" si="39"/>
        <v>52987634.390000001</v>
      </c>
      <c r="AJ231" s="40">
        <v>42704</v>
      </c>
      <c r="AK231" s="56">
        <v>52987634.390000001</v>
      </c>
      <c r="AL231" s="43">
        <v>0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/>
      <c r="AW231" s="19"/>
      <c r="AX231" s="24">
        <f t="shared" si="40"/>
        <v>1861.609999999404</v>
      </c>
      <c r="AY231" s="24">
        <f t="shared" si="41"/>
        <v>0</v>
      </c>
      <c r="AZ231" s="24">
        <f t="shared" si="42"/>
        <v>1861.609999999404</v>
      </c>
      <c r="BA231" s="457">
        <f t="shared" si="43"/>
        <v>10</v>
      </c>
      <c r="BB231" s="217">
        <f t="shared" si="46"/>
        <v>0.99996486832031772</v>
      </c>
      <c r="BC231" s="216">
        <f t="shared" si="44"/>
        <v>1</v>
      </c>
      <c r="BD231" s="14">
        <f t="shared" si="47"/>
        <v>32</v>
      </c>
      <c r="BE231" s="349">
        <f t="shared" si="45"/>
        <v>52989496</v>
      </c>
    </row>
    <row r="232" spans="1:57" s="14" customFormat="1" x14ac:dyDescent="0.2">
      <c r="A232" s="40">
        <v>42695</v>
      </c>
      <c r="B232" s="22">
        <v>9223180497</v>
      </c>
      <c r="C232" s="22">
        <f>COUNTIF(СписМінфін!$B$2:$B$101,F232)</f>
        <v>1</v>
      </c>
      <c r="D232" s="22">
        <v>9223180497</v>
      </c>
      <c r="E232" s="22" t="str">
        <f t="shared" si="37"/>
        <v>11ПРИВАТНЕ АКЦІОНЕРНЕ ТОВАРИСТВО "ПОЛОГІВСЬКИЙ ОЛІЙНОЕКСТРАКЦІЙНИЙ ЗАВОД"</v>
      </c>
      <c r="F232" s="71" t="s">
        <v>75</v>
      </c>
      <c r="G232" s="41">
        <v>3841408159</v>
      </c>
      <c r="H232" s="40">
        <v>42695</v>
      </c>
      <c r="I232" s="40">
        <v>42695</v>
      </c>
      <c r="J232" s="40" t="s">
        <v>108</v>
      </c>
      <c r="K232" s="42">
        <v>94066274</v>
      </c>
      <c r="L232" s="40">
        <v>42725</v>
      </c>
      <c r="M232" s="24">
        <f t="shared" si="38"/>
        <v>94066274</v>
      </c>
      <c r="N232" s="40">
        <v>42726</v>
      </c>
      <c r="O232" s="24">
        <v>94066274</v>
      </c>
      <c r="P232" s="43">
        <v>0</v>
      </c>
      <c r="Q232" s="43">
        <v>0</v>
      </c>
      <c r="R232" s="43">
        <v>0</v>
      </c>
      <c r="S232" s="43">
        <v>0</v>
      </c>
      <c r="T232" s="43">
        <v>0</v>
      </c>
      <c r="U232" s="43">
        <v>0</v>
      </c>
      <c r="V232" s="43">
        <v>0</v>
      </c>
      <c r="W232" s="43">
        <v>0</v>
      </c>
      <c r="X232" s="43">
        <v>0</v>
      </c>
      <c r="Y232" s="223">
        <v>0</v>
      </c>
      <c r="Z232" s="339"/>
      <c r="AA232" s="228">
        <v>0</v>
      </c>
      <c r="AB232" s="43">
        <v>0</v>
      </c>
      <c r="AC232" s="43">
        <v>0</v>
      </c>
      <c r="AD232" s="43">
        <v>0</v>
      </c>
      <c r="AE232" s="43">
        <v>0</v>
      </c>
      <c r="AF232" s="223">
        <v>0</v>
      </c>
      <c r="AG232" s="234"/>
      <c r="AH232" s="228">
        <v>0</v>
      </c>
      <c r="AI232" s="56">
        <f t="shared" si="39"/>
        <v>94066274</v>
      </c>
      <c r="AJ232" s="40">
        <v>42730</v>
      </c>
      <c r="AK232" s="56">
        <v>94066274</v>
      </c>
      <c r="AL232" s="43">
        <v>0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/>
      <c r="AW232" s="19"/>
      <c r="AX232" s="24">
        <f t="shared" si="40"/>
        <v>0</v>
      </c>
      <c r="AY232" s="24">
        <f t="shared" si="41"/>
        <v>0</v>
      </c>
      <c r="AZ232" s="24">
        <f t="shared" si="42"/>
        <v>0</v>
      </c>
      <c r="BA232" s="457">
        <f t="shared" si="43"/>
        <v>11</v>
      </c>
      <c r="BB232" s="217">
        <f t="shared" si="46"/>
        <v>1</v>
      </c>
      <c r="BC232" s="216">
        <f t="shared" si="44"/>
        <v>1</v>
      </c>
      <c r="BD232" s="14">
        <f t="shared" si="47"/>
        <v>31</v>
      </c>
      <c r="BE232" s="349">
        <f t="shared" si="45"/>
        <v>94066274</v>
      </c>
    </row>
    <row r="233" spans="1:57" s="14" customFormat="1" x14ac:dyDescent="0.2">
      <c r="A233" s="40">
        <v>42724</v>
      </c>
      <c r="B233" s="22">
        <v>9246331110</v>
      </c>
      <c r="C233" s="22">
        <f>COUNTIF(СписМінфін!$B$2:$B$101,F233)</f>
        <v>1</v>
      </c>
      <c r="D233" s="22">
        <v>9246331110</v>
      </c>
      <c r="E233" s="22" t="str">
        <f t="shared" si="37"/>
        <v>12ПРИВАТНЕ АКЦІОНЕРНЕ ТОВАРИСТВО "ПОЛОГІВСЬКИЙ ОЛІЙНОЕКСТРАКЦІЙНИЙ ЗАВОД"</v>
      </c>
      <c r="F233" s="71" t="s">
        <v>75</v>
      </c>
      <c r="G233" s="41">
        <v>3841408159</v>
      </c>
      <c r="H233" s="40">
        <v>42724</v>
      </c>
      <c r="I233" s="40">
        <v>42724</v>
      </c>
      <c r="J233" s="40" t="s">
        <v>108</v>
      </c>
      <c r="K233" s="205">
        <v>65597331</v>
      </c>
      <c r="L233" s="40" t="s">
        <v>108</v>
      </c>
      <c r="M233" s="24">
        <f t="shared" si="38"/>
        <v>65597331</v>
      </c>
      <c r="N233" s="49">
        <v>42755</v>
      </c>
      <c r="O233" s="205">
        <v>65597331</v>
      </c>
      <c r="P233" s="43">
        <v>0</v>
      </c>
      <c r="Q233" s="43">
        <v>0</v>
      </c>
      <c r="R233" s="43">
        <v>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223">
        <v>0</v>
      </c>
      <c r="Z233" s="339"/>
      <c r="AA233" s="228">
        <v>0</v>
      </c>
      <c r="AB233" s="43">
        <v>0</v>
      </c>
      <c r="AC233" s="43">
        <v>0</v>
      </c>
      <c r="AD233" s="43">
        <v>0</v>
      </c>
      <c r="AE233" s="43">
        <v>0</v>
      </c>
      <c r="AF233" s="223">
        <v>0</v>
      </c>
      <c r="AG233" s="234"/>
      <c r="AH233" s="228">
        <v>0</v>
      </c>
      <c r="AI233" s="56">
        <f t="shared" si="39"/>
        <v>65597331</v>
      </c>
      <c r="AJ233" s="43">
        <v>0</v>
      </c>
      <c r="AK233" s="57">
        <v>65597331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/>
      <c r="AW233" s="19"/>
      <c r="AX233" s="24">
        <f t="shared" si="40"/>
        <v>0</v>
      </c>
      <c r="AY233" s="24">
        <f t="shared" si="41"/>
        <v>0</v>
      </c>
      <c r="AZ233" s="24">
        <f t="shared" si="42"/>
        <v>0</v>
      </c>
      <c r="BA233" s="457">
        <f t="shared" si="43"/>
        <v>12</v>
      </c>
      <c r="BB233" s="217">
        <f t="shared" si="46"/>
        <v>1</v>
      </c>
      <c r="BC233" s="216">
        <f t="shared" si="44"/>
        <v>1</v>
      </c>
      <c r="BD233" s="14">
        <f t="shared" si="47"/>
        <v>31</v>
      </c>
      <c r="BE233" s="349">
        <f t="shared" si="45"/>
        <v>65597331</v>
      </c>
    </row>
    <row r="234" spans="1:57" s="14" customFormat="1" x14ac:dyDescent="0.2">
      <c r="A234" s="40">
        <v>42418</v>
      </c>
      <c r="B234" s="22">
        <v>9019923455</v>
      </c>
      <c r="C234" s="22">
        <f>COUNTIF(СписМінфін!$B$2:$B$101,F234)</f>
        <v>1</v>
      </c>
      <c r="D234" s="22">
        <v>9019923455</v>
      </c>
      <c r="E234" s="22" t="str">
        <f t="shared" si="37"/>
        <v>2ПРИВАТНЕ ПIДПРИЄМСТВО "ВЕКТОР-М"</v>
      </c>
      <c r="F234" s="71" t="s">
        <v>55</v>
      </c>
      <c r="G234" s="41">
        <v>324928226550</v>
      </c>
      <c r="H234" s="40">
        <v>42418</v>
      </c>
      <c r="I234" s="40">
        <v>42418</v>
      </c>
      <c r="J234" s="40" t="s">
        <v>108</v>
      </c>
      <c r="K234" s="42">
        <v>25514965</v>
      </c>
      <c r="L234" s="40">
        <v>42450</v>
      </c>
      <c r="M234" s="24">
        <f t="shared" si="38"/>
        <v>25514965</v>
      </c>
      <c r="N234" s="40">
        <v>42451</v>
      </c>
      <c r="O234" s="24">
        <v>25514965</v>
      </c>
      <c r="P234" s="43">
        <v>0</v>
      </c>
      <c r="Q234" s="43">
        <v>0</v>
      </c>
      <c r="R234" s="43">
        <v>0</v>
      </c>
      <c r="S234" s="43">
        <v>0</v>
      </c>
      <c r="T234" s="43">
        <v>0</v>
      </c>
      <c r="U234" s="43">
        <v>0</v>
      </c>
      <c r="V234" s="43">
        <v>0</v>
      </c>
      <c r="W234" s="43">
        <v>0</v>
      </c>
      <c r="X234" s="43">
        <v>0</v>
      </c>
      <c r="Y234" s="223">
        <v>0</v>
      </c>
      <c r="Z234" s="339"/>
      <c r="AA234" s="228">
        <v>0</v>
      </c>
      <c r="AB234" s="43">
        <v>0</v>
      </c>
      <c r="AC234" s="43">
        <v>0</v>
      </c>
      <c r="AD234" s="43">
        <v>0</v>
      </c>
      <c r="AE234" s="43">
        <v>0</v>
      </c>
      <c r="AF234" s="223">
        <v>0</v>
      </c>
      <c r="AG234" s="234"/>
      <c r="AH234" s="228">
        <v>0</v>
      </c>
      <c r="AI234" s="56">
        <f t="shared" si="39"/>
        <v>25514965</v>
      </c>
      <c r="AJ234" s="40">
        <v>42458</v>
      </c>
      <c r="AK234" s="56">
        <v>25514965</v>
      </c>
      <c r="AL234" s="43">
        <v>0</v>
      </c>
      <c r="AM234" s="43">
        <v>0</v>
      </c>
      <c r="AN234" s="43">
        <v>0</v>
      </c>
      <c r="AO234" s="43">
        <v>0</v>
      </c>
      <c r="AP234" s="43">
        <v>0</v>
      </c>
      <c r="AQ234" s="43">
        <v>0</v>
      </c>
      <c r="AR234" s="43">
        <v>0</v>
      </c>
      <c r="AS234" s="43">
        <v>0</v>
      </c>
      <c r="AT234" s="43">
        <v>0</v>
      </c>
      <c r="AU234" s="43">
        <v>0</v>
      </c>
      <c r="AV234" s="43"/>
      <c r="AW234" s="19"/>
      <c r="AX234" s="24">
        <f t="shared" si="40"/>
        <v>0</v>
      </c>
      <c r="AY234" s="24">
        <f t="shared" si="41"/>
        <v>0</v>
      </c>
      <c r="AZ234" s="24">
        <f t="shared" si="42"/>
        <v>0</v>
      </c>
      <c r="BA234" s="457">
        <f t="shared" si="43"/>
        <v>2</v>
      </c>
      <c r="BB234" s="217">
        <f t="shared" si="46"/>
        <v>1</v>
      </c>
      <c r="BC234" s="216">
        <f t="shared" si="44"/>
        <v>1</v>
      </c>
      <c r="BD234" s="14">
        <f t="shared" si="47"/>
        <v>33</v>
      </c>
      <c r="BE234" s="349">
        <f t="shared" si="45"/>
        <v>25514965</v>
      </c>
    </row>
    <row r="235" spans="1:57" s="14" customFormat="1" x14ac:dyDescent="0.2">
      <c r="A235" s="40">
        <v>42445</v>
      </c>
      <c r="B235" s="22">
        <v>9037113809</v>
      </c>
      <c r="C235" s="22">
        <f>COUNTIF(СписМінфін!$B$2:$B$101,F235)</f>
        <v>1</v>
      </c>
      <c r="D235" s="22">
        <v>9037113809</v>
      </c>
      <c r="E235" s="22" t="str">
        <f t="shared" si="37"/>
        <v>3ПРИВАТНЕ ПIДПРИЄМСТВО "ВЕКТОР-М"</v>
      </c>
      <c r="F235" s="71" t="s">
        <v>55</v>
      </c>
      <c r="G235" s="41">
        <v>324928226550</v>
      </c>
      <c r="H235" s="40">
        <v>42445</v>
      </c>
      <c r="I235" s="40">
        <v>42445</v>
      </c>
      <c r="J235" s="40" t="s">
        <v>108</v>
      </c>
      <c r="K235" s="42">
        <v>23684468</v>
      </c>
      <c r="L235" s="40">
        <v>42480</v>
      </c>
      <c r="M235" s="24">
        <f t="shared" si="38"/>
        <v>23684468</v>
      </c>
      <c r="N235" s="40">
        <v>42481</v>
      </c>
      <c r="O235" s="24">
        <v>23684468</v>
      </c>
      <c r="P235" s="43">
        <v>0</v>
      </c>
      <c r="Q235" s="43">
        <v>0</v>
      </c>
      <c r="R235" s="43">
        <v>0</v>
      </c>
      <c r="S235" s="43">
        <v>0</v>
      </c>
      <c r="T235" s="43">
        <v>0</v>
      </c>
      <c r="U235" s="43">
        <v>0</v>
      </c>
      <c r="V235" s="43">
        <v>0</v>
      </c>
      <c r="W235" s="43">
        <v>0</v>
      </c>
      <c r="X235" s="43">
        <v>0</v>
      </c>
      <c r="Y235" s="223">
        <v>0</v>
      </c>
      <c r="Z235" s="339"/>
      <c r="AA235" s="228">
        <v>0</v>
      </c>
      <c r="AB235" s="43">
        <v>0</v>
      </c>
      <c r="AC235" s="43">
        <v>0</v>
      </c>
      <c r="AD235" s="43">
        <v>0</v>
      </c>
      <c r="AE235" s="43">
        <v>0</v>
      </c>
      <c r="AF235" s="223">
        <v>0</v>
      </c>
      <c r="AG235" s="234"/>
      <c r="AH235" s="228">
        <v>0</v>
      </c>
      <c r="AI235" s="56">
        <f t="shared" si="39"/>
        <v>23684468</v>
      </c>
      <c r="AJ235" s="40">
        <v>42488</v>
      </c>
      <c r="AK235" s="56">
        <v>23684468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/>
      <c r="AW235" s="19"/>
      <c r="AX235" s="24">
        <f t="shared" si="40"/>
        <v>0</v>
      </c>
      <c r="AY235" s="24">
        <f t="shared" si="41"/>
        <v>0</v>
      </c>
      <c r="AZ235" s="24">
        <f t="shared" si="42"/>
        <v>0</v>
      </c>
      <c r="BA235" s="457">
        <f t="shared" si="43"/>
        <v>3</v>
      </c>
      <c r="BB235" s="217">
        <f t="shared" si="46"/>
        <v>1</v>
      </c>
      <c r="BC235" s="216">
        <f t="shared" si="44"/>
        <v>1</v>
      </c>
      <c r="BD235" s="14">
        <f t="shared" si="47"/>
        <v>36</v>
      </c>
      <c r="BE235" s="349">
        <f t="shared" si="45"/>
        <v>23684468</v>
      </c>
    </row>
    <row r="236" spans="1:57" s="14" customFormat="1" x14ac:dyDescent="0.2">
      <c r="A236" s="40">
        <v>42478</v>
      </c>
      <c r="B236" s="22">
        <v>9058994619</v>
      </c>
      <c r="C236" s="22">
        <f>COUNTIF(СписМінфін!$B$2:$B$101,F236)</f>
        <v>1</v>
      </c>
      <c r="D236" s="22">
        <v>9058994619</v>
      </c>
      <c r="E236" s="22" t="str">
        <f t="shared" si="37"/>
        <v>4ПРИВАТНЕ ПIДПРИЄМСТВО "ВЕКТОР-М"</v>
      </c>
      <c r="F236" s="71" t="s">
        <v>55</v>
      </c>
      <c r="G236" s="41">
        <v>324928226550</v>
      </c>
      <c r="H236" s="40">
        <v>42478</v>
      </c>
      <c r="I236" s="40">
        <v>42478</v>
      </c>
      <c r="J236" s="40" t="s">
        <v>108</v>
      </c>
      <c r="K236" s="42">
        <v>19323778</v>
      </c>
      <c r="L236" s="40">
        <v>42513</v>
      </c>
      <c r="M236" s="24">
        <f t="shared" si="38"/>
        <v>19323778</v>
      </c>
      <c r="N236" s="40">
        <v>42514</v>
      </c>
      <c r="O236" s="24">
        <v>19323778</v>
      </c>
      <c r="P236" s="43">
        <v>0</v>
      </c>
      <c r="Q236" s="43">
        <v>0</v>
      </c>
      <c r="R236" s="43">
        <v>0</v>
      </c>
      <c r="S236" s="43">
        <v>0</v>
      </c>
      <c r="T236" s="43">
        <v>0</v>
      </c>
      <c r="U236" s="43">
        <v>0</v>
      </c>
      <c r="V236" s="43">
        <v>0</v>
      </c>
      <c r="W236" s="43">
        <v>0</v>
      </c>
      <c r="X236" s="43">
        <v>0</v>
      </c>
      <c r="Y236" s="223">
        <v>0</v>
      </c>
      <c r="Z236" s="339"/>
      <c r="AA236" s="228">
        <v>0</v>
      </c>
      <c r="AB236" s="43">
        <v>0</v>
      </c>
      <c r="AC236" s="43">
        <v>0</v>
      </c>
      <c r="AD236" s="43">
        <v>0</v>
      </c>
      <c r="AE236" s="43">
        <v>0</v>
      </c>
      <c r="AF236" s="223">
        <v>0</v>
      </c>
      <c r="AG236" s="234"/>
      <c r="AH236" s="228">
        <v>0</v>
      </c>
      <c r="AI236" s="56">
        <f t="shared" si="39"/>
        <v>19323778</v>
      </c>
      <c r="AJ236" s="40">
        <v>42520</v>
      </c>
      <c r="AK236" s="56">
        <v>19323778</v>
      </c>
      <c r="AL236" s="43">
        <v>0</v>
      </c>
      <c r="AM236" s="43">
        <v>0</v>
      </c>
      <c r="AN236" s="43">
        <v>0</v>
      </c>
      <c r="AO236" s="43">
        <v>0</v>
      </c>
      <c r="AP236" s="43">
        <v>0</v>
      </c>
      <c r="AQ236" s="43">
        <v>0</v>
      </c>
      <c r="AR236" s="43">
        <v>0</v>
      </c>
      <c r="AS236" s="43">
        <v>0</v>
      </c>
      <c r="AT236" s="43">
        <v>0</v>
      </c>
      <c r="AU236" s="43">
        <v>0</v>
      </c>
      <c r="AV236" s="43"/>
      <c r="AW236" s="19"/>
      <c r="AX236" s="24">
        <f t="shared" si="40"/>
        <v>0</v>
      </c>
      <c r="AY236" s="24">
        <f t="shared" si="41"/>
        <v>0</v>
      </c>
      <c r="AZ236" s="24">
        <f t="shared" si="42"/>
        <v>0</v>
      </c>
      <c r="BA236" s="457">
        <f t="shared" si="43"/>
        <v>4</v>
      </c>
      <c r="BB236" s="217">
        <f t="shared" si="46"/>
        <v>1</v>
      </c>
      <c r="BC236" s="216">
        <f t="shared" si="44"/>
        <v>1</v>
      </c>
      <c r="BD236" s="14">
        <f t="shared" si="47"/>
        <v>36</v>
      </c>
      <c r="BE236" s="349">
        <f t="shared" si="45"/>
        <v>19323778</v>
      </c>
    </row>
    <row r="237" spans="1:57" s="14" customFormat="1" x14ac:dyDescent="0.2">
      <c r="A237" s="40">
        <v>42508</v>
      </c>
      <c r="B237" s="22">
        <v>9079845400</v>
      </c>
      <c r="C237" s="22">
        <f>COUNTIF(СписМінфін!$B$2:$B$101,F237)</f>
        <v>1</v>
      </c>
      <c r="D237" s="22">
        <v>9079845400</v>
      </c>
      <c r="E237" s="22" t="str">
        <f t="shared" si="37"/>
        <v>5ПРИВАТНЕ ПIДПРИЄМСТВО "ВЕКТОР-М"</v>
      </c>
      <c r="F237" s="71" t="s">
        <v>55</v>
      </c>
      <c r="G237" s="41">
        <v>324928226550</v>
      </c>
      <c r="H237" s="40">
        <v>42508</v>
      </c>
      <c r="I237" s="40">
        <v>42508</v>
      </c>
      <c r="J237" s="40" t="s">
        <v>108</v>
      </c>
      <c r="K237" s="42">
        <v>27853315</v>
      </c>
      <c r="L237" s="40">
        <v>42542</v>
      </c>
      <c r="M237" s="24">
        <f t="shared" si="38"/>
        <v>27853315</v>
      </c>
      <c r="N237" s="40">
        <v>42543</v>
      </c>
      <c r="O237" s="24">
        <v>27853315</v>
      </c>
      <c r="P237" s="43">
        <v>0</v>
      </c>
      <c r="Q237" s="43">
        <v>0</v>
      </c>
      <c r="R237" s="43">
        <v>0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223">
        <v>0</v>
      </c>
      <c r="Z237" s="339"/>
      <c r="AA237" s="228">
        <v>0</v>
      </c>
      <c r="AB237" s="43">
        <v>0</v>
      </c>
      <c r="AC237" s="43">
        <v>0</v>
      </c>
      <c r="AD237" s="43">
        <v>0</v>
      </c>
      <c r="AE237" s="43">
        <v>0</v>
      </c>
      <c r="AF237" s="223">
        <v>0</v>
      </c>
      <c r="AG237" s="234"/>
      <c r="AH237" s="228">
        <v>0</v>
      </c>
      <c r="AI237" s="56">
        <f t="shared" si="39"/>
        <v>27853315</v>
      </c>
      <c r="AJ237" s="40">
        <v>42566</v>
      </c>
      <c r="AK237" s="56">
        <v>27853315</v>
      </c>
      <c r="AL237" s="43">
        <v>0</v>
      </c>
      <c r="AM237" s="43">
        <v>0</v>
      </c>
      <c r="AN237" s="43">
        <v>0</v>
      </c>
      <c r="AO237" s="43">
        <v>0</v>
      </c>
      <c r="AP237" s="43">
        <v>0</v>
      </c>
      <c r="AQ237" s="43">
        <v>0</v>
      </c>
      <c r="AR237" s="43">
        <v>0</v>
      </c>
      <c r="AS237" s="43">
        <v>0</v>
      </c>
      <c r="AT237" s="43">
        <v>0</v>
      </c>
      <c r="AU237" s="43">
        <v>0</v>
      </c>
      <c r="AV237" s="43"/>
      <c r="AW237" s="19"/>
      <c r="AX237" s="24">
        <f t="shared" si="40"/>
        <v>0</v>
      </c>
      <c r="AY237" s="24">
        <f t="shared" si="41"/>
        <v>0</v>
      </c>
      <c r="AZ237" s="24">
        <f t="shared" si="42"/>
        <v>0</v>
      </c>
      <c r="BA237" s="457">
        <f t="shared" si="43"/>
        <v>5</v>
      </c>
      <c r="BB237" s="217">
        <f t="shared" si="46"/>
        <v>1</v>
      </c>
      <c r="BC237" s="216">
        <f t="shared" si="44"/>
        <v>1</v>
      </c>
      <c r="BD237" s="14">
        <f t="shared" si="47"/>
        <v>35</v>
      </c>
      <c r="BE237" s="349">
        <f t="shared" si="45"/>
        <v>27853315</v>
      </c>
    </row>
    <row r="238" spans="1:57" s="14" customFormat="1" x14ac:dyDescent="0.2">
      <c r="A238" s="40">
        <v>42538</v>
      </c>
      <c r="B238" s="22">
        <v>9101207434</v>
      </c>
      <c r="C238" s="22">
        <f>COUNTIF(СписМінфін!$B$2:$B$101,F238)</f>
        <v>1</v>
      </c>
      <c r="D238" s="22">
        <v>9101207434</v>
      </c>
      <c r="E238" s="22" t="str">
        <f t="shared" si="37"/>
        <v>6ПРИВАТНЕ ПIДПРИЄМСТВО "ВЕКТОР-М"</v>
      </c>
      <c r="F238" s="71" t="s">
        <v>55</v>
      </c>
      <c r="G238" s="41">
        <v>324928226550</v>
      </c>
      <c r="H238" s="40">
        <v>42538</v>
      </c>
      <c r="I238" s="40">
        <v>42538</v>
      </c>
      <c r="J238" s="40" t="s">
        <v>108</v>
      </c>
      <c r="K238" s="42">
        <v>15420773</v>
      </c>
      <c r="L238" s="40">
        <v>42572</v>
      </c>
      <c r="M238" s="24">
        <f t="shared" si="38"/>
        <v>14446199</v>
      </c>
      <c r="N238" s="40">
        <v>42573</v>
      </c>
      <c r="O238" s="24">
        <v>14446199</v>
      </c>
      <c r="P238" s="43">
        <v>0</v>
      </c>
      <c r="Q238" s="43">
        <v>0</v>
      </c>
      <c r="R238" s="43">
        <v>0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223">
        <v>0</v>
      </c>
      <c r="Z238" s="339"/>
      <c r="AA238" s="228">
        <v>0</v>
      </c>
      <c r="AB238" s="43">
        <v>0</v>
      </c>
      <c r="AC238" s="43">
        <v>0</v>
      </c>
      <c r="AD238" s="43">
        <v>0</v>
      </c>
      <c r="AE238" s="43">
        <v>0</v>
      </c>
      <c r="AF238" s="223">
        <v>0</v>
      </c>
      <c r="AG238" s="234"/>
      <c r="AH238" s="228">
        <v>0</v>
      </c>
      <c r="AI238" s="56">
        <f t="shared" si="39"/>
        <v>14446199</v>
      </c>
      <c r="AJ238" s="40">
        <v>42580</v>
      </c>
      <c r="AK238" s="56">
        <v>14446199</v>
      </c>
      <c r="AL238" s="43">
        <v>0</v>
      </c>
      <c r="AM238" s="43">
        <v>0</v>
      </c>
      <c r="AN238" s="43">
        <v>0</v>
      </c>
      <c r="AO238" s="43">
        <v>0</v>
      </c>
      <c r="AP238" s="43">
        <v>0</v>
      </c>
      <c r="AQ238" s="43">
        <v>0</v>
      </c>
      <c r="AR238" s="43">
        <v>0</v>
      </c>
      <c r="AS238" s="43">
        <v>0</v>
      </c>
      <c r="AT238" s="43">
        <v>0</v>
      </c>
      <c r="AU238" s="43">
        <v>0</v>
      </c>
      <c r="AV238" s="43"/>
      <c r="AW238" s="19"/>
      <c r="AX238" s="24">
        <f t="shared" si="40"/>
        <v>974574</v>
      </c>
      <c r="AY238" s="24">
        <f t="shared" si="41"/>
        <v>0</v>
      </c>
      <c r="AZ238" s="24">
        <f t="shared" si="42"/>
        <v>974574</v>
      </c>
      <c r="BA238" s="457">
        <f t="shared" si="43"/>
        <v>6</v>
      </c>
      <c r="BB238" s="217">
        <f t="shared" si="46"/>
        <v>0.93680122261056564</v>
      </c>
      <c r="BC238" s="216">
        <f t="shared" si="44"/>
        <v>1</v>
      </c>
      <c r="BD238" s="14">
        <f t="shared" si="47"/>
        <v>35</v>
      </c>
      <c r="BE238" s="349">
        <f t="shared" si="45"/>
        <v>15420773</v>
      </c>
    </row>
    <row r="239" spans="1:57" s="14" customFormat="1" x14ac:dyDescent="0.2">
      <c r="A239" s="40">
        <v>42565</v>
      </c>
      <c r="B239" s="22">
        <v>9119816429</v>
      </c>
      <c r="C239" s="22">
        <f>COUNTIF(СписМінфін!$B$2:$B$101,F239)</f>
        <v>1</v>
      </c>
      <c r="D239" s="22">
        <v>9119816429</v>
      </c>
      <c r="E239" s="22" t="str">
        <f t="shared" si="37"/>
        <v>7ПРИВАТНЕ ПIДПРИЄМСТВО "ВЕКТОР-М"</v>
      </c>
      <c r="F239" s="71" t="s">
        <v>55</v>
      </c>
      <c r="G239" s="41">
        <v>324928226550</v>
      </c>
      <c r="H239" s="40">
        <v>42565</v>
      </c>
      <c r="I239" s="40">
        <v>42565</v>
      </c>
      <c r="J239" s="40" t="s">
        <v>108</v>
      </c>
      <c r="K239" s="42">
        <v>5335198</v>
      </c>
      <c r="L239" s="40">
        <v>42607</v>
      </c>
      <c r="M239" s="24">
        <f t="shared" si="38"/>
        <v>5335198</v>
      </c>
      <c r="N239" s="40">
        <v>42607</v>
      </c>
      <c r="O239" s="24">
        <v>5335198</v>
      </c>
      <c r="P239" s="43">
        <v>0</v>
      </c>
      <c r="Q239" s="43">
        <v>0</v>
      </c>
      <c r="R239" s="43">
        <v>0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223">
        <v>0</v>
      </c>
      <c r="Z239" s="339"/>
      <c r="AA239" s="228">
        <v>0</v>
      </c>
      <c r="AB239" s="43">
        <v>0</v>
      </c>
      <c r="AC239" s="43">
        <v>0</v>
      </c>
      <c r="AD239" s="43">
        <v>0</v>
      </c>
      <c r="AE239" s="43">
        <v>0</v>
      </c>
      <c r="AF239" s="223">
        <v>0</v>
      </c>
      <c r="AG239" s="234"/>
      <c r="AH239" s="228">
        <v>0</v>
      </c>
      <c r="AI239" s="56">
        <f t="shared" si="39"/>
        <v>5335198</v>
      </c>
      <c r="AJ239" s="40">
        <v>42613</v>
      </c>
      <c r="AK239" s="56">
        <v>5335198</v>
      </c>
      <c r="AL239" s="43">
        <v>0</v>
      </c>
      <c r="AM239" s="43">
        <v>0</v>
      </c>
      <c r="AN239" s="43">
        <v>0</v>
      </c>
      <c r="AO239" s="43">
        <v>0</v>
      </c>
      <c r="AP239" s="43">
        <v>0</v>
      </c>
      <c r="AQ239" s="43">
        <v>0</v>
      </c>
      <c r="AR239" s="43">
        <v>0</v>
      </c>
      <c r="AS239" s="43">
        <v>0</v>
      </c>
      <c r="AT239" s="43">
        <v>0</v>
      </c>
      <c r="AU239" s="43">
        <v>0</v>
      </c>
      <c r="AV239" s="43"/>
      <c r="AW239" s="19"/>
      <c r="AX239" s="24">
        <f t="shared" si="40"/>
        <v>0</v>
      </c>
      <c r="AY239" s="24">
        <f t="shared" si="41"/>
        <v>0</v>
      </c>
      <c r="AZ239" s="24">
        <f t="shared" si="42"/>
        <v>0</v>
      </c>
      <c r="BA239" s="457">
        <f t="shared" si="43"/>
        <v>7</v>
      </c>
      <c r="BB239" s="217">
        <f t="shared" si="46"/>
        <v>1</v>
      </c>
      <c r="BC239" s="216">
        <f t="shared" si="44"/>
        <v>1</v>
      </c>
      <c r="BD239" s="14">
        <f t="shared" si="47"/>
        <v>42</v>
      </c>
      <c r="BE239" s="349">
        <f t="shared" si="45"/>
        <v>5335198</v>
      </c>
    </row>
    <row r="240" spans="1:57" s="14" customFormat="1" x14ac:dyDescent="0.2">
      <c r="A240" s="40">
        <v>42600</v>
      </c>
      <c r="B240" s="22">
        <v>9148652934</v>
      </c>
      <c r="C240" s="22">
        <f>COUNTIF(СписМінфін!$B$2:$B$101,F240)</f>
        <v>1</v>
      </c>
      <c r="D240" s="22">
        <v>9148652934</v>
      </c>
      <c r="E240" s="22" t="str">
        <f t="shared" si="37"/>
        <v>8ПРИВАТНЕ ПIДПРИЄМСТВО "ВЕКТОР-М"</v>
      </c>
      <c r="F240" s="71" t="s">
        <v>55</v>
      </c>
      <c r="G240" s="41">
        <v>324928226550</v>
      </c>
      <c r="H240" s="40">
        <v>42600</v>
      </c>
      <c r="I240" s="40">
        <v>42600</v>
      </c>
      <c r="J240" s="40" t="s">
        <v>108</v>
      </c>
      <c r="K240" s="42">
        <v>64624134</v>
      </c>
      <c r="L240" s="40">
        <v>42636</v>
      </c>
      <c r="M240" s="24">
        <f t="shared" si="38"/>
        <v>64624134</v>
      </c>
      <c r="N240" s="40">
        <v>42636</v>
      </c>
      <c r="O240" s="24">
        <v>64624134</v>
      </c>
      <c r="P240" s="43">
        <v>0</v>
      </c>
      <c r="Q240" s="43">
        <v>0</v>
      </c>
      <c r="R240" s="43">
        <v>0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223">
        <v>0</v>
      </c>
      <c r="Z240" s="339"/>
      <c r="AA240" s="228">
        <v>0</v>
      </c>
      <c r="AB240" s="43">
        <v>0</v>
      </c>
      <c r="AC240" s="43">
        <v>0</v>
      </c>
      <c r="AD240" s="43">
        <v>0</v>
      </c>
      <c r="AE240" s="43">
        <v>0</v>
      </c>
      <c r="AF240" s="223">
        <v>0</v>
      </c>
      <c r="AG240" s="234"/>
      <c r="AH240" s="228">
        <v>0</v>
      </c>
      <c r="AI240" s="56">
        <f t="shared" si="39"/>
        <v>64624134</v>
      </c>
      <c r="AJ240" s="40">
        <v>42642</v>
      </c>
      <c r="AK240" s="56">
        <v>64624134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/>
      <c r="AW240" s="19"/>
      <c r="AX240" s="24">
        <f t="shared" si="40"/>
        <v>0</v>
      </c>
      <c r="AY240" s="24">
        <f t="shared" si="41"/>
        <v>0</v>
      </c>
      <c r="AZ240" s="24">
        <f t="shared" si="42"/>
        <v>0</v>
      </c>
      <c r="BA240" s="457">
        <f t="shared" si="43"/>
        <v>8</v>
      </c>
      <c r="BB240" s="217">
        <f t="shared" si="46"/>
        <v>1</v>
      </c>
      <c r="BC240" s="216">
        <f t="shared" si="44"/>
        <v>1</v>
      </c>
      <c r="BD240" s="14">
        <f t="shared" si="47"/>
        <v>36</v>
      </c>
      <c r="BE240" s="349">
        <f t="shared" si="45"/>
        <v>64624134</v>
      </c>
    </row>
    <row r="241" spans="1:57" s="14" customFormat="1" x14ac:dyDescent="0.2">
      <c r="A241" s="40">
        <v>42629</v>
      </c>
      <c r="B241" s="22">
        <v>9170943208</v>
      </c>
      <c r="C241" s="22">
        <f>COUNTIF(СписМінфін!$B$2:$B$101,F241)</f>
        <v>1</v>
      </c>
      <c r="D241" s="22">
        <v>9170943208</v>
      </c>
      <c r="E241" s="22" t="str">
        <f t="shared" si="37"/>
        <v>9ПРИВАТНЕ ПIДПРИЄМСТВО "ВЕКТОР-М"</v>
      </c>
      <c r="F241" s="71" t="s">
        <v>55</v>
      </c>
      <c r="G241" s="41">
        <v>324928226550</v>
      </c>
      <c r="H241" s="40">
        <v>42629</v>
      </c>
      <c r="I241" s="40">
        <v>42629</v>
      </c>
      <c r="J241" s="40" t="s">
        <v>108</v>
      </c>
      <c r="K241" s="42">
        <v>23000992</v>
      </c>
      <c r="L241" s="40">
        <v>42663</v>
      </c>
      <c r="M241" s="24">
        <f t="shared" si="38"/>
        <v>22590817.670000002</v>
      </c>
      <c r="N241" s="40">
        <v>42664</v>
      </c>
      <c r="O241" s="24">
        <v>22590817.670000002</v>
      </c>
      <c r="P241" s="43">
        <v>0</v>
      </c>
      <c r="Q241" s="43">
        <v>0</v>
      </c>
      <c r="R241" s="43">
        <v>0</v>
      </c>
      <c r="S241" s="43">
        <v>0</v>
      </c>
      <c r="T241" s="43">
        <v>0</v>
      </c>
      <c r="U241" s="43">
        <v>0</v>
      </c>
      <c r="V241" s="43">
        <v>0</v>
      </c>
      <c r="W241" s="43">
        <v>0</v>
      </c>
      <c r="X241" s="43">
        <v>0</v>
      </c>
      <c r="Y241" s="223">
        <v>0</v>
      </c>
      <c r="Z241" s="339"/>
      <c r="AA241" s="228">
        <v>0</v>
      </c>
      <c r="AB241" s="43">
        <v>0</v>
      </c>
      <c r="AC241" s="43">
        <v>0</v>
      </c>
      <c r="AD241" s="43">
        <v>0</v>
      </c>
      <c r="AE241" s="43">
        <v>0</v>
      </c>
      <c r="AF241" s="223">
        <v>0</v>
      </c>
      <c r="AG241" s="234"/>
      <c r="AH241" s="228">
        <v>0</v>
      </c>
      <c r="AI241" s="56">
        <f t="shared" si="39"/>
        <v>22590817.670000002</v>
      </c>
      <c r="AJ241" s="40">
        <v>42670</v>
      </c>
      <c r="AK241" s="56">
        <v>22590817.670000002</v>
      </c>
      <c r="AL241" s="43">
        <v>0</v>
      </c>
      <c r="AM241" s="43">
        <v>0</v>
      </c>
      <c r="AN241" s="43">
        <v>0</v>
      </c>
      <c r="AO241" s="43">
        <v>0</v>
      </c>
      <c r="AP241" s="43">
        <v>0</v>
      </c>
      <c r="AQ241" s="43">
        <v>0</v>
      </c>
      <c r="AR241" s="43">
        <v>0</v>
      </c>
      <c r="AS241" s="43">
        <v>0</v>
      </c>
      <c r="AT241" s="43">
        <v>0</v>
      </c>
      <c r="AU241" s="43">
        <v>0</v>
      </c>
      <c r="AV241" s="43"/>
      <c r="AW241" s="19"/>
      <c r="AX241" s="24">
        <f t="shared" si="40"/>
        <v>410174.32999999821</v>
      </c>
      <c r="AY241" s="24">
        <f t="shared" si="41"/>
        <v>0</v>
      </c>
      <c r="AZ241" s="24">
        <f t="shared" si="42"/>
        <v>410174.32999999821</v>
      </c>
      <c r="BA241" s="457">
        <f t="shared" si="43"/>
        <v>9</v>
      </c>
      <c r="BB241" s="217">
        <f t="shared" si="46"/>
        <v>0.98216710261887841</v>
      </c>
      <c r="BC241" s="216">
        <f t="shared" si="44"/>
        <v>1</v>
      </c>
      <c r="BD241" s="14">
        <f t="shared" si="47"/>
        <v>35</v>
      </c>
      <c r="BE241" s="349">
        <f t="shared" si="45"/>
        <v>23000992</v>
      </c>
    </row>
    <row r="242" spans="1:57" s="14" customFormat="1" x14ac:dyDescent="0.2">
      <c r="A242" s="40">
        <v>42662</v>
      </c>
      <c r="B242" s="22">
        <v>9197183990</v>
      </c>
      <c r="C242" s="22">
        <f>COUNTIF(СписМінфін!$B$2:$B$101,F242)</f>
        <v>1</v>
      </c>
      <c r="D242" s="22">
        <v>9197183990</v>
      </c>
      <c r="E242" s="22" t="str">
        <f t="shared" si="37"/>
        <v>10ПРИВАТНЕ ПIДПРИЄМСТВО "ВЕКТОР-М"</v>
      </c>
      <c r="F242" s="71" t="s">
        <v>55</v>
      </c>
      <c r="G242" s="41">
        <v>324928226550</v>
      </c>
      <c r="H242" s="40">
        <v>42662</v>
      </c>
      <c r="I242" s="40">
        <v>42662</v>
      </c>
      <c r="J242" s="40" t="s">
        <v>108</v>
      </c>
      <c r="K242" s="42">
        <v>33393638</v>
      </c>
      <c r="L242" s="40">
        <v>42692</v>
      </c>
      <c r="M242" s="24">
        <f t="shared" si="38"/>
        <v>33393638</v>
      </c>
      <c r="N242" s="40">
        <v>42695</v>
      </c>
      <c r="O242" s="24">
        <v>33393638</v>
      </c>
      <c r="P242" s="43">
        <v>0</v>
      </c>
      <c r="Q242" s="43">
        <v>0</v>
      </c>
      <c r="R242" s="43">
        <v>0</v>
      </c>
      <c r="S242" s="43">
        <v>0</v>
      </c>
      <c r="T242" s="43">
        <v>0</v>
      </c>
      <c r="U242" s="43">
        <v>0</v>
      </c>
      <c r="V242" s="43">
        <v>0</v>
      </c>
      <c r="W242" s="43">
        <v>0</v>
      </c>
      <c r="X242" s="43">
        <v>0</v>
      </c>
      <c r="Y242" s="223">
        <v>0</v>
      </c>
      <c r="Z242" s="339"/>
      <c r="AA242" s="228">
        <v>0</v>
      </c>
      <c r="AB242" s="43">
        <v>0</v>
      </c>
      <c r="AC242" s="43">
        <v>0</v>
      </c>
      <c r="AD242" s="43">
        <v>0</v>
      </c>
      <c r="AE242" s="43">
        <v>0</v>
      </c>
      <c r="AF242" s="223">
        <v>0</v>
      </c>
      <c r="AG242" s="234"/>
      <c r="AH242" s="228">
        <v>0</v>
      </c>
      <c r="AI242" s="56">
        <f t="shared" si="39"/>
        <v>33393638</v>
      </c>
      <c r="AJ242" s="40">
        <v>42704</v>
      </c>
      <c r="AK242" s="56">
        <v>33393638</v>
      </c>
      <c r="AL242" s="43">
        <v>0</v>
      </c>
      <c r="AM242" s="43">
        <v>0</v>
      </c>
      <c r="AN242" s="43">
        <v>0</v>
      </c>
      <c r="AO242" s="43">
        <v>0</v>
      </c>
      <c r="AP242" s="43">
        <v>0</v>
      </c>
      <c r="AQ242" s="43">
        <v>0</v>
      </c>
      <c r="AR242" s="43">
        <v>0</v>
      </c>
      <c r="AS242" s="43">
        <v>0</v>
      </c>
      <c r="AT242" s="43">
        <v>0</v>
      </c>
      <c r="AU242" s="43">
        <v>0</v>
      </c>
      <c r="AV242" s="43"/>
      <c r="AW242" s="19"/>
      <c r="AX242" s="24">
        <f t="shared" si="40"/>
        <v>0</v>
      </c>
      <c r="AY242" s="24">
        <f t="shared" si="41"/>
        <v>0</v>
      </c>
      <c r="AZ242" s="24">
        <f t="shared" si="42"/>
        <v>0</v>
      </c>
      <c r="BA242" s="457">
        <f t="shared" si="43"/>
        <v>10</v>
      </c>
      <c r="BB242" s="217">
        <f t="shared" si="46"/>
        <v>1</v>
      </c>
      <c r="BC242" s="216">
        <f t="shared" si="44"/>
        <v>1</v>
      </c>
      <c r="BD242" s="14">
        <f t="shared" si="47"/>
        <v>33</v>
      </c>
      <c r="BE242" s="349">
        <f t="shared" si="45"/>
        <v>33393638</v>
      </c>
    </row>
    <row r="243" spans="1:57" s="14" customFormat="1" x14ac:dyDescent="0.2">
      <c r="A243" s="40">
        <v>42692</v>
      </c>
      <c r="B243" s="22">
        <v>9221653334</v>
      </c>
      <c r="C243" s="22">
        <f>COUNTIF(СписМінфін!$B$2:$B$101,F243)</f>
        <v>1</v>
      </c>
      <c r="D243" s="22">
        <v>9221653334</v>
      </c>
      <c r="E243" s="22" t="str">
        <f t="shared" si="37"/>
        <v>11ПРИВАТНЕ ПIДПРИЄМСТВО "ВЕКТОР-М"</v>
      </c>
      <c r="F243" s="71" t="s">
        <v>55</v>
      </c>
      <c r="G243" s="41">
        <v>324928226550</v>
      </c>
      <c r="H243" s="40">
        <v>42692</v>
      </c>
      <c r="I243" s="40">
        <v>42692</v>
      </c>
      <c r="J243" s="40" t="s">
        <v>108</v>
      </c>
      <c r="K243" s="42">
        <v>32161059</v>
      </c>
      <c r="L243" s="40">
        <v>42725</v>
      </c>
      <c r="M243" s="24">
        <f t="shared" si="38"/>
        <v>32161059</v>
      </c>
      <c r="N243" s="40">
        <v>42725</v>
      </c>
      <c r="O243" s="24">
        <v>32161059</v>
      </c>
      <c r="P243" s="43">
        <v>0</v>
      </c>
      <c r="Q243" s="43">
        <v>0</v>
      </c>
      <c r="R243" s="43">
        <v>0</v>
      </c>
      <c r="S243" s="43">
        <v>0</v>
      </c>
      <c r="T243" s="43">
        <v>0</v>
      </c>
      <c r="U243" s="43">
        <v>0</v>
      </c>
      <c r="V243" s="43">
        <v>0</v>
      </c>
      <c r="W243" s="43">
        <v>0</v>
      </c>
      <c r="X243" s="43">
        <v>0</v>
      </c>
      <c r="Y243" s="223">
        <v>0</v>
      </c>
      <c r="Z243" s="339"/>
      <c r="AA243" s="228">
        <v>0</v>
      </c>
      <c r="AB243" s="43">
        <v>0</v>
      </c>
      <c r="AC243" s="43">
        <v>0</v>
      </c>
      <c r="AD243" s="43">
        <v>0</v>
      </c>
      <c r="AE243" s="43">
        <v>0</v>
      </c>
      <c r="AF243" s="223">
        <v>0</v>
      </c>
      <c r="AG243" s="234"/>
      <c r="AH243" s="228">
        <v>0</v>
      </c>
      <c r="AI243" s="56">
        <f t="shared" si="39"/>
        <v>32161059</v>
      </c>
      <c r="AJ243" s="40">
        <v>42730</v>
      </c>
      <c r="AK243" s="56">
        <v>32161059</v>
      </c>
      <c r="AL243" s="43">
        <v>0</v>
      </c>
      <c r="AM243" s="43">
        <v>0</v>
      </c>
      <c r="AN243" s="43">
        <v>0</v>
      </c>
      <c r="AO243" s="43">
        <v>0</v>
      </c>
      <c r="AP243" s="43">
        <v>0</v>
      </c>
      <c r="AQ243" s="43">
        <v>0</v>
      </c>
      <c r="AR243" s="43">
        <v>0</v>
      </c>
      <c r="AS243" s="43">
        <v>0</v>
      </c>
      <c r="AT243" s="43">
        <v>0</v>
      </c>
      <c r="AU243" s="43">
        <v>0</v>
      </c>
      <c r="AV243" s="43"/>
      <c r="AW243" s="19"/>
      <c r="AX243" s="24">
        <f t="shared" si="40"/>
        <v>0</v>
      </c>
      <c r="AY243" s="24">
        <f t="shared" si="41"/>
        <v>0</v>
      </c>
      <c r="AZ243" s="24">
        <f t="shared" si="42"/>
        <v>0</v>
      </c>
      <c r="BA243" s="457">
        <f t="shared" si="43"/>
        <v>11</v>
      </c>
      <c r="BB243" s="217">
        <f t="shared" si="46"/>
        <v>1</v>
      </c>
      <c r="BC243" s="216">
        <f t="shared" si="44"/>
        <v>1</v>
      </c>
      <c r="BD243" s="14">
        <f t="shared" si="47"/>
        <v>33</v>
      </c>
      <c r="BE243" s="349">
        <f t="shared" si="45"/>
        <v>32161059</v>
      </c>
    </row>
    <row r="244" spans="1:57" s="14" customFormat="1" x14ac:dyDescent="0.2">
      <c r="A244" s="40">
        <v>42723</v>
      </c>
      <c r="B244" s="22">
        <v>9246075845</v>
      </c>
      <c r="C244" s="22">
        <f>COUNTIF(СписМінфін!$B$2:$B$101,F244)</f>
        <v>1</v>
      </c>
      <c r="D244" s="22">
        <v>9246075845</v>
      </c>
      <c r="E244" s="22" t="str">
        <f t="shared" si="37"/>
        <v>12ПРИВАТНЕ ПIДПРИЄМСТВО "ВЕКТОР-М"</v>
      </c>
      <c r="F244" s="71" t="s">
        <v>55</v>
      </c>
      <c r="G244" s="41">
        <v>324928226550</v>
      </c>
      <c r="H244" s="40">
        <v>42723</v>
      </c>
      <c r="I244" s="40">
        <v>42723</v>
      </c>
      <c r="J244" s="40" t="s">
        <v>108</v>
      </c>
      <c r="K244" s="42">
        <v>39794886</v>
      </c>
      <c r="L244" s="31">
        <v>42755</v>
      </c>
      <c r="M244" s="24">
        <f t="shared" si="38"/>
        <v>37881871.140000001</v>
      </c>
      <c r="N244" s="31">
        <v>42755</v>
      </c>
      <c r="O244" s="30">
        <v>37800152.140000001</v>
      </c>
      <c r="P244" s="31">
        <v>42823</v>
      </c>
      <c r="Q244" s="32">
        <v>81719</v>
      </c>
      <c r="R244" s="43">
        <v>0</v>
      </c>
      <c r="S244" s="43">
        <v>0</v>
      </c>
      <c r="T244" s="43">
        <v>0</v>
      </c>
      <c r="U244" s="43">
        <v>0</v>
      </c>
      <c r="V244" s="43">
        <v>0</v>
      </c>
      <c r="W244" s="43">
        <v>0</v>
      </c>
      <c r="X244" s="43">
        <v>0</v>
      </c>
      <c r="Y244" s="223">
        <v>0</v>
      </c>
      <c r="Z244" s="339"/>
      <c r="AA244" s="228">
        <v>0</v>
      </c>
      <c r="AB244" s="43">
        <v>0</v>
      </c>
      <c r="AC244" s="43">
        <v>0</v>
      </c>
      <c r="AD244" s="43">
        <v>0</v>
      </c>
      <c r="AE244" s="43">
        <v>0</v>
      </c>
      <c r="AF244" s="223">
        <v>0</v>
      </c>
      <c r="AG244" s="234"/>
      <c r="AH244" s="228">
        <v>0</v>
      </c>
      <c r="AI244" s="56">
        <f t="shared" si="39"/>
        <v>37800152.140000001</v>
      </c>
      <c r="AJ244" s="31">
        <v>42768</v>
      </c>
      <c r="AK244" s="30">
        <v>37800152.140000001</v>
      </c>
      <c r="AL244" s="43">
        <v>0</v>
      </c>
      <c r="AM244" s="43">
        <v>0</v>
      </c>
      <c r="AN244" s="43">
        <v>0</v>
      </c>
      <c r="AO244" s="43">
        <v>0</v>
      </c>
      <c r="AP244" s="43">
        <v>0</v>
      </c>
      <c r="AQ244" s="43">
        <v>0</v>
      </c>
      <c r="AR244" s="43">
        <v>0</v>
      </c>
      <c r="AS244" s="43">
        <v>0</v>
      </c>
      <c r="AT244" s="43">
        <v>0</v>
      </c>
      <c r="AU244" s="43">
        <v>0</v>
      </c>
      <c r="AV244" s="43"/>
      <c r="AW244" s="19"/>
      <c r="AX244" s="24">
        <f t="shared" si="40"/>
        <v>1913014.8599999994</v>
      </c>
      <c r="AY244" s="24">
        <f t="shared" si="41"/>
        <v>81719</v>
      </c>
      <c r="AZ244" s="24">
        <f t="shared" si="42"/>
        <v>1994733.8599999994</v>
      </c>
      <c r="BA244" s="457">
        <f t="shared" si="43"/>
        <v>12</v>
      </c>
      <c r="BB244" s="217">
        <f t="shared" si="46"/>
        <v>0.95192812312617259</v>
      </c>
      <c r="BC244" s="216">
        <f t="shared" si="44"/>
        <v>0.99784279399246167</v>
      </c>
      <c r="BD244" s="14">
        <f t="shared" si="47"/>
        <v>32</v>
      </c>
      <c r="BE244" s="349">
        <f t="shared" si="45"/>
        <v>39794886</v>
      </c>
    </row>
    <row r="245" spans="1:57" s="14" customFormat="1" x14ac:dyDescent="0.2">
      <c r="A245" s="40">
        <v>42422</v>
      </c>
      <c r="B245" s="22">
        <v>9022140491</v>
      </c>
      <c r="C245" s="22">
        <f>COUNTIF(СписМінфін!$B$2:$B$101,F245)</f>
        <v>1</v>
      </c>
      <c r="D245" s="22">
        <v>9022140491</v>
      </c>
      <c r="E245" s="22" t="str">
        <f t="shared" si="37"/>
        <v>2ПРИВАТНЕ ПIДПРИЄМСТВО "ТОРГОВИЙ ДІМ "МАЙОЛА"</v>
      </c>
      <c r="F245" s="71" t="s">
        <v>80</v>
      </c>
      <c r="G245" s="41">
        <v>327120313055</v>
      </c>
      <c r="H245" s="40">
        <v>42422</v>
      </c>
      <c r="I245" s="40">
        <v>42422</v>
      </c>
      <c r="J245" s="40" t="s">
        <v>108</v>
      </c>
      <c r="K245" s="56">
        <v>12599379</v>
      </c>
      <c r="L245" s="40">
        <v>42450</v>
      </c>
      <c r="M245" s="24">
        <f t="shared" si="38"/>
        <v>12599379</v>
      </c>
      <c r="N245" s="40">
        <v>42451</v>
      </c>
      <c r="O245" s="24">
        <v>12599379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223">
        <v>0</v>
      </c>
      <c r="Z245" s="339"/>
      <c r="AA245" s="228">
        <v>0</v>
      </c>
      <c r="AB245" s="43">
        <v>0</v>
      </c>
      <c r="AC245" s="43">
        <v>0</v>
      </c>
      <c r="AD245" s="43">
        <v>0</v>
      </c>
      <c r="AE245" s="43">
        <v>0</v>
      </c>
      <c r="AF245" s="223">
        <v>0</v>
      </c>
      <c r="AG245" s="234"/>
      <c r="AH245" s="228">
        <v>0</v>
      </c>
      <c r="AI245" s="56">
        <f t="shared" si="39"/>
        <v>12599379</v>
      </c>
      <c r="AJ245" s="40">
        <v>42454</v>
      </c>
      <c r="AK245" s="56">
        <v>12599379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/>
      <c r="AW245" s="19"/>
      <c r="AX245" s="24">
        <f t="shared" si="40"/>
        <v>0</v>
      </c>
      <c r="AY245" s="24">
        <f t="shared" si="41"/>
        <v>0</v>
      </c>
      <c r="AZ245" s="24">
        <f t="shared" si="42"/>
        <v>0</v>
      </c>
      <c r="BA245" s="457">
        <f t="shared" si="43"/>
        <v>2</v>
      </c>
      <c r="BB245" s="217">
        <f t="shared" si="46"/>
        <v>1</v>
      </c>
      <c r="BC245" s="216">
        <f t="shared" si="44"/>
        <v>1</v>
      </c>
      <c r="BD245" s="14">
        <f t="shared" si="47"/>
        <v>29</v>
      </c>
      <c r="BE245" s="349">
        <f t="shared" si="45"/>
        <v>12599379</v>
      </c>
    </row>
    <row r="246" spans="1:57" s="14" customFormat="1" x14ac:dyDescent="0.2">
      <c r="A246" s="40">
        <v>42446</v>
      </c>
      <c r="B246" s="22">
        <v>9037678332</v>
      </c>
      <c r="C246" s="22">
        <f>COUNTIF(СписМінфін!$B$2:$B$101,F246)</f>
        <v>1</v>
      </c>
      <c r="D246" s="22">
        <v>9037678332</v>
      </c>
      <c r="E246" s="22" t="str">
        <f t="shared" si="37"/>
        <v>3ПРИВАТНЕ ПIДПРИЄМСТВО "ТОРГОВИЙ ДІМ "МАЙОЛА"</v>
      </c>
      <c r="F246" s="71" t="s">
        <v>80</v>
      </c>
      <c r="G246" s="41">
        <v>327120313055</v>
      </c>
      <c r="H246" s="40">
        <v>42446</v>
      </c>
      <c r="I246" s="40">
        <v>42446</v>
      </c>
      <c r="J246" s="40" t="s">
        <v>108</v>
      </c>
      <c r="K246" s="56">
        <v>17681706</v>
      </c>
      <c r="L246" s="40">
        <v>42480</v>
      </c>
      <c r="M246" s="24">
        <f t="shared" si="38"/>
        <v>17681706</v>
      </c>
      <c r="N246" s="40">
        <v>42481</v>
      </c>
      <c r="O246" s="24">
        <v>17681706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223">
        <v>0</v>
      </c>
      <c r="Z246" s="339"/>
      <c r="AA246" s="228">
        <v>0</v>
      </c>
      <c r="AB246" s="43">
        <v>0</v>
      </c>
      <c r="AC246" s="43">
        <v>0</v>
      </c>
      <c r="AD246" s="43">
        <v>0</v>
      </c>
      <c r="AE246" s="43">
        <v>0</v>
      </c>
      <c r="AF246" s="223">
        <v>0</v>
      </c>
      <c r="AG246" s="234"/>
      <c r="AH246" s="228">
        <v>0</v>
      </c>
      <c r="AI246" s="56">
        <f t="shared" si="39"/>
        <v>17681706</v>
      </c>
      <c r="AJ246" s="40">
        <v>42488</v>
      </c>
      <c r="AK246" s="56">
        <v>17681706</v>
      </c>
      <c r="AL246" s="43">
        <v>0</v>
      </c>
      <c r="AM246" s="43">
        <v>0</v>
      </c>
      <c r="AN246" s="43">
        <v>0</v>
      </c>
      <c r="AO246" s="43">
        <v>0</v>
      </c>
      <c r="AP246" s="43">
        <v>0</v>
      </c>
      <c r="AQ246" s="43">
        <v>0</v>
      </c>
      <c r="AR246" s="43">
        <v>0</v>
      </c>
      <c r="AS246" s="43">
        <v>0</v>
      </c>
      <c r="AT246" s="43">
        <v>0</v>
      </c>
      <c r="AU246" s="43">
        <v>0</v>
      </c>
      <c r="AV246" s="43"/>
      <c r="AW246" s="19"/>
      <c r="AX246" s="24">
        <f t="shared" si="40"/>
        <v>0</v>
      </c>
      <c r="AY246" s="24">
        <f t="shared" si="41"/>
        <v>0</v>
      </c>
      <c r="AZ246" s="24">
        <f t="shared" si="42"/>
        <v>0</v>
      </c>
      <c r="BA246" s="457">
        <f t="shared" si="43"/>
        <v>3</v>
      </c>
      <c r="BB246" s="217">
        <f t="shared" si="46"/>
        <v>1</v>
      </c>
      <c r="BC246" s="216">
        <f t="shared" si="44"/>
        <v>1</v>
      </c>
      <c r="BD246" s="14">
        <f t="shared" si="47"/>
        <v>35</v>
      </c>
      <c r="BE246" s="349">
        <f t="shared" si="45"/>
        <v>17681706</v>
      </c>
    </row>
    <row r="247" spans="1:57" s="14" customFormat="1" x14ac:dyDescent="0.2">
      <c r="A247" s="40">
        <v>42478</v>
      </c>
      <c r="B247" s="22">
        <v>9058940717</v>
      </c>
      <c r="C247" s="22">
        <f>COUNTIF(СписМінфін!$B$2:$B$101,F247)</f>
        <v>1</v>
      </c>
      <c r="D247" s="22">
        <v>9058940717</v>
      </c>
      <c r="E247" s="22" t="str">
        <f t="shared" si="37"/>
        <v>4ПРИВАТНЕ ПIДПРИЄМСТВО "ТОРГОВИЙ ДІМ "МАЙОЛА"</v>
      </c>
      <c r="F247" s="71" t="s">
        <v>80</v>
      </c>
      <c r="G247" s="41">
        <v>327120313055</v>
      </c>
      <c r="H247" s="40">
        <v>42478</v>
      </c>
      <c r="I247" s="40">
        <v>42478</v>
      </c>
      <c r="J247" s="40" t="s">
        <v>108</v>
      </c>
      <c r="K247" s="56">
        <v>21486758</v>
      </c>
      <c r="L247" s="40">
        <v>42513</v>
      </c>
      <c r="M247" s="24">
        <f t="shared" si="38"/>
        <v>21486758</v>
      </c>
      <c r="N247" s="40">
        <v>42514</v>
      </c>
      <c r="O247" s="24">
        <v>21486758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223">
        <v>0</v>
      </c>
      <c r="Z247" s="339"/>
      <c r="AA247" s="228">
        <v>0</v>
      </c>
      <c r="AB247" s="43">
        <v>0</v>
      </c>
      <c r="AC247" s="43">
        <v>0</v>
      </c>
      <c r="AD247" s="43">
        <v>0</v>
      </c>
      <c r="AE247" s="43">
        <v>0</v>
      </c>
      <c r="AF247" s="223">
        <v>0</v>
      </c>
      <c r="AG247" s="234"/>
      <c r="AH247" s="228">
        <v>0</v>
      </c>
      <c r="AI247" s="56">
        <f t="shared" si="39"/>
        <v>21486758</v>
      </c>
      <c r="AJ247" s="40">
        <v>42517</v>
      </c>
      <c r="AK247" s="56">
        <v>21486758</v>
      </c>
      <c r="AL247" s="43">
        <v>0</v>
      </c>
      <c r="AM247" s="43">
        <v>0</v>
      </c>
      <c r="AN247" s="43">
        <v>0</v>
      </c>
      <c r="AO247" s="43">
        <v>0</v>
      </c>
      <c r="AP247" s="43">
        <v>0</v>
      </c>
      <c r="AQ247" s="43">
        <v>0</v>
      </c>
      <c r="AR247" s="43">
        <v>0</v>
      </c>
      <c r="AS247" s="43">
        <v>0</v>
      </c>
      <c r="AT247" s="43">
        <v>0</v>
      </c>
      <c r="AU247" s="43">
        <v>0</v>
      </c>
      <c r="AV247" s="43"/>
      <c r="AW247" s="19"/>
      <c r="AX247" s="24">
        <f t="shared" si="40"/>
        <v>0</v>
      </c>
      <c r="AY247" s="24">
        <f t="shared" si="41"/>
        <v>0</v>
      </c>
      <c r="AZ247" s="24">
        <f t="shared" si="42"/>
        <v>0</v>
      </c>
      <c r="BA247" s="457">
        <f t="shared" si="43"/>
        <v>4</v>
      </c>
      <c r="BB247" s="217">
        <f t="shared" si="46"/>
        <v>1</v>
      </c>
      <c r="BC247" s="216">
        <f t="shared" si="44"/>
        <v>1</v>
      </c>
      <c r="BD247" s="14">
        <f t="shared" si="47"/>
        <v>36</v>
      </c>
      <c r="BE247" s="349">
        <f t="shared" si="45"/>
        <v>21486758</v>
      </c>
    </row>
    <row r="248" spans="1:57" s="14" customFormat="1" x14ac:dyDescent="0.2">
      <c r="A248" s="40">
        <v>42507</v>
      </c>
      <c r="B248" s="22">
        <v>9079432343</v>
      </c>
      <c r="C248" s="22">
        <f>COUNTIF(СписМінфін!$B$2:$B$101,F248)</f>
        <v>1</v>
      </c>
      <c r="D248" s="22">
        <v>9079432343</v>
      </c>
      <c r="E248" s="22" t="str">
        <f t="shared" si="37"/>
        <v>5ПРИВАТНЕ ПIДПРИЄМСТВО "ТОРГОВИЙ ДІМ "МАЙОЛА"</v>
      </c>
      <c r="F248" s="71" t="s">
        <v>80</v>
      </c>
      <c r="G248" s="41">
        <v>327120313055</v>
      </c>
      <c r="H248" s="40">
        <v>42507</v>
      </c>
      <c r="I248" s="40">
        <v>42507</v>
      </c>
      <c r="J248" s="40" t="s">
        <v>108</v>
      </c>
      <c r="K248" s="56">
        <v>30435306</v>
      </c>
      <c r="L248" s="40">
        <v>42542</v>
      </c>
      <c r="M248" s="24">
        <f t="shared" si="38"/>
        <v>30435306</v>
      </c>
      <c r="N248" s="40">
        <v>42543</v>
      </c>
      <c r="O248" s="24">
        <v>30435306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223">
        <v>0</v>
      </c>
      <c r="Z248" s="339"/>
      <c r="AA248" s="228">
        <v>0</v>
      </c>
      <c r="AB248" s="43">
        <v>0</v>
      </c>
      <c r="AC248" s="43">
        <v>0</v>
      </c>
      <c r="AD248" s="43">
        <v>0</v>
      </c>
      <c r="AE248" s="43">
        <v>0</v>
      </c>
      <c r="AF248" s="223">
        <v>0</v>
      </c>
      <c r="AG248" s="234"/>
      <c r="AH248" s="228">
        <v>0</v>
      </c>
      <c r="AI248" s="56">
        <f t="shared" si="39"/>
        <v>30435306</v>
      </c>
      <c r="AJ248" s="40">
        <v>42566</v>
      </c>
      <c r="AK248" s="56">
        <v>30435306</v>
      </c>
      <c r="AL248" s="43">
        <v>0</v>
      </c>
      <c r="AM248" s="43">
        <v>0</v>
      </c>
      <c r="AN248" s="43">
        <v>0</v>
      </c>
      <c r="AO248" s="43">
        <v>0</v>
      </c>
      <c r="AP248" s="43">
        <v>0</v>
      </c>
      <c r="AQ248" s="43">
        <v>0</v>
      </c>
      <c r="AR248" s="43">
        <v>0</v>
      </c>
      <c r="AS248" s="43">
        <v>0</v>
      </c>
      <c r="AT248" s="43">
        <v>0</v>
      </c>
      <c r="AU248" s="43">
        <v>0</v>
      </c>
      <c r="AV248" s="43"/>
      <c r="AW248" s="19"/>
      <c r="AX248" s="24">
        <f t="shared" si="40"/>
        <v>0</v>
      </c>
      <c r="AY248" s="24">
        <f t="shared" si="41"/>
        <v>0</v>
      </c>
      <c r="AZ248" s="24">
        <f t="shared" si="42"/>
        <v>0</v>
      </c>
      <c r="BA248" s="457">
        <f t="shared" si="43"/>
        <v>5</v>
      </c>
      <c r="BB248" s="217">
        <f t="shared" si="46"/>
        <v>1</v>
      </c>
      <c r="BC248" s="216">
        <f t="shared" si="44"/>
        <v>1</v>
      </c>
      <c r="BD248" s="14">
        <f t="shared" si="47"/>
        <v>36</v>
      </c>
      <c r="BE248" s="349">
        <f t="shared" si="45"/>
        <v>30435306</v>
      </c>
    </row>
    <row r="249" spans="1:57" s="14" customFormat="1" x14ac:dyDescent="0.2">
      <c r="A249" s="40">
        <v>42537</v>
      </c>
      <c r="B249" s="22">
        <v>9100208542</v>
      </c>
      <c r="C249" s="22">
        <f>COUNTIF(СписМінфін!$B$2:$B$101,F249)</f>
        <v>1</v>
      </c>
      <c r="D249" s="22">
        <v>9100208542</v>
      </c>
      <c r="E249" s="22" t="str">
        <f t="shared" si="37"/>
        <v>6ПРИВАТНЕ ПIДПРИЄМСТВО "ТОРГОВИЙ ДІМ "МАЙОЛА"</v>
      </c>
      <c r="F249" s="71" t="s">
        <v>80</v>
      </c>
      <c r="G249" s="41">
        <v>327120313055</v>
      </c>
      <c r="H249" s="40">
        <v>42537</v>
      </c>
      <c r="I249" s="40">
        <v>42537</v>
      </c>
      <c r="J249" s="40" t="s">
        <v>108</v>
      </c>
      <c r="K249" s="56">
        <v>30959260</v>
      </c>
      <c r="L249" s="40">
        <v>42571</v>
      </c>
      <c r="M249" s="24">
        <f t="shared" si="38"/>
        <v>30959260</v>
      </c>
      <c r="N249" s="40">
        <v>42572</v>
      </c>
      <c r="O249" s="24">
        <v>30959260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223">
        <v>0</v>
      </c>
      <c r="Z249" s="339"/>
      <c r="AA249" s="228">
        <v>0</v>
      </c>
      <c r="AB249" s="43">
        <v>0</v>
      </c>
      <c r="AC249" s="43">
        <v>0</v>
      </c>
      <c r="AD249" s="43">
        <v>0</v>
      </c>
      <c r="AE249" s="43">
        <v>0</v>
      </c>
      <c r="AF249" s="223">
        <v>0</v>
      </c>
      <c r="AG249" s="234"/>
      <c r="AH249" s="228">
        <v>0</v>
      </c>
      <c r="AI249" s="56">
        <f t="shared" si="39"/>
        <v>30959260</v>
      </c>
      <c r="AJ249" s="40">
        <v>42580</v>
      </c>
      <c r="AK249" s="56">
        <v>30959260</v>
      </c>
      <c r="AL249" s="43">
        <v>0</v>
      </c>
      <c r="AM249" s="43">
        <v>0</v>
      </c>
      <c r="AN249" s="43">
        <v>0</v>
      </c>
      <c r="AO249" s="43">
        <v>0</v>
      </c>
      <c r="AP249" s="43">
        <v>0</v>
      </c>
      <c r="AQ249" s="43">
        <v>0</v>
      </c>
      <c r="AR249" s="43">
        <v>0</v>
      </c>
      <c r="AS249" s="43">
        <v>0</v>
      </c>
      <c r="AT249" s="43">
        <v>0</v>
      </c>
      <c r="AU249" s="43">
        <v>0</v>
      </c>
      <c r="AV249" s="43"/>
      <c r="AW249" s="19"/>
      <c r="AX249" s="24">
        <f t="shared" si="40"/>
        <v>0</v>
      </c>
      <c r="AY249" s="24">
        <f t="shared" si="41"/>
        <v>0</v>
      </c>
      <c r="AZ249" s="24">
        <f t="shared" si="42"/>
        <v>0</v>
      </c>
      <c r="BA249" s="457">
        <f t="shared" si="43"/>
        <v>6</v>
      </c>
      <c r="BB249" s="217">
        <f t="shared" si="46"/>
        <v>1</v>
      </c>
      <c r="BC249" s="216">
        <f t="shared" si="44"/>
        <v>1</v>
      </c>
      <c r="BD249" s="14">
        <f t="shared" si="47"/>
        <v>35</v>
      </c>
      <c r="BE249" s="349">
        <f t="shared" si="45"/>
        <v>30959260</v>
      </c>
    </row>
    <row r="250" spans="1:57" s="14" customFormat="1" x14ac:dyDescent="0.2">
      <c r="A250" s="40">
        <v>42569</v>
      </c>
      <c r="B250" s="22">
        <v>9123109181</v>
      </c>
      <c r="C250" s="22">
        <f>COUNTIF(СписМінфін!$B$2:$B$101,F250)</f>
        <v>1</v>
      </c>
      <c r="D250" s="22">
        <v>9123109181</v>
      </c>
      <c r="E250" s="22" t="str">
        <f t="shared" si="37"/>
        <v>7ПРИВАТНЕ ПIДПРИЄМСТВО "ТОРГОВИЙ ДІМ "МАЙОЛА"</v>
      </c>
      <c r="F250" s="71" t="s">
        <v>80</v>
      </c>
      <c r="G250" s="41">
        <v>327120313055</v>
      </c>
      <c r="H250" s="40">
        <v>42569</v>
      </c>
      <c r="I250" s="40">
        <v>42569</v>
      </c>
      <c r="J250" s="40" t="s">
        <v>108</v>
      </c>
      <c r="K250" s="56">
        <v>9490702</v>
      </c>
      <c r="L250" s="40">
        <v>42601</v>
      </c>
      <c r="M250" s="24">
        <f t="shared" si="38"/>
        <v>9490702</v>
      </c>
      <c r="N250" s="40">
        <v>42607</v>
      </c>
      <c r="O250" s="24">
        <v>9490702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223">
        <v>0</v>
      </c>
      <c r="Z250" s="339"/>
      <c r="AA250" s="228">
        <v>0</v>
      </c>
      <c r="AB250" s="43">
        <v>0</v>
      </c>
      <c r="AC250" s="43">
        <v>0</v>
      </c>
      <c r="AD250" s="43">
        <v>0</v>
      </c>
      <c r="AE250" s="43">
        <v>0</v>
      </c>
      <c r="AF250" s="223">
        <v>0</v>
      </c>
      <c r="AG250" s="234"/>
      <c r="AH250" s="228">
        <v>0</v>
      </c>
      <c r="AI250" s="56">
        <f t="shared" si="39"/>
        <v>9490702</v>
      </c>
      <c r="AJ250" s="40">
        <v>42613</v>
      </c>
      <c r="AK250" s="56">
        <v>9490702</v>
      </c>
      <c r="AL250" s="43">
        <v>0</v>
      </c>
      <c r="AM250" s="43">
        <v>0</v>
      </c>
      <c r="AN250" s="43">
        <v>0</v>
      </c>
      <c r="AO250" s="43">
        <v>0</v>
      </c>
      <c r="AP250" s="43">
        <v>0</v>
      </c>
      <c r="AQ250" s="43">
        <v>0</v>
      </c>
      <c r="AR250" s="43">
        <v>0</v>
      </c>
      <c r="AS250" s="43">
        <v>0</v>
      </c>
      <c r="AT250" s="43">
        <v>0</v>
      </c>
      <c r="AU250" s="43">
        <v>0</v>
      </c>
      <c r="AV250" s="43"/>
      <c r="AW250" s="19"/>
      <c r="AX250" s="24">
        <f t="shared" si="40"/>
        <v>0</v>
      </c>
      <c r="AY250" s="24">
        <f t="shared" si="41"/>
        <v>0</v>
      </c>
      <c r="AZ250" s="24">
        <f t="shared" si="42"/>
        <v>0</v>
      </c>
      <c r="BA250" s="457">
        <f t="shared" si="43"/>
        <v>7</v>
      </c>
      <c r="BB250" s="217">
        <f t="shared" si="46"/>
        <v>1</v>
      </c>
      <c r="BC250" s="216">
        <f t="shared" si="44"/>
        <v>1</v>
      </c>
      <c r="BD250" s="14">
        <f t="shared" si="47"/>
        <v>38</v>
      </c>
      <c r="BE250" s="349">
        <f t="shared" si="45"/>
        <v>9490702</v>
      </c>
    </row>
    <row r="251" spans="1:57" s="14" customFormat="1" x14ac:dyDescent="0.2">
      <c r="A251" s="40">
        <v>42604</v>
      </c>
      <c r="B251" s="22">
        <v>9151349828</v>
      </c>
      <c r="C251" s="22">
        <f>COUNTIF(СписМінфін!$B$2:$B$101,F251)</f>
        <v>1</v>
      </c>
      <c r="D251" s="22">
        <v>9151349828</v>
      </c>
      <c r="E251" s="22" t="str">
        <f t="shared" si="37"/>
        <v>8ПРИВАТНЕ ПIДПРИЄМСТВО "ТОРГОВИЙ ДІМ "МАЙОЛА"</v>
      </c>
      <c r="F251" s="71" t="s">
        <v>80</v>
      </c>
      <c r="G251" s="41">
        <v>327120313055</v>
      </c>
      <c r="H251" s="40">
        <v>42604</v>
      </c>
      <c r="I251" s="40">
        <v>42604</v>
      </c>
      <c r="J251" s="40" t="s">
        <v>108</v>
      </c>
      <c r="K251" s="56">
        <v>12004968</v>
      </c>
      <c r="L251" s="40">
        <v>42634</v>
      </c>
      <c r="M251" s="24">
        <f t="shared" si="38"/>
        <v>12004968</v>
      </c>
      <c r="N251" s="40">
        <v>42636</v>
      </c>
      <c r="O251" s="24">
        <v>12004968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223">
        <v>0</v>
      </c>
      <c r="Z251" s="339"/>
      <c r="AA251" s="228">
        <v>0</v>
      </c>
      <c r="AB251" s="43">
        <v>0</v>
      </c>
      <c r="AC251" s="43">
        <v>0</v>
      </c>
      <c r="AD251" s="43">
        <v>0</v>
      </c>
      <c r="AE251" s="43">
        <v>0</v>
      </c>
      <c r="AF251" s="223">
        <v>0</v>
      </c>
      <c r="AG251" s="234"/>
      <c r="AH251" s="228">
        <v>0</v>
      </c>
      <c r="AI251" s="56">
        <f t="shared" si="39"/>
        <v>12004968</v>
      </c>
      <c r="AJ251" s="40">
        <v>42642</v>
      </c>
      <c r="AK251" s="56">
        <v>12004968</v>
      </c>
      <c r="AL251" s="43">
        <v>0</v>
      </c>
      <c r="AM251" s="43">
        <v>0</v>
      </c>
      <c r="AN251" s="43">
        <v>0</v>
      </c>
      <c r="AO251" s="43">
        <v>0</v>
      </c>
      <c r="AP251" s="43">
        <v>0</v>
      </c>
      <c r="AQ251" s="43">
        <v>0</v>
      </c>
      <c r="AR251" s="43">
        <v>0</v>
      </c>
      <c r="AS251" s="43">
        <v>0</v>
      </c>
      <c r="AT251" s="43">
        <v>0</v>
      </c>
      <c r="AU251" s="43">
        <v>0</v>
      </c>
      <c r="AV251" s="43"/>
      <c r="AW251" s="19"/>
      <c r="AX251" s="24">
        <f t="shared" si="40"/>
        <v>0</v>
      </c>
      <c r="AY251" s="24">
        <f t="shared" si="41"/>
        <v>0</v>
      </c>
      <c r="AZ251" s="24">
        <f t="shared" si="42"/>
        <v>0</v>
      </c>
      <c r="BA251" s="457">
        <f t="shared" si="43"/>
        <v>8</v>
      </c>
      <c r="BB251" s="217">
        <f t="shared" si="46"/>
        <v>1</v>
      </c>
      <c r="BC251" s="216">
        <f t="shared" si="44"/>
        <v>1</v>
      </c>
      <c r="BD251" s="14">
        <f t="shared" si="47"/>
        <v>32</v>
      </c>
      <c r="BE251" s="349">
        <f t="shared" si="45"/>
        <v>12004968</v>
      </c>
    </row>
    <row r="252" spans="1:57" s="14" customFormat="1" x14ac:dyDescent="0.2">
      <c r="A252" s="40">
        <v>42633</v>
      </c>
      <c r="B252" s="22">
        <v>9172805241</v>
      </c>
      <c r="C252" s="22">
        <f>COUNTIF(СписМінфін!$B$2:$B$101,F252)</f>
        <v>1</v>
      </c>
      <c r="D252" s="22">
        <v>9172805241</v>
      </c>
      <c r="E252" s="22" t="str">
        <f t="shared" si="37"/>
        <v>9ПРИВАТНЕ ПIДПРИЄМСТВО "ТОРГОВИЙ ДІМ "МАЙОЛА"</v>
      </c>
      <c r="F252" s="71" t="s">
        <v>80</v>
      </c>
      <c r="G252" s="41">
        <v>327120313055</v>
      </c>
      <c r="H252" s="40">
        <v>42633</v>
      </c>
      <c r="I252" s="40">
        <v>42633</v>
      </c>
      <c r="J252" s="40" t="s">
        <v>108</v>
      </c>
      <c r="K252" s="56">
        <v>34617382</v>
      </c>
      <c r="L252" s="40">
        <v>42663</v>
      </c>
      <c r="M252" s="24">
        <f t="shared" si="38"/>
        <v>34617382</v>
      </c>
      <c r="N252" s="40">
        <v>42664</v>
      </c>
      <c r="O252" s="24">
        <v>34617382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223">
        <v>0</v>
      </c>
      <c r="Z252" s="339"/>
      <c r="AA252" s="228">
        <v>0</v>
      </c>
      <c r="AB252" s="43">
        <v>0</v>
      </c>
      <c r="AC252" s="43">
        <v>0</v>
      </c>
      <c r="AD252" s="43">
        <v>0</v>
      </c>
      <c r="AE252" s="43">
        <v>0</v>
      </c>
      <c r="AF252" s="223">
        <v>0</v>
      </c>
      <c r="AG252" s="234"/>
      <c r="AH252" s="228">
        <v>0</v>
      </c>
      <c r="AI252" s="56">
        <f t="shared" si="39"/>
        <v>34617382</v>
      </c>
      <c r="AJ252" s="40">
        <v>42670</v>
      </c>
      <c r="AK252" s="56">
        <v>34617382</v>
      </c>
      <c r="AL252" s="43">
        <v>0</v>
      </c>
      <c r="AM252" s="43">
        <v>0</v>
      </c>
      <c r="AN252" s="43">
        <v>0</v>
      </c>
      <c r="AO252" s="43">
        <v>0</v>
      </c>
      <c r="AP252" s="43">
        <v>0</v>
      </c>
      <c r="AQ252" s="43">
        <v>0</v>
      </c>
      <c r="AR252" s="43">
        <v>0</v>
      </c>
      <c r="AS252" s="43">
        <v>0</v>
      </c>
      <c r="AT252" s="43">
        <v>0</v>
      </c>
      <c r="AU252" s="43">
        <v>0</v>
      </c>
      <c r="AV252" s="43"/>
      <c r="AW252" s="19"/>
      <c r="AX252" s="24">
        <f t="shared" si="40"/>
        <v>0</v>
      </c>
      <c r="AY252" s="24">
        <f t="shared" si="41"/>
        <v>0</v>
      </c>
      <c r="AZ252" s="24">
        <f t="shared" si="42"/>
        <v>0</v>
      </c>
      <c r="BA252" s="457">
        <f t="shared" si="43"/>
        <v>9</v>
      </c>
      <c r="BB252" s="217">
        <f t="shared" si="46"/>
        <v>1</v>
      </c>
      <c r="BC252" s="216">
        <f t="shared" si="44"/>
        <v>1</v>
      </c>
      <c r="BD252" s="14">
        <f t="shared" si="47"/>
        <v>31</v>
      </c>
      <c r="BE252" s="349">
        <f t="shared" si="45"/>
        <v>34617382</v>
      </c>
    </row>
    <row r="253" spans="1:57" s="14" customFormat="1" x14ac:dyDescent="0.2">
      <c r="A253" s="40">
        <v>42663</v>
      </c>
      <c r="B253" s="22">
        <v>9198046162</v>
      </c>
      <c r="C253" s="22">
        <f>COUNTIF(СписМінфін!$B$2:$B$101,F253)</f>
        <v>1</v>
      </c>
      <c r="D253" s="22">
        <v>9198046162</v>
      </c>
      <c r="E253" s="22" t="str">
        <f t="shared" si="37"/>
        <v>10ПРИВАТНЕ ПIДПРИЄМСТВО "ТОРГОВИЙ ДІМ "МАЙОЛА"</v>
      </c>
      <c r="F253" s="71" t="s">
        <v>80</v>
      </c>
      <c r="G253" s="41">
        <v>327120313055</v>
      </c>
      <c r="H253" s="40">
        <v>42663</v>
      </c>
      <c r="I253" s="40">
        <v>42663</v>
      </c>
      <c r="J253" s="40" t="s">
        <v>108</v>
      </c>
      <c r="K253" s="56">
        <v>34753842</v>
      </c>
      <c r="L253" s="40">
        <v>42692</v>
      </c>
      <c r="M253" s="24">
        <f t="shared" si="38"/>
        <v>34753842</v>
      </c>
      <c r="N253" s="40">
        <v>42695</v>
      </c>
      <c r="O253" s="24">
        <v>34753842</v>
      </c>
      <c r="P253" s="43">
        <v>0</v>
      </c>
      <c r="Q253" s="43">
        <v>0</v>
      </c>
      <c r="R253" s="43">
        <v>0</v>
      </c>
      <c r="S253" s="43">
        <v>0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223">
        <v>0</v>
      </c>
      <c r="Z253" s="339"/>
      <c r="AA253" s="228">
        <v>0</v>
      </c>
      <c r="AB253" s="43">
        <v>0</v>
      </c>
      <c r="AC253" s="43">
        <v>0</v>
      </c>
      <c r="AD253" s="43">
        <v>0</v>
      </c>
      <c r="AE253" s="43">
        <v>0</v>
      </c>
      <c r="AF253" s="223">
        <v>0</v>
      </c>
      <c r="AG253" s="234"/>
      <c r="AH253" s="228">
        <v>0</v>
      </c>
      <c r="AI253" s="56">
        <f t="shared" si="39"/>
        <v>34753842</v>
      </c>
      <c r="AJ253" s="40">
        <v>42704</v>
      </c>
      <c r="AK253" s="56">
        <v>34753842</v>
      </c>
      <c r="AL253" s="43">
        <v>0</v>
      </c>
      <c r="AM253" s="43">
        <v>0</v>
      </c>
      <c r="AN253" s="43">
        <v>0</v>
      </c>
      <c r="AO253" s="43">
        <v>0</v>
      </c>
      <c r="AP253" s="43">
        <v>0</v>
      </c>
      <c r="AQ253" s="43">
        <v>0</v>
      </c>
      <c r="AR253" s="43">
        <v>0</v>
      </c>
      <c r="AS253" s="43">
        <v>0</v>
      </c>
      <c r="AT253" s="43">
        <v>0</v>
      </c>
      <c r="AU253" s="43">
        <v>0</v>
      </c>
      <c r="AV253" s="43"/>
      <c r="AW253" s="19"/>
      <c r="AX253" s="24">
        <f t="shared" si="40"/>
        <v>0</v>
      </c>
      <c r="AY253" s="24">
        <f t="shared" si="41"/>
        <v>0</v>
      </c>
      <c r="AZ253" s="24">
        <f t="shared" si="42"/>
        <v>0</v>
      </c>
      <c r="BA253" s="457">
        <f t="shared" si="43"/>
        <v>10</v>
      </c>
      <c r="BB253" s="217">
        <f t="shared" si="46"/>
        <v>1</v>
      </c>
      <c r="BC253" s="216">
        <f t="shared" si="44"/>
        <v>1</v>
      </c>
      <c r="BD253" s="14">
        <f t="shared" si="47"/>
        <v>32</v>
      </c>
      <c r="BE253" s="349">
        <f t="shared" si="45"/>
        <v>34753842</v>
      </c>
    </row>
    <row r="254" spans="1:57" s="14" customFormat="1" x14ac:dyDescent="0.2">
      <c r="A254" s="40">
        <v>42695</v>
      </c>
      <c r="B254" s="22">
        <v>9223501883</v>
      </c>
      <c r="C254" s="22">
        <f>COUNTIF(СписМінфін!$B$2:$B$101,F254)</f>
        <v>1</v>
      </c>
      <c r="D254" s="22">
        <v>9223501883</v>
      </c>
      <c r="E254" s="22" t="str">
        <f t="shared" si="37"/>
        <v>11ПРИВАТНЕ ПIДПРИЄМСТВО "ТОРГОВИЙ ДІМ "МАЙОЛА"</v>
      </c>
      <c r="F254" s="71" t="s">
        <v>80</v>
      </c>
      <c r="G254" s="41">
        <v>327120313055</v>
      </c>
      <c r="H254" s="40">
        <v>42695</v>
      </c>
      <c r="I254" s="40">
        <v>42695</v>
      </c>
      <c r="J254" s="40" t="s">
        <v>108</v>
      </c>
      <c r="K254" s="56">
        <v>34774660</v>
      </c>
      <c r="L254" s="40">
        <v>42725</v>
      </c>
      <c r="M254" s="24">
        <f t="shared" si="38"/>
        <v>34774660</v>
      </c>
      <c r="N254" s="40">
        <v>42725</v>
      </c>
      <c r="O254" s="24">
        <v>34774660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223">
        <v>0</v>
      </c>
      <c r="Z254" s="339"/>
      <c r="AA254" s="228">
        <v>0</v>
      </c>
      <c r="AB254" s="43">
        <v>0</v>
      </c>
      <c r="AC254" s="43">
        <v>0</v>
      </c>
      <c r="AD254" s="43">
        <v>0</v>
      </c>
      <c r="AE254" s="43">
        <v>0</v>
      </c>
      <c r="AF254" s="223">
        <v>0</v>
      </c>
      <c r="AG254" s="234"/>
      <c r="AH254" s="228">
        <v>0</v>
      </c>
      <c r="AI254" s="56">
        <f t="shared" si="39"/>
        <v>34774660</v>
      </c>
      <c r="AJ254" s="40">
        <v>42731</v>
      </c>
      <c r="AK254" s="56">
        <v>34774660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/>
      <c r="AW254" s="19"/>
      <c r="AX254" s="24">
        <f t="shared" si="40"/>
        <v>0</v>
      </c>
      <c r="AY254" s="24">
        <f t="shared" si="41"/>
        <v>0</v>
      </c>
      <c r="AZ254" s="24">
        <f t="shared" si="42"/>
        <v>0</v>
      </c>
      <c r="BA254" s="457">
        <f t="shared" si="43"/>
        <v>11</v>
      </c>
      <c r="BB254" s="217">
        <f t="shared" si="46"/>
        <v>1</v>
      </c>
      <c r="BC254" s="216">
        <f t="shared" si="44"/>
        <v>1</v>
      </c>
      <c r="BD254" s="14">
        <f t="shared" si="47"/>
        <v>30</v>
      </c>
      <c r="BE254" s="349">
        <f t="shared" si="45"/>
        <v>34774660</v>
      </c>
    </row>
    <row r="255" spans="1:57" s="14" customFormat="1" x14ac:dyDescent="0.2">
      <c r="A255" s="40">
        <v>42724</v>
      </c>
      <c r="B255" s="22">
        <v>9246638962</v>
      </c>
      <c r="C255" s="22">
        <f>COUNTIF(СписМінфін!$B$2:$B$101,F255)</f>
        <v>1</v>
      </c>
      <c r="D255" s="22">
        <v>9246638962</v>
      </c>
      <c r="E255" s="22" t="str">
        <f t="shared" si="37"/>
        <v>12ПРИВАТНЕ ПIДПРИЄМСТВО "ТОРГОВИЙ ДІМ "МАЙОЛА"</v>
      </c>
      <c r="F255" s="71" t="s">
        <v>80</v>
      </c>
      <c r="G255" s="41">
        <v>327120313055</v>
      </c>
      <c r="H255" s="40">
        <v>42724</v>
      </c>
      <c r="I255" s="40">
        <v>42724</v>
      </c>
      <c r="J255" s="40" t="s">
        <v>108</v>
      </c>
      <c r="K255" s="56">
        <v>23934682</v>
      </c>
      <c r="L255" s="40" t="s">
        <v>108</v>
      </c>
      <c r="M255" s="24">
        <f t="shared" si="38"/>
        <v>23934682</v>
      </c>
      <c r="N255" s="31">
        <v>42755</v>
      </c>
      <c r="O255" s="30">
        <v>23934682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223">
        <v>0</v>
      </c>
      <c r="Z255" s="339"/>
      <c r="AA255" s="228">
        <v>0</v>
      </c>
      <c r="AB255" s="43">
        <v>0</v>
      </c>
      <c r="AC255" s="43">
        <v>0</v>
      </c>
      <c r="AD255" s="43">
        <v>0</v>
      </c>
      <c r="AE255" s="43">
        <v>0</v>
      </c>
      <c r="AF255" s="223">
        <v>0</v>
      </c>
      <c r="AG255" s="234"/>
      <c r="AH255" s="228">
        <v>0</v>
      </c>
      <c r="AI255" s="56">
        <f t="shared" si="39"/>
        <v>23934682</v>
      </c>
      <c r="AJ255" s="43">
        <v>0</v>
      </c>
      <c r="AK255" s="57">
        <v>23934682</v>
      </c>
      <c r="AL255" s="43">
        <v>0</v>
      </c>
      <c r="AM255" s="43">
        <v>0</v>
      </c>
      <c r="AN255" s="43">
        <v>0</v>
      </c>
      <c r="AO255" s="43">
        <v>0</v>
      </c>
      <c r="AP255" s="43">
        <v>0</v>
      </c>
      <c r="AQ255" s="43">
        <v>0</v>
      </c>
      <c r="AR255" s="43">
        <v>0</v>
      </c>
      <c r="AS255" s="43">
        <v>0</v>
      </c>
      <c r="AT255" s="43">
        <v>0</v>
      </c>
      <c r="AU255" s="43">
        <v>0</v>
      </c>
      <c r="AV255" s="43"/>
      <c r="AW255" s="19"/>
      <c r="AX255" s="24">
        <f t="shared" si="40"/>
        <v>0</v>
      </c>
      <c r="AY255" s="24">
        <f t="shared" si="41"/>
        <v>0</v>
      </c>
      <c r="AZ255" s="24">
        <f t="shared" si="42"/>
        <v>0</v>
      </c>
      <c r="BA255" s="457">
        <f t="shared" si="43"/>
        <v>12</v>
      </c>
      <c r="BB255" s="217">
        <f t="shared" si="46"/>
        <v>1</v>
      </c>
      <c r="BC255" s="216">
        <f t="shared" si="44"/>
        <v>1</v>
      </c>
      <c r="BD255" s="14">
        <f t="shared" si="47"/>
        <v>31</v>
      </c>
      <c r="BE255" s="349">
        <f t="shared" si="45"/>
        <v>23934682</v>
      </c>
    </row>
    <row r="256" spans="1:57" s="14" customFormat="1" x14ac:dyDescent="0.2">
      <c r="A256" s="40">
        <v>42419</v>
      </c>
      <c r="B256" s="22">
        <v>9020224018</v>
      </c>
      <c r="C256" s="22">
        <f>COUNTIF(СписМінфін!$B$2:$B$101,F256)</f>
        <v>1</v>
      </c>
      <c r="D256" s="22">
        <v>9020224018</v>
      </c>
      <c r="E256" s="22" t="str">
        <f t="shared" si="37"/>
        <v>2ПУБЛІЧНЕ АКЦIОНЕРНЕ ТОВАРИСТВО "ВЕСКО"</v>
      </c>
      <c r="F256" s="71" t="s">
        <v>91</v>
      </c>
      <c r="G256" s="41">
        <v>2820405100</v>
      </c>
      <c r="H256" s="40">
        <v>42419</v>
      </c>
      <c r="I256" s="40">
        <v>42419</v>
      </c>
      <c r="J256" s="40" t="s">
        <v>108</v>
      </c>
      <c r="K256" s="56">
        <v>2574051</v>
      </c>
      <c r="L256" s="40">
        <v>42450</v>
      </c>
      <c r="M256" s="24">
        <f t="shared" si="38"/>
        <v>2574051</v>
      </c>
      <c r="N256" s="40">
        <v>42451</v>
      </c>
      <c r="O256" s="24">
        <v>2574051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223">
        <v>0</v>
      </c>
      <c r="Z256" s="339"/>
      <c r="AA256" s="228">
        <v>0</v>
      </c>
      <c r="AB256" s="43">
        <v>0</v>
      </c>
      <c r="AC256" s="43">
        <v>0</v>
      </c>
      <c r="AD256" s="43">
        <v>0</v>
      </c>
      <c r="AE256" s="43">
        <v>0</v>
      </c>
      <c r="AF256" s="223">
        <v>0</v>
      </c>
      <c r="AG256" s="234"/>
      <c r="AH256" s="228">
        <v>0</v>
      </c>
      <c r="AI256" s="56">
        <f t="shared" si="39"/>
        <v>2574051</v>
      </c>
      <c r="AJ256" s="40">
        <v>42488</v>
      </c>
      <c r="AK256" s="56">
        <v>2574051</v>
      </c>
      <c r="AL256" s="43">
        <v>0</v>
      </c>
      <c r="AM256" s="43">
        <v>0</v>
      </c>
      <c r="AN256" s="43">
        <v>0</v>
      </c>
      <c r="AO256" s="43">
        <v>0</v>
      </c>
      <c r="AP256" s="43">
        <v>0</v>
      </c>
      <c r="AQ256" s="43">
        <v>0</v>
      </c>
      <c r="AR256" s="43">
        <v>0</v>
      </c>
      <c r="AS256" s="43">
        <v>0</v>
      </c>
      <c r="AT256" s="43">
        <v>0</v>
      </c>
      <c r="AU256" s="43">
        <v>0</v>
      </c>
      <c r="AV256" s="43"/>
      <c r="AW256" s="19"/>
      <c r="AX256" s="24">
        <f t="shared" si="40"/>
        <v>0</v>
      </c>
      <c r="AY256" s="24">
        <f t="shared" si="41"/>
        <v>0</v>
      </c>
      <c r="AZ256" s="24">
        <f t="shared" si="42"/>
        <v>0</v>
      </c>
      <c r="BA256" s="457">
        <f t="shared" si="43"/>
        <v>2</v>
      </c>
      <c r="BB256" s="217">
        <f t="shared" si="46"/>
        <v>1</v>
      </c>
      <c r="BC256" s="216">
        <f t="shared" si="44"/>
        <v>1</v>
      </c>
      <c r="BD256" s="14">
        <f t="shared" si="47"/>
        <v>32</v>
      </c>
      <c r="BE256" s="349">
        <f t="shared" si="45"/>
        <v>2574051</v>
      </c>
    </row>
    <row r="257" spans="1:57" s="14" customFormat="1" x14ac:dyDescent="0.2">
      <c r="A257" s="40">
        <v>42447</v>
      </c>
      <c r="B257" s="22">
        <v>9038683580</v>
      </c>
      <c r="C257" s="22">
        <f>COUNTIF(СписМінфін!$B$2:$B$101,F257)</f>
        <v>1</v>
      </c>
      <c r="D257" s="22">
        <v>9038683580</v>
      </c>
      <c r="E257" s="22" t="str">
        <f t="shared" si="37"/>
        <v>3ПУБЛІЧНЕ АКЦIОНЕРНЕ ТОВАРИСТВО "ВЕСКО"</v>
      </c>
      <c r="F257" s="71" t="s">
        <v>91</v>
      </c>
      <c r="G257" s="41">
        <v>2820405100</v>
      </c>
      <c r="H257" s="40">
        <v>42447</v>
      </c>
      <c r="I257" s="40">
        <v>42447</v>
      </c>
      <c r="J257" s="40" t="s">
        <v>108</v>
      </c>
      <c r="K257" s="56">
        <v>4191173</v>
      </c>
      <c r="L257" s="40">
        <v>42480</v>
      </c>
      <c r="M257" s="24">
        <f t="shared" si="38"/>
        <v>4191173</v>
      </c>
      <c r="N257" s="40">
        <v>42481</v>
      </c>
      <c r="O257" s="24">
        <v>4191173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223">
        <v>0</v>
      </c>
      <c r="Z257" s="339"/>
      <c r="AA257" s="228">
        <v>0</v>
      </c>
      <c r="AB257" s="43">
        <v>0</v>
      </c>
      <c r="AC257" s="43">
        <v>0</v>
      </c>
      <c r="AD257" s="43">
        <v>0</v>
      </c>
      <c r="AE257" s="43">
        <v>0</v>
      </c>
      <c r="AF257" s="223">
        <v>0</v>
      </c>
      <c r="AG257" s="234"/>
      <c r="AH257" s="228">
        <v>0</v>
      </c>
      <c r="AI257" s="56">
        <f t="shared" si="39"/>
        <v>4191173</v>
      </c>
      <c r="AJ257" s="40">
        <v>42516</v>
      </c>
      <c r="AK257" s="56">
        <v>4191173</v>
      </c>
      <c r="AL257" s="43">
        <v>0</v>
      </c>
      <c r="AM257" s="43">
        <v>0</v>
      </c>
      <c r="AN257" s="43">
        <v>0</v>
      </c>
      <c r="AO257" s="43">
        <v>0</v>
      </c>
      <c r="AP257" s="43">
        <v>0</v>
      </c>
      <c r="AQ257" s="43">
        <v>0</v>
      </c>
      <c r="AR257" s="43">
        <v>0</v>
      </c>
      <c r="AS257" s="43">
        <v>0</v>
      </c>
      <c r="AT257" s="43">
        <v>0</v>
      </c>
      <c r="AU257" s="43">
        <v>0</v>
      </c>
      <c r="AV257" s="43"/>
      <c r="AW257" s="19"/>
      <c r="AX257" s="24">
        <f t="shared" si="40"/>
        <v>0</v>
      </c>
      <c r="AY257" s="24">
        <f t="shared" si="41"/>
        <v>0</v>
      </c>
      <c r="AZ257" s="24">
        <f t="shared" si="42"/>
        <v>0</v>
      </c>
      <c r="BA257" s="457">
        <f t="shared" si="43"/>
        <v>3</v>
      </c>
      <c r="BB257" s="217">
        <f t="shared" si="46"/>
        <v>1</v>
      </c>
      <c r="BC257" s="216">
        <f t="shared" si="44"/>
        <v>1</v>
      </c>
      <c r="BD257" s="14">
        <f t="shared" si="47"/>
        <v>34</v>
      </c>
      <c r="BE257" s="349">
        <f t="shared" si="45"/>
        <v>4191173</v>
      </c>
    </row>
    <row r="258" spans="1:57" s="14" customFormat="1" x14ac:dyDescent="0.2">
      <c r="A258" s="40">
        <v>42479</v>
      </c>
      <c r="B258" s="22">
        <v>9059328592</v>
      </c>
      <c r="C258" s="22">
        <f>COUNTIF(СписМінфін!$B$2:$B$101,F258)</f>
        <v>1</v>
      </c>
      <c r="D258" s="22">
        <v>9059328592</v>
      </c>
      <c r="E258" s="22" t="str">
        <f t="shared" si="37"/>
        <v>4ПУБЛІЧНЕ АКЦIОНЕРНЕ ТОВАРИСТВО "ВЕСКО"</v>
      </c>
      <c r="F258" s="71" t="s">
        <v>91</v>
      </c>
      <c r="G258" s="41">
        <v>2820405100</v>
      </c>
      <c r="H258" s="40">
        <v>42479</v>
      </c>
      <c r="I258" s="40">
        <v>42479</v>
      </c>
      <c r="J258" s="40" t="s">
        <v>108</v>
      </c>
      <c r="K258" s="56">
        <v>9202845</v>
      </c>
      <c r="L258" s="40">
        <v>42542</v>
      </c>
      <c r="M258" s="24">
        <f t="shared" si="38"/>
        <v>9202805</v>
      </c>
      <c r="N258" s="40">
        <v>42543</v>
      </c>
      <c r="O258" s="24">
        <v>9202805</v>
      </c>
      <c r="P258" s="43">
        <v>0</v>
      </c>
      <c r="Q258" s="43">
        <v>0</v>
      </c>
      <c r="R258" s="43">
        <v>0</v>
      </c>
      <c r="S258" s="43">
        <v>0</v>
      </c>
      <c r="T258" s="43">
        <v>0</v>
      </c>
      <c r="U258" s="43">
        <v>0</v>
      </c>
      <c r="V258" s="43">
        <v>0</v>
      </c>
      <c r="W258" s="43">
        <v>0</v>
      </c>
      <c r="X258" s="43">
        <v>0</v>
      </c>
      <c r="Y258" s="223">
        <v>0</v>
      </c>
      <c r="Z258" s="339"/>
      <c r="AA258" s="228">
        <v>0</v>
      </c>
      <c r="AB258" s="43">
        <v>0</v>
      </c>
      <c r="AC258" s="43">
        <v>0</v>
      </c>
      <c r="AD258" s="43">
        <v>0</v>
      </c>
      <c r="AE258" s="43">
        <v>0</v>
      </c>
      <c r="AF258" s="223">
        <v>0</v>
      </c>
      <c r="AG258" s="234"/>
      <c r="AH258" s="228">
        <v>0</v>
      </c>
      <c r="AI258" s="56">
        <f t="shared" si="39"/>
        <v>9202805</v>
      </c>
      <c r="AJ258" s="40">
        <v>42559</v>
      </c>
      <c r="AK258" s="56">
        <v>9202805</v>
      </c>
      <c r="AL258" s="43">
        <v>0</v>
      </c>
      <c r="AM258" s="43">
        <v>0</v>
      </c>
      <c r="AN258" s="43">
        <v>0</v>
      </c>
      <c r="AO258" s="43">
        <v>0</v>
      </c>
      <c r="AP258" s="43">
        <v>0</v>
      </c>
      <c r="AQ258" s="43">
        <v>0</v>
      </c>
      <c r="AR258" s="43">
        <v>0</v>
      </c>
      <c r="AS258" s="43">
        <v>0</v>
      </c>
      <c r="AT258" s="43">
        <v>0</v>
      </c>
      <c r="AU258" s="43">
        <v>0</v>
      </c>
      <c r="AV258" s="43"/>
      <c r="AW258" s="19"/>
      <c r="AX258" s="24">
        <f t="shared" si="40"/>
        <v>40</v>
      </c>
      <c r="AY258" s="24">
        <f t="shared" si="41"/>
        <v>0</v>
      </c>
      <c r="AZ258" s="24">
        <f t="shared" si="42"/>
        <v>40</v>
      </c>
      <c r="BA258" s="457">
        <f t="shared" si="43"/>
        <v>4</v>
      </c>
      <c r="BB258" s="217">
        <f t="shared" si="46"/>
        <v>0.99999565351801534</v>
      </c>
      <c r="BC258" s="216">
        <f t="shared" si="44"/>
        <v>1</v>
      </c>
      <c r="BD258" s="14">
        <f t="shared" si="47"/>
        <v>64</v>
      </c>
      <c r="BE258" s="349">
        <f t="shared" si="45"/>
        <v>9202845</v>
      </c>
    </row>
    <row r="259" spans="1:57" s="14" customFormat="1" x14ac:dyDescent="0.2">
      <c r="A259" s="40">
        <v>42509</v>
      </c>
      <c r="B259" s="22">
        <v>9080894723</v>
      </c>
      <c r="C259" s="22">
        <f>COUNTIF(СписМінфін!$B$2:$B$101,F259)</f>
        <v>1</v>
      </c>
      <c r="D259" s="22">
        <v>9080894723</v>
      </c>
      <c r="E259" s="22" t="str">
        <f t="shared" si="37"/>
        <v>5ПУБЛІЧНЕ АКЦIОНЕРНЕ ТОВАРИСТВО "ВЕСКО"</v>
      </c>
      <c r="F259" s="71" t="s">
        <v>91</v>
      </c>
      <c r="G259" s="41">
        <v>2820405100</v>
      </c>
      <c r="H259" s="40">
        <v>42509</v>
      </c>
      <c r="I259" s="40">
        <v>42509</v>
      </c>
      <c r="J259" s="40" t="s">
        <v>108</v>
      </c>
      <c r="K259" s="56">
        <v>15374750</v>
      </c>
      <c r="L259" s="40">
        <v>42600</v>
      </c>
      <c r="M259" s="24">
        <f t="shared" si="38"/>
        <v>15374750</v>
      </c>
      <c r="N259" s="40">
        <v>42600</v>
      </c>
      <c r="O259" s="24">
        <v>15374750</v>
      </c>
      <c r="P259" s="43">
        <v>0</v>
      </c>
      <c r="Q259" s="43">
        <v>0</v>
      </c>
      <c r="R259" s="43">
        <v>0</v>
      </c>
      <c r="S259" s="43">
        <v>0</v>
      </c>
      <c r="T259" s="43">
        <v>0</v>
      </c>
      <c r="U259" s="43">
        <v>0</v>
      </c>
      <c r="V259" s="43">
        <v>0</v>
      </c>
      <c r="W259" s="43">
        <v>0</v>
      </c>
      <c r="X259" s="43">
        <v>0</v>
      </c>
      <c r="Y259" s="223">
        <v>0</v>
      </c>
      <c r="Z259" s="339"/>
      <c r="AA259" s="228">
        <v>0</v>
      </c>
      <c r="AB259" s="43">
        <v>0</v>
      </c>
      <c r="AC259" s="43">
        <v>0</v>
      </c>
      <c r="AD259" s="43">
        <v>0</v>
      </c>
      <c r="AE259" s="43">
        <v>0</v>
      </c>
      <c r="AF259" s="223">
        <v>0</v>
      </c>
      <c r="AG259" s="234"/>
      <c r="AH259" s="228">
        <v>0</v>
      </c>
      <c r="AI259" s="56">
        <f t="shared" si="39"/>
        <v>15374750</v>
      </c>
      <c r="AJ259" s="40">
        <v>42613</v>
      </c>
      <c r="AK259" s="56">
        <v>15374750</v>
      </c>
      <c r="AL259" s="43">
        <v>0</v>
      </c>
      <c r="AM259" s="43">
        <v>0</v>
      </c>
      <c r="AN259" s="43">
        <v>0</v>
      </c>
      <c r="AO259" s="43">
        <v>0</v>
      </c>
      <c r="AP259" s="43">
        <v>0</v>
      </c>
      <c r="AQ259" s="43">
        <v>0</v>
      </c>
      <c r="AR259" s="43">
        <v>0</v>
      </c>
      <c r="AS259" s="43">
        <v>0</v>
      </c>
      <c r="AT259" s="43">
        <v>0</v>
      </c>
      <c r="AU259" s="43">
        <v>0</v>
      </c>
      <c r="AV259" s="43"/>
      <c r="AW259" s="19"/>
      <c r="AX259" s="24">
        <f t="shared" si="40"/>
        <v>0</v>
      </c>
      <c r="AY259" s="24">
        <f t="shared" si="41"/>
        <v>0</v>
      </c>
      <c r="AZ259" s="24">
        <f t="shared" si="42"/>
        <v>0</v>
      </c>
      <c r="BA259" s="457">
        <f t="shared" si="43"/>
        <v>5</v>
      </c>
      <c r="BB259" s="217">
        <f t="shared" si="46"/>
        <v>1</v>
      </c>
      <c r="BC259" s="216">
        <f t="shared" si="44"/>
        <v>1</v>
      </c>
      <c r="BD259" s="14">
        <f t="shared" si="47"/>
        <v>91</v>
      </c>
      <c r="BE259" s="349">
        <f t="shared" si="45"/>
        <v>15374750</v>
      </c>
    </row>
    <row r="260" spans="1:57" s="14" customFormat="1" x14ac:dyDescent="0.2">
      <c r="A260" s="40">
        <v>42538</v>
      </c>
      <c r="B260" s="22">
        <v>9101222228</v>
      </c>
      <c r="C260" s="22">
        <f>COUNTIF(СписМінфін!$B$2:$B$101,F260)</f>
        <v>1</v>
      </c>
      <c r="D260" s="22">
        <v>9101222228</v>
      </c>
      <c r="E260" s="22" t="str">
        <f t="shared" si="37"/>
        <v>6ПУБЛІЧНЕ АКЦIОНЕРНЕ ТОВАРИСТВО "ВЕСКО"</v>
      </c>
      <c r="F260" s="71" t="s">
        <v>91</v>
      </c>
      <c r="G260" s="41">
        <v>2820405100</v>
      </c>
      <c r="H260" s="40">
        <v>42538</v>
      </c>
      <c r="I260" s="40">
        <v>42538</v>
      </c>
      <c r="J260" s="40" t="s">
        <v>108</v>
      </c>
      <c r="K260" s="56">
        <v>17844390</v>
      </c>
      <c r="L260" s="40">
        <v>42627</v>
      </c>
      <c r="M260" s="24">
        <f t="shared" si="38"/>
        <v>17844390</v>
      </c>
      <c r="N260" s="40">
        <v>42635</v>
      </c>
      <c r="O260" s="24">
        <v>17844390</v>
      </c>
      <c r="P260" s="43">
        <v>0</v>
      </c>
      <c r="Q260" s="43">
        <v>0</v>
      </c>
      <c r="R260" s="43">
        <v>0</v>
      </c>
      <c r="S260" s="43">
        <v>0</v>
      </c>
      <c r="T260" s="43">
        <v>0</v>
      </c>
      <c r="U260" s="43">
        <v>0</v>
      </c>
      <c r="V260" s="43">
        <v>0</v>
      </c>
      <c r="W260" s="43">
        <v>0</v>
      </c>
      <c r="X260" s="43">
        <v>0</v>
      </c>
      <c r="Y260" s="223">
        <v>0</v>
      </c>
      <c r="Z260" s="339"/>
      <c r="AA260" s="228">
        <v>0</v>
      </c>
      <c r="AB260" s="43">
        <v>0</v>
      </c>
      <c r="AC260" s="43">
        <v>0</v>
      </c>
      <c r="AD260" s="43">
        <v>0</v>
      </c>
      <c r="AE260" s="43">
        <v>0</v>
      </c>
      <c r="AF260" s="223">
        <v>0</v>
      </c>
      <c r="AG260" s="234"/>
      <c r="AH260" s="228">
        <v>0</v>
      </c>
      <c r="AI260" s="56">
        <f t="shared" si="39"/>
        <v>17844390</v>
      </c>
      <c r="AJ260" s="40">
        <v>42642</v>
      </c>
      <c r="AK260" s="56">
        <v>17844390</v>
      </c>
      <c r="AL260" s="43">
        <v>0</v>
      </c>
      <c r="AM260" s="43">
        <v>0</v>
      </c>
      <c r="AN260" s="43">
        <v>0</v>
      </c>
      <c r="AO260" s="43">
        <v>0</v>
      </c>
      <c r="AP260" s="43">
        <v>0</v>
      </c>
      <c r="AQ260" s="43">
        <v>0</v>
      </c>
      <c r="AR260" s="43">
        <v>0</v>
      </c>
      <c r="AS260" s="43">
        <v>0</v>
      </c>
      <c r="AT260" s="43">
        <v>0</v>
      </c>
      <c r="AU260" s="43">
        <v>0</v>
      </c>
      <c r="AV260" s="43"/>
      <c r="AW260" s="19"/>
      <c r="AX260" s="24">
        <f t="shared" si="40"/>
        <v>0</v>
      </c>
      <c r="AY260" s="24">
        <f t="shared" si="41"/>
        <v>0</v>
      </c>
      <c r="AZ260" s="24">
        <f t="shared" si="42"/>
        <v>0</v>
      </c>
      <c r="BA260" s="457">
        <f t="shared" si="43"/>
        <v>6</v>
      </c>
      <c r="BB260" s="217">
        <f t="shared" si="46"/>
        <v>1</v>
      </c>
      <c r="BC260" s="216">
        <f t="shared" si="44"/>
        <v>1</v>
      </c>
      <c r="BD260" s="14">
        <f t="shared" si="47"/>
        <v>97</v>
      </c>
      <c r="BE260" s="349">
        <f t="shared" si="45"/>
        <v>17844390</v>
      </c>
    </row>
    <row r="261" spans="1:57" s="14" customFormat="1" x14ac:dyDescent="0.2">
      <c r="A261" s="40">
        <v>42569</v>
      </c>
      <c r="B261" s="22">
        <v>9123499903</v>
      </c>
      <c r="C261" s="22">
        <f>COUNTIF(СписМінфін!$B$2:$B$101,F261)</f>
        <v>1</v>
      </c>
      <c r="D261" s="22">
        <v>9123499903</v>
      </c>
      <c r="E261" s="22" t="str">
        <f t="shared" ref="E261:E324" si="48">MONTH(H261)&amp;F261</f>
        <v>7ПУБЛІЧНЕ АКЦIОНЕРНЕ ТОВАРИСТВО "ВЕСКО"</v>
      </c>
      <c r="F261" s="71" t="s">
        <v>91</v>
      </c>
      <c r="G261" s="41">
        <v>2820405100</v>
      </c>
      <c r="H261" s="40">
        <v>42569</v>
      </c>
      <c r="I261" s="40">
        <v>42569</v>
      </c>
      <c r="J261" s="40" t="s">
        <v>108</v>
      </c>
      <c r="K261" s="56">
        <v>21617558</v>
      </c>
      <c r="L261" s="40">
        <v>42634</v>
      </c>
      <c r="M261" s="24">
        <f t="shared" ref="M261:M324" si="49">O261+Q261+S261+U261+W261+Y261</f>
        <v>21617558</v>
      </c>
      <c r="N261" s="40">
        <v>42635</v>
      </c>
      <c r="O261" s="24">
        <v>21617558</v>
      </c>
      <c r="P261" s="43">
        <v>0</v>
      </c>
      <c r="Q261" s="43">
        <v>0</v>
      </c>
      <c r="R261" s="43">
        <v>0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223">
        <v>0</v>
      </c>
      <c r="Z261" s="339"/>
      <c r="AA261" s="228">
        <v>0</v>
      </c>
      <c r="AB261" s="43">
        <v>0</v>
      </c>
      <c r="AC261" s="43">
        <v>0</v>
      </c>
      <c r="AD261" s="43">
        <v>0</v>
      </c>
      <c r="AE261" s="43">
        <v>0</v>
      </c>
      <c r="AF261" s="223">
        <v>0</v>
      </c>
      <c r="AG261" s="234"/>
      <c r="AH261" s="228">
        <v>0</v>
      </c>
      <c r="AI261" s="56">
        <f t="shared" ref="AI261:AI324" si="50">AK261+AM261+AO261+AQ261+AS261+AU261</f>
        <v>21617558</v>
      </c>
      <c r="AJ261" s="40">
        <v>42661</v>
      </c>
      <c r="AK261" s="56">
        <v>21617558</v>
      </c>
      <c r="AL261" s="43">
        <v>0</v>
      </c>
      <c r="AM261" s="43">
        <v>0</v>
      </c>
      <c r="AN261" s="43">
        <v>0</v>
      </c>
      <c r="AO261" s="43">
        <v>0</v>
      </c>
      <c r="AP261" s="43">
        <v>0</v>
      </c>
      <c r="AQ261" s="43">
        <v>0</v>
      </c>
      <c r="AR261" s="43">
        <v>0</v>
      </c>
      <c r="AS261" s="43">
        <v>0</v>
      </c>
      <c r="AT261" s="43">
        <v>0</v>
      </c>
      <c r="AU261" s="43">
        <v>0</v>
      </c>
      <c r="AV261" s="43"/>
      <c r="AW261" s="19"/>
      <c r="AX261" s="24">
        <f t="shared" ref="AX261:AX324" si="51">K261-M261-AC261</f>
        <v>0</v>
      </c>
      <c r="AY261" s="24">
        <f t="shared" ref="AY261:AY324" si="52">M261-AI261</f>
        <v>0</v>
      </c>
      <c r="AZ261" s="24">
        <f t="shared" ref="AZ261:AZ324" si="53">K261-AI261</f>
        <v>0</v>
      </c>
      <c r="BA261" s="457">
        <f t="shared" ref="BA261:BA324" si="54">MONTH(H261)</f>
        <v>7</v>
      </c>
      <c r="BB261" s="217">
        <f t="shared" si="46"/>
        <v>1</v>
      </c>
      <c r="BC261" s="216">
        <f t="shared" ref="BC261:BC324" si="55">IF(M261=0,"Немає висновку", AI261/M261)</f>
        <v>1</v>
      </c>
      <c r="BD261" s="14">
        <f t="shared" si="47"/>
        <v>66</v>
      </c>
      <c r="BE261" s="349">
        <f t="shared" si="45"/>
        <v>21617558</v>
      </c>
    </row>
    <row r="262" spans="1:57" s="14" customFormat="1" x14ac:dyDescent="0.2">
      <c r="A262" s="40">
        <v>42599</v>
      </c>
      <c r="B262" s="22">
        <v>9147983038</v>
      </c>
      <c r="C262" s="22">
        <f>COUNTIF(СписМінфін!$B$2:$B$101,F262)</f>
        <v>1</v>
      </c>
      <c r="D262" s="22">
        <v>9147983038</v>
      </c>
      <c r="E262" s="22" t="str">
        <f t="shared" si="48"/>
        <v>8ПУБЛІЧНЕ АКЦIОНЕРНЕ ТОВАРИСТВО "ВЕСКО"</v>
      </c>
      <c r="F262" s="71" t="s">
        <v>91</v>
      </c>
      <c r="G262" s="41">
        <v>2820405100</v>
      </c>
      <c r="H262" s="40">
        <v>42599</v>
      </c>
      <c r="I262" s="40">
        <v>42599</v>
      </c>
      <c r="J262" s="40" t="s">
        <v>108</v>
      </c>
      <c r="K262" s="56">
        <v>15099620</v>
      </c>
      <c r="L262" s="40">
        <v>42634</v>
      </c>
      <c r="M262" s="24">
        <f t="shared" si="49"/>
        <v>15099620</v>
      </c>
      <c r="N262" s="40">
        <v>42634</v>
      </c>
      <c r="O262" s="24">
        <v>15099620</v>
      </c>
      <c r="P262" s="43">
        <v>0</v>
      </c>
      <c r="Q262" s="43">
        <v>0</v>
      </c>
      <c r="R262" s="43">
        <v>0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223">
        <v>0</v>
      </c>
      <c r="Z262" s="339"/>
      <c r="AA262" s="228">
        <v>0</v>
      </c>
      <c r="AB262" s="43">
        <v>0</v>
      </c>
      <c r="AC262" s="43">
        <v>0</v>
      </c>
      <c r="AD262" s="43">
        <v>0</v>
      </c>
      <c r="AE262" s="43">
        <v>0</v>
      </c>
      <c r="AF262" s="223">
        <v>0</v>
      </c>
      <c r="AG262" s="234"/>
      <c r="AH262" s="228">
        <v>0</v>
      </c>
      <c r="AI262" s="56">
        <f t="shared" si="50"/>
        <v>15099620</v>
      </c>
      <c r="AJ262" s="40">
        <v>42668</v>
      </c>
      <c r="AK262" s="56">
        <v>15099620</v>
      </c>
      <c r="AL262" s="43">
        <v>0</v>
      </c>
      <c r="AM262" s="43">
        <v>0</v>
      </c>
      <c r="AN262" s="43">
        <v>0</v>
      </c>
      <c r="AO262" s="43">
        <v>0</v>
      </c>
      <c r="AP262" s="43">
        <v>0</v>
      </c>
      <c r="AQ262" s="43">
        <v>0</v>
      </c>
      <c r="AR262" s="43">
        <v>0</v>
      </c>
      <c r="AS262" s="43">
        <v>0</v>
      </c>
      <c r="AT262" s="43">
        <v>0</v>
      </c>
      <c r="AU262" s="43">
        <v>0</v>
      </c>
      <c r="AV262" s="43"/>
      <c r="AW262" s="19"/>
      <c r="AX262" s="24">
        <f t="shared" si="51"/>
        <v>0</v>
      </c>
      <c r="AY262" s="24">
        <f t="shared" si="52"/>
        <v>0</v>
      </c>
      <c r="AZ262" s="24">
        <f t="shared" si="53"/>
        <v>0</v>
      </c>
      <c r="BA262" s="457">
        <f t="shared" si="54"/>
        <v>8</v>
      </c>
      <c r="BB262" s="217">
        <f t="shared" si="46"/>
        <v>1</v>
      </c>
      <c r="BC262" s="216">
        <f t="shared" si="55"/>
        <v>1</v>
      </c>
      <c r="BD262" s="14">
        <f t="shared" si="47"/>
        <v>35</v>
      </c>
      <c r="BE262" s="349">
        <f t="shared" ref="BE262:BE325" si="56">K262-AC262</f>
        <v>15099620</v>
      </c>
    </row>
    <row r="263" spans="1:57" s="14" customFormat="1" x14ac:dyDescent="0.2">
      <c r="A263" s="40">
        <v>42633</v>
      </c>
      <c r="B263" s="22">
        <v>9173380825</v>
      </c>
      <c r="C263" s="22">
        <f>COUNTIF(СписМінфін!$B$2:$B$101,F263)</f>
        <v>1</v>
      </c>
      <c r="D263" s="22">
        <v>9173380825</v>
      </c>
      <c r="E263" s="22" t="str">
        <f t="shared" si="48"/>
        <v>9ПУБЛІЧНЕ АКЦIОНЕРНЕ ТОВАРИСТВО "ВЕСКО"</v>
      </c>
      <c r="F263" s="71" t="s">
        <v>91</v>
      </c>
      <c r="G263" s="41">
        <v>2820405100</v>
      </c>
      <c r="H263" s="40">
        <v>42633</v>
      </c>
      <c r="I263" s="40">
        <v>42633</v>
      </c>
      <c r="J263" s="40" t="s">
        <v>108</v>
      </c>
      <c r="K263" s="56">
        <v>17961662</v>
      </c>
      <c r="L263" s="40">
        <v>42663</v>
      </c>
      <c r="M263" s="24">
        <f t="shared" si="49"/>
        <v>17961662</v>
      </c>
      <c r="N263" s="40">
        <v>42664</v>
      </c>
      <c r="O263" s="24">
        <v>17961662</v>
      </c>
      <c r="P263" s="43">
        <v>0</v>
      </c>
      <c r="Q263" s="43">
        <v>0</v>
      </c>
      <c r="R263" s="43">
        <v>0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223">
        <v>0</v>
      </c>
      <c r="Z263" s="339"/>
      <c r="AA263" s="228">
        <v>0</v>
      </c>
      <c r="AB263" s="43">
        <v>0</v>
      </c>
      <c r="AC263" s="43">
        <v>0</v>
      </c>
      <c r="AD263" s="43">
        <v>0</v>
      </c>
      <c r="AE263" s="43">
        <v>0</v>
      </c>
      <c r="AF263" s="223">
        <v>0</v>
      </c>
      <c r="AG263" s="234"/>
      <c r="AH263" s="228">
        <v>0</v>
      </c>
      <c r="AI263" s="56">
        <f t="shared" si="50"/>
        <v>17961662</v>
      </c>
      <c r="AJ263" s="40">
        <v>42704</v>
      </c>
      <c r="AK263" s="56">
        <v>17961662</v>
      </c>
      <c r="AL263" s="43">
        <v>0</v>
      </c>
      <c r="AM263" s="43">
        <v>0</v>
      </c>
      <c r="AN263" s="43">
        <v>0</v>
      </c>
      <c r="AO263" s="43">
        <v>0</v>
      </c>
      <c r="AP263" s="43">
        <v>0</v>
      </c>
      <c r="AQ263" s="43">
        <v>0</v>
      </c>
      <c r="AR263" s="43">
        <v>0</v>
      </c>
      <c r="AS263" s="43">
        <v>0</v>
      </c>
      <c r="AT263" s="43">
        <v>0</v>
      </c>
      <c r="AU263" s="43">
        <v>0</v>
      </c>
      <c r="AV263" s="43"/>
      <c r="AW263" s="19"/>
      <c r="AX263" s="24">
        <f t="shared" si="51"/>
        <v>0</v>
      </c>
      <c r="AY263" s="24">
        <f t="shared" si="52"/>
        <v>0</v>
      </c>
      <c r="AZ263" s="24">
        <f t="shared" si="53"/>
        <v>0</v>
      </c>
      <c r="BA263" s="457">
        <f t="shared" si="54"/>
        <v>9</v>
      </c>
      <c r="BB263" s="217">
        <f t="shared" si="46"/>
        <v>1</v>
      </c>
      <c r="BC263" s="216">
        <f t="shared" si="55"/>
        <v>1</v>
      </c>
      <c r="BD263" s="14">
        <f t="shared" si="47"/>
        <v>31</v>
      </c>
      <c r="BE263" s="349">
        <f t="shared" si="56"/>
        <v>17961662</v>
      </c>
    </row>
    <row r="264" spans="1:57" s="14" customFormat="1" x14ac:dyDescent="0.2">
      <c r="A264" s="40">
        <v>42660</v>
      </c>
      <c r="B264" s="22">
        <v>9194338834</v>
      </c>
      <c r="C264" s="22">
        <f>COUNTIF(СписМінфін!$B$2:$B$101,F264)</f>
        <v>1</v>
      </c>
      <c r="D264" s="22">
        <v>9194338834</v>
      </c>
      <c r="E264" s="22" t="str">
        <f t="shared" si="48"/>
        <v>10ПУБЛІЧНЕ АКЦIОНЕРНЕ ТОВАРИСТВО "ВЕСКО"</v>
      </c>
      <c r="F264" s="71" t="s">
        <v>91</v>
      </c>
      <c r="G264" s="41">
        <v>2820405100</v>
      </c>
      <c r="H264" s="40">
        <v>42660</v>
      </c>
      <c r="I264" s="40">
        <v>42660</v>
      </c>
      <c r="J264" s="40" t="s">
        <v>108</v>
      </c>
      <c r="K264" s="56">
        <v>14803926</v>
      </c>
      <c r="L264" s="40">
        <v>42692</v>
      </c>
      <c r="M264" s="24">
        <f t="shared" si="49"/>
        <v>14803926</v>
      </c>
      <c r="N264" s="40">
        <v>42695</v>
      </c>
      <c r="O264" s="24">
        <v>14803926</v>
      </c>
      <c r="P264" s="43">
        <v>0</v>
      </c>
      <c r="Q264" s="43">
        <v>0</v>
      </c>
      <c r="R264" s="43">
        <v>0</v>
      </c>
      <c r="S264" s="43">
        <v>0</v>
      </c>
      <c r="T264" s="43">
        <v>0</v>
      </c>
      <c r="U264" s="43">
        <v>0</v>
      </c>
      <c r="V264" s="43">
        <v>0</v>
      </c>
      <c r="W264" s="43">
        <v>0</v>
      </c>
      <c r="X264" s="43">
        <v>0</v>
      </c>
      <c r="Y264" s="223">
        <v>0</v>
      </c>
      <c r="Z264" s="339"/>
      <c r="AA264" s="228">
        <v>0</v>
      </c>
      <c r="AB264" s="43">
        <v>0</v>
      </c>
      <c r="AC264" s="43">
        <v>0</v>
      </c>
      <c r="AD264" s="43">
        <v>0</v>
      </c>
      <c r="AE264" s="43">
        <v>0</v>
      </c>
      <c r="AF264" s="223">
        <v>0</v>
      </c>
      <c r="AG264" s="234"/>
      <c r="AH264" s="228">
        <v>0</v>
      </c>
      <c r="AI264" s="56">
        <f t="shared" si="50"/>
        <v>14803926</v>
      </c>
      <c r="AJ264" s="40">
        <v>42725</v>
      </c>
      <c r="AK264" s="56">
        <v>14803926</v>
      </c>
      <c r="AL264" s="43">
        <v>0</v>
      </c>
      <c r="AM264" s="43">
        <v>0</v>
      </c>
      <c r="AN264" s="43">
        <v>0</v>
      </c>
      <c r="AO264" s="43">
        <v>0</v>
      </c>
      <c r="AP264" s="43">
        <v>0</v>
      </c>
      <c r="AQ264" s="43">
        <v>0</v>
      </c>
      <c r="AR264" s="43">
        <v>0</v>
      </c>
      <c r="AS264" s="43">
        <v>0</v>
      </c>
      <c r="AT264" s="43">
        <v>0</v>
      </c>
      <c r="AU264" s="43">
        <v>0</v>
      </c>
      <c r="AV264" s="43"/>
      <c r="AW264" s="19"/>
      <c r="AX264" s="24">
        <f t="shared" si="51"/>
        <v>0</v>
      </c>
      <c r="AY264" s="24">
        <f t="shared" si="52"/>
        <v>0</v>
      </c>
      <c r="AZ264" s="24">
        <f t="shared" si="53"/>
        <v>0</v>
      </c>
      <c r="BA264" s="457">
        <f t="shared" si="54"/>
        <v>10</v>
      </c>
      <c r="BB264" s="217">
        <f t="shared" ref="BB264:BB327" si="57">IF(M264=0,"Немає висновку",M264/(K264-AC264))</f>
        <v>1</v>
      </c>
      <c r="BC264" s="216">
        <f t="shared" si="55"/>
        <v>1</v>
      </c>
      <c r="BD264" s="14">
        <f t="shared" si="47"/>
        <v>35</v>
      </c>
      <c r="BE264" s="349">
        <f t="shared" si="56"/>
        <v>14803926</v>
      </c>
    </row>
    <row r="265" spans="1:57" s="14" customFormat="1" x14ac:dyDescent="0.2">
      <c r="A265" s="40">
        <v>42691</v>
      </c>
      <c r="B265" s="22">
        <v>9220980499</v>
      </c>
      <c r="C265" s="22">
        <f>COUNTIF(СписМінфін!$B$2:$B$101,F265)</f>
        <v>1</v>
      </c>
      <c r="D265" s="22">
        <v>9220980499</v>
      </c>
      <c r="E265" s="22" t="str">
        <f t="shared" si="48"/>
        <v>11ПУБЛІЧНЕ АКЦIОНЕРНЕ ТОВАРИСТВО "ВЕСКО"</v>
      </c>
      <c r="F265" s="71" t="s">
        <v>91</v>
      </c>
      <c r="G265" s="41">
        <v>2820405100</v>
      </c>
      <c r="H265" s="40">
        <v>42691</v>
      </c>
      <c r="I265" s="40">
        <v>42691</v>
      </c>
      <c r="J265" s="40" t="s">
        <v>108</v>
      </c>
      <c r="K265" s="56">
        <v>14100549</v>
      </c>
      <c r="L265" s="40">
        <v>42725</v>
      </c>
      <c r="M265" s="24">
        <f t="shared" si="49"/>
        <v>14100549</v>
      </c>
      <c r="N265" s="40">
        <v>42726</v>
      </c>
      <c r="O265" s="24">
        <v>14100549</v>
      </c>
      <c r="P265" s="43">
        <v>0</v>
      </c>
      <c r="Q265" s="43">
        <v>0</v>
      </c>
      <c r="R265" s="43">
        <v>0</v>
      </c>
      <c r="S265" s="43">
        <v>0</v>
      </c>
      <c r="T265" s="43">
        <v>0</v>
      </c>
      <c r="U265" s="43">
        <v>0</v>
      </c>
      <c r="V265" s="43">
        <v>0</v>
      </c>
      <c r="W265" s="43">
        <v>0</v>
      </c>
      <c r="X265" s="43">
        <v>0</v>
      </c>
      <c r="Y265" s="223">
        <v>0</v>
      </c>
      <c r="Z265" s="339"/>
      <c r="AA265" s="228">
        <v>0</v>
      </c>
      <c r="AB265" s="43">
        <v>0</v>
      </c>
      <c r="AC265" s="43">
        <v>0</v>
      </c>
      <c r="AD265" s="43">
        <v>0</v>
      </c>
      <c r="AE265" s="43">
        <v>0</v>
      </c>
      <c r="AF265" s="223">
        <v>0</v>
      </c>
      <c r="AG265" s="234"/>
      <c r="AH265" s="228">
        <v>0</v>
      </c>
      <c r="AI265" s="56">
        <f t="shared" si="50"/>
        <v>14100549</v>
      </c>
      <c r="AJ265" s="40">
        <v>42730</v>
      </c>
      <c r="AK265" s="56">
        <v>14100549</v>
      </c>
      <c r="AL265" s="43">
        <v>0</v>
      </c>
      <c r="AM265" s="43">
        <v>0</v>
      </c>
      <c r="AN265" s="43">
        <v>0</v>
      </c>
      <c r="AO265" s="43">
        <v>0</v>
      </c>
      <c r="AP265" s="43">
        <v>0</v>
      </c>
      <c r="AQ265" s="43">
        <v>0</v>
      </c>
      <c r="AR265" s="43">
        <v>0</v>
      </c>
      <c r="AS265" s="43">
        <v>0</v>
      </c>
      <c r="AT265" s="43">
        <v>0</v>
      </c>
      <c r="AU265" s="43">
        <v>0</v>
      </c>
      <c r="AV265" s="43"/>
      <c r="AW265" s="19"/>
      <c r="AX265" s="24">
        <f t="shared" si="51"/>
        <v>0</v>
      </c>
      <c r="AY265" s="24">
        <f t="shared" si="52"/>
        <v>0</v>
      </c>
      <c r="AZ265" s="24">
        <f t="shared" si="53"/>
        <v>0</v>
      </c>
      <c r="BA265" s="457">
        <f t="shared" si="54"/>
        <v>11</v>
      </c>
      <c r="BB265" s="217">
        <f t="shared" si="57"/>
        <v>1</v>
      </c>
      <c r="BC265" s="216">
        <f t="shared" si="55"/>
        <v>1</v>
      </c>
      <c r="BD265" s="14">
        <f t="shared" si="47"/>
        <v>35</v>
      </c>
      <c r="BE265" s="349">
        <f t="shared" si="56"/>
        <v>14100549</v>
      </c>
    </row>
    <row r="266" spans="1:57" s="14" customFormat="1" x14ac:dyDescent="0.2">
      <c r="A266" s="40">
        <v>42723</v>
      </c>
      <c r="B266" s="22">
        <v>9245793431</v>
      </c>
      <c r="C266" s="22">
        <f>COUNTIF(СписМінфін!$B$2:$B$101,F266)</f>
        <v>1</v>
      </c>
      <c r="D266" s="22">
        <v>9245793431</v>
      </c>
      <c r="E266" s="22" t="str">
        <f t="shared" si="48"/>
        <v>12ПУБЛІЧНЕ АКЦIОНЕРНЕ ТОВАРИСТВО "ВЕСКО"</v>
      </c>
      <c r="F266" s="71" t="s">
        <v>91</v>
      </c>
      <c r="G266" s="41">
        <v>2820405100</v>
      </c>
      <c r="H266" s="40">
        <v>42723</v>
      </c>
      <c r="I266" s="40">
        <v>42723</v>
      </c>
      <c r="J266" s="40" t="s">
        <v>108</v>
      </c>
      <c r="K266" s="56">
        <v>16106561</v>
      </c>
      <c r="L266" s="40" t="s">
        <v>108</v>
      </c>
      <c r="M266" s="24">
        <f t="shared" si="49"/>
        <v>16106561</v>
      </c>
      <c r="N266" s="31">
        <v>42755</v>
      </c>
      <c r="O266" s="30">
        <v>16106561</v>
      </c>
      <c r="P266" s="43">
        <v>0</v>
      </c>
      <c r="Q266" s="43">
        <v>0</v>
      </c>
      <c r="R266" s="43">
        <v>0</v>
      </c>
      <c r="S266" s="43">
        <v>0</v>
      </c>
      <c r="T266" s="43">
        <v>0</v>
      </c>
      <c r="U266" s="43">
        <v>0</v>
      </c>
      <c r="V266" s="43">
        <v>0</v>
      </c>
      <c r="W266" s="43">
        <v>0</v>
      </c>
      <c r="X266" s="43">
        <v>0</v>
      </c>
      <c r="Y266" s="223">
        <v>0</v>
      </c>
      <c r="Z266" s="339"/>
      <c r="AA266" s="228">
        <v>0</v>
      </c>
      <c r="AB266" s="43">
        <v>0</v>
      </c>
      <c r="AC266" s="43">
        <v>0</v>
      </c>
      <c r="AD266" s="43">
        <v>0</v>
      </c>
      <c r="AE266" s="43">
        <v>0</v>
      </c>
      <c r="AF266" s="223">
        <v>0</v>
      </c>
      <c r="AG266" s="234"/>
      <c r="AH266" s="228">
        <v>0</v>
      </c>
      <c r="AI266" s="56">
        <f t="shared" si="50"/>
        <v>16106561</v>
      </c>
      <c r="AJ266" s="43">
        <v>0</v>
      </c>
      <c r="AK266" s="57">
        <v>16106561</v>
      </c>
      <c r="AL266" s="43">
        <v>0</v>
      </c>
      <c r="AM266" s="43">
        <v>0</v>
      </c>
      <c r="AN266" s="43">
        <v>0</v>
      </c>
      <c r="AO266" s="43">
        <v>0</v>
      </c>
      <c r="AP266" s="43">
        <v>0</v>
      </c>
      <c r="AQ266" s="43">
        <v>0</v>
      </c>
      <c r="AR266" s="43">
        <v>0</v>
      </c>
      <c r="AS266" s="43">
        <v>0</v>
      </c>
      <c r="AT266" s="43">
        <v>0</v>
      </c>
      <c r="AU266" s="43">
        <v>0</v>
      </c>
      <c r="AV266" s="43"/>
      <c r="AW266" s="19"/>
      <c r="AX266" s="24">
        <f t="shared" si="51"/>
        <v>0</v>
      </c>
      <c r="AY266" s="24">
        <f t="shared" si="52"/>
        <v>0</v>
      </c>
      <c r="AZ266" s="24">
        <f t="shared" si="53"/>
        <v>0</v>
      </c>
      <c r="BA266" s="457">
        <f t="shared" si="54"/>
        <v>12</v>
      </c>
      <c r="BB266" s="217">
        <f t="shared" si="57"/>
        <v>1</v>
      </c>
      <c r="BC266" s="216">
        <f t="shared" si="55"/>
        <v>1</v>
      </c>
      <c r="BD266" s="14">
        <f t="shared" si="47"/>
        <v>32</v>
      </c>
      <c r="BE266" s="349">
        <f t="shared" si="56"/>
        <v>16106561</v>
      </c>
    </row>
    <row r="267" spans="1:57" s="14" customFormat="1" x14ac:dyDescent="0.2">
      <c r="A267" s="40">
        <v>42419</v>
      </c>
      <c r="B267" s="22">
        <v>9020812699</v>
      </c>
      <c r="C267" s="22">
        <f>COUNTIF(СписМінфін!$B$2:$B$101,F267)</f>
        <v>1</v>
      </c>
      <c r="D267" s="22">
        <v>9020812699</v>
      </c>
      <c r="E267" s="22" t="str">
        <f t="shared" si="48"/>
        <v>2ПУБЛІЧНЕ АКЦIОНЕРНЕ ТОВАРИСТВО "ВІННИЦЬКИЙ ОЛІЙНОЖИРОВИЙ КОМБІНАТ"</v>
      </c>
      <c r="F267" s="71" t="s">
        <v>76</v>
      </c>
      <c r="G267" s="41">
        <v>3737502280</v>
      </c>
      <c r="H267" s="40">
        <v>42419</v>
      </c>
      <c r="I267" s="40">
        <v>42419</v>
      </c>
      <c r="J267" s="40" t="s">
        <v>108</v>
      </c>
      <c r="K267" s="56">
        <v>6268500</v>
      </c>
      <c r="L267" s="40">
        <v>42450</v>
      </c>
      <c r="M267" s="24">
        <f t="shared" si="49"/>
        <v>6268500</v>
      </c>
      <c r="N267" s="40">
        <v>42450</v>
      </c>
      <c r="O267" s="24">
        <v>6268500</v>
      </c>
      <c r="P267" s="43">
        <v>0</v>
      </c>
      <c r="Q267" s="43">
        <v>0</v>
      </c>
      <c r="R267" s="43">
        <v>0</v>
      </c>
      <c r="S267" s="43">
        <v>0</v>
      </c>
      <c r="T267" s="43">
        <v>0</v>
      </c>
      <c r="U267" s="43">
        <v>0</v>
      </c>
      <c r="V267" s="43">
        <v>0</v>
      </c>
      <c r="W267" s="43">
        <v>0</v>
      </c>
      <c r="X267" s="43">
        <v>0</v>
      </c>
      <c r="Y267" s="223">
        <v>0</v>
      </c>
      <c r="Z267" s="339"/>
      <c r="AA267" s="228">
        <v>0</v>
      </c>
      <c r="AB267" s="43">
        <v>0</v>
      </c>
      <c r="AC267" s="43">
        <v>0</v>
      </c>
      <c r="AD267" s="43">
        <v>0</v>
      </c>
      <c r="AE267" s="43">
        <v>0</v>
      </c>
      <c r="AF267" s="223">
        <v>0</v>
      </c>
      <c r="AG267" s="234"/>
      <c r="AH267" s="228">
        <v>0</v>
      </c>
      <c r="AI267" s="56">
        <f t="shared" si="50"/>
        <v>6268500</v>
      </c>
      <c r="AJ267" s="40">
        <v>42454</v>
      </c>
      <c r="AK267" s="56">
        <v>6268500</v>
      </c>
      <c r="AL267" s="43">
        <v>0</v>
      </c>
      <c r="AM267" s="43">
        <v>0</v>
      </c>
      <c r="AN267" s="43">
        <v>0</v>
      </c>
      <c r="AO267" s="43">
        <v>0</v>
      </c>
      <c r="AP267" s="43">
        <v>0</v>
      </c>
      <c r="AQ267" s="43">
        <v>0</v>
      </c>
      <c r="AR267" s="43">
        <v>0</v>
      </c>
      <c r="AS267" s="43">
        <v>0</v>
      </c>
      <c r="AT267" s="43">
        <v>0</v>
      </c>
      <c r="AU267" s="43">
        <v>0</v>
      </c>
      <c r="AV267" s="43"/>
      <c r="AW267" s="19"/>
      <c r="AX267" s="24">
        <f t="shared" si="51"/>
        <v>0</v>
      </c>
      <c r="AY267" s="24">
        <f t="shared" si="52"/>
        <v>0</v>
      </c>
      <c r="AZ267" s="24">
        <f t="shared" si="53"/>
        <v>0</v>
      </c>
      <c r="BA267" s="457">
        <f t="shared" si="54"/>
        <v>2</v>
      </c>
      <c r="BB267" s="217">
        <f t="shared" si="57"/>
        <v>1</v>
      </c>
      <c r="BC267" s="216">
        <f t="shared" si="55"/>
        <v>1</v>
      </c>
      <c r="BD267" s="14">
        <f t="shared" si="47"/>
        <v>31</v>
      </c>
      <c r="BE267" s="349">
        <f t="shared" si="56"/>
        <v>6268500</v>
      </c>
    </row>
    <row r="268" spans="1:57" s="14" customFormat="1" x14ac:dyDescent="0.2">
      <c r="A268" s="40">
        <v>42446</v>
      </c>
      <c r="B268" s="22">
        <v>9038052797</v>
      </c>
      <c r="C268" s="22">
        <f>COUNTIF(СписМінфін!$B$2:$B$101,F268)</f>
        <v>1</v>
      </c>
      <c r="D268" s="22">
        <v>9038052797</v>
      </c>
      <c r="E268" s="22" t="str">
        <f t="shared" si="48"/>
        <v>3ПУБЛІЧНЕ АКЦIОНЕРНЕ ТОВАРИСТВО "ВІННИЦЬКИЙ ОЛІЙНОЖИРОВИЙ КОМБІНАТ"</v>
      </c>
      <c r="F268" s="71" t="s">
        <v>76</v>
      </c>
      <c r="G268" s="41">
        <v>3737502280</v>
      </c>
      <c r="H268" s="40">
        <v>42446</v>
      </c>
      <c r="I268" s="40">
        <v>42446</v>
      </c>
      <c r="J268" s="40" t="s">
        <v>108</v>
      </c>
      <c r="K268" s="56">
        <v>30971647</v>
      </c>
      <c r="L268" s="40">
        <v>42485</v>
      </c>
      <c r="M268" s="24">
        <f t="shared" si="49"/>
        <v>30971647</v>
      </c>
      <c r="N268" s="40">
        <v>42485</v>
      </c>
      <c r="O268" s="24">
        <v>30971647</v>
      </c>
      <c r="P268" s="43">
        <v>0</v>
      </c>
      <c r="Q268" s="43">
        <v>0</v>
      </c>
      <c r="R268" s="43">
        <v>0</v>
      </c>
      <c r="S268" s="43">
        <v>0</v>
      </c>
      <c r="T268" s="43">
        <v>0</v>
      </c>
      <c r="U268" s="43">
        <v>0</v>
      </c>
      <c r="V268" s="43">
        <v>0</v>
      </c>
      <c r="W268" s="43">
        <v>0</v>
      </c>
      <c r="X268" s="43">
        <v>0</v>
      </c>
      <c r="Y268" s="223">
        <v>0</v>
      </c>
      <c r="Z268" s="339"/>
      <c r="AA268" s="228">
        <v>0</v>
      </c>
      <c r="AB268" s="43">
        <v>0</v>
      </c>
      <c r="AC268" s="43">
        <v>0</v>
      </c>
      <c r="AD268" s="43">
        <v>0</v>
      </c>
      <c r="AE268" s="43">
        <v>0</v>
      </c>
      <c r="AF268" s="223">
        <v>0</v>
      </c>
      <c r="AG268" s="234"/>
      <c r="AH268" s="228">
        <v>0</v>
      </c>
      <c r="AI268" s="56">
        <f t="shared" si="50"/>
        <v>30971647</v>
      </c>
      <c r="AJ268" s="40">
        <v>42488</v>
      </c>
      <c r="AK268" s="56">
        <v>30971647</v>
      </c>
      <c r="AL268" s="43">
        <v>0</v>
      </c>
      <c r="AM268" s="43">
        <v>0</v>
      </c>
      <c r="AN268" s="43">
        <v>0</v>
      </c>
      <c r="AO268" s="43">
        <v>0</v>
      </c>
      <c r="AP268" s="43">
        <v>0</v>
      </c>
      <c r="AQ268" s="43">
        <v>0</v>
      </c>
      <c r="AR268" s="43">
        <v>0</v>
      </c>
      <c r="AS268" s="43">
        <v>0</v>
      </c>
      <c r="AT268" s="43">
        <v>0</v>
      </c>
      <c r="AU268" s="43">
        <v>0</v>
      </c>
      <c r="AV268" s="43"/>
      <c r="AW268" s="19"/>
      <c r="AX268" s="24">
        <f t="shared" si="51"/>
        <v>0</v>
      </c>
      <c r="AY268" s="24">
        <f t="shared" si="52"/>
        <v>0</v>
      </c>
      <c r="AZ268" s="24">
        <f t="shared" si="53"/>
        <v>0</v>
      </c>
      <c r="BA268" s="457">
        <f t="shared" si="54"/>
        <v>3</v>
      </c>
      <c r="BB268" s="217">
        <f t="shared" si="57"/>
        <v>1</v>
      </c>
      <c r="BC268" s="216">
        <f t="shared" si="55"/>
        <v>1</v>
      </c>
      <c r="BD268" s="14">
        <f t="shared" si="47"/>
        <v>39</v>
      </c>
      <c r="BE268" s="349">
        <f t="shared" si="56"/>
        <v>30971647</v>
      </c>
    </row>
    <row r="269" spans="1:57" s="14" customFormat="1" x14ac:dyDescent="0.2">
      <c r="A269" s="40">
        <v>42479</v>
      </c>
      <c r="B269" s="22">
        <v>9059841963</v>
      </c>
      <c r="C269" s="22">
        <f>COUNTIF(СписМінфін!$B$2:$B$101,F269)</f>
        <v>1</v>
      </c>
      <c r="D269" s="22">
        <v>9059841963</v>
      </c>
      <c r="E269" s="22" t="str">
        <f t="shared" si="48"/>
        <v>4ПУБЛІЧНЕ АКЦIОНЕРНЕ ТОВАРИСТВО "ВІННИЦЬКИЙ ОЛІЙНОЖИРОВИЙ КОМБІНАТ"</v>
      </c>
      <c r="F269" s="71" t="s">
        <v>76</v>
      </c>
      <c r="G269" s="41">
        <v>3737502280</v>
      </c>
      <c r="H269" s="40">
        <v>42479</v>
      </c>
      <c r="I269" s="40">
        <v>42479</v>
      </c>
      <c r="J269" s="40" t="s">
        <v>108</v>
      </c>
      <c r="K269" s="56">
        <v>50388099</v>
      </c>
      <c r="L269" s="40">
        <v>42514</v>
      </c>
      <c r="M269" s="24">
        <f t="shared" si="49"/>
        <v>50388099</v>
      </c>
      <c r="N269" s="40">
        <v>42514</v>
      </c>
      <c r="O269" s="24">
        <v>50388099</v>
      </c>
      <c r="P269" s="43">
        <v>0</v>
      </c>
      <c r="Q269" s="43">
        <v>0</v>
      </c>
      <c r="R269" s="43">
        <v>0</v>
      </c>
      <c r="S269" s="43">
        <v>0</v>
      </c>
      <c r="T269" s="43">
        <v>0</v>
      </c>
      <c r="U269" s="43">
        <v>0</v>
      </c>
      <c r="V269" s="43">
        <v>0</v>
      </c>
      <c r="W269" s="43">
        <v>0</v>
      </c>
      <c r="X269" s="43">
        <v>0</v>
      </c>
      <c r="Y269" s="223">
        <v>0</v>
      </c>
      <c r="Z269" s="339"/>
      <c r="AA269" s="228">
        <v>0</v>
      </c>
      <c r="AB269" s="43">
        <v>0</v>
      </c>
      <c r="AC269" s="43">
        <v>0</v>
      </c>
      <c r="AD269" s="43">
        <v>0</v>
      </c>
      <c r="AE269" s="43">
        <v>0</v>
      </c>
      <c r="AF269" s="223">
        <v>0</v>
      </c>
      <c r="AG269" s="234"/>
      <c r="AH269" s="228">
        <v>0</v>
      </c>
      <c r="AI269" s="56">
        <f t="shared" si="50"/>
        <v>50388099</v>
      </c>
      <c r="AJ269" s="40">
        <v>42516</v>
      </c>
      <c r="AK269" s="56">
        <v>50388099</v>
      </c>
      <c r="AL269" s="43">
        <v>0</v>
      </c>
      <c r="AM269" s="43">
        <v>0</v>
      </c>
      <c r="AN269" s="43">
        <v>0</v>
      </c>
      <c r="AO269" s="43">
        <v>0</v>
      </c>
      <c r="AP269" s="43">
        <v>0</v>
      </c>
      <c r="AQ269" s="43">
        <v>0</v>
      </c>
      <c r="AR269" s="43">
        <v>0</v>
      </c>
      <c r="AS269" s="43">
        <v>0</v>
      </c>
      <c r="AT269" s="43">
        <v>0</v>
      </c>
      <c r="AU269" s="43">
        <v>0</v>
      </c>
      <c r="AV269" s="43"/>
      <c r="AW269" s="19"/>
      <c r="AX269" s="24">
        <f t="shared" si="51"/>
        <v>0</v>
      </c>
      <c r="AY269" s="24">
        <f t="shared" si="52"/>
        <v>0</v>
      </c>
      <c r="AZ269" s="24">
        <f t="shared" si="53"/>
        <v>0</v>
      </c>
      <c r="BA269" s="457">
        <f t="shared" si="54"/>
        <v>4</v>
      </c>
      <c r="BB269" s="217">
        <f t="shared" si="57"/>
        <v>1</v>
      </c>
      <c r="BC269" s="216">
        <f t="shared" si="55"/>
        <v>1</v>
      </c>
      <c r="BD269" s="14">
        <f t="shared" si="47"/>
        <v>35</v>
      </c>
      <c r="BE269" s="349">
        <f t="shared" si="56"/>
        <v>50388099</v>
      </c>
    </row>
    <row r="270" spans="1:57" s="14" customFormat="1" x14ac:dyDescent="0.2">
      <c r="A270" s="40">
        <v>42510</v>
      </c>
      <c r="B270" s="22">
        <v>9082338261</v>
      </c>
      <c r="C270" s="22">
        <f>COUNTIF(СписМінфін!$B$2:$B$101,F270)</f>
        <v>1</v>
      </c>
      <c r="D270" s="22">
        <v>9082338261</v>
      </c>
      <c r="E270" s="22" t="str">
        <f t="shared" si="48"/>
        <v>5ПУБЛІЧНЕ АКЦIОНЕРНЕ ТОВАРИСТВО "ВІННИЦЬКИЙ ОЛІЙНОЖИРОВИЙ КОМБІНАТ"</v>
      </c>
      <c r="F270" s="71" t="s">
        <v>76</v>
      </c>
      <c r="G270" s="41">
        <v>3737502280</v>
      </c>
      <c r="H270" s="40">
        <v>42510</v>
      </c>
      <c r="I270" s="40">
        <v>42510</v>
      </c>
      <c r="J270" s="40" t="s">
        <v>108</v>
      </c>
      <c r="K270" s="56">
        <v>36320890</v>
      </c>
      <c r="L270" s="40">
        <v>42543</v>
      </c>
      <c r="M270" s="24">
        <f t="shared" si="49"/>
        <v>36320890</v>
      </c>
      <c r="N270" s="40">
        <v>42543</v>
      </c>
      <c r="O270" s="24">
        <v>36320890</v>
      </c>
      <c r="P270" s="43">
        <v>0</v>
      </c>
      <c r="Q270" s="43">
        <v>0</v>
      </c>
      <c r="R270" s="43">
        <v>0</v>
      </c>
      <c r="S270" s="43">
        <v>0</v>
      </c>
      <c r="T270" s="43">
        <v>0</v>
      </c>
      <c r="U270" s="43">
        <v>0</v>
      </c>
      <c r="V270" s="43">
        <v>0</v>
      </c>
      <c r="W270" s="43">
        <v>0</v>
      </c>
      <c r="X270" s="43">
        <v>0</v>
      </c>
      <c r="Y270" s="223">
        <v>0</v>
      </c>
      <c r="Z270" s="339"/>
      <c r="AA270" s="228">
        <v>0</v>
      </c>
      <c r="AB270" s="43">
        <v>0</v>
      </c>
      <c r="AC270" s="43">
        <v>0</v>
      </c>
      <c r="AD270" s="43">
        <v>0</v>
      </c>
      <c r="AE270" s="43">
        <v>0</v>
      </c>
      <c r="AF270" s="223">
        <v>0</v>
      </c>
      <c r="AG270" s="234"/>
      <c r="AH270" s="228">
        <v>0</v>
      </c>
      <c r="AI270" s="56">
        <f t="shared" si="50"/>
        <v>36320890</v>
      </c>
      <c r="AJ270" s="40">
        <v>42566</v>
      </c>
      <c r="AK270" s="56">
        <v>36320890</v>
      </c>
      <c r="AL270" s="43">
        <v>0</v>
      </c>
      <c r="AM270" s="43">
        <v>0</v>
      </c>
      <c r="AN270" s="43">
        <v>0</v>
      </c>
      <c r="AO270" s="43">
        <v>0</v>
      </c>
      <c r="AP270" s="43">
        <v>0</v>
      </c>
      <c r="AQ270" s="43">
        <v>0</v>
      </c>
      <c r="AR270" s="43">
        <v>0</v>
      </c>
      <c r="AS270" s="43">
        <v>0</v>
      </c>
      <c r="AT270" s="43">
        <v>0</v>
      </c>
      <c r="AU270" s="43">
        <v>0</v>
      </c>
      <c r="AV270" s="43"/>
      <c r="AW270" s="19"/>
      <c r="AX270" s="24">
        <f t="shared" si="51"/>
        <v>0</v>
      </c>
      <c r="AY270" s="24">
        <f t="shared" si="52"/>
        <v>0</v>
      </c>
      <c r="AZ270" s="24">
        <f t="shared" si="53"/>
        <v>0</v>
      </c>
      <c r="BA270" s="457">
        <f t="shared" si="54"/>
        <v>5</v>
      </c>
      <c r="BB270" s="217">
        <f t="shared" si="57"/>
        <v>1</v>
      </c>
      <c r="BC270" s="216">
        <f t="shared" si="55"/>
        <v>1</v>
      </c>
      <c r="BD270" s="14">
        <f t="shared" si="47"/>
        <v>33</v>
      </c>
      <c r="BE270" s="349">
        <f t="shared" si="56"/>
        <v>36320890</v>
      </c>
    </row>
    <row r="271" spans="1:57" s="14" customFormat="1" x14ac:dyDescent="0.2">
      <c r="A271" s="40">
        <v>42538</v>
      </c>
      <c r="B271" s="22">
        <v>9101940558</v>
      </c>
      <c r="C271" s="22">
        <f>COUNTIF(СписМінфін!$B$2:$B$101,F271)</f>
        <v>1</v>
      </c>
      <c r="D271" s="22">
        <v>9101940558</v>
      </c>
      <c r="E271" s="22" t="str">
        <f t="shared" si="48"/>
        <v>6ПУБЛІЧНЕ АКЦIОНЕРНЕ ТОВАРИСТВО "ВІННИЦЬКИЙ ОЛІЙНОЖИРОВИЙ КОМБІНАТ"</v>
      </c>
      <c r="F271" s="71" t="s">
        <v>76</v>
      </c>
      <c r="G271" s="41">
        <v>3737502280</v>
      </c>
      <c r="H271" s="40">
        <v>42538</v>
      </c>
      <c r="I271" s="40">
        <v>42538</v>
      </c>
      <c r="J271" s="40" t="s">
        <v>108</v>
      </c>
      <c r="K271" s="56">
        <v>31607650</v>
      </c>
      <c r="L271" s="40">
        <v>42578</v>
      </c>
      <c r="M271" s="24">
        <f t="shared" si="49"/>
        <v>31607650</v>
      </c>
      <c r="N271" s="40">
        <v>42578</v>
      </c>
      <c r="O271" s="24">
        <v>31607650</v>
      </c>
      <c r="P271" s="43">
        <v>0</v>
      </c>
      <c r="Q271" s="43">
        <v>0</v>
      </c>
      <c r="R271" s="43">
        <v>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223">
        <v>0</v>
      </c>
      <c r="Z271" s="339"/>
      <c r="AA271" s="228">
        <v>0</v>
      </c>
      <c r="AB271" s="43">
        <v>0</v>
      </c>
      <c r="AC271" s="43">
        <v>0</v>
      </c>
      <c r="AD271" s="43">
        <v>0</v>
      </c>
      <c r="AE271" s="43">
        <v>0</v>
      </c>
      <c r="AF271" s="223">
        <v>0</v>
      </c>
      <c r="AG271" s="234"/>
      <c r="AH271" s="228">
        <v>0</v>
      </c>
      <c r="AI271" s="56">
        <f t="shared" si="50"/>
        <v>31607650</v>
      </c>
      <c r="AJ271" s="40">
        <v>42580</v>
      </c>
      <c r="AK271" s="56">
        <v>31607650</v>
      </c>
      <c r="AL271" s="43">
        <v>0</v>
      </c>
      <c r="AM271" s="43">
        <v>0</v>
      </c>
      <c r="AN271" s="43">
        <v>0</v>
      </c>
      <c r="AO271" s="43">
        <v>0</v>
      </c>
      <c r="AP271" s="43">
        <v>0</v>
      </c>
      <c r="AQ271" s="43">
        <v>0</v>
      </c>
      <c r="AR271" s="43">
        <v>0</v>
      </c>
      <c r="AS271" s="43">
        <v>0</v>
      </c>
      <c r="AT271" s="43">
        <v>0</v>
      </c>
      <c r="AU271" s="43">
        <v>0</v>
      </c>
      <c r="AV271" s="43"/>
      <c r="AW271" s="19"/>
      <c r="AX271" s="24">
        <f t="shared" si="51"/>
        <v>0</v>
      </c>
      <c r="AY271" s="24">
        <f t="shared" si="52"/>
        <v>0</v>
      </c>
      <c r="AZ271" s="24">
        <f t="shared" si="53"/>
        <v>0</v>
      </c>
      <c r="BA271" s="457">
        <f t="shared" si="54"/>
        <v>6</v>
      </c>
      <c r="BB271" s="217">
        <f t="shared" si="57"/>
        <v>1</v>
      </c>
      <c r="BC271" s="216">
        <f t="shared" si="55"/>
        <v>1</v>
      </c>
      <c r="BD271" s="14">
        <f t="shared" si="47"/>
        <v>40</v>
      </c>
      <c r="BE271" s="349">
        <f t="shared" si="56"/>
        <v>31607650</v>
      </c>
    </row>
    <row r="272" spans="1:57" s="14" customFormat="1" x14ac:dyDescent="0.2">
      <c r="A272" s="40">
        <v>42569</v>
      </c>
      <c r="B272" s="22">
        <v>9123572303</v>
      </c>
      <c r="C272" s="22">
        <f>COUNTIF(СписМінфін!$B$2:$B$101,F272)</f>
        <v>1</v>
      </c>
      <c r="D272" s="22">
        <v>9123572303</v>
      </c>
      <c r="E272" s="22" t="str">
        <f t="shared" si="48"/>
        <v>7ПУБЛІЧНЕ АКЦIОНЕРНЕ ТОВАРИСТВО "ВІННИЦЬКИЙ ОЛІЙНОЖИРОВИЙ КОМБІНАТ"</v>
      </c>
      <c r="F272" s="71" t="s">
        <v>76</v>
      </c>
      <c r="G272" s="41">
        <v>3737502280</v>
      </c>
      <c r="H272" s="40">
        <v>42569</v>
      </c>
      <c r="I272" s="40">
        <v>42569</v>
      </c>
      <c r="J272" s="40" t="s">
        <v>108</v>
      </c>
      <c r="K272" s="56">
        <v>11072187</v>
      </c>
      <c r="L272" s="40">
        <v>42607</v>
      </c>
      <c r="M272" s="24">
        <f t="shared" si="49"/>
        <v>11072187</v>
      </c>
      <c r="N272" s="40">
        <v>42607</v>
      </c>
      <c r="O272" s="24">
        <v>11072187</v>
      </c>
      <c r="P272" s="43">
        <v>0</v>
      </c>
      <c r="Q272" s="43">
        <v>0</v>
      </c>
      <c r="R272" s="43">
        <v>0</v>
      </c>
      <c r="S272" s="43">
        <v>0</v>
      </c>
      <c r="T272" s="43">
        <v>0</v>
      </c>
      <c r="U272" s="43">
        <v>0</v>
      </c>
      <c r="V272" s="43">
        <v>0</v>
      </c>
      <c r="W272" s="43">
        <v>0</v>
      </c>
      <c r="X272" s="43">
        <v>0</v>
      </c>
      <c r="Y272" s="223">
        <v>0</v>
      </c>
      <c r="Z272" s="339"/>
      <c r="AA272" s="228">
        <v>0</v>
      </c>
      <c r="AB272" s="43">
        <v>0</v>
      </c>
      <c r="AC272" s="43">
        <v>0</v>
      </c>
      <c r="AD272" s="43">
        <v>0</v>
      </c>
      <c r="AE272" s="43">
        <v>0</v>
      </c>
      <c r="AF272" s="223">
        <v>0</v>
      </c>
      <c r="AG272" s="234"/>
      <c r="AH272" s="228">
        <v>0</v>
      </c>
      <c r="AI272" s="56">
        <f t="shared" si="50"/>
        <v>11072187</v>
      </c>
      <c r="AJ272" s="40">
        <v>42613</v>
      </c>
      <c r="AK272" s="56">
        <v>11072187</v>
      </c>
      <c r="AL272" s="43">
        <v>0</v>
      </c>
      <c r="AM272" s="43">
        <v>0</v>
      </c>
      <c r="AN272" s="43">
        <v>0</v>
      </c>
      <c r="AO272" s="43">
        <v>0</v>
      </c>
      <c r="AP272" s="43">
        <v>0</v>
      </c>
      <c r="AQ272" s="43">
        <v>0</v>
      </c>
      <c r="AR272" s="43">
        <v>0</v>
      </c>
      <c r="AS272" s="43">
        <v>0</v>
      </c>
      <c r="AT272" s="43">
        <v>0</v>
      </c>
      <c r="AU272" s="43">
        <v>0</v>
      </c>
      <c r="AV272" s="43"/>
      <c r="AW272" s="19"/>
      <c r="AX272" s="24">
        <f t="shared" si="51"/>
        <v>0</v>
      </c>
      <c r="AY272" s="24">
        <f t="shared" si="52"/>
        <v>0</v>
      </c>
      <c r="AZ272" s="24">
        <f t="shared" si="53"/>
        <v>0</v>
      </c>
      <c r="BA272" s="457">
        <f t="shared" si="54"/>
        <v>7</v>
      </c>
      <c r="BB272" s="217">
        <f t="shared" si="57"/>
        <v>1</v>
      </c>
      <c r="BC272" s="216">
        <f t="shared" si="55"/>
        <v>1</v>
      </c>
      <c r="BD272" s="14">
        <f t="shared" si="47"/>
        <v>38</v>
      </c>
      <c r="BE272" s="349">
        <f t="shared" si="56"/>
        <v>11072187</v>
      </c>
    </row>
    <row r="273" spans="1:57" s="14" customFormat="1" x14ac:dyDescent="0.2">
      <c r="A273" s="40">
        <v>42601</v>
      </c>
      <c r="B273" s="22">
        <v>9150450512</v>
      </c>
      <c r="C273" s="22">
        <f>COUNTIF(СписМінфін!$B$2:$B$101,F273)</f>
        <v>1</v>
      </c>
      <c r="D273" s="22">
        <v>9150450512</v>
      </c>
      <c r="E273" s="22" t="str">
        <f t="shared" si="48"/>
        <v>8ПУБЛІЧНЕ АКЦIОНЕРНЕ ТОВАРИСТВО "ВІННИЦЬКИЙ ОЛІЙНОЖИРОВИЙ КОМБІНАТ"</v>
      </c>
      <c r="F273" s="71" t="s">
        <v>76</v>
      </c>
      <c r="G273" s="41">
        <v>3737502280</v>
      </c>
      <c r="H273" s="40">
        <v>42601</v>
      </c>
      <c r="I273" s="40">
        <v>42601</v>
      </c>
      <c r="J273" s="40" t="s">
        <v>108</v>
      </c>
      <c r="K273" s="56">
        <v>6447465</v>
      </c>
      <c r="L273" s="40">
        <v>42636</v>
      </c>
      <c r="M273" s="24">
        <f t="shared" si="49"/>
        <v>6447465</v>
      </c>
      <c r="N273" s="40">
        <v>42636</v>
      </c>
      <c r="O273" s="24">
        <v>6447465</v>
      </c>
      <c r="P273" s="43">
        <v>0</v>
      </c>
      <c r="Q273" s="43">
        <v>0</v>
      </c>
      <c r="R273" s="43">
        <v>0</v>
      </c>
      <c r="S273" s="43">
        <v>0</v>
      </c>
      <c r="T273" s="43">
        <v>0</v>
      </c>
      <c r="U273" s="43">
        <v>0</v>
      </c>
      <c r="V273" s="43">
        <v>0</v>
      </c>
      <c r="W273" s="43">
        <v>0</v>
      </c>
      <c r="X273" s="43">
        <v>0</v>
      </c>
      <c r="Y273" s="223">
        <v>0</v>
      </c>
      <c r="Z273" s="339"/>
      <c r="AA273" s="228">
        <v>0</v>
      </c>
      <c r="AB273" s="43">
        <v>0</v>
      </c>
      <c r="AC273" s="43">
        <v>0</v>
      </c>
      <c r="AD273" s="43">
        <v>0</v>
      </c>
      <c r="AE273" s="43">
        <v>0</v>
      </c>
      <c r="AF273" s="223">
        <v>0</v>
      </c>
      <c r="AG273" s="234"/>
      <c r="AH273" s="228">
        <v>0</v>
      </c>
      <c r="AI273" s="56">
        <f t="shared" si="50"/>
        <v>6447465</v>
      </c>
      <c r="AJ273" s="40">
        <v>42642</v>
      </c>
      <c r="AK273" s="56">
        <v>6447465</v>
      </c>
      <c r="AL273" s="43">
        <v>0</v>
      </c>
      <c r="AM273" s="43">
        <v>0</v>
      </c>
      <c r="AN273" s="43">
        <v>0</v>
      </c>
      <c r="AO273" s="43">
        <v>0</v>
      </c>
      <c r="AP273" s="43">
        <v>0</v>
      </c>
      <c r="AQ273" s="43">
        <v>0</v>
      </c>
      <c r="AR273" s="43">
        <v>0</v>
      </c>
      <c r="AS273" s="43">
        <v>0</v>
      </c>
      <c r="AT273" s="43">
        <v>0</v>
      </c>
      <c r="AU273" s="43">
        <v>0</v>
      </c>
      <c r="AV273" s="43"/>
      <c r="AW273" s="19"/>
      <c r="AX273" s="24">
        <f t="shared" si="51"/>
        <v>0</v>
      </c>
      <c r="AY273" s="24">
        <f t="shared" si="52"/>
        <v>0</v>
      </c>
      <c r="AZ273" s="24">
        <f t="shared" si="53"/>
        <v>0</v>
      </c>
      <c r="BA273" s="457">
        <f t="shared" si="54"/>
        <v>8</v>
      </c>
      <c r="BB273" s="217">
        <f t="shared" si="57"/>
        <v>1</v>
      </c>
      <c r="BC273" s="216">
        <f t="shared" si="55"/>
        <v>1</v>
      </c>
      <c r="BD273" s="14">
        <f t="shared" si="47"/>
        <v>35</v>
      </c>
      <c r="BE273" s="349">
        <f t="shared" si="56"/>
        <v>6447465</v>
      </c>
    </row>
    <row r="274" spans="1:57" s="14" customFormat="1" x14ac:dyDescent="0.2">
      <c r="A274" s="40">
        <v>42633</v>
      </c>
      <c r="B274" s="22">
        <v>9173072782</v>
      </c>
      <c r="C274" s="22">
        <f>COUNTIF(СписМінфін!$B$2:$B$101,F274)</f>
        <v>1</v>
      </c>
      <c r="D274" s="22">
        <v>9173072782</v>
      </c>
      <c r="E274" s="22" t="str">
        <f t="shared" si="48"/>
        <v>9ПУБЛІЧНЕ АКЦIОНЕРНЕ ТОВАРИСТВО "ВІННИЦЬКИЙ ОЛІЙНОЖИРОВИЙ КОМБІНАТ"</v>
      </c>
      <c r="F274" s="71" t="s">
        <v>76</v>
      </c>
      <c r="G274" s="41">
        <v>3737502280</v>
      </c>
      <c r="H274" s="40">
        <v>42633</v>
      </c>
      <c r="I274" s="40">
        <v>42633</v>
      </c>
      <c r="J274" s="40" t="s">
        <v>108</v>
      </c>
      <c r="K274" s="56">
        <v>6740590</v>
      </c>
      <c r="L274" s="40">
        <v>42667</v>
      </c>
      <c r="M274" s="24">
        <f t="shared" si="49"/>
        <v>6728398.6699999999</v>
      </c>
      <c r="N274" s="40">
        <v>42667</v>
      </c>
      <c r="O274" s="24">
        <v>6728398.6699999999</v>
      </c>
      <c r="P274" s="43">
        <v>0</v>
      </c>
      <c r="Q274" s="43">
        <v>0</v>
      </c>
      <c r="R274" s="43">
        <v>0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223">
        <v>0</v>
      </c>
      <c r="Z274" s="339"/>
      <c r="AA274" s="228">
        <v>0</v>
      </c>
      <c r="AB274" s="43">
        <v>0</v>
      </c>
      <c r="AC274" s="43">
        <v>0</v>
      </c>
      <c r="AD274" s="43">
        <v>0</v>
      </c>
      <c r="AE274" s="43">
        <v>0</v>
      </c>
      <c r="AF274" s="223">
        <v>0</v>
      </c>
      <c r="AG274" s="234"/>
      <c r="AH274" s="228">
        <v>0</v>
      </c>
      <c r="AI274" s="56">
        <f t="shared" si="50"/>
        <v>6728398.6699999999</v>
      </c>
      <c r="AJ274" s="40">
        <v>42669</v>
      </c>
      <c r="AK274" s="56">
        <v>6728398.6699999999</v>
      </c>
      <c r="AL274" s="43">
        <v>0</v>
      </c>
      <c r="AM274" s="43">
        <v>0</v>
      </c>
      <c r="AN274" s="43">
        <v>0</v>
      </c>
      <c r="AO274" s="43">
        <v>0</v>
      </c>
      <c r="AP274" s="43">
        <v>0</v>
      </c>
      <c r="AQ274" s="43">
        <v>0</v>
      </c>
      <c r="AR274" s="43">
        <v>0</v>
      </c>
      <c r="AS274" s="43">
        <v>0</v>
      </c>
      <c r="AT274" s="43">
        <v>0</v>
      </c>
      <c r="AU274" s="43">
        <v>0</v>
      </c>
      <c r="AV274" s="43"/>
      <c r="AW274" s="19"/>
      <c r="AX274" s="24">
        <f t="shared" si="51"/>
        <v>12191.330000000075</v>
      </c>
      <c r="AY274" s="24">
        <f t="shared" si="52"/>
        <v>0</v>
      </c>
      <c r="AZ274" s="24">
        <f t="shared" si="53"/>
        <v>12191.330000000075</v>
      </c>
      <c r="BA274" s="457">
        <f t="shared" si="54"/>
        <v>9</v>
      </c>
      <c r="BB274" s="217">
        <f t="shared" si="57"/>
        <v>0.99819135565284345</v>
      </c>
      <c r="BC274" s="216">
        <f t="shared" si="55"/>
        <v>1</v>
      </c>
      <c r="BD274" s="14">
        <f t="shared" si="47"/>
        <v>34</v>
      </c>
      <c r="BE274" s="349">
        <f t="shared" si="56"/>
        <v>6740590</v>
      </c>
    </row>
    <row r="275" spans="1:57" s="14" customFormat="1" x14ac:dyDescent="0.2">
      <c r="A275" s="40">
        <v>42662</v>
      </c>
      <c r="B275" s="22">
        <v>9197074045</v>
      </c>
      <c r="C275" s="22">
        <f>COUNTIF(СписМінфін!$B$2:$B$101,F275)</f>
        <v>1</v>
      </c>
      <c r="D275" s="22">
        <v>9197074045</v>
      </c>
      <c r="E275" s="22" t="str">
        <f t="shared" si="48"/>
        <v>10ПУБЛІЧНЕ АКЦIОНЕРНЕ ТОВАРИСТВО "ВІННИЦЬКИЙ ОЛІЙНОЖИРОВИЙ КОМБІНАТ"</v>
      </c>
      <c r="F275" s="71" t="s">
        <v>76</v>
      </c>
      <c r="G275" s="41">
        <v>3737502280</v>
      </c>
      <c r="H275" s="40">
        <v>42662</v>
      </c>
      <c r="I275" s="40">
        <v>42662</v>
      </c>
      <c r="J275" s="40" t="s">
        <v>108</v>
      </c>
      <c r="K275" s="56">
        <v>59197747</v>
      </c>
      <c r="L275" s="40">
        <v>42702</v>
      </c>
      <c r="M275" s="24">
        <f t="shared" si="49"/>
        <v>59197747</v>
      </c>
      <c r="N275" s="40">
        <v>42702</v>
      </c>
      <c r="O275" s="24">
        <v>59197747</v>
      </c>
      <c r="P275" s="43">
        <v>0</v>
      </c>
      <c r="Q275" s="43">
        <v>0</v>
      </c>
      <c r="R275" s="43">
        <v>0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223">
        <v>0</v>
      </c>
      <c r="Z275" s="339"/>
      <c r="AA275" s="228">
        <v>0</v>
      </c>
      <c r="AB275" s="43">
        <v>0</v>
      </c>
      <c r="AC275" s="43">
        <v>0</v>
      </c>
      <c r="AD275" s="43">
        <v>0</v>
      </c>
      <c r="AE275" s="43">
        <v>0</v>
      </c>
      <c r="AF275" s="223">
        <v>0</v>
      </c>
      <c r="AG275" s="234"/>
      <c r="AH275" s="228">
        <v>0</v>
      </c>
      <c r="AI275" s="56">
        <f t="shared" si="50"/>
        <v>59197747</v>
      </c>
      <c r="AJ275" s="40">
        <v>42704</v>
      </c>
      <c r="AK275" s="56">
        <v>59197747</v>
      </c>
      <c r="AL275" s="43">
        <v>0</v>
      </c>
      <c r="AM275" s="43">
        <v>0</v>
      </c>
      <c r="AN275" s="43">
        <v>0</v>
      </c>
      <c r="AO275" s="43">
        <v>0</v>
      </c>
      <c r="AP275" s="43">
        <v>0</v>
      </c>
      <c r="AQ275" s="43">
        <v>0</v>
      </c>
      <c r="AR275" s="43">
        <v>0</v>
      </c>
      <c r="AS275" s="43">
        <v>0</v>
      </c>
      <c r="AT275" s="43">
        <v>0</v>
      </c>
      <c r="AU275" s="43">
        <v>0</v>
      </c>
      <c r="AV275" s="43"/>
      <c r="AW275" s="19"/>
      <c r="AX275" s="24">
        <f t="shared" si="51"/>
        <v>0</v>
      </c>
      <c r="AY275" s="24">
        <f t="shared" si="52"/>
        <v>0</v>
      </c>
      <c r="AZ275" s="24">
        <f t="shared" si="53"/>
        <v>0</v>
      </c>
      <c r="BA275" s="457">
        <f t="shared" si="54"/>
        <v>10</v>
      </c>
      <c r="BB275" s="217">
        <f t="shared" si="57"/>
        <v>1</v>
      </c>
      <c r="BC275" s="216">
        <f t="shared" si="55"/>
        <v>1</v>
      </c>
      <c r="BD275" s="14">
        <f t="shared" si="47"/>
        <v>40</v>
      </c>
      <c r="BE275" s="349">
        <f t="shared" si="56"/>
        <v>59197747</v>
      </c>
    </row>
    <row r="276" spans="1:57" s="14" customFormat="1" x14ac:dyDescent="0.2">
      <c r="A276" s="40">
        <v>42693</v>
      </c>
      <c r="B276" s="22">
        <v>9222797722</v>
      </c>
      <c r="C276" s="22">
        <f>COUNTIF(СписМінфін!$B$2:$B$101,F276)</f>
        <v>1</v>
      </c>
      <c r="D276" s="22">
        <v>9222797722</v>
      </c>
      <c r="E276" s="22" t="str">
        <f t="shared" si="48"/>
        <v>11ПУБЛІЧНЕ АКЦIОНЕРНЕ ТОВАРИСТВО "ВІННИЦЬКИЙ ОЛІЙНОЖИРОВИЙ КОМБІНАТ"</v>
      </c>
      <c r="F276" s="71" t="s">
        <v>76</v>
      </c>
      <c r="G276" s="41">
        <v>3737502280</v>
      </c>
      <c r="H276" s="40">
        <v>42693</v>
      </c>
      <c r="I276" s="40">
        <v>42693</v>
      </c>
      <c r="J276" s="40" t="s">
        <v>108</v>
      </c>
      <c r="K276" s="56">
        <v>41605850</v>
      </c>
      <c r="L276" s="40">
        <v>42726</v>
      </c>
      <c r="M276" s="24">
        <f t="shared" si="49"/>
        <v>41605850</v>
      </c>
      <c r="N276" s="40">
        <v>42726</v>
      </c>
      <c r="O276" s="24">
        <v>41605850</v>
      </c>
      <c r="P276" s="43">
        <v>0</v>
      </c>
      <c r="Q276" s="43">
        <v>0</v>
      </c>
      <c r="R276" s="43">
        <v>0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223">
        <v>0</v>
      </c>
      <c r="Z276" s="339"/>
      <c r="AA276" s="228">
        <v>0</v>
      </c>
      <c r="AB276" s="43">
        <v>0</v>
      </c>
      <c r="AC276" s="43">
        <v>0</v>
      </c>
      <c r="AD276" s="43">
        <v>0</v>
      </c>
      <c r="AE276" s="43">
        <v>0</v>
      </c>
      <c r="AF276" s="223">
        <v>0</v>
      </c>
      <c r="AG276" s="234"/>
      <c r="AH276" s="228">
        <v>0</v>
      </c>
      <c r="AI276" s="56">
        <f t="shared" si="50"/>
        <v>41605850</v>
      </c>
      <c r="AJ276" s="40">
        <v>42730</v>
      </c>
      <c r="AK276" s="56">
        <v>41605850</v>
      </c>
      <c r="AL276" s="43">
        <v>0</v>
      </c>
      <c r="AM276" s="43">
        <v>0</v>
      </c>
      <c r="AN276" s="43">
        <v>0</v>
      </c>
      <c r="AO276" s="43">
        <v>0</v>
      </c>
      <c r="AP276" s="43">
        <v>0</v>
      </c>
      <c r="AQ276" s="43">
        <v>0</v>
      </c>
      <c r="AR276" s="43">
        <v>0</v>
      </c>
      <c r="AS276" s="43">
        <v>0</v>
      </c>
      <c r="AT276" s="43">
        <v>0</v>
      </c>
      <c r="AU276" s="43">
        <v>0</v>
      </c>
      <c r="AV276" s="43"/>
      <c r="AW276" s="19"/>
      <c r="AX276" s="24">
        <f t="shared" si="51"/>
        <v>0</v>
      </c>
      <c r="AY276" s="24">
        <f t="shared" si="52"/>
        <v>0</v>
      </c>
      <c r="AZ276" s="24">
        <f t="shared" si="53"/>
        <v>0</v>
      </c>
      <c r="BA276" s="457">
        <f t="shared" si="54"/>
        <v>11</v>
      </c>
      <c r="BB276" s="217">
        <f t="shared" si="57"/>
        <v>1</v>
      </c>
      <c r="BC276" s="216">
        <f t="shared" si="55"/>
        <v>1</v>
      </c>
      <c r="BD276" s="14">
        <f t="shared" si="47"/>
        <v>33</v>
      </c>
      <c r="BE276" s="349">
        <f t="shared" si="56"/>
        <v>41605850</v>
      </c>
    </row>
    <row r="277" spans="1:57" s="14" customFormat="1" x14ac:dyDescent="0.2">
      <c r="A277" s="40">
        <v>42723</v>
      </c>
      <c r="B277" s="22">
        <v>9245908050</v>
      </c>
      <c r="C277" s="22">
        <f>COUNTIF(СписМінфін!$B$2:$B$101,F277)</f>
        <v>1</v>
      </c>
      <c r="D277" s="22">
        <v>9245908050</v>
      </c>
      <c r="E277" s="22" t="str">
        <f t="shared" si="48"/>
        <v>12ПУБЛІЧНЕ АКЦIОНЕРНЕ ТОВАРИСТВО "ВІННИЦЬКИЙ ОЛІЙНОЖИРОВИЙ КОМБІНАТ"</v>
      </c>
      <c r="F277" s="71" t="s">
        <v>76</v>
      </c>
      <c r="G277" s="41">
        <v>3737502280</v>
      </c>
      <c r="H277" s="40">
        <v>42723</v>
      </c>
      <c r="I277" s="40">
        <v>42723</v>
      </c>
      <c r="J277" s="40" t="s">
        <v>108</v>
      </c>
      <c r="K277" s="56">
        <v>90018232</v>
      </c>
      <c r="L277" s="40" t="s">
        <v>108</v>
      </c>
      <c r="M277" s="24">
        <f t="shared" si="49"/>
        <v>90018232</v>
      </c>
      <c r="N277" s="31">
        <v>42754</v>
      </c>
      <c r="O277" s="30">
        <v>90018232</v>
      </c>
      <c r="P277" s="43">
        <v>0</v>
      </c>
      <c r="Q277" s="43">
        <v>0</v>
      </c>
      <c r="R277" s="43">
        <v>0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223">
        <v>0</v>
      </c>
      <c r="Z277" s="339"/>
      <c r="AA277" s="228">
        <v>0</v>
      </c>
      <c r="AB277" s="43">
        <v>0</v>
      </c>
      <c r="AC277" s="43">
        <v>0</v>
      </c>
      <c r="AD277" s="43">
        <v>0</v>
      </c>
      <c r="AE277" s="43">
        <v>0</v>
      </c>
      <c r="AF277" s="223">
        <v>0</v>
      </c>
      <c r="AG277" s="234"/>
      <c r="AH277" s="228">
        <v>0</v>
      </c>
      <c r="AI277" s="56">
        <f t="shared" si="50"/>
        <v>90018232</v>
      </c>
      <c r="AJ277" s="43">
        <v>0</v>
      </c>
      <c r="AK277" s="57">
        <v>90018232</v>
      </c>
      <c r="AL277" s="43">
        <v>0</v>
      </c>
      <c r="AM277" s="43">
        <v>0</v>
      </c>
      <c r="AN277" s="43">
        <v>0</v>
      </c>
      <c r="AO277" s="43">
        <v>0</v>
      </c>
      <c r="AP277" s="43">
        <v>0</v>
      </c>
      <c r="AQ277" s="43">
        <v>0</v>
      </c>
      <c r="AR277" s="43">
        <v>0</v>
      </c>
      <c r="AS277" s="43">
        <v>0</v>
      </c>
      <c r="AT277" s="43">
        <v>0</v>
      </c>
      <c r="AU277" s="43">
        <v>0</v>
      </c>
      <c r="AV277" s="43"/>
      <c r="AW277" s="19"/>
      <c r="AX277" s="24">
        <f t="shared" si="51"/>
        <v>0</v>
      </c>
      <c r="AY277" s="24">
        <f t="shared" si="52"/>
        <v>0</v>
      </c>
      <c r="AZ277" s="24">
        <f t="shared" si="53"/>
        <v>0</v>
      </c>
      <c r="BA277" s="457">
        <f t="shared" si="54"/>
        <v>12</v>
      </c>
      <c r="BB277" s="217">
        <f t="shared" si="57"/>
        <v>1</v>
      </c>
      <c r="BC277" s="216">
        <f t="shared" si="55"/>
        <v>1</v>
      </c>
      <c r="BD277" s="14">
        <f t="shared" si="47"/>
        <v>31</v>
      </c>
      <c r="BE277" s="349">
        <f t="shared" si="56"/>
        <v>90018232</v>
      </c>
    </row>
    <row r="278" spans="1:57" s="14" customFormat="1" x14ac:dyDescent="0.2">
      <c r="A278" s="40">
        <v>42422</v>
      </c>
      <c r="B278" s="22">
        <v>9022114501</v>
      </c>
      <c r="C278" s="22">
        <f>COUNTIF(СписМінфін!$B$2:$B$101,F278)</f>
        <v>1</v>
      </c>
      <c r="D278" s="22">
        <v>9022114501</v>
      </c>
      <c r="E278" s="22" t="str">
        <f t="shared" si="48"/>
        <v>2ПУБЛІЧНЕ АКЦIОНЕРНЕ ТОВАРИСТВО "ДЕРЖАВНА ПРОДОВОЛЬЧО-ЗЕРНОВА КОРПОРАЦІЯ УКРАЇНИ"</v>
      </c>
      <c r="F278" s="71" t="s">
        <v>21</v>
      </c>
      <c r="G278" s="41">
        <v>372432726556</v>
      </c>
      <c r="H278" s="40">
        <v>42422</v>
      </c>
      <c r="I278" s="40">
        <v>42422</v>
      </c>
      <c r="J278" s="40" t="s">
        <v>108</v>
      </c>
      <c r="K278" s="56">
        <v>60164855</v>
      </c>
      <c r="L278" s="40">
        <v>42452</v>
      </c>
      <c r="M278" s="24">
        <f t="shared" si="49"/>
        <v>60164855</v>
      </c>
      <c r="N278" s="40">
        <v>42453</v>
      </c>
      <c r="O278" s="24">
        <v>60164855</v>
      </c>
      <c r="P278" s="43">
        <v>0</v>
      </c>
      <c r="Q278" s="43">
        <v>0</v>
      </c>
      <c r="R278" s="43">
        <v>0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223">
        <v>0</v>
      </c>
      <c r="Z278" s="339"/>
      <c r="AA278" s="228">
        <v>0</v>
      </c>
      <c r="AB278" s="43">
        <v>0</v>
      </c>
      <c r="AC278" s="43">
        <v>0</v>
      </c>
      <c r="AD278" s="43">
        <v>0</v>
      </c>
      <c r="AE278" s="43">
        <v>0</v>
      </c>
      <c r="AF278" s="223">
        <v>0</v>
      </c>
      <c r="AG278" s="234"/>
      <c r="AH278" s="228">
        <v>0</v>
      </c>
      <c r="AI278" s="56">
        <f t="shared" si="50"/>
        <v>60164855</v>
      </c>
      <c r="AJ278" s="40">
        <v>42661</v>
      </c>
      <c r="AK278" s="56">
        <v>60164855</v>
      </c>
      <c r="AL278" s="43">
        <v>0</v>
      </c>
      <c r="AM278" s="43">
        <v>0</v>
      </c>
      <c r="AN278" s="43">
        <v>0</v>
      </c>
      <c r="AO278" s="43">
        <v>0</v>
      </c>
      <c r="AP278" s="43">
        <v>0</v>
      </c>
      <c r="AQ278" s="43">
        <v>0</v>
      </c>
      <c r="AR278" s="43">
        <v>0</v>
      </c>
      <c r="AS278" s="43">
        <v>0</v>
      </c>
      <c r="AT278" s="43">
        <v>0</v>
      </c>
      <c r="AU278" s="43">
        <v>0</v>
      </c>
      <c r="AV278" s="43"/>
      <c r="AW278" s="19"/>
      <c r="AX278" s="24">
        <f t="shared" si="51"/>
        <v>0</v>
      </c>
      <c r="AY278" s="24">
        <f t="shared" si="52"/>
        <v>0</v>
      </c>
      <c r="AZ278" s="24">
        <f t="shared" si="53"/>
        <v>0</v>
      </c>
      <c r="BA278" s="457">
        <f t="shared" si="54"/>
        <v>2</v>
      </c>
      <c r="BB278" s="217">
        <f t="shared" si="57"/>
        <v>1</v>
      </c>
      <c r="BC278" s="216">
        <f t="shared" si="55"/>
        <v>1</v>
      </c>
      <c r="BD278" s="14">
        <f t="shared" si="47"/>
        <v>31</v>
      </c>
      <c r="BE278" s="349">
        <f t="shared" si="56"/>
        <v>60164855</v>
      </c>
    </row>
    <row r="279" spans="1:57" s="14" customFormat="1" x14ac:dyDescent="0.2">
      <c r="A279" s="40">
        <v>42450</v>
      </c>
      <c r="B279" s="22">
        <v>9039657469</v>
      </c>
      <c r="C279" s="22">
        <f>COUNTIF(СписМінфін!$B$2:$B$101,F279)</f>
        <v>1</v>
      </c>
      <c r="D279" s="22">
        <v>9039657469</v>
      </c>
      <c r="E279" s="22" t="str">
        <f t="shared" si="48"/>
        <v>3ПУБЛІЧНЕ АКЦIОНЕРНЕ ТОВАРИСТВО "ДЕРЖАВНА ПРОДОВОЛЬЧО-ЗЕРНОВА КОРПОРАЦІЯ УКРАЇНИ"</v>
      </c>
      <c r="F279" s="71" t="s">
        <v>21</v>
      </c>
      <c r="G279" s="41">
        <v>372432726556</v>
      </c>
      <c r="H279" s="40">
        <v>42450</v>
      </c>
      <c r="I279" s="40">
        <v>42450</v>
      </c>
      <c r="J279" s="40" t="s">
        <v>108</v>
      </c>
      <c r="K279" s="56">
        <v>136647434</v>
      </c>
      <c r="L279" s="40">
        <v>42699</v>
      </c>
      <c r="M279" s="24">
        <f t="shared" si="49"/>
        <v>77250755</v>
      </c>
      <c r="N279" s="40">
        <v>42702</v>
      </c>
      <c r="O279" s="24">
        <v>77250755</v>
      </c>
      <c r="P279" s="43">
        <v>0</v>
      </c>
      <c r="Q279" s="43">
        <v>0</v>
      </c>
      <c r="R279" s="43">
        <v>0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223">
        <v>0</v>
      </c>
      <c r="Z279" s="339"/>
      <c r="AA279" s="227">
        <v>42698</v>
      </c>
      <c r="AB279" s="22">
        <v>7861406</v>
      </c>
      <c r="AC279" s="42">
        <v>6722467</v>
      </c>
      <c r="AD279" s="40">
        <v>42712</v>
      </c>
      <c r="AE279" s="22">
        <v>31068310</v>
      </c>
      <c r="AF279" s="223">
        <v>0</v>
      </c>
      <c r="AG279" s="234"/>
      <c r="AH279" s="228">
        <v>0</v>
      </c>
      <c r="AI279" s="56">
        <f t="shared" si="50"/>
        <v>77250755</v>
      </c>
      <c r="AJ279" s="40">
        <v>42730</v>
      </c>
      <c r="AK279" s="56">
        <v>77250755</v>
      </c>
      <c r="AL279" s="43">
        <v>0</v>
      </c>
      <c r="AM279" s="43">
        <v>0</v>
      </c>
      <c r="AN279" s="43">
        <v>0</v>
      </c>
      <c r="AO279" s="43">
        <v>0</v>
      </c>
      <c r="AP279" s="43">
        <v>0</v>
      </c>
      <c r="AQ279" s="43">
        <v>0</v>
      </c>
      <c r="AR279" s="43">
        <v>0</v>
      </c>
      <c r="AS279" s="43">
        <v>0</v>
      </c>
      <c r="AT279" s="43">
        <v>0</v>
      </c>
      <c r="AU279" s="43">
        <v>0</v>
      </c>
      <c r="AV279" s="43"/>
      <c r="AW279" s="19"/>
      <c r="AX279" s="24">
        <f t="shared" si="51"/>
        <v>52674212</v>
      </c>
      <c r="AY279" s="24">
        <f t="shared" si="52"/>
        <v>0</v>
      </c>
      <c r="AZ279" s="24">
        <f t="shared" si="53"/>
        <v>59396679</v>
      </c>
      <c r="BA279" s="457">
        <f t="shared" si="54"/>
        <v>3</v>
      </c>
      <c r="BB279" s="217">
        <f t="shared" si="57"/>
        <v>0.5945797546363818</v>
      </c>
      <c r="BC279" s="216">
        <f t="shared" si="55"/>
        <v>1</v>
      </c>
      <c r="BD279" s="14">
        <f t="shared" si="47"/>
        <v>252</v>
      </c>
      <c r="BE279" s="349">
        <f t="shared" si="56"/>
        <v>129924967</v>
      </c>
    </row>
    <row r="280" spans="1:57" s="14" customFormat="1" x14ac:dyDescent="0.2">
      <c r="A280" s="40">
        <v>42480</v>
      </c>
      <c r="B280" s="22">
        <v>9061047224</v>
      </c>
      <c r="C280" s="22">
        <f>COUNTIF(СписМінфін!$B$2:$B$101,F280)</f>
        <v>1</v>
      </c>
      <c r="D280" s="22">
        <v>9061047224</v>
      </c>
      <c r="E280" s="22" t="str">
        <f t="shared" si="48"/>
        <v>4ПУБЛІЧНЕ АКЦIОНЕРНЕ ТОВАРИСТВО "ДЕРЖАВНА ПРОДОВОЛЬЧО-ЗЕРНОВА КОРПОРАЦІЯ УКРАЇНИ"</v>
      </c>
      <c r="F280" s="71" t="s">
        <v>21</v>
      </c>
      <c r="G280" s="41">
        <v>372432726556</v>
      </c>
      <c r="H280" s="40">
        <v>42480</v>
      </c>
      <c r="I280" s="40">
        <v>42480</v>
      </c>
      <c r="J280" s="40" t="s">
        <v>108</v>
      </c>
      <c r="K280" s="56">
        <v>203120884</v>
      </c>
      <c r="L280" s="40">
        <v>42724</v>
      </c>
      <c r="M280" s="24">
        <f t="shared" si="49"/>
        <v>166851839</v>
      </c>
      <c r="N280" s="40">
        <v>42724</v>
      </c>
      <c r="O280" s="24">
        <v>166851839</v>
      </c>
      <c r="P280" s="43">
        <v>0</v>
      </c>
      <c r="Q280" s="43">
        <v>0</v>
      </c>
      <c r="R280" s="43">
        <v>0</v>
      </c>
      <c r="S280" s="43">
        <v>0</v>
      </c>
      <c r="T280" s="43">
        <v>0</v>
      </c>
      <c r="U280" s="43">
        <v>0</v>
      </c>
      <c r="V280" s="43">
        <v>0</v>
      </c>
      <c r="W280" s="43">
        <v>0</v>
      </c>
      <c r="X280" s="43">
        <v>0</v>
      </c>
      <c r="Y280" s="223">
        <v>0</v>
      </c>
      <c r="Z280" s="339"/>
      <c r="AA280" s="227">
        <v>42698</v>
      </c>
      <c r="AB280" s="22">
        <v>7861406</v>
      </c>
      <c r="AC280" s="42">
        <v>31068310</v>
      </c>
      <c r="AD280" s="40">
        <v>42712</v>
      </c>
      <c r="AE280" s="22">
        <v>32023813</v>
      </c>
      <c r="AF280" s="223">
        <v>0</v>
      </c>
      <c r="AG280" s="234"/>
      <c r="AH280" s="228">
        <v>0</v>
      </c>
      <c r="AI280" s="56">
        <f t="shared" si="50"/>
        <v>166851839</v>
      </c>
      <c r="AJ280" s="40">
        <v>42730</v>
      </c>
      <c r="AK280" s="56">
        <v>166851839</v>
      </c>
      <c r="AL280" s="43">
        <v>0</v>
      </c>
      <c r="AM280" s="43">
        <v>0</v>
      </c>
      <c r="AN280" s="43">
        <v>0</v>
      </c>
      <c r="AO280" s="43">
        <v>0</v>
      </c>
      <c r="AP280" s="43">
        <v>0</v>
      </c>
      <c r="AQ280" s="43">
        <v>0</v>
      </c>
      <c r="AR280" s="43">
        <v>0</v>
      </c>
      <c r="AS280" s="43">
        <v>0</v>
      </c>
      <c r="AT280" s="43">
        <v>0</v>
      </c>
      <c r="AU280" s="43">
        <v>0</v>
      </c>
      <c r="AV280" s="43"/>
      <c r="AW280" s="19"/>
      <c r="AX280" s="24">
        <f t="shared" si="51"/>
        <v>5200735</v>
      </c>
      <c r="AY280" s="24">
        <f t="shared" si="52"/>
        <v>0</v>
      </c>
      <c r="AZ280" s="24">
        <f t="shared" si="53"/>
        <v>36269045</v>
      </c>
      <c r="BA280" s="457">
        <f t="shared" si="54"/>
        <v>4</v>
      </c>
      <c r="BB280" s="217">
        <f t="shared" si="57"/>
        <v>0.96977240805476117</v>
      </c>
      <c r="BC280" s="216">
        <f t="shared" si="55"/>
        <v>1</v>
      </c>
      <c r="BD280" s="14">
        <f t="shared" si="47"/>
        <v>244</v>
      </c>
      <c r="BE280" s="349">
        <f t="shared" si="56"/>
        <v>172052574</v>
      </c>
    </row>
    <row r="281" spans="1:57" s="14" customFormat="1" x14ac:dyDescent="0.2">
      <c r="A281" s="40">
        <v>42510</v>
      </c>
      <c r="B281" s="22">
        <v>9082147512</v>
      </c>
      <c r="C281" s="22">
        <f>COUNTIF(СписМінфін!$B$2:$B$101,F281)</f>
        <v>1</v>
      </c>
      <c r="D281" s="22">
        <v>9082147512</v>
      </c>
      <c r="E281" s="22" t="str">
        <f t="shared" si="48"/>
        <v>5ПУБЛІЧНЕ АКЦIОНЕРНЕ ТОВАРИСТВО "ДЕРЖАВНА ПРОДОВОЛЬЧО-ЗЕРНОВА КОРПОРАЦІЯ УКРАЇНИ"</v>
      </c>
      <c r="F281" s="71" t="s">
        <v>21</v>
      </c>
      <c r="G281" s="41">
        <v>372432726556</v>
      </c>
      <c r="H281" s="40">
        <v>42510</v>
      </c>
      <c r="I281" s="40">
        <v>42510</v>
      </c>
      <c r="J281" s="40" t="s">
        <v>108</v>
      </c>
      <c r="K281" s="56">
        <v>158440102</v>
      </c>
      <c r="L281" s="40">
        <v>42724</v>
      </c>
      <c r="M281" s="24">
        <f t="shared" si="49"/>
        <v>126416289</v>
      </c>
      <c r="N281" s="40">
        <v>42724</v>
      </c>
      <c r="O281" s="24">
        <v>126416289</v>
      </c>
      <c r="P281" s="43">
        <v>0</v>
      </c>
      <c r="Q281" s="43">
        <v>0</v>
      </c>
      <c r="R281" s="43">
        <v>0</v>
      </c>
      <c r="S281" s="43">
        <v>0</v>
      </c>
      <c r="T281" s="43">
        <v>0</v>
      </c>
      <c r="U281" s="43">
        <v>0</v>
      </c>
      <c r="V281" s="43">
        <v>0</v>
      </c>
      <c r="W281" s="43">
        <v>0</v>
      </c>
      <c r="X281" s="43">
        <v>0</v>
      </c>
      <c r="Y281" s="223">
        <v>0</v>
      </c>
      <c r="Z281" s="339"/>
      <c r="AA281" s="227">
        <v>42698</v>
      </c>
      <c r="AB281" s="22">
        <v>7861406</v>
      </c>
      <c r="AC281" s="42">
        <v>32023813</v>
      </c>
      <c r="AD281" s="40">
        <v>42712</v>
      </c>
      <c r="AE281" s="22">
        <v>31068310</v>
      </c>
      <c r="AF281" s="223">
        <v>0</v>
      </c>
      <c r="AG281" s="234"/>
      <c r="AH281" s="228">
        <v>0</v>
      </c>
      <c r="AI281" s="56">
        <f t="shared" si="50"/>
        <v>126416289</v>
      </c>
      <c r="AJ281" s="40">
        <v>42768</v>
      </c>
      <c r="AK281" s="56">
        <v>126416289</v>
      </c>
      <c r="AL281" s="43">
        <v>0</v>
      </c>
      <c r="AM281" s="43">
        <v>0</v>
      </c>
      <c r="AN281" s="43">
        <v>0</v>
      </c>
      <c r="AO281" s="43">
        <v>0</v>
      </c>
      <c r="AP281" s="43">
        <v>0</v>
      </c>
      <c r="AQ281" s="43">
        <v>0</v>
      </c>
      <c r="AR281" s="43">
        <v>0</v>
      </c>
      <c r="AS281" s="43">
        <v>0</v>
      </c>
      <c r="AT281" s="43">
        <v>0</v>
      </c>
      <c r="AU281" s="43">
        <v>0</v>
      </c>
      <c r="AV281" s="43"/>
      <c r="AW281" s="19"/>
      <c r="AX281" s="24">
        <f t="shared" si="51"/>
        <v>0</v>
      </c>
      <c r="AY281" s="24">
        <f t="shared" si="52"/>
        <v>0</v>
      </c>
      <c r="AZ281" s="24">
        <f t="shared" si="53"/>
        <v>32023813</v>
      </c>
      <c r="BA281" s="457">
        <f t="shared" si="54"/>
        <v>5</v>
      </c>
      <c r="BB281" s="217">
        <f t="shared" si="57"/>
        <v>1</v>
      </c>
      <c r="BC281" s="216">
        <f t="shared" si="55"/>
        <v>1</v>
      </c>
      <c r="BD281" s="14">
        <f t="shared" si="47"/>
        <v>214</v>
      </c>
      <c r="BE281" s="349">
        <f t="shared" si="56"/>
        <v>126416289</v>
      </c>
    </row>
    <row r="282" spans="1:57" s="14" customFormat="1" hidden="1" x14ac:dyDescent="0.2">
      <c r="A282" s="40">
        <v>42542</v>
      </c>
      <c r="B282" s="22">
        <v>9103185700</v>
      </c>
      <c r="C282" s="22">
        <f>COUNTIF(СписМінфін!$B$2:$B$101,F282)</f>
        <v>1</v>
      </c>
      <c r="D282" s="22">
        <v>9103185700</v>
      </c>
      <c r="E282" s="22" t="str">
        <f t="shared" si="48"/>
        <v>6ПУБЛІЧНЕ АКЦIОНЕРНЕ ТОВАРИСТВО "ДЕРЖАВНА ПРОДОВОЛЬЧО-ЗЕРНОВА КОРПОРАЦІЯ УКРАЇНИ"</v>
      </c>
      <c r="F282" s="71" t="s">
        <v>21</v>
      </c>
      <c r="G282" s="41">
        <v>372432726556</v>
      </c>
      <c r="H282" s="40">
        <v>42542</v>
      </c>
      <c r="I282" s="40">
        <v>42542</v>
      </c>
      <c r="J282" s="40" t="s">
        <v>108</v>
      </c>
      <c r="K282" s="56">
        <v>89672905</v>
      </c>
      <c r="L282" s="40">
        <v>42782</v>
      </c>
      <c r="M282" s="24">
        <f t="shared" si="49"/>
        <v>0</v>
      </c>
      <c r="N282" s="43">
        <v>0</v>
      </c>
      <c r="O282" s="56">
        <v>0</v>
      </c>
      <c r="P282" s="43">
        <v>0</v>
      </c>
      <c r="Q282" s="43">
        <v>0</v>
      </c>
      <c r="R282" s="43">
        <v>0</v>
      </c>
      <c r="S282" s="43">
        <v>0</v>
      </c>
      <c r="T282" s="43">
        <v>0</v>
      </c>
      <c r="U282" s="43">
        <v>0</v>
      </c>
      <c r="V282" s="43">
        <v>0</v>
      </c>
      <c r="W282" s="43">
        <v>0</v>
      </c>
      <c r="X282" s="43">
        <v>0</v>
      </c>
      <c r="Y282" s="223">
        <v>0</v>
      </c>
      <c r="Z282" s="339"/>
      <c r="AA282" s="229">
        <v>42698</v>
      </c>
      <c r="AB282" s="32">
        <v>7861406</v>
      </c>
      <c r="AC282" s="30">
        <v>19142431</v>
      </c>
      <c r="AD282" s="40">
        <v>42712</v>
      </c>
      <c r="AE282" s="42">
        <v>15659708</v>
      </c>
      <c r="AF282" s="223">
        <v>0</v>
      </c>
      <c r="AG282" s="234"/>
      <c r="AH282" s="228">
        <v>0</v>
      </c>
      <c r="AI282" s="56">
        <f t="shared" si="50"/>
        <v>0</v>
      </c>
      <c r="AJ282" s="43">
        <v>0</v>
      </c>
      <c r="AK282" s="43">
        <v>0</v>
      </c>
      <c r="AL282" s="43">
        <v>0</v>
      </c>
      <c r="AM282" s="43">
        <v>0</v>
      </c>
      <c r="AN282" s="43">
        <v>0</v>
      </c>
      <c r="AO282" s="43">
        <v>0</v>
      </c>
      <c r="AP282" s="43">
        <v>0</v>
      </c>
      <c r="AQ282" s="43">
        <v>0</v>
      </c>
      <c r="AR282" s="43">
        <v>0</v>
      </c>
      <c r="AS282" s="43">
        <v>0</v>
      </c>
      <c r="AT282" s="43">
        <v>0</v>
      </c>
      <c r="AU282" s="43">
        <v>0</v>
      </c>
      <c r="AV282" s="43"/>
      <c r="AW282" s="19"/>
      <c r="AX282" s="24">
        <f t="shared" si="51"/>
        <v>70530474</v>
      </c>
      <c r="AY282" s="24">
        <f t="shared" si="52"/>
        <v>0</v>
      </c>
      <c r="AZ282" s="24">
        <f t="shared" si="53"/>
        <v>89672905</v>
      </c>
      <c r="BA282" s="457">
        <f t="shared" si="54"/>
        <v>6</v>
      </c>
      <c r="BB282" s="217" t="str">
        <f t="shared" si="57"/>
        <v>Немає висновку</v>
      </c>
      <c r="BC282" s="216" t="str">
        <f t="shared" si="55"/>
        <v>Немає висновку</v>
      </c>
      <c r="BD282" s="14" t="str">
        <f t="shared" si="47"/>
        <v>Немає висновку</v>
      </c>
      <c r="BE282" s="349">
        <f t="shared" si="56"/>
        <v>70530474</v>
      </c>
    </row>
    <row r="283" spans="1:57" s="14" customFormat="1" x14ac:dyDescent="0.2">
      <c r="A283" s="40">
        <v>42571</v>
      </c>
      <c r="B283" s="22">
        <v>9125508951</v>
      </c>
      <c r="C283" s="22">
        <f>COUNTIF(СписМінфін!$B$2:$B$101,F283)</f>
        <v>1</v>
      </c>
      <c r="D283" s="22">
        <v>9125508951</v>
      </c>
      <c r="E283" s="22" t="str">
        <f t="shared" si="48"/>
        <v>7ПУБЛІЧНЕ АКЦIОНЕРНЕ ТОВАРИСТВО "ДЕРЖАВНА ПРОДОВОЛЬЧО-ЗЕРНОВА КОРПОРАЦІЯ УКРАЇНИ"</v>
      </c>
      <c r="F283" s="71" t="s">
        <v>21</v>
      </c>
      <c r="G283" s="41">
        <v>372432726556</v>
      </c>
      <c r="H283" s="40">
        <v>42571</v>
      </c>
      <c r="I283" s="40">
        <v>42571</v>
      </c>
      <c r="J283" s="40" t="s">
        <v>108</v>
      </c>
      <c r="K283" s="56">
        <v>67962058</v>
      </c>
      <c r="L283" s="40">
        <v>42782</v>
      </c>
      <c r="M283" s="24">
        <f t="shared" si="49"/>
        <v>43875683</v>
      </c>
      <c r="N283" s="31">
        <v>42782</v>
      </c>
      <c r="O283" s="30">
        <v>43875683</v>
      </c>
      <c r="P283" s="43">
        <v>0</v>
      </c>
      <c r="Q283" s="43">
        <v>0</v>
      </c>
      <c r="R283" s="43">
        <v>0</v>
      </c>
      <c r="S283" s="43">
        <v>0</v>
      </c>
      <c r="T283" s="43">
        <v>0</v>
      </c>
      <c r="U283" s="43">
        <v>0</v>
      </c>
      <c r="V283" s="43">
        <v>0</v>
      </c>
      <c r="W283" s="43">
        <v>0</v>
      </c>
      <c r="X283" s="43">
        <v>0</v>
      </c>
      <c r="Y283" s="223">
        <v>0</v>
      </c>
      <c r="Z283" s="339"/>
      <c r="AA283" s="227">
        <v>42698</v>
      </c>
      <c r="AB283" s="22">
        <v>7861406</v>
      </c>
      <c r="AC283" s="42">
        <v>15659708</v>
      </c>
      <c r="AD283" s="40">
        <v>42712</v>
      </c>
      <c r="AE283" s="22">
        <v>32023813</v>
      </c>
      <c r="AF283" s="223">
        <v>0</v>
      </c>
      <c r="AG283" s="234"/>
      <c r="AH283" s="228">
        <v>0</v>
      </c>
      <c r="AI283" s="56">
        <f t="shared" si="50"/>
        <v>43875683</v>
      </c>
      <c r="AJ283" s="40">
        <v>42793</v>
      </c>
      <c r="AK283" s="57">
        <v>43875683</v>
      </c>
      <c r="AL283" s="43">
        <v>0</v>
      </c>
      <c r="AM283" s="43">
        <v>0</v>
      </c>
      <c r="AN283" s="43">
        <v>0</v>
      </c>
      <c r="AO283" s="43">
        <v>0</v>
      </c>
      <c r="AP283" s="43">
        <v>0</v>
      </c>
      <c r="AQ283" s="43">
        <v>0</v>
      </c>
      <c r="AR283" s="43">
        <v>0</v>
      </c>
      <c r="AS283" s="43">
        <v>0</v>
      </c>
      <c r="AT283" s="43">
        <v>0</v>
      </c>
      <c r="AU283" s="43">
        <v>0</v>
      </c>
      <c r="AV283" s="43"/>
      <c r="AW283" s="19"/>
      <c r="AX283" s="24">
        <f t="shared" si="51"/>
        <v>8426667</v>
      </c>
      <c r="AY283" s="24">
        <f t="shared" si="52"/>
        <v>0</v>
      </c>
      <c r="AZ283" s="24">
        <f t="shared" si="53"/>
        <v>24086375</v>
      </c>
      <c r="BA283" s="457">
        <f t="shared" si="54"/>
        <v>7</v>
      </c>
      <c r="BB283" s="217">
        <f t="shared" si="57"/>
        <v>0.83888549940872637</v>
      </c>
      <c r="BC283" s="216">
        <f t="shared" si="55"/>
        <v>1</v>
      </c>
      <c r="BD283" s="14">
        <f t="shared" ref="BD283:BD346" si="58">IF(N283=0,"Немає висновку",N283-H283)</f>
        <v>211</v>
      </c>
      <c r="BE283" s="349">
        <f t="shared" si="56"/>
        <v>52302350</v>
      </c>
    </row>
    <row r="284" spans="1:57" s="14" customFormat="1" hidden="1" x14ac:dyDescent="0.2">
      <c r="A284" s="40">
        <v>42601</v>
      </c>
      <c r="B284" s="22">
        <v>9149959885</v>
      </c>
      <c r="C284" s="22">
        <f>COUNTIF(СписМінфін!$B$2:$B$101,F284)</f>
        <v>1</v>
      </c>
      <c r="D284" s="22">
        <v>9149959885</v>
      </c>
      <c r="E284" s="22" t="str">
        <f t="shared" si="48"/>
        <v>8ПУБЛІЧНЕ АКЦIОНЕРНЕ ТОВАРИСТВО "ДЕРЖАВНА ПРОДОВОЛЬЧО-ЗЕРНОВА КОРПОРАЦІЯ УКРАЇНИ"</v>
      </c>
      <c r="F284" s="71" t="s">
        <v>21</v>
      </c>
      <c r="G284" s="41">
        <v>372432726556</v>
      </c>
      <c r="H284" s="40">
        <v>42601</v>
      </c>
      <c r="I284" s="40">
        <v>42601</v>
      </c>
      <c r="J284" s="40" t="s">
        <v>108</v>
      </c>
      <c r="K284" s="205">
        <v>79333917</v>
      </c>
      <c r="L284" s="40">
        <v>42782</v>
      </c>
      <c r="M284" s="24">
        <f t="shared" si="49"/>
        <v>0</v>
      </c>
      <c r="N284" s="43">
        <v>0</v>
      </c>
      <c r="O284" s="56">
        <v>0</v>
      </c>
      <c r="P284" s="43">
        <v>0</v>
      </c>
      <c r="Q284" s="43">
        <v>0</v>
      </c>
      <c r="R284" s="43">
        <v>0</v>
      </c>
      <c r="S284" s="43">
        <v>0</v>
      </c>
      <c r="T284" s="43">
        <v>0</v>
      </c>
      <c r="U284" s="43">
        <v>0</v>
      </c>
      <c r="V284" s="43">
        <v>0</v>
      </c>
      <c r="W284" s="43">
        <v>0</v>
      </c>
      <c r="X284" s="43">
        <v>0</v>
      </c>
      <c r="Y284" s="223">
        <v>0</v>
      </c>
      <c r="Z284" s="339"/>
      <c r="AA284" s="228">
        <v>0</v>
      </c>
      <c r="AB284" s="43">
        <v>0</v>
      </c>
      <c r="AC284" s="43">
        <v>0</v>
      </c>
      <c r="AD284" s="43">
        <v>0</v>
      </c>
      <c r="AE284" s="43">
        <v>0</v>
      </c>
      <c r="AF284" s="223">
        <v>0</v>
      </c>
      <c r="AG284" s="234"/>
      <c r="AH284" s="228">
        <v>0</v>
      </c>
      <c r="AI284" s="56">
        <f t="shared" si="50"/>
        <v>0</v>
      </c>
      <c r="AJ284" s="43">
        <v>0</v>
      </c>
      <c r="AK284" s="43">
        <v>0</v>
      </c>
      <c r="AL284" s="43">
        <v>0</v>
      </c>
      <c r="AM284" s="43">
        <v>0</v>
      </c>
      <c r="AN284" s="43">
        <v>0</v>
      </c>
      <c r="AO284" s="43">
        <v>0</v>
      </c>
      <c r="AP284" s="43">
        <v>0</v>
      </c>
      <c r="AQ284" s="43">
        <v>0</v>
      </c>
      <c r="AR284" s="43">
        <v>0</v>
      </c>
      <c r="AS284" s="43">
        <v>0</v>
      </c>
      <c r="AT284" s="43">
        <v>0</v>
      </c>
      <c r="AU284" s="43">
        <v>0</v>
      </c>
      <c r="AV284" s="43"/>
      <c r="AW284" s="19"/>
      <c r="AX284" s="24">
        <f t="shared" si="51"/>
        <v>79333917</v>
      </c>
      <c r="AY284" s="24">
        <f t="shared" si="52"/>
        <v>0</v>
      </c>
      <c r="AZ284" s="24">
        <f t="shared" si="53"/>
        <v>79333917</v>
      </c>
      <c r="BA284" s="457">
        <f t="shared" si="54"/>
        <v>8</v>
      </c>
      <c r="BB284" s="217" t="str">
        <f t="shared" si="57"/>
        <v>Немає висновку</v>
      </c>
      <c r="BC284" s="216" t="str">
        <f t="shared" si="55"/>
        <v>Немає висновку</v>
      </c>
      <c r="BD284" s="14" t="str">
        <f t="shared" si="58"/>
        <v>Немає висновку</v>
      </c>
      <c r="BE284" s="349">
        <f t="shared" si="56"/>
        <v>79333917</v>
      </c>
    </row>
    <row r="285" spans="1:57" s="14" customFormat="1" hidden="1" x14ac:dyDescent="0.2">
      <c r="A285" s="40">
        <v>42633</v>
      </c>
      <c r="B285" s="22">
        <v>9173387334</v>
      </c>
      <c r="C285" s="22">
        <f>COUNTIF(СписМінфін!$B$2:$B$101,F285)</f>
        <v>1</v>
      </c>
      <c r="D285" s="22">
        <v>9173387334</v>
      </c>
      <c r="E285" s="22" t="str">
        <f t="shared" si="48"/>
        <v>9ПУБЛІЧНЕ АКЦIОНЕРНЕ ТОВАРИСТВО "ДЕРЖАВНА ПРОДОВОЛЬЧО-ЗЕРНОВА КОРПОРАЦІЯ УКРАЇНИ"</v>
      </c>
      <c r="F285" s="71" t="s">
        <v>21</v>
      </c>
      <c r="G285" s="41">
        <v>372432726556</v>
      </c>
      <c r="H285" s="40">
        <v>42633</v>
      </c>
      <c r="I285" s="40">
        <v>42633</v>
      </c>
      <c r="J285" s="40" t="s">
        <v>108</v>
      </c>
      <c r="K285" s="56">
        <v>131226490</v>
      </c>
      <c r="L285" s="40">
        <v>43028</v>
      </c>
      <c r="M285" s="24">
        <f t="shared" si="49"/>
        <v>0</v>
      </c>
      <c r="N285" s="43">
        <v>0</v>
      </c>
      <c r="O285" s="56">
        <v>0</v>
      </c>
      <c r="P285" s="43">
        <v>0</v>
      </c>
      <c r="Q285" s="43">
        <v>0</v>
      </c>
      <c r="R285" s="43">
        <v>0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0</v>
      </c>
      <c r="Y285" s="223">
        <v>0</v>
      </c>
      <c r="Z285" s="339"/>
      <c r="AA285" s="228">
        <v>0</v>
      </c>
      <c r="AB285" s="43">
        <v>0</v>
      </c>
      <c r="AC285" s="43">
        <v>0</v>
      </c>
      <c r="AD285" s="43">
        <v>0</v>
      </c>
      <c r="AE285" s="43">
        <v>0</v>
      </c>
      <c r="AF285" s="223">
        <v>0</v>
      </c>
      <c r="AG285" s="234"/>
      <c r="AH285" s="228">
        <v>0</v>
      </c>
      <c r="AI285" s="56">
        <f t="shared" si="50"/>
        <v>0</v>
      </c>
      <c r="AJ285" s="43">
        <v>0</v>
      </c>
      <c r="AK285" s="43">
        <v>0</v>
      </c>
      <c r="AL285" s="43">
        <v>0</v>
      </c>
      <c r="AM285" s="43">
        <v>0</v>
      </c>
      <c r="AN285" s="43">
        <v>0</v>
      </c>
      <c r="AO285" s="43">
        <v>0</v>
      </c>
      <c r="AP285" s="43">
        <v>0</v>
      </c>
      <c r="AQ285" s="43">
        <v>0</v>
      </c>
      <c r="AR285" s="43">
        <v>0</v>
      </c>
      <c r="AS285" s="43">
        <v>0</v>
      </c>
      <c r="AT285" s="43">
        <v>0</v>
      </c>
      <c r="AU285" s="43">
        <v>0</v>
      </c>
      <c r="AV285" s="43"/>
      <c r="AW285" s="19"/>
      <c r="AX285" s="24">
        <f t="shared" si="51"/>
        <v>131226490</v>
      </c>
      <c r="AY285" s="24">
        <f t="shared" si="52"/>
        <v>0</v>
      </c>
      <c r="AZ285" s="24">
        <f t="shared" si="53"/>
        <v>131226490</v>
      </c>
      <c r="BA285" s="457">
        <f t="shared" si="54"/>
        <v>9</v>
      </c>
      <c r="BB285" s="217" t="str">
        <f t="shared" si="57"/>
        <v>Немає висновку</v>
      </c>
      <c r="BC285" s="216" t="str">
        <f t="shared" si="55"/>
        <v>Немає висновку</v>
      </c>
      <c r="BD285" s="14" t="str">
        <f t="shared" si="58"/>
        <v>Немає висновку</v>
      </c>
      <c r="BE285" s="349">
        <f t="shared" si="56"/>
        <v>131226490</v>
      </c>
    </row>
    <row r="286" spans="1:57" s="14" customFormat="1" hidden="1" x14ac:dyDescent="0.2">
      <c r="A286" s="40">
        <v>42662</v>
      </c>
      <c r="B286" s="22">
        <v>9197022427</v>
      </c>
      <c r="C286" s="22">
        <f>COUNTIF(СписМінфін!$B$2:$B$101,F286)</f>
        <v>1</v>
      </c>
      <c r="D286" s="22">
        <v>9197022427</v>
      </c>
      <c r="E286" s="22" t="str">
        <f t="shared" si="48"/>
        <v>10ПУБЛІЧНЕ АКЦIОНЕРНЕ ТОВАРИСТВО "ДЕРЖАВНА ПРОДОВОЛЬЧО-ЗЕРНОВА КОРПОРАЦІЯ УКРАЇНИ"</v>
      </c>
      <c r="F286" s="71" t="s">
        <v>21</v>
      </c>
      <c r="G286" s="41">
        <v>372432726556</v>
      </c>
      <c r="H286" s="40">
        <v>42662</v>
      </c>
      <c r="I286" s="40">
        <v>42662</v>
      </c>
      <c r="J286" s="40" t="s">
        <v>108</v>
      </c>
      <c r="K286" s="56">
        <v>126530073</v>
      </c>
      <c r="L286" s="40">
        <v>42692</v>
      </c>
      <c r="M286" s="24">
        <f t="shared" si="49"/>
        <v>0</v>
      </c>
      <c r="N286" s="43">
        <v>0</v>
      </c>
      <c r="O286" s="56">
        <v>0</v>
      </c>
      <c r="P286" s="43">
        <v>0</v>
      </c>
      <c r="Q286" s="43">
        <v>0</v>
      </c>
      <c r="R286" s="43">
        <v>0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0</v>
      </c>
      <c r="Y286" s="223">
        <v>0</v>
      </c>
      <c r="Z286" s="339"/>
      <c r="AA286" s="228">
        <v>0</v>
      </c>
      <c r="AB286" s="43">
        <v>0</v>
      </c>
      <c r="AC286" s="43">
        <v>0</v>
      </c>
      <c r="AD286" s="43">
        <v>0</v>
      </c>
      <c r="AE286" s="43">
        <v>0</v>
      </c>
      <c r="AF286" s="223">
        <v>0</v>
      </c>
      <c r="AG286" s="234"/>
      <c r="AH286" s="228">
        <v>0</v>
      </c>
      <c r="AI286" s="56">
        <f t="shared" si="50"/>
        <v>0</v>
      </c>
      <c r="AJ286" s="43">
        <v>0</v>
      </c>
      <c r="AK286" s="43">
        <v>0</v>
      </c>
      <c r="AL286" s="43">
        <v>0</v>
      </c>
      <c r="AM286" s="43">
        <v>0</v>
      </c>
      <c r="AN286" s="43">
        <v>0</v>
      </c>
      <c r="AO286" s="43">
        <v>0</v>
      </c>
      <c r="AP286" s="43">
        <v>0</v>
      </c>
      <c r="AQ286" s="43">
        <v>0</v>
      </c>
      <c r="AR286" s="43">
        <v>0</v>
      </c>
      <c r="AS286" s="43">
        <v>0</v>
      </c>
      <c r="AT286" s="43">
        <v>0</v>
      </c>
      <c r="AU286" s="43">
        <v>0</v>
      </c>
      <c r="AV286" s="43"/>
      <c r="AW286" s="19"/>
      <c r="AX286" s="24">
        <f t="shared" si="51"/>
        <v>126530073</v>
      </c>
      <c r="AY286" s="24">
        <f t="shared" si="52"/>
        <v>0</v>
      </c>
      <c r="AZ286" s="24">
        <f t="shared" si="53"/>
        <v>126530073</v>
      </c>
      <c r="BA286" s="457">
        <f t="shared" si="54"/>
        <v>10</v>
      </c>
      <c r="BB286" s="217" t="str">
        <f t="shared" si="57"/>
        <v>Немає висновку</v>
      </c>
      <c r="BC286" s="216" t="str">
        <f t="shared" si="55"/>
        <v>Немає висновку</v>
      </c>
      <c r="BD286" s="14" t="str">
        <f t="shared" si="58"/>
        <v>Немає висновку</v>
      </c>
      <c r="BE286" s="349">
        <f t="shared" si="56"/>
        <v>126530073</v>
      </c>
    </row>
    <row r="287" spans="1:57" s="14" customFormat="1" x14ac:dyDescent="0.2">
      <c r="A287" s="40">
        <v>42692</v>
      </c>
      <c r="B287" s="22">
        <v>9222259960</v>
      </c>
      <c r="C287" s="22">
        <f>COUNTIF(СписМінфін!$B$2:$B$101,F287)</f>
        <v>1</v>
      </c>
      <c r="D287" s="22">
        <v>9222259960</v>
      </c>
      <c r="E287" s="22" t="str">
        <f t="shared" si="48"/>
        <v>11ПУБЛІЧНЕ АКЦIОНЕРНЕ ТОВАРИСТВО "ДЕРЖАВНА ПРОДОВОЛЬЧО-ЗЕРНОВА КОРПОРАЦІЯ УКРАЇНИ"</v>
      </c>
      <c r="F287" s="71" t="s">
        <v>21</v>
      </c>
      <c r="G287" s="41">
        <v>372432726556</v>
      </c>
      <c r="H287" s="40">
        <v>42692</v>
      </c>
      <c r="I287" s="40">
        <v>42692</v>
      </c>
      <c r="J287" s="40" t="s">
        <v>108</v>
      </c>
      <c r="K287" s="56">
        <v>133838248</v>
      </c>
      <c r="L287" s="40">
        <v>42725</v>
      </c>
      <c r="M287" s="24">
        <f t="shared" si="49"/>
        <v>132652215</v>
      </c>
      <c r="N287" s="40">
        <v>42725</v>
      </c>
      <c r="O287" s="24">
        <v>132652215</v>
      </c>
      <c r="P287" s="43">
        <v>0</v>
      </c>
      <c r="Q287" s="43">
        <v>0</v>
      </c>
      <c r="R287" s="43">
        <v>0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0</v>
      </c>
      <c r="Y287" s="223">
        <v>0</v>
      </c>
      <c r="Z287" s="339"/>
      <c r="AA287" s="228">
        <v>0</v>
      </c>
      <c r="AB287" s="43">
        <v>0</v>
      </c>
      <c r="AC287" s="43">
        <v>0</v>
      </c>
      <c r="AD287" s="43">
        <v>0</v>
      </c>
      <c r="AE287" s="43">
        <v>0</v>
      </c>
      <c r="AF287" s="223">
        <v>0</v>
      </c>
      <c r="AG287" s="234"/>
      <c r="AH287" s="228">
        <v>0</v>
      </c>
      <c r="AI287" s="56">
        <f t="shared" si="50"/>
        <v>132652215</v>
      </c>
      <c r="AJ287" s="40">
        <v>42768</v>
      </c>
      <c r="AK287" s="56">
        <v>132652215</v>
      </c>
      <c r="AL287" s="43">
        <v>0</v>
      </c>
      <c r="AM287" s="43">
        <v>0</v>
      </c>
      <c r="AN287" s="43">
        <v>0</v>
      </c>
      <c r="AO287" s="43">
        <v>0</v>
      </c>
      <c r="AP287" s="43">
        <v>0</v>
      </c>
      <c r="AQ287" s="43">
        <v>0</v>
      </c>
      <c r="AR287" s="43">
        <v>0</v>
      </c>
      <c r="AS287" s="43">
        <v>0</v>
      </c>
      <c r="AT287" s="43">
        <v>0</v>
      </c>
      <c r="AU287" s="43">
        <v>0</v>
      </c>
      <c r="AV287" s="43"/>
      <c r="AW287" s="19"/>
      <c r="AX287" s="24">
        <f t="shared" si="51"/>
        <v>1186033</v>
      </c>
      <c r="AY287" s="24">
        <f t="shared" si="52"/>
        <v>0</v>
      </c>
      <c r="AZ287" s="24">
        <f t="shared" si="53"/>
        <v>1186033</v>
      </c>
      <c r="BA287" s="457">
        <f t="shared" si="54"/>
        <v>11</v>
      </c>
      <c r="BB287" s="217">
        <f t="shared" si="57"/>
        <v>0.99113831047758483</v>
      </c>
      <c r="BC287" s="216">
        <f t="shared" si="55"/>
        <v>1</v>
      </c>
      <c r="BD287" s="14">
        <f t="shared" si="58"/>
        <v>33</v>
      </c>
      <c r="BE287" s="349">
        <f t="shared" si="56"/>
        <v>133838248</v>
      </c>
    </row>
    <row r="288" spans="1:57" s="14" customFormat="1" hidden="1" x14ac:dyDescent="0.2">
      <c r="A288" s="40">
        <v>42724</v>
      </c>
      <c r="B288" s="22">
        <v>9246338204</v>
      </c>
      <c r="C288" s="22">
        <f>COUNTIF(СписМінфін!$B$2:$B$101,F288)</f>
        <v>1</v>
      </c>
      <c r="D288" s="22">
        <v>9246338204</v>
      </c>
      <c r="E288" s="22" t="str">
        <f t="shared" si="48"/>
        <v>12ПУБЛІЧНЕ АКЦIОНЕРНЕ ТОВАРИСТВО "ДЕРЖАВНА ПРОДОВОЛЬЧО-ЗЕРНОВА КОРПОРАЦІЯ УКРАЇНИ"</v>
      </c>
      <c r="F288" s="71" t="s">
        <v>21</v>
      </c>
      <c r="G288" s="41">
        <v>372432726556</v>
      </c>
      <c r="H288" s="40">
        <v>42724</v>
      </c>
      <c r="I288" s="40">
        <v>42724</v>
      </c>
      <c r="J288" s="40" t="s">
        <v>108</v>
      </c>
      <c r="K288" s="56">
        <v>186774924</v>
      </c>
      <c r="L288" s="40">
        <v>42754</v>
      </c>
      <c r="M288" s="24">
        <f t="shared" si="49"/>
        <v>0</v>
      </c>
      <c r="N288" s="43">
        <v>0</v>
      </c>
      <c r="O288" s="56">
        <v>0</v>
      </c>
      <c r="P288" s="43">
        <v>0</v>
      </c>
      <c r="Q288" s="43">
        <v>0</v>
      </c>
      <c r="R288" s="43">
        <v>0</v>
      </c>
      <c r="S288" s="43">
        <v>0</v>
      </c>
      <c r="T288" s="43">
        <v>0</v>
      </c>
      <c r="U288" s="43">
        <v>0</v>
      </c>
      <c r="V288" s="43">
        <v>0</v>
      </c>
      <c r="W288" s="43">
        <v>0</v>
      </c>
      <c r="X288" s="43">
        <v>0</v>
      </c>
      <c r="Y288" s="223">
        <v>0</v>
      </c>
      <c r="Z288" s="339"/>
      <c r="AA288" s="228">
        <v>0</v>
      </c>
      <c r="AB288" s="43">
        <v>0</v>
      </c>
      <c r="AC288" s="43">
        <v>0</v>
      </c>
      <c r="AD288" s="43">
        <v>0</v>
      </c>
      <c r="AE288" s="43">
        <v>0</v>
      </c>
      <c r="AF288" s="223">
        <v>0</v>
      </c>
      <c r="AG288" s="234"/>
      <c r="AH288" s="228">
        <v>0</v>
      </c>
      <c r="AI288" s="56">
        <f t="shared" si="50"/>
        <v>0</v>
      </c>
      <c r="AJ288" s="43">
        <v>0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0</v>
      </c>
      <c r="AQ288" s="43">
        <v>0</v>
      </c>
      <c r="AR288" s="43">
        <v>0</v>
      </c>
      <c r="AS288" s="43">
        <v>0</v>
      </c>
      <c r="AT288" s="43">
        <v>0</v>
      </c>
      <c r="AU288" s="43">
        <v>0</v>
      </c>
      <c r="AV288" s="43"/>
      <c r="AW288" s="19"/>
      <c r="AX288" s="24">
        <f t="shared" si="51"/>
        <v>186774924</v>
      </c>
      <c r="AY288" s="24">
        <f t="shared" si="52"/>
        <v>0</v>
      </c>
      <c r="AZ288" s="24">
        <f t="shared" si="53"/>
        <v>186774924</v>
      </c>
      <c r="BA288" s="457">
        <f t="shared" si="54"/>
        <v>12</v>
      </c>
      <c r="BB288" s="217" t="str">
        <f t="shared" si="57"/>
        <v>Немає висновку</v>
      </c>
      <c r="BC288" s="216" t="str">
        <f t="shared" si="55"/>
        <v>Немає висновку</v>
      </c>
      <c r="BD288" s="14" t="str">
        <f t="shared" si="58"/>
        <v>Немає висновку</v>
      </c>
      <c r="BE288" s="349">
        <f t="shared" si="56"/>
        <v>186774924</v>
      </c>
    </row>
    <row r="289" spans="1:57" s="14" customFormat="1" x14ac:dyDescent="0.2">
      <c r="A289" s="40">
        <v>42422</v>
      </c>
      <c r="B289" s="22">
        <v>9021862202</v>
      </c>
      <c r="C289" s="22">
        <f>COUNTIF(СписМінфін!$B$2:$B$101,F289)</f>
        <v>1</v>
      </c>
      <c r="D289" s="22">
        <v>9021862202</v>
      </c>
      <c r="E289" s="22" t="str">
        <f t="shared" si="48"/>
        <v>2ПУБЛІЧНЕ АКЦIОНЕРНЕ ТОВАРИСТВО "ДНІПРОВСЬКИЙ МЕТАЛУРГІЙНИЙ КОМБІНАТ ІМ. Ф.Е. ДЗЕРЖИНСЬКОГО"</v>
      </c>
      <c r="F289" s="71" t="s">
        <v>27</v>
      </c>
      <c r="G289" s="41">
        <v>53930404034</v>
      </c>
      <c r="H289" s="40">
        <v>42422</v>
      </c>
      <c r="I289" s="40">
        <v>42422</v>
      </c>
      <c r="J289" s="40" t="s">
        <v>108</v>
      </c>
      <c r="K289" s="56">
        <v>178887002</v>
      </c>
      <c r="L289" s="40">
        <v>42450</v>
      </c>
      <c r="M289" s="24">
        <f t="shared" si="49"/>
        <v>177766829</v>
      </c>
      <c r="N289" s="40">
        <v>42527</v>
      </c>
      <c r="O289" s="24">
        <v>177766829</v>
      </c>
      <c r="P289" s="43">
        <v>0</v>
      </c>
      <c r="Q289" s="43">
        <v>0</v>
      </c>
      <c r="R289" s="43">
        <v>0</v>
      </c>
      <c r="S289" s="43">
        <v>0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223">
        <v>0</v>
      </c>
      <c r="Z289" s="339"/>
      <c r="AA289" s="227">
        <v>42559</v>
      </c>
      <c r="AB289" s="22">
        <v>584602</v>
      </c>
      <c r="AC289" s="42">
        <v>91667</v>
      </c>
      <c r="AD289" s="40">
        <v>42656</v>
      </c>
      <c r="AE289" s="43">
        <v>6987946</v>
      </c>
      <c r="AF289" s="241" t="s">
        <v>108</v>
      </c>
      <c r="AG289" s="252"/>
      <c r="AH289" s="228">
        <v>0</v>
      </c>
      <c r="AI289" s="56">
        <f t="shared" si="50"/>
        <v>177766829</v>
      </c>
      <c r="AJ289" s="40">
        <v>42559</v>
      </c>
      <c r="AK289" s="57">
        <v>177766829</v>
      </c>
      <c r="AL289" s="43">
        <v>0</v>
      </c>
      <c r="AM289" s="43">
        <v>0</v>
      </c>
      <c r="AN289" s="43">
        <v>0</v>
      </c>
      <c r="AO289" s="43">
        <v>0</v>
      </c>
      <c r="AP289" s="43">
        <v>0</v>
      </c>
      <c r="AQ289" s="43">
        <v>0</v>
      </c>
      <c r="AR289" s="43">
        <v>0</v>
      </c>
      <c r="AS289" s="43">
        <v>0</v>
      </c>
      <c r="AT289" s="43">
        <v>0</v>
      </c>
      <c r="AU289" s="43">
        <v>0</v>
      </c>
      <c r="AV289" s="43"/>
      <c r="AW289" s="22"/>
      <c r="AX289" s="42">
        <f t="shared" si="51"/>
        <v>1028506</v>
      </c>
      <c r="AY289" s="42">
        <f t="shared" si="52"/>
        <v>0</v>
      </c>
      <c r="AZ289" s="42">
        <f t="shared" si="53"/>
        <v>1120173</v>
      </c>
      <c r="BA289" s="457">
        <f t="shared" si="54"/>
        <v>2</v>
      </c>
      <c r="BB289" s="217">
        <f t="shared" si="57"/>
        <v>0.99424757922235496</v>
      </c>
      <c r="BC289" s="216">
        <f t="shared" si="55"/>
        <v>1</v>
      </c>
      <c r="BD289" s="14">
        <f t="shared" si="58"/>
        <v>105</v>
      </c>
      <c r="BE289" s="349">
        <f t="shared" si="56"/>
        <v>178795335</v>
      </c>
    </row>
    <row r="290" spans="1:57" s="14" customFormat="1" x14ac:dyDescent="0.2">
      <c r="A290" s="40">
        <v>42450</v>
      </c>
      <c r="B290" s="22">
        <v>9039849229</v>
      </c>
      <c r="C290" s="22">
        <f>COUNTIF(СписМінфін!$B$2:$B$101,F290)</f>
        <v>1</v>
      </c>
      <c r="D290" s="22">
        <v>9039849229</v>
      </c>
      <c r="E290" s="22" t="str">
        <f t="shared" si="48"/>
        <v>3ПУБЛІЧНЕ АКЦIОНЕРНЕ ТОВАРИСТВО "ДНІПРОВСЬКИЙ МЕТАЛУРГІЙНИЙ КОМБІНАТ ІМ. Ф.Е. ДЗЕРЖИНСЬКОГО"</v>
      </c>
      <c r="F290" s="71" t="s">
        <v>27</v>
      </c>
      <c r="G290" s="41">
        <v>53930404034</v>
      </c>
      <c r="H290" s="40">
        <v>42450</v>
      </c>
      <c r="I290" s="40">
        <v>42450</v>
      </c>
      <c r="J290" s="40" t="s">
        <v>108</v>
      </c>
      <c r="K290" s="56">
        <v>251744397</v>
      </c>
      <c r="L290" s="40">
        <v>42538</v>
      </c>
      <c r="M290" s="24">
        <f t="shared" si="49"/>
        <v>246353935</v>
      </c>
      <c r="N290" s="40">
        <v>42542</v>
      </c>
      <c r="O290" s="24">
        <v>246353935</v>
      </c>
      <c r="P290" s="43">
        <v>0</v>
      </c>
      <c r="Q290" s="43">
        <v>0</v>
      </c>
      <c r="R290" s="43">
        <v>0</v>
      </c>
      <c r="S290" s="43">
        <v>0</v>
      </c>
      <c r="T290" s="43">
        <v>0</v>
      </c>
      <c r="U290" s="43">
        <v>0</v>
      </c>
      <c r="V290" s="43">
        <v>0</v>
      </c>
      <c r="W290" s="43">
        <v>0</v>
      </c>
      <c r="X290" s="43">
        <v>0</v>
      </c>
      <c r="Y290" s="223">
        <v>0</v>
      </c>
      <c r="Z290" s="339"/>
      <c r="AA290" s="227">
        <v>42559</v>
      </c>
      <c r="AB290" s="22">
        <v>584602</v>
      </c>
      <c r="AC290" s="42">
        <v>1443200</v>
      </c>
      <c r="AD290" s="40">
        <v>42727</v>
      </c>
      <c r="AE290" s="22">
        <v>5118501</v>
      </c>
      <c r="AF290" s="241" t="s">
        <v>108</v>
      </c>
      <c r="AG290" s="252"/>
      <c r="AH290" s="228">
        <v>0</v>
      </c>
      <c r="AI290" s="56">
        <f t="shared" si="50"/>
        <v>246353935</v>
      </c>
      <c r="AJ290" s="40">
        <v>42643</v>
      </c>
      <c r="AK290" s="56">
        <v>246353935</v>
      </c>
      <c r="AL290" s="43">
        <v>0</v>
      </c>
      <c r="AM290" s="43">
        <v>0</v>
      </c>
      <c r="AN290" s="43">
        <v>0</v>
      </c>
      <c r="AO290" s="43">
        <v>0</v>
      </c>
      <c r="AP290" s="43">
        <v>0</v>
      </c>
      <c r="AQ290" s="43">
        <v>0</v>
      </c>
      <c r="AR290" s="43">
        <v>0</v>
      </c>
      <c r="AS290" s="43">
        <v>0</v>
      </c>
      <c r="AT290" s="43">
        <v>0</v>
      </c>
      <c r="AU290" s="43">
        <v>0</v>
      </c>
      <c r="AV290" s="43"/>
      <c r="AW290" s="23"/>
      <c r="AX290" s="42">
        <f t="shared" si="51"/>
        <v>3947262</v>
      </c>
      <c r="AY290" s="42">
        <f t="shared" si="52"/>
        <v>0</v>
      </c>
      <c r="AZ290" s="42">
        <f t="shared" si="53"/>
        <v>5390462</v>
      </c>
      <c r="BA290" s="457">
        <f t="shared" si="54"/>
        <v>3</v>
      </c>
      <c r="BB290" s="217">
        <f t="shared" si="57"/>
        <v>0.98422995156511373</v>
      </c>
      <c r="BC290" s="216">
        <f t="shared" si="55"/>
        <v>1</v>
      </c>
      <c r="BD290" s="14">
        <f t="shared" si="58"/>
        <v>92</v>
      </c>
      <c r="BE290" s="349">
        <f t="shared" si="56"/>
        <v>250301197</v>
      </c>
    </row>
    <row r="291" spans="1:57" s="14" customFormat="1" x14ac:dyDescent="0.2">
      <c r="A291" s="40">
        <v>42480</v>
      </c>
      <c r="B291" s="22">
        <v>9060829432</v>
      </c>
      <c r="C291" s="22">
        <f>COUNTIF(СписМінфін!$B$2:$B$101,F291)</f>
        <v>1</v>
      </c>
      <c r="D291" s="22">
        <v>9060829432</v>
      </c>
      <c r="E291" s="22" t="str">
        <f t="shared" si="48"/>
        <v>4ПУБЛІЧНЕ АКЦIОНЕРНЕ ТОВАРИСТВО "ДНІПРОВСЬКИЙ МЕТАЛУРГІЙНИЙ КОМБІНАТ ІМ. Ф.Е. ДЗЕРЖИНСЬКОГО"</v>
      </c>
      <c r="F291" s="71" t="s">
        <v>27</v>
      </c>
      <c r="G291" s="41">
        <v>53930404034</v>
      </c>
      <c r="H291" s="40">
        <v>42480</v>
      </c>
      <c r="I291" s="40">
        <v>42480</v>
      </c>
      <c r="J291" s="40" t="s">
        <v>108</v>
      </c>
      <c r="K291" s="56">
        <v>231397640</v>
      </c>
      <c r="L291" s="40">
        <v>42513</v>
      </c>
      <c r="M291" s="24">
        <f t="shared" si="49"/>
        <v>229540396</v>
      </c>
      <c r="N291" s="40">
        <v>42514</v>
      </c>
      <c r="O291" s="24">
        <v>229540396</v>
      </c>
      <c r="P291" s="43">
        <v>0</v>
      </c>
      <c r="Q291" s="43">
        <v>0</v>
      </c>
      <c r="R291" s="43">
        <v>0</v>
      </c>
      <c r="S291" s="43">
        <v>0</v>
      </c>
      <c r="T291" s="43">
        <v>0</v>
      </c>
      <c r="U291" s="43">
        <v>0</v>
      </c>
      <c r="V291" s="43">
        <v>0</v>
      </c>
      <c r="W291" s="43">
        <v>0</v>
      </c>
      <c r="X291" s="43">
        <v>0</v>
      </c>
      <c r="Y291" s="223">
        <v>0</v>
      </c>
      <c r="Z291" s="339"/>
      <c r="AA291" s="227">
        <v>42629</v>
      </c>
      <c r="AB291" s="22">
        <v>984602</v>
      </c>
      <c r="AC291" s="42">
        <v>1125613</v>
      </c>
      <c r="AD291" s="40">
        <v>42727</v>
      </c>
      <c r="AE291" s="22">
        <v>845447</v>
      </c>
      <c r="AF291" s="241" t="s">
        <v>108</v>
      </c>
      <c r="AG291" s="252"/>
      <c r="AH291" s="228">
        <v>0</v>
      </c>
      <c r="AI291" s="56">
        <f t="shared" si="50"/>
        <v>229540396</v>
      </c>
      <c r="AJ291" s="40">
        <v>42643</v>
      </c>
      <c r="AK291" s="57">
        <v>229540396</v>
      </c>
      <c r="AL291" s="43">
        <v>0</v>
      </c>
      <c r="AM291" s="43">
        <v>0</v>
      </c>
      <c r="AN291" s="43">
        <v>0</v>
      </c>
      <c r="AO291" s="43">
        <v>0</v>
      </c>
      <c r="AP291" s="43">
        <v>0</v>
      </c>
      <c r="AQ291" s="43">
        <v>0</v>
      </c>
      <c r="AR291" s="43">
        <v>0</v>
      </c>
      <c r="AS291" s="43">
        <v>0</v>
      </c>
      <c r="AT291" s="43">
        <v>0</v>
      </c>
      <c r="AU291" s="43">
        <v>0</v>
      </c>
      <c r="AV291" s="43"/>
      <c r="AW291" s="22"/>
      <c r="AX291" s="42">
        <f t="shared" si="51"/>
        <v>731631</v>
      </c>
      <c r="AY291" s="42">
        <f t="shared" si="52"/>
        <v>0</v>
      </c>
      <c r="AZ291" s="42">
        <f t="shared" si="53"/>
        <v>1857244</v>
      </c>
      <c r="BA291" s="457">
        <f t="shared" si="54"/>
        <v>4</v>
      </c>
      <c r="BB291" s="217">
        <f t="shared" si="57"/>
        <v>0.99682275346453608</v>
      </c>
      <c r="BC291" s="216">
        <f t="shared" si="55"/>
        <v>1</v>
      </c>
      <c r="BD291" s="14">
        <f t="shared" si="58"/>
        <v>34</v>
      </c>
      <c r="BE291" s="349">
        <f t="shared" si="56"/>
        <v>230272027</v>
      </c>
    </row>
    <row r="292" spans="1:57" s="14" customFormat="1" x14ac:dyDescent="0.2">
      <c r="A292" s="40">
        <v>42510</v>
      </c>
      <c r="B292" s="22">
        <v>9081598422</v>
      </c>
      <c r="C292" s="22">
        <f>COUNTIF(СписМінфін!$B$2:$B$101,F292)</f>
        <v>1</v>
      </c>
      <c r="D292" s="22">
        <v>9081598422</v>
      </c>
      <c r="E292" s="22" t="str">
        <f t="shared" si="48"/>
        <v>5ПУБЛІЧНЕ АКЦIОНЕРНЕ ТОВАРИСТВО "ДНІПРОВСЬКИЙ МЕТАЛУРГІЙНИЙ КОМБІНАТ ІМ. Ф.Е. ДЗЕРЖИНСЬКОГО"</v>
      </c>
      <c r="F292" s="71" t="s">
        <v>27</v>
      </c>
      <c r="G292" s="41">
        <v>53930404034</v>
      </c>
      <c r="H292" s="40">
        <v>42510</v>
      </c>
      <c r="I292" s="40">
        <v>42510</v>
      </c>
      <c r="J292" s="40" t="s">
        <v>108</v>
      </c>
      <c r="K292" s="56">
        <v>305938555</v>
      </c>
      <c r="L292" s="40">
        <v>42542</v>
      </c>
      <c r="M292" s="24">
        <f t="shared" si="49"/>
        <v>301860187</v>
      </c>
      <c r="N292" s="40">
        <v>42543</v>
      </c>
      <c r="O292" s="24">
        <v>301860187</v>
      </c>
      <c r="P292" s="43">
        <v>0</v>
      </c>
      <c r="Q292" s="43">
        <v>0</v>
      </c>
      <c r="R292" s="43">
        <v>0</v>
      </c>
      <c r="S292" s="43">
        <v>0</v>
      </c>
      <c r="T292" s="43">
        <v>0</v>
      </c>
      <c r="U292" s="43">
        <v>0</v>
      </c>
      <c r="V292" s="43">
        <v>0</v>
      </c>
      <c r="W292" s="43">
        <v>0</v>
      </c>
      <c r="X292" s="43">
        <v>0</v>
      </c>
      <c r="Y292" s="223">
        <v>0</v>
      </c>
      <c r="Z292" s="339"/>
      <c r="AA292" s="227">
        <v>42613</v>
      </c>
      <c r="AB292" s="22">
        <v>814600</v>
      </c>
      <c r="AC292" s="42">
        <v>67857</v>
      </c>
      <c r="AD292" s="40">
        <v>42727</v>
      </c>
      <c r="AE292" s="22">
        <v>45726</v>
      </c>
      <c r="AF292" s="241" t="s">
        <v>108</v>
      </c>
      <c r="AG292" s="252"/>
      <c r="AH292" s="228">
        <v>0</v>
      </c>
      <c r="AI292" s="56">
        <f t="shared" si="50"/>
        <v>301860187.00000006</v>
      </c>
      <c r="AJ292" s="40">
        <v>42643</v>
      </c>
      <c r="AK292" s="57">
        <v>301860187.00000006</v>
      </c>
      <c r="AL292" s="43">
        <v>0</v>
      </c>
      <c r="AM292" s="43">
        <v>0</v>
      </c>
      <c r="AN292" s="43">
        <v>0</v>
      </c>
      <c r="AO292" s="43">
        <v>0</v>
      </c>
      <c r="AP292" s="43">
        <v>0</v>
      </c>
      <c r="AQ292" s="43">
        <v>0</v>
      </c>
      <c r="AR292" s="43">
        <v>0</v>
      </c>
      <c r="AS292" s="43">
        <v>0</v>
      </c>
      <c r="AT292" s="43">
        <v>0</v>
      </c>
      <c r="AU292" s="43">
        <v>0</v>
      </c>
      <c r="AV292" s="43"/>
      <c r="AW292" s="22"/>
      <c r="AX292" s="42">
        <f t="shared" si="51"/>
        <v>4010511</v>
      </c>
      <c r="AY292" s="42">
        <f t="shared" si="52"/>
        <v>0</v>
      </c>
      <c r="AZ292" s="42">
        <f t="shared" si="53"/>
        <v>4078367.9999999404</v>
      </c>
      <c r="BA292" s="457">
        <f t="shared" si="54"/>
        <v>5</v>
      </c>
      <c r="BB292" s="217">
        <f t="shared" si="57"/>
        <v>0.98688821444413088</v>
      </c>
      <c r="BC292" s="216">
        <f t="shared" si="55"/>
        <v>1.0000000000000002</v>
      </c>
      <c r="BD292" s="14">
        <f t="shared" si="58"/>
        <v>33</v>
      </c>
      <c r="BE292" s="349">
        <f t="shared" si="56"/>
        <v>305870698</v>
      </c>
    </row>
    <row r="293" spans="1:57" s="14" customFormat="1" x14ac:dyDescent="0.2">
      <c r="A293" s="40">
        <v>42542</v>
      </c>
      <c r="B293" s="22">
        <v>9102431070</v>
      </c>
      <c r="C293" s="22">
        <f>COUNTIF(СписМінфін!$B$2:$B$101,F293)</f>
        <v>1</v>
      </c>
      <c r="D293" s="22">
        <v>9102431070</v>
      </c>
      <c r="E293" s="22" t="str">
        <f t="shared" si="48"/>
        <v>6ПУБЛІЧНЕ АКЦIОНЕРНЕ ТОВАРИСТВО "ДНІПРОВСЬКИЙ МЕТАЛУРГІЙНИЙ КОМБІНАТ ІМ. Ф.Е. ДЗЕРЖИНСЬКОГО"</v>
      </c>
      <c r="F293" s="71" t="s">
        <v>27</v>
      </c>
      <c r="G293" s="41">
        <v>53930404034</v>
      </c>
      <c r="H293" s="40">
        <v>42542</v>
      </c>
      <c r="I293" s="40">
        <v>42542</v>
      </c>
      <c r="J293" s="40" t="s">
        <v>108</v>
      </c>
      <c r="K293" s="56">
        <v>197390789</v>
      </c>
      <c r="L293" s="40">
        <v>42572</v>
      </c>
      <c r="M293" s="24">
        <f t="shared" si="49"/>
        <v>194485780</v>
      </c>
      <c r="N293" s="40">
        <v>42578</v>
      </c>
      <c r="O293" s="24">
        <v>194485780</v>
      </c>
      <c r="P293" s="43">
        <v>0</v>
      </c>
      <c r="Q293" s="43">
        <v>0</v>
      </c>
      <c r="R293" s="43">
        <v>0</v>
      </c>
      <c r="S293" s="43">
        <v>0</v>
      </c>
      <c r="T293" s="43">
        <v>0</v>
      </c>
      <c r="U293" s="43">
        <v>0</v>
      </c>
      <c r="V293" s="43">
        <v>0</v>
      </c>
      <c r="W293" s="43">
        <v>0</v>
      </c>
      <c r="X293" s="43">
        <v>0</v>
      </c>
      <c r="Y293" s="223">
        <v>0</v>
      </c>
      <c r="Z293" s="339"/>
      <c r="AA293" s="227">
        <v>42629</v>
      </c>
      <c r="AB293" s="22">
        <v>984602</v>
      </c>
      <c r="AC293" s="42">
        <v>120453</v>
      </c>
      <c r="AD293" s="40">
        <v>42727</v>
      </c>
      <c r="AE293" s="22">
        <v>93342</v>
      </c>
      <c r="AF293" s="241" t="s">
        <v>108</v>
      </c>
      <c r="AG293" s="252"/>
      <c r="AH293" s="228">
        <v>0</v>
      </c>
      <c r="AI293" s="56">
        <f t="shared" si="50"/>
        <v>194485780</v>
      </c>
      <c r="AJ293" s="40">
        <v>42643</v>
      </c>
      <c r="AK293" s="57">
        <v>194485780</v>
      </c>
      <c r="AL293" s="43">
        <v>0</v>
      </c>
      <c r="AM293" s="43">
        <v>0</v>
      </c>
      <c r="AN293" s="43">
        <v>0</v>
      </c>
      <c r="AO293" s="43">
        <v>0</v>
      </c>
      <c r="AP293" s="43">
        <v>0</v>
      </c>
      <c r="AQ293" s="43">
        <v>0</v>
      </c>
      <c r="AR293" s="43">
        <v>0</v>
      </c>
      <c r="AS293" s="43">
        <v>0</v>
      </c>
      <c r="AT293" s="43">
        <v>0</v>
      </c>
      <c r="AU293" s="43">
        <v>0</v>
      </c>
      <c r="AV293" s="43"/>
      <c r="AW293" s="22"/>
      <c r="AX293" s="42">
        <f t="shared" si="51"/>
        <v>2784556</v>
      </c>
      <c r="AY293" s="42">
        <f t="shared" si="52"/>
        <v>0</v>
      </c>
      <c r="AZ293" s="42">
        <f t="shared" si="53"/>
        <v>2905009</v>
      </c>
      <c r="BA293" s="457">
        <f t="shared" si="54"/>
        <v>6</v>
      </c>
      <c r="BB293" s="217">
        <f t="shared" si="57"/>
        <v>0.98588456806805458</v>
      </c>
      <c r="BC293" s="216">
        <f t="shared" si="55"/>
        <v>1</v>
      </c>
      <c r="BD293" s="14">
        <f t="shared" si="58"/>
        <v>36</v>
      </c>
      <c r="BE293" s="349">
        <f t="shared" si="56"/>
        <v>197270336</v>
      </c>
    </row>
    <row r="294" spans="1:57" s="14" customFormat="1" x14ac:dyDescent="0.2">
      <c r="A294" s="40">
        <v>42571</v>
      </c>
      <c r="B294" s="22">
        <v>9125998580</v>
      </c>
      <c r="C294" s="22">
        <f>COUNTIF(СписМінфін!$B$2:$B$101,F294)</f>
        <v>1</v>
      </c>
      <c r="D294" s="22">
        <v>9125998580</v>
      </c>
      <c r="E294" s="22" t="str">
        <f t="shared" si="48"/>
        <v>7ПУБЛІЧНЕ АКЦIОНЕРНЕ ТОВАРИСТВО "ДНІПРОВСЬКИЙ МЕТАЛУРГІЙНИЙ КОМБІНАТ ІМ. Ф.Е. ДЗЕРЖИНСЬКОГО"</v>
      </c>
      <c r="F294" s="71" t="s">
        <v>27</v>
      </c>
      <c r="G294" s="41">
        <v>53930404034</v>
      </c>
      <c r="H294" s="40">
        <v>42571</v>
      </c>
      <c r="I294" s="40">
        <v>42571</v>
      </c>
      <c r="J294" s="40" t="s">
        <v>108</v>
      </c>
      <c r="K294" s="56">
        <v>283516785</v>
      </c>
      <c r="L294" s="40">
        <v>42601</v>
      </c>
      <c r="M294" s="24">
        <f t="shared" si="49"/>
        <v>276264403</v>
      </c>
      <c r="N294" s="40">
        <v>42607</v>
      </c>
      <c r="O294" s="24">
        <v>276264403</v>
      </c>
      <c r="P294" s="43">
        <v>0</v>
      </c>
      <c r="Q294" s="43">
        <v>0</v>
      </c>
      <c r="R294" s="43">
        <v>0</v>
      </c>
      <c r="S294" s="43">
        <v>0</v>
      </c>
      <c r="T294" s="43">
        <v>0</v>
      </c>
      <c r="U294" s="43">
        <v>0</v>
      </c>
      <c r="V294" s="43">
        <v>0</v>
      </c>
      <c r="W294" s="43">
        <v>0</v>
      </c>
      <c r="X294" s="43">
        <v>0</v>
      </c>
      <c r="Y294" s="223">
        <v>0</v>
      </c>
      <c r="Z294" s="339"/>
      <c r="AA294" s="227">
        <v>42629</v>
      </c>
      <c r="AB294" s="22">
        <v>984602</v>
      </c>
      <c r="AC294" s="42">
        <v>93342</v>
      </c>
      <c r="AD294" s="40">
        <v>42727</v>
      </c>
      <c r="AE294" s="22">
        <v>93342</v>
      </c>
      <c r="AF294" s="241" t="s">
        <v>108</v>
      </c>
      <c r="AG294" s="252"/>
      <c r="AH294" s="228">
        <v>0</v>
      </c>
      <c r="AI294" s="56">
        <f t="shared" si="50"/>
        <v>276264403</v>
      </c>
      <c r="AJ294" s="40">
        <v>42661</v>
      </c>
      <c r="AK294" s="56">
        <v>276264403</v>
      </c>
      <c r="AL294" s="43">
        <v>0</v>
      </c>
      <c r="AM294" s="43">
        <v>0</v>
      </c>
      <c r="AN294" s="43">
        <v>0</v>
      </c>
      <c r="AO294" s="43">
        <v>0</v>
      </c>
      <c r="AP294" s="43">
        <v>0</v>
      </c>
      <c r="AQ294" s="43">
        <v>0</v>
      </c>
      <c r="AR294" s="43">
        <v>0</v>
      </c>
      <c r="AS294" s="43">
        <v>0</v>
      </c>
      <c r="AT294" s="43">
        <v>0</v>
      </c>
      <c r="AU294" s="43">
        <v>0</v>
      </c>
      <c r="AV294" s="43"/>
      <c r="AW294" s="22"/>
      <c r="AX294" s="42">
        <f t="shared" si="51"/>
        <v>7159040</v>
      </c>
      <c r="AY294" s="42">
        <f t="shared" si="52"/>
        <v>0</v>
      </c>
      <c r="AZ294" s="42">
        <f t="shared" si="53"/>
        <v>7252382</v>
      </c>
      <c r="BA294" s="457">
        <f t="shared" si="54"/>
        <v>7</v>
      </c>
      <c r="BB294" s="217">
        <f t="shared" si="57"/>
        <v>0.97474083327680128</v>
      </c>
      <c r="BC294" s="216">
        <f t="shared" si="55"/>
        <v>1</v>
      </c>
      <c r="BD294" s="14">
        <f t="shared" si="58"/>
        <v>36</v>
      </c>
      <c r="BE294" s="349">
        <f t="shared" si="56"/>
        <v>283423443</v>
      </c>
    </row>
    <row r="295" spans="1:57" s="14" customFormat="1" x14ac:dyDescent="0.2">
      <c r="A295" s="40">
        <v>42604</v>
      </c>
      <c r="B295" s="22">
        <v>9150927302</v>
      </c>
      <c r="C295" s="22">
        <f>COUNTIF(СписМінфін!$B$2:$B$101,F295)</f>
        <v>1</v>
      </c>
      <c r="D295" s="22">
        <v>9150927302</v>
      </c>
      <c r="E295" s="22" t="str">
        <f t="shared" si="48"/>
        <v>8ПУБЛІЧНЕ АКЦIОНЕРНЕ ТОВАРИСТВО "ДНІПРОВСЬКИЙ МЕТАЛУРГІЙНИЙ КОМБІНАТ ІМ. Ф.Е. ДЗЕРЖИНСЬКОГО"</v>
      </c>
      <c r="F295" s="71" t="s">
        <v>27</v>
      </c>
      <c r="G295" s="41">
        <v>53930404034</v>
      </c>
      <c r="H295" s="40">
        <v>42604</v>
      </c>
      <c r="I295" s="40">
        <v>42604</v>
      </c>
      <c r="J295" s="40" t="s">
        <v>108</v>
      </c>
      <c r="K295" s="56">
        <v>290127809</v>
      </c>
      <c r="L295" s="40">
        <v>42634</v>
      </c>
      <c r="M295" s="24">
        <f t="shared" si="49"/>
        <v>284240944.49999994</v>
      </c>
      <c r="N295" s="40">
        <v>42635</v>
      </c>
      <c r="O295" s="24">
        <v>284240944.49999994</v>
      </c>
      <c r="P295" s="43">
        <v>0</v>
      </c>
      <c r="Q295" s="43">
        <v>0</v>
      </c>
      <c r="R295" s="43">
        <v>0</v>
      </c>
      <c r="S295" s="43">
        <v>0</v>
      </c>
      <c r="T295" s="43">
        <v>0</v>
      </c>
      <c r="U295" s="43">
        <v>0</v>
      </c>
      <c r="V295" s="43">
        <v>0</v>
      </c>
      <c r="W295" s="43">
        <v>0</v>
      </c>
      <c r="X295" s="43">
        <v>0</v>
      </c>
      <c r="Y295" s="223">
        <v>0</v>
      </c>
      <c r="Z295" s="339"/>
      <c r="AA295" s="228">
        <v>0</v>
      </c>
      <c r="AB295" s="43">
        <v>0</v>
      </c>
      <c r="AC295" s="43">
        <v>0</v>
      </c>
      <c r="AD295" s="43">
        <v>0</v>
      </c>
      <c r="AE295" s="43">
        <v>0</v>
      </c>
      <c r="AF295" s="223">
        <v>0</v>
      </c>
      <c r="AG295" s="234"/>
      <c r="AH295" s="228">
        <v>0</v>
      </c>
      <c r="AI295" s="56">
        <f t="shared" si="50"/>
        <v>284240944.99999994</v>
      </c>
      <c r="AJ295" s="40">
        <v>42668</v>
      </c>
      <c r="AK295" s="57">
        <v>284240944.99999994</v>
      </c>
      <c r="AL295" s="43">
        <v>0</v>
      </c>
      <c r="AM295" s="43">
        <v>0</v>
      </c>
      <c r="AN295" s="43">
        <v>0</v>
      </c>
      <c r="AO295" s="43">
        <v>0</v>
      </c>
      <c r="AP295" s="43">
        <v>0</v>
      </c>
      <c r="AQ295" s="43">
        <v>0</v>
      </c>
      <c r="AR295" s="43">
        <v>0</v>
      </c>
      <c r="AS295" s="43">
        <v>0</v>
      </c>
      <c r="AT295" s="43">
        <v>0</v>
      </c>
      <c r="AU295" s="43">
        <v>0</v>
      </c>
      <c r="AV295" s="43"/>
      <c r="AW295" s="22"/>
      <c r="AX295" s="42">
        <f t="shared" si="51"/>
        <v>5886864.5000000596</v>
      </c>
      <c r="AY295" s="42">
        <f t="shared" si="52"/>
        <v>-0.5</v>
      </c>
      <c r="AZ295" s="42">
        <f t="shared" si="53"/>
        <v>5886864.0000000596</v>
      </c>
      <c r="BA295" s="457">
        <f t="shared" si="54"/>
        <v>8</v>
      </c>
      <c r="BB295" s="217">
        <f t="shared" si="57"/>
        <v>0.97970940972431886</v>
      </c>
      <c r="BC295" s="216">
        <f t="shared" si="55"/>
        <v>1.0000000017590709</v>
      </c>
      <c r="BD295" s="14">
        <f t="shared" si="58"/>
        <v>31</v>
      </c>
      <c r="BE295" s="349">
        <f t="shared" si="56"/>
        <v>290127809</v>
      </c>
    </row>
    <row r="296" spans="1:57" s="14" customFormat="1" x14ac:dyDescent="0.2">
      <c r="A296" s="40">
        <v>42633</v>
      </c>
      <c r="B296" s="22">
        <v>9173269029</v>
      </c>
      <c r="C296" s="22">
        <f>COUNTIF(СписМінфін!$B$2:$B$101,F296)</f>
        <v>1</v>
      </c>
      <c r="D296" s="22">
        <v>9173269029</v>
      </c>
      <c r="E296" s="22" t="str">
        <f t="shared" si="48"/>
        <v>9ПУБЛІЧНЕ АКЦIОНЕРНЕ ТОВАРИСТВО "ДНІПРОВСЬКИЙ МЕТАЛУРГІЙНИЙ КОМБІНАТ ІМ. Ф.Е. ДЗЕРЖИНСЬКОГО"</v>
      </c>
      <c r="F296" s="71" t="s">
        <v>27</v>
      </c>
      <c r="G296" s="41">
        <v>53930404034</v>
      </c>
      <c r="H296" s="40">
        <v>42633</v>
      </c>
      <c r="I296" s="40">
        <v>42633</v>
      </c>
      <c r="J296" s="40" t="s">
        <v>108</v>
      </c>
      <c r="K296" s="56">
        <v>313971444</v>
      </c>
      <c r="L296" s="40">
        <v>42663</v>
      </c>
      <c r="M296" s="24">
        <f t="shared" si="49"/>
        <v>305878823</v>
      </c>
      <c r="N296" s="40">
        <v>42664</v>
      </c>
      <c r="O296" s="24">
        <v>305878823</v>
      </c>
      <c r="P296" s="43">
        <v>0</v>
      </c>
      <c r="Q296" s="43">
        <v>0</v>
      </c>
      <c r="R296" s="43">
        <v>0</v>
      </c>
      <c r="S296" s="43">
        <v>0</v>
      </c>
      <c r="T296" s="43">
        <v>0</v>
      </c>
      <c r="U296" s="43">
        <v>0</v>
      </c>
      <c r="V296" s="43">
        <v>0</v>
      </c>
      <c r="W296" s="43">
        <v>0</v>
      </c>
      <c r="X296" s="43">
        <v>0</v>
      </c>
      <c r="Y296" s="223">
        <v>0</v>
      </c>
      <c r="Z296" s="339"/>
      <c r="AA296" s="228">
        <v>0</v>
      </c>
      <c r="AB296" s="43">
        <v>0</v>
      </c>
      <c r="AC296" s="43">
        <v>0</v>
      </c>
      <c r="AD296" s="43">
        <v>0</v>
      </c>
      <c r="AE296" s="43">
        <v>0</v>
      </c>
      <c r="AF296" s="223">
        <v>0</v>
      </c>
      <c r="AG296" s="234"/>
      <c r="AH296" s="228">
        <v>0</v>
      </c>
      <c r="AI296" s="56">
        <f t="shared" si="50"/>
        <v>305878823</v>
      </c>
      <c r="AJ296" s="40">
        <v>42704</v>
      </c>
      <c r="AK296" s="57">
        <v>305878823</v>
      </c>
      <c r="AL296" s="43">
        <v>0</v>
      </c>
      <c r="AM296" s="43">
        <v>0</v>
      </c>
      <c r="AN296" s="43">
        <v>0</v>
      </c>
      <c r="AO296" s="43">
        <v>0</v>
      </c>
      <c r="AP296" s="43">
        <v>0</v>
      </c>
      <c r="AQ296" s="43">
        <v>0</v>
      </c>
      <c r="AR296" s="43">
        <v>0</v>
      </c>
      <c r="AS296" s="43">
        <v>0</v>
      </c>
      <c r="AT296" s="43">
        <v>0</v>
      </c>
      <c r="AU296" s="43">
        <v>0</v>
      </c>
      <c r="AV296" s="43"/>
      <c r="AW296" s="22"/>
      <c r="AX296" s="42">
        <f t="shared" si="51"/>
        <v>8092621</v>
      </c>
      <c r="AY296" s="42">
        <f t="shared" si="52"/>
        <v>0</v>
      </c>
      <c r="AZ296" s="42">
        <f t="shared" si="53"/>
        <v>8092621</v>
      </c>
      <c r="BA296" s="457">
        <f t="shared" si="54"/>
        <v>9</v>
      </c>
      <c r="BB296" s="217">
        <f t="shared" si="57"/>
        <v>0.97422497760656224</v>
      </c>
      <c r="BC296" s="216">
        <f t="shared" si="55"/>
        <v>1</v>
      </c>
      <c r="BD296" s="14">
        <f t="shared" si="58"/>
        <v>31</v>
      </c>
      <c r="BE296" s="349">
        <f t="shared" si="56"/>
        <v>313971444</v>
      </c>
    </row>
    <row r="297" spans="1:57" s="14" customFormat="1" x14ac:dyDescent="0.2">
      <c r="A297" s="40">
        <v>42663</v>
      </c>
      <c r="B297" s="22">
        <v>9197837456</v>
      </c>
      <c r="C297" s="22">
        <f>COUNTIF(СписМінфін!$B$2:$B$101,F297)</f>
        <v>1</v>
      </c>
      <c r="D297" s="22">
        <v>9197837456</v>
      </c>
      <c r="E297" s="22" t="str">
        <f t="shared" si="48"/>
        <v>10ПУБЛІЧНЕ АКЦIОНЕРНЕ ТОВАРИСТВО "ДНІПРОВСЬКИЙ МЕТАЛУРГІЙНИЙ КОМБІНАТ ІМ. Ф.Е. ДЗЕРЖИНСЬКОГО"</v>
      </c>
      <c r="F297" s="71" t="s">
        <v>27</v>
      </c>
      <c r="G297" s="41">
        <v>53930404034</v>
      </c>
      <c r="H297" s="40">
        <v>42663</v>
      </c>
      <c r="I297" s="40">
        <v>42663</v>
      </c>
      <c r="J297" s="40" t="s">
        <v>108</v>
      </c>
      <c r="K297" s="56">
        <v>276141164</v>
      </c>
      <c r="L297" s="40">
        <v>42692</v>
      </c>
      <c r="M297" s="24">
        <f t="shared" si="49"/>
        <v>271448976.06999999</v>
      </c>
      <c r="N297" s="40">
        <v>42695</v>
      </c>
      <c r="O297" s="24">
        <v>271448976.06999999</v>
      </c>
      <c r="P297" s="43">
        <v>0</v>
      </c>
      <c r="Q297" s="43">
        <v>0</v>
      </c>
      <c r="R297" s="43">
        <v>0</v>
      </c>
      <c r="S297" s="43">
        <v>0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223">
        <v>0</v>
      </c>
      <c r="Z297" s="339"/>
      <c r="AA297" s="228">
        <v>0</v>
      </c>
      <c r="AB297" s="43">
        <v>0</v>
      </c>
      <c r="AC297" s="43">
        <v>0</v>
      </c>
      <c r="AD297" s="43">
        <v>0</v>
      </c>
      <c r="AE297" s="43">
        <v>0</v>
      </c>
      <c r="AF297" s="223">
        <v>0</v>
      </c>
      <c r="AG297" s="234"/>
      <c r="AH297" s="228">
        <v>0</v>
      </c>
      <c r="AI297" s="56">
        <f t="shared" si="50"/>
        <v>271448976.06999999</v>
      </c>
      <c r="AJ297" s="40">
        <v>42801</v>
      </c>
      <c r="AK297" s="56">
        <v>271448976.06999999</v>
      </c>
      <c r="AL297" s="43">
        <v>0</v>
      </c>
      <c r="AM297" s="43">
        <v>0</v>
      </c>
      <c r="AN297" s="43">
        <v>0</v>
      </c>
      <c r="AO297" s="43">
        <v>0</v>
      </c>
      <c r="AP297" s="43">
        <v>0</v>
      </c>
      <c r="AQ297" s="43">
        <v>0</v>
      </c>
      <c r="AR297" s="43">
        <v>0</v>
      </c>
      <c r="AS297" s="43">
        <v>0</v>
      </c>
      <c r="AT297" s="43">
        <v>0</v>
      </c>
      <c r="AU297" s="43">
        <v>0</v>
      </c>
      <c r="AV297" s="43"/>
      <c r="AW297" s="22"/>
      <c r="AX297" s="42">
        <f t="shared" si="51"/>
        <v>4692187.9300000072</v>
      </c>
      <c r="AY297" s="42">
        <f t="shared" si="52"/>
        <v>0</v>
      </c>
      <c r="AZ297" s="42">
        <f t="shared" si="53"/>
        <v>4692187.9300000072</v>
      </c>
      <c r="BA297" s="457">
        <f t="shared" si="54"/>
        <v>10</v>
      </c>
      <c r="BB297" s="217">
        <f t="shared" si="57"/>
        <v>0.98300800988149672</v>
      </c>
      <c r="BC297" s="216">
        <f t="shared" si="55"/>
        <v>1</v>
      </c>
      <c r="BD297" s="14">
        <f t="shared" si="58"/>
        <v>32</v>
      </c>
      <c r="BE297" s="349">
        <f t="shared" si="56"/>
        <v>276141164</v>
      </c>
    </row>
    <row r="298" spans="1:57" s="14" customFormat="1" hidden="1" x14ac:dyDescent="0.2">
      <c r="A298" s="40">
        <v>42695</v>
      </c>
      <c r="B298" s="22">
        <v>9223443801</v>
      </c>
      <c r="C298" s="22">
        <f>COUNTIF(СписМінфін!$B$2:$B$101,F298)</f>
        <v>1</v>
      </c>
      <c r="D298" s="22">
        <v>9223443801</v>
      </c>
      <c r="E298" s="22" t="str">
        <f t="shared" si="48"/>
        <v>11ПУБЛІЧНЕ АКЦIОНЕРНЕ ТОВАРИСТВО "ДНІПРОВСЬКИЙ МЕТАЛУРГІЙНИЙ КОМБІНАТ ІМ. Ф.Е. ДЗЕРЖИНСЬКОГО"</v>
      </c>
      <c r="F298" s="71" t="s">
        <v>27</v>
      </c>
      <c r="G298" s="41">
        <v>53930404034</v>
      </c>
      <c r="H298" s="40">
        <v>42695</v>
      </c>
      <c r="I298" s="40">
        <v>42695</v>
      </c>
      <c r="J298" s="40" t="s">
        <v>108</v>
      </c>
      <c r="K298" s="42">
        <v>375858940</v>
      </c>
      <c r="L298" s="40">
        <v>42725</v>
      </c>
      <c r="M298" s="24">
        <f t="shared" si="49"/>
        <v>0</v>
      </c>
      <c r="N298" s="43">
        <v>0</v>
      </c>
      <c r="O298" s="56">
        <v>0</v>
      </c>
      <c r="P298" s="43">
        <v>0</v>
      </c>
      <c r="Q298" s="43">
        <v>0</v>
      </c>
      <c r="R298" s="43">
        <v>0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223">
        <v>0</v>
      </c>
      <c r="Z298" s="339"/>
      <c r="AA298" s="228">
        <v>0</v>
      </c>
      <c r="AB298" s="43">
        <v>0</v>
      </c>
      <c r="AC298" s="43">
        <v>0</v>
      </c>
      <c r="AD298" s="43">
        <v>0</v>
      </c>
      <c r="AE298" s="43">
        <v>0</v>
      </c>
      <c r="AF298" s="223">
        <v>0</v>
      </c>
      <c r="AG298" s="234"/>
      <c r="AH298" s="228">
        <v>0</v>
      </c>
      <c r="AI298" s="56">
        <f t="shared" si="50"/>
        <v>0</v>
      </c>
      <c r="AJ298" s="43">
        <v>0</v>
      </c>
      <c r="AK298" s="43">
        <v>0</v>
      </c>
      <c r="AL298" s="43">
        <v>0</v>
      </c>
      <c r="AM298" s="43">
        <v>0</v>
      </c>
      <c r="AN298" s="43">
        <v>0</v>
      </c>
      <c r="AO298" s="43">
        <v>0</v>
      </c>
      <c r="AP298" s="43">
        <v>0</v>
      </c>
      <c r="AQ298" s="43">
        <v>0</v>
      </c>
      <c r="AR298" s="43">
        <v>0</v>
      </c>
      <c r="AS298" s="43">
        <v>0</v>
      </c>
      <c r="AT298" s="43">
        <v>0</v>
      </c>
      <c r="AU298" s="43">
        <v>0</v>
      </c>
      <c r="AV298" s="43"/>
      <c r="AW298" s="22"/>
      <c r="AX298" s="42">
        <f t="shared" si="51"/>
        <v>375858940</v>
      </c>
      <c r="AY298" s="42">
        <f t="shared" si="52"/>
        <v>0</v>
      </c>
      <c r="AZ298" s="42">
        <f t="shared" si="53"/>
        <v>375858940</v>
      </c>
      <c r="BA298" s="457">
        <f t="shared" si="54"/>
        <v>11</v>
      </c>
      <c r="BB298" s="217" t="str">
        <f t="shared" si="57"/>
        <v>Немає висновку</v>
      </c>
      <c r="BC298" s="216" t="str">
        <f t="shared" si="55"/>
        <v>Немає висновку</v>
      </c>
      <c r="BD298" s="14" t="str">
        <f t="shared" si="58"/>
        <v>Немає висновку</v>
      </c>
      <c r="BE298" s="349">
        <f t="shared" si="56"/>
        <v>375858940</v>
      </c>
    </row>
    <row r="299" spans="1:57" s="14" customFormat="1" x14ac:dyDescent="0.2">
      <c r="A299" s="40">
        <v>42724</v>
      </c>
      <c r="B299" s="22">
        <v>9247164816</v>
      </c>
      <c r="C299" s="22">
        <f>COUNTIF(СписМінфін!$B$2:$B$101,F299)</f>
        <v>1</v>
      </c>
      <c r="D299" s="22">
        <v>9247164816</v>
      </c>
      <c r="E299" s="22" t="str">
        <f t="shared" si="48"/>
        <v>12ПУБЛІЧНЕ АКЦIОНЕРНЕ ТОВАРИСТВО "ДНІПРОВСЬКИЙ МЕТАЛУРГІЙНИЙ КОМБІНАТ ІМ. Ф.Е. ДЗЕРЖИНСЬКОГО"</v>
      </c>
      <c r="F299" s="71" t="s">
        <v>27</v>
      </c>
      <c r="G299" s="41">
        <v>53930404034</v>
      </c>
      <c r="H299" s="40">
        <v>42724</v>
      </c>
      <c r="I299" s="40">
        <v>42724</v>
      </c>
      <c r="J299" s="40" t="s">
        <v>108</v>
      </c>
      <c r="K299" s="56">
        <v>379956331</v>
      </c>
      <c r="L299" s="40">
        <v>42754</v>
      </c>
      <c r="M299" s="24">
        <f t="shared" si="49"/>
        <v>376313945</v>
      </c>
      <c r="N299" s="40">
        <v>42780</v>
      </c>
      <c r="O299" s="24">
        <v>376313945</v>
      </c>
      <c r="P299" s="43">
        <v>0</v>
      </c>
      <c r="Q299" s="43">
        <v>0</v>
      </c>
      <c r="R299" s="43">
        <v>0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223">
        <v>0</v>
      </c>
      <c r="Z299" s="339"/>
      <c r="AA299" s="228">
        <v>0</v>
      </c>
      <c r="AB299" s="43">
        <v>0</v>
      </c>
      <c r="AC299" s="43">
        <v>0</v>
      </c>
      <c r="AD299" s="43">
        <v>0</v>
      </c>
      <c r="AE299" s="43">
        <v>0</v>
      </c>
      <c r="AF299" s="223">
        <v>0</v>
      </c>
      <c r="AG299" s="234"/>
      <c r="AH299" s="228">
        <v>0</v>
      </c>
      <c r="AI299" s="56">
        <f t="shared" si="50"/>
        <v>376313945</v>
      </c>
      <c r="AJ299" s="40">
        <v>42801</v>
      </c>
      <c r="AK299" s="56">
        <v>376313945</v>
      </c>
      <c r="AL299" s="43">
        <v>0</v>
      </c>
      <c r="AM299" s="43">
        <v>0</v>
      </c>
      <c r="AN299" s="43">
        <v>0</v>
      </c>
      <c r="AO299" s="43">
        <v>0</v>
      </c>
      <c r="AP299" s="43">
        <v>0</v>
      </c>
      <c r="AQ299" s="43">
        <v>0</v>
      </c>
      <c r="AR299" s="43">
        <v>0</v>
      </c>
      <c r="AS299" s="43">
        <v>0</v>
      </c>
      <c r="AT299" s="43">
        <v>0</v>
      </c>
      <c r="AU299" s="43">
        <v>0</v>
      </c>
      <c r="AV299" s="43"/>
      <c r="AW299" s="22"/>
      <c r="AX299" s="42">
        <f t="shared" si="51"/>
        <v>3642386</v>
      </c>
      <c r="AY299" s="42">
        <f t="shared" si="52"/>
        <v>0</v>
      </c>
      <c r="AZ299" s="42">
        <f t="shared" si="53"/>
        <v>3642386</v>
      </c>
      <c r="BA299" s="457">
        <f t="shared" si="54"/>
        <v>12</v>
      </c>
      <c r="BB299" s="217">
        <f t="shared" si="57"/>
        <v>0.99041367203853747</v>
      </c>
      <c r="BC299" s="216">
        <f t="shared" si="55"/>
        <v>1</v>
      </c>
      <c r="BD299" s="14">
        <f t="shared" si="58"/>
        <v>56</v>
      </c>
      <c r="BE299" s="349">
        <f t="shared" si="56"/>
        <v>379956331</v>
      </c>
    </row>
    <row r="300" spans="1:57" s="14" customFormat="1" x14ac:dyDescent="0.2">
      <c r="A300" s="40">
        <v>42601</v>
      </c>
      <c r="B300" s="22">
        <v>9150680291</v>
      </c>
      <c r="C300" s="22">
        <f>COUNTIF(СписМінфін!$B$2:$B$101,F300)</f>
        <v>1</v>
      </c>
      <c r="D300" s="22">
        <v>9150680291</v>
      </c>
      <c r="E300" s="22" t="str">
        <f t="shared" si="48"/>
        <v>8ПУБЛІЧНЕ АКЦIОНЕРНЕ ТОВАРИСТВО "ЕЛМІЗ"</v>
      </c>
      <c r="F300" s="71" t="s">
        <v>64</v>
      </c>
      <c r="G300" s="41">
        <v>241021426513</v>
      </c>
      <c r="H300" s="40">
        <v>42601</v>
      </c>
      <c r="I300" s="40">
        <v>42601</v>
      </c>
      <c r="J300" s="40" t="s">
        <v>108</v>
      </c>
      <c r="K300" s="56">
        <v>3530748</v>
      </c>
      <c r="L300" s="40">
        <v>42788</v>
      </c>
      <c r="M300" s="24">
        <f t="shared" si="49"/>
        <v>3528060</v>
      </c>
      <c r="N300" s="40">
        <v>42788</v>
      </c>
      <c r="O300" s="24">
        <v>3528060</v>
      </c>
      <c r="P300" s="43">
        <v>0</v>
      </c>
      <c r="Q300" s="43">
        <v>0</v>
      </c>
      <c r="R300" s="43">
        <v>0</v>
      </c>
      <c r="S300" s="43">
        <v>0</v>
      </c>
      <c r="T300" s="43">
        <v>0</v>
      </c>
      <c r="U300" s="43">
        <v>0</v>
      </c>
      <c r="V300" s="43">
        <v>0</v>
      </c>
      <c r="W300" s="43">
        <v>0</v>
      </c>
      <c r="X300" s="43">
        <v>0</v>
      </c>
      <c r="Y300" s="223">
        <v>0</v>
      </c>
      <c r="Z300" s="339"/>
      <c r="AA300" s="228">
        <v>0</v>
      </c>
      <c r="AB300" s="43">
        <v>0</v>
      </c>
      <c r="AC300" s="43">
        <v>0</v>
      </c>
      <c r="AD300" s="43">
        <v>0</v>
      </c>
      <c r="AE300" s="43">
        <v>0</v>
      </c>
      <c r="AF300" s="223">
        <v>0</v>
      </c>
      <c r="AG300" s="234"/>
      <c r="AH300" s="228">
        <v>0</v>
      </c>
      <c r="AI300" s="56">
        <f t="shared" si="50"/>
        <v>3528060</v>
      </c>
      <c r="AJ300" s="40">
        <v>42794</v>
      </c>
      <c r="AK300" s="56">
        <v>3528060</v>
      </c>
      <c r="AL300" s="43">
        <v>0</v>
      </c>
      <c r="AM300" s="43">
        <v>0</v>
      </c>
      <c r="AN300" s="43">
        <v>0</v>
      </c>
      <c r="AO300" s="43">
        <v>0</v>
      </c>
      <c r="AP300" s="43">
        <v>0</v>
      </c>
      <c r="AQ300" s="43">
        <v>0</v>
      </c>
      <c r="AR300" s="43">
        <v>0</v>
      </c>
      <c r="AS300" s="43">
        <v>0</v>
      </c>
      <c r="AT300" s="43">
        <v>0</v>
      </c>
      <c r="AU300" s="43">
        <v>0</v>
      </c>
      <c r="AV300" s="43"/>
      <c r="AW300" s="19"/>
      <c r="AX300" s="24">
        <f t="shared" si="51"/>
        <v>2688</v>
      </c>
      <c r="AY300" s="24">
        <f t="shared" si="52"/>
        <v>0</v>
      </c>
      <c r="AZ300" s="24">
        <f t="shared" si="53"/>
        <v>2688</v>
      </c>
      <c r="BA300" s="457">
        <f t="shared" si="54"/>
        <v>8</v>
      </c>
      <c r="BB300" s="217">
        <f t="shared" si="57"/>
        <v>0.99923868823263517</v>
      </c>
      <c r="BC300" s="216">
        <f t="shared" si="55"/>
        <v>1</v>
      </c>
      <c r="BD300" s="14">
        <f t="shared" si="58"/>
        <v>187</v>
      </c>
      <c r="BE300" s="349">
        <f t="shared" si="56"/>
        <v>3530748</v>
      </c>
    </row>
    <row r="301" spans="1:57" s="14" customFormat="1" x14ac:dyDescent="0.2">
      <c r="A301" s="40">
        <v>42419</v>
      </c>
      <c r="B301" s="22">
        <v>9020158214</v>
      </c>
      <c r="C301" s="22">
        <f>COUNTIF(СписМінфін!$B$2:$B$101,F301)</f>
        <v>1</v>
      </c>
      <c r="D301" s="22">
        <v>9020158214</v>
      </c>
      <c r="E301" s="22" t="str">
        <f t="shared" si="48"/>
        <v>2ПУБЛІЧНЕ АКЦIОНЕРНЕ ТОВАРИСТВО "ЕНЕРГОМАШСПЕЦСТАЛЬ"</v>
      </c>
      <c r="F301" s="71" t="s">
        <v>60</v>
      </c>
      <c r="G301" s="41">
        <v>2106005156</v>
      </c>
      <c r="H301" s="40">
        <v>42419</v>
      </c>
      <c r="I301" s="40">
        <v>42419</v>
      </c>
      <c r="J301" s="40" t="s">
        <v>108</v>
      </c>
      <c r="K301" s="56">
        <v>10031612</v>
      </c>
      <c r="L301" s="40">
        <v>42450</v>
      </c>
      <c r="M301" s="24">
        <f t="shared" si="49"/>
        <v>10031612</v>
      </c>
      <c r="N301" s="40">
        <v>42451</v>
      </c>
      <c r="O301" s="24">
        <v>10031612</v>
      </c>
      <c r="P301" s="43">
        <v>0</v>
      </c>
      <c r="Q301" s="43">
        <v>0</v>
      </c>
      <c r="R301" s="43">
        <v>0</v>
      </c>
      <c r="S301" s="43">
        <v>0</v>
      </c>
      <c r="T301" s="43">
        <v>0</v>
      </c>
      <c r="U301" s="43">
        <v>0</v>
      </c>
      <c r="V301" s="43">
        <v>0</v>
      </c>
      <c r="W301" s="43">
        <v>0</v>
      </c>
      <c r="X301" s="43">
        <v>0</v>
      </c>
      <c r="Y301" s="223">
        <v>0</v>
      </c>
      <c r="Z301" s="339"/>
      <c r="AA301" s="228">
        <v>0</v>
      </c>
      <c r="AB301" s="43">
        <v>0</v>
      </c>
      <c r="AC301" s="43">
        <v>0</v>
      </c>
      <c r="AD301" s="43">
        <v>0</v>
      </c>
      <c r="AE301" s="43">
        <v>0</v>
      </c>
      <c r="AF301" s="223">
        <v>0</v>
      </c>
      <c r="AG301" s="234"/>
      <c r="AH301" s="228">
        <v>0</v>
      </c>
      <c r="AI301" s="56">
        <f t="shared" si="50"/>
        <v>10031612</v>
      </c>
      <c r="AJ301" s="40">
        <v>42454</v>
      </c>
      <c r="AK301" s="56">
        <v>10031612</v>
      </c>
      <c r="AL301" s="43">
        <v>0</v>
      </c>
      <c r="AM301" s="43">
        <v>0</v>
      </c>
      <c r="AN301" s="43">
        <v>0</v>
      </c>
      <c r="AO301" s="43">
        <v>0</v>
      </c>
      <c r="AP301" s="43">
        <v>0</v>
      </c>
      <c r="AQ301" s="43">
        <v>0</v>
      </c>
      <c r="AR301" s="43">
        <v>0</v>
      </c>
      <c r="AS301" s="43">
        <v>0</v>
      </c>
      <c r="AT301" s="43">
        <v>0</v>
      </c>
      <c r="AU301" s="43">
        <v>0</v>
      </c>
      <c r="AV301" s="43"/>
      <c r="AW301" s="19"/>
      <c r="AX301" s="24">
        <f t="shared" si="51"/>
        <v>0</v>
      </c>
      <c r="AY301" s="24">
        <f t="shared" si="52"/>
        <v>0</v>
      </c>
      <c r="AZ301" s="24">
        <f t="shared" si="53"/>
        <v>0</v>
      </c>
      <c r="BA301" s="457">
        <f t="shared" si="54"/>
        <v>2</v>
      </c>
      <c r="BB301" s="217">
        <f t="shared" si="57"/>
        <v>1</v>
      </c>
      <c r="BC301" s="216">
        <f t="shared" si="55"/>
        <v>1</v>
      </c>
      <c r="BD301" s="14">
        <f t="shared" si="58"/>
        <v>32</v>
      </c>
      <c r="BE301" s="349">
        <f t="shared" si="56"/>
        <v>10031612</v>
      </c>
    </row>
    <row r="302" spans="1:57" s="14" customFormat="1" x14ac:dyDescent="0.2">
      <c r="A302" s="40">
        <v>42445</v>
      </c>
      <c r="B302" s="22">
        <v>9036648741</v>
      </c>
      <c r="C302" s="22">
        <f>COUNTIF(СписМінфін!$B$2:$B$101,F302)</f>
        <v>1</v>
      </c>
      <c r="D302" s="22">
        <v>9036648741</v>
      </c>
      <c r="E302" s="22" t="str">
        <f t="shared" si="48"/>
        <v>3ПУБЛІЧНЕ АКЦIОНЕРНЕ ТОВАРИСТВО "ЕНЕРГОМАШСПЕЦСТАЛЬ"</v>
      </c>
      <c r="F302" s="71" t="s">
        <v>60</v>
      </c>
      <c r="G302" s="41">
        <v>2106005156</v>
      </c>
      <c r="H302" s="40">
        <v>42445</v>
      </c>
      <c r="I302" s="40">
        <v>42445</v>
      </c>
      <c r="J302" s="40" t="s">
        <v>108</v>
      </c>
      <c r="K302" s="56">
        <v>12321873</v>
      </c>
      <c r="L302" s="40">
        <v>42480</v>
      </c>
      <c r="M302" s="24">
        <f t="shared" si="49"/>
        <v>12321873</v>
      </c>
      <c r="N302" s="31">
        <v>42481</v>
      </c>
      <c r="O302" s="30">
        <v>12263163</v>
      </c>
      <c r="P302" s="31">
        <v>42507</v>
      </c>
      <c r="Q302" s="32">
        <v>0.05</v>
      </c>
      <c r="R302" s="31">
        <v>42507</v>
      </c>
      <c r="S302" s="32">
        <v>58709.95</v>
      </c>
      <c r="T302" s="43">
        <v>0</v>
      </c>
      <c r="U302" s="43">
        <v>0</v>
      </c>
      <c r="V302" s="43">
        <v>0</v>
      </c>
      <c r="W302" s="43">
        <v>0</v>
      </c>
      <c r="X302" s="43">
        <v>0</v>
      </c>
      <c r="Y302" s="223">
        <v>0</v>
      </c>
      <c r="Z302" s="339"/>
      <c r="AA302" s="228">
        <v>0</v>
      </c>
      <c r="AB302" s="43">
        <v>0</v>
      </c>
      <c r="AC302" s="43">
        <v>0</v>
      </c>
      <c r="AD302" s="43">
        <v>0</v>
      </c>
      <c r="AE302" s="43">
        <v>0</v>
      </c>
      <c r="AF302" s="223">
        <v>0</v>
      </c>
      <c r="AG302" s="234"/>
      <c r="AH302" s="228">
        <v>0</v>
      </c>
      <c r="AI302" s="56">
        <f t="shared" si="50"/>
        <v>12321873</v>
      </c>
      <c r="AJ302" s="31">
        <v>42488</v>
      </c>
      <c r="AK302" s="30">
        <v>12263163</v>
      </c>
      <c r="AL302" s="31">
        <v>42576</v>
      </c>
      <c r="AM302" s="32">
        <v>58710</v>
      </c>
      <c r="AN302" s="43">
        <v>0</v>
      </c>
      <c r="AO302" s="43">
        <v>0</v>
      </c>
      <c r="AP302" s="43">
        <v>0</v>
      </c>
      <c r="AQ302" s="43">
        <v>0</v>
      </c>
      <c r="AR302" s="43">
        <v>0</v>
      </c>
      <c r="AS302" s="43">
        <v>0</v>
      </c>
      <c r="AT302" s="43">
        <v>0</v>
      </c>
      <c r="AU302" s="43">
        <v>0</v>
      </c>
      <c r="AV302" s="43"/>
      <c r="AW302" s="19"/>
      <c r="AX302" s="24">
        <f t="shared" si="51"/>
        <v>0</v>
      </c>
      <c r="AY302" s="24">
        <f t="shared" si="52"/>
        <v>0</v>
      </c>
      <c r="AZ302" s="24">
        <f t="shared" si="53"/>
        <v>0</v>
      </c>
      <c r="BA302" s="457">
        <f t="shared" si="54"/>
        <v>3</v>
      </c>
      <c r="BB302" s="217">
        <f t="shared" si="57"/>
        <v>1</v>
      </c>
      <c r="BC302" s="216">
        <f t="shared" si="55"/>
        <v>1</v>
      </c>
      <c r="BD302" s="14">
        <f t="shared" si="58"/>
        <v>36</v>
      </c>
      <c r="BE302" s="349">
        <f t="shared" si="56"/>
        <v>12321873</v>
      </c>
    </row>
    <row r="303" spans="1:57" s="14" customFormat="1" x14ac:dyDescent="0.2">
      <c r="A303" s="40">
        <v>42473</v>
      </c>
      <c r="B303" s="22">
        <v>9054223571</v>
      </c>
      <c r="C303" s="22">
        <f>COUNTIF(СписМінфін!$B$2:$B$101,F303)</f>
        <v>1</v>
      </c>
      <c r="D303" s="22">
        <v>9054223571</v>
      </c>
      <c r="E303" s="22" t="str">
        <f t="shared" si="48"/>
        <v>4ПУБЛІЧНЕ АКЦIОНЕРНЕ ТОВАРИСТВО "ЕНЕРГОМАШСПЕЦСТАЛЬ"</v>
      </c>
      <c r="F303" s="71" t="s">
        <v>60</v>
      </c>
      <c r="G303" s="41">
        <v>2106005156</v>
      </c>
      <c r="H303" s="40">
        <v>42473</v>
      </c>
      <c r="I303" s="40">
        <v>42473</v>
      </c>
      <c r="J303" s="40" t="s">
        <v>108</v>
      </c>
      <c r="K303" s="56">
        <v>4728532</v>
      </c>
      <c r="L303" s="40">
        <v>42513</v>
      </c>
      <c r="M303" s="24">
        <f t="shared" si="49"/>
        <v>4728532</v>
      </c>
      <c r="N303" s="40">
        <v>42514</v>
      </c>
      <c r="O303" s="24">
        <v>4728532</v>
      </c>
      <c r="P303" s="43">
        <v>0</v>
      </c>
      <c r="Q303" s="43">
        <v>0</v>
      </c>
      <c r="R303" s="43">
        <v>0</v>
      </c>
      <c r="S303" s="43">
        <v>0</v>
      </c>
      <c r="T303" s="43">
        <v>0</v>
      </c>
      <c r="U303" s="43">
        <v>0</v>
      </c>
      <c r="V303" s="43">
        <v>0</v>
      </c>
      <c r="W303" s="43">
        <v>0</v>
      </c>
      <c r="X303" s="43">
        <v>0</v>
      </c>
      <c r="Y303" s="223">
        <v>0</v>
      </c>
      <c r="Z303" s="339"/>
      <c r="AA303" s="228">
        <v>0</v>
      </c>
      <c r="AB303" s="43">
        <v>0</v>
      </c>
      <c r="AC303" s="43">
        <v>0</v>
      </c>
      <c r="AD303" s="43">
        <v>0</v>
      </c>
      <c r="AE303" s="43">
        <v>0</v>
      </c>
      <c r="AF303" s="223">
        <v>0</v>
      </c>
      <c r="AG303" s="234"/>
      <c r="AH303" s="228">
        <v>0</v>
      </c>
      <c r="AI303" s="56">
        <f t="shared" si="50"/>
        <v>4728532</v>
      </c>
      <c r="AJ303" s="40">
        <v>42516</v>
      </c>
      <c r="AK303" s="56">
        <v>4728532</v>
      </c>
      <c r="AL303" s="43">
        <v>0</v>
      </c>
      <c r="AM303" s="43">
        <v>0</v>
      </c>
      <c r="AN303" s="43">
        <v>0</v>
      </c>
      <c r="AO303" s="43">
        <v>0</v>
      </c>
      <c r="AP303" s="43">
        <v>0</v>
      </c>
      <c r="AQ303" s="43">
        <v>0</v>
      </c>
      <c r="AR303" s="43">
        <v>0</v>
      </c>
      <c r="AS303" s="43">
        <v>0</v>
      </c>
      <c r="AT303" s="43">
        <v>0</v>
      </c>
      <c r="AU303" s="43">
        <v>0</v>
      </c>
      <c r="AV303" s="43"/>
      <c r="AW303" s="19"/>
      <c r="AX303" s="24">
        <f t="shared" si="51"/>
        <v>0</v>
      </c>
      <c r="AY303" s="24">
        <f t="shared" si="52"/>
        <v>0</v>
      </c>
      <c r="AZ303" s="24">
        <f t="shared" si="53"/>
        <v>0</v>
      </c>
      <c r="BA303" s="457">
        <f t="shared" si="54"/>
        <v>4</v>
      </c>
      <c r="BB303" s="217">
        <f t="shared" si="57"/>
        <v>1</v>
      </c>
      <c r="BC303" s="216">
        <f t="shared" si="55"/>
        <v>1</v>
      </c>
      <c r="BD303" s="14">
        <f t="shared" si="58"/>
        <v>41</v>
      </c>
      <c r="BE303" s="349">
        <f t="shared" si="56"/>
        <v>4728532</v>
      </c>
    </row>
    <row r="304" spans="1:57" s="14" customFormat="1" x14ac:dyDescent="0.2">
      <c r="A304" s="40">
        <v>42507</v>
      </c>
      <c r="B304" s="22">
        <v>9079146811</v>
      </c>
      <c r="C304" s="22">
        <f>COUNTIF(СписМінфін!$B$2:$B$101,F304)</f>
        <v>1</v>
      </c>
      <c r="D304" s="22">
        <v>9079146811</v>
      </c>
      <c r="E304" s="22" t="str">
        <f t="shared" si="48"/>
        <v>5ПУБЛІЧНЕ АКЦIОНЕРНЕ ТОВАРИСТВО "ЕНЕРГОМАШСПЕЦСТАЛЬ"</v>
      </c>
      <c r="F304" s="71" t="s">
        <v>60</v>
      </c>
      <c r="G304" s="41">
        <v>2106005156</v>
      </c>
      <c r="H304" s="40">
        <v>42507</v>
      </c>
      <c r="I304" s="40">
        <v>42507</v>
      </c>
      <c r="J304" s="40" t="s">
        <v>108</v>
      </c>
      <c r="K304" s="56">
        <v>6302602</v>
      </c>
      <c r="L304" s="40">
        <v>42571</v>
      </c>
      <c r="M304" s="24">
        <f t="shared" si="49"/>
        <v>6302602</v>
      </c>
      <c r="N304" s="40">
        <v>42572</v>
      </c>
      <c r="O304" s="24">
        <v>6302602</v>
      </c>
      <c r="P304" s="43">
        <v>0</v>
      </c>
      <c r="Q304" s="43">
        <v>0</v>
      </c>
      <c r="R304" s="43">
        <v>0</v>
      </c>
      <c r="S304" s="43">
        <v>0</v>
      </c>
      <c r="T304" s="43">
        <v>0</v>
      </c>
      <c r="U304" s="43">
        <v>0</v>
      </c>
      <c r="V304" s="43">
        <v>0</v>
      </c>
      <c r="W304" s="43">
        <v>0</v>
      </c>
      <c r="X304" s="43">
        <v>0</v>
      </c>
      <c r="Y304" s="223">
        <v>0</v>
      </c>
      <c r="Z304" s="339"/>
      <c r="AA304" s="228">
        <v>0</v>
      </c>
      <c r="AB304" s="43">
        <v>0</v>
      </c>
      <c r="AC304" s="43">
        <v>0</v>
      </c>
      <c r="AD304" s="43">
        <v>0</v>
      </c>
      <c r="AE304" s="43">
        <v>0</v>
      </c>
      <c r="AF304" s="223">
        <v>0</v>
      </c>
      <c r="AG304" s="234"/>
      <c r="AH304" s="228">
        <v>0</v>
      </c>
      <c r="AI304" s="56">
        <f t="shared" si="50"/>
        <v>6302602</v>
      </c>
      <c r="AJ304" s="40">
        <v>42576</v>
      </c>
      <c r="AK304" s="56">
        <v>6302602</v>
      </c>
      <c r="AL304" s="43">
        <v>0</v>
      </c>
      <c r="AM304" s="43">
        <v>0</v>
      </c>
      <c r="AN304" s="43">
        <v>0</v>
      </c>
      <c r="AO304" s="43">
        <v>0</v>
      </c>
      <c r="AP304" s="43">
        <v>0</v>
      </c>
      <c r="AQ304" s="43">
        <v>0</v>
      </c>
      <c r="AR304" s="43">
        <v>0</v>
      </c>
      <c r="AS304" s="43">
        <v>0</v>
      </c>
      <c r="AT304" s="43">
        <v>0</v>
      </c>
      <c r="AU304" s="43">
        <v>0</v>
      </c>
      <c r="AV304" s="43"/>
      <c r="AW304" s="19"/>
      <c r="AX304" s="24">
        <f t="shared" si="51"/>
        <v>0</v>
      </c>
      <c r="AY304" s="24">
        <f t="shared" si="52"/>
        <v>0</v>
      </c>
      <c r="AZ304" s="24">
        <f t="shared" si="53"/>
        <v>0</v>
      </c>
      <c r="BA304" s="457">
        <f t="shared" si="54"/>
        <v>5</v>
      </c>
      <c r="BB304" s="217">
        <f t="shared" si="57"/>
        <v>1</v>
      </c>
      <c r="BC304" s="216">
        <f t="shared" si="55"/>
        <v>1</v>
      </c>
      <c r="BD304" s="14">
        <f t="shared" si="58"/>
        <v>65</v>
      </c>
      <c r="BE304" s="349">
        <f t="shared" si="56"/>
        <v>6302602</v>
      </c>
    </row>
    <row r="305" spans="1:57" s="14" customFormat="1" x14ac:dyDescent="0.2">
      <c r="A305" s="40">
        <v>42534</v>
      </c>
      <c r="B305" s="22">
        <v>9096602426</v>
      </c>
      <c r="C305" s="22">
        <f>COUNTIF(СписМінфін!$B$2:$B$101,F305)</f>
        <v>1</v>
      </c>
      <c r="D305" s="22">
        <v>9096602426</v>
      </c>
      <c r="E305" s="22" t="str">
        <f t="shared" si="48"/>
        <v>6ПУБЛІЧНЕ АКЦIОНЕРНЕ ТОВАРИСТВО "ЕНЕРГОМАШСПЕЦСТАЛЬ"</v>
      </c>
      <c r="F305" s="71" t="s">
        <v>60</v>
      </c>
      <c r="G305" s="41">
        <v>2106005156</v>
      </c>
      <c r="H305" s="40">
        <v>42534</v>
      </c>
      <c r="I305" s="40">
        <v>42534</v>
      </c>
      <c r="J305" s="40" t="s">
        <v>108</v>
      </c>
      <c r="K305" s="56">
        <v>6396434</v>
      </c>
      <c r="L305" s="40">
        <v>42572</v>
      </c>
      <c r="M305" s="24">
        <f t="shared" si="49"/>
        <v>6315372</v>
      </c>
      <c r="N305" s="40">
        <v>42573</v>
      </c>
      <c r="O305" s="24">
        <v>6315372</v>
      </c>
      <c r="P305" s="43">
        <v>0</v>
      </c>
      <c r="Q305" s="43">
        <v>0</v>
      </c>
      <c r="R305" s="43">
        <v>0</v>
      </c>
      <c r="S305" s="43">
        <v>0</v>
      </c>
      <c r="T305" s="43">
        <v>0</v>
      </c>
      <c r="U305" s="43">
        <v>0</v>
      </c>
      <c r="V305" s="43">
        <v>0</v>
      </c>
      <c r="W305" s="43">
        <v>0</v>
      </c>
      <c r="X305" s="43">
        <v>0</v>
      </c>
      <c r="Y305" s="223">
        <v>0</v>
      </c>
      <c r="Z305" s="339"/>
      <c r="AA305" s="228">
        <v>0</v>
      </c>
      <c r="AB305" s="43">
        <v>0</v>
      </c>
      <c r="AC305" s="43">
        <v>0</v>
      </c>
      <c r="AD305" s="43">
        <v>0</v>
      </c>
      <c r="AE305" s="43">
        <v>0</v>
      </c>
      <c r="AF305" s="223">
        <v>0</v>
      </c>
      <c r="AG305" s="234"/>
      <c r="AH305" s="228">
        <v>0</v>
      </c>
      <c r="AI305" s="56">
        <f t="shared" si="50"/>
        <v>6315372</v>
      </c>
      <c r="AJ305" s="40">
        <v>42580</v>
      </c>
      <c r="AK305" s="56">
        <v>6315372</v>
      </c>
      <c r="AL305" s="43">
        <v>0</v>
      </c>
      <c r="AM305" s="43">
        <v>0</v>
      </c>
      <c r="AN305" s="43">
        <v>0</v>
      </c>
      <c r="AO305" s="43">
        <v>0</v>
      </c>
      <c r="AP305" s="43">
        <v>0</v>
      </c>
      <c r="AQ305" s="43">
        <v>0</v>
      </c>
      <c r="AR305" s="43">
        <v>0</v>
      </c>
      <c r="AS305" s="43">
        <v>0</v>
      </c>
      <c r="AT305" s="43">
        <v>0</v>
      </c>
      <c r="AU305" s="43">
        <v>0</v>
      </c>
      <c r="AV305" s="43"/>
      <c r="AW305" s="19"/>
      <c r="AX305" s="24">
        <f t="shared" si="51"/>
        <v>81062</v>
      </c>
      <c r="AY305" s="24">
        <f t="shared" si="52"/>
        <v>0</v>
      </c>
      <c r="AZ305" s="24">
        <f t="shared" si="53"/>
        <v>81062</v>
      </c>
      <c r="BA305" s="457">
        <f t="shared" si="54"/>
        <v>6</v>
      </c>
      <c r="BB305" s="217">
        <f t="shared" si="57"/>
        <v>0.98732700126351647</v>
      </c>
      <c r="BC305" s="216">
        <f t="shared" si="55"/>
        <v>1</v>
      </c>
      <c r="BD305" s="14">
        <f t="shared" si="58"/>
        <v>39</v>
      </c>
      <c r="BE305" s="349">
        <f t="shared" si="56"/>
        <v>6396434</v>
      </c>
    </row>
    <row r="306" spans="1:57" s="14" customFormat="1" x14ac:dyDescent="0.2">
      <c r="A306" s="40">
        <v>42570</v>
      </c>
      <c r="B306" s="22">
        <v>9123857484</v>
      </c>
      <c r="C306" s="22">
        <f>COUNTIF(СписМінфін!$B$2:$B$101,F306)</f>
        <v>1</v>
      </c>
      <c r="D306" s="22">
        <v>9123857484</v>
      </c>
      <c r="E306" s="22" t="str">
        <f t="shared" si="48"/>
        <v>7ПУБЛІЧНЕ АКЦIОНЕРНЕ ТОВАРИСТВО "ЕНЕРГОМАШСПЕЦСТАЛЬ"</v>
      </c>
      <c r="F306" s="71" t="s">
        <v>60</v>
      </c>
      <c r="G306" s="41">
        <v>2106005156</v>
      </c>
      <c r="H306" s="40">
        <v>42570</v>
      </c>
      <c r="I306" s="40">
        <v>42570</v>
      </c>
      <c r="J306" s="40" t="s">
        <v>108</v>
      </c>
      <c r="K306" s="56">
        <v>15932844</v>
      </c>
      <c r="L306" s="40">
        <v>42607</v>
      </c>
      <c r="M306" s="24">
        <f t="shared" si="49"/>
        <v>15932844</v>
      </c>
      <c r="N306" s="40">
        <v>42607</v>
      </c>
      <c r="O306" s="24">
        <v>15932844</v>
      </c>
      <c r="P306" s="43">
        <v>0</v>
      </c>
      <c r="Q306" s="43">
        <v>0</v>
      </c>
      <c r="R306" s="43">
        <v>0</v>
      </c>
      <c r="S306" s="43">
        <v>0</v>
      </c>
      <c r="T306" s="43">
        <v>0</v>
      </c>
      <c r="U306" s="43">
        <v>0</v>
      </c>
      <c r="V306" s="43">
        <v>0</v>
      </c>
      <c r="W306" s="43">
        <v>0</v>
      </c>
      <c r="X306" s="43">
        <v>0</v>
      </c>
      <c r="Y306" s="223">
        <v>0</v>
      </c>
      <c r="Z306" s="339"/>
      <c r="AA306" s="228">
        <v>0</v>
      </c>
      <c r="AB306" s="43">
        <v>0</v>
      </c>
      <c r="AC306" s="43">
        <v>0</v>
      </c>
      <c r="AD306" s="43">
        <v>0</v>
      </c>
      <c r="AE306" s="43">
        <v>0</v>
      </c>
      <c r="AF306" s="223">
        <v>0</v>
      </c>
      <c r="AG306" s="234"/>
      <c r="AH306" s="228">
        <v>0</v>
      </c>
      <c r="AI306" s="56">
        <f t="shared" si="50"/>
        <v>15932844</v>
      </c>
      <c r="AJ306" s="40">
        <v>42613</v>
      </c>
      <c r="AK306" s="56">
        <v>15932844</v>
      </c>
      <c r="AL306" s="43">
        <v>0</v>
      </c>
      <c r="AM306" s="43">
        <v>0</v>
      </c>
      <c r="AN306" s="43">
        <v>0</v>
      </c>
      <c r="AO306" s="43">
        <v>0</v>
      </c>
      <c r="AP306" s="43">
        <v>0</v>
      </c>
      <c r="AQ306" s="43">
        <v>0</v>
      </c>
      <c r="AR306" s="43">
        <v>0</v>
      </c>
      <c r="AS306" s="43">
        <v>0</v>
      </c>
      <c r="AT306" s="43">
        <v>0</v>
      </c>
      <c r="AU306" s="43">
        <v>0</v>
      </c>
      <c r="AV306" s="43"/>
      <c r="AW306" s="19"/>
      <c r="AX306" s="24">
        <f t="shared" si="51"/>
        <v>0</v>
      </c>
      <c r="AY306" s="24">
        <f t="shared" si="52"/>
        <v>0</v>
      </c>
      <c r="AZ306" s="24">
        <f t="shared" si="53"/>
        <v>0</v>
      </c>
      <c r="BA306" s="457">
        <f t="shared" si="54"/>
        <v>7</v>
      </c>
      <c r="BB306" s="217">
        <f t="shared" si="57"/>
        <v>1</v>
      </c>
      <c r="BC306" s="216">
        <f t="shared" si="55"/>
        <v>1</v>
      </c>
      <c r="BD306" s="14">
        <f t="shared" si="58"/>
        <v>37</v>
      </c>
      <c r="BE306" s="349">
        <f t="shared" si="56"/>
        <v>15932844</v>
      </c>
    </row>
    <row r="307" spans="1:57" s="14" customFormat="1" x14ac:dyDescent="0.2">
      <c r="A307" s="40">
        <v>42593</v>
      </c>
      <c r="B307" s="22">
        <v>9142506397</v>
      </c>
      <c r="C307" s="22">
        <f>COUNTIF(СписМінфін!$B$2:$B$101,F307)</f>
        <v>1</v>
      </c>
      <c r="D307" s="22">
        <v>9142506397</v>
      </c>
      <c r="E307" s="22" t="str">
        <f t="shared" si="48"/>
        <v>8ПУБЛІЧНЕ АКЦIОНЕРНЕ ТОВАРИСТВО "ЕНЕРГОМАШСПЕЦСТАЛЬ"</v>
      </c>
      <c r="F307" s="71" t="s">
        <v>60</v>
      </c>
      <c r="G307" s="41">
        <v>2106005156</v>
      </c>
      <c r="H307" s="40">
        <v>42593</v>
      </c>
      <c r="I307" s="40">
        <v>42593</v>
      </c>
      <c r="J307" s="40" t="s">
        <v>108</v>
      </c>
      <c r="K307" s="56">
        <v>9421754</v>
      </c>
      <c r="L307" s="40">
        <v>42634</v>
      </c>
      <c r="M307" s="24">
        <f t="shared" si="49"/>
        <v>9421754</v>
      </c>
      <c r="N307" s="40">
        <v>42635</v>
      </c>
      <c r="O307" s="24">
        <v>9421754</v>
      </c>
      <c r="P307" s="43">
        <v>0</v>
      </c>
      <c r="Q307" s="43">
        <v>0</v>
      </c>
      <c r="R307" s="43">
        <v>0</v>
      </c>
      <c r="S307" s="43">
        <v>0</v>
      </c>
      <c r="T307" s="43">
        <v>0</v>
      </c>
      <c r="U307" s="43">
        <v>0</v>
      </c>
      <c r="V307" s="43">
        <v>0</v>
      </c>
      <c r="W307" s="43">
        <v>0</v>
      </c>
      <c r="X307" s="43">
        <v>0</v>
      </c>
      <c r="Y307" s="223">
        <v>0</v>
      </c>
      <c r="Z307" s="339"/>
      <c r="AA307" s="228">
        <v>0</v>
      </c>
      <c r="AB307" s="43">
        <v>0</v>
      </c>
      <c r="AC307" s="43">
        <v>0</v>
      </c>
      <c r="AD307" s="43">
        <v>0</v>
      </c>
      <c r="AE307" s="43">
        <v>0</v>
      </c>
      <c r="AF307" s="223">
        <v>0</v>
      </c>
      <c r="AG307" s="234"/>
      <c r="AH307" s="228">
        <v>0</v>
      </c>
      <c r="AI307" s="56">
        <f t="shared" si="50"/>
        <v>9421754</v>
      </c>
      <c r="AJ307" s="40">
        <v>42661</v>
      </c>
      <c r="AK307" s="56">
        <v>9421754</v>
      </c>
      <c r="AL307" s="43">
        <v>0</v>
      </c>
      <c r="AM307" s="43">
        <v>0</v>
      </c>
      <c r="AN307" s="43">
        <v>0</v>
      </c>
      <c r="AO307" s="43">
        <v>0</v>
      </c>
      <c r="AP307" s="43">
        <v>0</v>
      </c>
      <c r="AQ307" s="43">
        <v>0</v>
      </c>
      <c r="AR307" s="43">
        <v>0</v>
      </c>
      <c r="AS307" s="43">
        <v>0</v>
      </c>
      <c r="AT307" s="43">
        <v>0</v>
      </c>
      <c r="AU307" s="43">
        <v>0</v>
      </c>
      <c r="AV307" s="43"/>
      <c r="AW307" s="19"/>
      <c r="AX307" s="24">
        <f t="shared" si="51"/>
        <v>0</v>
      </c>
      <c r="AY307" s="24">
        <f t="shared" si="52"/>
        <v>0</v>
      </c>
      <c r="AZ307" s="24">
        <f t="shared" si="53"/>
        <v>0</v>
      </c>
      <c r="BA307" s="457">
        <f t="shared" si="54"/>
        <v>8</v>
      </c>
      <c r="BB307" s="217">
        <f t="shared" si="57"/>
        <v>1</v>
      </c>
      <c r="BC307" s="216">
        <f t="shared" si="55"/>
        <v>1</v>
      </c>
      <c r="BD307" s="14">
        <f t="shared" si="58"/>
        <v>42</v>
      </c>
      <c r="BE307" s="349">
        <f t="shared" si="56"/>
        <v>9421754</v>
      </c>
    </row>
    <row r="308" spans="1:57" s="14" customFormat="1" x14ac:dyDescent="0.2">
      <c r="A308" s="40">
        <v>42627</v>
      </c>
      <c r="B308" s="22">
        <v>9167828516</v>
      </c>
      <c r="C308" s="22">
        <f>COUNTIF(СписМінфін!$B$2:$B$101,F308)</f>
        <v>1</v>
      </c>
      <c r="D308" s="22">
        <v>9167828516</v>
      </c>
      <c r="E308" s="22" t="str">
        <f t="shared" si="48"/>
        <v>9ПУБЛІЧНЕ АКЦIОНЕРНЕ ТОВАРИСТВО "ЕНЕРГОМАШСПЕЦСТАЛЬ"</v>
      </c>
      <c r="F308" s="71" t="s">
        <v>60</v>
      </c>
      <c r="G308" s="41">
        <v>2106005156</v>
      </c>
      <c r="H308" s="40">
        <v>42627</v>
      </c>
      <c r="I308" s="40">
        <v>42627</v>
      </c>
      <c r="J308" s="40" t="s">
        <v>108</v>
      </c>
      <c r="K308" s="56">
        <v>17563859</v>
      </c>
      <c r="L308" s="40">
        <v>42663</v>
      </c>
      <c r="M308" s="24">
        <f t="shared" si="49"/>
        <v>17441181</v>
      </c>
      <c r="N308" s="40">
        <v>42664</v>
      </c>
      <c r="O308" s="24">
        <v>17441181</v>
      </c>
      <c r="P308" s="43">
        <v>0</v>
      </c>
      <c r="Q308" s="43">
        <v>0</v>
      </c>
      <c r="R308" s="43">
        <v>0</v>
      </c>
      <c r="S308" s="43">
        <v>0</v>
      </c>
      <c r="T308" s="43">
        <v>0</v>
      </c>
      <c r="U308" s="43">
        <v>0</v>
      </c>
      <c r="V308" s="43">
        <v>0</v>
      </c>
      <c r="W308" s="43">
        <v>0</v>
      </c>
      <c r="X308" s="43">
        <v>0</v>
      </c>
      <c r="Y308" s="223">
        <v>0</v>
      </c>
      <c r="Z308" s="339"/>
      <c r="AA308" s="228">
        <v>0</v>
      </c>
      <c r="AB308" s="43">
        <v>0</v>
      </c>
      <c r="AC308" s="43">
        <v>0</v>
      </c>
      <c r="AD308" s="43">
        <v>0</v>
      </c>
      <c r="AE308" s="43">
        <v>0</v>
      </c>
      <c r="AF308" s="223">
        <v>0</v>
      </c>
      <c r="AG308" s="234"/>
      <c r="AH308" s="228">
        <v>0</v>
      </c>
      <c r="AI308" s="56">
        <f t="shared" si="50"/>
        <v>17441181</v>
      </c>
      <c r="AJ308" s="40">
        <v>42670</v>
      </c>
      <c r="AK308" s="56">
        <v>17441181</v>
      </c>
      <c r="AL308" s="43">
        <v>0</v>
      </c>
      <c r="AM308" s="43">
        <v>0</v>
      </c>
      <c r="AN308" s="43">
        <v>0</v>
      </c>
      <c r="AO308" s="43">
        <v>0</v>
      </c>
      <c r="AP308" s="43">
        <v>0</v>
      </c>
      <c r="AQ308" s="43">
        <v>0</v>
      </c>
      <c r="AR308" s="43">
        <v>0</v>
      </c>
      <c r="AS308" s="43">
        <v>0</v>
      </c>
      <c r="AT308" s="43">
        <v>0</v>
      </c>
      <c r="AU308" s="43">
        <v>0</v>
      </c>
      <c r="AV308" s="43"/>
      <c r="AW308" s="19"/>
      <c r="AX308" s="24">
        <f t="shared" si="51"/>
        <v>122678</v>
      </c>
      <c r="AY308" s="24">
        <f t="shared" si="52"/>
        <v>0</v>
      </c>
      <c r="AZ308" s="24">
        <f t="shared" si="53"/>
        <v>122678</v>
      </c>
      <c r="BA308" s="457">
        <f t="shared" si="54"/>
        <v>9</v>
      </c>
      <c r="BB308" s="217">
        <f t="shared" si="57"/>
        <v>0.99301531628100637</v>
      </c>
      <c r="BC308" s="216">
        <f t="shared" si="55"/>
        <v>1</v>
      </c>
      <c r="BD308" s="14">
        <f t="shared" si="58"/>
        <v>37</v>
      </c>
      <c r="BE308" s="349">
        <f t="shared" si="56"/>
        <v>17563859</v>
      </c>
    </row>
    <row r="309" spans="1:57" s="14" customFormat="1" x14ac:dyDescent="0.2">
      <c r="A309" s="40">
        <v>42661</v>
      </c>
      <c r="B309" s="22">
        <v>9195298776</v>
      </c>
      <c r="C309" s="22">
        <f>COUNTIF(СписМінфін!$B$2:$B$101,F309)</f>
        <v>1</v>
      </c>
      <c r="D309" s="22">
        <v>9195298776</v>
      </c>
      <c r="E309" s="22" t="str">
        <f t="shared" si="48"/>
        <v>10ПУБЛІЧНЕ АКЦIОНЕРНЕ ТОВАРИСТВО "ЕНЕРГОМАШСПЕЦСТАЛЬ"</v>
      </c>
      <c r="F309" s="71" t="s">
        <v>60</v>
      </c>
      <c r="G309" s="41">
        <v>2106005156</v>
      </c>
      <c r="H309" s="40">
        <v>42661</v>
      </c>
      <c r="I309" s="40">
        <v>42661</v>
      </c>
      <c r="J309" s="40" t="s">
        <v>108</v>
      </c>
      <c r="K309" s="56">
        <v>10572627</v>
      </c>
      <c r="L309" s="40">
        <v>42692</v>
      </c>
      <c r="M309" s="24">
        <f t="shared" si="49"/>
        <v>10572627</v>
      </c>
      <c r="N309" s="40">
        <v>42695</v>
      </c>
      <c r="O309" s="24">
        <v>10572627</v>
      </c>
      <c r="P309" s="43">
        <v>0</v>
      </c>
      <c r="Q309" s="43">
        <v>0</v>
      </c>
      <c r="R309" s="43">
        <v>0</v>
      </c>
      <c r="S309" s="43">
        <v>0</v>
      </c>
      <c r="T309" s="43">
        <v>0</v>
      </c>
      <c r="U309" s="43">
        <v>0</v>
      </c>
      <c r="V309" s="43">
        <v>0</v>
      </c>
      <c r="W309" s="43">
        <v>0</v>
      </c>
      <c r="X309" s="43">
        <v>0</v>
      </c>
      <c r="Y309" s="223">
        <v>0</v>
      </c>
      <c r="Z309" s="339"/>
      <c r="AA309" s="228">
        <v>0</v>
      </c>
      <c r="AB309" s="43">
        <v>0</v>
      </c>
      <c r="AC309" s="43">
        <v>0</v>
      </c>
      <c r="AD309" s="43">
        <v>0</v>
      </c>
      <c r="AE309" s="43">
        <v>0</v>
      </c>
      <c r="AF309" s="223">
        <v>0</v>
      </c>
      <c r="AG309" s="234"/>
      <c r="AH309" s="228">
        <v>0</v>
      </c>
      <c r="AI309" s="56">
        <f t="shared" si="50"/>
        <v>10572627</v>
      </c>
      <c r="AJ309" s="40">
        <v>42713</v>
      </c>
      <c r="AK309" s="56">
        <v>10572627</v>
      </c>
      <c r="AL309" s="43">
        <v>0</v>
      </c>
      <c r="AM309" s="43">
        <v>0</v>
      </c>
      <c r="AN309" s="43">
        <v>0</v>
      </c>
      <c r="AO309" s="43">
        <v>0</v>
      </c>
      <c r="AP309" s="43">
        <v>0</v>
      </c>
      <c r="AQ309" s="43">
        <v>0</v>
      </c>
      <c r="AR309" s="43">
        <v>0</v>
      </c>
      <c r="AS309" s="43">
        <v>0</v>
      </c>
      <c r="AT309" s="43">
        <v>0</v>
      </c>
      <c r="AU309" s="43">
        <v>0</v>
      </c>
      <c r="AV309" s="43"/>
      <c r="AW309" s="19"/>
      <c r="AX309" s="24">
        <f t="shared" si="51"/>
        <v>0</v>
      </c>
      <c r="AY309" s="24">
        <f t="shared" si="52"/>
        <v>0</v>
      </c>
      <c r="AZ309" s="24">
        <f t="shared" si="53"/>
        <v>0</v>
      </c>
      <c r="BA309" s="457">
        <f t="shared" si="54"/>
        <v>10</v>
      </c>
      <c r="BB309" s="217">
        <f t="shared" si="57"/>
        <v>1</v>
      </c>
      <c r="BC309" s="216">
        <f t="shared" si="55"/>
        <v>1</v>
      </c>
      <c r="BD309" s="14">
        <f t="shared" si="58"/>
        <v>34</v>
      </c>
      <c r="BE309" s="349">
        <f t="shared" si="56"/>
        <v>10572627</v>
      </c>
    </row>
    <row r="310" spans="1:57" s="14" customFormat="1" x14ac:dyDescent="0.2">
      <c r="A310" s="40">
        <v>42692</v>
      </c>
      <c r="B310" s="22">
        <v>9221702605</v>
      </c>
      <c r="C310" s="22">
        <f>COUNTIF(СписМінфін!$B$2:$B$101,F310)</f>
        <v>1</v>
      </c>
      <c r="D310" s="22">
        <v>9221702605</v>
      </c>
      <c r="E310" s="22" t="str">
        <f t="shared" si="48"/>
        <v>11ПУБЛІЧНЕ АКЦIОНЕРНЕ ТОВАРИСТВО "ЕНЕРГОМАШСПЕЦСТАЛЬ"</v>
      </c>
      <c r="F310" s="71" t="s">
        <v>60</v>
      </c>
      <c r="G310" s="41">
        <v>2106005156</v>
      </c>
      <c r="H310" s="40">
        <v>42692</v>
      </c>
      <c r="I310" s="40">
        <v>42692</v>
      </c>
      <c r="J310" s="40" t="s">
        <v>108</v>
      </c>
      <c r="K310" s="56">
        <v>9704737</v>
      </c>
      <c r="L310" s="40">
        <v>42725</v>
      </c>
      <c r="M310" s="24">
        <f t="shared" si="49"/>
        <v>9704737</v>
      </c>
      <c r="N310" s="31">
        <v>42726</v>
      </c>
      <c r="O310" s="30">
        <v>9436148.4499999993</v>
      </c>
      <c r="P310" s="31">
        <v>42786</v>
      </c>
      <c r="Q310" s="32">
        <v>268588.55</v>
      </c>
      <c r="R310" s="43">
        <v>0</v>
      </c>
      <c r="S310" s="43">
        <v>0</v>
      </c>
      <c r="T310" s="43">
        <v>0</v>
      </c>
      <c r="U310" s="43">
        <v>0</v>
      </c>
      <c r="V310" s="43">
        <v>0</v>
      </c>
      <c r="W310" s="43">
        <v>0</v>
      </c>
      <c r="X310" s="43">
        <v>0</v>
      </c>
      <c r="Y310" s="223">
        <v>0</v>
      </c>
      <c r="Z310" s="339"/>
      <c r="AA310" s="228">
        <v>0</v>
      </c>
      <c r="AB310" s="43">
        <v>0</v>
      </c>
      <c r="AC310" s="43">
        <v>0</v>
      </c>
      <c r="AD310" s="43">
        <v>0</v>
      </c>
      <c r="AE310" s="43">
        <v>0</v>
      </c>
      <c r="AF310" s="223">
        <v>0</v>
      </c>
      <c r="AG310" s="234"/>
      <c r="AH310" s="228">
        <v>0</v>
      </c>
      <c r="AI310" s="56">
        <f t="shared" si="50"/>
        <v>9704737</v>
      </c>
      <c r="AJ310" s="40">
        <v>42730</v>
      </c>
      <c r="AK310" s="57">
        <v>9704737</v>
      </c>
      <c r="AL310" s="43">
        <v>0</v>
      </c>
      <c r="AM310" s="43">
        <v>0</v>
      </c>
      <c r="AN310" s="43">
        <v>0</v>
      </c>
      <c r="AO310" s="43">
        <v>0</v>
      </c>
      <c r="AP310" s="43">
        <v>0</v>
      </c>
      <c r="AQ310" s="43">
        <v>0</v>
      </c>
      <c r="AR310" s="43">
        <v>0</v>
      </c>
      <c r="AS310" s="43">
        <v>0</v>
      </c>
      <c r="AT310" s="43">
        <v>0</v>
      </c>
      <c r="AU310" s="43">
        <v>0</v>
      </c>
      <c r="AV310" s="43"/>
      <c r="AW310" s="19"/>
      <c r="AX310" s="24">
        <f t="shared" si="51"/>
        <v>0</v>
      </c>
      <c r="AY310" s="24">
        <f t="shared" si="52"/>
        <v>0</v>
      </c>
      <c r="AZ310" s="24">
        <f t="shared" si="53"/>
        <v>0</v>
      </c>
      <c r="BA310" s="457">
        <f t="shared" si="54"/>
        <v>11</v>
      </c>
      <c r="BB310" s="217">
        <f t="shared" si="57"/>
        <v>1</v>
      </c>
      <c r="BC310" s="216">
        <f t="shared" si="55"/>
        <v>1</v>
      </c>
      <c r="BD310" s="14">
        <f t="shared" si="58"/>
        <v>34</v>
      </c>
      <c r="BE310" s="349">
        <f t="shared" si="56"/>
        <v>9704737</v>
      </c>
    </row>
    <row r="311" spans="1:57" s="14" customFormat="1" x14ac:dyDescent="0.2">
      <c r="A311" s="40">
        <v>42717</v>
      </c>
      <c r="B311" s="22">
        <v>9239274634</v>
      </c>
      <c r="C311" s="22">
        <f>COUNTIF(СписМінфін!$B$2:$B$101,F311)</f>
        <v>1</v>
      </c>
      <c r="D311" s="22">
        <v>9239274634</v>
      </c>
      <c r="E311" s="22" t="str">
        <f t="shared" si="48"/>
        <v>12ПУБЛІЧНЕ АКЦIОНЕРНЕ ТОВАРИСТВО "ЕНЕРГОМАШСПЕЦСТАЛЬ"</v>
      </c>
      <c r="F311" s="71" t="s">
        <v>60</v>
      </c>
      <c r="G311" s="41">
        <v>2106005156</v>
      </c>
      <c r="H311" s="40">
        <v>42717</v>
      </c>
      <c r="I311" s="40">
        <v>42717</v>
      </c>
      <c r="J311" s="40" t="s">
        <v>108</v>
      </c>
      <c r="K311" s="56">
        <v>9407042</v>
      </c>
      <c r="L311" s="40" t="s">
        <v>108</v>
      </c>
      <c r="M311" s="24">
        <f t="shared" si="49"/>
        <v>9407042</v>
      </c>
      <c r="N311" s="31">
        <v>42755</v>
      </c>
      <c r="O311" s="30">
        <v>9407042</v>
      </c>
      <c r="P311" s="43">
        <v>0</v>
      </c>
      <c r="Q311" s="43">
        <v>0</v>
      </c>
      <c r="R311" s="43">
        <v>0</v>
      </c>
      <c r="S311" s="43">
        <v>0</v>
      </c>
      <c r="T311" s="43">
        <v>0</v>
      </c>
      <c r="U311" s="43">
        <v>0</v>
      </c>
      <c r="V311" s="43">
        <v>0</v>
      </c>
      <c r="W311" s="43">
        <v>0</v>
      </c>
      <c r="X311" s="43">
        <v>0</v>
      </c>
      <c r="Y311" s="223">
        <v>0</v>
      </c>
      <c r="Z311" s="339"/>
      <c r="AA311" s="228">
        <v>0</v>
      </c>
      <c r="AB311" s="43">
        <v>0</v>
      </c>
      <c r="AC311" s="43">
        <v>0</v>
      </c>
      <c r="AD311" s="43">
        <v>0</v>
      </c>
      <c r="AE311" s="43">
        <v>0</v>
      </c>
      <c r="AF311" s="223">
        <v>0</v>
      </c>
      <c r="AG311" s="234"/>
      <c r="AH311" s="228">
        <v>0</v>
      </c>
      <c r="AI311" s="56">
        <f t="shared" si="50"/>
        <v>9407042</v>
      </c>
      <c r="AJ311" s="43">
        <v>0</v>
      </c>
      <c r="AK311" s="57">
        <v>9407042</v>
      </c>
      <c r="AL311" s="43">
        <v>0</v>
      </c>
      <c r="AM311" s="43">
        <v>0</v>
      </c>
      <c r="AN311" s="43">
        <v>0</v>
      </c>
      <c r="AO311" s="43">
        <v>0</v>
      </c>
      <c r="AP311" s="43">
        <v>0</v>
      </c>
      <c r="AQ311" s="43">
        <v>0</v>
      </c>
      <c r="AR311" s="43">
        <v>0</v>
      </c>
      <c r="AS311" s="43">
        <v>0</v>
      </c>
      <c r="AT311" s="43">
        <v>0</v>
      </c>
      <c r="AU311" s="43">
        <v>0</v>
      </c>
      <c r="AV311" s="43"/>
      <c r="AW311" s="19"/>
      <c r="AX311" s="24">
        <f t="shared" si="51"/>
        <v>0</v>
      </c>
      <c r="AY311" s="24">
        <f t="shared" si="52"/>
        <v>0</v>
      </c>
      <c r="AZ311" s="24">
        <f t="shared" si="53"/>
        <v>0</v>
      </c>
      <c r="BA311" s="457">
        <f t="shared" si="54"/>
        <v>12</v>
      </c>
      <c r="BB311" s="217">
        <f t="shared" si="57"/>
        <v>1</v>
      </c>
      <c r="BC311" s="216">
        <f t="shared" si="55"/>
        <v>1</v>
      </c>
      <c r="BD311" s="14">
        <f t="shared" si="58"/>
        <v>38</v>
      </c>
      <c r="BE311" s="349">
        <f t="shared" si="56"/>
        <v>9407042</v>
      </c>
    </row>
    <row r="312" spans="1:57" s="14" customFormat="1" x14ac:dyDescent="0.2">
      <c r="A312" s="40">
        <v>42417</v>
      </c>
      <c r="B312" s="22">
        <v>9018797383</v>
      </c>
      <c r="C312" s="22">
        <f>COUNTIF(СписМінфін!$B$2:$B$101,F312)</f>
        <v>1</v>
      </c>
      <c r="D312" s="22">
        <v>9018797383</v>
      </c>
      <c r="E312" s="22" t="str">
        <f t="shared" si="48"/>
        <v>2ПУБЛІЧНЕ АКЦIОНЕРНЕ ТОВАРИСТВО "ЗАПОРІЗЬКИЙ МЕТАЛУРГІЙНИЙ КОМБІНАТ "ЗАПОРІЖСТАЛЬ"</v>
      </c>
      <c r="F312" s="71" t="s">
        <v>23</v>
      </c>
      <c r="G312" s="41">
        <v>1912308247</v>
      </c>
      <c r="H312" s="40">
        <v>42417</v>
      </c>
      <c r="I312" s="40">
        <v>42417</v>
      </c>
      <c r="J312" s="40" t="s">
        <v>108</v>
      </c>
      <c r="K312" s="56">
        <v>282708543</v>
      </c>
      <c r="L312" s="40">
        <v>42450</v>
      </c>
      <c r="M312" s="24">
        <f t="shared" si="49"/>
        <v>282708543</v>
      </c>
      <c r="N312" s="40">
        <v>42451</v>
      </c>
      <c r="O312" s="24">
        <v>282708543</v>
      </c>
      <c r="P312" s="43">
        <v>0</v>
      </c>
      <c r="Q312" s="43">
        <v>0</v>
      </c>
      <c r="R312" s="43">
        <v>0</v>
      </c>
      <c r="S312" s="43">
        <v>0</v>
      </c>
      <c r="T312" s="43">
        <v>0</v>
      </c>
      <c r="U312" s="43">
        <v>0</v>
      </c>
      <c r="V312" s="43">
        <v>0</v>
      </c>
      <c r="W312" s="43">
        <v>0</v>
      </c>
      <c r="X312" s="43">
        <v>0</v>
      </c>
      <c r="Y312" s="223">
        <v>0</v>
      </c>
      <c r="Z312" s="339"/>
      <c r="AA312" s="228">
        <v>0</v>
      </c>
      <c r="AB312" s="43">
        <v>0</v>
      </c>
      <c r="AC312" s="43">
        <v>0</v>
      </c>
      <c r="AD312" s="43">
        <v>0</v>
      </c>
      <c r="AE312" s="43">
        <v>0</v>
      </c>
      <c r="AF312" s="223">
        <v>0</v>
      </c>
      <c r="AG312" s="234"/>
      <c r="AH312" s="228">
        <v>0</v>
      </c>
      <c r="AI312" s="56">
        <f t="shared" si="50"/>
        <v>282708543</v>
      </c>
      <c r="AJ312" s="40">
        <v>42454</v>
      </c>
      <c r="AK312" s="57">
        <v>282708543</v>
      </c>
      <c r="AL312" s="43">
        <v>0</v>
      </c>
      <c r="AM312" s="43">
        <v>0</v>
      </c>
      <c r="AN312" s="43">
        <v>0</v>
      </c>
      <c r="AO312" s="43">
        <v>0</v>
      </c>
      <c r="AP312" s="43">
        <v>0</v>
      </c>
      <c r="AQ312" s="43">
        <v>0</v>
      </c>
      <c r="AR312" s="43">
        <v>0</v>
      </c>
      <c r="AS312" s="43">
        <v>0</v>
      </c>
      <c r="AT312" s="43">
        <v>0</v>
      </c>
      <c r="AU312" s="43">
        <v>0</v>
      </c>
      <c r="AV312" s="43"/>
      <c r="AW312" s="19"/>
      <c r="AX312" s="24">
        <f t="shared" si="51"/>
        <v>0</v>
      </c>
      <c r="AY312" s="24">
        <f t="shared" si="52"/>
        <v>0</v>
      </c>
      <c r="AZ312" s="24">
        <f t="shared" si="53"/>
        <v>0</v>
      </c>
      <c r="BA312" s="457">
        <f t="shared" si="54"/>
        <v>2</v>
      </c>
      <c r="BB312" s="217">
        <f t="shared" si="57"/>
        <v>1</v>
      </c>
      <c r="BC312" s="216">
        <f t="shared" si="55"/>
        <v>1</v>
      </c>
      <c r="BD312" s="14">
        <f t="shared" si="58"/>
        <v>34</v>
      </c>
      <c r="BE312" s="349">
        <f t="shared" si="56"/>
        <v>282708543</v>
      </c>
    </row>
    <row r="313" spans="1:57" s="14" customFormat="1" x14ac:dyDescent="0.2">
      <c r="A313" s="40">
        <v>42446</v>
      </c>
      <c r="B313" s="22">
        <v>9038083523</v>
      </c>
      <c r="C313" s="22">
        <f>COUNTIF(СписМінфін!$B$2:$B$101,F313)</f>
        <v>1</v>
      </c>
      <c r="D313" s="22">
        <v>9038083523</v>
      </c>
      <c r="E313" s="22" t="str">
        <f t="shared" si="48"/>
        <v>3ПУБЛІЧНЕ АКЦIОНЕРНЕ ТОВАРИСТВО "ЗАПОРІЗЬКИЙ МЕТАЛУРГІЙНИЙ КОМБІНАТ "ЗАПОРІЖСТАЛЬ"</v>
      </c>
      <c r="F313" s="71" t="s">
        <v>23</v>
      </c>
      <c r="G313" s="41">
        <v>1912308247</v>
      </c>
      <c r="H313" s="40">
        <v>42446</v>
      </c>
      <c r="I313" s="40">
        <v>42446</v>
      </c>
      <c r="J313" s="40" t="s">
        <v>108</v>
      </c>
      <c r="K313" s="56">
        <v>189656308</v>
      </c>
      <c r="L313" s="40">
        <v>42480</v>
      </c>
      <c r="M313" s="24">
        <f t="shared" si="49"/>
        <v>189656308</v>
      </c>
      <c r="N313" s="40">
        <v>42481</v>
      </c>
      <c r="O313" s="24">
        <v>189656308</v>
      </c>
      <c r="P313" s="43">
        <v>0</v>
      </c>
      <c r="Q313" s="43">
        <v>0</v>
      </c>
      <c r="R313" s="43">
        <v>0</v>
      </c>
      <c r="S313" s="43">
        <v>0</v>
      </c>
      <c r="T313" s="43">
        <v>0</v>
      </c>
      <c r="U313" s="43">
        <v>0</v>
      </c>
      <c r="V313" s="43">
        <v>0</v>
      </c>
      <c r="W313" s="43">
        <v>0</v>
      </c>
      <c r="X313" s="43">
        <v>0</v>
      </c>
      <c r="Y313" s="223">
        <v>0</v>
      </c>
      <c r="Z313" s="339"/>
      <c r="AA313" s="228">
        <v>0</v>
      </c>
      <c r="AB313" s="43">
        <v>0</v>
      </c>
      <c r="AC313" s="43">
        <v>0</v>
      </c>
      <c r="AD313" s="43">
        <v>0</v>
      </c>
      <c r="AE313" s="43">
        <v>0</v>
      </c>
      <c r="AF313" s="223">
        <v>0</v>
      </c>
      <c r="AG313" s="234"/>
      <c r="AH313" s="228">
        <v>0</v>
      </c>
      <c r="AI313" s="56">
        <f t="shared" si="50"/>
        <v>189656308</v>
      </c>
      <c r="AJ313" s="40">
        <v>42488</v>
      </c>
      <c r="AK313" s="57">
        <v>189656308</v>
      </c>
      <c r="AL313" s="43">
        <v>0</v>
      </c>
      <c r="AM313" s="43">
        <v>0</v>
      </c>
      <c r="AN313" s="43">
        <v>0</v>
      </c>
      <c r="AO313" s="43">
        <v>0</v>
      </c>
      <c r="AP313" s="43">
        <v>0</v>
      </c>
      <c r="AQ313" s="43">
        <v>0</v>
      </c>
      <c r="AR313" s="43">
        <v>0</v>
      </c>
      <c r="AS313" s="43">
        <v>0</v>
      </c>
      <c r="AT313" s="43">
        <v>0</v>
      </c>
      <c r="AU313" s="43">
        <v>0</v>
      </c>
      <c r="AV313" s="43"/>
      <c r="AW313" s="19"/>
      <c r="AX313" s="24">
        <f t="shared" si="51"/>
        <v>0</v>
      </c>
      <c r="AY313" s="24">
        <f t="shared" si="52"/>
        <v>0</v>
      </c>
      <c r="AZ313" s="24">
        <f t="shared" si="53"/>
        <v>0</v>
      </c>
      <c r="BA313" s="457">
        <f t="shared" si="54"/>
        <v>3</v>
      </c>
      <c r="BB313" s="217">
        <f t="shared" si="57"/>
        <v>1</v>
      </c>
      <c r="BC313" s="216">
        <f t="shared" si="55"/>
        <v>1</v>
      </c>
      <c r="BD313" s="14">
        <f t="shared" si="58"/>
        <v>35</v>
      </c>
      <c r="BE313" s="349">
        <f t="shared" si="56"/>
        <v>189656308</v>
      </c>
    </row>
    <row r="314" spans="1:57" s="14" customFormat="1" x14ac:dyDescent="0.2">
      <c r="A314" s="40">
        <v>42478</v>
      </c>
      <c r="B314" s="22">
        <v>9058100558</v>
      </c>
      <c r="C314" s="22">
        <f>COUNTIF(СписМінфін!$B$2:$B$101,F314)</f>
        <v>1</v>
      </c>
      <c r="D314" s="22">
        <v>9058100558</v>
      </c>
      <c r="E314" s="22" t="str">
        <f t="shared" si="48"/>
        <v>4ПУБЛІЧНЕ АКЦIОНЕРНЕ ТОВАРИСТВО "ЗАПОРІЗЬКИЙ МЕТАЛУРГІЙНИЙ КОМБІНАТ "ЗАПОРІЖСТАЛЬ"</v>
      </c>
      <c r="F314" s="71" t="s">
        <v>23</v>
      </c>
      <c r="G314" s="41">
        <v>1912308247</v>
      </c>
      <c r="H314" s="40">
        <v>42478</v>
      </c>
      <c r="I314" s="40">
        <v>42478</v>
      </c>
      <c r="J314" s="40" t="s">
        <v>108</v>
      </c>
      <c r="K314" s="56">
        <v>113535599</v>
      </c>
      <c r="L314" s="40">
        <v>42513</v>
      </c>
      <c r="M314" s="24">
        <f t="shared" si="49"/>
        <v>113535599</v>
      </c>
      <c r="N314" s="40">
        <v>42514</v>
      </c>
      <c r="O314" s="24">
        <v>113535599</v>
      </c>
      <c r="P314" s="43">
        <v>0</v>
      </c>
      <c r="Q314" s="43">
        <v>0</v>
      </c>
      <c r="R314" s="43">
        <v>0</v>
      </c>
      <c r="S314" s="43">
        <v>0</v>
      </c>
      <c r="T314" s="43">
        <v>0</v>
      </c>
      <c r="U314" s="43">
        <v>0</v>
      </c>
      <c r="V314" s="43">
        <v>0</v>
      </c>
      <c r="W314" s="43">
        <v>0</v>
      </c>
      <c r="X314" s="43">
        <v>0</v>
      </c>
      <c r="Y314" s="223">
        <v>0</v>
      </c>
      <c r="Z314" s="339"/>
      <c r="AA314" s="228">
        <v>0</v>
      </c>
      <c r="AB314" s="43">
        <v>0</v>
      </c>
      <c r="AC314" s="43">
        <v>0</v>
      </c>
      <c r="AD314" s="43">
        <v>0</v>
      </c>
      <c r="AE314" s="43">
        <v>0</v>
      </c>
      <c r="AF314" s="223">
        <v>0</v>
      </c>
      <c r="AG314" s="234"/>
      <c r="AH314" s="228">
        <v>0</v>
      </c>
      <c r="AI314" s="56">
        <f t="shared" si="50"/>
        <v>113535599</v>
      </c>
      <c r="AJ314" s="40">
        <v>42517</v>
      </c>
      <c r="AK314" s="57">
        <v>113535599</v>
      </c>
      <c r="AL314" s="43">
        <v>0</v>
      </c>
      <c r="AM314" s="43">
        <v>0</v>
      </c>
      <c r="AN314" s="43">
        <v>0</v>
      </c>
      <c r="AO314" s="43">
        <v>0</v>
      </c>
      <c r="AP314" s="43">
        <v>0</v>
      </c>
      <c r="AQ314" s="43">
        <v>0</v>
      </c>
      <c r="AR314" s="43">
        <v>0</v>
      </c>
      <c r="AS314" s="43">
        <v>0</v>
      </c>
      <c r="AT314" s="43">
        <v>0</v>
      </c>
      <c r="AU314" s="43">
        <v>0</v>
      </c>
      <c r="AV314" s="43"/>
      <c r="AW314" s="19"/>
      <c r="AX314" s="24">
        <f t="shared" si="51"/>
        <v>0</v>
      </c>
      <c r="AY314" s="24">
        <f t="shared" si="52"/>
        <v>0</v>
      </c>
      <c r="AZ314" s="24">
        <f t="shared" si="53"/>
        <v>0</v>
      </c>
      <c r="BA314" s="457">
        <f t="shared" si="54"/>
        <v>4</v>
      </c>
      <c r="BB314" s="217">
        <f t="shared" si="57"/>
        <v>1</v>
      </c>
      <c r="BC314" s="216">
        <f t="shared" si="55"/>
        <v>1</v>
      </c>
      <c r="BD314" s="14">
        <f t="shared" si="58"/>
        <v>36</v>
      </c>
      <c r="BE314" s="349">
        <f t="shared" si="56"/>
        <v>113535599</v>
      </c>
    </row>
    <row r="315" spans="1:57" s="14" customFormat="1" x14ac:dyDescent="0.2">
      <c r="A315" s="40">
        <v>42508</v>
      </c>
      <c r="B315" s="22">
        <v>9080008890</v>
      </c>
      <c r="C315" s="22">
        <f>COUNTIF(СписМінфін!$B$2:$B$101,F315)</f>
        <v>1</v>
      </c>
      <c r="D315" s="22">
        <v>9080008890</v>
      </c>
      <c r="E315" s="22" t="str">
        <f t="shared" si="48"/>
        <v>5ПУБЛІЧНЕ АКЦIОНЕРНЕ ТОВАРИСТВО "ЗАПОРІЗЬКИЙ МЕТАЛУРГІЙНИЙ КОМБІНАТ "ЗАПОРІЖСТАЛЬ"</v>
      </c>
      <c r="F315" s="71" t="s">
        <v>23</v>
      </c>
      <c r="G315" s="41">
        <v>1912308247</v>
      </c>
      <c r="H315" s="40">
        <v>42508</v>
      </c>
      <c r="I315" s="40">
        <v>42508</v>
      </c>
      <c r="J315" s="40" t="s">
        <v>108</v>
      </c>
      <c r="K315" s="56">
        <v>115117444</v>
      </c>
      <c r="L315" s="40">
        <v>42538</v>
      </c>
      <c r="M315" s="24">
        <f t="shared" si="49"/>
        <v>115117444</v>
      </c>
      <c r="N315" s="40">
        <v>42543</v>
      </c>
      <c r="O315" s="24">
        <v>115117444</v>
      </c>
      <c r="P315" s="43">
        <v>0</v>
      </c>
      <c r="Q315" s="43">
        <v>0</v>
      </c>
      <c r="R315" s="43">
        <v>0</v>
      </c>
      <c r="S315" s="43">
        <v>0</v>
      </c>
      <c r="T315" s="43">
        <v>0</v>
      </c>
      <c r="U315" s="43">
        <v>0</v>
      </c>
      <c r="V315" s="43">
        <v>0</v>
      </c>
      <c r="W315" s="43">
        <v>0</v>
      </c>
      <c r="X315" s="43">
        <v>0</v>
      </c>
      <c r="Y315" s="223">
        <v>0</v>
      </c>
      <c r="Z315" s="339"/>
      <c r="AA315" s="228">
        <v>0</v>
      </c>
      <c r="AB315" s="43">
        <v>0</v>
      </c>
      <c r="AC315" s="43">
        <v>0</v>
      </c>
      <c r="AD315" s="43">
        <v>0</v>
      </c>
      <c r="AE315" s="43">
        <v>0</v>
      </c>
      <c r="AF315" s="223">
        <v>0</v>
      </c>
      <c r="AG315" s="234"/>
      <c r="AH315" s="228">
        <v>0</v>
      </c>
      <c r="AI315" s="56">
        <f t="shared" si="50"/>
        <v>115117444</v>
      </c>
      <c r="AJ315" s="40">
        <v>42559</v>
      </c>
      <c r="AK315" s="57">
        <v>115117444</v>
      </c>
      <c r="AL315" s="43">
        <v>0</v>
      </c>
      <c r="AM315" s="43">
        <v>0</v>
      </c>
      <c r="AN315" s="43">
        <v>0</v>
      </c>
      <c r="AO315" s="43">
        <v>0</v>
      </c>
      <c r="AP315" s="43">
        <v>0</v>
      </c>
      <c r="AQ315" s="43">
        <v>0</v>
      </c>
      <c r="AR315" s="43">
        <v>0</v>
      </c>
      <c r="AS315" s="43">
        <v>0</v>
      </c>
      <c r="AT315" s="43">
        <v>0</v>
      </c>
      <c r="AU315" s="43">
        <v>0</v>
      </c>
      <c r="AV315" s="43"/>
      <c r="AW315" s="19"/>
      <c r="AX315" s="24">
        <f t="shared" si="51"/>
        <v>0</v>
      </c>
      <c r="AY315" s="24">
        <f t="shared" si="52"/>
        <v>0</v>
      </c>
      <c r="AZ315" s="24">
        <f t="shared" si="53"/>
        <v>0</v>
      </c>
      <c r="BA315" s="457">
        <f t="shared" si="54"/>
        <v>5</v>
      </c>
      <c r="BB315" s="217">
        <f t="shared" si="57"/>
        <v>1</v>
      </c>
      <c r="BC315" s="216">
        <f t="shared" si="55"/>
        <v>1</v>
      </c>
      <c r="BD315" s="14">
        <f t="shared" si="58"/>
        <v>35</v>
      </c>
      <c r="BE315" s="349">
        <f t="shared" si="56"/>
        <v>115117444</v>
      </c>
    </row>
    <row r="316" spans="1:57" s="14" customFormat="1" x14ac:dyDescent="0.2">
      <c r="A316" s="40">
        <v>42538</v>
      </c>
      <c r="B316" s="22">
        <v>9101708650</v>
      </c>
      <c r="C316" s="22">
        <f>COUNTIF(СписМінфін!$B$2:$B$101,F316)</f>
        <v>1</v>
      </c>
      <c r="D316" s="22">
        <v>9101708650</v>
      </c>
      <c r="E316" s="22" t="str">
        <f t="shared" si="48"/>
        <v>6ПУБЛІЧНЕ АКЦIОНЕРНЕ ТОВАРИСТВО "ЗАПОРІЗЬКИЙ МЕТАЛУРГІЙНИЙ КОМБІНАТ "ЗАПОРІЖСТАЛЬ"</v>
      </c>
      <c r="F316" s="71" t="s">
        <v>23</v>
      </c>
      <c r="G316" s="41">
        <v>1912308247</v>
      </c>
      <c r="H316" s="40">
        <v>42538</v>
      </c>
      <c r="I316" s="40">
        <v>42538</v>
      </c>
      <c r="J316" s="40" t="s">
        <v>108</v>
      </c>
      <c r="K316" s="56">
        <v>100108834</v>
      </c>
      <c r="L316" s="40">
        <v>42572</v>
      </c>
      <c r="M316" s="24">
        <f t="shared" si="49"/>
        <v>100108834</v>
      </c>
      <c r="N316" s="40">
        <v>42573</v>
      </c>
      <c r="O316" s="24">
        <v>100108834</v>
      </c>
      <c r="P316" s="43">
        <v>0</v>
      </c>
      <c r="Q316" s="43">
        <v>0</v>
      </c>
      <c r="R316" s="43">
        <v>0</v>
      </c>
      <c r="S316" s="43">
        <v>0</v>
      </c>
      <c r="T316" s="43">
        <v>0</v>
      </c>
      <c r="U316" s="43">
        <v>0</v>
      </c>
      <c r="V316" s="43">
        <v>0</v>
      </c>
      <c r="W316" s="43">
        <v>0</v>
      </c>
      <c r="X316" s="43">
        <v>0</v>
      </c>
      <c r="Y316" s="223">
        <v>0</v>
      </c>
      <c r="Z316" s="339"/>
      <c r="AA316" s="228">
        <v>0</v>
      </c>
      <c r="AB316" s="43">
        <v>0</v>
      </c>
      <c r="AC316" s="43">
        <v>0</v>
      </c>
      <c r="AD316" s="43">
        <v>0</v>
      </c>
      <c r="AE316" s="43">
        <v>0</v>
      </c>
      <c r="AF316" s="223">
        <v>0</v>
      </c>
      <c r="AG316" s="234"/>
      <c r="AH316" s="228">
        <v>0</v>
      </c>
      <c r="AI316" s="56">
        <f t="shared" si="50"/>
        <v>100108834</v>
      </c>
      <c r="AJ316" s="40">
        <v>42580</v>
      </c>
      <c r="AK316" s="57">
        <v>100108834</v>
      </c>
      <c r="AL316" s="43">
        <v>0</v>
      </c>
      <c r="AM316" s="43">
        <v>0</v>
      </c>
      <c r="AN316" s="43">
        <v>0</v>
      </c>
      <c r="AO316" s="43">
        <v>0</v>
      </c>
      <c r="AP316" s="43">
        <v>0</v>
      </c>
      <c r="AQ316" s="43">
        <v>0</v>
      </c>
      <c r="AR316" s="43">
        <v>0</v>
      </c>
      <c r="AS316" s="43">
        <v>0</v>
      </c>
      <c r="AT316" s="43">
        <v>0</v>
      </c>
      <c r="AU316" s="43">
        <v>0</v>
      </c>
      <c r="AV316" s="43"/>
      <c r="AW316" s="19"/>
      <c r="AX316" s="24">
        <f t="shared" si="51"/>
        <v>0</v>
      </c>
      <c r="AY316" s="24">
        <f t="shared" si="52"/>
        <v>0</v>
      </c>
      <c r="AZ316" s="24">
        <f t="shared" si="53"/>
        <v>0</v>
      </c>
      <c r="BA316" s="457">
        <f t="shared" si="54"/>
        <v>6</v>
      </c>
      <c r="BB316" s="217">
        <f t="shared" si="57"/>
        <v>1</v>
      </c>
      <c r="BC316" s="216">
        <f t="shared" si="55"/>
        <v>1</v>
      </c>
      <c r="BD316" s="14">
        <f t="shared" si="58"/>
        <v>35</v>
      </c>
      <c r="BE316" s="349">
        <f t="shared" si="56"/>
        <v>100108834</v>
      </c>
    </row>
    <row r="317" spans="1:57" s="14" customFormat="1" x14ac:dyDescent="0.2">
      <c r="A317" s="40">
        <v>42570</v>
      </c>
      <c r="B317" s="22">
        <v>9124509750</v>
      </c>
      <c r="C317" s="22">
        <f>COUNTIF(СписМінфін!$B$2:$B$101,F317)</f>
        <v>1</v>
      </c>
      <c r="D317" s="22">
        <v>9124509750</v>
      </c>
      <c r="E317" s="22" t="str">
        <f t="shared" si="48"/>
        <v>7ПУБЛІЧНЕ АКЦIОНЕРНЕ ТОВАРИСТВО "ЗАПОРІЗЬКИЙ МЕТАЛУРГІЙНИЙ КОМБІНАТ "ЗАПОРІЖСТАЛЬ"</v>
      </c>
      <c r="F317" s="71" t="s">
        <v>23</v>
      </c>
      <c r="G317" s="41">
        <v>1912308247</v>
      </c>
      <c r="H317" s="40">
        <v>42570</v>
      </c>
      <c r="I317" s="40">
        <v>42570</v>
      </c>
      <c r="J317" s="40" t="s">
        <v>108</v>
      </c>
      <c r="K317" s="56">
        <v>222951152</v>
      </c>
      <c r="L317" s="40">
        <v>42601</v>
      </c>
      <c r="M317" s="24">
        <f t="shared" si="49"/>
        <v>222951152</v>
      </c>
      <c r="N317" s="40">
        <v>42607</v>
      </c>
      <c r="O317" s="24">
        <v>222951152</v>
      </c>
      <c r="P317" s="43">
        <v>0</v>
      </c>
      <c r="Q317" s="43">
        <v>0</v>
      </c>
      <c r="R317" s="43">
        <v>0</v>
      </c>
      <c r="S317" s="43">
        <v>0</v>
      </c>
      <c r="T317" s="43">
        <v>0</v>
      </c>
      <c r="U317" s="43">
        <v>0</v>
      </c>
      <c r="V317" s="43">
        <v>0</v>
      </c>
      <c r="W317" s="43">
        <v>0</v>
      </c>
      <c r="X317" s="43">
        <v>0</v>
      </c>
      <c r="Y317" s="223">
        <v>0</v>
      </c>
      <c r="Z317" s="339"/>
      <c r="AA317" s="228">
        <v>0</v>
      </c>
      <c r="AB317" s="43">
        <v>0</v>
      </c>
      <c r="AC317" s="43">
        <v>0</v>
      </c>
      <c r="AD317" s="43">
        <v>0</v>
      </c>
      <c r="AE317" s="43">
        <v>0</v>
      </c>
      <c r="AF317" s="223">
        <v>0</v>
      </c>
      <c r="AG317" s="234"/>
      <c r="AH317" s="228">
        <v>0</v>
      </c>
      <c r="AI317" s="56">
        <f t="shared" si="50"/>
        <v>222951152</v>
      </c>
      <c r="AJ317" s="40">
        <v>42613</v>
      </c>
      <c r="AK317" s="56">
        <v>222951152</v>
      </c>
      <c r="AL317" s="43">
        <v>0</v>
      </c>
      <c r="AM317" s="43">
        <v>0</v>
      </c>
      <c r="AN317" s="43">
        <v>0</v>
      </c>
      <c r="AO317" s="43">
        <v>0</v>
      </c>
      <c r="AP317" s="43">
        <v>0</v>
      </c>
      <c r="AQ317" s="43">
        <v>0</v>
      </c>
      <c r="AR317" s="43">
        <v>0</v>
      </c>
      <c r="AS317" s="43">
        <v>0</v>
      </c>
      <c r="AT317" s="43">
        <v>0</v>
      </c>
      <c r="AU317" s="43">
        <v>0</v>
      </c>
      <c r="AV317" s="43"/>
      <c r="AW317" s="19"/>
      <c r="AX317" s="24">
        <f t="shared" si="51"/>
        <v>0</v>
      </c>
      <c r="AY317" s="24">
        <f t="shared" si="52"/>
        <v>0</v>
      </c>
      <c r="AZ317" s="24">
        <f t="shared" si="53"/>
        <v>0</v>
      </c>
      <c r="BA317" s="457">
        <f t="shared" si="54"/>
        <v>7</v>
      </c>
      <c r="BB317" s="217">
        <f t="shared" si="57"/>
        <v>1</v>
      </c>
      <c r="BC317" s="216">
        <f t="shared" si="55"/>
        <v>1</v>
      </c>
      <c r="BD317" s="14">
        <f t="shared" si="58"/>
        <v>37</v>
      </c>
      <c r="BE317" s="349">
        <f t="shared" si="56"/>
        <v>222951152</v>
      </c>
    </row>
    <row r="318" spans="1:57" s="14" customFormat="1" x14ac:dyDescent="0.2">
      <c r="A318" s="40">
        <v>42600</v>
      </c>
      <c r="B318" s="22">
        <v>9149235693</v>
      </c>
      <c r="C318" s="22">
        <f>COUNTIF(СписМінфін!$B$2:$B$101,F318)</f>
        <v>1</v>
      </c>
      <c r="D318" s="22">
        <v>9149235693</v>
      </c>
      <c r="E318" s="22" t="str">
        <f t="shared" si="48"/>
        <v>8ПУБЛІЧНЕ АКЦIОНЕРНЕ ТОВАРИСТВО "ЗАПОРІЗЬКИЙ МЕТАЛУРГІЙНИЙ КОМБІНАТ "ЗАПОРІЖСТАЛЬ"</v>
      </c>
      <c r="F318" s="71" t="s">
        <v>23</v>
      </c>
      <c r="G318" s="41">
        <v>1912308247</v>
      </c>
      <c r="H318" s="40">
        <v>42600</v>
      </c>
      <c r="I318" s="40">
        <v>42600</v>
      </c>
      <c r="J318" s="40" t="s">
        <v>108</v>
      </c>
      <c r="K318" s="56">
        <v>159822221</v>
      </c>
      <c r="L318" s="40">
        <v>42634</v>
      </c>
      <c r="M318" s="24">
        <f t="shared" si="49"/>
        <v>159822221</v>
      </c>
      <c r="N318" s="40">
        <v>42635</v>
      </c>
      <c r="O318" s="24">
        <v>159822221</v>
      </c>
      <c r="P318" s="43">
        <v>0</v>
      </c>
      <c r="Q318" s="43">
        <v>0</v>
      </c>
      <c r="R318" s="43">
        <v>0</v>
      </c>
      <c r="S318" s="43">
        <v>0</v>
      </c>
      <c r="T318" s="43">
        <v>0</v>
      </c>
      <c r="U318" s="43">
        <v>0</v>
      </c>
      <c r="V318" s="43">
        <v>0</v>
      </c>
      <c r="W318" s="43">
        <v>0</v>
      </c>
      <c r="X318" s="43">
        <v>0</v>
      </c>
      <c r="Y318" s="223">
        <v>0</v>
      </c>
      <c r="Z318" s="339"/>
      <c r="AA318" s="228">
        <v>0</v>
      </c>
      <c r="AB318" s="43">
        <v>0</v>
      </c>
      <c r="AC318" s="43">
        <v>0</v>
      </c>
      <c r="AD318" s="43">
        <v>0</v>
      </c>
      <c r="AE318" s="43">
        <v>0</v>
      </c>
      <c r="AF318" s="223">
        <v>0</v>
      </c>
      <c r="AG318" s="234"/>
      <c r="AH318" s="228">
        <v>0</v>
      </c>
      <c r="AI318" s="56">
        <f t="shared" si="50"/>
        <v>159822221</v>
      </c>
      <c r="AJ318" s="40">
        <v>42642</v>
      </c>
      <c r="AK318" s="57">
        <v>159822221</v>
      </c>
      <c r="AL318" s="43">
        <v>0</v>
      </c>
      <c r="AM318" s="43">
        <v>0</v>
      </c>
      <c r="AN318" s="43">
        <v>0</v>
      </c>
      <c r="AO318" s="43">
        <v>0</v>
      </c>
      <c r="AP318" s="43">
        <v>0</v>
      </c>
      <c r="AQ318" s="43">
        <v>0</v>
      </c>
      <c r="AR318" s="43">
        <v>0</v>
      </c>
      <c r="AS318" s="43">
        <v>0</v>
      </c>
      <c r="AT318" s="43">
        <v>0</v>
      </c>
      <c r="AU318" s="43">
        <v>0</v>
      </c>
      <c r="AV318" s="43"/>
      <c r="AW318" s="19"/>
      <c r="AX318" s="24">
        <f t="shared" si="51"/>
        <v>0</v>
      </c>
      <c r="AY318" s="24">
        <f t="shared" si="52"/>
        <v>0</v>
      </c>
      <c r="AZ318" s="24">
        <f t="shared" si="53"/>
        <v>0</v>
      </c>
      <c r="BA318" s="457">
        <f t="shared" si="54"/>
        <v>8</v>
      </c>
      <c r="BB318" s="217">
        <f t="shared" si="57"/>
        <v>1</v>
      </c>
      <c r="BC318" s="216">
        <f t="shared" si="55"/>
        <v>1</v>
      </c>
      <c r="BD318" s="14">
        <f t="shared" si="58"/>
        <v>35</v>
      </c>
      <c r="BE318" s="349">
        <f t="shared" si="56"/>
        <v>159822221</v>
      </c>
    </row>
    <row r="319" spans="1:57" s="14" customFormat="1" x14ac:dyDescent="0.2">
      <c r="A319" s="40">
        <v>42632</v>
      </c>
      <c r="B319" s="22">
        <v>9171899965</v>
      </c>
      <c r="C319" s="22">
        <f>COUNTIF(СписМінфін!$B$2:$B$101,F319)</f>
        <v>1</v>
      </c>
      <c r="D319" s="22">
        <v>9171899965</v>
      </c>
      <c r="E319" s="22" t="str">
        <f t="shared" si="48"/>
        <v>9ПУБЛІЧНЕ АКЦIОНЕРНЕ ТОВАРИСТВО "ЗАПОРІЗЬКИЙ МЕТАЛУРГІЙНИЙ КОМБІНАТ "ЗАПОРІЖСТАЛЬ"</v>
      </c>
      <c r="F319" s="71" t="s">
        <v>23</v>
      </c>
      <c r="G319" s="41">
        <v>1912308247</v>
      </c>
      <c r="H319" s="40">
        <v>42632</v>
      </c>
      <c r="I319" s="40">
        <v>42632</v>
      </c>
      <c r="J319" s="40" t="s">
        <v>108</v>
      </c>
      <c r="K319" s="56">
        <v>110270751</v>
      </c>
      <c r="L319" s="40">
        <v>42663</v>
      </c>
      <c r="M319" s="24">
        <f t="shared" si="49"/>
        <v>110270751</v>
      </c>
      <c r="N319" s="40">
        <v>42664</v>
      </c>
      <c r="O319" s="24">
        <v>110270751</v>
      </c>
      <c r="P319" s="43">
        <v>0</v>
      </c>
      <c r="Q319" s="43">
        <v>0</v>
      </c>
      <c r="R319" s="43">
        <v>0</v>
      </c>
      <c r="S319" s="43">
        <v>0</v>
      </c>
      <c r="T319" s="43">
        <v>0</v>
      </c>
      <c r="U319" s="43">
        <v>0</v>
      </c>
      <c r="V319" s="43">
        <v>0</v>
      </c>
      <c r="W319" s="43">
        <v>0</v>
      </c>
      <c r="X319" s="43">
        <v>0</v>
      </c>
      <c r="Y319" s="223">
        <v>0</v>
      </c>
      <c r="Z319" s="339"/>
      <c r="AA319" s="228">
        <v>0</v>
      </c>
      <c r="AB319" s="43">
        <v>0</v>
      </c>
      <c r="AC319" s="43">
        <v>0</v>
      </c>
      <c r="AD319" s="43">
        <v>0</v>
      </c>
      <c r="AE319" s="43">
        <v>0</v>
      </c>
      <c r="AF319" s="223">
        <v>0</v>
      </c>
      <c r="AG319" s="234"/>
      <c r="AH319" s="228">
        <v>0</v>
      </c>
      <c r="AI319" s="56">
        <f t="shared" si="50"/>
        <v>110270751</v>
      </c>
      <c r="AJ319" s="40">
        <v>42669</v>
      </c>
      <c r="AK319" s="57">
        <v>110270751</v>
      </c>
      <c r="AL319" s="43">
        <v>0</v>
      </c>
      <c r="AM319" s="43">
        <v>0</v>
      </c>
      <c r="AN319" s="43">
        <v>0</v>
      </c>
      <c r="AO319" s="43">
        <v>0</v>
      </c>
      <c r="AP319" s="43">
        <v>0</v>
      </c>
      <c r="AQ319" s="43">
        <v>0</v>
      </c>
      <c r="AR319" s="43">
        <v>0</v>
      </c>
      <c r="AS319" s="43">
        <v>0</v>
      </c>
      <c r="AT319" s="43">
        <v>0</v>
      </c>
      <c r="AU319" s="43">
        <v>0</v>
      </c>
      <c r="AV319" s="43"/>
      <c r="AW319" s="19"/>
      <c r="AX319" s="24">
        <f t="shared" si="51"/>
        <v>0</v>
      </c>
      <c r="AY319" s="24">
        <f t="shared" si="52"/>
        <v>0</v>
      </c>
      <c r="AZ319" s="24">
        <f t="shared" si="53"/>
        <v>0</v>
      </c>
      <c r="BA319" s="457">
        <f t="shared" si="54"/>
        <v>9</v>
      </c>
      <c r="BB319" s="217">
        <f t="shared" si="57"/>
        <v>1</v>
      </c>
      <c r="BC319" s="216">
        <f t="shared" si="55"/>
        <v>1</v>
      </c>
      <c r="BD319" s="14">
        <f t="shared" si="58"/>
        <v>32</v>
      </c>
      <c r="BE319" s="349">
        <f t="shared" si="56"/>
        <v>110270751</v>
      </c>
    </row>
    <row r="320" spans="1:57" s="14" customFormat="1" x14ac:dyDescent="0.2">
      <c r="A320" s="40">
        <v>42662</v>
      </c>
      <c r="B320" s="22">
        <v>9196508088</v>
      </c>
      <c r="C320" s="22">
        <f>COUNTIF(СписМінфін!$B$2:$B$101,F320)</f>
        <v>1</v>
      </c>
      <c r="D320" s="22">
        <v>9196508088</v>
      </c>
      <c r="E320" s="22" t="str">
        <f t="shared" si="48"/>
        <v>10ПУБЛІЧНЕ АКЦIОНЕРНЕ ТОВАРИСТВО "ЗАПОРІЗЬКИЙ МЕТАЛУРГІЙНИЙ КОМБІНАТ "ЗАПОРІЖСТАЛЬ"</v>
      </c>
      <c r="F320" s="71" t="s">
        <v>23</v>
      </c>
      <c r="G320" s="41">
        <v>1912308247</v>
      </c>
      <c r="H320" s="40">
        <v>42662</v>
      </c>
      <c r="I320" s="40">
        <v>42662</v>
      </c>
      <c r="J320" s="40" t="s">
        <v>108</v>
      </c>
      <c r="K320" s="56">
        <v>168351898</v>
      </c>
      <c r="L320" s="40">
        <v>42692</v>
      </c>
      <c r="M320" s="24">
        <f t="shared" si="49"/>
        <v>168351898</v>
      </c>
      <c r="N320" s="40">
        <v>42695</v>
      </c>
      <c r="O320" s="24">
        <v>168351898</v>
      </c>
      <c r="P320" s="43">
        <v>0</v>
      </c>
      <c r="Q320" s="43">
        <v>0</v>
      </c>
      <c r="R320" s="43">
        <v>0</v>
      </c>
      <c r="S320" s="43">
        <v>0</v>
      </c>
      <c r="T320" s="43">
        <v>0</v>
      </c>
      <c r="U320" s="43">
        <v>0</v>
      </c>
      <c r="V320" s="43">
        <v>0</v>
      </c>
      <c r="W320" s="43">
        <v>0</v>
      </c>
      <c r="X320" s="43">
        <v>0</v>
      </c>
      <c r="Y320" s="223">
        <v>0</v>
      </c>
      <c r="Z320" s="339"/>
      <c r="AA320" s="228">
        <v>0</v>
      </c>
      <c r="AB320" s="43">
        <v>0</v>
      </c>
      <c r="AC320" s="43">
        <v>0</v>
      </c>
      <c r="AD320" s="43">
        <v>0</v>
      </c>
      <c r="AE320" s="43">
        <v>0</v>
      </c>
      <c r="AF320" s="223">
        <v>0</v>
      </c>
      <c r="AG320" s="234"/>
      <c r="AH320" s="228">
        <v>0</v>
      </c>
      <c r="AI320" s="56">
        <f t="shared" si="50"/>
        <v>168351898</v>
      </c>
      <c r="AJ320" s="40">
        <v>42704</v>
      </c>
      <c r="AK320" s="56">
        <v>168351898</v>
      </c>
      <c r="AL320" s="43">
        <v>0</v>
      </c>
      <c r="AM320" s="43">
        <v>0</v>
      </c>
      <c r="AN320" s="43">
        <v>0</v>
      </c>
      <c r="AO320" s="43">
        <v>0</v>
      </c>
      <c r="AP320" s="43">
        <v>0</v>
      </c>
      <c r="AQ320" s="43">
        <v>0</v>
      </c>
      <c r="AR320" s="43">
        <v>0</v>
      </c>
      <c r="AS320" s="43">
        <v>0</v>
      </c>
      <c r="AT320" s="43">
        <v>0</v>
      </c>
      <c r="AU320" s="43">
        <v>0</v>
      </c>
      <c r="AV320" s="43"/>
      <c r="AW320" s="19"/>
      <c r="AX320" s="24">
        <f t="shared" si="51"/>
        <v>0</v>
      </c>
      <c r="AY320" s="24">
        <f t="shared" si="52"/>
        <v>0</v>
      </c>
      <c r="AZ320" s="24">
        <f t="shared" si="53"/>
        <v>0</v>
      </c>
      <c r="BA320" s="457">
        <f t="shared" si="54"/>
        <v>10</v>
      </c>
      <c r="BB320" s="217">
        <f t="shared" si="57"/>
        <v>1</v>
      </c>
      <c r="BC320" s="216">
        <f t="shared" si="55"/>
        <v>1</v>
      </c>
      <c r="BD320" s="14">
        <f t="shared" si="58"/>
        <v>33</v>
      </c>
      <c r="BE320" s="349">
        <f t="shared" si="56"/>
        <v>168351898</v>
      </c>
    </row>
    <row r="321" spans="1:57" s="14" customFormat="1" x14ac:dyDescent="0.2">
      <c r="A321" s="40">
        <v>42692</v>
      </c>
      <c r="B321" s="22">
        <v>9221507844</v>
      </c>
      <c r="C321" s="22">
        <f>COUNTIF(СписМінфін!$B$2:$B$101,F321)</f>
        <v>1</v>
      </c>
      <c r="D321" s="22">
        <v>9221507844</v>
      </c>
      <c r="E321" s="22" t="str">
        <f t="shared" si="48"/>
        <v>11ПУБЛІЧНЕ АКЦIОНЕРНЕ ТОВАРИСТВО "ЗАПОРІЗЬКИЙ МЕТАЛУРГІЙНИЙ КОМБІНАТ "ЗАПОРІЖСТАЛЬ"</v>
      </c>
      <c r="F321" s="71" t="s">
        <v>23</v>
      </c>
      <c r="G321" s="41">
        <v>1912308247</v>
      </c>
      <c r="H321" s="40">
        <v>42692</v>
      </c>
      <c r="I321" s="40">
        <v>42692</v>
      </c>
      <c r="J321" s="40" t="s">
        <v>108</v>
      </c>
      <c r="K321" s="56">
        <v>261026950</v>
      </c>
      <c r="L321" s="40">
        <v>42725</v>
      </c>
      <c r="M321" s="24">
        <f t="shared" si="49"/>
        <v>261026950</v>
      </c>
      <c r="N321" s="40">
        <v>42726</v>
      </c>
      <c r="O321" s="24">
        <v>261026950</v>
      </c>
      <c r="P321" s="43">
        <v>0</v>
      </c>
      <c r="Q321" s="43">
        <v>0</v>
      </c>
      <c r="R321" s="43">
        <v>0</v>
      </c>
      <c r="S321" s="43">
        <v>0</v>
      </c>
      <c r="T321" s="43">
        <v>0</v>
      </c>
      <c r="U321" s="43">
        <v>0</v>
      </c>
      <c r="V321" s="43">
        <v>0</v>
      </c>
      <c r="W321" s="43">
        <v>0</v>
      </c>
      <c r="X321" s="43">
        <v>0</v>
      </c>
      <c r="Y321" s="223">
        <v>0</v>
      </c>
      <c r="Z321" s="339"/>
      <c r="AA321" s="228">
        <v>0</v>
      </c>
      <c r="AB321" s="43">
        <v>0</v>
      </c>
      <c r="AC321" s="43">
        <v>0</v>
      </c>
      <c r="AD321" s="43">
        <v>0</v>
      </c>
      <c r="AE321" s="43">
        <v>0</v>
      </c>
      <c r="AF321" s="223">
        <v>0</v>
      </c>
      <c r="AG321" s="234"/>
      <c r="AH321" s="228">
        <v>0</v>
      </c>
      <c r="AI321" s="56">
        <f t="shared" si="50"/>
        <v>261026950</v>
      </c>
      <c r="AJ321" s="40">
        <v>42730</v>
      </c>
      <c r="AK321" s="57">
        <v>261026950</v>
      </c>
      <c r="AL321" s="43">
        <v>0</v>
      </c>
      <c r="AM321" s="43">
        <v>0</v>
      </c>
      <c r="AN321" s="43">
        <v>0</v>
      </c>
      <c r="AO321" s="43">
        <v>0</v>
      </c>
      <c r="AP321" s="43">
        <v>0</v>
      </c>
      <c r="AQ321" s="43">
        <v>0</v>
      </c>
      <c r="AR321" s="43">
        <v>0</v>
      </c>
      <c r="AS321" s="43">
        <v>0</v>
      </c>
      <c r="AT321" s="43">
        <v>0</v>
      </c>
      <c r="AU321" s="43">
        <v>0</v>
      </c>
      <c r="AV321" s="43"/>
      <c r="AW321" s="19"/>
      <c r="AX321" s="24">
        <f t="shared" si="51"/>
        <v>0</v>
      </c>
      <c r="AY321" s="24">
        <f t="shared" si="52"/>
        <v>0</v>
      </c>
      <c r="AZ321" s="24">
        <f t="shared" si="53"/>
        <v>0</v>
      </c>
      <c r="BA321" s="457">
        <f t="shared" si="54"/>
        <v>11</v>
      </c>
      <c r="BB321" s="217">
        <f t="shared" si="57"/>
        <v>1</v>
      </c>
      <c r="BC321" s="216">
        <f t="shared" si="55"/>
        <v>1</v>
      </c>
      <c r="BD321" s="14">
        <f t="shared" si="58"/>
        <v>34</v>
      </c>
      <c r="BE321" s="349">
        <f t="shared" si="56"/>
        <v>261026950</v>
      </c>
    </row>
    <row r="322" spans="1:57" s="14" customFormat="1" x14ac:dyDescent="0.2">
      <c r="A322" s="40">
        <v>42723</v>
      </c>
      <c r="B322" s="22">
        <v>9245922584</v>
      </c>
      <c r="C322" s="22">
        <f>COUNTIF(СписМінфін!$B$2:$B$101,F322)</f>
        <v>1</v>
      </c>
      <c r="D322" s="22">
        <v>9245922584</v>
      </c>
      <c r="E322" s="22" t="str">
        <f t="shared" si="48"/>
        <v>12ПУБЛІЧНЕ АКЦIОНЕРНЕ ТОВАРИСТВО "ЗАПОРІЗЬКИЙ МЕТАЛУРГІЙНИЙ КОМБІНАТ "ЗАПОРІЖСТАЛЬ"</v>
      </c>
      <c r="F322" s="71" t="s">
        <v>23</v>
      </c>
      <c r="G322" s="41">
        <v>1912308247</v>
      </c>
      <c r="H322" s="40">
        <v>42723</v>
      </c>
      <c r="I322" s="40">
        <v>42723</v>
      </c>
      <c r="J322" s="40" t="s">
        <v>108</v>
      </c>
      <c r="K322" s="56">
        <v>245159896</v>
      </c>
      <c r="L322" s="40">
        <v>42754</v>
      </c>
      <c r="M322" s="24">
        <f t="shared" si="49"/>
        <v>245159896</v>
      </c>
      <c r="N322" s="40">
        <v>42755</v>
      </c>
      <c r="O322" s="24">
        <v>245159896</v>
      </c>
      <c r="P322" s="43">
        <v>0</v>
      </c>
      <c r="Q322" s="43">
        <v>0</v>
      </c>
      <c r="R322" s="43">
        <v>0</v>
      </c>
      <c r="S322" s="43">
        <v>0</v>
      </c>
      <c r="T322" s="43">
        <v>0</v>
      </c>
      <c r="U322" s="43">
        <v>0</v>
      </c>
      <c r="V322" s="43">
        <v>0</v>
      </c>
      <c r="W322" s="43">
        <v>0</v>
      </c>
      <c r="X322" s="43">
        <v>0</v>
      </c>
      <c r="Y322" s="223">
        <v>0</v>
      </c>
      <c r="Z322" s="339"/>
      <c r="AA322" s="228">
        <v>0</v>
      </c>
      <c r="AB322" s="43">
        <v>0</v>
      </c>
      <c r="AC322" s="43">
        <v>0</v>
      </c>
      <c r="AD322" s="43">
        <v>0</v>
      </c>
      <c r="AE322" s="43">
        <v>0</v>
      </c>
      <c r="AF322" s="223">
        <v>0</v>
      </c>
      <c r="AG322" s="234"/>
      <c r="AH322" s="228">
        <v>0</v>
      </c>
      <c r="AI322" s="56">
        <f t="shared" si="50"/>
        <v>245159896</v>
      </c>
      <c r="AJ322" s="40">
        <v>42767</v>
      </c>
      <c r="AK322" s="57">
        <v>245159896</v>
      </c>
      <c r="AL322" s="43">
        <v>0</v>
      </c>
      <c r="AM322" s="43">
        <v>0</v>
      </c>
      <c r="AN322" s="43">
        <v>0</v>
      </c>
      <c r="AO322" s="43">
        <v>0</v>
      </c>
      <c r="AP322" s="43">
        <v>0</v>
      </c>
      <c r="AQ322" s="43">
        <v>0</v>
      </c>
      <c r="AR322" s="43">
        <v>0</v>
      </c>
      <c r="AS322" s="43">
        <v>0</v>
      </c>
      <c r="AT322" s="43">
        <v>0</v>
      </c>
      <c r="AU322" s="43">
        <v>0</v>
      </c>
      <c r="AV322" s="43"/>
      <c r="AW322" s="19"/>
      <c r="AX322" s="24">
        <f t="shared" si="51"/>
        <v>0</v>
      </c>
      <c r="AY322" s="24">
        <f t="shared" si="52"/>
        <v>0</v>
      </c>
      <c r="AZ322" s="24">
        <f t="shared" si="53"/>
        <v>0</v>
      </c>
      <c r="BA322" s="457">
        <f t="shared" si="54"/>
        <v>12</v>
      </c>
      <c r="BB322" s="217">
        <f t="shared" si="57"/>
        <v>1</v>
      </c>
      <c r="BC322" s="216">
        <f t="shared" si="55"/>
        <v>1</v>
      </c>
      <c r="BD322" s="14">
        <f t="shared" si="58"/>
        <v>32</v>
      </c>
      <c r="BE322" s="349">
        <f t="shared" si="56"/>
        <v>245159896</v>
      </c>
    </row>
    <row r="323" spans="1:57" s="14" customFormat="1" x14ac:dyDescent="0.2">
      <c r="A323" s="40">
        <v>42422</v>
      </c>
      <c r="B323" s="22">
        <v>9022198076</v>
      </c>
      <c r="C323" s="22">
        <f>COUNTIF(СписМінфін!$B$2:$B$101,F323)</f>
        <v>1</v>
      </c>
      <c r="D323" s="22">
        <v>9022198076</v>
      </c>
      <c r="E323" s="22" t="str">
        <f t="shared" si="48"/>
        <v>2ПУБЛІЧНЕ АКЦIОНЕРНЕ ТОВАРИСТВО "ІВАНО-ФРАНКІВСЬКИЙ М'ЯСОКОМБІНАТ"</v>
      </c>
      <c r="F323" s="71" t="s">
        <v>98</v>
      </c>
      <c r="G323" s="41">
        <v>4516309150</v>
      </c>
      <c r="H323" s="40">
        <v>42422</v>
      </c>
      <c r="I323" s="40">
        <v>42422</v>
      </c>
      <c r="J323" s="40" t="s">
        <v>108</v>
      </c>
      <c r="K323" s="42">
        <v>93166667</v>
      </c>
      <c r="L323" s="40">
        <v>42450</v>
      </c>
      <c r="M323" s="24">
        <f t="shared" si="49"/>
        <v>93166667</v>
      </c>
      <c r="N323" s="40">
        <v>42450</v>
      </c>
      <c r="O323" s="24">
        <v>93166667</v>
      </c>
      <c r="P323" s="43">
        <v>0</v>
      </c>
      <c r="Q323" s="43">
        <v>0</v>
      </c>
      <c r="R323" s="43">
        <v>0</v>
      </c>
      <c r="S323" s="43">
        <v>0</v>
      </c>
      <c r="T323" s="43">
        <v>0</v>
      </c>
      <c r="U323" s="43">
        <v>0</v>
      </c>
      <c r="V323" s="43">
        <v>0</v>
      </c>
      <c r="W323" s="43">
        <v>0</v>
      </c>
      <c r="X323" s="43">
        <v>0</v>
      </c>
      <c r="Y323" s="223">
        <v>0</v>
      </c>
      <c r="Z323" s="339"/>
      <c r="AA323" s="228">
        <v>0</v>
      </c>
      <c r="AB323" s="43">
        <v>0</v>
      </c>
      <c r="AC323" s="43">
        <v>0</v>
      </c>
      <c r="AD323" s="43">
        <v>0</v>
      </c>
      <c r="AE323" s="43">
        <v>0</v>
      </c>
      <c r="AF323" s="223">
        <v>0</v>
      </c>
      <c r="AG323" s="234"/>
      <c r="AH323" s="228">
        <v>0</v>
      </c>
      <c r="AI323" s="56">
        <f t="shared" si="50"/>
        <v>93166667</v>
      </c>
      <c r="AJ323" s="40">
        <v>42457</v>
      </c>
      <c r="AK323" s="56">
        <v>93166667</v>
      </c>
      <c r="AL323" s="43">
        <v>0</v>
      </c>
      <c r="AM323" s="43">
        <v>0</v>
      </c>
      <c r="AN323" s="43">
        <v>0</v>
      </c>
      <c r="AO323" s="43">
        <v>0</v>
      </c>
      <c r="AP323" s="43">
        <v>0</v>
      </c>
      <c r="AQ323" s="43">
        <v>0</v>
      </c>
      <c r="AR323" s="43">
        <v>0</v>
      </c>
      <c r="AS323" s="43">
        <v>0</v>
      </c>
      <c r="AT323" s="43">
        <v>0</v>
      </c>
      <c r="AU323" s="43">
        <v>0</v>
      </c>
      <c r="AV323" s="43"/>
      <c r="AW323" s="19"/>
      <c r="AX323" s="24">
        <f t="shared" si="51"/>
        <v>0</v>
      </c>
      <c r="AY323" s="24">
        <f t="shared" si="52"/>
        <v>0</v>
      </c>
      <c r="AZ323" s="24">
        <f t="shared" si="53"/>
        <v>0</v>
      </c>
      <c r="BA323" s="457">
        <f t="shared" si="54"/>
        <v>2</v>
      </c>
      <c r="BB323" s="217">
        <f t="shared" si="57"/>
        <v>1</v>
      </c>
      <c r="BC323" s="216">
        <f t="shared" si="55"/>
        <v>1</v>
      </c>
      <c r="BD323" s="14">
        <f t="shared" si="58"/>
        <v>28</v>
      </c>
      <c r="BE323" s="349">
        <f t="shared" si="56"/>
        <v>93166667</v>
      </c>
    </row>
    <row r="324" spans="1:57" s="14" customFormat="1" x14ac:dyDescent="0.2">
      <c r="A324" s="40">
        <v>42419</v>
      </c>
      <c r="B324" s="22">
        <v>9020525501</v>
      </c>
      <c r="C324" s="22">
        <f>COUNTIF(СписМінфін!$B$2:$B$101,F324)</f>
        <v>0</v>
      </c>
      <c r="D324" s="22">
        <v>9020525501</v>
      </c>
      <c r="E324" s="22" t="str">
        <f t="shared" si="48"/>
        <v>2ПУБЛІЧНЕ АКЦIОНЕРНЕ ТОВАРИСТВО "ІНТЕРПАЙП НИЖНЬОДНІПРОВСЬКИЙ ТРУБОПРОКАТНИЙ ЗАВОД"</v>
      </c>
      <c r="F324" s="71" t="s">
        <v>130</v>
      </c>
      <c r="G324" s="41">
        <v>53931104023</v>
      </c>
      <c r="H324" s="40">
        <v>42419</v>
      </c>
      <c r="I324" s="40">
        <v>42419</v>
      </c>
      <c r="J324" s="40" t="s">
        <v>108</v>
      </c>
      <c r="K324" s="56">
        <v>43202664</v>
      </c>
      <c r="L324" s="40">
        <v>42450</v>
      </c>
      <c r="M324" s="192">
        <f t="shared" si="49"/>
        <v>740256.5</v>
      </c>
      <c r="N324" s="40">
        <v>42451</v>
      </c>
      <c r="O324" s="24">
        <v>740256.5</v>
      </c>
      <c r="P324" s="43">
        <v>0</v>
      </c>
      <c r="Q324" s="43">
        <v>0</v>
      </c>
      <c r="R324" s="43">
        <v>0</v>
      </c>
      <c r="S324" s="43">
        <v>0</v>
      </c>
      <c r="T324" s="43">
        <v>0</v>
      </c>
      <c r="U324" s="43">
        <v>0</v>
      </c>
      <c r="V324" s="43">
        <v>0</v>
      </c>
      <c r="W324" s="43">
        <v>0</v>
      </c>
      <c r="X324" s="43">
        <v>0</v>
      </c>
      <c r="Y324" s="223">
        <v>0</v>
      </c>
      <c r="Z324" s="339"/>
      <c r="AA324" s="228">
        <v>0</v>
      </c>
      <c r="AB324" s="43">
        <v>0</v>
      </c>
      <c r="AC324" s="195">
        <v>0</v>
      </c>
      <c r="AD324" s="43">
        <v>0</v>
      </c>
      <c r="AE324" s="43">
        <v>0</v>
      </c>
      <c r="AF324" s="223">
        <v>0</v>
      </c>
      <c r="AG324" s="234"/>
      <c r="AH324" s="228">
        <v>0</v>
      </c>
      <c r="AI324" s="194">
        <f t="shared" si="50"/>
        <v>740256.5</v>
      </c>
      <c r="AJ324" s="40">
        <v>42457</v>
      </c>
      <c r="AK324" s="56">
        <v>740256.5</v>
      </c>
      <c r="AL324" s="43">
        <v>0</v>
      </c>
      <c r="AM324" s="43">
        <v>0</v>
      </c>
      <c r="AN324" s="43">
        <v>0</v>
      </c>
      <c r="AO324" s="43">
        <v>0</v>
      </c>
      <c r="AP324" s="43">
        <v>0</v>
      </c>
      <c r="AQ324" s="43">
        <v>0</v>
      </c>
      <c r="AR324" s="43">
        <v>0</v>
      </c>
      <c r="AS324" s="43">
        <v>0</v>
      </c>
      <c r="AT324" s="43">
        <v>0</v>
      </c>
      <c r="AU324" s="43">
        <v>0</v>
      </c>
      <c r="AV324" s="43"/>
      <c r="AW324" s="19"/>
      <c r="AX324" s="192">
        <f t="shared" si="51"/>
        <v>42462407.5</v>
      </c>
      <c r="AY324" s="192">
        <f t="shared" si="52"/>
        <v>0</v>
      </c>
      <c r="AZ324" s="192">
        <f t="shared" si="53"/>
        <v>42462407.5</v>
      </c>
      <c r="BA324" s="158">
        <f t="shared" si="54"/>
        <v>2</v>
      </c>
      <c r="BB324" s="217">
        <f t="shared" si="57"/>
        <v>1.7134510501482039E-2</v>
      </c>
      <c r="BC324" s="216">
        <f t="shared" si="55"/>
        <v>1</v>
      </c>
      <c r="BD324" s="14">
        <f t="shared" si="58"/>
        <v>32</v>
      </c>
      <c r="BE324" s="349">
        <f t="shared" si="56"/>
        <v>43202664</v>
      </c>
    </row>
    <row r="325" spans="1:57" s="14" customFormat="1" x14ac:dyDescent="0.2">
      <c r="A325" s="40">
        <v>42447</v>
      </c>
      <c r="B325" s="22">
        <v>9038589298</v>
      </c>
      <c r="C325" s="22">
        <f>COUNTIF(СписМінфін!$B$2:$B$101,F325)</f>
        <v>0</v>
      </c>
      <c r="D325" s="22">
        <v>9038589298</v>
      </c>
      <c r="E325" s="22" t="str">
        <f t="shared" ref="E325:E388" si="59">MONTH(H325)&amp;F325</f>
        <v>3ПУБЛІЧНЕ АКЦIОНЕРНЕ ТОВАРИСТВО "ІНТЕРПАЙП НИЖНЬОДНІПРОВСЬКИЙ ТРУБОПРОКАТНИЙ ЗАВОД"</v>
      </c>
      <c r="F325" s="71" t="s">
        <v>130</v>
      </c>
      <c r="G325" s="41">
        <v>53931104023</v>
      </c>
      <c r="H325" s="40">
        <v>42447</v>
      </c>
      <c r="I325" s="40">
        <v>42447</v>
      </c>
      <c r="J325" s="40" t="s">
        <v>108</v>
      </c>
      <c r="K325" s="56">
        <v>58958195</v>
      </c>
      <c r="L325" s="40">
        <v>42480</v>
      </c>
      <c r="M325" s="192">
        <f t="shared" ref="M325:M388" si="60">O325+Q325+S325+U325+W325+Y325</f>
        <v>58958195</v>
      </c>
      <c r="N325" s="40">
        <v>42481</v>
      </c>
      <c r="O325" s="24">
        <v>58958195</v>
      </c>
      <c r="P325" s="43">
        <v>0</v>
      </c>
      <c r="Q325" s="43">
        <v>0</v>
      </c>
      <c r="R325" s="43">
        <v>0</v>
      </c>
      <c r="S325" s="43">
        <v>0</v>
      </c>
      <c r="T325" s="43">
        <v>0</v>
      </c>
      <c r="U325" s="43">
        <v>0</v>
      </c>
      <c r="V325" s="43">
        <v>0</v>
      </c>
      <c r="W325" s="43">
        <v>0</v>
      </c>
      <c r="X325" s="43">
        <v>0</v>
      </c>
      <c r="Y325" s="223">
        <v>0</v>
      </c>
      <c r="Z325" s="339"/>
      <c r="AA325" s="228">
        <v>0</v>
      </c>
      <c r="AB325" s="43">
        <v>0</v>
      </c>
      <c r="AC325" s="195">
        <v>0</v>
      </c>
      <c r="AD325" s="43">
        <v>0</v>
      </c>
      <c r="AE325" s="43">
        <v>0</v>
      </c>
      <c r="AF325" s="223">
        <v>0</v>
      </c>
      <c r="AG325" s="234"/>
      <c r="AH325" s="228">
        <v>0</v>
      </c>
      <c r="AI325" s="194">
        <f t="shared" ref="AI325:AI388" si="61">AK325+AM325+AO325+AQ325+AS325+AU325</f>
        <v>58958195</v>
      </c>
      <c r="AJ325" s="40">
        <v>42488</v>
      </c>
      <c r="AK325" s="56">
        <v>58958195</v>
      </c>
      <c r="AL325" s="43">
        <v>0</v>
      </c>
      <c r="AM325" s="43">
        <v>0</v>
      </c>
      <c r="AN325" s="43">
        <v>0</v>
      </c>
      <c r="AO325" s="43">
        <v>0</v>
      </c>
      <c r="AP325" s="43">
        <v>0</v>
      </c>
      <c r="AQ325" s="43">
        <v>0</v>
      </c>
      <c r="AR325" s="43">
        <v>0</v>
      </c>
      <c r="AS325" s="43">
        <v>0</v>
      </c>
      <c r="AT325" s="43">
        <v>0</v>
      </c>
      <c r="AU325" s="43">
        <v>0</v>
      </c>
      <c r="AV325" s="43"/>
      <c r="AW325" s="19"/>
      <c r="AX325" s="192">
        <f t="shared" ref="AX325:AX388" si="62">K325-M325-AC325</f>
        <v>0</v>
      </c>
      <c r="AY325" s="192">
        <f t="shared" ref="AY325:AY388" si="63">M325-AI325</f>
        <v>0</v>
      </c>
      <c r="AZ325" s="192">
        <f t="shared" ref="AZ325:AZ388" si="64">K325-AI325</f>
        <v>0</v>
      </c>
      <c r="BA325" s="158">
        <f t="shared" ref="BA325:BA388" si="65">MONTH(H325)</f>
        <v>3</v>
      </c>
      <c r="BB325" s="217">
        <f t="shared" si="57"/>
        <v>1</v>
      </c>
      <c r="BC325" s="216">
        <f t="shared" ref="BC325:BC388" si="66">IF(M325=0,"Немає висновку", AI325/M325)</f>
        <v>1</v>
      </c>
      <c r="BD325" s="14">
        <f t="shared" si="58"/>
        <v>34</v>
      </c>
      <c r="BE325" s="349">
        <f t="shared" si="56"/>
        <v>58958195</v>
      </c>
    </row>
    <row r="326" spans="1:57" s="14" customFormat="1" ht="0.75" customHeight="1" x14ac:dyDescent="0.2">
      <c r="A326" s="40">
        <v>42479</v>
      </c>
      <c r="B326" s="22">
        <v>9059255225</v>
      </c>
      <c r="C326" s="22">
        <f>COUNTIF(СписМінфін!$B$2:$B$101,F326)</f>
        <v>0</v>
      </c>
      <c r="D326" s="22">
        <v>9059255225</v>
      </c>
      <c r="E326" s="22" t="str">
        <f t="shared" si="59"/>
        <v>4ПУБЛІЧНЕ АКЦIОНЕРНЕ ТОВАРИСТВО "ІНТЕРПАЙП НИЖНЬОДНІПРОВСЬКИЙ ТРУБОПРОКАТНИЙ ЗАВОД"</v>
      </c>
      <c r="F326" s="71" t="s">
        <v>130</v>
      </c>
      <c r="G326" s="41">
        <v>53931104023</v>
      </c>
      <c r="H326" s="40">
        <v>42479</v>
      </c>
      <c r="I326" s="40">
        <v>42479</v>
      </c>
      <c r="J326" s="40" t="s">
        <v>108</v>
      </c>
      <c r="K326" s="56">
        <v>36726350</v>
      </c>
      <c r="L326" s="40">
        <v>42513</v>
      </c>
      <c r="M326" s="192">
        <f t="shared" si="60"/>
        <v>36726350</v>
      </c>
      <c r="N326" s="40">
        <v>42514</v>
      </c>
      <c r="O326" s="24">
        <v>36726350</v>
      </c>
      <c r="P326" s="43">
        <v>0</v>
      </c>
      <c r="Q326" s="43">
        <v>0</v>
      </c>
      <c r="R326" s="43">
        <v>0</v>
      </c>
      <c r="S326" s="43">
        <v>0</v>
      </c>
      <c r="T326" s="43">
        <v>0</v>
      </c>
      <c r="U326" s="43">
        <v>0</v>
      </c>
      <c r="V326" s="43">
        <v>0</v>
      </c>
      <c r="W326" s="43">
        <v>0</v>
      </c>
      <c r="X326" s="43">
        <v>0</v>
      </c>
      <c r="Y326" s="223">
        <v>0</v>
      </c>
      <c r="Z326" s="339"/>
      <c r="AA326" s="228">
        <v>0</v>
      </c>
      <c r="AB326" s="43">
        <v>0</v>
      </c>
      <c r="AC326" s="195">
        <v>0</v>
      </c>
      <c r="AD326" s="43">
        <v>0</v>
      </c>
      <c r="AE326" s="43">
        <v>0</v>
      </c>
      <c r="AF326" s="223">
        <v>0</v>
      </c>
      <c r="AG326" s="234"/>
      <c r="AH326" s="228">
        <v>0</v>
      </c>
      <c r="AI326" s="194">
        <f t="shared" si="61"/>
        <v>36726350</v>
      </c>
      <c r="AJ326" s="40">
        <v>42517</v>
      </c>
      <c r="AK326" s="56">
        <v>36726350</v>
      </c>
      <c r="AL326" s="43">
        <v>0</v>
      </c>
      <c r="AM326" s="43">
        <v>0</v>
      </c>
      <c r="AN326" s="43">
        <v>0</v>
      </c>
      <c r="AO326" s="43">
        <v>0</v>
      </c>
      <c r="AP326" s="43">
        <v>0</v>
      </c>
      <c r="AQ326" s="43">
        <v>0</v>
      </c>
      <c r="AR326" s="43">
        <v>0</v>
      </c>
      <c r="AS326" s="43">
        <v>0</v>
      </c>
      <c r="AT326" s="43">
        <v>0</v>
      </c>
      <c r="AU326" s="43">
        <v>0</v>
      </c>
      <c r="AV326" s="43"/>
      <c r="AW326" s="19"/>
      <c r="AX326" s="192">
        <f t="shared" si="62"/>
        <v>0</v>
      </c>
      <c r="AY326" s="192">
        <f t="shared" si="63"/>
        <v>0</v>
      </c>
      <c r="AZ326" s="192">
        <f t="shared" si="64"/>
        <v>0</v>
      </c>
      <c r="BA326" s="158">
        <f t="shared" si="65"/>
        <v>4</v>
      </c>
      <c r="BB326" s="217">
        <f t="shared" si="57"/>
        <v>1</v>
      </c>
      <c r="BC326" s="216">
        <f t="shared" si="66"/>
        <v>1</v>
      </c>
      <c r="BD326" s="14">
        <f t="shared" si="58"/>
        <v>35</v>
      </c>
      <c r="BE326" s="349">
        <f t="shared" ref="BE326:BE389" si="67">K326-AC326</f>
        <v>36726350</v>
      </c>
    </row>
    <row r="327" spans="1:57" s="14" customFormat="1" x14ac:dyDescent="0.2">
      <c r="A327" s="40">
        <v>42508</v>
      </c>
      <c r="B327" s="47">
        <v>9080115479</v>
      </c>
      <c r="C327" s="22">
        <f>COUNTIF(СписМінфін!$B$2:$B$101,F327)</f>
        <v>0</v>
      </c>
      <c r="D327" s="47">
        <v>9080115479</v>
      </c>
      <c r="E327" s="22" t="str">
        <f t="shared" si="59"/>
        <v>5ПУБЛІЧНЕ АКЦIОНЕРНЕ ТОВАРИСТВО "ІНТЕРПАЙП НИЖНЬОДНІПРОВСЬКИЙ ТРУБОПРОКАТНИЙ ЗАВОД"</v>
      </c>
      <c r="F327" s="71" t="s">
        <v>130</v>
      </c>
      <c r="G327" s="41">
        <v>53931104023</v>
      </c>
      <c r="H327" s="31">
        <v>42508</v>
      </c>
      <c r="I327" s="31">
        <v>42508</v>
      </c>
      <c r="J327" s="40" t="s">
        <v>108</v>
      </c>
      <c r="K327" s="205">
        <v>51310702</v>
      </c>
      <c r="L327" s="40">
        <v>42542</v>
      </c>
      <c r="M327" s="192">
        <f t="shared" si="60"/>
        <v>50505145</v>
      </c>
      <c r="N327" s="31">
        <v>42543</v>
      </c>
      <c r="O327" s="30">
        <v>378588.5</v>
      </c>
      <c r="P327" s="31">
        <v>42543</v>
      </c>
      <c r="Q327" s="32">
        <v>50126556.5</v>
      </c>
      <c r="R327" s="43">
        <v>0</v>
      </c>
      <c r="S327" s="43">
        <v>0</v>
      </c>
      <c r="T327" s="43">
        <v>0</v>
      </c>
      <c r="U327" s="43">
        <v>0</v>
      </c>
      <c r="V327" s="43">
        <v>0</v>
      </c>
      <c r="W327" s="43">
        <v>0</v>
      </c>
      <c r="X327" s="43">
        <v>0</v>
      </c>
      <c r="Y327" s="223">
        <v>0</v>
      </c>
      <c r="Z327" s="339"/>
      <c r="AA327" s="228">
        <v>0</v>
      </c>
      <c r="AB327" s="43">
        <v>0</v>
      </c>
      <c r="AC327" s="193"/>
      <c r="AD327" s="40" t="s">
        <v>108</v>
      </c>
      <c r="AE327" s="54" t="s">
        <v>108</v>
      </c>
      <c r="AF327" s="245" t="s">
        <v>108</v>
      </c>
      <c r="AG327" s="252"/>
      <c r="AH327" s="228">
        <v>0</v>
      </c>
      <c r="AI327" s="194">
        <f t="shared" si="61"/>
        <v>50505145</v>
      </c>
      <c r="AJ327" s="31">
        <v>42559</v>
      </c>
      <c r="AK327" s="30">
        <v>50126556.5</v>
      </c>
      <c r="AL327" s="31">
        <v>42576</v>
      </c>
      <c r="AM327" s="32">
        <v>378588.5</v>
      </c>
      <c r="AN327" s="43">
        <v>0</v>
      </c>
      <c r="AO327" s="43">
        <v>0</v>
      </c>
      <c r="AP327" s="43">
        <v>0</v>
      </c>
      <c r="AQ327" s="43">
        <v>0</v>
      </c>
      <c r="AR327" s="43">
        <v>0</v>
      </c>
      <c r="AS327" s="43">
        <v>0</v>
      </c>
      <c r="AT327" s="43">
        <v>0</v>
      </c>
      <c r="AU327" s="43">
        <v>0</v>
      </c>
      <c r="AV327" s="43"/>
      <c r="AW327" s="19"/>
      <c r="AX327" s="192">
        <f t="shared" si="62"/>
        <v>805557</v>
      </c>
      <c r="AY327" s="192">
        <f t="shared" si="63"/>
        <v>0</v>
      </c>
      <c r="AZ327" s="192">
        <f t="shared" si="64"/>
        <v>805557</v>
      </c>
      <c r="BA327" s="158">
        <f t="shared" si="65"/>
        <v>5</v>
      </c>
      <c r="BB327" s="217">
        <f t="shared" si="57"/>
        <v>0.98430040968841159</v>
      </c>
      <c r="BC327" s="216">
        <f t="shared" si="66"/>
        <v>1</v>
      </c>
      <c r="BD327" s="14">
        <f t="shared" si="58"/>
        <v>35</v>
      </c>
      <c r="BE327" s="349">
        <f t="shared" si="67"/>
        <v>51310702</v>
      </c>
    </row>
    <row r="328" spans="1:57" s="14" customFormat="1" x14ac:dyDescent="0.2">
      <c r="A328" s="40">
        <v>42539</v>
      </c>
      <c r="B328" s="22">
        <v>9102060980</v>
      </c>
      <c r="C328" s="22">
        <f>COUNTIF(СписМінфін!$B$2:$B$101,F328)</f>
        <v>0</v>
      </c>
      <c r="D328" s="22">
        <v>9102060980</v>
      </c>
      <c r="E328" s="22" t="str">
        <f t="shared" si="59"/>
        <v>6ПУБЛІЧНЕ АКЦIОНЕРНЕ ТОВАРИСТВО "ІНТЕРПАЙП НИЖНЬОДНІПРОВСЬКИЙ ТРУБОПРОКАТНИЙ ЗАВОД"</v>
      </c>
      <c r="F328" s="71" t="s">
        <v>130</v>
      </c>
      <c r="G328" s="41">
        <v>53931104023</v>
      </c>
      <c r="H328" s="40">
        <v>42539</v>
      </c>
      <c r="I328" s="40">
        <v>42539</v>
      </c>
      <c r="J328" s="40" t="s">
        <v>108</v>
      </c>
      <c r="K328" s="56">
        <v>50531773</v>
      </c>
      <c r="L328" s="40">
        <v>42572</v>
      </c>
      <c r="M328" s="192">
        <f t="shared" si="60"/>
        <v>49644650</v>
      </c>
      <c r="N328" s="40">
        <v>42578</v>
      </c>
      <c r="O328" s="24">
        <v>49644650</v>
      </c>
      <c r="P328" s="43">
        <v>0</v>
      </c>
      <c r="Q328" s="43">
        <v>0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223">
        <v>0</v>
      </c>
      <c r="Z328" s="339"/>
      <c r="AA328" s="228">
        <v>0</v>
      </c>
      <c r="AB328" s="43">
        <v>0</v>
      </c>
      <c r="AC328" s="195">
        <v>0</v>
      </c>
      <c r="AD328" s="43">
        <v>0</v>
      </c>
      <c r="AE328" s="43">
        <v>0</v>
      </c>
      <c r="AF328" s="223">
        <v>0</v>
      </c>
      <c r="AG328" s="234"/>
      <c r="AH328" s="228">
        <v>0</v>
      </c>
      <c r="AI328" s="194">
        <f t="shared" si="61"/>
        <v>49644650</v>
      </c>
      <c r="AJ328" s="40">
        <v>42580</v>
      </c>
      <c r="AK328" s="56">
        <v>49644650</v>
      </c>
      <c r="AL328" s="43">
        <v>0</v>
      </c>
      <c r="AM328" s="43">
        <v>0</v>
      </c>
      <c r="AN328" s="43">
        <v>0</v>
      </c>
      <c r="AO328" s="43">
        <v>0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/>
      <c r="AW328" s="19"/>
      <c r="AX328" s="192">
        <f t="shared" si="62"/>
        <v>887123</v>
      </c>
      <c r="AY328" s="192">
        <f t="shared" si="63"/>
        <v>0</v>
      </c>
      <c r="AZ328" s="192">
        <f t="shared" si="64"/>
        <v>887123</v>
      </c>
      <c r="BA328" s="158">
        <f t="shared" si="65"/>
        <v>6</v>
      </c>
      <c r="BB328" s="217">
        <f t="shared" ref="BB328:BB391" si="68">IF(M328=0,"Немає висновку",M328/(K328-AC328))</f>
        <v>0.98244425344030573</v>
      </c>
      <c r="BC328" s="216">
        <f t="shared" si="66"/>
        <v>1</v>
      </c>
      <c r="BD328" s="14">
        <f t="shared" si="58"/>
        <v>39</v>
      </c>
      <c r="BE328" s="349">
        <f t="shared" si="67"/>
        <v>50531773</v>
      </c>
    </row>
    <row r="329" spans="1:57" s="14" customFormat="1" x14ac:dyDescent="0.2">
      <c r="A329" s="40">
        <v>42570</v>
      </c>
      <c r="B329" s="22">
        <v>9124317976</v>
      </c>
      <c r="C329" s="22">
        <f>COUNTIF(СписМінфін!$B$2:$B$101,F329)</f>
        <v>0</v>
      </c>
      <c r="D329" s="22">
        <v>9124317976</v>
      </c>
      <c r="E329" s="22" t="str">
        <f t="shared" si="59"/>
        <v>7ПУБЛІЧНЕ АКЦIОНЕРНЕ ТОВАРИСТВО "ІНТЕРПАЙП НИЖНЬОДНІПРОВСЬКИЙ ТРУБОПРОКАТНИЙ ЗАВОД"</v>
      </c>
      <c r="F329" s="71" t="s">
        <v>130</v>
      </c>
      <c r="G329" s="41">
        <v>53931104023</v>
      </c>
      <c r="H329" s="40">
        <v>42570</v>
      </c>
      <c r="I329" s="40">
        <v>42570</v>
      </c>
      <c r="J329" s="40" t="s">
        <v>108</v>
      </c>
      <c r="K329" s="56">
        <v>29414187</v>
      </c>
      <c r="L329" s="40">
        <v>42601</v>
      </c>
      <c r="M329" s="192">
        <f t="shared" si="60"/>
        <v>29089281</v>
      </c>
      <c r="N329" s="40">
        <v>42607</v>
      </c>
      <c r="O329" s="24">
        <v>29089281</v>
      </c>
      <c r="P329" s="43">
        <v>0</v>
      </c>
      <c r="Q329" s="43">
        <v>0</v>
      </c>
      <c r="R329" s="43">
        <v>0</v>
      </c>
      <c r="S329" s="43">
        <v>0</v>
      </c>
      <c r="T329" s="43">
        <v>0</v>
      </c>
      <c r="U329" s="43">
        <v>0</v>
      </c>
      <c r="V329" s="43">
        <v>0</v>
      </c>
      <c r="W329" s="43">
        <v>0</v>
      </c>
      <c r="X329" s="43">
        <v>0</v>
      </c>
      <c r="Y329" s="223">
        <v>0</v>
      </c>
      <c r="Z329" s="339"/>
      <c r="AA329" s="228">
        <v>0</v>
      </c>
      <c r="AB329" s="43">
        <v>0</v>
      </c>
      <c r="AC329" s="195">
        <v>0</v>
      </c>
      <c r="AD329" s="43">
        <v>0</v>
      </c>
      <c r="AE329" s="43">
        <v>0</v>
      </c>
      <c r="AF329" s="223">
        <v>0</v>
      </c>
      <c r="AG329" s="234"/>
      <c r="AH329" s="228">
        <v>0</v>
      </c>
      <c r="AI329" s="194">
        <f t="shared" si="61"/>
        <v>29089281</v>
      </c>
      <c r="AJ329" s="40">
        <v>42613</v>
      </c>
      <c r="AK329" s="56">
        <v>29089281</v>
      </c>
      <c r="AL329" s="43">
        <v>0</v>
      </c>
      <c r="AM329" s="43">
        <v>0</v>
      </c>
      <c r="AN329" s="43">
        <v>0</v>
      </c>
      <c r="AO329" s="43">
        <v>0</v>
      </c>
      <c r="AP329" s="43">
        <v>0</v>
      </c>
      <c r="AQ329" s="43">
        <v>0</v>
      </c>
      <c r="AR329" s="43">
        <v>0</v>
      </c>
      <c r="AS329" s="43">
        <v>0</v>
      </c>
      <c r="AT329" s="43">
        <v>0</v>
      </c>
      <c r="AU329" s="43">
        <v>0</v>
      </c>
      <c r="AV329" s="43"/>
      <c r="AW329" s="19"/>
      <c r="AX329" s="192">
        <f t="shared" si="62"/>
        <v>324906</v>
      </c>
      <c r="AY329" s="192">
        <f t="shared" si="63"/>
        <v>0</v>
      </c>
      <c r="AZ329" s="192">
        <f t="shared" si="64"/>
        <v>324906</v>
      </c>
      <c r="BA329" s="158">
        <f t="shared" si="65"/>
        <v>7</v>
      </c>
      <c r="BB329" s="217">
        <f t="shared" si="68"/>
        <v>0.98895410571776132</v>
      </c>
      <c r="BC329" s="216">
        <f t="shared" si="66"/>
        <v>1</v>
      </c>
      <c r="BD329" s="14">
        <f t="shared" si="58"/>
        <v>37</v>
      </c>
      <c r="BE329" s="349">
        <f t="shared" si="67"/>
        <v>29414187</v>
      </c>
    </row>
    <row r="330" spans="1:57" s="14" customFormat="1" x14ac:dyDescent="0.2">
      <c r="A330" s="40">
        <v>42601</v>
      </c>
      <c r="B330" s="22">
        <v>9149653274</v>
      </c>
      <c r="C330" s="22">
        <f>COUNTIF(СписМінфін!$B$2:$B$101,F330)</f>
        <v>0</v>
      </c>
      <c r="D330" s="22">
        <v>9149653274</v>
      </c>
      <c r="E330" s="22" t="str">
        <f t="shared" si="59"/>
        <v>8ПУБЛІЧНЕ АКЦIОНЕРНЕ ТОВАРИСТВО "ІНТЕРПАЙП НИЖНЬОДНІПРОВСЬКИЙ ТРУБОПРОКАТНИЙ ЗАВОД"</v>
      </c>
      <c r="F330" s="71" t="s">
        <v>130</v>
      </c>
      <c r="G330" s="41">
        <v>53931104023</v>
      </c>
      <c r="H330" s="40">
        <v>42601</v>
      </c>
      <c r="I330" s="40">
        <v>42601</v>
      </c>
      <c r="J330" s="40" t="s">
        <v>108</v>
      </c>
      <c r="K330" s="56">
        <v>44574720</v>
      </c>
      <c r="L330" s="40">
        <v>42634</v>
      </c>
      <c r="M330" s="192">
        <f t="shared" si="60"/>
        <v>44424709</v>
      </c>
      <c r="N330" s="40">
        <v>42635</v>
      </c>
      <c r="O330" s="24">
        <v>44424709</v>
      </c>
      <c r="P330" s="43">
        <v>0</v>
      </c>
      <c r="Q330" s="43">
        <v>0</v>
      </c>
      <c r="R330" s="43">
        <v>0</v>
      </c>
      <c r="S330" s="43">
        <v>0</v>
      </c>
      <c r="T330" s="43">
        <v>0</v>
      </c>
      <c r="U330" s="43">
        <v>0</v>
      </c>
      <c r="V330" s="43">
        <v>0</v>
      </c>
      <c r="W330" s="43">
        <v>0</v>
      </c>
      <c r="X330" s="43">
        <v>0</v>
      </c>
      <c r="Y330" s="223">
        <v>0</v>
      </c>
      <c r="Z330" s="339"/>
      <c r="AA330" s="228">
        <v>0</v>
      </c>
      <c r="AB330" s="43">
        <v>0</v>
      </c>
      <c r="AC330" s="195">
        <v>0</v>
      </c>
      <c r="AD330" s="43">
        <v>0</v>
      </c>
      <c r="AE330" s="43">
        <v>0</v>
      </c>
      <c r="AF330" s="223">
        <v>0</v>
      </c>
      <c r="AG330" s="234"/>
      <c r="AH330" s="228">
        <v>0</v>
      </c>
      <c r="AI330" s="194">
        <f t="shared" si="61"/>
        <v>44424709</v>
      </c>
      <c r="AJ330" s="40">
        <v>42642</v>
      </c>
      <c r="AK330" s="56">
        <v>44424709</v>
      </c>
      <c r="AL330" s="43">
        <v>0</v>
      </c>
      <c r="AM330" s="43">
        <v>0</v>
      </c>
      <c r="AN330" s="43">
        <v>0</v>
      </c>
      <c r="AO330" s="43">
        <v>0</v>
      </c>
      <c r="AP330" s="43">
        <v>0</v>
      </c>
      <c r="AQ330" s="43">
        <v>0</v>
      </c>
      <c r="AR330" s="43">
        <v>0</v>
      </c>
      <c r="AS330" s="43">
        <v>0</v>
      </c>
      <c r="AT330" s="43">
        <v>0</v>
      </c>
      <c r="AU330" s="43">
        <v>0</v>
      </c>
      <c r="AV330" s="43"/>
      <c r="AW330" s="19"/>
      <c r="AX330" s="192">
        <f t="shared" si="62"/>
        <v>150011</v>
      </c>
      <c r="AY330" s="192">
        <f t="shared" si="63"/>
        <v>0</v>
      </c>
      <c r="AZ330" s="192">
        <f t="shared" si="64"/>
        <v>150011</v>
      </c>
      <c r="BA330" s="158">
        <f t="shared" si="65"/>
        <v>8</v>
      </c>
      <c r="BB330" s="217">
        <f t="shared" si="68"/>
        <v>0.99663461711032619</v>
      </c>
      <c r="BC330" s="216">
        <f t="shared" si="66"/>
        <v>1</v>
      </c>
      <c r="BD330" s="14">
        <f t="shared" si="58"/>
        <v>34</v>
      </c>
      <c r="BE330" s="349">
        <f t="shared" si="67"/>
        <v>44574720</v>
      </c>
    </row>
    <row r="331" spans="1:57" s="14" customFormat="1" x14ac:dyDescent="0.2">
      <c r="A331" s="40">
        <v>42632</v>
      </c>
      <c r="B331" s="22">
        <v>9171445125</v>
      </c>
      <c r="C331" s="22">
        <f>COUNTIF(СписМінфін!$B$2:$B$101,F331)</f>
        <v>0</v>
      </c>
      <c r="D331" s="22">
        <v>9171445125</v>
      </c>
      <c r="E331" s="22" t="str">
        <f t="shared" si="59"/>
        <v>9ПУБЛІЧНЕ АКЦIОНЕРНЕ ТОВАРИСТВО "ІНТЕРПАЙП НИЖНЬОДНІПРОВСЬКИЙ ТРУБОПРОКАТНИЙ ЗАВОД"</v>
      </c>
      <c r="F331" s="71" t="s">
        <v>130</v>
      </c>
      <c r="G331" s="41">
        <v>53931104023</v>
      </c>
      <c r="H331" s="40">
        <v>42632</v>
      </c>
      <c r="I331" s="40">
        <v>42632</v>
      </c>
      <c r="J331" s="40" t="s">
        <v>108</v>
      </c>
      <c r="K331" s="56">
        <v>25932985</v>
      </c>
      <c r="L331" s="40">
        <v>42663</v>
      </c>
      <c r="M331" s="192">
        <f t="shared" si="60"/>
        <v>25880985</v>
      </c>
      <c r="N331" s="40">
        <v>42664</v>
      </c>
      <c r="O331" s="24">
        <v>25880985</v>
      </c>
      <c r="P331" s="43">
        <v>0</v>
      </c>
      <c r="Q331" s="43">
        <v>0</v>
      </c>
      <c r="R331" s="43">
        <v>0</v>
      </c>
      <c r="S331" s="43">
        <v>0</v>
      </c>
      <c r="T331" s="43">
        <v>0</v>
      </c>
      <c r="U331" s="43">
        <v>0</v>
      </c>
      <c r="V331" s="43">
        <v>0</v>
      </c>
      <c r="W331" s="43">
        <v>0</v>
      </c>
      <c r="X331" s="43">
        <v>0</v>
      </c>
      <c r="Y331" s="223">
        <v>0</v>
      </c>
      <c r="Z331" s="339"/>
      <c r="AA331" s="228">
        <v>0</v>
      </c>
      <c r="AB331" s="43">
        <v>0</v>
      </c>
      <c r="AC331" s="195">
        <v>0</v>
      </c>
      <c r="AD331" s="43">
        <v>0</v>
      </c>
      <c r="AE331" s="43">
        <v>0</v>
      </c>
      <c r="AF331" s="223">
        <v>0</v>
      </c>
      <c r="AG331" s="234"/>
      <c r="AH331" s="228">
        <v>0</v>
      </c>
      <c r="AI331" s="194">
        <f t="shared" si="61"/>
        <v>25880985</v>
      </c>
      <c r="AJ331" s="40">
        <v>42670</v>
      </c>
      <c r="AK331" s="56">
        <v>25880985</v>
      </c>
      <c r="AL331" s="43">
        <v>0</v>
      </c>
      <c r="AM331" s="43">
        <v>0</v>
      </c>
      <c r="AN331" s="43">
        <v>0</v>
      </c>
      <c r="AO331" s="43">
        <v>0</v>
      </c>
      <c r="AP331" s="43">
        <v>0</v>
      </c>
      <c r="AQ331" s="43">
        <v>0</v>
      </c>
      <c r="AR331" s="43">
        <v>0</v>
      </c>
      <c r="AS331" s="43">
        <v>0</v>
      </c>
      <c r="AT331" s="43">
        <v>0</v>
      </c>
      <c r="AU331" s="43">
        <v>0</v>
      </c>
      <c r="AV331" s="43"/>
      <c r="AW331" s="19"/>
      <c r="AX331" s="192">
        <f t="shared" si="62"/>
        <v>52000</v>
      </c>
      <c r="AY331" s="192">
        <f t="shared" si="63"/>
        <v>0</v>
      </c>
      <c r="AZ331" s="192">
        <f t="shared" si="64"/>
        <v>52000</v>
      </c>
      <c r="BA331" s="158">
        <f t="shared" si="65"/>
        <v>9</v>
      </c>
      <c r="BB331" s="217">
        <f t="shared" si="68"/>
        <v>0.99799483167865177</v>
      </c>
      <c r="BC331" s="216">
        <f t="shared" si="66"/>
        <v>1</v>
      </c>
      <c r="BD331" s="14">
        <f t="shared" si="58"/>
        <v>32</v>
      </c>
      <c r="BE331" s="349">
        <f t="shared" si="67"/>
        <v>25932985</v>
      </c>
    </row>
    <row r="332" spans="1:57" s="14" customFormat="1" x14ac:dyDescent="0.2">
      <c r="A332" s="40">
        <v>42662</v>
      </c>
      <c r="B332" s="22">
        <v>9196120335</v>
      </c>
      <c r="C332" s="22">
        <f>COUNTIF(СписМінфін!$B$2:$B$101,F332)</f>
        <v>0</v>
      </c>
      <c r="D332" s="22">
        <v>9196120335</v>
      </c>
      <c r="E332" s="22" t="str">
        <f t="shared" si="59"/>
        <v>10ПУБЛІЧНЕ АКЦIОНЕРНЕ ТОВАРИСТВО "ІНТЕРПАЙП НИЖНЬОДНІПРОВСЬКИЙ ТРУБОПРОКАТНИЙ ЗАВОД"</v>
      </c>
      <c r="F332" s="71" t="s">
        <v>130</v>
      </c>
      <c r="G332" s="41">
        <v>53931104023</v>
      </c>
      <c r="H332" s="40">
        <v>42662</v>
      </c>
      <c r="I332" s="40">
        <v>42662</v>
      </c>
      <c r="J332" s="40" t="s">
        <v>108</v>
      </c>
      <c r="K332" s="56">
        <v>24913890</v>
      </c>
      <c r="L332" s="40">
        <v>42692</v>
      </c>
      <c r="M332" s="192">
        <f t="shared" si="60"/>
        <v>24857623</v>
      </c>
      <c r="N332" s="40">
        <v>42695</v>
      </c>
      <c r="O332" s="24">
        <v>24857623</v>
      </c>
      <c r="P332" s="43">
        <v>0</v>
      </c>
      <c r="Q332" s="43">
        <v>0</v>
      </c>
      <c r="R332" s="43">
        <v>0</v>
      </c>
      <c r="S332" s="43">
        <v>0</v>
      </c>
      <c r="T332" s="43">
        <v>0</v>
      </c>
      <c r="U332" s="43">
        <v>0</v>
      </c>
      <c r="V332" s="43">
        <v>0</v>
      </c>
      <c r="W332" s="43">
        <v>0</v>
      </c>
      <c r="X332" s="43">
        <v>0</v>
      </c>
      <c r="Y332" s="223">
        <v>0</v>
      </c>
      <c r="Z332" s="339"/>
      <c r="AA332" s="228">
        <v>0</v>
      </c>
      <c r="AB332" s="43">
        <v>0</v>
      </c>
      <c r="AC332" s="195">
        <v>0</v>
      </c>
      <c r="AD332" s="43">
        <v>0</v>
      </c>
      <c r="AE332" s="43">
        <v>0</v>
      </c>
      <c r="AF332" s="223">
        <v>0</v>
      </c>
      <c r="AG332" s="234"/>
      <c r="AH332" s="228">
        <v>0</v>
      </c>
      <c r="AI332" s="194">
        <f t="shared" si="61"/>
        <v>24857623</v>
      </c>
      <c r="AJ332" s="40">
        <v>42704</v>
      </c>
      <c r="AK332" s="56">
        <v>24857623</v>
      </c>
      <c r="AL332" s="43">
        <v>0</v>
      </c>
      <c r="AM332" s="43">
        <v>0</v>
      </c>
      <c r="AN332" s="43">
        <v>0</v>
      </c>
      <c r="AO332" s="43">
        <v>0</v>
      </c>
      <c r="AP332" s="43">
        <v>0</v>
      </c>
      <c r="AQ332" s="43">
        <v>0</v>
      </c>
      <c r="AR332" s="43">
        <v>0</v>
      </c>
      <c r="AS332" s="43">
        <v>0</v>
      </c>
      <c r="AT332" s="43">
        <v>0</v>
      </c>
      <c r="AU332" s="43">
        <v>0</v>
      </c>
      <c r="AV332" s="43"/>
      <c r="AW332" s="19"/>
      <c r="AX332" s="192">
        <f t="shared" si="62"/>
        <v>56267</v>
      </c>
      <c r="AY332" s="192">
        <f t="shared" si="63"/>
        <v>0</v>
      </c>
      <c r="AZ332" s="192">
        <f t="shared" si="64"/>
        <v>56267</v>
      </c>
      <c r="BA332" s="158">
        <f t="shared" si="65"/>
        <v>10</v>
      </c>
      <c r="BB332" s="217">
        <f t="shared" si="68"/>
        <v>0.99774154096369538</v>
      </c>
      <c r="BC332" s="216">
        <f t="shared" si="66"/>
        <v>1</v>
      </c>
      <c r="BD332" s="14">
        <f t="shared" si="58"/>
        <v>33</v>
      </c>
      <c r="BE332" s="349">
        <f t="shared" si="67"/>
        <v>24913890</v>
      </c>
    </row>
    <row r="333" spans="1:57" s="14" customFormat="1" x14ac:dyDescent="0.2">
      <c r="A333" s="40">
        <v>42692</v>
      </c>
      <c r="B333" s="22">
        <v>9221505901</v>
      </c>
      <c r="C333" s="22">
        <f>COUNTIF(СписМінфін!$B$2:$B$101,F333)</f>
        <v>0</v>
      </c>
      <c r="D333" s="22">
        <v>9221505901</v>
      </c>
      <c r="E333" s="22" t="str">
        <f t="shared" si="59"/>
        <v>11ПУБЛІЧНЕ АКЦIОНЕРНЕ ТОВАРИСТВО "ІНТЕРПАЙП НИЖНЬОДНІПРОВСЬКИЙ ТРУБОПРОКАТНИЙ ЗАВОД"</v>
      </c>
      <c r="F333" s="71" t="s">
        <v>130</v>
      </c>
      <c r="G333" s="41">
        <v>53931104023</v>
      </c>
      <c r="H333" s="40">
        <v>42692</v>
      </c>
      <c r="I333" s="40">
        <v>42692</v>
      </c>
      <c r="J333" s="40" t="s">
        <v>108</v>
      </c>
      <c r="K333" s="56">
        <v>33201968</v>
      </c>
      <c r="L333" s="40">
        <v>42725</v>
      </c>
      <c r="M333" s="192">
        <f t="shared" si="60"/>
        <v>33158419</v>
      </c>
      <c r="N333" s="40">
        <v>42726</v>
      </c>
      <c r="O333" s="24">
        <v>33158419</v>
      </c>
      <c r="P333" s="43">
        <v>0</v>
      </c>
      <c r="Q333" s="43">
        <v>0</v>
      </c>
      <c r="R333" s="43">
        <v>0</v>
      </c>
      <c r="S333" s="43">
        <v>0</v>
      </c>
      <c r="T333" s="43">
        <v>0</v>
      </c>
      <c r="U333" s="43">
        <v>0</v>
      </c>
      <c r="V333" s="43">
        <v>0</v>
      </c>
      <c r="W333" s="43">
        <v>0</v>
      </c>
      <c r="X333" s="43">
        <v>0</v>
      </c>
      <c r="Y333" s="223">
        <v>0</v>
      </c>
      <c r="Z333" s="339"/>
      <c r="AA333" s="228">
        <v>0</v>
      </c>
      <c r="AB333" s="43">
        <v>0</v>
      </c>
      <c r="AC333" s="195">
        <v>0</v>
      </c>
      <c r="AD333" s="43">
        <v>0</v>
      </c>
      <c r="AE333" s="43">
        <v>0</v>
      </c>
      <c r="AF333" s="223">
        <v>0</v>
      </c>
      <c r="AG333" s="234"/>
      <c r="AH333" s="228">
        <v>0</v>
      </c>
      <c r="AI333" s="194">
        <f t="shared" si="61"/>
        <v>33158419</v>
      </c>
      <c r="AJ333" s="40">
        <v>42731</v>
      </c>
      <c r="AK333" s="56">
        <v>33158419</v>
      </c>
      <c r="AL333" s="43">
        <v>0</v>
      </c>
      <c r="AM333" s="43">
        <v>0</v>
      </c>
      <c r="AN333" s="43">
        <v>0</v>
      </c>
      <c r="AO333" s="43">
        <v>0</v>
      </c>
      <c r="AP333" s="43">
        <v>0</v>
      </c>
      <c r="AQ333" s="43">
        <v>0</v>
      </c>
      <c r="AR333" s="43">
        <v>0</v>
      </c>
      <c r="AS333" s="43">
        <v>0</v>
      </c>
      <c r="AT333" s="43">
        <v>0</v>
      </c>
      <c r="AU333" s="43">
        <v>0</v>
      </c>
      <c r="AV333" s="43"/>
      <c r="AW333" s="19"/>
      <c r="AX333" s="192">
        <f t="shared" si="62"/>
        <v>43549</v>
      </c>
      <c r="AY333" s="192">
        <f t="shared" si="63"/>
        <v>0</v>
      </c>
      <c r="AZ333" s="192">
        <f t="shared" si="64"/>
        <v>43549</v>
      </c>
      <c r="BA333" s="158">
        <f t="shared" si="65"/>
        <v>11</v>
      </c>
      <c r="BB333" s="217">
        <f t="shared" si="68"/>
        <v>0.9986883608827043</v>
      </c>
      <c r="BC333" s="216">
        <f t="shared" si="66"/>
        <v>1</v>
      </c>
      <c r="BD333" s="14">
        <f t="shared" si="58"/>
        <v>34</v>
      </c>
      <c r="BE333" s="349">
        <f t="shared" si="67"/>
        <v>33201968</v>
      </c>
    </row>
    <row r="334" spans="1:57" s="14" customFormat="1" hidden="1" x14ac:dyDescent="0.2">
      <c r="A334" s="40">
        <v>42723</v>
      </c>
      <c r="B334" s="22">
        <v>9245094042</v>
      </c>
      <c r="C334" s="22">
        <f>COUNTIF(СписМінфін!$B$2:$B$101,F334)</f>
        <v>0</v>
      </c>
      <c r="D334" s="22">
        <v>9245094042</v>
      </c>
      <c r="E334" s="22" t="str">
        <f t="shared" si="59"/>
        <v>12ПУБЛІЧНЕ АКЦIОНЕРНЕ ТОВАРИСТВО "ІНТЕРПАЙП НИЖНЬОДНІПРОВСЬКИЙ ТРУБОПРОКАТНИЙ ЗАВОД"</v>
      </c>
      <c r="F334" s="71" t="s">
        <v>130</v>
      </c>
      <c r="G334" s="41">
        <v>53931104023</v>
      </c>
      <c r="H334" s="40">
        <v>42723</v>
      </c>
      <c r="I334" s="40">
        <v>42723</v>
      </c>
      <c r="J334" s="40" t="s">
        <v>108</v>
      </c>
      <c r="K334" s="56">
        <v>30769605</v>
      </c>
      <c r="L334" s="43">
        <v>0</v>
      </c>
      <c r="M334" s="192">
        <f t="shared" si="60"/>
        <v>0</v>
      </c>
      <c r="N334" s="43">
        <v>0</v>
      </c>
      <c r="O334" s="56">
        <v>0</v>
      </c>
      <c r="P334" s="43">
        <v>0</v>
      </c>
      <c r="Q334" s="43">
        <v>0</v>
      </c>
      <c r="R334" s="43">
        <v>0</v>
      </c>
      <c r="S334" s="43">
        <v>0</v>
      </c>
      <c r="T334" s="43">
        <v>0</v>
      </c>
      <c r="U334" s="43">
        <v>0</v>
      </c>
      <c r="V334" s="43">
        <v>0</v>
      </c>
      <c r="W334" s="43">
        <v>0</v>
      </c>
      <c r="X334" s="43">
        <v>0</v>
      </c>
      <c r="Y334" s="223">
        <v>0</v>
      </c>
      <c r="Z334" s="339"/>
      <c r="AA334" s="228">
        <v>0</v>
      </c>
      <c r="AB334" s="43">
        <v>0</v>
      </c>
      <c r="AC334" s="195">
        <v>0</v>
      </c>
      <c r="AD334" s="43">
        <v>0</v>
      </c>
      <c r="AE334" s="43">
        <v>0</v>
      </c>
      <c r="AF334" s="223">
        <v>0</v>
      </c>
      <c r="AG334" s="234"/>
      <c r="AH334" s="228">
        <v>0</v>
      </c>
      <c r="AI334" s="194">
        <f t="shared" si="61"/>
        <v>0</v>
      </c>
      <c r="AJ334" s="43">
        <v>0</v>
      </c>
      <c r="AK334" s="43">
        <v>0</v>
      </c>
      <c r="AL334" s="43">
        <v>0</v>
      </c>
      <c r="AM334" s="43">
        <v>0</v>
      </c>
      <c r="AN334" s="43">
        <v>0</v>
      </c>
      <c r="AO334" s="43">
        <v>0</v>
      </c>
      <c r="AP334" s="43">
        <v>0</v>
      </c>
      <c r="AQ334" s="43">
        <v>0</v>
      </c>
      <c r="AR334" s="43">
        <v>0</v>
      </c>
      <c r="AS334" s="43">
        <v>0</v>
      </c>
      <c r="AT334" s="43">
        <v>0</v>
      </c>
      <c r="AU334" s="43">
        <v>0</v>
      </c>
      <c r="AV334" s="43"/>
      <c r="AW334" s="19"/>
      <c r="AX334" s="192">
        <f t="shared" si="62"/>
        <v>30769605</v>
      </c>
      <c r="AY334" s="192">
        <f t="shared" si="63"/>
        <v>0</v>
      </c>
      <c r="AZ334" s="192">
        <f t="shared" si="64"/>
        <v>30769605</v>
      </c>
      <c r="BA334" s="158">
        <f t="shared" si="65"/>
        <v>12</v>
      </c>
      <c r="BB334" s="217" t="str">
        <f t="shared" si="68"/>
        <v>Немає висновку</v>
      </c>
      <c r="BC334" s="216" t="str">
        <f t="shared" si="66"/>
        <v>Немає висновку</v>
      </c>
      <c r="BD334" s="14" t="str">
        <f t="shared" si="58"/>
        <v>Немає висновку</v>
      </c>
      <c r="BE334" s="349">
        <f t="shared" si="67"/>
        <v>30769605</v>
      </c>
    </row>
    <row r="335" spans="1:57" s="14" customFormat="1" x14ac:dyDescent="0.2">
      <c r="A335" s="40">
        <v>42422</v>
      </c>
      <c r="B335" s="22">
        <v>9022138886</v>
      </c>
      <c r="C335" s="22">
        <f>COUNTIF(СписМінфін!$B$2:$B$101,F335)</f>
        <v>0</v>
      </c>
      <c r="D335" s="22">
        <v>9022138886</v>
      </c>
      <c r="E335" s="22" t="str">
        <f t="shared" si="59"/>
        <v>2ПУБЛІЧНЕ АКЦIОНЕРНЕ ТОВАРИСТВО "ІНТЕРПАЙП НОВОМОСКОВСЬКИЙ ТРУБНИЙ ЗАВОД"</v>
      </c>
      <c r="F335" s="71" t="s">
        <v>132</v>
      </c>
      <c r="G335" s="41">
        <v>53931304086</v>
      </c>
      <c r="H335" s="40">
        <v>42422</v>
      </c>
      <c r="I335" s="40">
        <v>42422</v>
      </c>
      <c r="J335" s="40" t="s">
        <v>108</v>
      </c>
      <c r="K335" s="56">
        <v>8285972</v>
      </c>
      <c r="L335" s="40">
        <v>42450</v>
      </c>
      <c r="M335" s="192">
        <f t="shared" si="60"/>
        <v>7918599</v>
      </c>
      <c r="N335" s="40">
        <v>42451</v>
      </c>
      <c r="O335" s="24">
        <v>7918599</v>
      </c>
      <c r="P335" s="43">
        <v>0</v>
      </c>
      <c r="Q335" s="43">
        <v>0</v>
      </c>
      <c r="R335" s="43">
        <v>0</v>
      </c>
      <c r="S335" s="43">
        <v>0</v>
      </c>
      <c r="T335" s="43">
        <v>0</v>
      </c>
      <c r="U335" s="43">
        <v>0</v>
      </c>
      <c r="V335" s="43">
        <v>0</v>
      </c>
      <c r="W335" s="43">
        <v>0</v>
      </c>
      <c r="X335" s="43">
        <v>0</v>
      </c>
      <c r="Y335" s="223">
        <v>0</v>
      </c>
      <c r="Z335" s="339"/>
      <c r="AA335" s="227">
        <v>42460</v>
      </c>
      <c r="AB335" s="22">
        <v>194600</v>
      </c>
      <c r="AC335" s="193">
        <v>367373</v>
      </c>
      <c r="AD335" s="40">
        <v>42553</v>
      </c>
      <c r="AE335" s="22">
        <v>367373</v>
      </c>
      <c r="AF335" s="241" t="s">
        <v>108</v>
      </c>
      <c r="AG335" s="252"/>
      <c r="AH335" s="228">
        <v>0</v>
      </c>
      <c r="AI335" s="194">
        <f t="shared" si="61"/>
        <v>7918599</v>
      </c>
      <c r="AJ335" s="40">
        <v>42457</v>
      </c>
      <c r="AK335" s="56">
        <v>7918599</v>
      </c>
      <c r="AL335" s="43">
        <v>0</v>
      </c>
      <c r="AM335" s="43">
        <v>0</v>
      </c>
      <c r="AN335" s="43">
        <v>0</v>
      </c>
      <c r="AO335" s="43">
        <v>0</v>
      </c>
      <c r="AP335" s="43">
        <v>0</v>
      </c>
      <c r="AQ335" s="43">
        <v>0</v>
      </c>
      <c r="AR335" s="43">
        <v>0</v>
      </c>
      <c r="AS335" s="43">
        <v>0</v>
      </c>
      <c r="AT335" s="43">
        <v>0</v>
      </c>
      <c r="AU335" s="43">
        <v>0</v>
      </c>
      <c r="AV335" s="43"/>
      <c r="AW335" s="19"/>
      <c r="AX335" s="192">
        <f t="shared" si="62"/>
        <v>0</v>
      </c>
      <c r="AY335" s="192">
        <f t="shared" si="63"/>
        <v>0</v>
      </c>
      <c r="AZ335" s="192">
        <f t="shared" si="64"/>
        <v>367373</v>
      </c>
      <c r="BA335" s="158">
        <f t="shared" si="65"/>
        <v>2</v>
      </c>
      <c r="BB335" s="217">
        <f t="shared" si="68"/>
        <v>1</v>
      </c>
      <c r="BC335" s="216">
        <f t="shared" si="66"/>
        <v>1</v>
      </c>
      <c r="BD335" s="14">
        <f t="shared" si="58"/>
        <v>29</v>
      </c>
      <c r="BE335" s="349">
        <f t="shared" si="67"/>
        <v>7918599</v>
      </c>
    </row>
    <row r="336" spans="1:57" s="14" customFormat="1" x14ac:dyDescent="0.2">
      <c r="A336" s="40">
        <v>42445</v>
      </c>
      <c r="B336" s="22">
        <v>9036880706</v>
      </c>
      <c r="C336" s="22">
        <f>COUNTIF(СписМінфін!$B$2:$B$101,F336)</f>
        <v>0</v>
      </c>
      <c r="D336" s="22">
        <v>9036880706</v>
      </c>
      <c r="E336" s="22" t="str">
        <f t="shared" si="59"/>
        <v>3ПУБЛІЧНЕ АКЦIОНЕРНЕ ТОВАРИСТВО "ІНТЕРПАЙП НОВОМОСКОВСЬКИЙ ТРУБНИЙ ЗАВОД"</v>
      </c>
      <c r="F336" s="71" t="s">
        <v>132</v>
      </c>
      <c r="G336" s="41">
        <v>53931304086</v>
      </c>
      <c r="H336" s="40">
        <v>42445</v>
      </c>
      <c r="I336" s="40">
        <v>42445</v>
      </c>
      <c r="J336" s="40" t="s">
        <v>108</v>
      </c>
      <c r="K336" s="42">
        <v>5582401</v>
      </c>
      <c r="L336" s="40">
        <v>42480</v>
      </c>
      <c r="M336" s="192">
        <f t="shared" si="60"/>
        <v>5582401</v>
      </c>
      <c r="N336" s="31">
        <v>42481</v>
      </c>
      <c r="O336" s="30">
        <v>5582401</v>
      </c>
      <c r="P336" s="43">
        <v>0</v>
      </c>
      <c r="Q336" s="43">
        <v>0</v>
      </c>
      <c r="R336" s="43">
        <v>0</v>
      </c>
      <c r="S336" s="43">
        <v>0</v>
      </c>
      <c r="T336" s="43">
        <v>0</v>
      </c>
      <c r="U336" s="43">
        <v>0</v>
      </c>
      <c r="V336" s="43">
        <v>0</v>
      </c>
      <c r="W336" s="43">
        <v>0</v>
      </c>
      <c r="X336" s="43">
        <v>0</v>
      </c>
      <c r="Y336" s="223">
        <v>0</v>
      </c>
      <c r="Z336" s="339"/>
      <c r="AA336" s="228">
        <v>0</v>
      </c>
      <c r="AB336" s="43">
        <v>0</v>
      </c>
      <c r="AC336" s="195">
        <v>0</v>
      </c>
      <c r="AD336" s="43">
        <v>0</v>
      </c>
      <c r="AE336" s="43">
        <v>0</v>
      </c>
      <c r="AF336" s="223">
        <v>0</v>
      </c>
      <c r="AG336" s="234"/>
      <c r="AH336" s="228">
        <v>0</v>
      </c>
      <c r="AI336" s="194">
        <f t="shared" si="61"/>
        <v>5582401</v>
      </c>
      <c r="AJ336" s="31">
        <v>42488</v>
      </c>
      <c r="AK336" s="30">
        <v>183516.5</v>
      </c>
      <c r="AL336" s="31">
        <v>42488</v>
      </c>
      <c r="AM336" s="32">
        <v>5398884.5</v>
      </c>
      <c r="AN336" s="43">
        <v>0</v>
      </c>
      <c r="AO336" s="43">
        <v>0</v>
      </c>
      <c r="AP336" s="43">
        <v>0</v>
      </c>
      <c r="AQ336" s="43">
        <v>0</v>
      </c>
      <c r="AR336" s="43">
        <v>0</v>
      </c>
      <c r="AS336" s="43">
        <v>0</v>
      </c>
      <c r="AT336" s="43">
        <v>0</v>
      </c>
      <c r="AU336" s="43">
        <v>0</v>
      </c>
      <c r="AV336" s="43"/>
      <c r="AW336" s="19"/>
      <c r="AX336" s="192">
        <f t="shared" si="62"/>
        <v>0</v>
      </c>
      <c r="AY336" s="192">
        <f t="shared" si="63"/>
        <v>0</v>
      </c>
      <c r="AZ336" s="192">
        <f t="shared" si="64"/>
        <v>0</v>
      </c>
      <c r="BA336" s="158">
        <f t="shared" si="65"/>
        <v>3</v>
      </c>
      <c r="BB336" s="217">
        <f t="shared" si="68"/>
        <v>1</v>
      </c>
      <c r="BC336" s="216">
        <f t="shared" si="66"/>
        <v>1</v>
      </c>
      <c r="BD336" s="14">
        <f t="shared" si="58"/>
        <v>36</v>
      </c>
      <c r="BE336" s="349">
        <f t="shared" si="67"/>
        <v>5582401</v>
      </c>
    </row>
    <row r="337" spans="1:57" s="14" customFormat="1" x14ac:dyDescent="0.2">
      <c r="A337" s="40">
        <v>42478</v>
      </c>
      <c r="B337" s="22">
        <v>9058822505</v>
      </c>
      <c r="C337" s="22">
        <f>COUNTIF(СписМінфін!$B$2:$B$101,F337)</f>
        <v>0</v>
      </c>
      <c r="D337" s="22">
        <v>9058822505</v>
      </c>
      <c r="E337" s="22" t="str">
        <f t="shared" si="59"/>
        <v>4ПУБЛІЧНЕ АКЦIОНЕРНЕ ТОВАРИСТВО "ІНТЕРПАЙП НОВОМОСКОВСЬКИЙ ТРУБНИЙ ЗАВОД"</v>
      </c>
      <c r="F337" s="71" t="s">
        <v>132</v>
      </c>
      <c r="G337" s="41">
        <v>53931304086</v>
      </c>
      <c r="H337" s="40">
        <v>42478</v>
      </c>
      <c r="I337" s="40">
        <v>42478</v>
      </c>
      <c r="J337" s="40" t="s">
        <v>108</v>
      </c>
      <c r="K337" s="56">
        <v>19015602</v>
      </c>
      <c r="L337" s="40">
        <v>42513</v>
      </c>
      <c r="M337" s="192">
        <f t="shared" si="60"/>
        <v>19015602</v>
      </c>
      <c r="N337" s="40">
        <v>42514</v>
      </c>
      <c r="O337" s="24">
        <v>19015602</v>
      </c>
      <c r="P337" s="43">
        <v>0</v>
      </c>
      <c r="Q337" s="43">
        <v>0</v>
      </c>
      <c r="R337" s="43">
        <v>0</v>
      </c>
      <c r="S337" s="43">
        <v>0</v>
      </c>
      <c r="T337" s="43">
        <v>0</v>
      </c>
      <c r="U337" s="43">
        <v>0</v>
      </c>
      <c r="V337" s="43">
        <v>0</v>
      </c>
      <c r="W337" s="43">
        <v>0</v>
      </c>
      <c r="X337" s="43">
        <v>0</v>
      </c>
      <c r="Y337" s="223">
        <v>0</v>
      </c>
      <c r="Z337" s="339"/>
      <c r="AA337" s="228">
        <v>0</v>
      </c>
      <c r="AB337" s="43">
        <v>0</v>
      </c>
      <c r="AC337" s="195">
        <v>0</v>
      </c>
      <c r="AD337" s="43">
        <v>0</v>
      </c>
      <c r="AE337" s="43">
        <v>0</v>
      </c>
      <c r="AF337" s="223">
        <v>0</v>
      </c>
      <c r="AG337" s="234"/>
      <c r="AH337" s="228">
        <v>0</v>
      </c>
      <c r="AI337" s="194">
        <f t="shared" si="61"/>
        <v>19015602</v>
      </c>
      <c r="AJ337" s="40">
        <v>42517</v>
      </c>
      <c r="AK337" s="56">
        <v>19015602</v>
      </c>
      <c r="AL337" s="43">
        <v>0</v>
      </c>
      <c r="AM337" s="43">
        <v>0</v>
      </c>
      <c r="AN337" s="43">
        <v>0</v>
      </c>
      <c r="AO337" s="43">
        <v>0</v>
      </c>
      <c r="AP337" s="43">
        <v>0</v>
      </c>
      <c r="AQ337" s="43">
        <v>0</v>
      </c>
      <c r="AR337" s="43">
        <v>0</v>
      </c>
      <c r="AS337" s="43">
        <v>0</v>
      </c>
      <c r="AT337" s="43">
        <v>0</v>
      </c>
      <c r="AU337" s="43">
        <v>0</v>
      </c>
      <c r="AV337" s="43"/>
      <c r="AW337" s="19"/>
      <c r="AX337" s="192">
        <f t="shared" si="62"/>
        <v>0</v>
      </c>
      <c r="AY337" s="192">
        <f t="shared" si="63"/>
        <v>0</v>
      </c>
      <c r="AZ337" s="192">
        <f t="shared" si="64"/>
        <v>0</v>
      </c>
      <c r="BA337" s="158">
        <f t="shared" si="65"/>
        <v>4</v>
      </c>
      <c r="BB337" s="217">
        <f t="shared" si="68"/>
        <v>1</v>
      </c>
      <c r="BC337" s="216">
        <f t="shared" si="66"/>
        <v>1</v>
      </c>
      <c r="BD337" s="14">
        <f t="shared" si="58"/>
        <v>36</v>
      </c>
      <c r="BE337" s="349">
        <f t="shared" si="67"/>
        <v>19015602</v>
      </c>
    </row>
    <row r="338" spans="1:57" s="14" customFormat="1" x14ac:dyDescent="0.2">
      <c r="A338" s="40">
        <v>42508</v>
      </c>
      <c r="B338" s="22">
        <v>9079814514</v>
      </c>
      <c r="C338" s="22">
        <f>COUNTIF(СписМінфін!$B$2:$B$101,F338)</f>
        <v>0</v>
      </c>
      <c r="D338" s="22">
        <v>9079814514</v>
      </c>
      <c r="E338" s="22" t="str">
        <f t="shared" si="59"/>
        <v>5ПУБЛІЧНЕ АКЦIОНЕРНЕ ТОВАРИСТВО "ІНТЕРПАЙП НОВОМОСКОВСЬКИЙ ТРУБНИЙ ЗАВОД"</v>
      </c>
      <c r="F338" s="71" t="s">
        <v>132</v>
      </c>
      <c r="G338" s="41">
        <v>53931304086</v>
      </c>
      <c r="H338" s="40">
        <v>42508</v>
      </c>
      <c r="I338" s="40">
        <v>42508</v>
      </c>
      <c r="J338" s="40" t="s">
        <v>108</v>
      </c>
      <c r="K338" s="42">
        <v>5705210</v>
      </c>
      <c r="L338" s="40">
        <v>42542</v>
      </c>
      <c r="M338" s="192">
        <f t="shared" si="60"/>
        <v>63865.5</v>
      </c>
      <c r="N338" s="40">
        <v>42543</v>
      </c>
      <c r="O338" s="24">
        <v>63865.5</v>
      </c>
      <c r="P338" s="43">
        <v>0</v>
      </c>
      <c r="Q338" s="43">
        <v>0</v>
      </c>
      <c r="R338" s="43">
        <v>0</v>
      </c>
      <c r="S338" s="43">
        <v>0</v>
      </c>
      <c r="T338" s="43">
        <v>0</v>
      </c>
      <c r="U338" s="43">
        <v>0</v>
      </c>
      <c r="V338" s="43">
        <v>0</v>
      </c>
      <c r="W338" s="43">
        <v>0</v>
      </c>
      <c r="X338" s="43">
        <v>0</v>
      </c>
      <c r="Y338" s="223">
        <v>0</v>
      </c>
      <c r="Z338" s="339"/>
      <c r="AA338" s="227">
        <v>42542</v>
      </c>
      <c r="AB338" s="23">
        <v>42543</v>
      </c>
      <c r="AC338" s="194">
        <v>95658.5</v>
      </c>
      <c r="AD338" s="40" t="s">
        <v>108</v>
      </c>
      <c r="AE338" s="40">
        <v>0</v>
      </c>
      <c r="AF338" s="241" t="s">
        <v>108</v>
      </c>
      <c r="AG338" s="252"/>
      <c r="AH338" s="228">
        <v>0</v>
      </c>
      <c r="AI338" s="194">
        <f t="shared" si="61"/>
        <v>63865.5</v>
      </c>
      <c r="AJ338" s="40">
        <v>42559</v>
      </c>
      <c r="AK338" s="56">
        <v>63865.5</v>
      </c>
      <c r="AL338" s="43">
        <v>0</v>
      </c>
      <c r="AM338" s="43">
        <v>0</v>
      </c>
      <c r="AN338" s="43">
        <v>0</v>
      </c>
      <c r="AO338" s="43">
        <v>0</v>
      </c>
      <c r="AP338" s="43">
        <v>0</v>
      </c>
      <c r="AQ338" s="43">
        <v>0</v>
      </c>
      <c r="AR338" s="43">
        <v>0</v>
      </c>
      <c r="AS338" s="43">
        <v>0</v>
      </c>
      <c r="AT338" s="43">
        <v>0</v>
      </c>
      <c r="AU338" s="43">
        <v>0</v>
      </c>
      <c r="AV338" s="43"/>
      <c r="AW338" s="19"/>
      <c r="AX338" s="192">
        <f t="shared" si="62"/>
        <v>5545686</v>
      </c>
      <c r="AY338" s="192">
        <f t="shared" si="63"/>
        <v>0</v>
      </c>
      <c r="AZ338" s="192">
        <f t="shared" si="64"/>
        <v>5641344.5</v>
      </c>
      <c r="BA338" s="158">
        <f t="shared" si="65"/>
        <v>5</v>
      </c>
      <c r="BB338" s="217">
        <f t="shared" si="68"/>
        <v>1.1385134800883814E-2</v>
      </c>
      <c r="BC338" s="216">
        <f t="shared" si="66"/>
        <v>1</v>
      </c>
      <c r="BD338" s="14">
        <f t="shared" si="58"/>
        <v>35</v>
      </c>
      <c r="BE338" s="349">
        <f t="shared" si="67"/>
        <v>5609551.5</v>
      </c>
    </row>
    <row r="339" spans="1:57" s="14" customFormat="1" x14ac:dyDescent="0.2">
      <c r="A339" s="40">
        <v>42537</v>
      </c>
      <c r="B339" s="22">
        <v>9100075193</v>
      </c>
      <c r="C339" s="22">
        <f>COUNTIF(СписМінфін!$B$2:$B$101,F339)</f>
        <v>0</v>
      </c>
      <c r="D339" s="22">
        <v>9100075193</v>
      </c>
      <c r="E339" s="22" t="str">
        <f t="shared" si="59"/>
        <v>6ПУБЛІЧНЕ АКЦIОНЕРНЕ ТОВАРИСТВО "ІНТЕРПАЙП НОВОМОСКОВСЬКИЙ ТРУБНИЙ ЗАВОД"</v>
      </c>
      <c r="F339" s="71" t="s">
        <v>132</v>
      </c>
      <c r="G339" s="41">
        <v>53931304086</v>
      </c>
      <c r="H339" s="40">
        <v>42537</v>
      </c>
      <c r="I339" s="40">
        <v>42537</v>
      </c>
      <c r="J339" s="40" t="s">
        <v>108</v>
      </c>
      <c r="K339" s="42">
        <v>7481590</v>
      </c>
      <c r="L339" s="40">
        <v>42572</v>
      </c>
      <c r="M339" s="192">
        <f t="shared" si="60"/>
        <v>7385931.5</v>
      </c>
      <c r="N339" s="40">
        <v>42578</v>
      </c>
      <c r="O339" s="24">
        <v>7385931.5</v>
      </c>
      <c r="P339" s="43">
        <v>0</v>
      </c>
      <c r="Q339" s="43">
        <v>0</v>
      </c>
      <c r="R339" s="43">
        <v>0</v>
      </c>
      <c r="S339" s="43">
        <v>0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223">
        <v>0</v>
      </c>
      <c r="Z339" s="339"/>
      <c r="AA339" s="228">
        <v>0</v>
      </c>
      <c r="AB339" s="43">
        <v>0</v>
      </c>
      <c r="AC339" s="195">
        <v>0</v>
      </c>
      <c r="AD339" s="43">
        <v>0</v>
      </c>
      <c r="AE339" s="43">
        <v>0</v>
      </c>
      <c r="AF339" s="223">
        <v>0</v>
      </c>
      <c r="AG339" s="234"/>
      <c r="AH339" s="228">
        <v>0</v>
      </c>
      <c r="AI339" s="194">
        <f t="shared" si="61"/>
        <v>7385931.5</v>
      </c>
      <c r="AJ339" s="40">
        <v>42580</v>
      </c>
      <c r="AK339" s="56">
        <v>7385931.5</v>
      </c>
      <c r="AL339" s="43">
        <v>0</v>
      </c>
      <c r="AM339" s="43">
        <v>0</v>
      </c>
      <c r="AN339" s="43">
        <v>0</v>
      </c>
      <c r="AO339" s="43">
        <v>0</v>
      </c>
      <c r="AP339" s="43">
        <v>0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/>
      <c r="AW339" s="19"/>
      <c r="AX339" s="192">
        <f t="shared" si="62"/>
        <v>95658.5</v>
      </c>
      <c r="AY339" s="192">
        <f t="shared" si="63"/>
        <v>0</v>
      </c>
      <c r="AZ339" s="192">
        <f t="shared" si="64"/>
        <v>95658.5</v>
      </c>
      <c r="BA339" s="158">
        <f t="shared" si="65"/>
        <v>6</v>
      </c>
      <c r="BB339" s="217">
        <f t="shared" si="68"/>
        <v>0.98721414832943266</v>
      </c>
      <c r="BC339" s="216">
        <f t="shared" si="66"/>
        <v>1</v>
      </c>
      <c r="BD339" s="14">
        <f t="shared" si="58"/>
        <v>41</v>
      </c>
      <c r="BE339" s="349">
        <f t="shared" si="67"/>
        <v>7481590</v>
      </c>
    </row>
    <row r="340" spans="1:57" s="14" customFormat="1" x14ac:dyDescent="0.2">
      <c r="A340" s="40">
        <v>42569</v>
      </c>
      <c r="B340" s="22">
        <v>9123402248</v>
      </c>
      <c r="C340" s="22">
        <f>COUNTIF(СписМінфін!$B$2:$B$101,F340)</f>
        <v>0</v>
      </c>
      <c r="D340" s="22">
        <v>9123402248</v>
      </c>
      <c r="E340" s="22" t="str">
        <f t="shared" si="59"/>
        <v>7ПУБЛІЧНЕ АКЦIОНЕРНЕ ТОВАРИСТВО "ІНТЕРПАЙП НОВОМОСКОВСЬКИЙ ТРУБНИЙ ЗАВОД"</v>
      </c>
      <c r="F340" s="71" t="s">
        <v>132</v>
      </c>
      <c r="G340" s="41">
        <v>53931304086</v>
      </c>
      <c r="H340" s="40">
        <v>42569</v>
      </c>
      <c r="I340" s="40">
        <v>42569</v>
      </c>
      <c r="J340" s="40" t="s">
        <v>108</v>
      </c>
      <c r="K340" s="42">
        <v>11335242</v>
      </c>
      <c r="L340" s="40">
        <v>42601</v>
      </c>
      <c r="M340" s="192">
        <f t="shared" si="60"/>
        <v>183686.5</v>
      </c>
      <c r="N340" s="40">
        <v>42607</v>
      </c>
      <c r="O340" s="24">
        <v>183686.5</v>
      </c>
      <c r="P340" s="43">
        <v>0</v>
      </c>
      <c r="Q340" s="43">
        <v>0</v>
      </c>
      <c r="R340" s="43">
        <v>0</v>
      </c>
      <c r="S340" s="43">
        <v>0</v>
      </c>
      <c r="T340" s="43">
        <v>0</v>
      </c>
      <c r="U340" s="43">
        <v>0</v>
      </c>
      <c r="V340" s="43">
        <v>0</v>
      </c>
      <c r="W340" s="43">
        <v>0</v>
      </c>
      <c r="X340" s="43">
        <v>0</v>
      </c>
      <c r="Y340" s="223">
        <v>0</v>
      </c>
      <c r="Z340" s="339"/>
      <c r="AA340" s="228">
        <v>0</v>
      </c>
      <c r="AB340" s="43">
        <v>0</v>
      </c>
      <c r="AC340" s="195">
        <v>0</v>
      </c>
      <c r="AD340" s="43">
        <v>0</v>
      </c>
      <c r="AE340" s="43">
        <v>0</v>
      </c>
      <c r="AF340" s="223">
        <v>0</v>
      </c>
      <c r="AG340" s="234"/>
      <c r="AH340" s="228">
        <v>0</v>
      </c>
      <c r="AI340" s="194">
        <f t="shared" si="61"/>
        <v>183686.5</v>
      </c>
      <c r="AJ340" s="40">
        <v>42613</v>
      </c>
      <c r="AK340" s="56">
        <v>183686.5</v>
      </c>
      <c r="AL340" s="43">
        <v>0</v>
      </c>
      <c r="AM340" s="43">
        <v>0</v>
      </c>
      <c r="AN340" s="43">
        <v>0</v>
      </c>
      <c r="AO340" s="43">
        <v>0</v>
      </c>
      <c r="AP340" s="43">
        <v>0</v>
      </c>
      <c r="AQ340" s="43">
        <v>0</v>
      </c>
      <c r="AR340" s="43">
        <v>0</v>
      </c>
      <c r="AS340" s="43">
        <v>0</v>
      </c>
      <c r="AT340" s="43">
        <v>0</v>
      </c>
      <c r="AU340" s="43">
        <v>0</v>
      </c>
      <c r="AV340" s="43"/>
      <c r="AW340" s="19"/>
      <c r="AX340" s="192">
        <f t="shared" si="62"/>
        <v>11151555.5</v>
      </c>
      <c r="AY340" s="192">
        <f t="shared" si="63"/>
        <v>0</v>
      </c>
      <c r="AZ340" s="192">
        <f t="shared" si="64"/>
        <v>11151555.5</v>
      </c>
      <c r="BA340" s="158">
        <f t="shared" si="65"/>
        <v>7</v>
      </c>
      <c r="BB340" s="217">
        <f t="shared" si="68"/>
        <v>1.6204903256586845E-2</v>
      </c>
      <c r="BC340" s="216">
        <f t="shared" si="66"/>
        <v>1</v>
      </c>
      <c r="BD340" s="14">
        <f t="shared" si="58"/>
        <v>38</v>
      </c>
      <c r="BE340" s="349">
        <f t="shared" si="67"/>
        <v>11335242</v>
      </c>
    </row>
    <row r="341" spans="1:57" s="14" customFormat="1" x14ac:dyDescent="0.2">
      <c r="A341" s="40">
        <v>42599</v>
      </c>
      <c r="B341" s="22">
        <v>9147724859</v>
      </c>
      <c r="C341" s="22">
        <f>COUNTIF(СписМінфін!$B$2:$B$101,F341)</f>
        <v>0</v>
      </c>
      <c r="D341" s="22">
        <v>9147724859</v>
      </c>
      <c r="E341" s="22" t="str">
        <f t="shared" si="59"/>
        <v>8ПУБЛІЧНЕ АКЦIОНЕРНЕ ТОВАРИСТВО "ІНТЕРПАЙП НОВОМОСКОВСЬКИЙ ТРУБНИЙ ЗАВОД"</v>
      </c>
      <c r="F341" s="71" t="s">
        <v>132</v>
      </c>
      <c r="G341" s="41">
        <v>53931304086</v>
      </c>
      <c r="H341" s="40">
        <v>42599</v>
      </c>
      <c r="I341" s="40">
        <v>42599</v>
      </c>
      <c r="J341" s="40" t="s">
        <v>108</v>
      </c>
      <c r="K341" s="42">
        <v>13047065</v>
      </c>
      <c r="L341" s="40">
        <v>42634</v>
      </c>
      <c r="M341" s="192">
        <f t="shared" si="60"/>
        <v>13045315</v>
      </c>
      <c r="N341" s="40">
        <v>42635</v>
      </c>
      <c r="O341" s="24">
        <v>13045315</v>
      </c>
      <c r="P341" s="43">
        <v>0</v>
      </c>
      <c r="Q341" s="43">
        <v>0</v>
      </c>
      <c r="R341" s="43">
        <v>0</v>
      </c>
      <c r="S341" s="43">
        <v>0</v>
      </c>
      <c r="T341" s="43">
        <v>0</v>
      </c>
      <c r="U341" s="43">
        <v>0</v>
      </c>
      <c r="V341" s="43">
        <v>0</v>
      </c>
      <c r="W341" s="43">
        <v>0</v>
      </c>
      <c r="X341" s="43">
        <v>0</v>
      </c>
      <c r="Y341" s="223">
        <v>0</v>
      </c>
      <c r="Z341" s="339"/>
      <c r="AA341" s="228">
        <v>0</v>
      </c>
      <c r="AB341" s="43">
        <v>0</v>
      </c>
      <c r="AC341" s="195">
        <v>0</v>
      </c>
      <c r="AD341" s="43">
        <v>0</v>
      </c>
      <c r="AE341" s="43">
        <v>0</v>
      </c>
      <c r="AF341" s="223">
        <v>0</v>
      </c>
      <c r="AG341" s="234"/>
      <c r="AH341" s="228">
        <v>0</v>
      </c>
      <c r="AI341" s="194">
        <f t="shared" si="61"/>
        <v>13045315</v>
      </c>
      <c r="AJ341" s="40">
        <v>42642</v>
      </c>
      <c r="AK341" s="56">
        <v>13045315</v>
      </c>
      <c r="AL341" s="43">
        <v>0</v>
      </c>
      <c r="AM341" s="43">
        <v>0</v>
      </c>
      <c r="AN341" s="43">
        <v>0</v>
      </c>
      <c r="AO341" s="43">
        <v>0</v>
      </c>
      <c r="AP341" s="43">
        <v>0</v>
      </c>
      <c r="AQ341" s="43">
        <v>0</v>
      </c>
      <c r="AR341" s="43">
        <v>0</v>
      </c>
      <c r="AS341" s="43">
        <v>0</v>
      </c>
      <c r="AT341" s="43">
        <v>0</v>
      </c>
      <c r="AU341" s="43">
        <v>0</v>
      </c>
      <c r="AV341" s="43"/>
      <c r="AW341" s="19"/>
      <c r="AX341" s="192">
        <f t="shared" si="62"/>
        <v>1750</v>
      </c>
      <c r="AY341" s="192">
        <f t="shared" si="63"/>
        <v>0</v>
      </c>
      <c r="AZ341" s="192">
        <f t="shared" si="64"/>
        <v>1750</v>
      </c>
      <c r="BA341" s="158">
        <f t="shared" si="65"/>
        <v>8</v>
      </c>
      <c r="BB341" s="217">
        <f t="shared" si="68"/>
        <v>0.99986587021678819</v>
      </c>
      <c r="BC341" s="216">
        <f t="shared" si="66"/>
        <v>1</v>
      </c>
      <c r="BD341" s="14">
        <f t="shared" si="58"/>
        <v>36</v>
      </c>
      <c r="BE341" s="349">
        <f t="shared" si="67"/>
        <v>13047065</v>
      </c>
    </row>
    <row r="342" spans="1:57" s="14" customFormat="1" x14ac:dyDescent="0.2">
      <c r="A342" s="40">
        <v>42632</v>
      </c>
      <c r="B342" s="22">
        <v>9172177375</v>
      </c>
      <c r="C342" s="22">
        <f>COUNTIF(СписМінфін!$B$2:$B$101,F342)</f>
        <v>0</v>
      </c>
      <c r="D342" s="22">
        <v>9172177375</v>
      </c>
      <c r="E342" s="22" t="str">
        <f t="shared" si="59"/>
        <v>9ПУБЛІЧНЕ АКЦIОНЕРНЕ ТОВАРИСТВО "ІНТЕРПАЙП НОВОМОСКОВСЬКИЙ ТРУБНИЙ ЗАВОД"</v>
      </c>
      <c r="F342" s="71" t="s">
        <v>132</v>
      </c>
      <c r="G342" s="41">
        <v>53931304086</v>
      </c>
      <c r="H342" s="40">
        <v>42632</v>
      </c>
      <c r="I342" s="40">
        <v>42632</v>
      </c>
      <c r="J342" s="40" t="s">
        <v>108</v>
      </c>
      <c r="K342" s="56">
        <v>4854544</v>
      </c>
      <c r="L342" s="40">
        <v>42663</v>
      </c>
      <c r="M342" s="192">
        <f t="shared" si="60"/>
        <v>4854544</v>
      </c>
      <c r="N342" s="40">
        <v>42664</v>
      </c>
      <c r="O342" s="24">
        <v>4854544</v>
      </c>
      <c r="P342" s="43">
        <v>0</v>
      </c>
      <c r="Q342" s="43">
        <v>0</v>
      </c>
      <c r="R342" s="43">
        <v>0</v>
      </c>
      <c r="S342" s="43">
        <v>0</v>
      </c>
      <c r="T342" s="43">
        <v>0</v>
      </c>
      <c r="U342" s="43">
        <v>0</v>
      </c>
      <c r="V342" s="43">
        <v>0</v>
      </c>
      <c r="W342" s="43">
        <v>0</v>
      </c>
      <c r="X342" s="43">
        <v>0</v>
      </c>
      <c r="Y342" s="223">
        <v>0</v>
      </c>
      <c r="Z342" s="339"/>
      <c r="AA342" s="228">
        <v>0</v>
      </c>
      <c r="AB342" s="43">
        <v>0</v>
      </c>
      <c r="AC342" s="195">
        <v>0</v>
      </c>
      <c r="AD342" s="43">
        <v>0</v>
      </c>
      <c r="AE342" s="43">
        <v>0</v>
      </c>
      <c r="AF342" s="223">
        <v>0</v>
      </c>
      <c r="AG342" s="234"/>
      <c r="AH342" s="228">
        <v>0</v>
      </c>
      <c r="AI342" s="194">
        <f t="shared" si="61"/>
        <v>4854544</v>
      </c>
      <c r="AJ342" s="40">
        <v>42670</v>
      </c>
      <c r="AK342" s="56">
        <v>4854544</v>
      </c>
      <c r="AL342" s="43">
        <v>0</v>
      </c>
      <c r="AM342" s="43">
        <v>0</v>
      </c>
      <c r="AN342" s="43">
        <v>0</v>
      </c>
      <c r="AO342" s="43">
        <v>0</v>
      </c>
      <c r="AP342" s="43">
        <v>0</v>
      </c>
      <c r="AQ342" s="43">
        <v>0</v>
      </c>
      <c r="AR342" s="43">
        <v>0</v>
      </c>
      <c r="AS342" s="43">
        <v>0</v>
      </c>
      <c r="AT342" s="43">
        <v>0</v>
      </c>
      <c r="AU342" s="43">
        <v>0</v>
      </c>
      <c r="AV342" s="43"/>
      <c r="AW342" s="19"/>
      <c r="AX342" s="192">
        <f t="shared" si="62"/>
        <v>0</v>
      </c>
      <c r="AY342" s="192">
        <f t="shared" si="63"/>
        <v>0</v>
      </c>
      <c r="AZ342" s="192">
        <f t="shared" si="64"/>
        <v>0</v>
      </c>
      <c r="BA342" s="158">
        <f t="shared" si="65"/>
        <v>9</v>
      </c>
      <c r="BB342" s="217">
        <f t="shared" si="68"/>
        <v>1</v>
      </c>
      <c r="BC342" s="216">
        <f t="shared" si="66"/>
        <v>1</v>
      </c>
      <c r="BD342" s="14">
        <f t="shared" si="58"/>
        <v>32</v>
      </c>
      <c r="BE342" s="349">
        <f t="shared" si="67"/>
        <v>4854544</v>
      </c>
    </row>
    <row r="343" spans="1:57" s="14" customFormat="1" x14ac:dyDescent="0.2">
      <c r="A343" s="40">
        <v>42661</v>
      </c>
      <c r="B343" s="22">
        <v>9195436733</v>
      </c>
      <c r="C343" s="22">
        <f>COUNTIF(СписМінфін!$B$2:$B$101,F343)</f>
        <v>0</v>
      </c>
      <c r="D343" s="22">
        <v>9195436733</v>
      </c>
      <c r="E343" s="22" t="str">
        <f t="shared" si="59"/>
        <v>10ПУБЛІЧНЕ АКЦIОНЕРНЕ ТОВАРИСТВО "ІНТЕРПАЙП НОВОМОСКОВСЬКИЙ ТРУБНИЙ ЗАВОД"</v>
      </c>
      <c r="F343" s="71" t="s">
        <v>132</v>
      </c>
      <c r="G343" s="41">
        <v>53931304086</v>
      </c>
      <c r="H343" s="40">
        <v>42661</v>
      </c>
      <c r="I343" s="40">
        <v>42661</v>
      </c>
      <c r="J343" s="40" t="s">
        <v>108</v>
      </c>
      <c r="K343" s="56">
        <v>4562422</v>
      </c>
      <c r="L343" s="40">
        <v>42692</v>
      </c>
      <c r="M343" s="192">
        <f t="shared" si="60"/>
        <v>4378928.17</v>
      </c>
      <c r="N343" s="40">
        <v>42695</v>
      </c>
      <c r="O343" s="24">
        <v>4378928.17</v>
      </c>
      <c r="P343" s="43">
        <v>0</v>
      </c>
      <c r="Q343" s="43">
        <v>0</v>
      </c>
      <c r="R343" s="43">
        <v>0</v>
      </c>
      <c r="S343" s="43">
        <v>0</v>
      </c>
      <c r="T343" s="43">
        <v>0</v>
      </c>
      <c r="U343" s="43">
        <v>0</v>
      </c>
      <c r="V343" s="43">
        <v>0</v>
      </c>
      <c r="W343" s="43">
        <v>0</v>
      </c>
      <c r="X343" s="43">
        <v>0</v>
      </c>
      <c r="Y343" s="223">
        <v>0</v>
      </c>
      <c r="Z343" s="339"/>
      <c r="AA343" s="228">
        <v>0</v>
      </c>
      <c r="AB343" s="43">
        <v>0</v>
      </c>
      <c r="AC343" s="195">
        <v>0</v>
      </c>
      <c r="AD343" s="43">
        <v>0</v>
      </c>
      <c r="AE343" s="43">
        <v>0</v>
      </c>
      <c r="AF343" s="223">
        <v>0</v>
      </c>
      <c r="AG343" s="234"/>
      <c r="AH343" s="228">
        <v>0</v>
      </c>
      <c r="AI343" s="194">
        <f t="shared" si="61"/>
        <v>4378928.17</v>
      </c>
      <c r="AJ343" s="40">
        <v>42704</v>
      </c>
      <c r="AK343" s="56">
        <v>4378928.17</v>
      </c>
      <c r="AL343" s="43">
        <v>0</v>
      </c>
      <c r="AM343" s="43">
        <v>0</v>
      </c>
      <c r="AN343" s="43">
        <v>0</v>
      </c>
      <c r="AO343" s="43">
        <v>0</v>
      </c>
      <c r="AP343" s="43">
        <v>0</v>
      </c>
      <c r="AQ343" s="43">
        <v>0</v>
      </c>
      <c r="AR343" s="43">
        <v>0</v>
      </c>
      <c r="AS343" s="43">
        <v>0</v>
      </c>
      <c r="AT343" s="43">
        <v>0</v>
      </c>
      <c r="AU343" s="43">
        <v>0</v>
      </c>
      <c r="AV343" s="43"/>
      <c r="AW343" s="19"/>
      <c r="AX343" s="192">
        <f t="shared" si="62"/>
        <v>183493.83000000007</v>
      </c>
      <c r="AY343" s="192">
        <f t="shared" si="63"/>
        <v>0</v>
      </c>
      <c r="AZ343" s="192">
        <f t="shared" si="64"/>
        <v>183493.83000000007</v>
      </c>
      <c r="BA343" s="158">
        <f t="shared" si="65"/>
        <v>10</v>
      </c>
      <c r="BB343" s="217">
        <f t="shared" si="68"/>
        <v>0.95978148667527907</v>
      </c>
      <c r="BC343" s="216">
        <f t="shared" si="66"/>
        <v>1</v>
      </c>
      <c r="BD343" s="14">
        <f t="shared" si="58"/>
        <v>34</v>
      </c>
      <c r="BE343" s="349">
        <f t="shared" si="67"/>
        <v>4562422</v>
      </c>
    </row>
    <row r="344" spans="1:57" s="14" customFormat="1" x14ac:dyDescent="0.2">
      <c r="A344" s="40">
        <v>42691</v>
      </c>
      <c r="B344" s="22">
        <v>9220970305</v>
      </c>
      <c r="C344" s="22">
        <f>COUNTIF(СписМінфін!$B$2:$B$101,F344)</f>
        <v>0</v>
      </c>
      <c r="D344" s="22">
        <v>9220970305</v>
      </c>
      <c r="E344" s="22" t="str">
        <f t="shared" si="59"/>
        <v>11ПУБЛІЧНЕ АКЦIОНЕРНЕ ТОВАРИСТВО "ІНТЕРПАЙП НОВОМОСКОВСЬКИЙ ТРУБНИЙ ЗАВОД"</v>
      </c>
      <c r="F344" s="71" t="s">
        <v>132</v>
      </c>
      <c r="G344" s="41">
        <v>53931304086</v>
      </c>
      <c r="H344" s="40">
        <v>42691</v>
      </c>
      <c r="I344" s="40">
        <v>42691</v>
      </c>
      <c r="J344" s="40" t="s">
        <v>108</v>
      </c>
      <c r="K344" s="56">
        <v>11212155</v>
      </c>
      <c r="L344" s="40">
        <v>42725</v>
      </c>
      <c r="M344" s="192">
        <f t="shared" si="60"/>
        <v>11212155</v>
      </c>
      <c r="N344" s="40">
        <v>42726</v>
      </c>
      <c r="O344" s="24">
        <v>11212155</v>
      </c>
      <c r="P344" s="43">
        <v>0</v>
      </c>
      <c r="Q344" s="43">
        <v>0</v>
      </c>
      <c r="R344" s="43">
        <v>0</v>
      </c>
      <c r="S344" s="43">
        <v>0</v>
      </c>
      <c r="T344" s="43">
        <v>0</v>
      </c>
      <c r="U344" s="43">
        <v>0</v>
      </c>
      <c r="V344" s="43">
        <v>0</v>
      </c>
      <c r="W344" s="43">
        <v>0</v>
      </c>
      <c r="X344" s="43">
        <v>0</v>
      </c>
      <c r="Y344" s="223">
        <v>0</v>
      </c>
      <c r="Z344" s="339"/>
      <c r="AA344" s="228">
        <v>0</v>
      </c>
      <c r="AB344" s="43">
        <v>0</v>
      </c>
      <c r="AC344" s="195">
        <v>0</v>
      </c>
      <c r="AD344" s="43">
        <v>0</v>
      </c>
      <c r="AE344" s="43">
        <v>0</v>
      </c>
      <c r="AF344" s="223">
        <v>0</v>
      </c>
      <c r="AG344" s="234"/>
      <c r="AH344" s="228">
        <v>0</v>
      </c>
      <c r="AI344" s="194">
        <f t="shared" si="61"/>
        <v>11212155</v>
      </c>
      <c r="AJ344" s="40">
        <v>42731</v>
      </c>
      <c r="AK344" s="56">
        <v>11212155</v>
      </c>
      <c r="AL344" s="43">
        <v>0</v>
      </c>
      <c r="AM344" s="43">
        <v>0</v>
      </c>
      <c r="AN344" s="43">
        <v>0</v>
      </c>
      <c r="AO344" s="43">
        <v>0</v>
      </c>
      <c r="AP344" s="43">
        <v>0</v>
      </c>
      <c r="AQ344" s="43">
        <v>0</v>
      </c>
      <c r="AR344" s="43">
        <v>0</v>
      </c>
      <c r="AS344" s="43">
        <v>0</v>
      </c>
      <c r="AT344" s="43">
        <v>0</v>
      </c>
      <c r="AU344" s="43">
        <v>0</v>
      </c>
      <c r="AV344" s="43"/>
      <c r="AW344" s="19"/>
      <c r="AX344" s="192">
        <f t="shared" si="62"/>
        <v>0</v>
      </c>
      <c r="AY344" s="192">
        <f t="shared" si="63"/>
        <v>0</v>
      </c>
      <c r="AZ344" s="192">
        <f t="shared" si="64"/>
        <v>0</v>
      </c>
      <c r="BA344" s="158">
        <f t="shared" si="65"/>
        <v>11</v>
      </c>
      <c r="BB344" s="217">
        <f t="shared" si="68"/>
        <v>1</v>
      </c>
      <c r="BC344" s="216">
        <f t="shared" si="66"/>
        <v>1</v>
      </c>
      <c r="BD344" s="14">
        <f t="shared" si="58"/>
        <v>35</v>
      </c>
      <c r="BE344" s="349">
        <f t="shared" si="67"/>
        <v>11212155</v>
      </c>
    </row>
    <row r="345" spans="1:57" s="14" customFormat="1" hidden="1" x14ac:dyDescent="0.2">
      <c r="A345" s="40">
        <v>42723</v>
      </c>
      <c r="B345" s="22">
        <v>9245276510</v>
      </c>
      <c r="C345" s="22">
        <f>COUNTIF(СписМінфін!$B$2:$B$101,F345)</f>
        <v>0</v>
      </c>
      <c r="D345" s="22">
        <v>9245276510</v>
      </c>
      <c r="E345" s="22" t="str">
        <f t="shared" si="59"/>
        <v>12ПУБЛІЧНЕ АКЦIОНЕРНЕ ТОВАРИСТВО "ІНТЕРПАЙП НОВОМОСКОВСЬКИЙ ТРУБНИЙ ЗАВОД"</v>
      </c>
      <c r="F345" s="71" t="s">
        <v>132</v>
      </c>
      <c r="G345" s="41">
        <v>53931304086</v>
      </c>
      <c r="H345" s="40">
        <v>42723</v>
      </c>
      <c r="I345" s="40">
        <v>42723</v>
      </c>
      <c r="J345" s="40" t="s">
        <v>108</v>
      </c>
      <c r="K345" s="56">
        <v>15992546</v>
      </c>
      <c r="L345" s="43">
        <v>0</v>
      </c>
      <c r="M345" s="192">
        <f t="shared" si="60"/>
        <v>0</v>
      </c>
      <c r="N345" s="43">
        <v>0</v>
      </c>
      <c r="O345" s="56">
        <v>0</v>
      </c>
      <c r="P345" s="43">
        <v>0</v>
      </c>
      <c r="Q345" s="43">
        <v>0</v>
      </c>
      <c r="R345" s="43">
        <v>0</v>
      </c>
      <c r="S345" s="43">
        <v>0</v>
      </c>
      <c r="T345" s="43">
        <v>0</v>
      </c>
      <c r="U345" s="43">
        <v>0</v>
      </c>
      <c r="V345" s="43">
        <v>0</v>
      </c>
      <c r="W345" s="43">
        <v>0</v>
      </c>
      <c r="X345" s="43">
        <v>0</v>
      </c>
      <c r="Y345" s="223">
        <v>0</v>
      </c>
      <c r="Z345" s="339"/>
      <c r="AA345" s="228">
        <v>0</v>
      </c>
      <c r="AB345" s="43">
        <v>0</v>
      </c>
      <c r="AC345" s="195">
        <v>0</v>
      </c>
      <c r="AD345" s="43">
        <v>0</v>
      </c>
      <c r="AE345" s="43">
        <v>0</v>
      </c>
      <c r="AF345" s="223">
        <v>0</v>
      </c>
      <c r="AG345" s="234"/>
      <c r="AH345" s="228">
        <v>0</v>
      </c>
      <c r="AI345" s="194">
        <f t="shared" si="61"/>
        <v>0</v>
      </c>
      <c r="AJ345" s="43">
        <v>0</v>
      </c>
      <c r="AK345" s="43">
        <v>0</v>
      </c>
      <c r="AL345" s="43">
        <v>0</v>
      </c>
      <c r="AM345" s="43">
        <v>0</v>
      </c>
      <c r="AN345" s="43">
        <v>0</v>
      </c>
      <c r="AO345" s="43">
        <v>0</v>
      </c>
      <c r="AP345" s="43">
        <v>0</v>
      </c>
      <c r="AQ345" s="43">
        <v>0</v>
      </c>
      <c r="AR345" s="43">
        <v>0</v>
      </c>
      <c r="AS345" s="43">
        <v>0</v>
      </c>
      <c r="AT345" s="43">
        <v>0</v>
      </c>
      <c r="AU345" s="43">
        <v>0</v>
      </c>
      <c r="AV345" s="43"/>
      <c r="AW345" s="19"/>
      <c r="AX345" s="192">
        <f t="shared" si="62"/>
        <v>15992546</v>
      </c>
      <c r="AY345" s="192">
        <f t="shared" si="63"/>
        <v>0</v>
      </c>
      <c r="AZ345" s="192">
        <f t="shared" si="64"/>
        <v>15992546</v>
      </c>
      <c r="BA345" s="158">
        <f t="shared" si="65"/>
        <v>12</v>
      </c>
      <c r="BB345" s="217" t="str">
        <f t="shared" si="68"/>
        <v>Немає висновку</v>
      </c>
      <c r="BC345" s="216" t="str">
        <f t="shared" si="66"/>
        <v>Немає висновку</v>
      </c>
      <c r="BD345" s="14" t="str">
        <f t="shared" si="58"/>
        <v>Немає висновку</v>
      </c>
      <c r="BE345" s="349">
        <f t="shared" si="67"/>
        <v>15992546</v>
      </c>
    </row>
    <row r="346" spans="1:57" s="14" customFormat="1" x14ac:dyDescent="0.2">
      <c r="A346" s="40">
        <v>42422</v>
      </c>
      <c r="B346" s="22">
        <v>9021939078</v>
      </c>
      <c r="C346" s="22">
        <f>COUNTIF(СписМінфін!$B$2:$B$101,F346)</f>
        <v>1</v>
      </c>
      <c r="D346" s="22">
        <v>9021939078</v>
      </c>
      <c r="E346" s="22" t="str">
        <f t="shared" si="59"/>
        <v>2ПУБЛІЧНЕ АКЦIОНЕРНЕ ТОВАРИСТВО "КРЕМЕНЧУЦЬКИЙ КОЛІСНИЙ ЗАВОД"</v>
      </c>
      <c r="F346" s="71" t="s">
        <v>38</v>
      </c>
      <c r="G346" s="41">
        <v>2316116036</v>
      </c>
      <c r="H346" s="40">
        <v>42422</v>
      </c>
      <c r="I346" s="40">
        <v>42422</v>
      </c>
      <c r="J346" s="40" t="s">
        <v>108</v>
      </c>
      <c r="K346" s="42">
        <v>2441843</v>
      </c>
      <c r="L346" s="40">
        <v>42450</v>
      </c>
      <c r="M346" s="24">
        <f t="shared" si="60"/>
        <v>2441843</v>
      </c>
      <c r="N346" s="40">
        <v>42451</v>
      </c>
      <c r="O346" s="24">
        <v>2441843</v>
      </c>
      <c r="P346" s="43">
        <v>0</v>
      </c>
      <c r="Q346" s="43">
        <v>0</v>
      </c>
      <c r="R346" s="43">
        <v>0</v>
      </c>
      <c r="S346" s="43">
        <v>0</v>
      </c>
      <c r="T346" s="43">
        <v>0</v>
      </c>
      <c r="U346" s="43">
        <v>0</v>
      </c>
      <c r="V346" s="43">
        <v>0</v>
      </c>
      <c r="W346" s="43">
        <v>0</v>
      </c>
      <c r="X346" s="43">
        <v>0</v>
      </c>
      <c r="Y346" s="223">
        <v>0</v>
      </c>
      <c r="Z346" s="339"/>
      <c r="AA346" s="228">
        <v>0</v>
      </c>
      <c r="AB346" s="43">
        <v>0</v>
      </c>
      <c r="AC346" s="43">
        <v>0</v>
      </c>
      <c r="AD346" s="43">
        <v>0</v>
      </c>
      <c r="AE346" s="43">
        <v>0</v>
      </c>
      <c r="AF346" s="223">
        <v>0</v>
      </c>
      <c r="AG346" s="234"/>
      <c r="AH346" s="228">
        <v>0</v>
      </c>
      <c r="AI346" s="56">
        <f t="shared" si="61"/>
        <v>2441843</v>
      </c>
      <c r="AJ346" s="40">
        <v>42458</v>
      </c>
      <c r="AK346" s="56">
        <v>2441843</v>
      </c>
      <c r="AL346" s="43">
        <v>0</v>
      </c>
      <c r="AM346" s="43">
        <v>0</v>
      </c>
      <c r="AN346" s="43">
        <v>0</v>
      </c>
      <c r="AO346" s="43">
        <v>0</v>
      </c>
      <c r="AP346" s="43">
        <v>0</v>
      </c>
      <c r="AQ346" s="43">
        <v>0</v>
      </c>
      <c r="AR346" s="43">
        <v>0</v>
      </c>
      <c r="AS346" s="43">
        <v>0</v>
      </c>
      <c r="AT346" s="43">
        <v>0</v>
      </c>
      <c r="AU346" s="43">
        <v>0</v>
      </c>
      <c r="AV346" s="43"/>
      <c r="AW346" s="19"/>
      <c r="AX346" s="24">
        <f t="shared" si="62"/>
        <v>0</v>
      </c>
      <c r="AY346" s="24">
        <f t="shared" si="63"/>
        <v>0</v>
      </c>
      <c r="AZ346" s="24">
        <f t="shared" si="64"/>
        <v>0</v>
      </c>
      <c r="BA346" s="457">
        <f t="shared" si="65"/>
        <v>2</v>
      </c>
      <c r="BB346" s="217">
        <f t="shared" si="68"/>
        <v>1</v>
      </c>
      <c r="BC346" s="216">
        <f t="shared" si="66"/>
        <v>1</v>
      </c>
      <c r="BD346" s="14">
        <f t="shared" si="58"/>
        <v>29</v>
      </c>
      <c r="BE346" s="349">
        <f t="shared" si="67"/>
        <v>2441843</v>
      </c>
    </row>
    <row r="347" spans="1:57" s="14" customFormat="1" x14ac:dyDescent="0.2">
      <c r="A347" s="40">
        <v>42447</v>
      </c>
      <c r="B347" s="22">
        <v>9038461168</v>
      </c>
      <c r="C347" s="22">
        <f>COUNTIF(СписМінфін!$B$2:$B$101,F347)</f>
        <v>1</v>
      </c>
      <c r="D347" s="22">
        <v>9038461168</v>
      </c>
      <c r="E347" s="22" t="str">
        <f t="shared" si="59"/>
        <v>3ПУБЛІЧНЕ АКЦIОНЕРНЕ ТОВАРИСТВО "КРЕМЕНЧУЦЬКИЙ КОЛІСНИЙ ЗАВОД"</v>
      </c>
      <c r="F347" s="71" t="s">
        <v>38</v>
      </c>
      <c r="G347" s="41">
        <v>2316116036</v>
      </c>
      <c r="H347" s="40">
        <v>42447</v>
      </c>
      <c r="I347" s="40">
        <v>42447</v>
      </c>
      <c r="J347" s="40" t="s">
        <v>108</v>
      </c>
      <c r="K347" s="42">
        <v>5702841</v>
      </c>
      <c r="L347" s="40">
        <v>42480</v>
      </c>
      <c r="M347" s="24">
        <f t="shared" si="60"/>
        <v>5299431</v>
      </c>
      <c r="N347" s="40">
        <v>42481</v>
      </c>
      <c r="O347" s="24">
        <v>5299431</v>
      </c>
      <c r="P347" s="43">
        <v>0</v>
      </c>
      <c r="Q347" s="43">
        <v>0</v>
      </c>
      <c r="R347" s="43">
        <v>0</v>
      </c>
      <c r="S347" s="43">
        <v>0</v>
      </c>
      <c r="T347" s="43">
        <v>0</v>
      </c>
      <c r="U347" s="43">
        <v>0</v>
      </c>
      <c r="V347" s="43">
        <v>0</v>
      </c>
      <c r="W347" s="43">
        <v>0</v>
      </c>
      <c r="X347" s="43">
        <v>0</v>
      </c>
      <c r="Y347" s="223">
        <v>0</v>
      </c>
      <c r="Z347" s="339"/>
      <c r="AA347" s="228">
        <v>0</v>
      </c>
      <c r="AB347" s="43">
        <v>0</v>
      </c>
      <c r="AC347" s="43">
        <v>0</v>
      </c>
      <c r="AD347" s="43">
        <v>0</v>
      </c>
      <c r="AE347" s="43">
        <v>0</v>
      </c>
      <c r="AF347" s="223">
        <v>0</v>
      </c>
      <c r="AG347" s="234"/>
      <c r="AH347" s="228">
        <v>0</v>
      </c>
      <c r="AI347" s="56">
        <f t="shared" si="61"/>
        <v>5299431</v>
      </c>
      <c r="AJ347" s="40">
        <v>42563</v>
      </c>
      <c r="AK347" s="56">
        <v>5299431</v>
      </c>
      <c r="AL347" s="43">
        <v>0</v>
      </c>
      <c r="AM347" s="43">
        <v>0</v>
      </c>
      <c r="AN347" s="43">
        <v>0</v>
      </c>
      <c r="AO347" s="43">
        <v>0</v>
      </c>
      <c r="AP347" s="43">
        <v>0</v>
      </c>
      <c r="AQ347" s="43">
        <v>0</v>
      </c>
      <c r="AR347" s="43">
        <v>0</v>
      </c>
      <c r="AS347" s="43">
        <v>0</v>
      </c>
      <c r="AT347" s="43">
        <v>0</v>
      </c>
      <c r="AU347" s="43">
        <v>0</v>
      </c>
      <c r="AV347" s="43"/>
      <c r="AW347" s="19"/>
      <c r="AX347" s="24">
        <f t="shared" si="62"/>
        <v>403410</v>
      </c>
      <c r="AY347" s="24">
        <f t="shared" si="63"/>
        <v>0</v>
      </c>
      <c r="AZ347" s="24">
        <f t="shared" si="64"/>
        <v>403410</v>
      </c>
      <c r="BA347" s="457">
        <f t="shared" si="65"/>
        <v>3</v>
      </c>
      <c r="BB347" s="217">
        <f t="shared" si="68"/>
        <v>0.92926157331056569</v>
      </c>
      <c r="BC347" s="216">
        <f t="shared" si="66"/>
        <v>1</v>
      </c>
      <c r="BD347" s="14">
        <f t="shared" ref="BD347:BD410" si="69">IF(N347=0,"Немає висновку",N347-H347)</f>
        <v>34</v>
      </c>
      <c r="BE347" s="349">
        <f t="shared" si="67"/>
        <v>5702841</v>
      </c>
    </row>
    <row r="348" spans="1:57" s="14" customFormat="1" hidden="1" x14ac:dyDescent="0.2">
      <c r="A348" s="40">
        <v>42479</v>
      </c>
      <c r="B348" s="22">
        <v>9059523846</v>
      </c>
      <c r="C348" s="22">
        <f>COUNTIF(СписМінфін!$B$2:$B$101,F348)</f>
        <v>1</v>
      </c>
      <c r="D348" s="22">
        <v>9059523846</v>
      </c>
      <c r="E348" s="22" t="str">
        <f t="shared" si="59"/>
        <v>4ПУБЛІЧНЕ АКЦIОНЕРНЕ ТОВАРИСТВО "КРЕМЕНЧУЦЬКИЙ КОЛІСНИЙ ЗАВОД"</v>
      </c>
      <c r="F348" s="71" t="s">
        <v>38</v>
      </c>
      <c r="G348" s="41">
        <v>2316116036</v>
      </c>
      <c r="H348" s="40">
        <v>42479</v>
      </c>
      <c r="I348" s="40">
        <v>42479</v>
      </c>
      <c r="J348" s="40" t="s">
        <v>108</v>
      </c>
      <c r="K348" s="56">
        <v>2939399</v>
      </c>
      <c r="L348" s="43">
        <v>0</v>
      </c>
      <c r="M348" s="24">
        <f t="shared" si="60"/>
        <v>0</v>
      </c>
      <c r="N348" s="43">
        <v>0</v>
      </c>
      <c r="O348" s="56">
        <v>0</v>
      </c>
      <c r="P348" s="43">
        <v>0</v>
      </c>
      <c r="Q348" s="43">
        <v>0</v>
      </c>
      <c r="R348" s="43">
        <v>0</v>
      </c>
      <c r="S348" s="43">
        <v>0</v>
      </c>
      <c r="T348" s="43">
        <v>0</v>
      </c>
      <c r="U348" s="43">
        <v>0</v>
      </c>
      <c r="V348" s="43">
        <v>0</v>
      </c>
      <c r="W348" s="43">
        <v>0</v>
      </c>
      <c r="X348" s="43">
        <v>0</v>
      </c>
      <c r="Y348" s="223">
        <v>0</v>
      </c>
      <c r="Z348" s="339"/>
      <c r="AA348" s="228">
        <v>0</v>
      </c>
      <c r="AB348" s="43">
        <v>0</v>
      </c>
      <c r="AC348" s="43">
        <v>0</v>
      </c>
      <c r="AD348" s="43">
        <v>0</v>
      </c>
      <c r="AE348" s="43">
        <v>0</v>
      </c>
      <c r="AF348" s="223">
        <v>0</v>
      </c>
      <c r="AG348" s="234"/>
      <c r="AH348" s="228">
        <v>0</v>
      </c>
      <c r="AI348" s="56">
        <f t="shared" si="61"/>
        <v>0</v>
      </c>
      <c r="AJ348" s="43">
        <v>0</v>
      </c>
      <c r="AK348" s="43">
        <v>0</v>
      </c>
      <c r="AL348" s="43">
        <v>0</v>
      </c>
      <c r="AM348" s="43">
        <v>0</v>
      </c>
      <c r="AN348" s="43">
        <v>0</v>
      </c>
      <c r="AO348" s="43">
        <v>0</v>
      </c>
      <c r="AP348" s="43">
        <v>0</v>
      </c>
      <c r="AQ348" s="43">
        <v>0</v>
      </c>
      <c r="AR348" s="43">
        <v>0</v>
      </c>
      <c r="AS348" s="43">
        <v>0</v>
      </c>
      <c r="AT348" s="43">
        <v>0</v>
      </c>
      <c r="AU348" s="43">
        <v>0</v>
      </c>
      <c r="AV348" s="43"/>
      <c r="AW348" s="19"/>
      <c r="AX348" s="24">
        <f t="shared" si="62"/>
        <v>2939399</v>
      </c>
      <c r="AY348" s="24">
        <f t="shared" si="63"/>
        <v>0</v>
      </c>
      <c r="AZ348" s="24">
        <f t="shared" si="64"/>
        <v>2939399</v>
      </c>
      <c r="BA348" s="457">
        <f t="shared" si="65"/>
        <v>4</v>
      </c>
      <c r="BB348" s="217" t="str">
        <f t="shared" si="68"/>
        <v>Немає висновку</v>
      </c>
      <c r="BC348" s="216" t="str">
        <f t="shared" si="66"/>
        <v>Немає висновку</v>
      </c>
      <c r="BD348" s="14" t="str">
        <f t="shared" si="69"/>
        <v>Немає висновку</v>
      </c>
      <c r="BE348" s="349">
        <f t="shared" si="67"/>
        <v>2939399</v>
      </c>
    </row>
    <row r="349" spans="1:57" s="14" customFormat="1" x14ac:dyDescent="0.2">
      <c r="A349" s="40">
        <v>42510</v>
      </c>
      <c r="B349" s="22">
        <v>9081861693</v>
      </c>
      <c r="C349" s="22">
        <f>COUNTIF(СписМінфін!$B$2:$B$101,F349)</f>
        <v>1</v>
      </c>
      <c r="D349" s="22">
        <v>9081861693</v>
      </c>
      <c r="E349" s="22" t="str">
        <f t="shared" si="59"/>
        <v>5ПУБЛІЧНЕ АКЦIОНЕРНЕ ТОВАРИСТВО "КРЕМЕНЧУЦЬКИЙ КОЛІСНИЙ ЗАВОД"</v>
      </c>
      <c r="F349" s="71" t="s">
        <v>38</v>
      </c>
      <c r="G349" s="41">
        <v>2316116036</v>
      </c>
      <c r="H349" s="40">
        <v>42510</v>
      </c>
      <c r="I349" s="40">
        <v>42510</v>
      </c>
      <c r="J349" s="40" t="s">
        <v>108</v>
      </c>
      <c r="K349" s="56">
        <v>6521068</v>
      </c>
      <c r="L349" s="40">
        <v>42571</v>
      </c>
      <c r="M349" s="24">
        <f t="shared" si="60"/>
        <v>6521068</v>
      </c>
      <c r="N349" s="40">
        <v>42572</v>
      </c>
      <c r="O349" s="24">
        <v>6521068</v>
      </c>
      <c r="P349" s="43">
        <v>0</v>
      </c>
      <c r="Q349" s="43">
        <v>0</v>
      </c>
      <c r="R349" s="43">
        <v>0</v>
      </c>
      <c r="S349" s="43">
        <v>0</v>
      </c>
      <c r="T349" s="43">
        <v>0</v>
      </c>
      <c r="U349" s="43">
        <v>0</v>
      </c>
      <c r="V349" s="43">
        <v>0</v>
      </c>
      <c r="W349" s="43">
        <v>0</v>
      </c>
      <c r="X349" s="43">
        <v>0</v>
      </c>
      <c r="Y349" s="223">
        <v>0</v>
      </c>
      <c r="Z349" s="339"/>
      <c r="AA349" s="228">
        <v>0</v>
      </c>
      <c r="AB349" s="43">
        <v>0</v>
      </c>
      <c r="AC349" s="43">
        <v>0</v>
      </c>
      <c r="AD349" s="43">
        <v>0</v>
      </c>
      <c r="AE349" s="43">
        <v>0</v>
      </c>
      <c r="AF349" s="223">
        <v>0</v>
      </c>
      <c r="AG349" s="234"/>
      <c r="AH349" s="228">
        <v>0</v>
      </c>
      <c r="AI349" s="56">
        <f t="shared" si="61"/>
        <v>6521068</v>
      </c>
      <c r="AJ349" s="40">
        <v>42576</v>
      </c>
      <c r="AK349" s="56">
        <v>6521068</v>
      </c>
      <c r="AL349" s="43">
        <v>0</v>
      </c>
      <c r="AM349" s="43">
        <v>0</v>
      </c>
      <c r="AN349" s="43">
        <v>0</v>
      </c>
      <c r="AO349" s="43">
        <v>0</v>
      </c>
      <c r="AP349" s="43">
        <v>0</v>
      </c>
      <c r="AQ349" s="43">
        <v>0</v>
      </c>
      <c r="AR349" s="43">
        <v>0</v>
      </c>
      <c r="AS349" s="43">
        <v>0</v>
      </c>
      <c r="AT349" s="43">
        <v>0</v>
      </c>
      <c r="AU349" s="43">
        <v>0</v>
      </c>
      <c r="AV349" s="43"/>
      <c r="AW349" s="19"/>
      <c r="AX349" s="24">
        <f t="shared" si="62"/>
        <v>0</v>
      </c>
      <c r="AY349" s="24">
        <f t="shared" si="63"/>
        <v>0</v>
      </c>
      <c r="AZ349" s="24">
        <f t="shared" si="64"/>
        <v>0</v>
      </c>
      <c r="BA349" s="457">
        <f t="shared" si="65"/>
        <v>5</v>
      </c>
      <c r="BB349" s="217">
        <f t="shared" si="68"/>
        <v>1</v>
      </c>
      <c r="BC349" s="216">
        <f t="shared" si="66"/>
        <v>1</v>
      </c>
      <c r="BD349" s="14">
        <f t="shared" si="69"/>
        <v>62</v>
      </c>
      <c r="BE349" s="349">
        <f t="shared" si="67"/>
        <v>6521068</v>
      </c>
    </row>
    <row r="350" spans="1:57" s="14" customFormat="1" x14ac:dyDescent="0.2">
      <c r="A350" s="40">
        <v>42538</v>
      </c>
      <c r="B350" s="22">
        <v>9100923446</v>
      </c>
      <c r="C350" s="22">
        <f>COUNTIF(СписМінфін!$B$2:$B$101,F350)</f>
        <v>1</v>
      </c>
      <c r="D350" s="22">
        <v>9100923446</v>
      </c>
      <c r="E350" s="22" t="str">
        <f t="shared" si="59"/>
        <v>6ПУБЛІЧНЕ АКЦIОНЕРНЕ ТОВАРИСТВО "КРЕМЕНЧУЦЬКИЙ КОЛІСНИЙ ЗАВОД"</v>
      </c>
      <c r="F350" s="71" t="s">
        <v>38</v>
      </c>
      <c r="G350" s="41">
        <v>2316116036</v>
      </c>
      <c r="H350" s="40">
        <v>42538</v>
      </c>
      <c r="I350" s="40">
        <v>42538</v>
      </c>
      <c r="J350" s="40" t="s">
        <v>108</v>
      </c>
      <c r="K350" s="56">
        <v>4215013</v>
      </c>
      <c r="L350" s="40">
        <v>42572</v>
      </c>
      <c r="M350" s="24">
        <f t="shared" si="60"/>
        <v>4215013</v>
      </c>
      <c r="N350" s="40">
        <v>42573</v>
      </c>
      <c r="O350" s="24">
        <v>4215013</v>
      </c>
      <c r="P350" s="43">
        <v>0</v>
      </c>
      <c r="Q350" s="43">
        <v>0</v>
      </c>
      <c r="R350" s="43">
        <v>0</v>
      </c>
      <c r="S350" s="43">
        <v>0</v>
      </c>
      <c r="T350" s="43">
        <v>0</v>
      </c>
      <c r="U350" s="43">
        <v>0</v>
      </c>
      <c r="V350" s="43">
        <v>0</v>
      </c>
      <c r="W350" s="43">
        <v>0</v>
      </c>
      <c r="X350" s="43">
        <v>0</v>
      </c>
      <c r="Y350" s="223">
        <v>0</v>
      </c>
      <c r="Z350" s="339"/>
      <c r="AA350" s="228">
        <v>0</v>
      </c>
      <c r="AB350" s="43">
        <v>0</v>
      </c>
      <c r="AC350" s="43">
        <v>0</v>
      </c>
      <c r="AD350" s="43">
        <v>0</v>
      </c>
      <c r="AE350" s="43">
        <v>0</v>
      </c>
      <c r="AF350" s="223">
        <v>0</v>
      </c>
      <c r="AG350" s="234"/>
      <c r="AH350" s="228">
        <v>0</v>
      </c>
      <c r="AI350" s="56">
        <f t="shared" si="61"/>
        <v>4215013</v>
      </c>
      <c r="AJ350" s="40">
        <v>42580</v>
      </c>
      <c r="AK350" s="56">
        <v>4215013</v>
      </c>
      <c r="AL350" s="43">
        <v>0</v>
      </c>
      <c r="AM350" s="43">
        <v>0</v>
      </c>
      <c r="AN350" s="43">
        <v>0</v>
      </c>
      <c r="AO350" s="43">
        <v>0</v>
      </c>
      <c r="AP350" s="43">
        <v>0</v>
      </c>
      <c r="AQ350" s="43">
        <v>0</v>
      </c>
      <c r="AR350" s="43">
        <v>0</v>
      </c>
      <c r="AS350" s="43">
        <v>0</v>
      </c>
      <c r="AT350" s="43">
        <v>0</v>
      </c>
      <c r="AU350" s="43">
        <v>0</v>
      </c>
      <c r="AV350" s="43"/>
      <c r="AW350" s="19"/>
      <c r="AX350" s="24">
        <f t="shared" si="62"/>
        <v>0</v>
      </c>
      <c r="AY350" s="24">
        <f t="shared" si="63"/>
        <v>0</v>
      </c>
      <c r="AZ350" s="24">
        <f t="shared" si="64"/>
        <v>0</v>
      </c>
      <c r="BA350" s="457">
        <f t="shared" si="65"/>
        <v>6</v>
      </c>
      <c r="BB350" s="217">
        <f t="shared" si="68"/>
        <v>1</v>
      </c>
      <c r="BC350" s="216">
        <f t="shared" si="66"/>
        <v>1</v>
      </c>
      <c r="BD350" s="14">
        <f t="shared" si="69"/>
        <v>35</v>
      </c>
      <c r="BE350" s="349">
        <f t="shared" si="67"/>
        <v>4215013</v>
      </c>
    </row>
    <row r="351" spans="1:57" s="14" customFormat="1" x14ac:dyDescent="0.2">
      <c r="A351" s="40">
        <v>42570</v>
      </c>
      <c r="B351" s="22">
        <v>9124691649</v>
      </c>
      <c r="C351" s="22">
        <f>COUNTIF(СписМінфін!$B$2:$B$101,F351)</f>
        <v>1</v>
      </c>
      <c r="D351" s="22">
        <v>9124691649</v>
      </c>
      <c r="E351" s="22" t="str">
        <f t="shared" si="59"/>
        <v>7ПУБЛІЧНЕ АКЦIОНЕРНЕ ТОВАРИСТВО "КРЕМЕНЧУЦЬКИЙ КОЛІСНИЙ ЗАВОД"</v>
      </c>
      <c r="F351" s="71" t="s">
        <v>38</v>
      </c>
      <c r="G351" s="41">
        <v>2316116036</v>
      </c>
      <c r="H351" s="40">
        <v>42570</v>
      </c>
      <c r="I351" s="40">
        <v>42570</v>
      </c>
      <c r="J351" s="40" t="s">
        <v>108</v>
      </c>
      <c r="K351" s="56">
        <v>3453442</v>
      </c>
      <c r="L351" s="40">
        <v>42607</v>
      </c>
      <c r="M351" s="24">
        <f t="shared" si="60"/>
        <v>3124333.01</v>
      </c>
      <c r="N351" s="40">
        <v>42607</v>
      </c>
      <c r="O351" s="24">
        <v>3124333.01</v>
      </c>
      <c r="P351" s="43">
        <v>0</v>
      </c>
      <c r="Q351" s="43">
        <v>0</v>
      </c>
      <c r="R351" s="43">
        <v>0</v>
      </c>
      <c r="S351" s="43">
        <v>0</v>
      </c>
      <c r="T351" s="43">
        <v>0</v>
      </c>
      <c r="U351" s="43">
        <v>0</v>
      </c>
      <c r="V351" s="43">
        <v>0</v>
      </c>
      <c r="W351" s="43">
        <v>0</v>
      </c>
      <c r="X351" s="43">
        <v>0</v>
      </c>
      <c r="Y351" s="223">
        <v>0</v>
      </c>
      <c r="Z351" s="339"/>
      <c r="AA351" s="228">
        <v>0</v>
      </c>
      <c r="AB351" s="43">
        <v>0</v>
      </c>
      <c r="AC351" s="43">
        <v>0</v>
      </c>
      <c r="AD351" s="43">
        <v>0</v>
      </c>
      <c r="AE351" s="43">
        <v>0</v>
      </c>
      <c r="AF351" s="223">
        <v>0</v>
      </c>
      <c r="AG351" s="234"/>
      <c r="AH351" s="228">
        <v>0</v>
      </c>
      <c r="AI351" s="56">
        <f t="shared" si="61"/>
        <v>3124333.01</v>
      </c>
      <c r="AJ351" s="40">
        <v>42613</v>
      </c>
      <c r="AK351" s="56">
        <v>3124333.01</v>
      </c>
      <c r="AL351" s="43">
        <v>0</v>
      </c>
      <c r="AM351" s="43">
        <v>0</v>
      </c>
      <c r="AN351" s="43">
        <v>0</v>
      </c>
      <c r="AO351" s="43">
        <v>0</v>
      </c>
      <c r="AP351" s="43">
        <v>0</v>
      </c>
      <c r="AQ351" s="43">
        <v>0</v>
      </c>
      <c r="AR351" s="43">
        <v>0</v>
      </c>
      <c r="AS351" s="43">
        <v>0</v>
      </c>
      <c r="AT351" s="43">
        <v>0</v>
      </c>
      <c r="AU351" s="43">
        <v>0</v>
      </c>
      <c r="AV351" s="43"/>
      <c r="AW351" s="19"/>
      <c r="AX351" s="24">
        <f t="shared" si="62"/>
        <v>329108.99000000022</v>
      </c>
      <c r="AY351" s="24">
        <f t="shared" si="63"/>
        <v>0</v>
      </c>
      <c r="AZ351" s="24">
        <f t="shared" si="64"/>
        <v>329108.99000000022</v>
      </c>
      <c r="BA351" s="457">
        <f t="shared" si="65"/>
        <v>7</v>
      </c>
      <c r="BB351" s="217">
        <f t="shared" si="68"/>
        <v>0.90470116770456832</v>
      </c>
      <c r="BC351" s="216">
        <f t="shared" si="66"/>
        <v>1</v>
      </c>
      <c r="BD351" s="14">
        <f t="shared" si="69"/>
        <v>37</v>
      </c>
      <c r="BE351" s="349">
        <f t="shared" si="67"/>
        <v>3453442</v>
      </c>
    </row>
    <row r="352" spans="1:57" s="14" customFormat="1" x14ac:dyDescent="0.2">
      <c r="A352" s="40">
        <v>42601</v>
      </c>
      <c r="B352" s="22">
        <v>9149947913</v>
      </c>
      <c r="C352" s="22">
        <f>COUNTIF(СписМінфін!$B$2:$B$101,F352)</f>
        <v>1</v>
      </c>
      <c r="D352" s="22">
        <v>9149947913</v>
      </c>
      <c r="E352" s="22" t="str">
        <f t="shared" si="59"/>
        <v>8ПУБЛІЧНЕ АКЦIОНЕРНЕ ТОВАРИСТВО "КРЕМЕНЧУЦЬКИЙ КОЛІСНИЙ ЗАВОД"</v>
      </c>
      <c r="F352" s="71" t="s">
        <v>38</v>
      </c>
      <c r="G352" s="41">
        <v>2316116036</v>
      </c>
      <c r="H352" s="40">
        <v>42601</v>
      </c>
      <c r="I352" s="40">
        <v>42601</v>
      </c>
      <c r="J352" s="40" t="s">
        <v>108</v>
      </c>
      <c r="K352" s="56">
        <v>3069027</v>
      </c>
      <c r="L352" s="40">
        <v>42636</v>
      </c>
      <c r="M352" s="24">
        <f t="shared" si="60"/>
        <v>3059477.01</v>
      </c>
      <c r="N352" s="40">
        <v>42636</v>
      </c>
      <c r="O352" s="24">
        <v>3059477.01</v>
      </c>
      <c r="P352" s="43">
        <v>0</v>
      </c>
      <c r="Q352" s="43">
        <v>0</v>
      </c>
      <c r="R352" s="43">
        <v>0</v>
      </c>
      <c r="S352" s="43">
        <v>0</v>
      </c>
      <c r="T352" s="43">
        <v>0</v>
      </c>
      <c r="U352" s="43">
        <v>0</v>
      </c>
      <c r="V352" s="43">
        <v>0</v>
      </c>
      <c r="W352" s="43">
        <v>0</v>
      </c>
      <c r="X352" s="43">
        <v>0</v>
      </c>
      <c r="Y352" s="223">
        <v>0</v>
      </c>
      <c r="Z352" s="339"/>
      <c r="AA352" s="228">
        <v>0</v>
      </c>
      <c r="AB352" s="43">
        <v>0</v>
      </c>
      <c r="AC352" s="43">
        <v>0</v>
      </c>
      <c r="AD352" s="43">
        <v>0</v>
      </c>
      <c r="AE352" s="43">
        <v>0</v>
      </c>
      <c r="AF352" s="223">
        <v>0</v>
      </c>
      <c r="AG352" s="234"/>
      <c r="AH352" s="228">
        <v>0</v>
      </c>
      <c r="AI352" s="56">
        <f t="shared" si="61"/>
        <v>3059477.01</v>
      </c>
      <c r="AJ352" s="40">
        <v>42642</v>
      </c>
      <c r="AK352" s="56">
        <v>3059477.01</v>
      </c>
      <c r="AL352" s="43">
        <v>0</v>
      </c>
      <c r="AM352" s="43">
        <v>0</v>
      </c>
      <c r="AN352" s="43">
        <v>0</v>
      </c>
      <c r="AO352" s="43">
        <v>0</v>
      </c>
      <c r="AP352" s="43">
        <v>0</v>
      </c>
      <c r="AQ352" s="43">
        <v>0</v>
      </c>
      <c r="AR352" s="43">
        <v>0</v>
      </c>
      <c r="AS352" s="43">
        <v>0</v>
      </c>
      <c r="AT352" s="43">
        <v>0</v>
      </c>
      <c r="AU352" s="43">
        <v>0</v>
      </c>
      <c r="AV352" s="43"/>
      <c r="AW352" s="19"/>
      <c r="AX352" s="24">
        <f t="shared" si="62"/>
        <v>9549.9900000002235</v>
      </c>
      <c r="AY352" s="24">
        <f t="shared" si="63"/>
        <v>0</v>
      </c>
      <c r="AZ352" s="24">
        <f t="shared" si="64"/>
        <v>9549.9900000002235</v>
      </c>
      <c r="BA352" s="457">
        <f t="shared" si="65"/>
        <v>8</v>
      </c>
      <c r="BB352" s="217">
        <f t="shared" si="68"/>
        <v>0.99688826784515083</v>
      </c>
      <c r="BC352" s="216">
        <f t="shared" si="66"/>
        <v>1</v>
      </c>
      <c r="BD352" s="14">
        <f t="shared" si="69"/>
        <v>35</v>
      </c>
      <c r="BE352" s="349">
        <f t="shared" si="67"/>
        <v>3069027</v>
      </c>
    </row>
    <row r="353" spans="1:57" s="14" customFormat="1" x14ac:dyDescent="0.2">
      <c r="A353" s="40">
        <v>42632</v>
      </c>
      <c r="B353" s="22">
        <v>9171998472</v>
      </c>
      <c r="C353" s="22">
        <f>COUNTIF(СписМінфін!$B$2:$B$101,F353)</f>
        <v>1</v>
      </c>
      <c r="D353" s="22">
        <v>9171998472</v>
      </c>
      <c r="E353" s="22" t="str">
        <f t="shared" si="59"/>
        <v>9ПУБЛІЧНЕ АКЦIОНЕРНЕ ТОВАРИСТВО "КРЕМЕНЧУЦЬКИЙ КОЛІСНИЙ ЗАВОД"</v>
      </c>
      <c r="F353" s="71" t="s">
        <v>38</v>
      </c>
      <c r="G353" s="41">
        <v>2316116036</v>
      </c>
      <c r="H353" s="40">
        <v>42632</v>
      </c>
      <c r="I353" s="40">
        <v>42632</v>
      </c>
      <c r="J353" s="40" t="s">
        <v>108</v>
      </c>
      <c r="K353" s="42">
        <v>2987229</v>
      </c>
      <c r="L353" s="40">
        <v>42663</v>
      </c>
      <c r="M353" s="24">
        <f t="shared" si="60"/>
        <v>2953562.4</v>
      </c>
      <c r="N353" s="40">
        <v>42664</v>
      </c>
      <c r="O353" s="24">
        <v>2953562.4</v>
      </c>
      <c r="P353" s="43">
        <v>0</v>
      </c>
      <c r="Q353" s="43">
        <v>0</v>
      </c>
      <c r="R353" s="43">
        <v>0</v>
      </c>
      <c r="S353" s="43">
        <v>0</v>
      </c>
      <c r="T353" s="43">
        <v>0</v>
      </c>
      <c r="U353" s="43">
        <v>0</v>
      </c>
      <c r="V353" s="43">
        <v>0</v>
      </c>
      <c r="W353" s="43">
        <v>0</v>
      </c>
      <c r="X353" s="43">
        <v>0</v>
      </c>
      <c r="Y353" s="223">
        <v>0</v>
      </c>
      <c r="Z353" s="339"/>
      <c r="AA353" s="228">
        <v>0</v>
      </c>
      <c r="AB353" s="43">
        <v>0</v>
      </c>
      <c r="AC353" s="43">
        <v>0</v>
      </c>
      <c r="AD353" s="43">
        <v>0</v>
      </c>
      <c r="AE353" s="43">
        <v>0</v>
      </c>
      <c r="AF353" s="223">
        <v>0</v>
      </c>
      <c r="AG353" s="234"/>
      <c r="AH353" s="228">
        <v>0</v>
      </c>
      <c r="AI353" s="56">
        <f t="shared" si="61"/>
        <v>2953562.4</v>
      </c>
      <c r="AJ353" s="40">
        <v>42704</v>
      </c>
      <c r="AK353" s="56">
        <v>2953562.4</v>
      </c>
      <c r="AL353" s="43">
        <v>0</v>
      </c>
      <c r="AM353" s="43">
        <v>0</v>
      </c>
      <c r="AN353" s="43">
        <v>0</v>
      </c>
      <c r="AO353" s="43">
        <v>0</v>
      </c>
      <c r="AP353" s="43">
        <v>0</v>
      </c>
      <c r="AQ353" s="43">
        <v>0</v>
      </c>
      <c r="AR353" s="43">
        <v>0</v>
      </c>
      <c r="AS353" s="43">
        <v>0</v>
      </c>
      <c r="AT353" s="43">
        <v>0</v>
      </c>
      <c r="AU353" s="43">
        <v>0</v>
      </c>
      <c r="AV353" s="43"/>
      <c r="AW353" s="19"/>
      <c r="AX353" s="24">
        <f t="shared" si="62"/>
        <v>33666.600000000093</v>
      </c>
      <c r="AY353" s="24">
        <f t="shared" si="63"/>
        <v>0</v>
      </c>
      <c r="AZ353" s="24">
        <f t="shared" si="64"/>
        <v>33666.600000000093</v>
      </c>
      <c r="BA353" s="457">
        <f t="shared" si="65"/>
        <v>9</v>
      </c>
      <c r="BB353" s="217">
        <f t="shared" si="68"/>
        <v>0.9887298228558975</v>
      </c>
      <c r="BC353" s="216">
        <f t="shared" si="66"/>
        <v>1</v>
      </c>
      <c r="BD353" s="14">
        <f t="shared" si="69"/>
        <v>32</v>
      </c>
      <c r="BE353" s="349">
        <f t="shared" si="67"/>
        <v>2987229</v>
      </c>
    </row>
    <row r="354" spans="1:57" s="14" customFormat="1" x14ac:dyDescent="0.2">
      <c r="A354" s="40">
        <v>42662</v>
      </c>
      <c r="B354" s="22">
        <v>9196737299</v>
      </c>
      <c r="C354" s="22">
        <f>COUNTIF(СписМінфін!$B$2:$B$101,F354)</f>
        <v>1</v>
      </c>
      <c r="D354" s="22">
        <v>9196737299</v>
      </c>
      <c r="E354" s="22" t="str">
        <f t="shared" si="59"/>
        <v>10ПУБЛІЧНЕ АКЦIОНЕРНЕ ТОВАРИСТВО "КРЕМЕНЧУЦЬКИЙ КОЛІСНИЙ ЗАВОД"</v>
      </c>
      <c r="F354" s="71" t="s">
        <v>38</v>
      </c>
      <c r="G354" s="41">
        <v>2316116036</v>
      </c>
      <c r="H354" s="40">
        <v>42662</v>
      </c>
      <c r="I354" s="40">
        <v>42662</v>
      </c>
      <c r="J354" s="40" t="s">
        <v>108</v>
      </c>
      <c r="K354" s="56">
        <v>2685406</v>
      </c>
      <c r="L354" s="40">
        <v>42692</v>
      </c>
      <c r="M354" s="24">
        <f t="shared" si="60"/>
        <v>2657590.58</v>
      </c>
      <c r="N354" s="40">
        <v>42695</v>
      </c>
      <c r="O354" s="24">
        <v>2657590.58</v>
      </c>
      <c r="P354" s="43">
        <v>0</v>
      </c>
      <c r="Q354" s="43">
        <v>0</v>
      </c>
      <c r="R354" s="43">
        <v>0</v>
      </c>
      <c r="S354" s="43">
        <v>0</v>
      </c>
      <c r="T354" s="43">
        <v>0</v>
      </c>
      <c r="U354" s="43">
        <v>0</v>
      </c>
      <c r="V354" s="43">
        <v>0</v>
      </c>
      <c r="W354" s="43">
        <v>0</v>
      </c>
      <c r="X354" s="43">
        <v>0</v>
      </c>
      <c r="Y354" s="223">
        <v>0</v>
      </c>
      <c r="Z354" s="339"/>
      <c r="AA354" s="228">
        <v>0</v>
      </c>
      <c r="AB354" s="43">
        <v>0</v>
      </c>
      <c r="AC354" s="43">
        <v>0</v>
      </c>
      <c r="AD354" s="43">
        <v>0</v>
      </c>
      <c r="AE354" s="43">
        <v>0</v>
      </c>
      <c r="AF354" s="223">
        <v>0</v>
      </c>
      <c r="AG354" s="234"/>
      <c r="AH354" s="228">
        <v>0</v>
      </c>
      <c r="AI354" s="56">
        <f t="shared" si="61"/>
        <v>2657590.58</v>
      </c>
      <c r="AJ354" s="40">
        <v>42713</v>
      </c>
      <c r="AK354" s="56">
        <v>2657590.58</v>
      </c>
      <c r="AL354" s="43">
        <v>0</v>
      </c>
      <c r="AM354" s="43">
        <v>0</v>
      </c>
      <c r="AN354" s="43">
        <v>0</v>
      </c>
      <c r="AO354" s="43">
        <v>0</v>
      </c>
      <c r="AP354" s="43">
        <v>0</v>
      </c>
      <c r="AQ354" s="43">
        <v>0</v>
      </c>
      <c r="AR354" s="43">
        <v>0</v>
      </c>
      <c r="AS354" s="43">
        <v>0</v>
      </c>
      <c r="AT354" s="43">
        <v>0</v>
      </c>
      <c r="AU354" s="43">
        <v>0</v>
      </c>
      <c r="AV354" s="43"/>
      <c r="AW354" s="19"/>
      <c r="AX354" s="24">
        <f t="shared" si="62"/>
        <v>27815.419999999925</v>
      </c>
      <c r="AY354" s="24">
        <f t="shared" si="63"/>
        <v>0</v>
      </c>
      <c r="AZ354" s="24">
        <f t="shared" si="64"/>
        <v>27815.419999999925</v>
      </c>
      <c r="BA354" s="457">
        <f t="shared" si="65"/>
        <v>10</v>
      </c>
      <c r="BB354" s="217">
        <f t="shared" si="68"/>
        <v>0.98964200571533689</v>
      </c>
      <c r="BC354" s="216">
        <f t="shared" si="66"/>
        <v>1</v>
      </c>
      <c r="BD354" s="14">
        <f t="shared" si="69"/>
        <v>33</v>
      </c>
      <c r="BE354" s="349">
        <f t="shared" si="67"/>
        <v>2685406</v>
      </c>
    </row>
    <row r="355" spans="1:57" s="14" customFormat="1" x14ac:dyDescent="0.2">
      <c r="A355" s="40">
        <v>42692</v>
      </c>
      <c r="B355" s="22">
        <v>9222146349</v>
      </c>
      <c r="C355" s="22">
        <f>COUNTIF(СписМінфін!$B$2:$B$101,F355)</f>
        <v>1</v>
      </c>
      <c r="D355" s="22">
        <v>9222146349</v>
      </c>
      <c r="E355" s="22" t="str">
        <f t="shared" si="59"/>
        <v>11ПУБЛІЧНЕ АКЦIОНЕРНЕ ТОВАРИСТВО "КРЕМЕНЧУЦЬКИЙ КОЛІСНИЙ ЗАВОД"</v>
      </c>
      <c r="F355" s="71" t="s">
        <v>38</v>
      </c>
      <c r="G355" s="41">
        <v>2316116036</v>
      </c>
      <c r="H355" s="40">
        <v>42692</v>
      </c>
      <c r="I355" s="40">
        <v>42692</v>
      </c>
      <c r="J355" s="40" t="s">
        <v>108</v>
      </c>
      <c r="K355" s="56">
        <v>1758967</v>
      </c>
      <c r="L355" s="40">
        <v>42725</v>
      </c>
      <c r="M355" s="24">
        <f t="shared" si="60"/>
        <v>1758967</v>
      </c>
      <c r="N355" s="40">
        <v>42725</v>
      </c>
      <c r="O355" s="24">
        <v>1758967</v>
      </c>
      <c r="P355" s="43">
        <v>0</v>
      </c>
      <c r="Q355" s="43">
        <v>0</v>
      </c>
      <c r="R355" s="43">
        <v>0</v>
      </c>
      <c r="S355" s="43">
        <v>0</v>
      </c>
      <c r="T355" s="43">
        <v>0</v>
      </c>
      <c r="U355" s="43">
        <v>0</v>
      </c>
      <c r="V355" s="43">
        <v>0</v>
      </c>
      <c r="W355" s="43">
        <v>0</v>
      </c>
      <c r="X355" s="43">
        <v>0</v>
      </c>
      <c r="Y355" s="223">
        <v>0</v>
      </c>
      <c r="Z355" s="339"/>
      <c r="AA355" s="228">
        <v>0</v>
      </c>
      <c r="AB355" s="43">
        <v>0</v>
      </c>
      <c r="AC355" s="43">
        <v>0</v>
      </c>
      <c r="AD355" s="43">
        <v>0</v>
      </c>
      <c r="AE355" s="43">
        <v>0</v>
      </c>
      <c r="AF355" s="223">
        <v>0</v>
      </c>
      <c r="AG355" s="234"/>
      <c r="AH355" s="228">
        <v>0</v>
      </c>
      <c r="AI355" s="56">
        <f t="shared" si="61"/>
        <v>1758967</v>
      </c>
      <c r="AJ355" s="40">
        <v>42730</v>
      </c>
      <c r="AK355" s="56">
        <v>1758967</v>
      </c>
      <c r="AL355" s="43">
        <v>0</v>
      </c>
      <c r="AM355" s="43">
        <v>0</v>
      </c>
      <c r="AN355" s="43">
        <v>0</v>
      </c>
      <c r="AO355" s="43">
        <v>0</v>
      </c>
      <c r="AP355" s="43">
        <v>0</v>
      </c>
      <c r="AQ355" s="43">
        <v>0</v>
      </c>
      <c r="AR355" s="43">
        <v>0</v>
      </c>
      <c r="AS355" s="43">
        <v>0</v>
      </c>
      <c r="AT355" s="43">
        <v>0</v>
      </c>
      <c r="AU355" s="43">
        <v>0</v>
      </c>
      <c r="AV355" s="43"/>
      <c r="AW355" s="19"/>
      <c r="AX355" s="24">
        <f t="shared" si="62"/>
        <v>0</v>
      </c>
      <c r="AY355" s="24">
        <f t="shared" si="63"/>
        <v>0</v>
      </c>
      <c r="AZ355" s="24">
        <f t="shared" si="64"/>
        <v>0</v>
      </c>
      <c r="BA355" s="457">
        <f t="shared" si="65"/>
        <v>11</v>
      </c>
      <c r="BB355" s="217">
        <f t="shared" si="68"/>
        <v>1</v>
      </c>
      <c r="BC355" s="216">
        <f t="shared" si="66"/>
        <v>1</v>
      </c>
      <c r="BD355" s="14">
        <f t="shared" si="69"/>
        <v>33</v>
      </c>
      <c r="BE355" s="349">
        <f t="shared" si="67"/>
        <v>1758967</v>
      </c>
    </row>
    <row r="356" spans="1:57" s="14" customFormat="1" x14ac:dyDescent="0.2">
      <c r="A356" s="40">
        <v>42723</v>
      </c>
      <c r="B356" s="22">
        <v>9245122544</v>
      </c>
      <c r="C356" s="22">
        <f>COUNTIF(СписМінфін!$B$2:$B$101,F356)</f>
        <v>1</v>
      </c>
      <c r="D356" s="22">
        <v>9245122544</v>
      </c>
      <c r="E356" s="22" t="str">
        <f t="shared" si="59"/>
        <v>12ПУБЛІЧНЕ АКЦIОНЕРНЕ ТОВАРИСТВО "КРЕМЕНЧУЦЬКИЙ КОЛІСНИЙ ЗАВОД"</v>
      </c>
      <c r="F356" s="71" t="s">
        <v>38</v>
      </c>
      <c r="G356" s="41">
        <v>2316116036</v>
      </c>
      <c r="H356" s="40">
        <v>42723</v>
      </c>
      <c r="I356" s="40">
        <v>42723</v>
      </c>
      <c r="J356" s="40" t="s">
        <v>108</v>
      </c>
      <c r="K356" s="56">
        <v>2570067</v>
      </c>
      <c r="L356" s="40">
        <v>42754</v>
      </c>
      <c r="M356" s="24">
        <f t="shared" si="60"/>
        <v>2570067</v>
      </c>
      <c r="N356" s="40">
        <v>42754</v>
      </c>
      <c r="O356" s="24">
        <v>2570067</v>
      </c>
      <c r="P356" s="43">
        <v>0</v>
      </c>
      <c r="Q356" s="43">
        <v>0</v>
      </c>
      <c r="R356" s="43">
        <v>0</v>
      </c>
      <c r="S356" s="43">
        <v>0</v>
      </c>
      <c r="T356" s="43">
        <v>0</v>
      </c>
      <c r="U356" s="43">
        <v>0</v>
      </c>
      <c r="V356" s="43">
        <v>0</v>
      </c>
      <c r="W356" s="43">
        <v>0</v>
      </c>
      <c r="X356" s="43">
        <v>0</v>
      </c>
      <c r="Y356" s="223">
        <v>0</v>
      </c>
      <c r="Z356" s="339"/>
      <c r="AA356" s="228">
        <v>0</v>
      </c>
      <c r="AB356" s="43">
        <v>0</v>
      </c>
      <c r="AC356" s="43">
        <v>0</v>
      </c>
      <c r="AD356" s="43">
        <v>0</v>
      </c>
      <c r="AE356" s="43">
        <v>0</v>
      </c>
      <c r="AF356" s="223">
        <v>0</v>
      </c>
      <c r="AG356" s="234"/>
      <c r="AH356" s="228">
        <v>0</v>
      </c>
      <c r="AI356" s="56">
        <f t="shared" si="61"/>
        <v>2570067</v>
      </c>
      <c r="AJ356" s="40">
        <v>42786</v>
      </c>
      <c r="AK356" s="56">
        <v>2570067</v>
      </c>
      <c r="AL356" s="43">
        <v>0</v>
      </c>
      <c r="AM356" s="43">
        <v>0</v>
      </c>
      <c r="AN356" s="43">
        <v>0</v>
      </c>
      <c r="AO356" s="43">
        <v>0</v>
      </c>
      <c r="AP356" s="43">
        <v>0</v>
      </c>
      <c r="AQ356" s="43">
        <v>0</v>
      </c>
      <c r="AR356" s="43">
        <v>0</v>
      </c>
      <c r="AS356" s="43">
        <v>0</v>
      </c>
      <c r="AT356" s="43">
        <v>0</v>
      </c>
      <c r="AU356" s="43">
        <v>0</v>
      </c>
      <c r="AV356" s="43"/>
      <c r="AW356" s="19"/>
      <c r="AX356" s="24">
        <f t="shared" si="62"/>
        <v>0</v>
      </c>
      <c r="AY356" s="24">
        <f t="shared" si="63"/>
        <v>0</v>
      </c>
      <c r="AZ356" s="24">
        <f t="shared" si="64"/>
        <v>0</v>
      </c>
      <c r="BA356" s="457">
        <f t="shared" si="65"/>
        <v>12</v>
      </c>
      <c r="BB356" s="217">
        <f t="shared" si="68"/>
        <v>1</v>
      </c>
      <c r="BC356" s="216">
        <f t="shared" si="66"/>
        <v>1</v>
      </c>
      <c r="BD356" s="14">
        <f t="shared" si="69"/>
        <v>31</v>
      </c>
      <c r="BE356" s="349">
        <f t="shared" si="67"/>
        <v>2570067</v>
      </c>
    </row>
    <row r="357" spans="1:57" s="14" customFormat="1" hidden="1" x14ac:dyDescent="0.2">
      <c r="A357" s="40">
        <v>42450</v>
      </c>
      <c r="B357" s="22">
        <v>9039693956</v>
      </c>
      <c r="C357" s="22">
        <f>COUNTIF(СписМінфін!$B$2:$B$101,F357)</f>
        <v>1</v>
      </c>
      <c r="D357" s="22">
        <v>9039693956</v>
      </c>
      <c r="E357" s="22" t="str">
        <f t="shared" si="59"/>
        <v>3ПУБЛІЧНЕ АКЦIОНЕРНЕ ТОВАРИСТВО "МАЛИНОВЕ"</v>
      </c>
      <c r="F357" s="71" t="s">
        <v>35</v>
      </c>
      <c r="G357" s="41">
        <v>302495210194</v>
      </c>
      <c r="H357" s="40">
        <v>42450</v>
      </c>
      <c r="I357" s="40">
        <v>42450</v>
      </c>
      <c r="J357" s="40" t="s">
        <v>108</v>
      </c>
      <c r="K357" s="56">
        <v>323448</v>
      </c>
      <c r="L357" s="43">
        <v>0</v>
      </c>
      <c r="M357" s="24">
        <f t="shared" si="60"/>
        <v>0</v>
      </c>
      <c r="N357" s="43">
        <v>0</v>
      </c>
      <c r="O357" s="56">
        <v>0</v>
      </c>
      <c r="P357" s="43">
        <v>0</v>
      </c>
      <c r="Q357" s="43">
        <v>0</v>
      </c>
      <c r="R357" s="43">
        <v>0</v>
      </c>
      <c r="S357" s="43">
        <v>0</v>
      </c>
      <c r="T357" s="43">
        <v>0</v>
      </c>
      <c r="U357" s="43">
        <v>0</v>
      </c>
      <c r="V357" s="43">
        <v>0</v>
      </c>
      <c r="W357" s="43">
        <v>0</v>
      </c>
      <c r="X357" s="43">
        <v>0</v>
      </c>
      <c r="Y357" s="223">
        <v>0</v>
      </c>
      <c r="Z357" s="339"/>
      <c r="AA357" s="228">
        <v>0</v>
      </c>
      <c r="AB357" s="43">
        <v>0</v>
      </c>
      <c r="AC357" s="43">
        <v>0</v>
      </c>
      <c r="AD357" s="43">
        <v>0</v>
      </c>
      <c r="AE357" s="43">
        <v>0</v>
      </c>
      <c r="AF357" s="223">
        <v>0</v>
      </c>
      <c r="AG357" s="234"/>
      <c r="AH357" s="228">
        <v>0</v>
      </c>
      <c r="AI357" s="56">
        <f t="shared" si="61"/>
        <v>0</v>
      </c>
      <c r="AJ357" s="43">
        <v>0</v>
      </c>
      <c r="AK357" s="43">
        <v>0</v>
      </c>
      <c r="AL357" s="43">
        <v>0</v>
      </c>
      <c r="AM357" s="43">
        <v>0</v>
      </c>
      <c r="AN357" s="43">
        <v>0</v>
      </c>
      <c r="AO357" s="43">
        <v>0</v>
      </c>
      <c r="AP357" s="43">
        <v>0</v>
      </c>
      <c r="AQ357" s="43">
        <v>0</v>
      </c>
      <c r="AR357" s="43">
        <v>0</v>
      </c>
      <c r="AS357" s="43">
        <v>0</v>
      </c>
      <c r="AT357" s="43">
        <v>0</v>
      </c>
      <c r="AU357" s="43">
        <v>0</v>
      </c>
      <c r="AV357" s="43"/>
      <c r="AW357" s="19"/>
      <c r="AX357" s="24">
        <f t="shared" si="62"/>
        <v>323448</v>
      </c>
      <c r="AY357" s="24">
        <f t="shared" si="63"/>
        <v>0</v>
      </c>
      <c r="AZ357" s="24">
        <f t="shared" si="64"/>
        <v>323448</v>
      </c>
      <c r="BA357" s="457">
        <f t="shared" si="65"/>
        <v>3</v>
      </c>
      <c r="BB357" s="217" t="str">
        <f t="shared" si="68"/>
        <v>Немає висновку</v>
      </c>
      <c r="BC357" s="216" t="str">
        <f t="shared" si="66"/>
        <v>Немає висновку</v>
      </c>
      <c r="BD357" s="14" t="str">
        <f t="shared" si="69"/>
        <v>Немає висновку</v>
      </c>
      <c r="BE357" s="349">
        <f t="shared" si="67"/>
        <v>323448</v>
      </c>
    </row>
    <row r="358" spans="1:57" s="14" customFormat="1" hidden="1" x14ac:dyDescent="0.2">
      <c r="A358" s="40">
        <v>42480</v>
      </c>
      <c r="B358" s="22">
        <v>9061139408</v>
      </c>
      <c r="C358" s="22">
        <f>COUNTIF(СписМінфін!$B$2:$B$101,F358)</f>
        <v>1</v>
      </c>
      <c r="D358" s="22">
        <v>9061139408</v>
      </c>
      <c r="E358" s="22" t="str">
        <f t="shared" si="59"/>
        <v>4ПУБЛІЧНЕ АКЦIОНЕРНЕ ТОВАРИСТВО "МАЛИНОВЕ"</v>
      </c>
      <c r="F358" s="71" t="s">
        <v>35</v>
      </c>
      <c r="G358" s="41">
        <v>302495210194</v>
      </c>
      <c r="H358" s="40">
        <v>42480</v>
      </c>
      <c r="I358" s="40">
        <v>42480</v>
      </c>
      <c r="J358" s="40" t="s">
        <v>108</v>
      </c>
      <c r="K358" s="56">
        <v>2209372</v>
      </c>
      <c r="L358" s="43">
        <v>0</v>
      </c>
      <c r="M358" s="24">
        <f t="shared" si="60"/>
        <v>0</v>
      </c>
      <c r="N358" s="43">
        <v>0</v>
      </c>
      <c r="O358" s="56">
        <v>0</v>
      </c>
      <c r="P358" s="43">
        <v>0</v>
      </c>
      <c r="Q358" s="43">
        <v>0</v>
      </c>
      <c r="R358" s="43">
        <v>0</v>
      </c>
      <c r="S358" s="43">
        <v>0</v>
      </c>
      <c r="T358" s="43">
        <v>0</v>
      </c>
      <c r="U358" s="43">
        <v>0</v>
      </c>
      <c r="V358" s="43">
        <v>0</v>
      </c>
      <c r="W358" s="43">
        <v>0</v>
      </c>
      <c r="X358" s="43">
        <v>0</v>
      </c>
      <c r="Y358" s="223">
        <v>0</v>
      </c>
      <c r="Z358" s="339"/>
      <c r="AA358" s="228">
        <v>0</v>
      </c>
      <c r="AB358" s="43">
        <v>0</v>
      </c>
      <c r="AC358" s="43">
        <v>0</v>
      </c>
      <c r="AD358" s="43">
        <v>0</v>
      </c>
      <c r="AE358" s="43">
        <v>0</v>
      </c>
      <c r="AF358" s="223">
        <v>0</v>
      </c>
      <c r="AG358" s="234"/>
      <c r="AH358" s="228">
        <v>0</v>
      </c>
      <c r="AI358" s="56">
        <f t="shared" si="61"/>
        <v>0</v>
      </c>
      <c r="AJ358" s="43">
        <v>0</v>
      </c>
      <c r="AK358" s="43">
        <v>0</v>
      </c>
      <c r="AL358" s="43">
        <v>0</v>
      </c>
      <c r="AM358" s="43">
        <v>0</v>
      </c>
      <c r="AN358" s="43">
        <v>0</v>
      </c>
      <c r="AO358" s="43">
        <v>0</v>
      </c>
      <c r="AP358" s="43">
        <v>0</v>
      </c>
      <c r="AQ358" s="43">
        <v>0</v>
      </c>
      <c r="AR358" s="43">
        <v>0</v>
      </c>
      <c r="AS358" s="43">
        <v>0</v>
      </c>
      <c r="AT358" s="43">
        <v>0</v>
      </c>
      <c r="AU358" s="43">
        <v>0</v>
      </c>
      <c r="AV358" s="43"/>
      <c r="AW358" s="19"/>
      <c r="AX358" s="24">
        <f t="shared" si="62"/>
        <v>2209372</v>
      </c>
      <c r="AY358" s="24">
        <f t="shared" si="63"/>
        <v>0</v>
      </c>
      <c r="AZ358" s="24">
        <f t="shared" si="64"/>
        <v>2209372</v>
      </c>
      <c r="BA358" s="457">
        <f t="shared" si="65"/>
        <v>4</v>
      </c>
      <c r="BB358" s="217" t="str">
        <f t="shared" si="68"/>
        <v>Немає висновку</v>
      </c>
      <c r="BC358" s="216" t="str">
        <f t="shared" si="66"/>
        <v>Немає висновку</v>
      </c>
      <c r="BD358" s="14" t="str">
        <f t="shared" si="69"/>
        <v>Немає висновку</v>
      </c>
      <c r="BE358" s="349">
        <f t="shared" si="67"/>
        <v>2209372</v>
      </c>
    </row>
    <row r="359" spans="1:57" s="14" customFormat="1" x14ac:dyDescent="0.2">
      <c r="A359" s="40">
        <v>42510</v>
      </c>
      <c r="B359" s="22">
        <v>9082162578</v>
      </c>
      <c r="C359" s="22">
        <f>COUNTIF(СписМінфін!$B$2:$B$101,F359)</f>
        <v>1</v>
      </c>
      <c r="D359" s="22">
        <v>9082162578</v>
      </c>
      <c r="E359" s="22" t="str">
        <f t="shared" si="59"/>
        <v>5ПУБЛІЧНЕ АКЦIОНЕРНЕ ТОВАРИСТВО "МАЛИНОВЕ"</v>
      </c>
      <c r="F359" s="71" t="s">
        <v>35</v>
      </c>
      <c r="G359" s="41">
        <v>302495210194</v>
      </c>
      <c r="H359" s="40">
        <v>42510</v>
      </c>
      <c r="I359" s="40">
        <v>42510</v>
      </c>
      <c r="J359" s="40" t="s">
        <v>108</v>
      </c>
      <c r="K359" s="56">
        <v>1286011</v>
      </c>
      <c r="L359" s="40">
        <v>42655</v>
      </c>
      <c r="M359" s="24">
        <f t="shared" si="60"/>
        <v>1286011</v>
      </c>
      <c r="N359" s="40">
        <v>42655</v>
      </c>
      <c r="O359" s="24">
        <v>1286011</v>
      </c>
      <c r="P359" s="43">
        <v>0</v>
      </c>
      <c r="Q359" s="43">
        <v>0</v>
      </c>
      <c r="R359" s="43">
        <v>0</v>
      </c>
      <c r="S359" s="43">
        <v>0</v>
      </c>
      <c r="T359" s="43">
        <v>0</v>
      </c>
      <c r="U359" s="43">
        <v>0</v>
      </c>
      <c r="V359" s="43">
        <v>0</v>
      </c>
      <c r="W359" s="43">
        <v>0</v>
      </c>
      <c r="X359" s="43">
        <v>0</v>
      </c>
      <c r="Y359" s="223">
        <v>0</v>
      </c>
      <c r="Z359" s="339"/>
      <c r="AA359" s="228">
        <v>0</v>
      </c>
      <c r="AB359" s="43">
        <v>0</v>
      </c>
      <c r="AC359" s="43">
        <v>0</v>
      </c>
      <c r="AD359" s="43">
        <v>0</v>
      </c>
      <c r="AE359" s="43">
        <v>0</v>
      </c>
      <c r="AF359" s="223">
        <v>0</v>
      </c>
      <c r="AG359" s="234"/>
      <c r="AH359" s="228">
        <v>0</v>
      </c>
      <c r="AI359" s="56">
        <f t="shared" si="61"/>
        <v>1286011</v>
      </c>
      <c r="AJ359" s="40">
        <v>42661</v>
      </c>
      <c r="AK359" s="56">
        <v>1286011</v>
      </c>
      <c r="AL359" s="43">
        <v>0</v>
      </c>
      <c r="AM359" s="43">
        <v>0</v>
      </c>
      <c r="AN359" s="43">
        <v>0</v>
      </c>
      <c r="AO359" s="43">
        <v>0</v>
      </c>
      <c r="AP359" s="43">
        <v>0</v>
      </c>
      <c r="AQ359" s="43">
        <v>0</v>
      </c>
      <c r="AR359" s="43">
        <v>0</v>
      </c>
      <c r="AS359" s="43">
        <v>0</v>
      </c>
      <c r="AT359" s="43">
        <v>0</v>
      </c>
      <c r="AU359" s="43">
        <v>0</v>
      </c>
      <c r="AV359" s="43"/>
      <c r="AW359" s="19"/>
      <c r="AX359" s="24">
        <f t="shared" si="62"/>
        <v>0</v>
      </c>
      <c r="AY359" s="24">
        <f t="shared" si="63"/>
        <v>0</v>
      </c>
      <c r="AZ359" s="24">
        <f t="shared" si="64"/>
        <v>0</v>
      </c>
      <c r="BA359" s="457">
        <f t="shared" si="65"/>
        <v>5</v>
      </c>
      <c r="BB359" s="217">
        <f t="shared" si="68"/>
        <v>1</v>
      </c>
      <c r="BC359" s="216">
        <f t="shared" si="66"/>
        <v>1</v>
      </c>
      <c r="BD359" s="14">
        <f t="shared" si="69"/>
        <v>145</v>
      </c>
      <c r="BE359" s="349">
        <f t="shared" si="67"/>
        <v>1286011</v>
      </c>
    </row>
    <row r="360" spans="1:57" s="14" customFormat="1" x14ac:dyDescent="0.2">
      <c r="A360" s="40">
        <v>42542</v>
      </c>
      <c r="B360" s="22">
        <v>9102820692</v>
      </c>
      <c r="C360" s="22">
        <f>COUNTIF(СписМінфін!$B$2:$B$101,F360)</f>
        <v>1</v>
      </c>
      <c r="D360" s="22">
        <v>9102820692</v>
      </c>
      <c r="E360" s="22" t="str">
        <f t="shared" si="59"/>
        <v>6ПУБЛІЧНЕ АКЦIОНЕРНЕ ТОВАРИСТВО "МАЛИНОВЕ"</v>
      </c>
      <c r="F360" s="71" t="s">
        <v>35</v>
      </c>
      <c r="G360" s="41">
        <v>302495210194</v>
      </c>
      <c r="H360" s="40">
        <v>42542</v>
      </c>
      <c r="I360" s="40">
        <v>42542</v>
      </c>
      <c r="J360" s="40" t="s">
        <v>108</v>
      </c>
      <c r="K360" s="56">
        <v>1817640</v>
      </c>
      <c r="L360" s="40">
        <v>42655</v>
      </c>
      <c r="M360" s="24">
        <f t="shared" si="60"/>
        <v>1817640</v>
      </c>
      <c r="N360" s="40">
        <v>42655</v>
      </c>
      <c r="O360" s="24">
        <v>1817640</v>
      </c>
      <c r="P360" s="43">
        <v>0</v>
      </c>
      <c r="Q360" s="43">
        <v>0</v>
      </c>
      <c r="R360" s="43">
        <v>0</v>
      </c>
      <c r="S360" s="43">
        <v>0</v>
      </c>
      <c r="T360" s="43">
        <v>0</v>
      </c>
      <c r="U360" s="43">
        <v>0</v>
      </c>
      <c r="V360" s="43">
        <v>0</v>
      </c>
      <c r="W360" s="43">
        <v>0</v>
      </c>
      <c r="X360" s="43">
        <v>0</v>
      </c>
      <c r="Y360" s="223">
        <v>0</v>
      </c>
      <c r="Z360" s="339"/>
      <c r="AA360" s="228">
        <v>0</v>
      </c>
      <c r="AB360" s="43">
        <v>0</v>
      </c>
      <c r="AC360" s="43">
        <v>0</v>
      </c>
      <c r="AD360" s="43">
        <v>0</v>
      </c>
      <c r="AE360" s="43">
        <v>0</v>
      </c>
      <c r="AF360" s="223">
        <v>0</v>
      </c>
      <c r="AG360" s="234"/>
      <c r="AH360" s="228">
        <v>0</v>
      </c>
      <c r="AI360" s="56">
        <f t="shared" si="61"/>
        <v>1817640</v>
      </c>
      <c r="AJ360" s="40">
        <v>42661</v>
      </c>
      <c r="AK360" s="56">
        <v>1817640</v>
      </c>
      <c r="AL360" s="43">
        <v>0</v>
      </c>
      <c r="AM360" s="43">
        <v>0</v>
      </c>
      <c r="AN360" s="43">
        <v>0</v>
      </c>
      <c r="AO360" s="43">
        <v>0</v>
      </c>
      <c r="AP360" s="43">
        <v>0</v>
      </c>
      <c r="AQ360" s="43">
        <v>0</v>
      </c>
      <c r="AR360" s="43">
        <v>0</v>
      </c>
      <c r="AS360" s="43">
        <v>0</v>
      </c>
      <c r="AT360" s="43">
        <v>0</v>
      </c>
      <c r="AU360" s="43">
        <v>0</v>
      </c>
      <c r="AV360" s="43"/>
      <c r="AW360" s="19"/>
      <c r="AX360" s="24">
        <f t="shared" si="62"/>
        <v>0</v>
      </c>
      <c r="AY360" s="24">
        <f t="shared" si="63"/>
        <v>0</v>
      </c>
      <c r="AZ360" s="24">
        <f t="shared" si="64"/>
        <v>0</v>
      </c>
      <c r="BA360" s="457">
        <f t="shared" si="65"/>
        <v>6</v>
      </c>
      <c r="BB360" s="217">
        <f t="shared" si="68"/>
        <v>1</v>
      </c>
      <c r="BC360" s="216">
        <f t="shared" si="66"/>
        <v>1</v>
      </c>
      <c r="BD360" s="14">
        <f t="shared" si="69"/>
        <v>113</v>
      </c>
      <c r="BE360" s="349">
        <f t="shared" si="67"/>
        <v>1817640</v>
      </c>
    </row>
    <row r="361" spans="1:57" s="14" customFormat="1" x14ac:dyDescent="0.2">
      <c r="A361" s="40">
        <v>42571</v>
      </c>
      <c r="B361" s="22">
        <v>9125511495</v>
      </c>
      <c r="C361" s="22">
        <f>COUNTIF(СписМінфін!$B$2:$B$101,F361)</f>
        <v>1</v>
      </c>
      <c r="D361" s="22">
        <v>9125511495</v>
      </c>
      <c r="E361" s="22" t="str">
        <f t="shared" si="59"/>
        <v>7ПУБЛІЧНЕ АКЦIОНЕРНЕ ТОВАРИСТВО "МАЛИНОВЕ"</v>
      </c>
      <c r="F361" s="71" t="s">
        <v>35</v>
      </c>
      <c r="G361" s="41">
        <v>302495210194</v>
      </c>
      <c r="H361" s="40">
        <v>42571</v>
      </c>
      <c r="I361" s="40">
        <v>42571</v>
      </c>
      <c r="J361" s="40" t="s">
        <v>108</v>
      </c>
      <c r="K361" s="56">
        <v>4680021</v>
      </c>
      <c r="L361" s="40">
        <v>42627</v>
      </c>
      <c r="M361" s="24">
        <f t="shared" si="60"/>
        <v>4680021</v>
      </c>
      <c r="N361" s="40">
        <v>42627</v>
      </c>
      <c r="O361" s="24">
        <v>4680021</v>
      </c>
      <c r="P361" s="43">
        <v>0</v>
      </c>
      <c r="Q361" s="43">
        <v>0</v>
      </c>
      <c r="R361" s="43">
        <v>0</v>
      </c>
      <c r="S361" s="43">
        <v>0</v>
      </c>
      <c r="T361" s="43">
        <v>0</v>
      </c>
      <c r="U361" s="43">
        <v>0</v>
      </c>
      <c r="V361" s="43">
        <v>0</v>
      </c>
      <c r="W361" s="43">
        <v>0</v>
      </c>
      <c r="X361" s="43">
        <v>0</v>
      </c>
      <c r="Y361" s="223">
        <v>0</v>
      </c>
      <c r="Z361" s="339"/>
      <c r="AA361" s="228">
        <v>0</v>
      </c>
      <c r="AB361" s="43">
        <v>0</v>
      </c>
      <c r="AC361" s="43">
        <v>0</v>
      </c>
      <c r="AD361" s="43">
        <v>0</v>
      </c>
      <c r="AE361" s="43">
        <v>0</v>
      </c>
      <c r="AF361" s="223">
        <v>0</v>
      </c>
      <c r="AG361" s="234"/>
      <c r="AH361" s="228">
        <v>0</v>
      </c>
      <c r="AI361" s="56">
        <f t="shared" si="61"/>
        <v>4680021</v>
      </c>
      <c r="AJ361" s="40">
        <v>42629</v>
      </c>
      <c r="AK361" s="56">
        <v>4680021</v>
      </c>
      <c r="AL361" s="43">
        <v>0</v>
      </c>
      <c r="AM361" s="43">
        <v>0</v>
      </c>
      <c r="AN361" s="43">
        <v>0</v>
      </c>
      <c r="AO361" s="43">
        <v>0</v>
      </c>
      <c r="AP361" s="43">
        <v>0</v>
      </c>
      <c r="AQ361" s="43">
        <v>0</v>
      </c>
      <c r="AR361" s="43">
        <v>0</v>
      </c>
      <c r="AS361" s="43">
        <v>0</v>
      </c>
      <c r="AT361" s="43">
        <v>0</v>
      </c>
      <c r="AU361" s="43">
        <v>0</v>
      </c>
      <c r="AV361" s="43"/>
      <c r="AW361" s="19"/>
      <c r="AX361" s="24">
        <f t="shared" si="62"/>
        <v>0</v>
      </c>
      <c r="AY361" s="24">
        <f t="shared" si="63"/>
        <v>0</v>
      </c>
      <c r="AZ361" s="24">
        <f t="shared" si="64"/>
        <v>0</v>
      </c>
      <c r="BA361" s="457">
        <f t="shared" si="65"/>
        <v>7</v>
      </c>
      <c r="BB361" s="217">
        <f t="shared" si="68"/>
        <v>1</v>
      </c>
      <c r="BC361" s="216">
        <f t="shared" si="66"/>
        <v>1</v>
      </c>
      <c r="BD361" s="14">
        <f t="shared" si="69"/>
        <v>56</v>
      </c>
      <c r="BE361" s="349">
        <f t="shared" si="67"/>
        <v>4680021</v>
      </c>
    </row>
    <row r="362" spans="1:57" s="14" customFormat="1" x14ac:dyDescent="0.2">
      <c r="A362" s="40">
        <v>42604</v>
      </c>
      <c r="B362" s="22">
        <v>9151544744</v>
      </c>
      <c r="C362" s="22">
        <f>COUNTIF(СписМінфін!$B$2:$B$101,F362)</f>
        <v>1</v>
      </c>
      <c r="D362" s="22">
        <v>9151544744</v>
      </c>
      <c r="E362" s="22" t="str">
        <f t="shared" si="59"/>
        <v>8ПУБЛІЧНЕ АКЦIОНЕРНЕ ТОВАРИСТВО "МАЛИНОВЕ"</v>
      </c>
      <c r="F362" s="71" t="s">
        <v>35</v>
      </c>
      <c r="G362" s="41">
        <v>302495210194</v>
      </c>
      <c r="H362" s="40">
        <v>42604</v>
      </c>
      <c r="I362" s="40">
        <v>42604</v>
      </c>
      <c r="J362" s="40" t="s">
        <v>108</v>
      </c>
      <c r="K362" s="56">
        <v>2305379</v>
      </c>
      <c r="L362" s="40">
        <v>42655</v>
      </c>
      <c r="M362" s="24">
        <f t="shared" si="60"/>
        <v>2305379</v>
      </c>
      <c r="N362" s="40">
        <v>42655</v>
      </c>
      <c r="O362" s="24">
        <v>2305379</v>
      </c>
      <c r="P362" s="43">
        <v>0</v>
      </c>
      <c r="Q362" s="43">
        <v>0</v>
      </c>
      <c r="R362" s="43">
        <v>0</v>
      </c>
      <c r="S362" s="43">
        <v>0</v>
      </c>
      <c r="T362" s="43">
        <v>0</v>
      </c>
      <c r="U362" s="43">
        <v>0</v>
      </c>
      <c r="V362" s="43">
        <v>0</v>
      </c>
      <c r="W362" s="43">
        <v>0</v>
      </c>
      <c r="X362" s="43">
        <v>0</v>
      </c>
      <c r="Y362" s="223">
        <v>0</v>
      </c>
      <c r="Z362" s="339"/>
      <c r="AA362" s="228">
        <v>0</v>
      </c>
      <c r="AB362" s="43">
        <v>0</v>
      </c>
      <c r="AC362" s="43">
        <v>0</v>
      </c>
      <c r="AD362" s="43">
        <v>0</v>
      </c>
      <c r="AE362" s="43">
        <v>0</v>
      </c>
      <c r="AF362" s="223">
        <v>0</v>
      </c>
      <c r="AG362" s="234"/>
      <c r="AH362" s="228">
        <v>0</v>
      </c>
      <c r="AI362" s="56">
        <f t="shared" si="61"/>
        <v>2305379</v>
      </c>
      <c r="AJ362" s="40">
        <v>42661</v>
      </c>
      <c r="AK362" s="56">
        <v>2305379</v>
      </c>
      <c r="AL362" s="43">
        <v>0</v>
      </c>
      <c r="AM362" s="43">
        <v>0</v>
      </c>
      <c r="AN362" s="43">
        <v>0</v>
      </c>
      <c r="AO362" s="43">
        <v>0</v>
      </c>
      <c r="AP362" s="43">
        <v>0</v>
      </c>
      <c r="AQ362" s="43">
        <v>0</v>
      </c>
      <c r="AR362" s="43">
        <v>0</v>
      </c>
      <c r="AS362" s="43">
        <v>0</v>
      </c>
      <c r="AT362" s="43">
        <v>0</v>
      </c>
      <c r="AU362" s="43">
        <v>0</v>
      </c>
      <c r="AV362" s="43"/>
      <c r="AW362" s="19"/>
      <c r="AX362" s="24">
        <f t="shared" si="62"/>
        <v>0</v>
      </c>
      <c r="AY362" s="24">
        <f t="shared" si="63"/>
        <v>0</v>
      </c>
      <c r="AZ362" s="24">
        <f t="shared" si="64"/>
        <v>0</v>
      </c>
      <c r="BA362" s="457">
        <f t="shared" si="65"/>
        <v>8</v>
      </c>
      <c r="BB362" s="217">
        <f t="shared" si="68"/>
        <v>1</v>
      </c>
      <c r="BC362" s="216">
        <f t="shared" si="66"/>
        <v>1</v>
      </c>
      <c r="BD362" s="14">
        <f t="shared" si="69"/>
        <v>51</v>
      </c>
      <c r="BE362" s="349">
        <f t="shared" si="67"/>
        <v>2305379</v>
      </c>
    </row>
    <row r="363" spans="1:57" s="14" customFormat="1" x14ac:dyDescent="0.2">
      <c r="A363" s="40">
        <v>42633</v>
      </c>
      <c r="B363" s="22">
        <v>9173044150</v>
      </c>
      <c r="C363" s="22">
        <f>COUNTIF(СписМінфін!$B$2:$B$101,F363)</f>
        <v>1</v>
      </c>
      <c r="D363" s="22">
        <v>9173044150</v>
      </c>
      <c r="E363" s="22" t="str">
        <f t="shared" si="59"/>
        <v>9ПУБЛІЧНЕ АКЦIОНЕРНЕ ТОВАРИСТВО "МАЛИНОВЕ"</v>
      </c>
      <c r="F363" s="71" t="s">
        <v>35</v>
      </c>
      <c r="G363" s="41">
        <v>302495210194</v>
      </c>
      <c r="H363" s="40">
        <v>42633</v>
      </c>
      <c r="I363" s="40">
        <v>42633</v>
      </c>
      <c r="J363" s="40" t="s">
        <v>108</v>
      </c>
      <c r="K363" s="56">
        <v>2224590</v>
      </c>
      <c r="L363" s="40">
        <v>42724</v>
      </c>
      <c r="M363" s="24">
        <f t="shared" si="60"/>
        <v>2224590</v>
      </c>
      <c r="N363" s="40">
        <v>42724</v>
      </c>
      <c r="O363" s="24">
        <v>2224590</v>
      </c>
      <c r="P363" s="43">
        <v>0</v>
      </c>
      <c r="Q363" s="43">
        <v>0</v>
      </c>
      <c r="R363" s="43">
        <v>0</v>
      </c>
      <c r="S363" s="43">
        <v>0</v>
      </c>
      <c r="T363" s="43">
        <v>0</v>
      </c>
      <c r="U363" s="43">
        <v>0</v>
      </c>
      <c r="V363" s="43">
        <v>0</v>
      </c>
      <c r="W363" s="43">
        <v>0</v>
      </c>
      <c r="X363" s="43">
        <v>0</v>
      </c>
      <c r="Y363" s="223">
        <v>0</v>
      </c>
      <c r="Z363" s="339"/>
      <c r="AA363" s="228">
        <v>0</v>
      </c>
      <c r="AB363" s="43">
        <v>0</v>
      </c>
      <c r="AC363" s="43">
        <v>0</v>
      </c>
      <c r="AD363" s="43">
        <v>0</v>
      </c>
      <c r="AE363" s="43">
        <v>0</v>
      </c>
      <c r="AF363" s="223">
        <v>0</v>
      </c>
      <c r="AG363" s="234"/>
      <c r="AH363" s="228">
        <v>0</v>
      </c>
      <c r="AI363" s="56">
        <f t="shared" si="61"/>
        <v>2224590</v>
      </c>
      <c r="AJ363" s="40">
        <v>42726</v>
      </c>
      <c r="AK363" s="56">
        <v>2224590</v>
      </c>
      <c r="AL363" s="43">
        <v>0</v>
      </c>
      <c r="AM363" s="43">
        <v>0</v>
      </c>
      <c r="AN363" s="43">
        <v>0</v>
      </c>
      <c r="AO363" s="43">
        <v>0</v>
      </c>
      <c r="AP363" s="43">
        <v>0</v>
      </c>
      <c r="AQ363" s="43">
        <v>0</v>
      </c>
      <c r="AR363" s="43">
        <v>0</v>
      </c>
      <c r="AS363" s="43">
        <v>0</v>
      </c>
      <c r="AT363" s="43">
        <v>0</v>
      </c>
      <c r="AU363" s="43">
        <v>0</v>
      </c>
      <c r="AV363" s="43"/>
      <c r="AW363" s="19"/>
      <c r="AX363" s="24">
        <f t="shared" si="62"/>
        <v>0</v>
      </c>
      <c r="AY363" s="24">
        <f t="shared" si="63"/>
        <v>0</v>
      </c>
      <c r="AZ363" s="24">
        <f t="shared" si="64"/>
        <v>0</v>
      </c>
      <c r="BA363" s="457">
        <f t="shared" si="65"/>
        <v>9</v>
      </c>
      <c r="BB363" s="217">
        <f t="shared" si="68"/>
        <v>1</v>
      </c>
      <c r="BC363" s="216">
        <f t="shared" si="66"/>
        <v>1</v>
      </c>
      <c r="BD363" s="14">
        <f t="shared" si="69"/>
        <v>91</v>
      </c>
      <c r="BE363" s="349">
        <f t="shared" si="67"/>
        <v>2224590</v>
      </c>
    </row>
    <row r="364" spans="1:57" s="14" customFormat="1" x14ac:dyDescent="0.2">
      <c r="A364" s="40">
        <v>42662</v>
      </c>
      <c r="B364" s="22">
        <v>9197140489</v>
      </c>
      <c r="C364" s="22">
        <f>COUNTIF(СписМінфін!$B$2:$B$101,F364)</f>
        <v>1</v>
      </c>
      <c r="D364" s="22">
        <v>9197140489</v>
      </c>
      <c r="E364" s="22" t="str">
        <f t="shared" si="59"/>
        <v>10ПУБЛІЧНЕ АКЦIОНЕРНЕ ТОВАРИСТВО "МАЛИНОВЕ"</v>
      </c>
      <c r="F364" s="71" t="s">
        <v>35</v>
      </c>
      <c r="G364" s="41">
        <v>302495210194</v>
      </c>
      <c r="H364" s="40">
        <v>42662</v>
      </c>
      <c r="I364" s="40">
        <v>42662</v>
      </c>
      <c r="J364" s="40" t="s">
        <v>108</v>
      </c>
      <c r="K364" s="56">
        <v>3477964</v>
      </c>
      <c r="L364" s="40">
        <v>42724</v>
      </c>
      <c r="M364" s="24">
        <f t="shared" si="60"/>
        <v>3477964</v>
      </c>
      <c r="N364" s="40">
        <v>42724</v>
      </c>
      <c r="O364" s="24">
        <v>3477964</v>
      </c>
      <c r="P364" s="43">
        <v>0</v>
      </c>
      <c r="Q364" s="43">
        <v>0</v>
      </c>
      <c r="R364" s="43">
        <v>0</v>
      </c>
      <c r="S364" s="43">
        <v>0</v>
      </c>
      <c r="T364" s="43">
        <v>0</v>
      </c>
      <c r="U364" s="43">
        <v>0</v>
      </c>
      <c r="V364" s="43">
        <v>0</v>
      </c>
      <c r="W364" s="43">
        <v>0</v>
      </c>
      <c r="X364" s="43">
        <v>0</v>
      </c>
      <c r="Y364" s="223">
        <v>0</v>
      </c>
      <c r="Z364" s="339"/>
      <c r="AA364" s="228">
        <v>0</v>
      </c>
      <c r="AB364" s="43">
        <v>0</v>
      </c>
      <c r="AC364" s="43">
        <v>0</v>
      </c>
      <c r="AD364" s="43">
        <v>0</v>
      </c>
      <c r="AE364" s="43">
        <v>0</v>
      </c>
      <c r="AF364" s="223">
        <v>0</v>
      </c>
      <c r="AG364" s="234"/>
      <c r="AH364" s="228">
        <v>0</v>
      </c>
      <c r="AI364" s="56">
        <f t="shared" si="61"/>
        <v>3477964</v>
      </c>
      <c r="AJ364" s="40">
        <v>42726</v>
      </c>
      <c r="AK364" s="56">
        <v>3477964</v>
      </c>
      <c r="AL364" s="43">
        <v>0</v>
      </c>
      <c r="AM364" s="43">
        <v>0</v>
      </c>
      <c r="AN364" s="43">
        <v>0</v>
      </c>
      <c r="AO364" s="43">
        <v>0</v>
      </c>
      <c r="AP364" s="43">
        <v>0</v>
      </c>
      <c r="AQ364" s="43">
        <v>0</v>
      </c>
      <c r="AR364" s="43">
        <v>0</v>
      </c>
      <c r="AS364" s="43">
        <v>0</v>
      </c>
      <c r="AT364" s="43">
        <v>0</v>
      </c>
      <c r="AU364" s="43">
        <v>0</v>
      </c>
      <c r="AV364" s="43"/>
      <c r="AW364" s="19"/>
      <c r="AX364" s="24">
        <f t="shared" si="62"/>
        <v>0</v>
      </c>
      <c r="AY364" s="24">
        <f t="shared" si="63"/>
        <v>0</v>
      </c>
      <c r="AZ364" s="24">
        <f t="shared" si="64"/>
        <v>0</v>
      </c>
      <c r="BA364" s="457">
        <f t="shared" si="65"/>
        <v>10</v>
      </c>
      <c r="BB364" s="217">
        <f t="shared" si="68"/>
        <v>1</v>
      </c>
      <c r="BC364" s="216">
        <f t="shared" si="66"/>
        <v>1</v>
      </c>
      <c r="BD364" s="14">
        <f t="shared" si="69"/>
        <v>62</v>
      </c>
      <c r="BE364" s="349">
        <f t="shared" si="67"/>
        <v>3477964</v>
      </c>
    </row>
    <row r="365" spans="1:57" s="14" customFormat="1" x14ac:dyDescent="0.2">
      <c r="A365" s="40">
        <v>42695</v>
      </c>
      <c r="B365" s="22">
        <v>9223206105</v>
      </c>
      <c r="C365" s="22">
        <f>COUNTIF(СписМінфін!$B$2:$B$101,F365)</f>
        <v>1</v>
      </c>
      <c r="D365" s="22">
        <v>9223206105</v>
      </c>
      <c r="E365" s="22" t="str">
        <f t="shared" si="59"/>
        <v>11ПУБЛІЧНЕ АКЦIОНЕРНЕ ТОВАРИСТВО "МАЛИНОВЕ"</v>
      </c>
      <c r="F365" s="71" t="s">
        <v>35</v>
      </c>
      <c r="G365" s="41">
        <v>302495210194</v>
      </c>
      <c r="H365" s="40">
        <v>42695</v>
      </c>
      <c r="I365" s="40">
        <v>42695</v>
      </c>
      <c r="J365" s="40" t="s">
        <v>108</v>
      </c>
      <c r="K365" s="56">
        <v>1203651</v>
      </c>
      <c r="L365" s="40">
        <v>42787</v>
      </c>
      <c r="M365" s="24">
        <f t="shared" si="60"/>
        <v>1203651</v>
      </c>
      <c r="N365" s="40">
        <v>42788</v>
      </c>
      <c r="O365" s="24">
        <v>1203651</v>
      </c>
      <c r="P365" s="43">
        <v>0</v>
      </c>
      <c r="Q365" s="43">
        <v>0</v>
      </c>
      <c r="R365" s="43">
        <v>0</v>
      </c>
      <c r="S365" s="43">
        <v>0</v>
      </c>
      <c r="T365" s="43">
        <v>0</v>
      </c>
      <c r="U365" s="43">
        <v>0</v>
      </c>
      <c r="V365" s="43">
        <v>0</v>
      </c>
      <c r="W365" s="43">
        <v>0</v>
      </c>
      <c r="X365" s="43">
        <v>0</v>
      </c>
      <c r="Y365" s="223">
        <v>0</v>
      </c>
      <c r="Z365" s="339"/>
      <c r="AA365" s="228">
        <v>0</v>
      </c>
      <c r="AB365" s="43">
        <v>0</v>
      </c>
      <c r="AC365" s="43">
        <v>0</v>
      </c>
      <c r="AD365" s="43">
        <v>0</v>
      </c>
      <c r="AE365" s="43">
        <v>0</v>
      </c>
      <c r="AF365" s="223">
        <v>0</v>
      </c>
      <c r="AG365" s="234"/>
      <c r="AH365" s="228">
        <v>0</v>
      </c>
      <c r="AI365" s="56">
        <f t="shared" si="61"/>
        <v>1203651</v>
      </c>
      <c r="AJ365" s="40">
        <v>42793</v>
      </c>
      <c r="AK365" s="56">
        <v>1203651</v>
      </c>
      <c r="AL365" s="43">
        <v>0</v>
      </c>
      <c r="AM365" s="43">
        <v>0</v>
      </c>
      <c r="AN365" s="43">
        <v>0</v>
      </c>
      <c r="AO365" s="43">
        <v>0</v>
      </c>
      <c r="AP365" s="43">
        <v>0</v>
      </c>
      <c r="AQ365" s="43">
        <v>0</v>
      </c>
      <c r="AR365" s="43">
        <v>0</v>
      </c>
      <c r="AS365" s="43">
        <v>0</v>
      </c>
      <c r="AT365" s="43">
        <v>0</v>
      </c>
      <c r="AU365" s="43">
        <v>0</v>
      </c>
      <c r="AV365" s="43"/>
      <c r="AW365" s="19"/>
      <c r="AX365" s="24">
        <f t="shared" si="62"/>
        <v>0</v>
      </c>
      <c r="AY365" s="24">
        <f t="shared" si="63"/>
        <v>0</v>
      </c>
      <c r="AZ365" s="24">
        <f t="shared" si="64"/>
        <v>0</v>
      </c>
      <c r="BA365" s="457">
        <f t="shared" si="65"/>
        <v>11</v>
      </c>
      <c r="BB365" s="217">
        <f t="shared" si="68"/>
        <v>1</v>
      </c>
      <c r="BC365" s="216">
        <f t="shared" si="66"/>
        <v>1</v>
      </c>
      <c r="BD365" s="14">
        <f t="shared" si="69"/>
        <v>93</v>
      </c>
      <c r="BE365" s="349">
        <f t="shared" si="67"/>
        <v>1203651</v>
      </c>
    </row>
    <row r="366" spans="1:57" s="14" customFormat="1" x14ac:dyDescent="0.2">
      <c r="A366" s="40">
        <v>42420</v>
      </c>
      <c r="B366" s="22">
        <v>9021271766</v>
      </c>
      <c r="C366" s="22">
        <f>COUNTIF(СписМінфін!$B$2:$B$101,F366)</f>
        <v>1</v>
      </c>
      <c r="D366" s="22">
        <v>9021271766</v>
      </c>
      <c r="E366" s="22" t="str">
        <f t="shared" si="59"/>
        <v>2ПУБЛІЧНЕ АКЦIОНЕРНЕ ТОВАРИСТВО "МИРОНІВСЬКИЙ ЗАВОД ПО ВИГОТОВЛЕННЮ КРУП І КОМБІКОРМІВ "</v>
      </c>
      <c r="F366" s="71" t="s">
        <v>47</v>
      </c>
      <c r="G366" s="41">
        <v>9517710155</v>
      </c>
      <c r="H366" s="40">
        <v>42420</v>
      </c>
      <c r="I366" s="40">
        <v>42420</v>
      </c>
      <c r="J366" s="40" t="s">
        <v>108</v>
      </c>
      <c r="K366" s="56">
        <v>200000000</v>
      </c>
      <c r="L366" s="40">
        <v>42450</v>
      </c>
      <c r="M366" s="24">
        <f t="shared" si="60"/>
        <v>200000000</v>
      </c>
      <c r="N366" s="40">
        <v>42453</v>
      </c>
      <c r="O366" s="24">
        <v>200000000</v>
      </c>
      <c r="P366" s="43">
        <v>0</v>
      </c>
      <c r="Q366" s="43">
        <v>0</v>
      </c>
      <c r="R366" s="43">
        <v>0</v>
      </c>
      <c r="S366" s="43">
        <v>0</v>
      </c>
      <c r="T366" s="43">
        <v>0</v>
      </c>
      <c r="U366" s="43">
        <v>0</v>
      </c>
      <c r="V366" s="43">
        <v>0</v>
      </c>
      <c r="W366" s="43">
        <v>0</v>
      </c>
      <c r="X366" s="43">
        <v>0</v>
      </c>
      <c r="Y366" s="223">
        <v>0</v>
      </c>
      <c r="Z366" s="339"/>
      <c r="AA366" s="228">
        <v>0</v>
      </c>
      <c r="AB366" s="43">
        <v>0</v>
      </c>
      <c r="AC366" s="43">
        <v>0</v>
      </c>
      <c r="AD366" s="43">
        <v>0</v>
      </c>
      <c r="AE366" s="43">
        <v>0</v>
      </c>
      <c r="AF366" s="223">
        <v>0</v>
      </c>
      <c r="AG366" s="234"/>
      <c r="AH366" s="228">
        <v>0</v>
      </c>
      <c r="AI366" s="56">
        <f t="shared" si="61"/>
        <v>200000000</v>
      </c>
      <c r="AJ366" s="40">
        <v>42460</v>
      </c>
      <c r="AK366" s="56">
        <v>200000000</v>
      </c>
      <c r="AL366" s="43">
        <v>0</v>
      </c>
      <c r="AM366" s="43">
        <v>0</v>
      </c>
      <c r="AN366" s="43">
        <v>0</v>
      </c>
      <c r="AO366" s="43">
        <v>0</v>
      </c>
      <c r="AP366" s="43">
        <v>0</v>
      </c>
      <c r="AQ366" s="43">
        <v>0</v>
      </c>
      <c r="AR366" s="43">
        <v>0</v>
      </c>
      <c r="AS366" s="43">
        <v>0</v>
      </c>
      <c r="AT366" s="43">
        <v>0</v>
      </c>
      <c r="AU366" s="43">
        <v>0</v>
      </c>
      <c r="AV366" s="43"/>
      <c r="AW366" s="19"/>
      <c r="AX366" s="24">
        <f t="shared" si="62"/>
        <v>0</v>
      </c>
      <c r="AY366" s="24">
        <f t="shared" si="63"/>
        <v>0</v>
      </c>
      <c r="AZ366" s="24">
        <f t="shared" si="64"/>
        <v>0</v>
      </c>
      <c r="BA366" s="457">
        <f t="shared" si="65"/>
        <v>2</v>
      </c>
      <c r="BB366" s="217">
        <f t="shared" si="68"/>
        <v>1</v>
      </c>
      <c r="BC366" s="216">
        <f t="shared" si="66"/>
        <v>1</v>
      </c>
      <c r="BD366" s="14">
        <f t="shared" si="69"/>
        <v>33</v>
      </c>
      <c r="BE366" s="349">
        <f t="shared" si="67"/>
        <v>200000000</v>
      </c>
    </row>
    <row r="367" spans="1:57" s="14" customFormat="1" x14ac:dyDescent="0.2">
      <c r="A367" s="40">
        <v>42447</v>
      </c>
      <c r="B367" s="22">
        <v>9038979482</v>
      </c>
      <c r="C367" s="22">
        <f>COUNTIF(СписМінфін!$B$2:$B$101,F367)</f>
        <v>1</v>
      </c>
      <c r="D367" s="22">
        <v>9038979482</v>
      </c>
      <c r="E367" s="22" t="str">
        <f t="shared" si="59"/>
        <v>3ПУБЛІЧНЕ АКЦIОНЕРНЕ ТОВАРИСТВО "МИРОНІВСЬКИЙ ЗАВОД ПО ВИГОТОВЛЕННЮ КРУП І КОМБІКОРМІВ "</v>
      </c>
      <c r="F367" s="71" t="s">
        <v>47</v>
      </c>
      <c r="G367" s="41">
        <v>9517710155</v>
      </c>
      <c r="H367" s="40">
        <v>42447</v>
      </c>
      <c r="I367" s="40">
        <v>42447</v>
      </c>
      <c r="J367" s="40" t="s">
        <v>108</v>
      </c>
      <c r="K367" s="56">
        <v>75000000</v>
      </c>
      <c r="L367" s="40">
        <v>42480</v>
      </c>
      <c r="M367" s="24">
        <f t="shared" si="60"/>
        <v>75000000</v>
      </c>
      <c r="N367" s="40">
        <v>42481</v>
      </c>
      <c r="O367" s="24">
        <v>75000000</v>
      </c>
      <c r="P367" s="43">
        <v>0</v>
      </c>
      <c r="Q367" s="43">
        <v>0</v>
      </c>
      <c r="R367" s="43">
        <v>0</v>
      </c>
      <c r="S367" s="43">
        <v>0</v>
      </c>
      <c r="T367" s="43">
        <v>0</v>
      </c>
      <c r="U367" s="43">
        <v>0</v>
      </c>
      <c r="V367" s="43">
        <v>0</v>
      </c>
      <c r="W367" s="43">
        <v>0</v>
      </c>
      <c r="X367" s="43">
        <v>0</v>
      </c>
      <c r="Y367" s="223">
        <v>0</v>
      </c>
      <c r="Z367" s="339"/>
      <c r="AA367" s="228">
        <v>0</v>
      </c>
      <c r="AB367" s="43">
        <v>0</v>
      </c>
      <c r="AC367" s="43">
        <v>0</v>
      </c>
      <c r="AD367" s="43">
        <v>0</v>
      </c>
      <c r="AE367" s="43">
        <v>0</v>
      </c>
      <c r="AF367" s="223">
        <v>0</v>
      </c>
      <c r="AG367" s="234"/>
      <c r="AH367" s="228">
        <v>0</v>
      </c>
      <c r="AI367" s="56">
        <f t="shared" si="61"/>
        <v>75000000</v>
      </c>
      <c r="AJ367" s="40">
        <v>42488</v>
      </c>
      <c r="AK367" s="56">
        <v>75000000</v>
      </c>
      <c r="AL367" s="43">
        <v>0</v>
      </c>
      <c r="AM367" s="43">
        <v>0</v>
      </c>
      <c r="AN367" s="43">
        <v>0</v>
      </c>
      <c r="AO367" s="43">
        <v>0</v>
      </c>
      <c r="AP367" s="43">
        <v>0</v>
      </c>
      <c r="AQ367" s="43">
        <v>0</v>
      </c>
      <c r="AR367" s="43">
        <v>0</v>
      </c>
      <c r="AS367" s="43">
        <v>0</v>
      </c>
      <c r="AT367" s="43">
        <v>0</v>
      </c>
      <c r="AU367" s="43">
        <v>0</v>
      </c>
      <c r="AV367" s="43"/>
      <c r="AW367" s="19"/>
      <c r="AX367" s="24">
        <f t="shared" si="62"/>
        <v>0</v>
      </c>
      <c r="AY367" s="24">
        <f t="shared" si="63"/>
        <v>0</v>
      </c>
      <c r="AZ367" s="24">
        <f t="shared" si="64"/>
        <v>0</v>
      </c>
      <c r="BA367" s="457">
        <f t="shared" si="65"/>
        <v>3</v>
      </c>
      <c r="BB367" s="217">
        <f t="shared" si="68"/>
        <v>1</v>
      </c>
      <c r="BC367" s="216">
        <f t="shared" si="66"/>
        <v>1</v>
      </c>
      <c r="BD367" s="14">
        <f t="shared" si="69"/>
        <v>34</v>
      </c>
      <c r="BE367" s="349">
        <f t="shared" si="67"/>
        <v>75000000</v>
      </c>
    </row>
    <row r="368" spans="1:57" s="14" customFormat="1" x14ac:dyDescent="0.2">
      <c r="A368" s="40">
        <v>42480</v>
      </c>
      <c r="B368" s="22">
        <v>9060535444</v>
      </c>
      <c r="C368" s="22">
        <f>COUNTIF(СписМінфін!$B$2:$B$101,F368)</f>
        <v>1</v>
      </c>
      <c r="D368" s="22">
        <v>9060535444</v>
      </c>
      <c r="E368" s="22" t="str">
        <f t="shared" si="59"/>
        <v>4ПУБЛІЧНЕ АКЦIОНЕРНЕ ТОВАРИСТВО "МИРОНІВСЬКИЙ ЗАВОД ПО ВИГОТОВЛЕННЮ КРУП І КОМБІКОРМІВ "</v>
      </c>
      <c r="F368" s="71" t="s">
        <v>47</v>
      </c>
      <c r="G368" s="41">
        <v>9517710155</v>
      </c>
      <c r="H368" s="40">
        <v>42480</v>
      </c>
      <c r="I368" s="40">
        <v>42480</v>
      </c>
      <c r="J368" s="40" t="s">
        <v>108</v>
      </c>
      <c r="K368" s="56">
        <v>100000000</v>
      </c>
      <c r="L368" s="40">
        <v>42513</v>
      </c>
      <c r="M368" s="24">
        <f t="shared" si="60"/>
        <v>100000000</v>
      </c>
      <c r="N368" s="40">
        <v>42514</v>
      </c>
      <c r="O368" s="24">
        <v>100000000</v>
      </c>
      <c r="P368" s="43">
        <v>0</v>
      </c>
      <c r="Q368" s="43">
        <v>0</v>
      </c>
      <c r="R368" s="43">
        <v>0</v>
      </c>
      <c r="S368" s="43">
        <v>0</v>
      </c>
      <c r="T368" s="43">
        <v>0</v>
      </c>
      <c r="U368" s="43">
        <v>0</v>
      </c>
      <c r="V368" s="43">
        <v>0</v>
      </c>
      <c r="W368" s="43">
        <v>0</v>
      </c>
      <c r="X368" s="43">
        <v>0</v>
      </c>
      <c r="Y368" s="223">
        <v>0</v>
      </c>
      <c r="Z368" s="339"/>
      <c r="AA368" s="228">
        <v>0</v>
      </c>
      <c r="AB368" s="43">
        <v>0</v>
      </c>
      <c r="AC368" s="43">
        <v>0</v>
      </c>
      <c r="AD368" s="43">
        <v>0</v>
      </c>
      <c r="AE368" s="43">
        <v>0</v>
      </c>
      <c r="AF368" s="223">
        <v>0</v>
      </c>
      <c r="AG368" s="234"/>
      <c r="AH368" s="228">
        <v>0</v>
      </c>
      <c r="AI368" s="56">
        <f t="shared" si="61"/>
        <v>100000000</v>
      </c>
      <c r="AJ368" s="40">
        <v>42520</v>
      </c>
      <c r="AK368" s="56">
        <v>100000000</v>
      </c>
      <c r="AL368" s="43">
        <v>0</v>
      </c>
      <c r="AM368" s="43">
        <v>0</v>
      </c>
      <c r="AN368" s="43">
        <v>0</v>
      </c>
      <c r="AO368" s="43">
        <v>0</v>
      </c>
      <c r="AP368" s="43">
        <v>0</v>
      </c>
      <c r="AQ368" s="43">
        <v>0</v>
      </c>
      <c r="AR368" s="43">
        <v>0</v>
      </c>
      <c r="AS368" s="43">
        <v>0</v>
      </c>
      <c r="AT368" s="43">
        <v>0</v>
      </c>
      <c r="AU368" s="43">
        <v>0</v>
      </c>
      <c r="AV368" s="43"/>
      <c r="AW368" s="19"/>
      <c r="AX368" s="24">
        <f t="shared" si="62"/>
        <v>0</v>
      </c>
      <c r="AY368" s="24">
        <f t="shared" si="63"/>
        <v>0</v>
      </c>
      <c r="AZ368" s="24">
        <f t="shared" si="64"/>
        <v>0</v>
      </c>
      <c r="BA368" s="457">
        <f t="shared" si="65"/>
        <v>4</v>
      </c>
      <c r="BB368" s="217">
        <f t="shared" si="68"/>
        <v>1</v>
      </c>
      <c r="BC368" s="216">
        <f t="shared" si="66"/>
        <v>1</v>
      </c>
      <c r="BD368" s="14">
        <f t="shared" si="69"/>
        <v>34</v>
      </c>
      <c r="BE368" s="349">
        <f t="shared" si="67"/>
        <v>100000000</v>
      </c>
    </row>
    <row r="369" spans="1:57" s="14" customFormat="1" x14ac:dyDescent="0.2">
      <c r="A369" s="40">
        <v>42510</v>
      </c>
      <c r="B369" s="22">
        <v>9081956246</v>
      </c>
      <c r="C369" s="22">
        <f>COUNTIF(СписМінфін!$B$2:$B$101,F369)</f>
        <v>1</v>
      </c>
      <c r="D369" s="22">
        <v>9081956246</v>
      </c>
      <c r="E369" s="22" t="str">
        <f t="shared" si="59"/>
        <v>5ПУБЛІЧНЕ АКЦIОНЕРНЕ ТОВАРИСТВО "МИРОНІВСЬКИЙ ЗАВОД ПО ВИГОТОВЛЕННЮ КРУП І КОМБІКОРМІВ "</v>
      </c>
      <c r="F369" s="71" t="s">
        <v>47</v>
      </c>
      <c r="G369" s="41">
        <v>9517710155</v>
      </c>
      <c r="H369" s="40">
        <v>42510</v>
      </c>
      <c r="I369" s="40">
        <v>42510</v>
      </c>
      <c r="J369" s="40" t="s">
        <v>108</v>
      </c>
      <c r="K369" s="56">
        <v>100000000</v>
      </c>
      <c r="L369" s="40">
        <v>42542</v>
      </c>
      <c r="M369" s="24">
        <f t="shared" si="60"/>
        <v>95068501</v>
      </c>
      <c r="N369" s="40">
        <v>42543</v>
      </c>
      <c r="O369" s="24">
        <v>95068501</v>
      </c>
      <c r="P369" s="43">
        <v>0</v>
      </c>
      <c r="Q369" s="43">
        <v>0</v>
      </c>
      <c r="R369" s="43">
        <v>0</v>
      </c>
      <c r="S369" s="43">
        <v>0</v>
      </c>
      <c r="T369" s="43">
        <v>0</v>
      </c>
      <c r="U369" s="43">
        <v>0</v>
      </c>
      <c r="V369" s="43">
        <v>0</v>
      </c>
      <c r="W369" s="43">
        <v>0</v>
      </c>
      <c r="X369" s="43">
        <v>0</v>
      </c>
      <c r="Y369" s="223">
        <v>0</v>
      </c>
      <c r="Z369" s="339"/>
      <c r="AA369" s="228">
        <v>0</v>
      </c>
      <c r="AB369" s="43">
        <v>0</v>
      </c>
      <c r="AC369" s="43">
        <v>0</v>
      </c>
      <c r="AD369" s="43">
        <v>0</v>
      </c>
      <c r="AE369" s="43">
        <v>0</v>
      </c>
      <c r="AF369" s="223">
        <v>0</v>
      </c>
      <c r="AG369" s="234"/>
      <c r="AH369" s="228">
        <v>0</v>
      </c>
      <c r="AI369" s="56">
        <f t="shared" si="61"/>
        <v>95068501</v>
      </c>
      <c r="AJ369" s="40">
        <v>42566</v>
      </c>
      <c r="AK369" s="56">
        <v>95068501</v>
      </c>
      <c r="AL369" s="43">
        <v>0</v>
      </c>
      <c r="AM369" s="43">
        <v>0</v>
      </c>
      <c r="AN369" s="43">
        <v>0</v>
      </c>
      <c r="AO369" s="43">
        <v>0</v>
      </c>
      <c r="AP369" s="43">
        <v>0</v>
      </c>
      <c r="AQ369" s="43">
        <v>0</v>
      </c>
      <c r="AR369" s="43">
        <v>0</v>
      </c>
      <c r="AS369" s="43">
        <v>0</v>
      </c>
      <c r="AT369" s="43">
        <v>0</v>
      </c>
      <c r="AU369" s="43">
        <v>0</v>
      </c>
      <c r="AV369" s="43"/>
      <c r="AW369" s="19"/>
      <c r="AX369" s="24">
        <f t="shared" si="62"/>
        <v>4931499</v>
      </c>
      <c r="AY369" s="24">
        <f t="shared" si="63"/>
        <v>0</v>
      </c>
      <c r="AZ369" s="24">
        <f t="shared" si="64"/>
        <v>4931499</v>
      </c>
      <c r="BA369" s="457">
        <f t="shared" si="65"/>
        <v>5</v>
      </c>
      <c r="BB369" s="217">
        <f t="shared" si="68"/>
        <v>0.95068501000000005</v>
      </c>
      <c r="BC369" s="216">
        <f t="shared" si="66"/>
        <v>1</v>
      </c>
      <c r="BD369" s="14">
        <f t="shared" si="69"/>
        <v>33</v>
      </c>
      <c r="BE369" s="349">
        <f t="shared" si="67"/>
        <v>100000000</v>
      </c>
    </row>
    <row r="370" spans="1:57" s="14" customFormat="1" x14ac:dyDescent="0.2">
      <c r="A370" s="40">
        <v>42539</v>
      </c>
      <c r="B370" s="22">
        <v>9102074279</v>
      </c>
      <c r="C370" s="22">
        <f>COUNTIF(СписМінфін!$B$2:$B$101,F370)</f>
        <v>1</v>
      </c>
      <c r="D370" s="22">
        <v>9102074279</v>
      </c>
      <c r="E370" s="22" t="str">
        <f t="shared" si="59"/>
        <v>6ПУБЛІЧНЕ АКЦIОНЕРНЕ ТОВАРИСТВО "МИРОНІВСЬКИЙ ЗАВОД ПО ВИГОТОВЛЕННЮ КРУП І КОМБІКОРМІВ "</v>
      </c>
      <c r="F370" s="71" t="s">
        <v>47</v>
      </c>
      <c r="G370" s="41">
        <v>9517710155</v>
      </c>
      <c r="H370" s="40">
        <v>42539</v>
      </c>
      <c r="I370" s="40">
        <v>42539</v>
      </c>
      <c r="J370" s="40" t="s">
        <v>108</v>
      </c>
      <c r="K370" s="56">
        <v>150000000</v>
      </c>
      <c r="L370" s="40">
        <v>42600</v>
      </c>
      <c r="M370" s="24">
        <f t="shared" si="60"/>
        <v>129689003</v>
      </c>
      <c r="N370" s="40">
        <v>42600</v>
      </c>
      <c r="O370" s="24">
        <v>129689003</v>
      </c>
      <c r="P370" s="43">
        <v>0</v>
      </c>
      <c r="Q370" s="43">
        <v>0</v>
      </c>
      <c r="R370" s="43">
        <v>0</v>
      </c>
      <c r="S370" s="43">
        <v>0</v>
      </c>
      <c r="T370" s="43">
        <v>0</v>
      </c>
      <c r="U370" s="43">
        <v>0</v>
      </c>
      <c r="V370" s="43">
        <v>0</v>
      </c>
      <c r="W370" s="43">
        <v>0</v>
      </c>
      <c r="X370" s="43">
        <v>0</v>
      </c>
      <c r="Y370" s="223">
        <v>0</v>
      </c>
      <c r="Z370" s="339"/>
      <c r="AA370" s="227">
        <v>42593</v>
      </c>
      <c r="AB370" s="22">
        <v>554108</v>
      </c>
      <c r="AC370" s="42">
        <v>75108</v>
      </c>
      <c r="AD370" s="40" t="s">
        <v>108</v>
      </c>
      <c r="AE370" s="22" t="s">
        <v>108</v>
      </c>
      <c r="AF370" s="241" t="s">
        <v>108</v>
      </c>
      <c r="AG370" s="252"/>
      <c r="AH370" s="228">
        <v>0</v>
      </c>
      <c r="AI370" s="56">
        <f t="shared" si="61"/>
        <v>129689003</v>
      </c>
      <c r="AJ370" s="40">
        <v>42613</v>
      </c>
      <c r="AK370" s="56">
        <v>129689003</v>
      </c>
      <c r="AL370" s="43">
        <v>0</v>
      </c>
      <c r="AM370" s="43">
        <v>0</v>
      </c>
      <c r="AN370" s="43">
        <v>0</v>
      </c>
      <c r="AO370" s="43">
        <v>0</v>
      </c>
      <c r="AP370" s="43">
        <v>0</v>
      </c>
      <c r="AQ370" s="43">
        <v>0</v>
      </c>
      <c r="AR370" s="43">
        <v>0</v>
      </c>
      <c r="AS370" s="43">
        <v>0</v>
      </c>
      <c r="AT370" s="43">
        <v>0</v>
      </c>
      <c r="AU370" s="43">
        <v>0</v>
      </c>
      <c r="AV370" s="43"/>
      <c r="AW370" s="19"/>
      <c r="AX370" s="24">
        <f t="shared" si="62"/>
        <v>20235889</v>
      </c>
      <c r="AY370" s="24">
        <f t="shared" si="63"/>
        <v>0</v>
      </c>
      <c r="AZ370" s="24">
        <f t="shared" si="64"/>
        <v>20310997</v>
      </c>
      <c r="BA370" s="457">
        <f t="shared" si="65"/>
        <v>6</v>
      </c>
      <c r="BB370" s="217">
        <f t="shared" si="68"/>
        <v>0.86502648939710425</v>
      </c>
      <c r="BC370" s="216">
        <f t="shared" si="66"/>
        <v>1</v>
      </c>
      <c r="BD370" s="14">
        <f t="shared" si="69"/>
        <v>61</v>
      </c>
      <c r="BE370" s="349">
        <f t="shared" si="67"/>
        <v>149924892</v>
      </c>
    </row>
    <row r="371" spans="1:57" s="14" customFormat="1" x14ac:dyDescent="0.2">
      <c r="A371" s="40">
        <v>42569</v>
      </c>
      <c r="B371" s="22">
        <v>9123655356</v>
      </c>
      <c r="C371" s="22">
        <f>COUNTIF(СписМінфін!$B$2:$B$101,F371)</f>
        <v>1</v>
      </c>
      <c r="D371" s="22">
        <v>9123655356</v>
      </c>
      <c r="E371" s="22" t="str">
        <f t="shared" si="59"/>
        <v>7ПУБЛІЧНЕ АКЦIОНЕРНЕ ТОВАРИСТВО "МИРОНІВСЬКИЙ ЗАВОД ПО ВИГОТОВЛЕННЮ КРУП І КОМБІКОРМІВ "</v>
      </c>
      <c r="F371" s="71" t="s">
        <v>47</v>
      </c>
      <c r="G371" s="41">
        <v>9517710155</v>
      </c>
      <c r="H371" s="40">
        <v>42569</v>
      </c>
      <c r="I371" s="40">
        <v>42569</v>
      </c>
      <c r="J371" s="40" t="s">
        <v>108</v>
      </c>
      <c r="K371" s="56">
        <v>100000000</v>
      </c>
      <c r="L371" s="40">
        <v>42607</v>
      </c>
      <c r="M371" s="24">
        <f t="shared" si="60"/>
        <v>90115797.780000001</v>
      </c>
      <c r="N371" s="40">
        <v>42607</v>
      </c>
      <c r="O371" s="24">
        <v>90115797.780000001</v>
      </c>
      <c r="P371" s="43">
        <v>0</v>
      </c>
      <c r="Q371" s="43">
        <v>0</v>
      </c>
      <c r="R371" s="43">
        <v>0</v>
      </c>
      <c r="S371" s="43">
        <v>0</v>
      </c>
      <c r="T371" s="43">
        <v>0</v>
      </c>
      <c r="U371" s="43">
        <v>0</v>
      </c>
      <c r="V371" s="43">
        <v>0</v>
      </c>
      <c r="W371" s="43">
        <v>0</v>
      </c>
      <c r="X371" s="43">
        <v>0</v>
      </c>
      <c r="Y371" s="223">
        <v>0</v>
      </c>
      <c r="Z371" s="339"/>
      <c r="AA371" s="228">
        <v>0</v>
      </c>
      <c r="AB371" s="43">
        <v>0</v>
      </c>
      <c r="AC371" s="43">
        <v>0</v>
      </c>
      <c r="AD371" s="43">
        <v>0</v>
      </c>
      <c r="AE371" s="43">
        <v>0</v>
      </c>
      <c r="AF371" s="223">
        <v>0</v>
      </c>
      <c r="AG371" s="234"/>
      <c r="AH371" s="228">
        <v>0</v>
      </c>
      <c r="AI371" s="56">
        <f t="shared" si="61"/>
        <v>90115797.780000001</v>
      </c>
      <c r="AJ371" s="40">
        <v>42613</v>
      </c>
      <c r="AK371" s="56">
        <v>90115797.780000001</v>
      </c>
      <c r="AL371" s="43">
        <v>0</v>
      </c>
      <c r="AM371" s="43">
        <v>0</v>
      </c>
      <c r="AN371" s="43">
        <v>0</v>
      </c>
      <c r="AO371" s="43">
        <v>0</v>
      </c>
      <c r="AP371" s="43">
        <v>0</v>
      </c>
      <c r="AQ371" s="43">
        <v>0</v>
      </c>
      <c r="AR371" s="43">
        <v>0</v>
      </c>
      <c r="AS371" s="43">
        <v>0</v>
      </c>
      <c r="AT371" s="43">
        <v>0</v>
      </c>
      <c r="AU371" s="43">
        <v>0</v>
      </c>
      <c r="AV371" s="43"/>
      <c r="AW371" s="19"/>
      <c r="AX371" s="24">
        <f t="shared" si="62"/>
        <v>9884202.2199999988</v>
      </c>
      <c r="AY371" s="24">
        <f t="shared" si="63"/>
        <v>0</v>
      </c>
      <c r="AZ371" s="24">
        <f t="shared" si="64"/>
        <v>9884202.2199999988</v>
      </c>
      <c r="BA371" s="457">
        <f t="shared" si="65"/>
        <v>7</v>
      </c>
      <c r="BB371" s="217">
        <f t="shared" si="68"/>
        <v>0.90115797780000007</v>
      </c>
      <c r="BC371" s="216">
        <f t="shared" si="66"/>
        <v>1</v>
      </c>
      <c r="BD371" s="14">
        <f t="shared" si="69"/>
        <v>38</v>
      </c>
      <c r="BE371" s="349">
        <f t="shared" si="67"/>
        <v>100000000</v>
      </c>
    </row>
    <row r="372" spans="1:57" s="14" customFormat="1" x14ac:dyDescent="0.2">
      <c r="A372" s="40">
        <v>42601</v>
      </c>
      <c r="B372" s="22">
        <v>9150572204</v>
      </c>
      <c r="C372" s="22">
        <f>COUNTIF(СписМінфін!$B$2:$B$101,F372)</f>
        <v>1</v>
      </c>
      <c r="D372" s="22">
        <v>9150572204</v>
      </c>
      <c r="E372" s="22" t="str">
        <f t="shared" si="59"/>
        <v>8ПУБЛІЧНЕ АКЦIОНЕРНЕ ТОВАРИСТВО "МИРОНІВСЬКИЙ ЗАВОД ПО ВИГОТОВЛЕННЮ КРУП І КОМБІКОРМІВ "</v>
      </c>
      <c r="F372" s="71" t="s">
        <v>47</v>
      </c>
      <c r="G372" s="41">
        <v>9517710155</v>
      </c>
      <c r="H372" s="40">
        <v>42601</v>
      </c>
      <c r="I372" s="40">
        <v>42601</v>
      </c>
      <c r="J372" s="40" t="s">
        <v>108</v>
      </c>
      <c r="K372" s="56">
        <v>180000000</v>
      </c>
      <c r="L372" s="40">
        <v>42636</v>
      </c>
      <c r="M372" s="24">
        <f t="shared" si="60"/>
        <v>178733402.58000001</v>
      </c>
      <c r="N372" s="40">
        <v>42636</v>
      </c>
      <c r="O372" s="24">
        <v>178733402.58000001</v>
      </c>
      <c r="P372" s="43">
        <v>0</v>
      </c>
      <c r="Q372" s="43">
        <v>0</v>
      </c>
      <c r="R372" s="43">
        <v>0</v>
      </c>
      <c r="S372" s="43">
        <v>0</v>
      </c>
      <c r="T372" s="43">
        <v>0</v>
      </c>
      <c r="U372" s="43">
        <v>0</v>
      </c>
      <c r="V372" s="43">
        <v>0</v>
      </c>
      <c r="W372" s="43">
        <v>0</v>
      </c>
      <c r="X372" s="43">
        <v>0</v>
      </c>
      <c r="Y372" s="223">
        <v>0</v>
      </c>
      <c r="Z372" s="339"/>
      <c r="AA372" s="228">
        <v>0</v>
      </c>
      <c r="AB372" s="43">
        <v>0</v>
      </c>
      <c r="AC372" s="43">
        <v>0</v>
      </c>
      <c r="AD372" s="43">
        <v>0</v>
      </c>
      <c r="AE372" s="43">
        <v>0</v>
      </c>
      <c r="AF372" s="223">
        <v>0</v>
      </c>
      <c r="AG372" s="234"/>
      <c r="AH372" s="228">
        <v>0</v>
      </c>
      <c r="AI372" s="56">
        <f t="shared" si="61"/>
        <v>178733402.58000001</v>
      </c>
      <c r="AJ372" s="40">
        <v>42642</v>
      </c>
      <c r="AK372" s="56">
        <v>178733402.58000001</v>
      </c>
      <c r="AL372" s="43">
        <v>0</v>
      </c>
      <c r="AM372" s="43">
        <v>0</v>
      </c>
      <c r="AN372" s="43">
        <v>0</v>
      </c>
      <c r="AO372" s="43">
        <v>0</v>
      </c>
      <c r="AP372" s="43">
        <v>0</v>
      </c>
      <c r="AQ372" s="43">
        <v>0</v>
      </c>
      <c r="AR372" s="43">
        <v>0</v>
      </c>
      <c r="AS372" s="43">
        <v>0</v>
      </c>
      <c r="AT372" s="43">
        <v>0</v>
      </c>
      <c r="AU372" s="43">
        <v>0</v>
      </c>
      <c r="AV372" s="43"/>
      <c r="AW372" s="19"/>
      <c r="AX372" s="24">
        <f t="shared" si="62"/>
        <v>1266597.4199999869</v>
      </c>
      <c r="AY372" s="24">
        <f t="shared" si="63"/>
        <v>0</v>
      </c>
      <c r="AZ372" s="24">
        <f t="shared" si="64"/>
        <v>1266597.4199999869</v>
      </c>
      <c r="BA372" s="457">
        <f t="shared" si="65"/>
        <v>8</v>
      </c>
      <c r="BB372" s="217">
        <f t="shared" si="68"/>
        <v>0.99296334766666672</v>
      </c>
      <c r="BC372" s="216">
        <f t="shared" si="66"/>
        <v>1</v>
      </c>
      <c r="BD372" s="14">
        <f t="shared" si="69"/>
        <v>35</v>
      </c>
      <c r="BE372" s="349">
        <f t="shared" si="67"/>
        <v>180000000</v>
      </c>
    </row>
    <row r="373" spans="1:57" s="14" customFormat="1" x14ac:dyDescent="0.2">
      <c r="A373" s="40">
        <v>42601</v>
      </c>
      <c r="B373" s="22">
        <v>9149724949</v>
      </c>
      <c r="C373" s="22">
        <f>COUNTIF(СписМінфін!$B$2:$B$101,F373)</f>
        <v>1</v>
      </c>
      <c r="D373" s="22">
        <v>9149724949</v>
      </c>
      <c r="E373" s="22" t="str">
        <f t="shared" si="59"/>
        <v>8ПУБЛІЧНЕ АКЦIОНЕРНЕ ТОВАРИСТВО "МИРОНІВСЬКИЙ ЗАВОД ПО ВИГОТОВЛЕННЮ КРУП І КОМБІКОРМІВ "</v>
      </c>
      <c r="F373" s="71" t="s">
        <v>47</v>
      </c>
      <c r="G373" s="41">
        <v>9517710155</v>
      </c>
      <c r="H373" s="40">
        <v>42601</v>
      </c>
      <c r="I373" s="40">
        <v>42601</v>
      </c>
      <c r="J373" s="40" t="s">
        <v>108</v>
      </c>
      <c r="K373" s="42">
        <v>14790</v>
      </c>
      <c r="L373" s="40">
        <v>42636</v>
      </c>
      <c r="M373" s="24">
        <f t="shared" si="60"/>
        <v>14790</v>
      </c>
      <c r="N373" s="40">
        <v>42636</v>
      </c>
      <c r="O373" s="24">
        <v>14790</v>
      </c>
      <c r="P373" s="43">
        <v>0</v>
      </c>
      <c r="Q373" s="43">
        <v>0</v>
      </c>
      <c r="R373" s="43">
        <v>0</v>
      </c>
      <c r="S373" s="43">
        <v>0</v>
      </c>
      <c r="T373" s="43">
        <v>0</v>
      </c>
      <c r="U373" s="43">
        <v>0</v>
      </c>
      <c r="V373" s="43">
        <v>0</v>
      </c>
      <c r="W373" s="43">
        <v>0</v>
      </c>
      <c r="X373" s="43">
        <v>0</v>
      </c>
      <c r="Y373" s="223">
        <v>0</v>
      </c>
      <c r="Z373" s="339"/>
      <c r="AA373" s="228">
        <v>0</v>
      </c>
      <c r="AB373" s="43">
        <v>0</v>
      </c>
      <c r="AC373" s="43">
        <v>0</v>
      </c>
      <c r="AD373" s="43">
        <v>0</v>
      </c>
      <c r="AE373" s="43">
        <v>0</v>
      </c>
      <c r="AF373" s="223">
        <v>0</v>
      </c>
      <c r="AG373" s="234"/>
      <c r="AH373" s="228">
        <v>0</v>
      </c>
      <c r="AI373" s="56">
        <f t="shared" si="61"/>
        <v>14790</v>
      </c>
      <c r="AJ373" s="40">
        <v>42642</v>
      </c>
      <c r="AK373" s="56">
        <v>14790</v>
      </c>
      <c r="AL373" s="43">
        <v>0</v>
      </c>
      <c r="AM373" s="43">
        <v>0</v>
      </c>
      <c r="AN373" s="43">
        <v>0</v>
      </c>
      <c r="AO373" s="43">
        <v>0</v>
      </c>
      <c r="AP373" s="43">
        <v>0</v>
      </c>
      <c r="AQ373" s="43">
        <v>0</v>
      </c>
      <c r="AR373" s="43">
        <v>0</v>
      </c>
      <c r="AS373" s="43">
        <v>0</v>
      </c>
      <c r="AT373" s="43">
        <v>0</v>
      </c>
      <c r="AU373" s="43">
        <v>0</v>
      </c>
      <c r="AV373" s="43"/>
      <c r="AW373" s="19"/>
      <c r="AX373" s="24">
        <f t="shared" si="62"/>
        <v>0</v>
      </c>
      <c r="AY373" s="24">
        <f t="shared" si="63"/>
        <v>0</v>
      </c>
      <c r="AZ373" s="24">
        <f t="shared" si="64"/>
        <v>0</v>
      </c>
      <c r="BA373" s="457">
        <f t="shared" si="65"/>
        <v>8</v>
      </c>
      <c r="BB373" s="217">
        <f t="shared" si="68"/>
        <v>1</v>
      </c>
      <c r="BC373" s="216">
        <f t="shared" si="66"/>
        <v>1</v>
      </c>
      <c r="BD373" s="14">
        <f t="shared" si="69"/>
        <v>35</v>
      </c>
      <c r="BE373" s="349">
        <f t="shared" si="67"/>
        <v>14790</v>
      </c>
    </row>
    <row r="374" spans="1:57" s="14" customFormat="1" x14ac:dyDescent="0.2">
      <c r="A374" s="40">
        <v>42633</v>
      </c>
      <c r="B374" s="22">
        <v>9173092629</v>
      </c>
      <c r="C374" s="22">
        <f>COUNTIF(СписМінфін!$B$2:$B$101,F374)</f>
        <v>1</v>
      </c>
      <c r="D374" s="22">
        <v>9173092629</v>
      </c>
      <c r="E374" s="22" t="str">
        <f t="shared" si="59"/>
        <v>9ПУБЛІЧНЕ АКЦIОНЕРНЕ ТОВАРИСТВО "МИРОНІВСЬКИЙ ЗАВОД ПО ВИГОТОВЛЕННЮ КРУП І КОМБІКОРМІВ "</v>
      </c>
      <c r="F374" s="71" t="s">
        <v>47</v>
      </c>
      <c r="G374" s="41">
        <v>9517710155</v>
      </c>
      <c r="H374" s="40">
        <v>42633</v>
      </c>
      <c r="I374" s="40">
        <v>42633</v>
      </c>
      <c r="J374" s="40" t="s">
        <v>108</v>
      </c>
      <c r="K374" s="56">
        <v>25000000</v>
      </c>
      <c r="L374" s="40">
        <v>42663</v>
      </c>
      <c r="M374" s="24">
        <f t="shared" si="60"/>
        <v>25000000</v>
      </c>
      <c r="N374" s="40">
        <v>42664</v>
      </c>
      <c r="O374" s="24">
        <v>25000000</v>
      </c>
      <c r="P374" s="43">
        <v>0</v>
      </c>
      <c r="Q374" s="43">
        <v>0</v>
      </c>
      <c r="R374" s="43">
        <v>0</v>
      </c>
      <c r="S374" s="43">
        <v>0</v>
      </c>
      <c r="T374" s="43">
        <v>0</v>
      </c>
      <c r="U374" s="43">
        <v>0</v>
      </c>
      <c r="V374" s="43">
        <v>0</v>
      </c>
      <c r="W374" s="43">
        <v>0</v>
      </c>
      <c r="X374" s="43">
        <v>0</v>
      </c>
      <c r="Y374" s="223">
        <v>0</v>
      </c>
      <c r="Z374" s="339"/>
      <c r="AA374" s="228">
        <v>0</v>
      </c>
      <c r="AB374" s="43">
        <v>0</v>
      </c>
      <c r="AC374" s="43">
        <v>0</v>
      </c>
      <c r="AD374" s="43">
        <v>0</v>
      </c>
      <c r="AE374" s="43">
        <v>0</v>
      </c>
      <c r="AF374" s="223">
        <v>0</v>
      </c>
      <c r="AG374" s="234"/>
      <c r="AH374" s="228">
        <v>0</v>
      </c>
      <c r="AI374" s="56">
        <f t="shared" si="61"/>
        <v>25000000</v>
      </c>
      <c r="AJ374" s="40">
        <v>42670</v>
      </c>
      <c r="AK374" s="56">
        <v>25000000</v>
      </c>
      <c r="AL374" s="43">
        <v>0</v>
      </c>
      <c r="AM374" s="43">
        <v>0</v>
      </c>
      <c r="AN374" s="43">
        <v>0</v>
      </c>
      <c r="AO374" s="43">
        <v>0</v>
      </c>
      <c r="AP374" s="43">
        <v>0</v>
      </c>
      <c r="AQ374" s="43">
        <v>0</v>
      </c>
      <c r="AR374" s="43">
        <v>0</v>
      </c>
      <c r="AS374" s="43">
        <v>0</v>
      </c>
      <c r="AT374" s="43">
        <v>0</v>
      </c>
      <c r="AU374" s="43">
        <v>0</v>
      </c>
      <c r="AV374" s="43"/>
      <c r="AW374" s="19"/>
      <c r="AX374" s="24">
        <f t="shared" si="62"/>
        <v>0</v>
      </c>
      <c r="AY374" s="24">
        <f t="shared" si="63"/>
        <v>0</v>
      </c>
      <c r="AZ374" s="24">
        <f t="shared" si="64"/>
        <v>0</v>
      </c>
      <c r="BA374" s="457">
        <f t="shared" si="65"/>
        <v>9</v>
      </c>
      <c r="BB374" s="217">
        <f t="shared" si="68"/>
        <v>1</v>
      </c>
      <c r="BC374" s="216">
        <f t="shared" si="66"/>
        <v>1</v>
      </c>
      <c r="BD374" s="14">
        <f t="shared" si="69"/>
        <v>31</v>
      </c>
      <c r="BE374" s="349">
        <f t="shared" si="67"/>
        <v>25000000</v>
      </c>
    </row>
    <row r="375" spans="1:57" s="14" customFormat="1" x14ac:dyDescent="0.2">
      <c r="A375" s="40">
        <v>42662</v>
      </c>
      <c r="B375" s="22">
        <v>9196922095</v>
      </c>
      <c r="C375" s="22">
        <f>COUNTIF(СписМінфін!$B$2:$B$101,F375)</f>
        <v>1</v>
      </c>
      <c r="D375" s="22">
        <v>9196922095</v>
      </c>
      <c r="E375" s="22" t="str">
        <f t="shared" si="59"/>
        <v>10ПУБЛІЧНЕ АКЦIОНЕРНЕ ТОВАРИСТВО "МИРОНІВСЬКИЙ ЗАВОД ПО ВИГОТОВЛЕННЮ КРУП І КОМБІКОРМІВ "</v>
      </c>
      <c r="F375" s="71" t="s">
        <v>47</v>
      </c>
      <c r="G375" s="41">
        <v>9517710155</v>
      </c>
      <c r="H375" s="40">
        <v>42662</v>
      </c>
      <c r="I375" s="40">
        <v>42662</v>
      </c>
      <c r="J375" s="40" t="s">
        <v>108</v>
      </c>
      <c r="K375" s="56">
        <v>250000000</v>
      </c>
      <c r="L375" s="40">
        <v>42692</v>
      </c>
      <c r="M375" s="24">
        <f t="shared" si="60"/>
        <v>248729695.69999999</v>
      </c>
      <c r="N375" s="40">
        <v>42695</v>
      </c>
      <c r="O375" s="24">
        <v>248729695.69999999</v>
      </c>
      <c r="P375" s="43">
        <v>0</v>
      </c>
      <c r="Q375" s="43">
        <v>0</v>
      </c>
      <c r="R375" s="43">
        <v>0</v>
      </c>
      <c r="S375" s="43">
        <v>0</v>
      </c>
      <c r="T375" s="43">
        <v>0</v>
      </c>
      <c r="U375" s="43">
        <v>0</v>
      </c>
      <c r="V375" s="43">
        <v>0</v>
      </c>
      <c r="W375" s="43">
        <v>0</v>
      </c>
      <c r="X375" s="43">
        <v>0</v>
      </c>
      <c r="Y375" s="223">
        <v>0</v>
      </c>
      <c r="Z375" s="339"/>
      <c r="AA375" s="228">
        <v>0</v>
      </c>
      <c r="AB375" s="43">
        <v>0</v>
      </c>
      <c r="AC375" s="43">
        <v>0</v>
      </c>
      <c r="AD375" s="43">
        <v>0</v>
      </c>
      <c r="AE375" s="43">
        <v>0</v>
      </c>
      <c r="AF375" s="223">
        <v>0</v>
      </c>
      <c r="AG375" s="234"/>
      <c r="AH375" s="228">
        <v>0</v>
      </c>
      <c r="AI375" s="56">
        <f t="shared" si="61"/>
        <v>248729695.69999999</v>
      </c>
      <c r="AJ375" s="40">
        <v>42725</v>
      </c>
      <c r="AK375" s="56">
        <v>248729695.69999999</v>
      </c>
      <c r="AL375" s="43">
        <v>0</v>
      </c>
      <c r="AM375" s="43">
        <v>0</v>
      </c>
      <c r="AN375" s="43">
        <v>0</v>
      </c>
      <c r="AO375" s="43">
        <v>0</v>
      </c>
      <c r="AP375" s="43">
        <v>0</v>
      </c>
      <c r="AQ375" s="43">
        <v>0</v>
      </c>
      <c r="AR375" s="43">
        <v>0</v>
      </c>
      <c r="AS375" s="43">
        <v>0</v>
      </c>
      <c r="AT375" s="43">
        <v>0</v>
      </c>
      <c r="AU375" s="43">
        <v>0</v>
      </c>
      <c r="AV375" s="43"/>
      <c r="AW375" s="19"/>
      <c r="AX375" s="24">
        <f t="shared" si="62"/>
        <v>1270304.3000000119</v>
      </c>
      <c r="AY375" s="24">
        <f t="shared" si="63"/>
        <v>0</v>
      </c>
      <c r="AZ375" s="24">
        <f t="shared" si="64"/>
        <v>1270304.3000000119</v>
      </c>
      <c r="BA375" s="457">
        <f t="shared" si="65"/>
        <v>10</v>
      </c>
      <c r="BB375" s="217">
        <f t="shared" si="68"/>
        <v>0.9949187827999999</v>
      </c>
      <c r="BC375" s="216">
        <f t="shared" si="66"/>
        <v>1</v>
      </c>
      <c r="BD375" s="14">
        <f t="shared" si="69"/>
        <v>33</v>
      </c>
      <c r="BE375" s="349">
        <f t="shared" si="67"/>
        <v>250000000</v>
      </c>
    </row>
    <row r="376" spans="1:57" s="14" customFormat="1" x14ac:dyDescent="0.2">
      <c r="A376" s="40">
        <v>42695</v>
      </c>
      <c r="B376" s="22">
        <v>9222937117</v>
      </c>
      <c r="C376" s="22">
        <f>COUNTIF(СписМінфін!$B$2:$B$101,F376)</f>
        <v>1</v>
      </c>
      <c r="D376" s="22">
        <v>9222937117</v>
      </c>
      <c r="E376" s="22" t="str">
        <f t="shared" si="59"/>
        <v>11ПУБЛІЧНЕ АКЦIОНЕРНЕ ТОВАРИСТВО "МИРОНІВСЬКИЙ ЗАВОД ПО ВИГОТОВЛЕННЮ КРУП І КОМБІКОРМІВ "</v>
      </c>
      <c r="F376" s="71" t="s">
        <v>47</v>
      </c>
      <c r="G376" s="41">
        <v>9517710155</v>
      </c>
      <c r="H376" s="40">
        <v>42695</v>
      </c>
      <c r="I376" s="40">
        <v>42695</v>
      </c>
      <c r="J376" s="40" t="s">
        <v>108</v>
      </c>
      <c r="K376" s="56">
        <v>267532450</v>
      </c>
      <c r="L376" s="40">
        <v>42725</v>
      </c>
      <c r="M376" s="24">
        <f t="shared" si="60"/>
        <v>266952978.59999999</v>
      </c>
      <c r="N376" s="40">
        <v>42725</v>
      </c>
      <c r="O376" s="24">
        <v>266952978.59999999</v>
      </c>
      <c r="P376" s="43">
        <v>0</v>
      </c>
      <c r="Q376" s="43">
        <v>0</v>
      </c>
      <c r="R376" s="43">
        <v>0</v>
      </c>
      <c r="S376" s="43">
        <v>0</v>
      </c>
      <c r="T376" s="43">
        <v>0</v>
      </c>
      <c r="U376" s="43">
        <v>0</v>
      </c>
      <c r="V376" s="43">
        <v>0</v>
      </c>
      <c r="W376" s="43">
        <v>0</v>
      </c>
      <c r="X376" s="43">
        <v>0</v>
      </c>
      <c r="Y376" s="223">
        <v>0</v>
      </c>
      <c r="Z376" s="339"/>
      <c r="AA376" s="228">
        <v>0</v>
      </c>
      <c r="AB376" s="43">
        <v>0</v>
      </c>
      <c r="AC376" s="43">
        <v>0</v>
      </c>
      <c r="AD376" s="43">
        <v>0</v>
      </c>
      <c r="AE376" s="43">
        <v>0</v>
      </c>
      <c r="AF376" s="223">
        <v>0</v>
      </c>
      <c r="AG376" s="234"/>
      <c r="AH376" s="228">
        <v>0</v>
      </c>
      <c r="AI376" s="56">
        <f t="shared" si="61"/>
        <v>266952978.59999999</v>
      </c>
      <c r="AJ376" s="40">
        <v>42733</v>
      </c>
      <c r="AK376" s="56">
        <v>266952978.59999999</v>
      </c>
      <c r="AL376" s="43">
        <v>0</v>
      </c>
      <c r="AM376" s="43">
        <v>0</v>
      </c>
      <c r="AN376" s="43">
        <v>0</v>
      </c>
      <c r="AO376" s="43">
        <v>0</v>
      </c>
      <c r="AP376" s="43">
        <v>0</v>
      </c>
      <c r="AQ376" s="43">
        <v>0</v>
      </c>
      <c r="AR376" s="43">
        <v>0</v>
      </c>
      <c r="AS376" s="43">
        <v>0</v>
      </c>
      <c r="AT376" s="43">
        <v>0</v>
      </c>
      <c r="AU376" s="43">
        <v>0</v>
      </c>
      <c r="AV376" s="43"/>
      <c r="AW376" s="19"/>
      <c r="AX376" s="24">
        <f t="shared" si="62"/>
        <v>579471.40000000596</v>
      </c>
      <c r="AY376" s="24">
        <f t="shared" si="63"/>
        <v>0</v>
      </c>
      <c r="AZ376" s="24">
        <f t="shared" si="64"/>
        <v>579471.40000000596</v>
      </c>
      <c r="BA376" s="457">
        <f t="shared" si="65"/>
        <v>11</v>
      </c>
      <c r="BB376" s="217">
        <f t="shared" si="68"/>
        <v>0.99783401452795728</v>
      </c>
      <c r="BC376" s="216">
        <f t="shared" si="66"/>
        <v>1</v>
      </c>
      <c r="BD376" s="14">
        <f t="shared" si="69"/>
        <v>30</v>
      </c>
      <c r="BE376" s="349">
        <f t="shared" si="67"/>
        <v>267532450</v>
      </c>
    </row>
    <row r="377" spans="1:57" s="14" customFormat="1" x14ac:dyDescent="0.2">
      <c r="A377" s="40">
        <v>42419</v>
      </c>
      <c r="B377" s="22">
        <v>9021156535</v>
      </c>
      <c r="C377" s="22">
        <f>COUNTIF(СписМінфін!$B$2:$B$101,F377)</f>
        <v>1</v>
      </c>
      <c r="D377" s="22">
        <v>9021156535</v>
      </c>
      <c r="E377" s="22" t="str">
        <f t="shared" si="59"/>
        <v>2ПУБЛІЧНЕ АКЦIОНЕРНЕ ТОВАРИСТВО "НІКОПОЛЬСЬКИЙ ЗАВОД ФЕРОСПЛАВІВ"</v>
      </c>
      <c r="F377" s="71" t="s">
        <v>70</v>
      </c>
      <c r="G377" s="41">
        <v>1865204076</v>
      </c>
      <c r="H377" s="40">
        <v>42419</v>
      </c>
      <c r="I377" s="40">
        <v>42419</v>
      </c>
      <c r="J377" s="40" t="s">
        <v>108</v>
      </c>
      <c r="K377" s="42">
        <v>45764694</v>
      </c>
      <c r="L377" s="40">
        <v>42450</v>
      </c>
      <c r="M377" s="24">
        <f t="shared" si="60"/>
        <v>45764694</v>
      </c>
      <c r="N377" s="40">
        <v>42451</v>
      </c>
      <c r="O377" s="24">
        <v>45764694</v>
      </c>
      <c r="P377" s="43">
        <v>0</v>
      </c>
      <c r="Q377" s="43">
        <v>0</v>
      </c>
      <c r="R377" s="43">
        <v>0</v>
      </c>
      <c r="S377" s="43">
        <v>0</v>
      </c>
      <c r="T377" s="43">
        <v>0</v>
      </c>
      <c r="U377" s="43">
        <v>0</v>
      </c>
      <c r="V377" s="43">
        <v>0</v>
      </c>
      <c r="W377" s="43">
        <v>0</v>
      </c>
      <c r="X377" s="43">
        <v>0</v>
      </c>
      <c r="Y377" s="223">
        <v>0</v>
      </c>
      <c r="Z377" s="339"/>
      <c r="AA377" s="228">
        <v>0</v>
      </c>
      <c r="AB377" s="43">
        <v>0</v>
      </c>
      <c r="AC377" s="43">
        <v>0</v>
      </c>
      <c r="AD377" s="43">
        <v>0</v>
      </c>
      <c r="AE377" s="43">
        <v>0</v>
      </c>
      <c r="AF377" s="223">
        <v>0</v>
      </c>
      <c r="AG377" s="234"/>
      <c r="AH377" s="228">
        <v>0</v>
      </c>
      <c r="AI377" s="56">
        <f t="shared" si="61"/>
        <v>45764694</v>
      </c>
      <c r="AJ377" s="40">
        <v>42488</v>
      </c>
      <c r="AK377" s="56">
        <v>45764694</v>
      </c>
      <c r="AL377" s="43">
        <v>0</v>
      </c>
      <c r="AM377" s="43">
        <v>0</v>
      </c>
      <c r="AN377" s="43">
        <v>0</v>
      </c>
      <c r="AO377" s="43">
        <v>0</v>
      </c>
      <c r="AP377" s="43">
        <v>0</v>
      </c>
      <c r="AQ377" s="43">
        <v>0</v>
      </c>
      <c r="AR377" s="43">
        <v>0</v>
      </c>
      <c r="AS377" s="43">
        <v>0</v>
      </c>
      <c r="AT377" s="43">
        <v>0</v>
      </c>
      <c r="AU377" s="43">
        <v>0</v>
      </c>
      <c r="AV377" s="43"/>
      <c r="AW377" s="19"/>
      <c r="AX377" s="24">
        <f t="shared" si="62"/>
        <v>0</v>
      </c>
      <c r="AY377" s="24">
        <f t="shared" si="63"/>
        <v>0</v>
      </c>
      <c r="AZ377" s="24">
        <f t="shared" si="64"/>
        <v>0</v>
      </c>
      <c r="BA377" s="457">
        <f t="shared" si="65"/>
        <v>2</v>
      </c>
      <c r="BB377" s="217">
        <f t="shared" si="68"/>
        <v>1</v>
      </c>
      <c r="BC377" s="216">
        <f t="shared" si="66"/>
        <v>1</v>
      </c>
      <c r="BD377" s="14">
        <f t="shared" si="69"/>
        <v>32</v>
      </c>
      <c r="BE377" s="349">
        <f t="shared" si="67"/>
        <v>45764694</v>
      </c>
    </row>
    <row r="378" spans="1:57" s="14" customFormat="1" x14ac:dyDescent="0.2">
      <c r="A378" s="40">
        <v>42447</v>
      </c>
      <c r="B378" s="22">
        <v>9038695169</v>
      </c>
      <c r="C378" s="22">
        <f>COUNTIF(СписМінфін!$B$2:$B$101,F378)</f>
        <v>1</v>
      </c>
      <c r="D378" s="22">
        <v>9038695169</v>
      </c>
      <c r="E378" s="22" t="str">
        <f t="shared" si="59"/>
        <v>3ПУБЛІЧНЕ АКЦIОНЕРНЕ ТОВАРИСТВО "НІКОПОЛЬСЬКИЙ ЗАВОД ФЕРОСПЛАВІВ"</v>
      </c>
      <c r="F378" s="71" t="s">
        <v>70</v>
      </c>
      <c r="G378" s="41">
        <v>1865204076</v>
      </c>
      <c r="H378" s="40">
        <v>42447</v>
      </c>
      <c r="I378" s="40">
        <v>42447</v>
      </c>
      <c r="J378" s="40" t="s">
        <v>108</v>
      </c>
      <c r="K378" s="42">
        <v>54186600</v>
      </c>
      <c r="L378" s="40">
        <v>42480</v>
      </c>
      <c r="M378" s="24">
        <f t="shared" si="60"/>
        <v>54186600</v>
      </c>
      <c r="N378" s="40">
        <v>42481</v>
      </c>
      <c r="O378" s="24">
        <v>54186600</v>
      </c>
      <c r="P378" s="43">
        <v>0</v>
      </c>
      <c r="Q378" s="43">
        <v>0</v>
      </c>
      <c r="R378" s="43">
        <v>0</v>
      </c>
      <c r="S378" s="43">
        <v>0</v>
      </c>
      <c r="T378" s="43">
        <v>0</v>
      </c>
      <c r="U378" s="43">
        <v>0</v>
      </c>
      <c r="V378" s="43">
        <v>0</v>
      </c>
      <c r="W378" s="43">
        <v>0</v>
      </c>
      <c r="X378" s="43">
        <v>0</v>
      </c>
      <c r="Y378" s="223">
        <v>0</v>
      </c>
      <c r="Z378" s="339"/>
      <c r="AA378" s="228">
        <v>0</v>
      </c>
      <c r="AB378" s="43">
        <v>0</v>
      </c>
      <c r="AC378" s="43">
        <v>0</v>
      </c>
      <c r="AD378" s="43">
        <v>0</v>
      </c>
      <c r="AE378" s="43">
        <v>0</v>
      </c>
      <c r="AF378" s="223">
        <v>0</v>
      </c>
      <c r="AG378" s="234"/>
      <c r="AH378" s="228">
        <v>0</v>
      </c>
      <c r="AI378" s="56">
        <f t="shared" si="61"/>
        <v>54186600</v>
      </c>
      <c r="AJ378" s="40">
        <v>42517</v>
      </c>
      <c r="AK378" s="56">
        <v>54186600</v>
      </c>
      <c r="AL378" s="43">
        <v>0</v>
      </c>
      <c r="AM378" s="43">
        <v>0</v>
      </c>
      <c r="AN378" s="43">
        <v>0</v>
      </c>
      <c r="AO378" s="43">
        <v>0</v>
      </c>
      <c r="AP378" s="43">
        <v>0</v>
      </c>
      <c r="AQ378" s="43">
        <v>0</v>
      </c>
      <c r="AR378" s="43">
        <v>0</v>
      </c>
      <c r="AS378" s="43">
        <v>0</v>
      </c>
      <c r="AT378" s="43">
        <v>0</v>
      </c>
      <c r="AU378" s="43">
        <v>0</v>
      </c>
      <c r="AV378" s="43"/>
      <c r="AW378" s="19"/>
      <c r="AX378" s="24">
        <f t="shared" si="62"/>
        <v>0</v>
      </c>
      <c r="AY378" s="24">
        <f t="shared" si="63"/>
        <v>0</v>
      </c>
      <c r="AZ378" s="24">
        <f t="shared" si="64"/>
        <v>0</v>
      </c>
      <c r="BA378" s="457">
        <f t="shared" si="65"/>
        <v>3</v>
      </c>
      <c r="BB378" s="217">
        <f t="shared" si="68"/>
        <v>1</v>
      </c>
      <c r="BC378" s="216">
        <f t="shared" si="66"/>
        <v>1</v>
      </c>
      <c r="BD378" s="14">
        <f t="shared" si="69"/>
        <v>34</v>
      </c>
      <c r="BE378" s="349">
        <f t="shared" si="67"/>
        <v>54186600</v>
      </c>
    </row>
    <row r="379" spans="1:57" s="14" customFormat="1" x14ac:dyDescent="0.2">
      <c r="A379" s="40">
        <v>42479</v>
      </c>
      <c r="B379" s="22">
        <v>9060064507</v>
      </c>
      <c r="C379" s="22">
        <f>COUNTIF(СписМінфін!$B$2:$B$101,F379)</f>
        <v>1</v>
      </c>
      <c r="D379" s="22">
        <v>9060064507</v>
      </c>
      <c r="E379" s="22" t="str">
        <f t="shared" si="59"/>
        <v>4ПУБЛІЧНЕ АКЦIОНЕРНЕ ТОВАРИСТВО "НІКОПОЛЬСЬКИЙ ЗАВОД ФЕРОСПЛАВІВ"</v>
      </c>
      <c r="F379" s="71" t="s">
        <v>70</v>
      </c>
      <c r="G379" s="41">
        <v>1865204076</v>
      </c>
      <c r="H379" s="40">
        <v>42479</v>
      </c>
      <c r="I379" s="40">
        <v>42479</v>
      </c>
      <c r="J379" s="40" t="s">
        <v>108</v>
      </c>
      <c r="K379" s="42">
        <v>15061313</v>
      </c>
      <c r="L379" s="40">
        <v>42513</v>
      </c>
      <c r="M379" s="24">
        <f t="shared" si="60"/>
        <v>15061313</v>
      </c>
      <c r="N379" s="40">
        <v>42514</v>
      </c>
      <c r="O379" s="24">
        <v>15061313</v>
      </c>
      <c r="P379" s="43">
        <v>0</v>
      </c>
      <c r="Q379" s="43">
        <v>0</v>
      </c>
      <c r="R379" s="43">
        <v>0</v>
      </c>
      <c r="S379" s="43">
        <v>0</v>
      </c>
      <c r="T379" s="43">
        <v>0</v>
      </c>
      <c r="U379" s="43">
        <v>0</v>
      </c>
      <c r="V379" s="43">
        <v>0</v>
      </c>
      <c r="W379" s="43">
        <v>0</v>
      </c>
      <c r="X379" s="43">
        <v>0</v>
      </c>
      <c r="Y379" s="223">
        <v>0</v>
      </c>
      <c r="Z379" s="339"/>
      <c r="AA379" s="228">
        <v>0</v>
      </c>
      <c r="AB379" s="43">
        <v>0</v>
      </c>
      <c r="AC379" s="43">
        <v>0</v>
      </c>
      <c r="AD379" s="43">
        <v>0</v>
      </c>
      <c r="AE379" s="43">
        <v>0</v>
      </c>
      <c r="AF379" s="223">
        <v>0</v>
      </c>
      <c r="AG379" s="234"/>
      <c r="AH379" s="228">
        <v>0</v>
      </c>
      <c r="AI379" s="56">
        <f t="shared" si="61"/>
        <v>15061313</v>
      </c>
      <c r="AJ379" s="40">
        <v>42559</v>
      </c>
      <c r="AK379" s="56">
        <v>15061313</v>
      </c>
      <c r="AL379" s="43">
        <v>0</v>
      </c>
      <c r="AM379" s="43">
        <v>0</v>
      </c>
      <c r="AN379" s="43">
        <v>0</v>
      </c>
      <c r="AO379" s="43">
        <v>0</v>
      </c>
      <c r="AP379" s="43">
        <v>0</v>
      </c>
      <c r="AQ379" s="43">
        <v>0</v>
      </c>
      <c r="AR379" s="43">
        <v>0</v>
      </c>
      <c r="AS379" s="43">
        <v>0</v>
      </c>
      <c r="AT379" s="43">
        <v>0</v>
      </c>
      <c r="AU379" s="43">
        <v>0</v>
      </c>
      <c r="AV379" s="43"/>
      <c r="AW379" s="19"/>
      <c r="AX379" s="24">
        <f t="shared" si="62"/>
        <v>0</v>
      </c>
      <c r="AY379" s="24">
        <f t="shared" si="63"/>
        <v>0</v>
      </c>
      <c r="AZ379" s="24">
        <f t="shared" si="64"/>
        <v>0</v>
      </c>
      <c r="BA379" s="457">
        <f t="shared" si="65"/>
        <v>4</v>
      </c>
      <c r="BB379" s="217">
        <f t="shared" si="68"/>
        <v>1</v>
      </c>
      <c r="BC379" s="216">
        <f t="shared" si="66"/>
        <v>1</v>
      </c>
      <c r="BD379" s="14">
        <f t="shared" si="69"/>
        <v>35</v>
      </c>
      <c r="BE379" s="349">
        <f t="shared" si="67"/>
        <v>15061313</v>
      </c>
    </row>
    <row r="380" spans="1:57" s="14" customFormat="1" x14ac:dyDescent="0.2">
      <c r="A380" s="40">
        <v>42509</v>
      </c>
      <c r="B380" s="22">
        <v>9081315183</v>
      </c>
      <c r="C380" s="22">
        <f>COUNTIF(СписМінфін!$B$2:$B$101,F380)</f>
        <v>1</v>
      </c>
      <c r="D380" s="22">
        <v>9081315183</v>
      </c>
      <c r="E380" s="22" t="str">
        <f t="shared" si="59"/>
        <v>5ПУБЛІЧНЕ АКЦIОНЕРНЕ ТОВАРИСТВО "НІКОПОЛЬСЬКИЙ ЗАВОД ФЕРОСПЛАВІВ"</v>
      </c>
      <c r="F380" s="71" t="s">
        <v>70</v>
      </c>
      <c r="G380" s="41">
        <v>1865204076</v>
      </c>
      <c r="H380" s="40">
        <v>42509</v>
      </c>
      <c r="I380" s="40">
        <v>42509</v>
      </c>
      <c r="J380" s="40" t="s">
        <v>108</v>
      </c>
      <c r="K380" s="42">
        <v>78894498</v>
      </c>
      <c r="L380" s="40">
        <v>42542</v>
      </c>
      <c r="M380" s="24">
        <f t="shared" si="60"/>
        <v>78894498</v>
      </c>
      <c r="N380" s="40">
        <v>42543</v>
      </c>
      <c r="O380" s="24">
        <v>78894498</v>
      </c>
      <c r="P380" s="43">
        <v>0</v>
      </c>
      <c r="Q380" s="43">
        <v>0</v>
      </c>
      <c r="R380" s="43">
        <v>0</v>
      </c>
      <c r="S380" s="43">
        <v>0</v>
      </c>
      <c r="T380" s="43">
        <v>0</v>
      </c>
      <c r="U380" s="43">
        <v>0</v>
      </c>
      <c r="V380" s="43">
        <v>0</v>
      </c>
      <c r="W380" s="43">
        <v>0</v>
      </c>
      <c r="X380" s="43">
        <v>0</v>
      </c>
      <c r="Y380" s="223">
        <v>0</v>
      </c>
      <c r="Z380" s="339"/>
      <c r="AA380" s="228">
        <v>0</v>
      </c>
      <c r="AB380" s="43">
        <v>0</v>
      </c>
      <c r="AC380" s="43">
        <v>0</v>
      </c>
      <c r="AD380" s="43">
        <v>0</v>
      </c>
      <c r="AE380" s="43">
        <v>0</v>
      </c>
      <c r="AF380" s="223">
        <v>0</v>
      </c>
      <c r="AG380" s="234"/>
      <c r="AH380" s="228">
        <v>0</v>
      </c>
      <c r="AI380" s="56">
        <f t="shared" si="61"/>
        <v>78894498</v>
      </c>
      <c r="AJ380" s="40">
        <v>42559</v>
      </c>
      <c r="AK380" s="56">
        <v>78894498</v>
      </c>
      <c r="AL380" s="43">
        <v>0</v>
      </c>
      <c r="AM380" s="43">
        <v>0</v>
      </c>
      <c r="AN380" s="43">
        <v>0</v>
      </c>
      <c r="AO380" s="43">
        <v>0</v>
      </c>
      <c r="AP380" s="43">
        <v>0</v>
      </c>
      <c r="AQ380" s="43">
        <v>0</v>
      </c>
      <c r="AR380" s="43">
        <v>0</v>
      </c>
      <c r="AS380" s="43">
        <v>0</v>
      </c>
      <c r="AT380" s="43">
        <v>0</v>
      </c>
      <c r="AU380" s="43">
        <v>0</v>
      </c>
      <c r="AV380" s="43"/>
      <c r="AW380" s="19"/>
      <c r="AX380" s="24">
        <f t="shared" si="62"/>
        <v>0</v>
      </c>
      <c r="AY380" s="24">
        <f t="shared" si="63"/>
        <v>0</v>
      </c>
      <c r="AZ380" s="24">
        <f t="shared" si="64"/>
        <v>0</v>
      </c>
      <c r="BA380" s="457">
        <f t="shared" si="65"/>
        <v>5</v>
      </c>
      <c r="BB380" s="217">
        <f t="shared" si="68"/>
        <v>1</v>
      </c>
      <c r="BC380" s="216">
        <f t="shared" si="66"/>
        <v>1</v>
      </c>
      <c r="BD380" s="14">
        <f t="shared" si="69"/>
        <v>34</v>
      </c>
      <c r="BE380" s="349">
        <f t="shared" si="67"/>
        <v>78894498</v>
      </c>
    </row>
    <row r="381" spans="1:57" s="14" customFormat="1" x14ac:dyDescent="0.2">
      <c r="A381" s="40">
        <v>42538</v>
      </c>
      <c r="B381" s="22">
        <v>9101913704</v>
      </c>
      <c r="C381" s="22">
        <f>COUNTIF(СписМінфін!$B$2:$B$101,F381)</f>
        <v>1</v>
      </c>
      <c r="D381" s="22">
        <v>9101913704</v>
      </c>
      <c r="E381" s="22" t="str">
        <f t="shared" si="59"/>
        <v>6ПУБЛІЧНЕ АКЦIОНЕРНЕ ТОВАРИСТВО "НІКОПОЛЬСЬКИЙ ЗАВОД ФЕРОСПЛАВІВ"</v>
      </c>
      <c r="F381" s="71" t="s">
        <v>70</v>
      </c>
      <c r="G381" s="41">
        <v>1865204076</v>
      </c>
      <c r="H381" s="40">
        <v>42538</v>
      </c>
      <c r="I381" s="40">
        <v>42538</v>
      </c>
      <c r="J381" s="40" t="s">
        <v>108</v>
      </c>
      <c r="K381" s="42">
        <v>124808248</v>
      </c>
      <c r="L381" s="40">
        <v>42572</v>
      </c>
      <c r="M381" s="24">
        <f t="shared" si="60"/>
        <v>124808248</v>
      </c>
      <c r="N381" s="40">
        <v>42578</v>
      </c>
      <c r="O381" s="24">
        <v>124808248</v>
      </c>
      <c r="P381" s="43">
        <v>0</v>
      </c>
      <c r="Q381" s="43">
        <v>0</v>
      </c>
      <c r="R381" s="43">
        <v>0</v>
      </c>
      <c r="S381" s="43">
        <v>0</v>
      </c>
      <c r="T381" s="43">
        <v>0</v>
      </c>
      <c r="U381" s="43">
        <v>0</v>
      </c>
      <c r="V381" s="43">
        <v>0</v>
      </c>
      <c r="W381" s="43">
        <v>0</v>
      </c>
      <c r="X381" s="43">
        <v>0</v>
      </c>
      <c r="Y381" s="223">
        <v>0</v>
      </c>
      <c r="Z381" s="339"/>
      <c r="AA381" s="228">
        <v>0</v>
      </c>
      <c r="AB381" s="43">
        <v>0</v>
      </c>
      <c r="AC381" s="43">
        <v>0</v>
      </c>
      <c r="AD381" s="43">
        <v>0</v>
      </c>
      <c r="AE381" s="43">
        <v>0</v>
      </c>
      <c r="AF381" s="223">
        <v>0</v>
      </c>
      <c r="AG381" s="234"/>
      <c r="AH381" s="228">
        <v>0</v>
      </c>
      <c r="AI381" s="56">
        <f t="shared" si="61"/>
        <v>124808248</v>
      </c>
      <c r="AJ381" s="40">
        <v>42613</v>
      </c>
      <c r="AK381" s="56">
        <v>124808248</v>
      </c>
      <c r="AL381" s="43">
        <v>0</v>
      </c>
      <c r="AM381" s="43">
        <v>0</v>
      </c>
      <c r="AN381" s="43">
        <v>0</v>
      </c>
      <c r="AO381" s="43">
        <v>0</v>
      </c>
      <c r="AP381" s="43">
        <v>0</v>
      </c>
      <c r="AQ381" s="43">
        <v>0</v>
      </c>
      <c r="AR381" s="43">
        <v>0</v>
      </c>
      <c r="AS381" s="43">
        <v>0</v>
      </c>
      <c r="AT381" s="43">
        <v>0</v>
      </c>
      <c r="AU381" s="43">
        <v>0</v>
      </c>
      <c r="AV381" s="43"/>
      <c r="AW381" s="19"/>
      <c r="AX381" s="24">
        <f t="shared" si="62"/>
        <v>0</v>
      </c>
      <c r="AY381" s="24">
        <f t="shared" si="63"/>
        <v>0</v>
      </c>
      <c r="AZ381" s="24">
        <f t="shared" si="64"/>
        <v>0</v>
      </c>
      <c r="BA381" s="457">
        <f t="shared" si="65"/>
        <v>6</v>
      </c>
      <c r="BB381" s="217">
        <f t="shared" si="68"/>
        <v>1</v>
      </c>
      <c r="BC381" s="216">
        <f t="shared" si="66"/>
        <v>1</v>
      </c>
      <c r="BD381" s="14">
        <f t="shared" si="69"/>
        <v>40</v>
      </c>
      <c r="BE381" s="349">
        <f t="shared" si="67"/>
        <v>124808248</v>
      </c>
    </row>
    <row r="382" spans="1:57" s="14" customFormat="1" x14ac:dyDescent="0.2">
      <c r="A382" s="40">
        <v>42570</v>
      </c>
      <c r="B382" s="22">
        <v>9124909467</v>
      </c>
      <c r="C382" s="22">
        <f>COUNTIF(СписМінфін!$B$2:$B$101,F382)</f>
        <v>1</v>
      </c>
      <c r="D382" s="22">
        <v>9124909467</v>
      </c>
      <c r="E382" s="22" t="str">
        <f t="shared" si="59"/>
        <v>7ПУБЛІЧНЕ АКЦIОНЕРНЕ ТОВАРИСТВО "НІКОПОЛЬСЬКИЙ ЗАВОД ФЕРОСПЛАВІВ"</v>
      </c>
      <c r="F382" s="71" t="s">
        <v>70</v>
      </c>
      <c r="G382" s="41">
        <v>1865204076</v>
      </c>
      <c r="H382" s="40">
        <v>42570</v>
      </c>
      <c r="I382" s="40">
        <v>42570</v>
      </c>
      <c r="J382" s="40" t="s">
        <v>108</v>
      </c>
      <c r="K382" s="42">
        <v>67800000</v>
      </c>
      <c r="L382" s="40">
        <v>42601</v>
      </c>
      <c r="M382" s="24">
        <f t="shared" si="60"/>
        <v>67800000</v>
      </c>
      <c r="N382" s="40">
        <v>42607</v>
      </c>
      <c r="O382" s="24">
        <v>67800000</v>
      </c>
      <c r="P382" s="43">
        <v>0</v>
      </c>
      <c r="Q382" s="43">
        <v>0</v>
      </c>
      <c r="R382" s="43">
        <v>0</v>
      </c>
      <c r="S382" s="43">
        <v>0</v>
      </c>
      <c r="T382" s="43">
        <v>0</v>
      </c>
      <c r="U382" s="43">
        <v>0</v>
      </c>
      <c r="V382" s="43">
        <v>0</v>
      </c>
      <c r="W382" s="43">
        <v>0</v>
      </c>
      <c r="X382" s="43">
        <v>0</v>
      </c>
      <c r="Y382" s="223">
        <v>0</v>
      </c>
      <c r="Z382" s="339"/>
      <c r="AA382" s="228">
        <v>0</v>
      </c>
      <c r="AB382" s="43">
        <v>0</v>
      </c>
      <c r="AC382" s="43">
        <v>0</v>
      </c>
      <c r="AD382" s="43">
        <v>0</v>
      </c>
      <c r="AE382" s="43">
        <v>0</v>
      </c>
      <c r="AF382" s="223">
        <v>0</v>
      </c>
      <c r="AG382" s="234"/>
      <c r="AH382" s="228">
        <v>0</v>
      </c>
      <c r="AI382" s="56">
        <f t="shared" si="61"/>
        <v>67800000</v>
      </c>
      <c r="AJ382" s="40">
        <v>42642</v>
      </c>
      <c r="AK382" s="56">
        <v>67800000</v>
      </c>
      <c r="AL382" s="43">
        <v>0</v>
      </c>
      <c r="AM382" s="43">
        <v>0</v>
      </c>
      <c r="AN382" s="43">
        <v>0</v>
      </c>
      <c r="AO382" s="43">
        <v>0</v>
      </c>
      <c r="AP382" s="43">
        <v>0</v>
      </c>
      <c r="AQ382" s="43">
        <v>0</v>
      </c>
      <c r="AR382" s="43">
        <v>0</v>
      </c>
      <c r="AS382" s="43">
        <v>0</v>
      </c>
      <c r="AT382" s="43">
        <v>0</v>
      </c>
      <c r="AU382" s="43">
        <v>0</v>
      </c>
      <c r="AV382" s="43"/>
      <c r="AW382" s="19"/>
      <c r="AX382" s="24">
        <f t="shared" si="62"/>
        <v>0</v>
      </c>
      <c r="AY382" s="24">
        <f t="shared" si="63"/>
        <v>0</v>
      </c>
      <c r="AZ382" s="24">
        <f t="shared" si="64"/>
        <v>0</v>
      </c>
      <c r="BA382" s="457">
        <f t="shared" si="65"/>
        <v>7</v>
      </c>
      <c r="BB382" s="217">
        <f t="shared" si="68"/>
        <v>1</v>
      </c>
      <c r="BC382" s="216">
        <f t="shared" si="66"/>
        <v>1</v>
      </c>
      <c r="BD382" s="14">
        <f t="shared" si="69"/>
        <v>37</v>
      </c>
      <c r="BE382" s="349">
        <f t="shared" si="67"/>
        <v>67800000</v>
      </c>
    </row>
    <row r="383" spans="1:57" s="14" customFormat="1" x14ac:dyDescent="0.2">
      <c r="A383" s="40">
        <v>42604</v>
      </c>
      <c r="B383" s="22">
        <v>9151483167</v>
      </c>
      <c r="C383" s="22">
        <f>COUNTIF(СписМінфін!$B$2:$B$101,F383)</f>
        <v>1</v>
      </c>
      <c r="D383" s="22">
        <v>9151483167</v>
      </c>
      <c r="E383" s="22" t="str">
        <f t="shared" si="59"/>
        <v>8ПУБЛІЧНЕ АКЦIОНЕРНЕ ТОВАРИСТВО "НІКОПОЛЬСЬКИЙ ЗАВОД ФЕРОСПЛАВІВ"</v>
      </c>
      <c r="F383" s="71" t="s">
        <v>70</v>
      </c>
      <c r="G383" s="41">
        <v>1865204076</v>
      </c>
      <c r="H383" s="40">
        <v>42604</v>
      </c>
      <c r="I383" s="40">
        <v>42604</v>
      </c>
      <c r="J383" s="40" t="s">
        <v>108</v>
      </c>
      <c r="K383" s="42">
        <v>117137302</v>
      </c>
      <c r="L383" s="40">
        <v>42634</v>
      </c>
      <c r="M383" s="24">
        <f t="shared" si="60"/>
        <v>117137302</v>
      </c>
      <c r="N383" s="40">
        <v>42635</v>
      </c>
      <c r="O383" s="24">
        <v>117137302</v>
      </c>
      <c r="P383" s="43">
        <v>0</v>
      </c>
      <c r="Q383" s="43">
        <v>0</v>
      </c>
      <c r="R383" s="43">
        <v>0</v>
      </c>
      <c r="S383" s="43">
        <v>0</v>
      </c>
      <c r="T383" s="43">
        <v>0</v>
      </c>
      <c r="U383" s="43">
        <v>0</v>
      </c>
      <c r="V383" s="43">
        <v>0</v>
      </c>
      <c r="W383" s="43">
        <v>0</v>
      </c>
      <c r="X383" s="43">
        <v>0</v>
      </c>
      <c r="Y383" s="223">
        <v>0</v>
      </c>
      <c r="Z383" s="339"/>
      <c r="AA383" s="228">
        <v>0</v>
      </c>
      <c r="AB383" s="43">
        <v>0</v>
      </c>
      <c r="AC383" s="43">
        <v>0</v>
      </c>
      <c r="AD383" s="43">
        <v>0</v>
      </c>
      <c r="AE383" s="43">
        <v>0</v>
      </c>
      <c r="AF383" s="223">
        <v>0</v>
      </c>
      <c r="AG383" s="234"/>
      <c r="AH383" s="228">
        <v>0</v>
      </c>
      <c r="AI383" s="56">
        <f t="shared" si="61"/>
        <v>117137302</v>
      </c>
      <c r="AJ383" s="40">
        <v>42668</v>
      </c>
      <c r="AK383" s="56">
        <v>117137302</v>
      </c>
      <c r="AL383" s="43">
        <v>0</v>
      </c>
      <c r="AM383" s="43">
        <v>0</v>
      </c>
      <c r="AN383" s="43">
        <v>0</v>
      </c>
      <c r="AO383" s="43">
        <v>0</v>
      </c>
      <c r="AP383" s="43">
        <v>0</v>
      </c>
      <c r="AQ383" s="43">
        <v>0</v>
      </c>
      <c r="AR383" s="43">
        <v>0</v>
      </c>
      <c r="AS383" s="43">
        <v>0</v>
      </c>
      <c r="AT383" s="43">
        <v>0</v>
      </c>
      <c r="AU383" s="43">
        <v>0</v>
      </c>
      <c r="AV383" s="43"/>
      <c r="AW383" s="19"/>
      <c r="AX383" s="24">
        <f t="shared" si="62"/>
        <v>0</v>
      </c>
      <c r="AY383" s="24">
        <f t="shared" si="63"/>
        <v>0</v>
      </c>
      <c r="AZ383" s="24">
        <f t="shared" si="64"/>
        <v>0</v>
      </c>
      <c r="BA383" s="457">
        <f t="shared" si="65"/>
        <v>8</v>
      </c>
      <c r="BB383" s="217">
        <f t="shared" si="68"/>
        <v>1</v>
      </c>
      <c r="BC383" s="216">
        <f t="shared" si="66"/>
        <v>1</v>
      </c>
      <c r="BD383" s="14">
        <f t="shared" si="69"/>
        <v>31</v>
      </c>
      <c r="BE383" s="349">
        <f t="shared" si="67"/>
        <v>117137302</v>
      </c>
    </row>
    <row r="384" spans="1:57" s="14" customFormat="1" x14ac:dyDescent="0.2">
      <c r="A384" s="40">
        <v>42632</v>
      </c>
      <c r="B384" s="22">
        <v>9172444010</v>
      </c>
      <c r="C384" s="22">
        <f>COUNTIF(СписМінфін!$B$2:$B$101,F384)</f>
        <v>1</v>
      </c>
      <c r="D384" s="22">
        <v>9172444010</v>
      </c>
      <c r="E384" s="22" t="str">
        <f t="shared" si="59"/>
        <v>9ПУБЛІЧНЕ АКЦIОНЕРНЕ ТОВАРИСТВО "НІКОПОЛЬСЬКИЙ ЗАВОД ФЕРОСПЛАВІВ"</v>
      </c>
      <c r="F384" s="71" t="s">
        <v>70</v>
      </c>
      <c r="G384" s="41">
        <v>1865204076</v>
      </c>
      <c r="H384" s="40">
        <v>42632</v>
      </c>
      <c r="I384" s="40">
        <v>42632</v>
      </c>
      <c r="J384" s="40" t="s">
        <v>108</v>
      </c>
      <c r="K384" s="42">
        <v>50000000</v>
      </c>
      <c r="L384" s="40">
        <v>42663</v>
      </c>
      <c r="M384" s="24">
        <f t="shared" si="60"/>
        <v>50000000</v>
      </c>
      <c r="N384" s="40">
        <v>42664</v>
      </c>
      <c r="O384" s="24">
        <v>50000000</v>
      </c>
      <c r="P384" s="43">
        <v>0</v>
      </c>
      <c r="Q384" s="43">
        <v>0</v>
      </c>
      <c r="R384" s="43">
        <v>0</v>
      </c>
      <c r="S384" s="43">
        <v>0</v>
      </c>
      <c r="T384" s="43">
        <v>0</v>
      </c>
      <c r="U384" s="43">
        <v>0</v>
      </c>
      <c r="V384" s="43">
        <v>0</v>
      </c>
      <c r="W384" s="43">
        <v>0</v>
      </c>
      <c r="X384" s="43">
        <v>0</v>
      </c>
      <c r="Y384" s="223">
        <v>0</v>
      </c>
      <c r="Z384" s="339"/>
      <c r="AA384" s="228">
        <v>0</v>
      </c>
      <c r="AB384" s="43">
        <v>0</v>
      </c>
      <c r="AC384" s="43">
        <v>0</v>
      </c>
      <c r="AD384" s="43">
        <v>0</v>
      </c>
      <c r="AE384" s="43">
        <v>0</v>
      </c>
      <c r="AF384" s="223">
        <v>0</v>
      </c>
      <c r="AG384" s="234"/>
      <c r="AH384" s="228">
        <v>0</v>
      </c>
      <c r="AI384" s="56">
        <f t="shared" si="61"/>
        <v>50000000</v>
      </c>
      <c r="AJ384" s="40">
        <v>42670</v>
      </c>
      <c r="AK384" s="56">
        <v>50000000</v>
      </c>
      <c r="AL384" s="43">
        <v>0</v>
      </c>
      <c r="AM384" s="43">
        <v>0</v>
      </c>
      <c r="AN384" s="43">
        <v>0</v>
      </c>
      <c r="AO384" s="43">
        <v>0</v>
      </c>
      <c r="AP384" s="43">
        <v>0</v>
      </c>
      <c r="AQ384" s="43">
        <v>0</v>
      </c>
      <c r="AR384" s="43">
        <v>0</v>
      </c>
      <c r="AS384" s="43">
        <v>0</v>
      </c>
      <c r="AT384" s="43">
        <v>0</v>
      </c>
      <c r="AU384" s="43">
        <v>0</v>
      </c>
      <c r="AV384" s="43"/>
      <c r="AW384" s="19"/>
      <c r="AX384" s="24">
        <f t="shared" si="62"/>
        <v>0</v>
      </c>
      <c r="AY384" s="24">
        <f t="shared" si="63"/>
        <v>0</v>
      </c>
      <c r="AZ384" s="24">
        <f t="shared" si="64"/>
        <v>0</v>
      </c>
      <c r="BA384" s="457">
        <f t="shared" si="65"/>
        <v>9</v>
      </c>
      <c r="BB384" s="217">
        <f t="shared" si="68"/>
        <v>1</v>
      </c>
      <c r="BC384" s="216">
        <f t="shared" si="66"/>
        <v>1</v>
      </c>
      <c r="BD384" s="14">
        <f t="shared" si="69"/>
        <v>32</v>
      </c>
      <c r="BE384" s="349">
        <f t="shared" si="67"/>
        <v>50000000</v>
      </c>
    </row>
    <row r="385" spans="1:57" s="14" customFormat="1" x14ac:dyDescent="0.2">
      <c r="A385" s="40">
        <v>42663</v>
      </c>
      <c r="B385" s="22">
        <v>9198299248</v>
      </c>
      <c r="C385" s="22">
        <f>COUNTIF(СписМінфін!$B$2:$B$101,F385)</f>
        <v>1</v>
      </c>
      <c r="D385" s="22">
        <v>9198299248</v>
      </c>
      <c r="E385" s="22" t="str">
        <f t="shared" si="59"/>
        <v>10ПУБЛІЧНЕ АКЦIОНЕРНЕ ТОВАРИСТВО "НІКОПОЛЬСЬКИЙ ЗАВОД ФЕРОСПЛАВІВ"</v>
      </c>
      <c r="F385" s="71" t="s">
        <v>70</v>
      </c>
      <c r="G385" s="41">
        <v>1865204076</v>
      </c>
      <c r="H385" s="40">
        <v>42663</v>
      </c>
      <c r="I385" s="40">
        <v>42663</v>
      </c>
      <c r="J385" s="40" t="s">
        <v>108</v>
      </c>
      <c r="K385" s="42">
        <v>45005104</v>
      </c>
      <c r="L385" s="40">
        <v>42692</v>
      </c>
      <c r="M385" s="24">
        <f t="shared" si="60"/>
        <v>45005104</v>
      </c>
      <c r="N385" s="40">
        <v>42695</v>
      </c>
      <c r="O385" s="24">
        <v>45005104</v>
      </c>
      <c r="P385" s="43">
        <v>0</v>
      </c>
      <c r="Q385" s="43">
        <v>0</v>
      </c>
      <c r="R385" s="43">
        <v>0</v>
      </c>
      <c r="S385" s="43">
        <v>0</v>
      </c>
      <c r="T385" s="43">
        <v>0</v>
      </c>
      <c r="U385" s="43">
        <v>0</v>
      </c>
      <c r="V385" s="43">
        <v>0</v>
      </c>
      <c r="W385" s="43">
        <v>0</v>
      </c>
      <c r="X385" s="43">
        <v>0</v>
      </c>
      <c r="Y385" s="223">
        <v>0</v>
      </c>
      <c r="Z385" s="339"/>
      <c r="AA385" s="228">
        <v>0</v>
      </c>
      <c r="AB385" s="43">
        <v>0</v>
      </c>
      <c r="AC385" s="43">
        <v>0</v>
      </c>
      <c r="AD385" s="43">
        <v>0</v>
      </c>
      <c r="AE385" s="43">
        <v>0</v>
      </c>
      <c r="AF385" s="223">
        <v>0</v>
      </c>
      <c r="AG385" s="234"/>
      <c r="AH385" s="228">
        <v>0</v>
      </c>
      <c r="AI385" s="56">
        <f t="shared" si="61"/>
        <v>45005104</v>
      </c>
      <c r="AJ385" s="40">
        <v>42704</v>
      </c>
      <c r="AK385" s="56">
        <v>45005104</v>
      </c>
      <c r="AL385" s="43">
        <v>0</v>
      </c>
      <c r="AM385" s="43">
        <v>0</v>
      </c>
      <c r="AN385" s="43">
        <v>0</v>
      </c>
      <c r="AO385" s="43">
        <v>0</v>
      </c>
      <c r="AP385" s="43">
        <v>0</v>
      </c>
      <c r="AQ385" s="43">
        <v>0</v>
      </c>
      <c r="AR385" s="43">
        <v>0</v>
      </c>
      <c r="AS385" s="43">
        <v>0</v>
      </c>
      <c r="AT385" s="43">
        <v>0</v>
      </c>
      <c r="AU385" s="43">
        <v>0</v>
      </c>
      <c r="AV385" s="43"/>
      <c r="AW385" s="19"/>
      <c r="AX385" s="24">
        <f t="shared" si="62"/>
        <v>0</v>
      </c>
      <c r="AY385" s="24">
        <f t="shared" si="63"/>
        <v>0</v>
      </c>
      <c r="AZ385" s="24">
        <f t="shared" si="64"/>
        <v>0</v>
      </c>
      <c r="BA385" s="457">
        <f t="shared" si="65"/>
        <v>10</v>
      </c>
      <c r="BB385" s="217">
        <f t="shared" si="68"/>
        <v>1</v>
      </c>
      <c r="BC385" s="216">
        <f t="shared" si="66"/>
        <v>1</v>
      </c>
      <c r="BD385" s="14">
        <f t="shared" si="69"/>
        <v>32</v>
      </c>
      <c r="BE385" s="349">
        <f t="shared" si="67"/>
        <v>45005104</v>
      </c>
    </row>
    <row r="386" spans="1:57" s="14" customFormat="1" x14ac:dyDescent="0.2">
      <c r="A386" s="40">
        <v>42692</v>
      </c>
      <c r="B386" s="22">
        <v>9222439957</v>
      </c>
      <c r="C386" s="22">
        <f>COUNTIF(СписМінфін!$B$2:$B$101,F386)</f>
        <v>1</v>
      </c>
      <c r="D386" s="22">
        <v>9222439957</v>
      </c>
      <c r="E386" s="22" t="str">
        <f t="shared" si="59"/>
        <v>11ПУБЛІЧНЕ АКЦIОНЕРНЕ ТОВАРИСТВО "НІКОПОЛЬСЬКИЙ ЗАВОД ФЕРОСПЛАВІВ"</v>
      </c>
      <c r="F386" s="71" t="s">
        <v>70</v>
      </c>
      <c r="G386" s="41">
        <v>1865204076</v>
      </c>
      <c r="H386" s="40">
        <v>42692</v>
      </c>
      <c r="I386" s="40">
        <v>42692</v>
      </c>
      <c r="J386" s="40" t="s">
        <v>108</v>
      </c>
      <c r="K386" s="42">
        <v>82266725</v>
      </c>
      <c r="L386" s="40">
        <v>42725</v>
      </c>
      <c r="M386" s="24">
        <f t="shared" si="60"/>
        <v>82266725</v>
      </c>
      <c r="N386" s="40">
        <v>42726</v>
      </c>
      <c r="O386" s="24">
        <v>82266725</v>
      </c>
      <c r="P386" s="43">
        <v>0</v>
      </c>
      <c r="Q386" s="43">
        <v>0</v>
      </c>
      <c r="R386" s="43">
        <v>0</v>
      </c>
      <c r="S386" s="43">
        <v>0</v>
      </c>
      <c r="T386" s="43">
        <v>0</v>
      </c>
      <c r="U386" s="43">
        <v>0</v>
      </c>
      <c r="V386" s="43">
        <v>0</v>
      </c>
      <c r="W386" s="43">
        <v>0</v>
      </c>
      <c r="X386" s="43">
        <v>0</v>
      </c>
      <c r="Y386" s="223">
        <v>0</v>
      </c>
      <c r="Z386" s="339"/>
      <c r="AA386" s="228">
        <v>0</v>
      </c>
      <c r="AB386" s="43">
        <v>0</v>
      </c>
      <c r="AC386" s="43">
        <v>0</v>
      </c>
      <c r="AD386" s="43">
        <v>0</v>
      </c>
      <c r="AE386" s="43">
        <v>0</v>
      </c>
      <c r="AF386" s="223">
        <v>0</v>
      </c>
      <c r="AG386" s="234"/>
      <c r="AH386" s="228">
        <v>0</v>
      </c>
      <c r="AI386" s="56">
        <f t="shared" si="61"/>
        <v>82266725</v>
      </c>
      <c r="AJ386" s="40">
        <v>42731</v>
      </c>
      <c r="AK386" s="56">
        <v>82266725</v>
      </c>
      <c r="AL386" s="43">
        <v>0</v>
      </c>
      <c r="AM386" s="43">
        <v>0</v>
      </c>
      <c r="AN386" s="43">
        <v>0</v>
      </c>
      <c r="AO386" s="43">
        <v>0</v>
      </c>
      <c r="AP386" s="43">
        <v>0</v>
      </c>
      <c r="AQ386" s="43">
        <v>0</v>
      </c>
      <c r="AR386" s="43">
        <v>0</v>
      </c>
      <c r="AS386" s="43">
        <v>0</v>
      </c>
      <c r="AT386" s="43">
        <v>0</v>
      </c>
      <c r="AU386" s="43">
        <v>0</v>
      </c>
      <c r="AV386" s="43"/>
      <c r="AW386" s="19"/>
      <c r="AX386" s="24">
        <f t="shared" si="62"/>
        <v>0</v>
      </c>
      <c r="AY386" s="24">
        <f t="shared" si="63"/>
        <v>0</v>
      </c>
      <c r="AZ386" s="24">
        <f t="shared" si="64"/>
        <v>0</v>
      </c>
      <c r="BA386" s="457">
        <f t="shared" si="65"/>
        <v>11</v>
      </c>
      <c r="BB386" s="217">
        <f t="shared" si="68"/>
        <v>1</v>
      </c>
      <c r="BC386" s="216">
        <f t="shared" si="66"/>
        <v>1</v>
      </c>
      <c r="BD386" s="14">
        <f t="shared" si="69"/>
        <v>34</v>
      </c>
      <c r="BE386" s="349">
        <f t="shared" si="67"/>
        <v>82266725</v>
      </c>
    </row>
    <row r="387" spans="1:57" s="14" customFormat="1" x14ac:dyDescent="0.2">
      <c r="A387" s="40">
        <v>42419</v>
      </c>
      <c r="B387" s="22">
        <v>9020903810</v>
      </c>
      <c r="C387" s="22">
        <f>COUNTIF(СписМінфін!$B$2:$B$101,F387)</f>
        <v>0</v>
      </c>
      <c r="D387" s="22">
        <v>9020903810</v>
      </c>
      <c r="E387" s="22" t="str">
        <f t="shared" si="59"/>
        <v>2ПУБЛІЧНЕ АКЦIОНЕРНЕ ТОВАРИСТВО "НОВОКРАМАТОРСЬКИЙ МАШИНОБУДІВНИЙ ЗАВОД"</v>
      </c>
      <c r="F387" s="71" t="s">
        <v>131</v>
      </c>
      <c r="G387" s="41">
        <v>57635905159</v>
      </c>
      <c r="H387" s="40">
        <v>42419</v>
      </c>
      <c r="I387" s="40">
        <v>42419</v>
      </c>
      <c r="J387" s="40" t="s">
        <v>108</v>
      </c>
      <c r="K387" s="56">
        <v>22913429</v>
      </c>
      <c r="L387" s="40">
        <v>42450</v>
      </c>
      <c r="M387" s="192">
        <f t="shared" si="60"/>
        <v>22913429</v>
      </c>
      <c r="N387" s="40">
        <v>42451</v>
      </c>
      <c r="O387" s="24">
        <v>22913429</v>
      </c>
      <c r="P387" s="43">
        <v>0</v>
      </c>
      <c r="Q387" s="43">
        <v>0</v>
      </c>
      <c r="R387" s="43">
        <v>0</v>
      </c>
      <c r="S387" s="43">
        <v>0</v>
      </c>
      <c r="T387" s="43">
        <v>0</v>
      </c>
      <c r="U387" s="43">
        <v>0</v>
      </c>
      <c r="V387" s="43">
        <v>0</v>
      </c>
      <c r="W387" s="43">
        <v>0</v>
      </c>
      <c r="X387" s="43">
        <v>0</v>
      </c>
      <c r="Y387" s="223">
        <v>0</v>
      </c>
      <c r="Z387" s="339"/>
      <c r="AA387" s="228">
        <v>0</v>
      </c>
      <c r="AB387" s="43">
        <v>0</v>
      </c>
      <c r="AC387" s="195">
        <v>0</v>
      </c>
      <c r="AD387" s="43">
        <v>0</v>
      </c>
      <c r="AE387" s="43">
        <v>0</v>
      </c>
      <c r="AF387" s="223">
        <v>0</v>
      </c>
      <c r="AG387" s="234"/>
      <c r="AH387" s="228">
        <v>0</v>
      </c>
      <c r="AI387" s="194">
        <f t="shared" si="61"/>
        <v>22913429</v>
      </c>
      <c r="AJ387" s="40">
        <v>42454</v>
      </c>
      <c r="AK387" s="56">
        <v>22913429</v>
      </c>
      <c r="AL387" s="43">
        <v>0</v>
      </c>
      <c r="AM387" s="43">
        <v>0</v>
      </c>
      <c r="AN387" s="43">
        <v>0</v>
      </c>
      <c r="AO387" s="43">
        <v>0</v>
      </c>
      <c r="AP387" s="43">
        <v>0</v>
      </c>
      <c r="AQ387" s="43">
        <v>0</v>
      </c>
      <c r="AR387" s="43">
        <v>0</v>
      </c>
      <c r="AS387" s="43">
        <v>0</v>
      </c>
      <c r="AT387" s="43">
        <v>0</v>
      </c>
      <c r="AU387" s="43">
        <v>0</v>
      </c>
      <c r="AV387" s="43"/>
      <c r="AW387" s="19"/>
      <c r="AX387" s="192">
        <f t="shared" si="62"/>
        <v>0</v>
      </c>
      <c r="AY387" s="192">
        <f t="shared" si="63"/>
        <v>0</v>
      </c>
      <c r="AZ387" s="192">
        <f t="shared" si="64"/>
        <v>0</v>
      </c>
      <c r="BA387" s="158">
        <f t="shared" si="65"/>
        <v>2</v>
      </c>
      <c r="BB387" s="217">
        <f t="shared" si="68"/>
        <v>1</v>
      </c>
      <c r="BC387" s="216">
        <f t="shared" si="66"/>
        <v>1</v>
      </c>
      <c r="BD387" s="14">
        <f t="shared" si="69"/>
        <v>32</v>
      </c>
      <c r="BE387" s="349">
        <f t="shared" si="67"/>
        <v>22913429</v>
      </c>
    </row>
    <row r="388" spans="1:57" s="14" customFormat="1" x14ac:dyDescent="0.2">
      <c r="A388" s="40">
        <v>42445</v>
      </c>
      <c r="B388" s="22">
        <v>9036936438</v>
      </c>
      <c r="C388" s="22">
        <f>COUNTIF(СписМінфін!$B$2:$B$101,F388)</f>
        <v>0</v>
      </c>
      <c r="D388" s="22">
        <v>9036936438</v>
      </c>
      <c r="E388" s="22" t="str">
        <f t="shared" si="59"/>
        <v>3ПУБЛІЧНЕ АКЦIОНЕРНЕ ТОВАРИСТВО "НОВОКРАМАТОРСЬКИЙ МАШИНОБУДІВНИЙ ЗАВОД"</v>
      </c>
      <c r="F388" s="71" t="s">
        <v>131</v>
      </c>
      <c r="G388" s="41">
        <v>57635905159</v>
      </c>
      <c r="H388" s="40">
        <v>42445</v>
      </c>
      <c r="I388" s="40">
        <v>42445</v>
      </c>
      <c r="J388" s="40" t="s">
        <v>108</v>
      </c>
      <c r="K388" s="56">
        <v>13049005</v>
      </c>
      <c r="L388" s="40">
        <v>42480</v>
      </c>
      <c r="M388" s="192">
        <f t="shared" si="60"/>
        <v>13049005</v>
      </c>
      <c r="N388" s="40">
        <v>42481</v>
      </c>
      <c r="O388" s="24">
        <v>13049005</v>
      </c>
      <c r="P388" s="43">
        <v>0</v>
      </c>
      <c r="Q388" s="43">
        <v>0</v>
      </c>
      <c r="R388" s="43">
        <v>0</v>
      </c>
      <c r="S388" s="43">
        <v>0</v>
      </c>
      <c r="T388" s="43">
        <v>0</v>
      </c>
      <c r="U388" s="43">
        <v>0</v>
      </c>
      <c r="V388" s="43">
        <v>0</v>
      </c>
      <c r="W388" s="43">
        <v>0</v>
      </c>
      <c r="X388" s="43">
        <v>0</v>
      </c>
      <c r="Y388" s="223">
        <v>0</v>
      </c>
      <c r="Z388" s="339"/>
      <c r="AA388" s="228">
        <v>0</v>
      </c>
      <c r="AB388" s="43">
        <v>0</v>
      </c>
      <c r="AC388" s="195">
        <v>0</v>
      </c>
      <c r="AD388" s="43">
        <v>0</v>
      </c>
      <c r="AE388" s="43">
        <v>0</v>
      </c>
      <c r="AF388" s="223">
        <v>0</v>
      </c>
      <c r="AG388" s="234"/>
      <c r="AH388" s="228">
        <v>0</v>
      </c>
      <c r="AI388" s="194">
        <f t="shared" si="61"/>
        <v>13049005</v>
      </c>
      <c r="AJ388" s="40">
        <v>42488</v>
      </c>
      <c r="AK388" s="56">
        <v>13049005</v>
      </c>
      <c r="AL388" s="43">
        <v>0</v>
      </c>
      <c r="AM388" s="43">
        <v>0</v>
      </c>
      <c r="AN388" s="43">
        <v>0</v>
      </c>
      <c r="AO388" s="43">
        <v>0</v>
      </c>
      <c r="AP388" s="43">
        <v>0</v>
      </c>
      <c r="AQ388" s="43">
        <v>0</v>
      </c>
      <c r="AR388" s="43">
        <v>0</v>
      </c>
      <c r="AS388" s="43">
        <v>0</v>
      </c>
      <c r="AT388" s="43">
        <v>0</v>
      </c>
      <c r="AU388" s="43">
        <v>0</v>
      </c>
      <c r="AV388" s="43"/>
      <c r="AW388" s="19"/>
      <c r="AX388" s="192">
        <f t="shared" si="62"/>
        <v>0</v>
      </c>
      <c r="AY388" s="192">
        <f t="shared" si="63"/>
        <v>0</v>
      </c>
      <c r="AZ388" s="192">
        <f t="shared" si="64"/>
        <v>0</v>
      </c>
      <c r="BA388" s="158">
        <f t="shared" si="65"/>
        <v>3</v>
      </c>
      <c r="BB388" s="217">
        <f t="shared" si="68"/>
        <v>1</v>
      </c>
      <c r="BC388" s="216">
        <f t="shared" si="66"/>
        <v>1</v>
      </c>
      <c r="BD388" s="14">
        <f t="shared" si="69"/>
        <v>36</v>
      </c>
      <c r="BE388" s="349">
        <f t="shared" si="67"/>
        <v>13049005</v>
      </c>
    </row>
    <row r="389" spans="1:57" s="14" customFormat="1" x14ac:dyDescent="0.2">
      <c r="A389" s="40">
        <v>42478</v>
      </c>
      <c r="B389" s="22">
        <v>9058040772</v>
      </c>
      <c r="C389" s="22">
        <f>COUNTIF(СписМінфін!$B$2:$B$101,F389)</f>
        <v>0</v>
      </c>
      <c r="D389" s="22">
        <v>9058040772</v>
      </c>
      <c r="E389" s="22" t="str">
        <f t="shared" ref="E389:E452" si="70">MONTH(H389)&amp;F389</f>
        <v>4ПУБЛІЧНЕ АКЦIОНЕРНЕ ТОВАРИСТВО "НОВОКРАМАТОРСЬКИЙ МАШИНОБУДІВНИЙ ЗАВОД"</v>
      </c>
      <c r="F389" s="71" t="s">
        <v>131</v>
      </c>
      <c r="G389" s="41">
        <v>57635905159</v>
      </c>
      <c r="H389" s="40">
        <v>42478</v>
      </c>
      <c r="I389" s="40">
        <v>42478</v>
      </c>
      <c r="J389" s="40" t="s">
        <v>108</v>
      </c>
      <c r="K389" s="56">
        <v>11866019</v>
      </c>
      <c r="L389" s="40">
        <v>42513</v>
      </c>
      <c r="M389" s="192">
        <f t="shared" ref="M389:M452" si="71">O389+Q389+S389+U389+W389+Y389</f>
        <v>11866019</v>
      </c>
      <c r="N389" s="40">
        <v>42514</v>
      </c>
      <c r="O389" s="24">
        <v>11866019</v>
      </c>
      <c r="P389" s="43">
        <v>0</v>
      </c>
      <c r="Q389" s="43">
        <v>0</v>
      </c>
      <c r="R389" s="43">
        <v>0</v>
      </c>
      <c r="S389" s="43">
        <v>0</v>
      </c>
      <c r="T389" s="43">
        <v>0</v>
      </c>
      <c r="U389" s="43">
        <v>0</v>
      </c>
      <c r="V389" s="43">
        <v>0</v>
      </c>
      <c r="W389" s="43">
        <v>0</v>
      </c>
      <c r="X389" s="43">
        <v>0</v>
      </c>
      <c r="Y389" s="223">
        <v>0</v>
      </c>
      <c r="Z389" s="339"/>
      <c r="AA389" s="228">
        <v>0</v>
      </c>
      <c r="AB389" s="43">
        <v>0</v>
      </c>
      <c r="AC389" s="195">
        <v>0</v>
      </c>
      <c r="AD389" s="43">
        <v>0</v>
      </c>
      <c r="AE389" s="43">
        <v>0</v>
      </c>
      <c r="AF389" s="223">
        <v>0</v>
      </c>
      <c r="AG389" s="234"/>
      <c r="AH389" s="228">
        <v>0</v>
      </c>
      <c r="AI389" s="194">
        <f t="shared" ref="AI389:AI452" si="72">AK389+AM389+AO389+AQ389+AS389+AU389</f>
        <v>11866019</v>
      </c>
      <c r="AJ389" s="40">
        <v>42516</v>
      </c>
      <c r="AK389" s="56">
        <v>11866019</v>
      </c>
      <c r="AL389" s="43">
        <v>0</v>
      </c>
      <c r="AM389" s="43">
        <v>0</v>
      </c>
      <c r="AN389" s="43">
        <v>0</v>
      </c>
      <c r="AO389" s="43">
        <v>0</v>
      </c>
      <c r="AP389" s="43">
        <v>0</v>
      </c>
      <c r="AQ389" s="43">
        <v>0</v>
      </c>
      <c r="AR389" s="43">
        <v>0</v>
      </c>
      <c r="AS389" s="43">
        <v>0</v>
      </c>
      <c r="AT389" s="43">
        <v>0</v>
      </c>
      <c r="AU389" s="43">
        <v>0</v>
      </c>
      <c r="AV389" s="43"/>
      <c r="AW389" s="19"/>
      <c r="AX389" s="192">
        <f t="shared" ref="AX389:AX452" si="73">K389-M389-AC389</f>
        <v>0</v>
      </c>
      <c r="AY389" s="192">
        <f t="shared" ref="AY389:AY452" si="74">M389-AI389</f>
        <v>0</v>
      </c>
      <c r="AZ389" s="192">
        <f t="shared" ref="AZ389:AZ452" si="75">K389-AI389</f>
        <v>0</v>
      </c>
      <c r="BA389" s="158">
        <f t="shared" ref="BA389:BA452" si="76">MONTH(H389)</f>
        <v>4</v>
      </c>
      <c r="BB389" s="217">
        <f t="shared" si="68"/>
        <v>1</v>
      </c>
      <c r="BC389" s="216">
        <f t="shared" ref="BC389:BC452" si="77">IF(M389=0,"Немає висновку", AI389/M389)</f>
        <v>1</v>
      </c>
      <c r="BD389" s="14">
        <f t="shared" si="69"/>
        <v>36</v>
      </c>
      <c r="BE389" s="349">
        <f t="shared" si="67"/>
        <v>11866019</v>
      </c>
    </row>
    <row r="390" spans="1:57" s="14" customFormat="1" x14ac:dyDescent="0.2">
      <c r="A390" s="40">
        <v>42507</v>
      </c>
      <c r="B390" s="22">
        <v>9079416522</v>
      </c>
      <c r="C390" s="22">
        <f>COUNTIF(СписМінфін!$B$2:$B$101,F390)</f>
        <v>0</v>
      </c>
      <c r="D390" s="22">
        <v>9079416522</v>
      </c>
      <c r="E390" s="22" t="str">
        <f t="shared" si="70"/>
        <v>5ПУБЛІЧНЕ АКЦIОНЕРНЕ ТОВАРИСТВО "НОВОКРАМАТОРСЬКИЙ МАШИНОБУДІВНИЙ ЗАВОД"</v>
      </c>
      <c r="F390" s="71" t="s">
        <v>131</v>
      </c>
      <c r="G390" s="41">
        <v>57635905159</v>
      </c>
      <c r="H390" s="40">
        <v>42507</v>
      </c>
      <c r="I390" s="40">
        <v>42507</v>
      </c>
      <c r="J390" s="40" t="s">
        <v>108</v>
      </c>
      <c r="K390" s="56">
        <v>184076</v>
      </c>
      <c r="L390" s="40">
        <v>42553</v>
      </c>
      <c r="M390" s="192">
        <f t="shared" si="71"/>
        <v>184076</v>
      </c>
      <c r="N390" s="40">
        <v>42555</v>
      </c>
      <c r="O390" s="24">
        <v>184076</v>
      </c>
      <c r="P390" s="43">
        <v>0</v>
      </c>
      <c r="Q390" s="43">
        <v>0</v>
      </c>
      <c r="R390" s="43">
        <v>0</v>
      </c>
      <c r="S390" s="43">
        <v>0</v>
      </c>
      <c r="T390" s="43">
        <v>0</v>
      </c>
      <c r="U390" s="43">
        <v>0</v>
      </c>
      <c r="V390" s="43">
        <v>0</v>
      </c>
      <c r="W390" s="43">
        <v>0</v>
      </c>
      <c r="X390" s="43">
        <v>0</v>
      </c>
      <c r="Y390" s="223">
        <v>0</v>
      </c>
      <c r="Z390" s="339"/>
      <c r="AA390" s="228">
        <v>0</v>
      </c>
      <c r="AB390" s="43">
        <v>0</v>
      </c>
      <c r="AC390" s="195">
        <v>0</v>
      </c>
      <c r="AD390" s="43">
        <v>0</v>
      </c>
      <c r="AE390" s="43">
        <v>0</v>
      </c>
      <c r="AF390" s="223">
        <v>0</v>
      </c>
      <c r="AG390" s="234"/>
      <c r="AH390" s="228">
        <v>0</v>
      </c>
      <c r="AI390" s="194">
        <f t="shared" si="72"/>
        <v>184076</v>
      </c>
      <c r="AJ390" s="40">
        <v>42559</v>
      </c>
      <c r="AK390" s="56">
        <v>184076</v>
      </c>
      <c r="AL390" s="43">
        <v>0</v>
      </c>
      <c r="AM390" s="43">
        <v>0</v>
      </c>
      <c r="AN390" s="43">
        <v>0</v>
      </c>
      <c r="AO390" s="43">
        <v>0</v>
      </c>
      <c r="AP390" s="43">
        <v>0</v>
      </c>
      <c r="AQ390" s="43">
        <v>0</v>
      </c>
      <c r="AR390" s="43">
        <v>0</v>
      </c>
      <c r="AS390" s="43">
        <v>0</v>
      </c>
      <c r="AT390" s="43">
        <v>0</v>
      </c>
      <c r="AU390" s="43">
        <v>0</v>
      </c>
      <c r="AV390" s="43"/>
      <c r="AW390" s="19"/>
      <c r="AX390" s="192">
        <f t="shared" si="73"/>
        <v>0</v>
      </c>
      <c r="AY390" s="192">
        <f t="shared" si="74"/>
        <v>0</v>
      </c>
      <c r="AZ390" s="192">
        <f t="shared" si="75"/>
        <v>0</v>
      </c>
      <c r="BA390" s="158">
        <f t="shared" si="76"/>
        <v>5</v>
      </c>
      <c r="BB390" s="217">
        <f t="shared" si="68"/>
        <v>1</v>
      </c>
      <c r="BC390" s="216">
        <f t="shared" si="77"/>
        <v>1</v>
      </c>
      <c r="BD390" s="14">
        <f t="shared" si="69"/>
        <v>48</v>
      </c>
      <c r="BE390" s="349">
        <f t="shared" ref="BE390:BE453" si="78">K390-AC390</f>
        <v>184076</v>
      </c>
    </row>
    <row r="391" spans="1:57" s="14" customFormat="1" x14ac:dyDescent="0.2">
      <c r="A391" s="40">
        <v>42538</v>
      </c>
      <c r="B391" s="22">
        <v>9100903350</v>
      </c>
      <c r="C391" s="22">
        <f>COUNTIF(СписМінфін!$B$2:$B$101,F391)</f>
        <v>0</v>
      </c>
      <c r="D391" s="22">
        <v>9100903350</v>
      </c>
      <c r="E391" s="22" t="str">
        <f t="shared" si="70"/>
        <v>6ПУБЛІЧНЕ АКЦIОНЕРНЕ ТОВАРИСТВО "НОВОКРАМАТОРСЬКИЙ МАШИНОБУДІВНИЙ ЗАВОД"</v>
      </c>
      <c r="F391" s="71" t="s">
        <v>131</v>
      </c>
      <c r="G391" s="41">
        <v>57635905159</v>
      </c>
      <c r="H391" s="40">
        <v>42538</v>
      </c>
      <c r="I391" s="40">
        <v>42538</v>
      </c>
      <c r="J391" s="40" t="s">
        <v>108</v>
      </c>
      <c r="K391" s="56">
        <v>11890598</v>
      </c>
      <c r="L391" s="40">
        <v>42607</v>
      </c>
      <c r="M391" s="192">
        <f t="shared" si="71"/>
        <v>11094665.73</v>
      </c>
      <c r="N391" s="31">
        <v>42607</v>
      </c>
      <c r="O391" s="30">
        <v>11094665.73</v>
      </c>
      <c r="P391" s="43">
        <v>0</v>
      </c>
      <c r="Q391" s="43">
        <v>0</v>
      </c>
      <c r="R391" s="43">
        <v>0</v>
      </c>
      <c r="S391" s="43">
        <v>0</v>
      </c>
      <c r="T391" s="43">
        <v>0</v>
      </c>
      <c r="U391" s="43">
        <v>0</v>
      </c>
      <c r="V391" s="43">
        <v>0</v>
      </c>
      <c r="W391" s="43">
        <v>0</v>
      </c>
      <c r="X391" s="43">
        <v>0</v>
      </c>
      <c r="Y391" s="223">
        <v>0</v>
      </c>
      <c r="Z391" s="339"/>
      <c r="AA391" s="227">
        <v>42755</v>
      </c>
      <c r="AB391" s="22">
        <v>24000</v>
      </c>
      <c r="AC391" s="193">
        <v>1859229.5</v>
      </c>
      <c r="AD391" s="40">
        <v>42772</v>
      </c>
      <c r="AE391" s="54">
        <v>1740506.41</v>
      </c>
      <c r="AF391" s="245" t="s">
        <v>108</v>
      </c>
      <c r="AG391" s="252"/>
      <c r="AH391" s="228">
        <v>0</v>
      </c>
      <c r="AI391" s="194">
        <f t="shared" si="72"/>
        <v>11094665</v>
      </c>
      <c r="AJ391" s="40">
        <v>42613</v>
      </c>
      <c r="AK391" s="56">
        <v>11094665</v>
      </c>
      <c r="AL391" s="43">
        <v>0</v>
      </c>
      <c r="AM391" s="43">
        <v>0</v>
      </c>
      <c r="AN391" s="43">
        <v>0</v>
      </c>
      <c r="AO391" s="43">
        <v>0</v>
      </c>
      <c r="AP391" s="43">
        <v>0</v>
      </c>
      <c r="AQ391" s="43">
        <v>0</v>
      </c>
      <c r="AR391" s="43">
        <v>0</v>
      </c>
      <c r="AS391" s="43">
        <v>0</v>
      </c>
      <c r="AT391" s="43">
        <v>0</v>
      </c>
      <c r="AU391" s="43">
        <v>0</v>
      </c>
      <c r="AV391" s="43"/>
      <c r="AW391" s="19"/>
      <c r="AX391" s="192">
        <f t="shared" si="73"/>
        <v>-1063297.2300000004</v>
      </c>
      <c r="AY391" s="192">
        <f t="shared" si="74"/>
        <v>0.73000000044703484</v>
      </c>
      <c r="AZ391" s="192">
        <f t="shared" si="75"/>
        <v>795933</v>
      </c>
      <c r="BA391" s="158">
        <f t="shared" si="76"/>
        <v>6</v>
      </c>
      <c r="BB391" s="217">
        <f t="shared" si="68"/>
        <v>1.1059972256028676</v>
      </c>
      <c r="BC391" s="216">
        <f t="shared" si="77"/>
        <v>0.99999993420261424</v>
      </c>
      <c r="BD391" s="14">
        <f t="shared" si="69"/>
        <v>69</v>
      </c>
      <c r="BE391" s="349">
        <f t="shared" si="78"/>
        <v>10031368.5</v>
      </c>
    </row>
    <row r="392" spans="1:57" s="14" customFormat="1" x14ac:dyDescent="0.2">
      <c r="A392" s="40">
        <v>42569</v>
      </c>
      <c r="B392" s="22">
        <v>9123311148</v>
      </c>
      <c r="C392" s="22">
        <f>COUNTIF(СписМінфін!$B$2:$B$101,F392)</f>
        <v>0</v>
      </c>
      <c r="D392" s="22">
        <v>9123311148</v>
      </c>
      <c r="E392" s="22" t="str">
        <f t="shared" si="70"/>
        <v>7ПУБЛІЧНЕ АКЦIОНЕРНЕ ТОВАРИСТВО "НОВОКРАМАТОРСЬКИЙ МАШИНОБУДІВНИЙ ЗАВОД"</v>
      </c>
      <c r="F392" s="71" t="s">
        <v>131</v>
      </c>
      <c r="G392" s="41">
        <v>57635905159</v>
      </c>
      <c r="H392" s="40">
        <v>42569</v>
      </c>
      <c r="I392" s="40">
        <v>42569</v>
      </c>
      <c r="J392" s="40" t="s">
        <v>108</v>
      </c>
      <c r="K392" s="56">
        <v>11879393</v>
      </c>
      <c r="L392" s="40">
        <v>42634</v>
      </c>
      <c r="M392" s="192">
        <f t="shared" si="71"/>
        <v>11605085.25</v>
      </c>
      <c r="N392" s="40">
        <v>42635</v>
      </c>
      <c r="O392" s="24">
        <v>11605085.25</v>
      </c>
      <c r="P392" s="43">
        <v>0</v>
      </c>
      <c r="Q392" s="43">
        <v>0</v>
      </c>
      <c r="R392" s="43">
        <v>0</v>
      </c>
      <c r="S392" s="43">
        <v>0</v>
      </c>
      <c r="T392" s="43">
        <v>0</v>
      </c>
      <c r="U392" s="43">
        <v>0</v>
      </c>
      <c r="V392" s="43">
        <v>0</v>
      </c>
      <c r="W392" s="43">
        <v>0</v>
      </c>
      <c r="X392" s="43">
        <v>0</v>
      </c>
      <c r="Y392" s="223">
        <v>0</v>
      </c>
      <c r="Z392" s="339"/>
      <c r="AA392" s="228">
        <v>0</v>
      </c>
      <c r="AB392" s="43">
        <v>0</v>
      </c>
      <c r="AC392" s="195">
        <v>0</v>
      </c>
      <c r="AD392" s="43">
        <v>0</v>
      </c>
      <c r="AE392" s="43">
        <v>0</v>
      </c>
      <c r="AF392" s="223">
        <v>0</v>
      </c>
      <c r="AG392" s="234"/>
      <c r="AH392" s="228">
        <v>0</v>
      </c>
      <c r="AI392" s="194">
        <f t="shared" si="72"/>
        <v>11605085.25</v>
      </c>
      <c r="AJ392" s="40">
        <v>42642</v>
      </c>
      <c r="AK392" s="56">
        <v>11605085.25</v>
      </c>
      <c r="AL392" s="43">
        <v>0</v>
      </c>
      <c r="AM392" s="43">
        <v>0</v>
      </c>
      <c r="AN392" s="43">
        <v>0</v>
      </c>
      <c r="AO392" s="43">
        <v>0</v>
      </c>
      <c r="AP392" s="43">
        <v>0</v>
      </c>
      <c r="AQ392" s="43">
        <v>0</v>
      </c>
      <c r="AR392" s="43">
        <v>0</v>
      </c>
      <c r="AS392" s="43">
        <v>0</v>
      </c>
      <c r="AT392" s="43">
        <v>0</v>
      </c>
      <c r="AU392" s="43">
        <v>0</v>
      </c>
      <c r="AV392" s="43"/>
      <c r="AW392" s="19"/>
      <c r="AX392" s="192">
        <f t="shared" si="73"/>
        <v>274307.75</v>
      </c>
      <c r="AY392" s="192">
        <f t="shared" si="74"/>
        <v>0</v>
      </c>
      <c r="AZ392" s="192">
        <f t="shared" si="75"/>
        <v>274307.75</v>
      </c>
      <c r="BA392" s="158">
        <f t="shared" si="76"/>
        <v>7</v>
      </c>
      <c r="BB392" s="217">
        <f t="shared" ref="BB392:BB455" si="79">IF(M392=0,"Немає висновку",M392/(K392-AC392))</f>
        <v>0.97690894223299118</v>
      </c>
      <c r="BC392" s="216">
        <f t="shared" si="77"/>
        <v>1</v>
      </c>
      <c r="BD392" s="14">
        <f t="shared" si="69"/>
        <v>66</v>
      </c>
      <c r="BE392" s="349">
        <f t="shared" si="78"/>
        <v>11879393</v>
      </c>
    </row>
    <row r="393" spans="1:57" s="14" customFormat="1" x14ac:dyDescent="0.2">
      <c r="A393" s="40">
        <v>42600</v>
      </c>
      <c r="B393" s="22">
        <v>9148597421</v>
      </c>
      <c r="C393" s="22">
        <f>COUNTIF(СписМінфін!$B$2:$B$101,F393)</f>
        <v>0</v>
      </c>
      <c r="D393" s="22">
        <v>9148597421</v>
      </c>
      <c r="E393" s="22" t="str">
        <f t="shared" si="70"/>
        <v>8ПУБЛІЧНЕ АКЦIОНЕРНЕ ТОВАРИСТВО "НОВОКРАМАТОРСЬКИЙ МАШИНОБУДІВНИЙ ЗАВОД"</v>
      </c>
      <c r="F393" s="71" t="s">
        <v>131</v>
      </c>
      <c r="G393" s="41">
        <v>57635905159</v>
      </c>
      <c r="H393" s="40">
        <v>42600</v>
      </c>
      <c r="I393" s="40">
        <v>42600</v>
      </c>
      <c r="J393" s="40" t="s">
        <v>108</v>
      </c>
      <c r="K393" s="56">
        <v>22959459</v>
      </c>
      <c r="L393" s="40">
        <v>42634</v>
      </c>
      <c r="M393" s="192">
        <f t="shared" si="71"/>
        <v>21751772.52</v>
      </c>
      <c r="N393" s="40">
        <v>42635</v>
      </c>
      <c r="O393" s="24">
        <v>21751772.52</v>
      </c>
      <c r="P393" s="43">
        <v>0</v>
      </c>
      <c r="Q393" s="43">
        <v>0</v>
      </c>
      <c r="R393" s="43">
        <v>0</v>
      </c>
      <c r="S393" s="43">
        <v>0</v>
      </c>
      <c r="T393" s="43">
        <v>0</v>
      </c>
      <c r="U393" s="43">
        <v>0</v>
      </c>
      <c r="V393" s="43">
        <v>0</v>
      </c>
      <c r="W393" s="43">
        <v>0</v>
      </c>
      <c r="X393" s="43">
        <v>0</v>
      </c>
      <c r="Y393" s="223">
        <v>0</v>
      </c>
      <c r="Z393" s="339"/>
      <c r="AA393" s="228">
        <v>0</v>
      </c>
      <c r="AB393" s="43">
        <v>0</v>
      </c>
      <c r="AC393" s="195">
        <v>0</v>
      </c>
      <c r="AD393" s="43">
        <v>0</v>
      </c>
      <c r="AE393" s="43">
        <v>0</v>
      </c>
      <c r="AF393" s="223">
        <v>0</v>
      </c>
      <c r="AG393" s="234"/>
      <c r="AH393" s="228">
        <v>0</v>
      </c>
      <c r="AI393" s="194">
        <f t="shared" si="72"/>
        <v>21751772.52</v>
      </c>
      <c r="AJ393" s="40">
        <v>42668</v>
      </c>
      <c r="AK393" s="56">
        <v>21751772.52</v>
      </c>
      <c r="AL393" s="43">
        <v>0</v>
      </c>
      <c r="AM393" s="43">
        <v>0</v>
      </c>
      <c r="AN393" s="43">
        <v>0</v>
      </c>
      <c r="AO393" s="43">
        <v>0</v>
      </c>
      <c r="AP393" s="43">
        <v>0</v>
      </c>
      <c r="AQ393" s="43">
        <v>0</v>
      </c>
      <c r="AR393" s="43">
        <v>0</v>
      </c>
      <c r="AS393" s="43">
        <v>0</v>
      </c>
      <c r="AT393" s="43">
        <v>0</v>
      </c>
      <c r="AU393" s="43">
        <v>0</v>
      </c>
      <c r="AV393" s="43"/>
      <c r="AW393" s="19"/>
      <c r="AX393" s="192">
        <f t="shared" si="73"/>
        <v>1207686.4800000004</v>
      </c>
      <c r="AY393" s="192">
        <f t="shared" si="74"/>
        <v>0</v>
      </c>
      <c r="AZ393" s="192">
        <f t="shared" si="75"/>
        <v>1207686.4800000004</v>
      </c>
      <c r="BA393" s="158">
        <f t="shared" si="76"/>
        <v>8</v>
      </c>
      <c r="BB393" s="217">
        <f t="shared" si="79"/>
        <v>0.94739917521575745</v>
      </c>
      <c r="BC393" s="216">
        <f t="shared" si="77"/>
        <v>1</v>
      </c>
      <c r="BD393" s="14">
        <f t="shared" si="69"/>
        <v>35</v>
      </c>
      <c r="BE393" s="349">
        <f t="shared" si="78"/>
        <v>22959459</v>
      </c>
    </row>
    <row r="394" spans="1:57" s="14" customFormat="1" x14ac:dyDescent="0.2">
      <c r="A394" s="40">
        <v>42632</v>
      </c>
      <c r="B394" s="22">
        <v>9172410839</v>
      </c>
      <c r="C394" s="22">
        <f>COUNTIF(СписМінфін!$B$2:$B$101,F394)</f>
        <v>0</v>
      </c>
      <c r="D394" s="22">
        <v>9172410839</v>
      </c>
      <c r="E394" s="22" t="str">
        <f t="shared" si="70"/>
        <v>9ПУБЛІЧНЕ АКЦIОНЕРНЕ ТОВАРИСТВО "НОВОКРАМАТОРСЬКИЙ МАШИНОБУДІВНИЙ ЗАВОД"</v>
      </c>
      <c r="F394" s="71" t="s">
        <v>131</v>
      </c>
      <c r="G394" s="41">
        <v>57635905159</v>
      </c>
      <c r="H394" s="40">
        <v>42632</v>
      </c>
      <c r="I394" s="40">
        <v>42632</v>
      </c>
      <c r="J394" s="40" t="s">
        <v>108</v>
      </c>
      <c r="K394" s="56">
        <v>20116048</v>
      </c>
      <c r="L394" s="40">
        <v>42663</v>
      </c>
      <c r="M394" s="192">
        <f>O394+Q394+S394+U394+W394+Y394</f>
        <v>18141241.579999998</v>
      </c>
      <c r="N394" s="40">
        <v>42664</v>
      </c>
      <c r="O394" s="24">
        <v>18141241.579999998</v>
      </c>
      <c r="P394" s="43">
        <v>0</v>
      </c>
      <c r="Q394" s="43">
        <v>0</v>
      </c>
      <c r="R394" s="43">
        <v>0</v>
      </c>
      <c r="S394" s="43">
        <v>0</v>
      </c>
      <c r="T394" s="43">
        <v>0</v>
      </c>
      <c r="U394" s="43">
        <v>0</v>
      </c>
      <c r="V394" s="43">
        <v>0</v>
      </c>
      <c r="W394" s="43">
        <v>0</v>
      </c>
      <c r="X394" s="43">
        <v>0</v>
      </c>
      <c r="Y394" s="223">
        <v>0</v>
      </c>
      <c r="Z394" s="339"/>
      <c r="AA394" s="227">
        <v>42690</v>
      </c>
      <c r="AB394" s="22">
        <v>414000</v>
      </c>
      <c r="AC394" s="193">
        <v>509.5</v>
      </c>
      <c r="AD394" s="40">
        <v>42772</v>
      </c>
      <c r="AE394" s="22">
        <v>1859229.5</v>
      </c>
      <c r="AF394" s="241">
        <v>42445</v>
      </c>
      <c r="AG394" s="252"/>
      <c r="AH394" s="228">
        <v>0</v>
      </c>
      <c r="AI394" s="194">
        <f t="shared" si="72"/>
        <v>18141241.579999998</v>
      </c>
      <c r="AJ394" s="40">
        <v>42704</v>
      </c>
      <c r="AK394" s="56">
        <v>18141241.579999998</v>
      </c>
      <c r="AL394" s="43">
        <v>0</v>
      </c>
      <c r="AM394" s="43">
        <v>0</v>
      </c>
      <c r="AN394" s="43">
        <v>0</v>
      </c>
      <c r="AO394" s="43">
        <v>0</v>
      </c>
      <c r="AP394" s="43">
        <v>0</v>
      </c>
      <c r="AQ394" s="43">
        <v>0</v>
      </c>
      <c r="AR394" s="43">
        <v>0</v>
      </c>
      <c r="AS394" s="43">
        <v>0</v>
      </c>
      <c r="AT394" s="43">
        <v>0</v>
      </c>
      <c r="AU394" s="43">
        <v>0</v>
      </c>
      <c r="AV394" s="43"/>
      <c r="AW394" s="19"/>
      <c r="AX394" s="192">
        <f t="shared" si="73"/>
        <v>1974296.9200000018</v>
      </c>
      <c r="AY394" s="192">
        <f t="shared" si="74"/>
        <v>0</v>
      </c>
      <c r="AZ394" s="192">
        <f t="shared" si="75"/>
        <v>1974806.4200000018</v>
      </c>
      <c r="BA394" s="158">
        <f t="shared" si="76"/>
        <v>9</v>
      </c>
      <c r="BB394" s="217">
        <f t="shared" si="79"/>
        <v>0.90185214678692283</v>
      </c>
      <c r="BC394" s="216">
        <f t="shared" si="77"/>
        <v>1</v>
      </c>
      <c r="BD394" s="14">
        <f t="shared" si="69"/>
        <v>32</v>
      </c>
      <c r="BE394" s="349">
        <f t="shared" si="78"/>
        <v>20115538.5</v>
      </c>
    </row>
    <row r="395" spans="1:57" s="14" customFormat="1" x14ac:dyDescent="0.2">
      <c r="A395" s="40">
        <v>42662</v>
      </c>
      <c r="B395" s="22">
        <v>9196537702</v>
      </c>
      <c r="C395" s="22">
        <f>COUNTIF(СписМінфін!$B$2:$B$101,F395)</f>
        <v>0</v>
      </c>
      <c r="D395" s="22">
        <v>9196537702</v>
      </c>
      <c r="E395" s="22" t="str">
        <f t="shared" si="70"/>
        <v>10ПУБЛІЧНЕ АКЦIОНЕРНЕ ТОВАРИСТВО "НОВОКРАМАТОРСЬКИЙ МАШИНОБУДІВНИЙ ЗАВОД"</v>
      </c>
      <c r="F395" s="71" t="s">
        <v>131</v>
      </c>
      <c r="G395" s="41">
        <v>57635905159</v>
      </c>
      <c r="H395" s="40">
        <v>42662</v>
      </c>
      <c r="I395" s="40">
        <v>42662</v>
      </c>
      <c r="J395" s="40" t="s">
        <v>108</v>
      </c>
      <c r="K395" s="205">
        <v>6493344</v>
      </c>
      <c r="L395" s="40">
        <v>42692</v>
      </c>
      <c r="M395" s="192">
        <f t="shared" si="71"/>
        <v>5514620</v>
      </c>
      <c r="N395" s="31">
        <v>42695</v>
      </c>
      <c r="O395" s="30">
        <v>5378335</v>
      </c>
      <c r="P395" s="31">
        <v>42695</v>
      </c>
      <c r="Q395" s="32">
        <v>136285</v>
      </c>
      <c r="R395" s="43">
        <v>0</v>
      </c>
      <c r="S395" s="43">
        <v>0</v>
      </c>
      <c r="T395" s="43">
        <v>0</v>
      </c>
      <c r="U395" s="43">
        <v>0</v>
      </c>
      <c r="V395" s="43">
        <v>0</v>
      </c>
      <c r="W395" s="43">
        <v>0</v>
      </c>
      <c r="X395" s="43">
        <v>0</v>
      </c>
      <c r="Y395" s="223">
        <v>0</v>
      </c>
      <c r="Z395" s="339"/>
      <c r="AA395" s="229">
        <v>42755</v>
      </c>
      <c r="AB395" s="32">
        <v>24000</v>
      </c>
      <c r="AC395" s="196">
        <v>995353.9</v>
      </c>
      <c r="AD395" s="40">
        <v>42772</v>
      </c>
      <c r="AE395" s="54">
        <v>184076</v>
      </c>
      <c r="AF395" s="245" t="s">
        <v>108</v>
      </c>
      <c r="AG395" s="252"/>
      <c r="AH395" s="228">
        <v>0</v>
      </c>
      <c r="AI395" s="194">
        <f t="shared" si="72"/>
        <v>5514620</v>
      </c>
      <c r="AJ395" s="31">
        <v>42704</v>
      </c>
      <c r="AK395" s="30">
        <v>136285</v>
      </c>
      <c r="AL395" s="31">
        <v>42704</v>
      </c>
      <c r="AM395" s="32">
        <v>5378335</v>
      </c>
      <c r="AN395" s="43">
        <v>0</v>
      </c>
      <c r="AO395" s="43">
        <v>0</v>
      </c>
      <c r="AP395" s="43">
        <v>0</v>
      </c>
      <c r="AQ395" s="43">
        <v>0</v>
      </c>
      <c r="AR395" s="43">
        <v>0</v>
      </c>
      <c r="AS395" s="43">
        <v>0</v>
      </c>
      <c r="AT395" s="43">
        <v>0</v>
      </c>
      <c r="AU395" s="43">
        <v>0</v>
      </c>
      <c r="AV395" s="43"/>
      <c r="AW395" s="19"/>
      <c r="AX395" s="192">
        <f t="shared" si="73"/>
        <v>-16629.900000000023</v>
      </c>
      <c r="AY395" s="192">
        <f t="shared" si="74"/>
        <v>0</v>
      </c>
      <c r="AZ395" s="192">
        <f t="shared" si="75"/>
        <v>978724</v>
      </c>
      <c r="BA395" s="158">
        <f t="shared" si="76"/>
        <v>10</v>
      </c>
      <c r="BB395" s="217">
        <f t="shared" si="79"/>
        <v>1.0030247235257845</v>
      </c>
      <c r="BC395" s="216">
        <f t="shared" si="77"/>
        <v>1</v>
      </c>
      <c r="BD395" s="14">
        <f t="shared" si="69"/>
        <v>33</v>
      </c>
      <c r="BE395" s="349">
        <f t="shared" si="78"/>
        <v>5497990.0999999996</v>
      </c>
    </row>
    <row r="396" spans="1:57" s="14" customFormat="1" x14ac:dyDescent="0.2">
      <c r="A396" s="40">
        <v>42691</v>
      </c>
      <c r="B396" s="22">
        <v>9220804758</v>
      </c>
      <c r="C396" s="22">
        <f>COUNTIF(СписМінфін!$B$2:$B$101,F396)</f>
        <v>0</v>
      </c>
      <c r="D396" s="22">
        <v>9220804758</v>
      </c>
      <c r="E396" s="22" t="str">
        <f t="shared" si="70"/>
        <v>11ПУБЛІЧНЕ АКЦIОНЕРНЕ ТОВАРИСТВО "НОВОКРАМАТОРСЬКИЙ МАШИНОБУДІВНИЙ ЗАВОД"</v>
      </c>
      <c r="F396" s="71" t="s">
        <v>131</v>
      </c>
      <c r="G396" s="41">
        <v>57635905159</v>
      </c>
      <c r="H396" s="40">
        <v>42691</v>
      </c>
      <c r="I396" s="40">
        <v>42691</v>
      </c>
      <c r="J396" s="40" t="s">
        <v>108</v>
      </c>
      <c r="K396" s="56">
        <v>17602868</v>
      </c>
      <c r="L396" s="40">
        <v>42725</v>
      </c>
      <c r="M396" s="192">
        <f t="shared" si="71"/>
        <v>15291059</v>
      </c>
      <c r="N396" s="40">
        <v>42726</v>
      </c>
      <c r="O396" s="24">
        <v>15291059</v>
      </c>
      <c r="P396" s="43">
        <v>0</v>
      </c>
      <c r="Q396" s="43">
        <v>0</v>
      </c>
      <c r="R396" s="43">
        <v>0</v>
      </c>
      <c r="S396" s="43">
        <v>0</v>
      </c>
      <c r="T396" s="43">
        <v>0</v>
      </c>
      <c r="U396" s="43">
        <v>0</v>
      </c>
      <c r="V396" s="43">
        <v>0</v>
      </c>
      <c r="W396" s="43">
        <v>0</v>
      </c>
      <c r="X396" s="43">
        <v>0</v>
      </c>
      <c r="Y396" s="223">
        <v>0</v>
      </c>
      <c r="Z396" s="339"/>
      <c r="AA396" s="228">
        <v>0</v>
      </c>
      <c r="AB396" s="43">
        <v>0</v>
      </c>
      <c r="AC396" s="195">
        <v>0</v>
      </c>
      <c r="AD396" s="43">
        <v>0</v>
      </c>
      <c r="AE396" s="43">
        <v>0</v>
      </c>
      <c r="AF396" s="223">
        <v>0</v>
      </c>
      <c r="AG396" s="234"/>
      <c r="AH396" s="228">
        <v>0</v>
      </c>
      <c r="AI396" s="194">
        <f t="shared" si="72"/>
        <v>15291059</v>
      </c>
      <c r="AJ396" s="40">
        <v>42730</v>
      </c>
      <c r="AK396" s="56">
        <v>15291059</v>
      </c>
      <c r="AL396" s="43">
        <v>0</v>
      </c>
      <c r="AM396" s="43">
        <v>0</v>
      </c>
      <c r="AN396" s="43">
        <v>0</v>
      </c>
      <c r="AO396" s="43">
        <v>0</v>
      </c>
      <c r="AP396" s="43">
        <v>0</v>
      </c>
      <c r="AQ396" s="43">
        <v>0</v>
      </c>
      <c r="AR396" s="43">
        <v>0</v>
      </c>
      <c r="AS396" s="43">
        <v>0</v>
      </c>
      <c r="AT396" s="43">
        <v>0</v>
      </c>
      <c r="AU396" s="43">
        <v>0</v>
      </c>
      <c r="AV396" s="43"/>
      <c r="AW396" s="19"/>
      <c r="AX396" s="192">
        <f t="shared" si="73"/>
        <v>2311809</v>
      </c>
      <c r="AY396" s="192">
        <f t="shared" si="74"/>
        <v>0</v>
      </c>
      <c r="AZ396" s="192">
        <f t="shared" si="75"/>
        <v>2311809</v>
      </c>
      <c r="BA396" s="158">
        <f t="shared" si="76"/>
        <v>11</v>
      </c>
      <c r="BB396" s="217">
        <f t="shared" si="79"/>
        <v>0.86866861695491893</v>
      </c>
      <c r="BC396" s="216">
        <f t="shared" si="77"/>
        <v>1</v>
      </c>
      <c r="BD396" s="14">
        <f t="shared" si="69"/>
        <v>35</v>
      </c>
      <c r="BE396" s="349">
        <f t="shared" si="78"/>
        <v>17602868</v>
      </c>
    </row>
    <row r="397" spans="1:57" s="14" customFormat="1" hidden="1" x14ac:dyDescent="0.2">
      <c r="A397" s="40">
        <v>42723</v>
      </c>
      <c r="B397" s="22">
        <v>9245943193</v>
      </c>
      <c r="C397" s="22">
        <f>COUNTIF(СписМінфін!$B$2:$B$101,F397)</f>
        <v>0</v>
      </c>
      <c r="D397" s="22">
        <v>9245943193</v>
      </c>
      <c r="E397" s="22" t="str">
        <f t="shared" si="70"/>
        <v>12ПУБЛІЧНЕ АКЦIОНЕРНЕ ТОВАРИСТВО "НОВОКРАМАТОРСЬКИЙ МАШИНОБУДІВНИЙ ЗАВОД"</v>
      </c>
      <c r="F397" s="71" t="s">
        <v>131</v>
      </c>
      <c r="G397" s="41">
        <v>57635905159</v>
      </c>
      <c r="H397" s="40">
        <v>42723</v>
      </c>
      <c r="I397" s="40">
        <v>42723</v>
      </c>
      <c r="J397" s="40" t="s">
        <v>108</v>
      </c>
      <c r="K397" s="56">
        <v>25258204</v>
      </c>
      <c r="L397" s="43">
        <v>0</v>
      </c>
      <c r="M397" s="192">
        <f t="shared" si="71"/>
        <v>0</v>
      </c>
      <c r="N397" s="43">
        <v>0</v>
      </c>
      <c r="O397" s="56">
        <v>0</v>
      </c>
      <c r="P397" s="43">
        <v>0</v>
      </c>
      <c r="Q397" s="43">
        <v>0</v>
      </c>
      <c r="R397" s="43">
        <v>0</v>
      </c>
      <c r="S397" s="43">
        <v>0</v>
      </c>
      <c r="T397" s="43">
        <v>0</v>
      </c>
      <c r="U397" s="43">
        <v>0</v>
      </c>
      <c r="V397" s="43">
        <v>0</v>
      </c>
      <c r="W397" s="43">
        <v>0</v>
      </c>
      <c r="X397" s="43">
        <v>0</v>
      </c>
      <c r="Y397" s="223">
        <v>0</v>
      </c>
      <c r="Z397" s="339"/>
      <c r="AA397" s="228">
        <v>0</v>
      </c>
      <c r="AB397" s="43">
        <v>0</v>
      </c>
      <c r="AC397" s="195">
        <v>0</v>
      </c>
      <c r="AD397" s="43">
        <v>0</v>
      </c>
      <c r="AE397" s="43">
        <v>0</v>
      </c>
      <c r="AF397" s="223">
        <v>0</v>
      </c>
      <c r="AG397" s="234"/>
      <c r="AH397" s="228">
        <v>0</v>
      </c>
      <c r="AI397" s="194">
        <f t="shared" si="72"/>
        <v>0</v>
      </c>
      <c r="AJ397" s="43">
        <v>0</v>
      </c>
      <c r="AK397" s="43">
        <v>0</v>
      </c>
      <c r="AL397" s="43">
        <v>0</v>
      </c>
      <c r="AM397" s="43">
        <v>0</v>
      </c>
      <c r="AN397" s="43">
        <v>0</v>
      </c>
      <c r="AO397" s="43">
        <v>0</v>
      </c>
      <c r="AP397" s="43">
        <v>0</v>
      </c>
      <c r="AQ397" s="43">
        <v>0</v>
      </c>
      <c r="AR397" s="43">
        <v>0</v>
      </c>
      <c r="AS397" s="43">
        <v>0</v>
      </c>
      <c r="AT397" s="43">
        <v>0</v>
      </c>
      <c r="AU397" s="43">
        <v>0</v>
      </c>
      <c r="AV397" s="43"/>
      <c r="AW397" s="19"/>
      <c r="AX397" s="192">
        <f t="shared" si="73"/>
        <v>25258204</v>
      </c>
      <c r="AY397" s="192">
        <f t="shared" si="74"/>
        <v>0</v>
      </c>
      <c r="AZ397" s="192">
        <f t="shared" si="75"/>
        <v>25258204</v>
      </c>
      <c r="BA397" s="158">
        <f t="shared" si="76"/>
        <v>12</v>
      </c>
      <c r="BB397" s="217" t="str">
        <f t="shared" si="79"/>
        <v>Немає висновку</v>
      </c>
      <c r="BC397" s="216" t="str">
        <f t="shared" si="77"/>
        <v>Немає висновку</v>
      </c>
      <c r="BD397" s="14" t="str">
        <f t="shared" si="69"/>
        <v>Немає висновку</v>
      </c>
      <c r="BE397" s="349">
        <f t="shared" si="78"/>
        <v>25258204</v>
      </c>
    </row>
    <row r="398" spans="1:57" s="14" customFormat="1" x14ac:dyDescent="0.2">
      <c r="A398" s="40">
        <v>42418</v>
      </c>
      <c r="B398" s="22">
        <v>9019608293</v>
      </c>
      <c r="C398" s="22">
        <f>COUNTIF(СписМінфін!$B$2:$B$101,F398)</f>
        <v>1</v>
      </c>
      <c r="D398" s="22">
        <v>9019608293</v>
      </c>
      <c r="E398" s="22" t="str">
        <f t="shared" si="70"/>
        <v>2ПУБЛІЧНЕ АКЦIОНЕРНЕ ТОВАРИСТВО "ОДЕСЬКИЙ КАБЕЛЬНИЙ ЗАВОД "ОДЕСКАБЕЛЬ"</v>
      </c>
      <c r="F398" s="71" t="s">
        <v>19</v>
      </c>
      <c r="G398" s="41">
        <v>57587315013</v>
      </c>
      <c r="H398" s="40">
        <v>42418</v>
      </c>
      <c r="I398" s="40">
        <v>42418</v>
      </c>
      <c r="J398" s="40" t="s">
        <v>108</v>
      </c>
      <c r="K398" s="42">
        <v>1384167</v>
      </c>
      <c r="L398" s="40">
        <v>42782</v>
      </c>
      <c r="M398" s="24">
        <f t="shared" si="71"/>
        <v>1382500.1</v>
      </c>
      <c r="N398" s="40">
        <v>42782</v>
      </c>
      <c r="O398" s="24">
        <v>1382500.1</v>
      </c>
      <c r="P398" s="43">
        <v>0</v>
      </c>
      <c r="Q398" s="43">
        <v>0</v>
      </c>
      <c r="R398" s="43">
        <v>0</v>
      </c>
      <c r="S398" s="43">
        <v>0</v>
      </c>
      <c r="T398" s="43">
        <v>0</v>
      </c>
      <c r="U398" s="43">
        <v>0</v>
      </c>
      <c r="V398" s="43">
        <v>0</v>
      </c>
      <c r="W398" s="43">
        <v>0</v>
      </c>
      <c r="X398" s="43">
        <v>0</v>
      </c>
      <c r="Y398" s="223">
        <v>0</v>
      </c>
      <c r="Z398" s="339"/>
      <c r="AA398" s="228">
        <v>0</v>
      </c>
      <c r="AB398" s="43">
        <v>0</v>
      </c>
      <c r="AC398" s="43">
        <v>0</v>
      </c>
      <c r="AD398" s="43">
        <v>0</v>
      </c>
      <c r="AE398" s="43">
        <v>0</v>
      </c>
      <c r="AF398" s="223">
        <v>0</v>
      </c>
      <c r="AG398" s="234"/>
      <c r="AH398" s="228">
        <v>0</v>
      </c>
      <c r="AI398" s="56">
        <f t="shared" si="72"/>
        <v>1382500.1</v>
      </c>
      <c r="AJ398" s="40">
        <v>42786</v>
      </c>
      <c r="AK398" s="56">
        <v>1382500.1</v>
      </c>
      <c r="AL398" s="43">
        <v>0</v>
      </c>
      <c r="AM398" s="43">
        <v>0</v>
      </c>
      <c r="AN398" s="43">
        <v>0</v>
      </c>
      <c r="AO398" s="43">
        <v>0</v>
      </c>
      <c r="AP398" s="43">
        <v>0</v>
      </c>
      <c r="AQ398" s="43">
        <v>0</v>
      </c>
      <c r="AR398" s="43">
        <v>0</v>
      </c>
      <c r="AS398" s="43">
        <v>0</v>
      </c>
      <c r="AT398" s="43">
        <v>0</v>
      </c>
      <c r="AU398" s="43">
        <v>0</v>
      </c>
      <c r="AV398" s="43"/>
      <c r="AW398" s="19"/>
      <c r="AX398" s="24">
        <f t="shared" si="73"/>
        <v>1666.8999999999069</v>
      </c>
      <c r="AY398" s="24">
        <f t="shared" si="74"/>
        <v>0</v>
      </c>
      <c r="AZ398" s="24">
        <f t="shared" si="75"/>
        <v>1666.8999999999069</v>
      </c>
      <c r="BA398" s="457">
        <f t="shared" si="76"/>
        <v>2</v>
      </c>
      <c r="BB398" s="217">
        <f t="shared" si="79"/>
        <v>0.99879573779753461</v>
      </c>
      <c r="BC398" s="216">
        <f t="shared" si="77"/>
        <v>1</v>
      </c>
      <c r="BD398" s="14">
        <f t="shared" si="69"/>
        <v>364</v>
      </c>
      <c r="BE398" s="349">
        <f t="shared" si="78"/>
        <v>1384167</v>
      </c>
    </row>
    <row r="399" spans="1:57" s="14" customFormat="1" x14ac:dyDescent="0.2">
      <c r="A399" s="40">
        <v>42447</v>
      </c>
      <c r="B399" s="22">
        <v>9038426872</v>
      </c>
      <c r="C399" s="22">
        <f>COUNTIF(СписМінфін!$B$2:$B$101,F399)</f>
        <v>1</v>
      </c>
      <c r="D399" s="22">
        <v>9038426872</v>
      </c>
      <c r="E399" s="22" t="str">
        <f t="shared" si="70"/>
        <v>3ПУБЛІЧНЕ АКЦIОНЕРНЕ ТОВАРИСТВО "ОДЕСЬКИЙ КАБЕЛЬНИЙ ЗАВОД "ОДЕСКАБЕЛЬ"</v>
      </c>
      <c r="F399" s="71" t="s">
        <v>19</v>
      </c>
      <c r="G399" s="41">
        <v>57587315013</v>
      </c>
      <c r="H399" s="40">
        <v>42447</v>
      </c>
      <c r="I399" s="40">
        <v>42447</v>
      </c>
      <c r="J399" s="40" t="s">
        <v>108</v>
      </c>
      <c r="K399" s="42">
        <v>2634249</v>
      </c>
      <c r="L399" s="40">
        <v>42782</v>
      </c>
      <c r="M399" s="24">
        <f t="shared" si="71"/>
        <v>2634249</v>
      </c>
      <c r="N399" s="40">
        <v>42782</v>
      </c>
      <c r="O399" s="24">
        <v>2634249</v>
      </c>
      <c r="P399" s="43">
        <v>0</v>
      </c>
      <c r="Q399" s="43">
        <v>0</v>
      </c>
      <c r="R399" s="43">
        <v>0</v>
      </c>
      <c r="S399" s="43">
        <v>0</v>
      </c>
      <c r="T399" s="43">
        <v>0</v>
      </c>
      <c r="U399" s="43">
        <v>0</v>
      </c>
      <c r="V399" s="43">
        <v>0</v>
      </c>
      <c r="W399" s="43">
        <v>0</v>
      </c>
      <c r="X399" s="43">
        <v>0</v>
      </c>
      <c r="Y399" s="223">
        <v>0</v>
      </c>
      <c r="Z399" s="339"/>
      <c r="AA399" s="228">
        <v>0</v>
      </c>
      <c r="AB399" s="43">
        <v>0</v>
      </c>
      <c r="AC399" s="43">
        <v>0</v>
      </c>
      <c r="AD399" s="43">
        <v>0</v>
      </c>
      <c r="AE399" s="43">
        <v>0</v>
      </c>
      <c r="AF399" s="223">
        <v>0</v>
      </c>
      <c r="AG399" s="234"/>
      <c r="AH399" s="228">
        <v>0</v>
      </c>
      <c r="AI399" s="56">
        <f t="shared" si="72"/>
        <v>2634249</v>
      </c>
      <c r="AJ399" s="40">
        <v>42786</v>
      </c>
      <c r="AK399" s="56">
        <v>2634249</v>
      </c>
      <c r="AL399" s="43">
        <v>0</v>
      </c>
      <c r="AM399" s="43">
        <v>0</v>
      </c>
      <c r="AN399" s="43">
        <v>0</v>
      </c>
      <c r="AO399" s="43">
        <v>0</v>
      </c>
      <c r="AP399" s="43">
        <v>0</v>
      </c>
      <c r="AQ399" s="43">
        <v>0</v>
      </c>
      <c r="AR399" s="43">
        <v>0</v>
      </c>
      <c r="AS399" s="43">
        <v>0</v>
      </c>
      <c r="AT399" s="43">
        <v>0</v>
      </c>
      <c r="AU399" s="43">
        <v>0</v>
      </c>
      <c r="AV399" s="43"/>
      <c r="AW399" s="19"/>
      <c r="AX399" s="24">
        <f t="shared" si="73"/>
        <v>0</v>
      </c>
      <c r="AY399" s="24">
        <f t="shared" si="74"/>
        <v>0</v>
      </c>
      <c r="AZ399" s="24">
        <f t="shared" si="75"/>
        <v>0</v>
      </c>
      <c r="BA399" s="457">
        <f t="shared" si="76"/>
        <v>3</v>
      </c>
      <c r="BB399" s="217">
        <f t="shared" si="79"/>
        <v>1</v>
      </c>
      <c r="BC399" s="216">
        <f t="shared" si="77"/>
        <v>1</v>
      </c>
      <c r="BD399" s="14">
        <f t="shared" si="69"/>
        <v>335</v>
      </c>
      <c r="BE399" s="349">
        <f t="shared" si="78"/>
        <v>2634249</v>
      </c>
    </row>
    <row r="400" spans="1:57" s="14" customFormat="1" x14ac:dyDescent="0.2">
      <c r="A400" s="40">
        <v>42479</v>
      </c>
      <c r="B400" s="22">
        <v>9059325440</v>
      </c>
      <c r="C400" s="22">
        <f>COUNTIF(СписМінфін!$B$2:$B$101,F400)</f>
        <v>1</v>
      </c>
      <c r="D400" s="22">
        <v>9059325440</v>
      </c>
      <c r="E400" s="22" t="str">
        <f t="shared" si="70"/>
        <v>4ПУБЛІЧНЕ АКЦIОНЕРНЕ ТОВАРИСТВО "ОДЕСЬКИЙ КАБЕЛЬНИЙ ЗАВОД "ОДЕСКАБЕЛЬ"</v>
      </c>
      <c r="F400" s="71" t="s">
        <v>19</v>
      </c>
      <c r="G400" s="41">
        <v>57587315013</v>
      </c>
      <c r="H400" s="40">
        <v>42479</v>
      </c>
      <c r="I400" s="40">
        <v>42479</v>
      </c>
      <c r="J400" s="40" t="s">
        <v>108</v>
      </c>
      <c r="K400" s="42">
        <v>1655170</v>
      </c>
      <c r="L400" s="40">
        <v>42782</v>
      </c>
      <c r="M400" s="24">
        <f t="shared" si="71"/>
        <v>1655170</v>
      </c>
      <c r="N400" s="40">
        <v>42782</v>
      </c>
      <c r="O400" s="24">
        <v>1655170</v>
      </c>
      <c r="P400" s="43">
        <v>0</v>
      </c>
      <c r="Q400" s="43">
        <v>0</v>
      </c>
      <c r="R400" s="43">
        <v>0</v>
      </c>
      <c r="S400" s="43">
        <v>0</v>
      </c>
      <c r="T400" s="43">
        <v>0</v>
      </c>
      <c r="U400" s="43">
        <v>0</v>
      </c>
      <c r="V400" s="43">
        <v>0</v>
      </c>
      <c r="W400" s="43">
        <v>0</v>
      </c>
      <c r="X400" s="43">
        <v>0</v>
      </c>
      <c r="Y400" s="223">
        <v>0</v>
      </c>
      <c r="Z400" s="339"/>
      <c r="AA400" s="228">
        <v>0</v>
      </c>
      <c r="AB400" s="43">
        <v>0</v>
      </c>
      <c r="AC400" s="43">
        <v>0</v>
      </c>
      <c r="AD400" s="43">
        <v>0</v>
      </c>
      <c r="AE400" s="43">
        <v>0</v>
      </c>
      <c r="AF400" s="223">
        <v>0</v>
      </c>
      <c r="AG400" s="234"/>
      <c r="AH400" s="228">
        <v>0</v>
      </c>
      <c r="AI400" s="56">
        <f t="shared" si="72"/>
        <v>1655170</v>
      </c>
      <c r="AJ400" s="40">
        <v>42786</v>
      </c>
      <c r="AK400" s="56">
        <v>1655170</v>
      </c>
      <c r="AL400" s="43">
        <v>0</v>
      </c>
      <c r="AM400" s="43">
        <v>0</v>
      </c>
      <c r="AN400" s="43">
        <v>0</v>
      </c>
      <c r="AO400" s="43">
        <v>0</v>
      </c>
      <c r="AP400" s="43">
        <v>0</v>
      </c>
      <c r="AQ400" s="43">
        <v>0</v>
      </c>
      <c r="AR400" s="43">
        <v>0</v>
      </c>
      <c r="AS400" s="43">
        <v>0</v>
      </c>
      <c r="AT400" s="43">
        <v>0</v>
      </c>
      <c r="AU400" s="43">
        <v>0</v>
      </c>
      <c r="AV400" s="43"/>
      <c r="AW400" s="19"/>
      <c r="AX400" s="24">
        <f t="shared" si="73"/>
        <v>0</v>
      </c>
      <c r="AY400" s="24">
        <f t="shared" si="74"/>
        <v>0</v>
      </c>
      <c r="AZ400" s="24">
        <f t="shared" si="75"/>
        <v>0</v>
      </c>
      <c r="BA400" s="457">
        <f t="shared" si="76"/>
        <v>4</v>
      </c>
      <c r="BB400" s="217">
        <f t="shared" si="79"/>
        <v>1</v>
      </c>
      <c r="BC400" s="216">
        <f t="shared" si="77"/>
        <v>1</v>
      </c>
      <c r="BD400" s="14">
        <f t="shared" si="69"/>
        <v>303</v>
      </c>
      <c r="BE400" s="349">
        <f t="shared" si="78"/>
        <v>1655170</v>
      </c>
    </row>
    <row r="401" spans="1:57" s="14" customFormat="1" x14ac:dyDescent="0.2">
      <c r="A401" s="40">
        <v>42508</v>
      </c>
      <c r="B401" s="22">
        <v>9079836054</v>
      </c>
      <c r="C401" s="22">
        <f>COUNTIF(СписМінфін!$B$2:$B$101,F401)</f>
        <v>1</v>
      </c>
      <c r="D401" s="22">
        <v>9079836054</v>
      </c>
      <c r="E401" s="22" t="str">
        <f t="shared" si="70"/>
        <v>5ПУБЛІЧНЕ АКЦIОНЕРНЕ ТОВАРИСТВО "ОДЕСЬКИЙ КАБЕЛЬНИЙ ЗАВОД "ОДЕСКАБЕЛЬ"</v>
      </c>
      <c r="F401" s="71" t="s">
        <v>19</v>
      </c>
      <c r="G401" s="41">
        <v>57587315013</v>
      </c>
      <c r="H401" s="40">
        <v>42508</v>
      </c>
      <c r="I401" s="40">
        <v>42508</v>
      </c>
      <c r="J401" s="40" t="s">
        <v>108</v>
      </c>
      <c r="K401" s="42">
        <v>924788</v>
      </c>
      <c r="L401" s="40">
        <v>42782</v>
      </c>
      <c r="M401" s="24">
        <f t="shared" si="71"/>
        <v>924788</v>
      </c>
      <c r="N401" s="40">
        <v>42782</v>
      </c>
      <c r="O401" s="24">
        <v>924788</v>
      </c>
      <c r="P401" s="43">
        <v>0</v>
      </c>
      <c r="Q401" s="43">
        <v>0</v>
      </c>
      <c r="R401" s="43">
        <v>0</v>
      </c>
      <c r="S401" s="43">
        <v>0</v>
      </c>
      <c r="T401" s="43">
        <v>0</v>
      </c>
      <c r="U401" s="43">
        <v>0</v>
      </c>
      <c r="V401" s="43">
        <v>0</v>
      </c>
      <c r="W401" s="43">
        <v>0</v>
      </c>
      <c r="X401" s="43">
        <v>0</v>
      </c>
      <c r="Y401" s="223">
        <v>0</v>
      </c>
      <c r="Z401" s="339"/>
      <c r="AA401" s="228">
        <v>0</v>
      </c>
      <c r="AB401" s="43">
        <v>0</v>
      </c>
      <c r="AC401" s="43">
        <v>0</v>
      </c>
      <c r="AD401" s="43">
        <v>0</v>
      </c>
      <c r="AE401" s="43">
        <v>0</v>
      </c>
      <c r="AF401" s="223">
        <v>0</v>
      </c>
      <c r="AG401" s="234"/>
      <c r="AH401" s="228">
        <v>0</v>
      </c>
      <c r="AI401" s="56">
        <f t="shared" si="72"/>
        <v>924788</v>
      </c>
      <c r="AJ401" s="40">
        <v>42786</v>
      </c>
      <c r="AK401" s="56">
        <v>924788</v>
      </c>
      <c r="AL401" s="43">
        <v>0</v>
      </c>
      <c r="AM401" s="43">
        <v>0</v>
      </c>
      <c r="AN401" s="43">
        <v>0</v>
      </c>
      <c r="AO401" s="43">
        <v>0</v>
      </c>
      <c r="AP401" s="43">
        <v>0</v>
      </c>
      <c r="AQ401" s="43">
        <v>0</v>
      </c>
      <c r="AR401" s="43">
        <v>0</v>
      </c>
      <c r="AS401" s="43">
        <v>0</v>
      </c>
      <c r="AT401" s="43">
        <v>0</v>
      </c>
      <c r="AU401" s="43">
        <v>0</v>
      </c>
      <c r="AV401" s="43"/>
      <c r="AW401" s="19"/>
      <c r="AX401" s="24">
        <f t="shared" si="73"/>
        <v>0</v>
      </c>
      <c r="AY401" s="24">
        <f t="shared" si="74"/>
        <v>0</v>
      </c>
      <c r="AZ401" s="24">
        <f t="shared" si="75"/>
        <v>0</v>
      </c>
      <c r="BA401" s="457">
        <f t="shared" si="76"/>
        <v>5</v>
      </c>
      <c r="BB401" s="217">
        <f t="shared" si="79"/>
        <v>1</v>
      </c>
      <c r="BC401" s="216">
        <f t="shared" si="77"/>
        <v>1</v>
      </c>
      <c r="BD401" s="14">
        <f t="shared" si="69"/>
        <v>274</v>
      </c>
      <c r="BE401" s="349">
        <f t="shared" si="78"/>
        <v>924788</v>
      </c>
    </row>
    <row r="402" spans="1:57" s="14" customFormat="1" x14ac:dyDescent="0.2">
      <c r="A402" s="40">
        <v>42538</v>
      </c>
      <c r="B402" s="22">
        <v>9100984348</v>
      </c>
      <c r="C402" s="22">
        <f>COUNTIF(СписМінфін!$B$2:$B$101,F402)</f>
        <v>1</v>
      </c>
      <c r="D402" s="22">
        <v>9100984348</v>
      </c>
      <c r="E402" s="22" t="str">
        <f t="shared" si="70"/>
        <v>6ПУБЛІЧНЕ АКЦIОНЕРНЕ ТОВАРИСТВО "ОДЕСЬКИЙ КАБЕЛЬНИЙ ЗАВОД "ОДЕСКАБЕЛЬ"</v>
      </c>
      <c r="F402" s="71" t="s">
        <v>19</v>
      </c>
      <c r="G402" s="41">
        <v>57587315013</v>
      </c>
      <c r="H402" s="40">
        <v>42538</v>
      </c>
      <c r="I402" s="40">
        <v>42538</v>
      </c>
      <c r="J402" s="40" t="s">
        <v>108</v>
      </c>
      <c r="K402" s="42">
        <v>471663</v>
      </c>
      <c r="L402" s="49">
        <v>42823</v>
      </c>
      <c r="M402" s="24">
        <f t="shared" si="71"/>
        <v>471663</v>
      </c>
      <c r="N402" s="31">
        <v>42823</v>
      </c>
      <c r="O402" s="30">
        <v>471663</v>
      </c>
      <c r="P402" s="43">
        <v>0</v>
      </c>
      <c r="Q402" s="43">
        <v>0</v>
      </c>
      <c r="R402" s="43">
        <v>0</v>
      </c>
      <c r="S402" s="43">
        <v>0</v>
      </c>
      <c r="T402" s="43">
        <v>0</v>
      </c>
      <c r="U402" s="43">
        <v>0</v>
      </c>
      <c r="V402" s="43">
        <v>0</v>
      </c>
      <c r="W402" s="43">
        <v>0</v>
      </c>
      <c r="X402" s="43">
        <v>0</v>
      </c>
      <c r="Y402" s="223">
        <v>0</v>
      </c>
      <c r="Z402" s="339"/>
      <c r="AA402" s="228">
        <v>0</v>
      </c>
      <c r="AB402" s="43">
        <v>0</v>
      </c>
      <c r="AC402" s="43">
        <v>0</v>
      </c>
      <c r="AD402" s="43">
        <v>0</v>
      </c>
      <c r="AE402" s="43">
        <v>0</v>
      </c>
      <c r="AF402" s="223">
        <v>0</v>
      </c>
      <c r="AG402" s="234"/>
      <c r="AH402" s="228">
        <v>0</v>
      </c>
      <c r="AI402" s="56">
        <f t="shared" si="72"/>
        <v>0</v>
      </c>
      <c r="AJ402" s="43">
        <v>0</v>
      </c>
      <c r="AK402" s="43">
        <v>0</v>
      </c>
      <c r="AL402" s="43">
        <v>0</v>
      </c>
      <c r="AM402" s="43">
        <v>0</v>
      </c>
      <c r="AN402" s="43">
        <v>0</v>
      </c>
      <c r="AO402" s="43">
        <v>0</v>
      </c>
      <c r="AP402" s="43">
        <v>0</v>
      </c>
      <c r="AQ402" s="43">
        <v>0</v>
      </c>
      <c r="AR402" s="43">
        <v>0</v>
      </c>
      <c r="AS402" s="43">
        <v>0</v>
      </c>
      <c r="AT402" s="43">
        <v>0</v>
      </c>
      <c r="AU402" s="43">
        <v>0</v>
      </c>
      <c r="AV402" s="43"/>
      <c r="AW402" s="19"/>
      <c r="AX402" s="24">
        <f t="shared" si="73"/>
        <v>0</v>
      </c>
      <c r="AY402" s="24">
        <f t="shared" si="74"/>
        <v>471663</v>
      </c>
      <c r="AZ402" s="24">
        <f t="shared" si="75"/>
        <v>471663</v>
      </c>
      <c r="BA402" s="457">
        <f t="shared" si="76"/>
        <v>6</v>
      </c>
      <c r="BB402" s="217">
        <f t="shared" si="79"/>
        <v>1</v>
      </c>
      <c r="BC402" s="216">
        <f t="shared" si="77"/>
        <v>0</v>
      </c>
      <c r="BD402" s="14">
        <f t="shared" si="69"/>
        <v>285</v>
      </c>
      <c r="BE402" s="349">
        <f t="shared" si="78"/>
        <v>471663</v>
      </c>
    </row>
    <row r="403" spans="1:57" s="14" customFormat="1" x14ac:dyDescent="0.2">
      <c r="A403" s="40">
        <v>42570</v>
      </c>
      <c r="B403" s="22">
        <v>9123947928</v>
      </c>
      <c r="C403" s="22">
        <f>COUNTIF(СписМінфін!$B$2:$B$101,F403)</f>
        <v>1</v>
      </c>
      <c r="D403" s="22">
        <v>9123947928</v>
      </c>
      <c r="E403" s="22" t="str">
        <f t="shared" si="70"/>
        <v>7ПУБЛІЧНЕ АКЦIОНЕРНЕ ТОВАРИСТВО "ОДЕСЬКИЙ КАБЕЛЬНИЙ ЗАВОД "ОДЕСКАБЕЛЬ"</v>
      </c>
      <c r="F403" s="71" t="s">
        <v>19</v>
      </c>
      <c r="G403" s="41">
        <v>57587315013</v>
      </c>
      <c r="H403" s="40">
        <v>42570</v>
      </c>
      <c r="I403" s="40">
        <v>42570</v>
      </c>
      <c r="J403" s="40" t="s">
        <v>108</v>
      </c>
      <c r="K403" s="42">
        <v>2783950</v>
      </c>
      <c r="L403" s="40">
        <v>42823</v>
      </c>
      <c r="M403" s="24">
        <f t="shared" si="71"/>
        <v>2783950</v>
      </c>
      <c r="N403" s="31">
        <v>42823</v>
      </c>
      <c r="O403" s="30">
        <v>2783950</v>
      </c>
      <c r="P403" s="43">
        <v>0</v>
      </c>
      <c r="Q403" s="43">
        <v>0</v>
      </c>
      <c r="R403" s="43">
        <v>0</v>
      </c>
      <c r="S403" s="43">
        <v>0</v>
      </c>
      <c r="T403" s="43">
        <v>0</v>
      </c>
      <c r="U403" s="43">
        <v>0</v>
      </c>
      <c r="V403" s="43">
        <v>0</v>
      </c>
      <c r="W403" s="43">
        <v>0</v>
      </c>
      <c r="X403" s="43">
        <v>0</v>
      </c>
      <c r="Y403" s="223">
        <v>0</v>
      </c>
      <c r="Z403" s="339"/>
      <c r="AA403" s="228">
        <v>0</v>
      </c>
      <c r="AB403" s="43">
        <v>0</v>
      </c>
      <c r="AC403" s="43">
        <v>0</v>
      </c>
      <c r="AD403" s="43">
        <v>0</v>
      </c>
      <c r="AE403" s="43">
        <v>0</v>
      </c>
      <c r="AF403" s="223">
        <v>0</v>
      </c>
      <c r="AG403" s="234"/>
      <c r="AH403" s="228">
        <v>0</v>
      </c>
      <c r="AI403" s="56">
        <f t="shared" si="72"/>
        <v>0</v>
      </c>
      <c r="AJ403" s="43">
        <v>0</v>
      </c>
      <c r="AK403" s="43">
        <v>0</v>
      </c>
      <c r="AL403" s="43">
        <v>0</v>
      </c>
      <c r="AM403" s="43">
        <v>0</v>
      </c>
      <c r="AN403" s="43">
        <v>0</v>
      </c>
      <c r="AO403" s="43">
        <v>0</v>
      </c>
      <c r="AP403" s="43">
        <v>0</v>
      </c>
      <c r="AQ403" s="43">
        <v>0</v>
      </c>
      <c r="AR403" s="43">
        <v>0</v>
      </c>
      <c r="AS403" s="43">
        <v>0</v>
      </c>
      <c r="AT403" s="43">
        <v>0</v>
      </c>
      <c r="AU403" s="43">
        <v>0</v>
      </c>
      <c r="AV403" s="43"/>
      <c r="AW403" s="19"/>
      <c r="AX403" s="24">
        <f t="shared" si="73"/>
        <v>0</v>
      </c>
      <c r="AY403" s="24">
        <f t="shared" si="74"/>
        <v>2783950</v>
      </c>
      <c r="AZ403" s="24">
        <f t="shared" si="75"/>
        <v>2783950</v>
      </c>
      <c r="BA403" s="457">
        <f t="shared" si="76"/>
        <v>7</v>
      </c>
      <c r="BB403" s="217">
        <f t="shared" si="79"/>
        <v>1</v>
      </c>
      <c r="BC403" s="216">
        <f t="shared" si="77"/>
        <v>0</v>
      </c>
      <c r="BD403" s="14">
        <f t="shared" si="69"/>
        <v>253</v>
      </c>
      <c r="BE403" s="349">
        <f t="shared" si="78"/>
        <v>2783950</v>
      </c>
    </row>
    <row r="404" spans="1:57" s="14" customFormat="1" x14ac:dyDescent="0.2">
      <c r="A404" s="40">
        <v>42600</v>
      </c>
      <c r="B404" s="22">
        <v>9148568958</v>
      </c>
      <c r="C404" s="22">
        <f>COUNTIF(СписМінфін!$B$2:$B$101,F404)</f>
        <v>1</v>
      </c>
      <c r="D404" s="22">
        <v>9148568958</v>
      </c>
      <c r="E404" s="22" t="str">
        <f t="shared" si="70"/>
        <v>8ПУБЛІЧНЕ АКЦIОНЕРНЕ ТОВАРИСТВО "ОДЕСЬКИЙ КАБЕЛЬНИЙ ЗАВОД "ОДЕСКАБЕЛЬ"</v>
      </c>
      <c r="F404" s="71" t="s">
        <v>19</v>
      </c>
      <c r="G404" s="41">
        <v>57587315013</v>
      </c>
      <c r="H404" s="40">
        <v>42600</v>
      </c>
      <c r="I404" s="40">
        <v>42600</v>
      </c>
      <c r="J404" s="40" t="s">
        <v>108</v>
      </c>
      <c r="K404" s="42">
        <v>3478275</v>
      </c>
      <c r="L404" s="40">
        <v>42823</v>
      </c>
      <c r="M404" s="24">
        <f t="shared" si="71"/>
        <v>3478275</v>
      </c>
      <c r="N404" s="31">
        <v>42823</v>
      </c>
      <c r="O404" s="30">
        <v>3478275</v>
      </c>
      <c r="P404" s="43">
        <v>0</v>
      </c>
      <c r="Q404" s="43">
        <v>0</v>
      </c>
      <c r="R404" s="43">
        <v>0</v>
      </c>
      <c r="S404" s="43">
        <v>0</v>
      </c>
      <c r="T404" s="43">
        <v>0</v>
      </c>
      <c r="U404" s="43">
        <v>0</v>
      </c>
      <c r="V404" s="43">
        <v>0</v>
      </c>
      <c r="W404" s="43">
        <v>0</v>
      </c>
      <c r="X404" s="43">
        <v>0</v>
      </c>
      <c r="Y404" s="223">
        <v>0</v>
      </c>
      <c r="Z404" s="339"/>
      <c r="AA404" s="228">
        <v>0</v>
      </c>
      <c r="AB404" s="43">
        <v>0</v>
      </c>
      <c r="AC404" s="43">
        <v>0</v>
      </c>
      <c r="AD404" s="43">
        <v>0</v>
      </c>
      <c r="AE404" s="43">
        <v>0</v>
      </c>
      <c r="AF404" s="223">
        <v>0</v>
      </c>
      <c r="AG404" s="234"/>
      <c r="AH404" s="228">
        <v>0</v>
      </c>
      <c r="AI404" s="56">
        <f t="shared" si="72"/>
        <v>0</v>
      </c>
      <c r="AJ404" s="43">
        <v>0</v>
      </c>
      <c r="AK404" s="43">
        <v>0</v>
      </c>
      <c r="AL404" s="43">
        <v>0</v>
      </c>
      <c r="AM404" s="43">
        <v>0</v>
      </c>
      <c r="AN404" s="43">
        <v>0</v>
      </c>
      <c r="AO404" s="43">
        <v>0</v>
      </c>
      <c r="AP404" s="43">
        <v>0</v>
      </c>
      <c r="AQ404" s="43">
        <v>0</v>
      </c>
      <c r="AR404" s="43">
        <v>0</v>
      </c>
      <c r="AS404" s="43">
        <v>0</v>
      </c>
      <c r="AT404" s="43">
        <v>0</v>
      </c>
      <c r="AU404" s="43">
        <v>0</v>
      </c>
      <c r="AV404" s="43"/>
      <c r="AW404" s="19"/>
      <c r="AX404" s="24">
        <f t="shared" si="73"/>
        <v>0</v>
      </c>
      <c r="AY404" s="24">
        <f t="shared" si="74"/>
        <v>3478275</v>
      </c>
      <c r="AZ404" s="24">
        <f t="shared" si="75"/>
        <v>3478275</v>
      </c>
      <c r="BA404" s="457">
        <f t="shared" si="76"/>
        <v>8</v>
      </c>
      <c r="BB404" s="217">
        <f t="shared" si="79"/>
        <v>1</v>
      </c>
      <c r="BC404" s="216">
        <f t="shared" si="77"/>
        <v>0</v>
      </c>
      <c r="BD404" s="14">
        <f t="shared" si="69"/>
        <v>223</v>
      </c>
      <c r="BE404" s="349">
        <f t="shared" si="78"/>
        <v>3478275</v>
      </c>
    </row>
    <row r="405" spans="1:57" s="14" customFormat="1" x14ac:dyDescent="0.2">
      <c r="A405" s="40">
        <v>42632</v>
      </c>
      <c r="B405" s="22">
        <v>9171657213</v>
      </c>
      <c r="C405" s="22">
        <f>COUNTIF(СписМінфін!$B$2:$B$101,F405)</f>
        <v>1</v>
      </c>
      <c r="D405" s="22">
        <v>9171657213</v>
      </c>
      <c r="E405" s="22" t="str">
        <f t="shared" si="70"/>
        <v>9ПУБЛІЧНЕ АКЦIОНЕРНЕ ТОВАРИСТВО "ОДЕСЬКИЙ КАБЕЛЬНИЙ ЗАВОД "ОДЕСКАБЕЛЬ"</v>
      </c>
      <c r="F405" s="71" t="s">
        <v>19</v>
      </c>
      <c r="G405" s="41">
        <v>57587315013</v>
      </c>
      <c r="H405" s="40">
        <v>42632</v>
      </c>
      <c r="I405" s="40">
        <v>42632</v>
      </c>
      <c r="J405" s="40" t="s">
        <v>108</v>
      </c>
      <c r="K405" s="42">
        <v>2723058</v>
      </c>
      <c r="L405" s="40">
        <v>42823</v>
      </c>
      <c r="M405" s="24">
        <f t="shared" si="71"/>
        <v>2723058</v>
      </c>
      <c r="N405" s="31">
        <v>42823</v>
      </c>
      <c r="O405" s="30">
        <v>2723058</v>
      </c>
      <c r="P405" s="43">
        <v>0</v>
      </c>
      <c r="Q405" s="43">
        <v>0</v>
      </c>
      <c r="R405" s="43">
        <v>0</v>
      </c>
      <c r="S405" s="43">
        <v>0</v>
      </c>
      <c r="T405" s="43">
        <v>0</v>
      </c>
      <c r="U405" s="43">
        <v>0</v>
      </c>
      <c r="V405" s="43">
        <v>0</v>
      </c>
      <c r="W405" s="43">
        <v>0</v>
      </c>
      <c r="X405" s="43">
        <v>0</v>
      </c>
      <c r="Y405" s="223">
        <v>0</v>
      </c>
      <c r="Z405" s="339"/>
      <c r="AA405" s="228">
        <v>0</v>
      </c>
      <c r="AB405" s="43">
        <v>0</v>
      </c>
      <c r="AC405" s="43">
        <v>0</v>
      </c>
      <c r="AD405" s="43">
        <v>0</v>
      </c>
      <c r="AE405" s="43">
        <v>0</v>
      </c>
      <c r="AF405" s="223">
        <v>0</v>
      </c>
      <c r="AG405" s="234"/>
      <c r="AH405" s="228">
        <v>0</v>
      </c>
      <c r="AI405" s="56">
        <f t="shared" si="72"/>
        <v>0</v>
      </c>
      <c r="AJ405" s="43">
        <v>0</v>
      </c>
      <c r="AK405" s="43">
        <v>0</v>
      </c>
      <c r="AL405" s="43">
        <v>0</v>
      </c>
      <c r="AM405" s="43">
        <v>0</v>
      </c>
      <c r="AN405" s="43">
        <v>0</v>
      </c>
      <c r="AO405" s="43">
        <v>0</v>
      </c>
      <c r="AP405" s="43">
        <v>0</v>
      </c>
      <c r="AQ405" s="43">
        <v>0</v>
      </c>
      <c r="AR405" s="43">
        <v>0</v>
      </c>
      <c r="AS405" s="43">
        <v>0</v>
      </c>
      <c r="AT405" s="43">
        <v>0</v>
      </c>
      <c r="AU405" s="43">
        <v>0</v>
      </c>
      <c r="AV405" s="43"/>
      <c r="AW405" s="19"/>
      <c r="AX405" s="24">
        <f t="shared" si="73"/>
        <v>0</v>
      </c>
      <c r="AY405" s="24">
        <f t="shared" si="74"/>
        <v>2723058</v>
      </c>
      <c r="AZ405" s="24">
        <f t="shared" si="75"/>
        <v>2723058</v>
      </c>
      <c r="BA405" s="457">
        <f t="shared" si="76"/>
        <v>9</v>
      </c>
      <c r="BB405" s="217">
        <f t="shared" si="79"/>
        <v>1</v>
      </c>
      <c r="BC405" s="216">
        <f t="shared" si="77"/>
        <v>0</v>
      </c>
      <c r="BD405" s="14">
        <f t="shared" si="69"/>
        <v>191</v>
      </c>
      <c r="BE405" s="349">
        <f t="shared" si="78"/>
        <v>2723058</v>
      </c>
    </row>
    <row r="406" spans="1:57" s="14" customFormat="1" x14ac:dyDescent="0.2">
      <c r="A406" s="40">
        <v>42691</v>
      </c>
      <c r="B406" s="22">
        <v>9220652732</v>
      </c>
      <c r="C406" s="22">
        <f>COUNTIF(СписМінфін!$B$2:$B$101,F406)</f>
        <v>1</v>
      </c>
      <c r="D406" s="22">
        <v>9220652732</v>
      </c>
      <c r="E406" s="22" t="str">
        <f t="shared" si="70"/>
        <v>11ПУБЛІЧНЕ АКЦIОНЕРНЕ ТОВАРИСТВО "ОДЕСЬКИЙ КАБЕЛЬНИЙ ЗАВОД "ОДЕСКАБЕЛЬ"</v>
      </c>
      <c r="F406" s="71" t="s">
        <v>19</v>
      </c>
      <c r="G406" s="41">
        <v>57587315013</v>
      </c>
      <c r="H406" s="40">
        <v>42691</v>
      </c>
      <c r="I406" s="40">
        <v>42691</v>
      </c>
      <c r="J406" s="40" t="s">
        <v>108</v>
      </c>
      <c r="K406" s="42">
        <v>2749566</v>
      </c>
      <c r="L406" s="40">
        <v>42823</v>
      </c>
      <c r="M406" s="24">
        <f t="shared" si="71"/>
        <v>2747602.2</v>
      </c>
      <c r="N406" s="31">
        <v>42823</v>
      </c>
      <c r="O406" s="30">
        <v>2747602.2</v>
      </c>
      <c r="P406" s="43">
        <v>0</v>
      </c>
      <c r="Q406" s="43">
        <v>0</v>
      </c>
      <c r="R406" s="43">
        <v>0</v>
      </c>
      <c r="S406" s="43">
        <v>0</v>
      </c>
      <c r="T406" s="43">
        <v>0</v>
      </c>
      <c r="U406" s="43">
        <v>0</v>
      </c>
      <c r="V406" s="43">
        <v>0</v>
      </c>
      <c r="W406" s="43">
        <v>0</v>
      </c>
      <c r="X406" s="43">
        <v>0</v>
      </c>
      <c r="Y406" s="223">
        <v>0</v>
      </c>
      <c r="Z406" s="339"/>
      <c r="AA406" s="228">
        <v>0</v>
      </c>
      <c r="AB406" s="43">
        <v>0</v>
      </c>
      <c r="AC406" s="43">
        <v>0</v>
      </c>
      <c r="AD406" s="43">
        <v>0</v>
      </c>
      <c r="AE406" s="43">
        <v>0</v>
      </c>
      <c r="AF406" s="223">
        <v>0</v>
      </c>
      <c r="AG406" s="234"/>
      <c r="AH406" s="228">
        <v>0</v>
      </c>
      <c r="AI406" s="56">
        <f t="shared" si="72"/>
        <v>0</v>
      </c>
      <c r="AJ406" s="43">
        <v>0</v>
      </c>
      <c r="AK406" s="43">
        <v>0</v>
      </c>
      <c r="AL406" s="43">
        <v>0</v>
      </c>
      <c r="AM406" s="43">
        <v>0</v>
      </c>
      <c r="AN406" s="43">
        <v>0</v>
      </c>
      <c r="AO406" s="43">
        <v>0</v>
      </c>
      <c r="AP406" s="43">
        <v>0</v>
      </c>
      <c r="AQ406" s="43">
        <v>0</v>
      </c>
      <c r="AR406" s="43">
        <v>0</v>
      </c>
      <c r="AS406" s="43">
        <v>0</v>
      </c>
      <c r="AT406" s="43">
        <v>0</v>
      </c>
      <c r="AU406" s="43">
        <v>0</v>
      </c>
      <c r="AV406" s="43"/>
      <c r="AW406" s="19"/>
      <c r="AX406" s="24">
        <f t="shared" si="73"/>
        <v>1963.7999999998137</v>
      </c>
      <c r="AY406" s="24">
        <f t="shared" si="74"/>
        <v>2747602.2</v>
      </c>
      <c r="AZ406" s="24">
        <f t="shared" si="75"/>
        <v>2749566</v>
      </c>
      <c r="BA406" s="457">
        <f t="shared" si="76"/>
        <v>11</v>
      </c>
      <c r="BB406" s="217">
        <f t="shared" si="79"/>
        <v>0.99928577819190378</v>
      </c>
      <c r="BC406" s="216">
        <f t="shared" si="77"/>
        <v>0</v>
      </c>
      <c r="BD406" s="14">
        <f t="shared" si="69"/>
        <v>132</v>
      </c>
      <c r="BE406" s="349">
        <f t="shared" si="78"/>
        <v>2749566</v>
      </c>
    </row>
    <row r="407" spans="1:57" s="14" customFormat="1" x14ac:dyDescent="0.2">
      <c r="A407" s="40">
        <v>42724</v>
      </c>
      <c r="B407" s="22">
        <v>9247134470</v>
      </c>
      <c r="C407" s="22">
        <f>COUNTIF(СписМінфін!$B$2:$B$101,F407)</f>
        <v>1</v>
      </c>
      <c r="D407" s="22">
        <v>9247134470</v>
      </c>
      <c r="E407" s="22" t="str">
        <f t="shared" si="70"/>
        <v>12ПУБЛІЧНЕ АКЦIОНЕРНЕ ТОВАРИСТВО "ОДЕСЬКИЙ КАБЕЛЬНИЙ ЗАВОД "ОДЕСКАБЕЛЬ"</v>
      </c>
      <c r="F407" s="71" t="s">
        <v>19</v>
      </c>
      <c r="G407" s="41">
        <v>57587315013</v>
      </c>
      <c r="H407" s="40">
        <v>42724</v>
      </c>
      <c r="I407" s="40">
        <v>42724</v>
      </c>
      <c r="J407" s="40" t="s">
        <v>108</v>
      </c>
      <c r="K407" s="42">
        <v>3686381</v>
      </c>
      <c r="L407" s="40">
        <v>42823</v>
      </c>
      <c r="M407" s="24">
        <f t="shared" si="71"/>
        <v>3686381</v>
      </c>
      <c r="N407" s="31">
        <v>42823</v>
      </c>
      <c r="O407" s="30">
        <v>3686381</v>
      </c>
      <c r="P407" s="43">
        <v>0</v>
      </c>
      <c r="Q407" s="43">
        <v>0</v>
      </c>
      <c r="R407" s="43">
        <v>0</v>
      </c>
      <c r="S407" s="43">
        <v>0</v>
      </c>
      <c r="T407" s="43">
        <v>0</v>
      </c>
      <c r="U407" s="43">
        <v>0</v>
      </c>
      <c r="V407" s="43">
        <v>0</v>
      </c>
      <c r="W407" s="43">
        <v>0</v>
      </c>
      <c r="X407" s="43">
        <v>0</v>
      </c>
      <c r="Y407" s="223">
        <v>0</v>
      </c>
      <c r="Z407" s="339"/>
      <c r="AA407" s="228">
        <v>0</v>
      </c>
      <c r="AB407" s="43">
        <v>0</v>
      </c>
      <c r="AC407" s="43">
        <v>0</v>
      </c>
      <c r="AD407" s="43">
        <v>0</v>
      </c>
      <c r="AE407" s="43">
        <v>0</v>
      </c>
      <c r="AF407" s="223">
        <v>0</v>
      </c>
      <c r="AG407" s="234"/>
      <c r="AH407" s="228">
        <v>0</v>
      </c>
      <c r="AI407" s="56">
        <f t="shared" si="72"/>
        <v>0</v>
      </c>
      <c r="AJ407" s="43">
        <v>0</v>
      </c>
      <c r="AK407" s="43">
        <v>0</v>
      </c>
      <c r="AL407" s="43">
        <v>0</v>
      </c>
      <c r="AM407" s="43">
        <v>0</v>
      </c>
      <c r="AN407" s="43">
        <v>0</v>
      </c>
      <c r="AO407" s="43">
        <v>0</v>
      </c>
      <c r="AP407" s="43">
        <v>0</v>
      </c>
      <c r="AQ407" s="43">
        <v>0</v>
      </c>
      <c r="AR407" s="43">
        <v>0</v>
      </c>
      <c r="AS407" s="43">
        <v>0</v>
      </c>
      <c r="AT407" s="43">
        <v>0</v>
      </c>
      <c r="AU407" s="43">
        <v>0</v>
      </c>
      <c r="AV407" s="43"/>
      <c r="AW407" s="19"/>
      <c r="AX407" s="24">
        <f t="shared" si="73"/>
        <v>0</v>
      </c>
      <c r="AY407" s="24">
        <f t="shared" si="74"/>
        <v>3686381</v>
      </c>
      <c r="AZ407" s="24">
        <f t="shared" si="75"/>
        <v>3686381</v>
      </c>
      <c r="BA407" s="457">
        <f t="shared" si="76"/>
        <v>12</v>
      </c>
      <c r="BB407" s="217">
        <f t="shared" si="79"/>
        <v>1</v>
      </c>
      <c r="BC407" s="216">
        <f t="shared" si="77"/>
        <v>0</v>
      </c>
      <c r="BD407" s="14">
        <f t="shared" si="69"/>
        <v>99</v>
      </c>
      <c r="BE407" s="349">
        <f t="shared" si="78"/>
        <v>3686381</v>
      </c>
    </row>
    <row r="408" spans="1:57" s="14" customFormat="1" x14ac:dyDescent="0.2">
      <c r="A408" s="40">
        <v>42422</v>
      </c>
      <c r="B408" s="22">
        <v>9021569310</v>
      </c>
      <c r="C408" s="22">
        <f>COUNTIF(СписМінфін!$B$2:$B$101,F408)</f>
        <v>1</v>
      </c>
      <c r="D408" s="22">
        <v>9021569310</v>
      </c>
      <c r="E408" s="22" t="str">
        <f t="shared" si="70"/>
        <v>2ПУБЛІЧНЕ АКЦIОНЕРНЕ ТОВАРИСТВО "ОДЕСЬКИЙ ПРИПОРТОВИЙ ЗАВОД"</v>
      </c>
      <c r="F408" s="71" t="s">
        <v>41</v>
      </c>
      <c r="G408" s="41">
        <v>2065315339</v>
      </c>
      <c r="H408" s="40">
        <v>42422</v>
      </c>
      <c r="I408" s="40">
        <v>42422</v>
      </c>
      <c r="J408" s="40" t="s">
        <v>108</v>
      </c>
      <c r="K408" s="56">
        <v>102912561</v>
      </c>
      <c r="L408" s="40">
        <v>42451</v>
      </c>
      <c r="M408" s="24">
        <f t="shared" si="71"/>
        <v>102912561</v>
      </c>
      <c r="N408" s="40">
        <v>42451</v>
      </c>
      <c r="O408" s="24">
        <v>102912561</v>
      </c>
      <c r="P408" s="43">
        <v>0</v>
      </c>
      <c r="Q408" s="43">
        <v>0</v>
      </c>
      <c r="R408" s="43">
        <v>0</v>
      </c>
      <c r="S408" s="43">
        <v>0</v>
      </c>
      <c r="T408" s="43">
        <v>0</v>
      </c>
      <c r="U408" s="43">
        <v>0</v>
      </c>
      <c r="V408" s="43">
        <v>0</v>
      </c>
      <c r="W408" s="43">
        <v>0</v>
      </c>
      <c r="X408" s="43">
        <v>0</v>
      </c>
      <c r="Y408" s="223">
        <v>0</v>
      </c>
      <c r="Z408" s="339"/>
      <c r="AA408" s="228">
        <v>0</v>
      </c>
      <c r="AB408" s="43">
        <v>0</v>
      </c>
      <c r="AC408" s="43">
        <v>0</v>
      </c>
      <c r="AD408" s="43">
        <v>0</v>
      </c>
      <c r="AE408" s="43">
        <v>0</v>
      </c>
      <c r="AF408" s="223">
        <v>0</v>
      </c>
      <c r="AG408" s="234"/>
      <c r="AH408" s="228">
        <v>0</v>
      </c>
      <c r="AI408" s="56">
        <f t="shared" si="72"/>
        <v>102912561</v>
      </c>
      <c r="AJ408" s="40">
        <v>42460</v>
      </c>
      <c r="AK408" s="56">
        <v>102912561</v>
      </c>
      <c r="AL408" s="43">
        <v>0</v>
      </c>
      <c r="AM408" s="43">
        <v>0</v>
      </c>
      <c r="AN408" s="43">
        <v>0</v>
      </c>
      <c r="AO408" s="43">
        <v>0</v>
      </c>
      <c r="AP408" s="43">
        <v>0</v>
      </c>
      <c r="AQ408" s="43">
        <v>0</v>
      </c>
      <c r="AR408" s="43">
        <v>0</v>
      </c>
      <c r="AS408" s="43">
        <v>0</v>
      </c>
      <c r="AT408" s="43">
        <v>0</v>
      </c>
      <c r="AU408" s="43">
        <v>0</v>
      </c>
      <c r="AV408" s="43"/>
      <c r="AW408" s="19"/>
      <c r="AX408" s="24">
        <f t="shared" si="73"/>
        <v>0</v>
      </c>
      <c r="AY408" s="24">
        <f t="shared" si="74"/>
        <v>0</v>
      </c>
      <c r="AZ408" s="24">
        <f t="shared" si="75"/>
        <v>0</v>
      </c>
      <c r="BA408" s="457">
        <f t="shared" si="76"/>
        <v>2</v>
      </c>
      <c r="BB408" s="217">
        <f t="shared" si="79"/>
        <v>1</v>
      </c>
      <c r="BC408" s="216">
        <f t="shared" si="77"/>
        <v>1</v>
      </c>
      <c r="BD408" s="14">
        <f t="shared" si="69"/>
        <v>29</v>
      </c>
      <c r="BE408" s="349">
        <f t="shared" si="78"/>
        <v>102912561</v>
      </c>
    </row>
    <row r="409" spans="1:57" s="14" customFormat="1" x14ac:dyDescent="0.2">
      <c r="A409" s="40">
        <v>42450</v>
      </c>
      <c r="B409" s="22">
        <v>9039319426</v>
      </c>
      <c r="C409" s="22">
        <f>COUNTIF(СписМінфін!$B$2:$B$101,F409)</f>
        <v>1</v>
      </c>
      <c r="D409" s="22">
        <v>9039319426</v>
      </c>
      <c r="E409" s="22" t="str">
        <f t="shared" si="70"/>
        <v>3ПУБЛІЧНЕ АКЦIОНЕРНЕ ТОВАРИСТВО "ОДЕСЬКИЙ ПРИПОРТОВИЙ ЗАВОД"</v>
      </c>
      <c r="F409" s="71" t="s">
        <v>41</v>
      </c>
      <c r="G409" s="41">
        <v>2065315339</v>
      </c>
      <c r="H409" s="40">
        <v>42450</v>
      </c>
      <c r="I409" s="40">
        <v>42450</v>
      </c>
      <c r="J409" s="40" t="s">
        <v>108</v>
      </c>
      <c r="K409" s="56">
        <v>64716823</v>
      </c>
      <c r="L409" s="40">
        <v>42480</v>
      </c>
      <c r="M409" s="24">
        <f t="shared" si="71"/>
        <v>64716823</v>
      </c>
      <c r="N409" s="40">
        <v>42481</v>
      </c>
      <c r="O409" s="24">
        <v>64716823</v>
      </c>
      <c r="P409" s="43">
        <v>0</v>
      </c>
      <c r="Q409" s="43">
        <v>0</v>
      </c>
      <c r="R409" s="43">
        <v>0</v>
      </c>
      <c r="S409" s="43">
        <v>0</v>
      </c>
      <c r="T409" s="43">
        <v>0</v>
      </c>
      <c r="U409" s="43">
        <v>0</v>
      </c>
      <c r="V409" s="43">
        <v>0</v>
      </c>
      <c r="W409" s="43">
        <v>0</v>
      </c>
      <c r="X409" s="43">
        <v>0</v>
      </c>
      <c r="Y409" s="223">
        <v>0</v>
      </c>
      <c r="Z409" s="339"/>
      <c r="AA409" s="228">
        <v>0</v>
      </c>
      <c r="AB409" s="43">
        <v>0</v>
      </c>
      <c r="AC409" s="43">
        <v>0</v>
      </c>
      <c r="AD409" s="43">
        <v>0</v>
      </c>
      <c r="AE409" s="43">
        <v>0</v>
      </c>
      <c r="AF409" s="223">
        <v>0</v>
      </c>
      <c r="AG409" s="234"/>
      <c r="AH409" s="228">
        <v>0</v>
      </c>
      <c r="AI409" s="56">
        <f t="shared" si="72"/>
        <v>64716823</v>
      </c>
      <c r="AJ409" s="40">
        <v>42488</v>
      </c>
      <c r="AK409" s="56">
        <v>64716823</v>
      </c>
      <c r="AL409" s="43">
        <v>0</v>
      </c>
      <c r="AM409" s="43">
        <v>0</v>
      </c>
      <c r="AN409" s="43">
        <v>0</v>
      </c>
      <c r="AO409" s="43">
        <v>0</v>
      </c>
      <c r="AP409" s="43">
        <v>0</v>
      </c>
      <c r="AQ409" s="43">
        <v>0</v>
      </c>
      <c r="AR409" s="43">
        <v>0</v>
      </c>
      <c r="AS409" s="43">
        <v>0</v>
      </c>
      <c r="AT409" s="43">
        <v>0</v>
      </c>
      <c r="AU409" s="43">
        <v>0</v>
      </c>
      <c r="AV409" s="43"/>
      <c r="AW409" s="19"/>
      <c r="AX409" s="24">
        <f t="shared" si="73"/>
        <v>0</v>
      </c>
      <c r="AY409" s="24">
        <f t="shared" si="74"/>
        <v>0</v>
      </c>
      <c r="AZ409" s="24">
        <f t="shared" si="75"/>
        <v>0</v>
      </c>
      <c r="BA409" s="457">
        <f t="shared" si="76"/>
        <v>3</v>
      </c>
      <c r="BB409" s="217">
        <f t="shared" si="79"/>
        <v>1</v>
      </c>
      <c r="BC409" s="216">
        <f t="shared" si="77"/>
        <v>1</v>
      </c>
      <c r="BD409" s="14">
        <f t="shared" si="69"/>
        <v>31</v>
      </c>
      <c r="BE409" s="349">
        <f t="shared" si="78"/>
        <v>64716823</v>
      </c>
    </row>
    <row r="410" spans="1:57" s="14" customFormat="1" x14ac:dyDescent="0.2">
      <c r="A410" s="40">
        <v>42479</v>
      </c>
      <c r="B410" s="22">
        <v>9059858455</v>
      </c>
      <c r="C410" s="22">
        <f>COUNTIF(СписМінфін!$B$2:$B$101,F410)</f>
        <v>1</v>
      </c>
      <c r="D410" s="22">
        <v>9059858455</v>
      </c>
      <c r="E410" s="22" t="str">
        <f t="shared" si="70"/>
        <v>4ПУБЛІЧНЕ АКЦIОНЕРНЕ ТОВАРИСТВО "ОДЕСЬКИЙ ПРИПОРТОВИЙ ЗАВОД"</v>
      </c>
      <c r="F410" s="71" t="s">
        <v>41</v>
      </c>
      <c r="G410" s="41">
        <v>2065315339</v>
      </c>
      <c r="H410" s="40">
        <v>42479</v>
      </c>
      <c r="I410" s="40">
        <v>42479</v>
      </c>
      <c r="J410" s="40" t="s">
        <v>108</v>
      </c>
      <c r="K410" s="56">
        <v>90000000</v>
      </c>
      <c r="L410" s="40">
        <v>42513</v>
      </c>
      <c r="M410" s="24">
        <f t="shared" si="71"/>
        <v>89960996.680000007</v>
      </c>
      <c r="N410" s="40">
        <v>42514</v>
      </c>
      <c r="O410" s="24">
        <v>89960996.680000007</v>
      </c>
      <c r="P410" s="43">
        <v>0</v>
      </c>
      <c r="Q410" s="43">
        <v>0</v>
      </c>
      <c r="R410" s="43">
        <v>0</v>
      </c>
      <c r="S410" s="43">
        <v>0</v>
      </c>
      <c r="T410" s="43">
        <v>0</v>
      </c>
      <c r="U410" s="43">
        <v>0</v>
      </c>
      <c r="V410" s="43">
        <v>0</v>
      </c>
      <c r="W410" s="43">
        <v>0</v>
      </c>
      <c r="X410" s="43">
        <v>0</v>
      </c>
      <c r="Y410" s="223">
        <v>0</v>
      </c>
      <c r="Z410" s="339"/>
      <c r="AA410" s="228">
        <v>0</v>
      </c>
      <c r="AB410" s="43">
        <v>0</v>
      </c>
      <c r="AC410" s="43">
        <v>0</v>
      </c>
      <c r="AD410" s="43">
        <v>0</v>
      </c>
      <c r="AE410" s="43">
        <v>0</v>
      </c>
      <c r="AF410" s="223">
        <v>0</v>
      </c>
      <c r="AG410" s="234"/>
      <c r="AH410" s="228">
        <v>0</v>
      </c>
      <c r="AI410" s="56">
        <f t="shared" si="72"/>
        <v>89960996.680000007</v>
      </c>
      <c r="AJ410" s="40">
        <v>42517</v>
      </c>
      <c r="AK410" s="56">
        <v>89960996.680000007</v>
      </c>
      <c r="AL410" s="43">
        <v>0</v>
      </c>
      <c r="AM410" s="43">
        <v>0</v>
      </c>
      <c r="AN410" s="43">
        <v>0</v>
      </c>
      <c r="AO410" s="43">
        <v>0</v>
      </c>
      <c r="AP410" s="43">
        <v>0</v>
      </c>
      <c r="AQ410" s="43">
        <v>0</v>
      </c>
      <c r="AR410" s="43">
        <v>0</v>
      </c>
      <c r="AS410" s="43">
        <v>0</v>
      </c>
      <c r="AT410" s="43">
        <v>0</v>
      </c>
      <c r="AU410" s="43">
        <v>0</v>
      </c>
      <c r="AV410" s="43"/>
      <c r="AW410" s="19"/>
      <c r="AX410" s="24">
        <f t="shared" si="73"/>
        <v>39003.319999992847</v>
      </c>
      <c r="AY410" s="24">
        <f t="shared" si="74"/>
        <v>0</v>
      </c>
      <c r="AZ410" s="24">
        <f t="shared" si="75"/>
        <v>39003.319999992847</v>
      </c>
      <c r="BA410" s="457">
        <f t="shared" si="76"/>
        <v>4</v>
      </c>
      <c r="BB410" s="217">
        <f t="shared" si="79"/>
        <v>0.99956662977777788</v>
      </c>
      <c r="BC410" s="216">
        <f t="shared" si="77"/>
        <v>1</v>
      </c>
      <c r="BD410" s="14">
        <f t="shared" si="69"/>
        <v>35</v>
      </c>
      <c r="BE410" s="349">
        <f t="shared" si="78"/>
        <v>90000000</v>
      </c>
    </row>
    <row r="411" spans="1:57" s="14" customFormat="1" x14ac:dyDescent="0.2">
      <c r="A411" s="40">
        <v>42508</v>
      </c>
      <c r="B411" s="22">
        <v>9079990879</v>
      </c>
      <c r="C411" s="22">
        <f>COUNTIF(СписМінфін!$B$2:$B$101,F411)</f>
        <v>1</v>
      </c>
      <c r="D411" s="22">
        <v>9079990879</v>
      </c>
      <c r="E411" s="22" t="str">
        <f t="shared" si="70"/>
        <v>5ПУБЛІЧНЕ АКЦIОНЕРНЕ ТОВАРИСТВО "ОДЕСЬКИЙ ПРИПОРТОВИЙ ЗАВОД"</v>
      </c>
      <c r="F411" s="71" t="s">
        <v>41</v>
      </c>
      <c r="G411" s="41">
        <v>2065315339</v>
      </c>
      <c r="H411" s="40">
        <v>42508</v>
      </c>
      <c r="I411" s="40">
        <v>42508</v>
      </c>
      <c r="J411" s="40" t="s">
        <v>108</v>
      </c>
      <c r="K411" s="42">
        <v>58217226</v>
      </c>
      <c r="L411" s="40">
        <v>42542</v>
      </c>
      <c r="M411" s="24">
        <f t="shared" si="71"/>
        <v>58217226</v>
      </c>
      <c r="N411" s="40">
        <v>42543</v>
      </c>
      <c r="O411" s="24">
        <v>58217226</v>
      </c>
      <c r="P411" s="43">
        <v>0</v>
      </c>
      <c r="Q411" s="43">
        <v>0</v>
      </c>
      <c r="R411" s="43">
        <v>0</v>
      </c>
      <c r="S411" s="43">
        <v>0</v>
      </c>
      <c r="T411" s="43">
        <v>0</v>
      </c>
      <c r="U411" s="43">
        <v>0</v>
      </c>
      <c r="V411" s="43">
        <v>0</v>
      </c>
      <c r="W411" s="43">
        <v>0</v>
      </c>
      <c r="X411" s="43">
        <v>0</v>
      </c>
      <c r="Y411" s="223">
        <v>0</v>
      </c>
      <c r="Z411" s="339"/>
      <c r="AA411" s="228">
        <v>0</v>
      </c>
      <c r="AB411" s="43">
        <v>0</v>
      </c>
      <c r="AC411" s="43">
        <v>0</v>
      </c>
      <c r="AD411" s="43">
        <v>0</v>
      </c>
      <c r="AE411" s="43">
        <v>0</v>
      </c>
      <c r="AF411" s="223">
        <v>0</v>
      </c>
      <c r="AG411" s="234"/>
      <c r="AH411" s="228">
        <v>0</v>
      </c>
      <c r="AI411" s="56">
        <f t="shared" si="72"/>
        <v>58217226</v>
      </c>
      <c r="AJ411" s="40">
        <v>42559</v>
      </c>
      <c r="AK411" s="56">
        <v>58217226</v>
      </c>
      <c r="AL411" s="43">
        <v>0</v>
      </c>
      <c r="AM411" s="43">
        <v>0</v>
      </c>
      <c r="AN411" s="43">
        <v>0</v>
      </c>
      <c r="AO411" s="43">
        <v>0</v>
      </c>
      <c r="AP411" s="43">
        <v>0</v>
      </c>
      <c r="AQ411" s="43">
        <v>0</v>
      </c>
      <c r="AR411" s="43">
        <v>0</v>
      </c>
      <c r="AS411" s="43">
        <v>0</v>
      </c>
      <c r="AT411" s="43">
        <v>0</v>
      </c>
      <c r="AU411" s="43">
        <v>0</v>
      </c>
      <c r="AV411" s="43"/>
      <c r="AW411" s="19"/>
      <c r="AX411" s="24">
        <f t="shared" si="73"/>
        <v>0</v>
      </c>
      <c r="AY411" s="24">
        <f t="shared" si="74"/>
        <v>0</v>
      </c>
      <c r="AZ411" s="24">
        <f t="shared" si="75"/>
        <v>0</v>
      </c>
      <c r="BA411" s="457">
        <f t="shared" si="76"/>
        <v>5</v>
      </c>
      <c r="BB411" s="217">
        <f t="shared" si="79"/>
        <v>1</v>
      </c>
      <c r="BC411" s="216">
        <f t="shared" si="77"/>
        <v>1</v>
      </c>
      <c r="BD411" s="14">
        <f t="shared" ref="BD411:BD474" si="80">IF(N411=0,"Немає висновку",N411-H411)</f>
        <v>35</v>
      </c>
      <c r="BE411" s="349">
        <f t="shared" si="78"/>
        <v>58217226</v>
      </c>
    </row>
    <row r="412" spans="1:57" s="14" customFormat="1" x14ac:dyDescent="0.2">
      <c r="A412" s="40">
        <v>42538</v>
      </c>
      <c r="B412" s="22">
        <v>9101476650</v>
      </c>
      <c r="C412" s="22">
        <f>COUNTIF(СписМінфін!$B$2:$B$101,F412)</f>
        <v>1</v>
      </c>
      <c r="D412" s="22">
        <v>9101476650</v>
      </c>
      <c r="E412" s="22" t="str">
        <f t="shared" si="70"/>
        <v>6ПУБЛІЧНЕ АКЦIОНЕРНЕ ТОВАРИСТВО "ОДЕСЬКИЙ ПРИПОРТОВИЙ ЗАВОД"</v>
      </c>
      <c r="F412" s="71" t="s">
        <v>41</v>
      </c>
      <c r="G412" s="41">
        <v>2065315339</v>
      </c>
      <c r="H412" s="40">
        <v>42538</v>
      </c>
      <c r="I412" s="40">
        <v>42538</v>
      </c>
      <c r="J412" s="40" t="s">
        <v>108</v>
      </c>
      <c r="K412" s="56">
        <v>58193310</v>
      </c>
      <c r="L412" s="40">
        <v>42572</v>
      </c>
      <c r="M412" s="24">
        <f t="shared" si="71"/>
        <v>58193310</v>
      </c>
      <c r="N412" s="40">
        <v>42573</v>
      </c>
      <c r="O412" s="24">
        <v>58193310</v>
      </c>
      <c r="P412" s="43">
        <v>0</v>
      </c>
      <c r="Q412" s="43">
        <v>0</v>
      </c>
      <c r="R412" s="43">
        <v>0</v>
      </c>
      <c r="S412" s="43">
        <v>0</v>
      </c>
      <c r="T412" s="43">
        <v>0</v>
      </c>
      <c r="U412" s="43">
        <v>0</v>
      </c>
      <c r="V412" s="43">
        <v>0</v>
      </c>
      <c r="W412" s="43">
        <v>0</v>
      </c>
      <c r="X412" s="43">
        <v>0</v>
      </c>
      <c r="Y412" s="223">
        <v>0</v>
      </c>
      <c r="Z412" s="339"/>
      <c r="AA412" s="228">
        <v>0</v>
      </c>
      <c r="AB412" s="43">
        <v>0</v>
      </c>
      <c r="AC412" s="43">
        <v>0</v>
      </c>
      <c r="AD412" s="43">
        <v>0</v>
      </c>
      <c r="AE412" s="43">
        <v>0</v>
      </c>
      <c r="AF412" s="223">
        <v>0</v>
      </c>
      <c r="AG412" s="234"/>
      <c r="AH412" s="228">
        <v>0</v>
      </c>
      <c r="AI412" s="56">
        <f t="shared" si="72"/>
        <v>58193310</v>
      </c>
      <c r="AJ412" s="40">
        <v>42580</v>
      </c>
      <c r="AK412" s="56">
        <v>58193310</v>
      </c>
      <c r="AL412" s="43">
        <v>0</v>
      </c>
      <c r="AM412" s="43">
        <v>0</v>
      </c>
      <c r="AN412" s="43">
        <v>0</v>
      </c>
      <c r="AO412" s="43">
        <v>0</v>
      </c>
      <c r="AP412" s="43">
        <v>0</v>
      </c>
      <c r="AQ412" s="43">
        <v>0</v>
      </c>
      <c r="AR412" s="43">
        <v>0</v>
      </c>
      <c r="AS412" s="43">
        <v>0</v>
      </c>
      <c r="AT412" s="43">
        <v>0</v>
      </c>
      <c r="AU412" s="43">
        <v>0</v>
      </c>
      <c r="AV412" s="43"/>
      <c r="AW412" s="19"/>
      <c r="AX412" s="24">
        <f t="shared" si="73"/>
        <v>0</v>
      </c>
      <c r="AY412" s="24">
        <f t="shared" si="74"/>
        <v>0</v>
      </c>
      <c r="AZ412" s="24">
        <f t="shared" si="75"/>
        <v>0</v>
      </c>
      <c r="BA412" s="457">
        <f t="shared" si="76"/>
        <v>6</v>
      </c>
      <c r="BB412" s="217">
        <f t="shared" si="79"/>
        <v>1</v>
      </c>
      <c r="BC412" s="216">
        <f t="shared" si="77"/>
        <v>1</v>
      </c>
      <c r="BD412" s="14">
        <f t="shared" si="80"/>
        <v>35</v>
      </c>
      <c r="BE412" s="349">
        <f t="shared" si="78"/>
        <v>58193310</v>
      </c>
    </row>
    <row r="413" spans="1:57" s="14" customFormat="1" hidden="1" x14ac:dyDescent="0.2">
      <c r="A413" s="40">
        <v>42570</v>
      </c>
      <c r="B413" s="22">
        <v>9124483977</v>
      </c>
      <c r="C413" s="22">
        <f>COUNTIF(СписМінфін!$B$2:$B$101,F413)</f>
        <v>1</v>
      </c>
      <c r="D413" s="22">
        <v>9124483977</v>
      </c>
      <c r="E413" s="22" t="str">
        <f t="shared" si="70"/>
        <v>7ПУБЛІЧНЕ АКЦIОНЕРНЕ ТОВАРИСТВО "ОДЕСЬКИЙ ПРИПОРТОВИЙ ЗАВОД"</v>
      </c>
      <c r="F413" s="71" t="s">
        <v>41</v>
      </c>
      <c r="G413" s="41">
        <v>2065315339</v>
      </c>
      <c r="H413" s="40">
        <v>42570</v>
      </c>
      <c r="I413" s="40">
        <v>42570</v>
      </c>
      <c r="J413" s="40" t="s">
        <v>108</v>
      </c>
      <c r="K413" s="56">
        <v>32158119</v>
      </c>
      <c r="L413" s="43">
        <v>0</v>
      </c>
      <c r="M413" s="24">
        <f t="shared" si="71"/>
        <v>0</v>
      </c>
      <c r="N413" s="43">
        <v>0</v>
      </c>
      <c r="O413" s="56">
        <v>0</v>
      </c>
      <c r="P413" s="43">
        <v>0</v>
      </c>
      <c r="Q413" s="43">
        <v>0</v>
      </c>
      <c r="R413" s="43">
        <v>0</v>
      </c>
      <c r="S413" s="43">
        <v>0</v>
      </c>
      <c r="T413" s="43">
        <v>0</v>
      </c>
      <c r="U413" s="43">
        <v>0</v>
      </c>
      <c r="V413" s="43">
        <v>0</v>
      </c>
      <c r="W413" s="43">
        <v>0</v>
      </c>
      <c r="X413" s="43">
        <v>0</v>
      </c>
      <c r="Y413" s="223">
        <v>0</v>
      </c>
      <c r="Z413" s="339"/>
      <c r="AA413" s="228">
        <v>0</v>
      </c>
      <c r="AB413" s="43">
        <v>0</v>
      </c>
      <c r="AC413" s="43">
        <v>0</v>
      </c>
      <c r="AD413" s="43">
        <v>0</v>
      </c>
      <c r="AE413" s="43">
        <v>0</v>
      </c>
      <c r="AF413" s="223">
        <v>0</v>
      </c>
      <c r="AG413" s="234"/>
      <c r="AH413" s="228">
        <v>0</v>
      </c>
      <c r="AI413" s="56">
        <f t="shared" si="72"/>
        <v>0</v>
      </c>
      <c r="AJ413" s="43">
        <v>0</v>
      </c>
      <c r="AK413" s="43">
        <v>0</v>
      </c>
      <c r="AL413" s="43">
        <v>0</v>
      </c>
      <c r="AM413" s="43">
        <v>0</v>
      </c>
      <c r="AN413" s="43">
        <v>0</v>
      </c>
      <c r="AO413" s="43">
        <v>0</v>
      </c>
      <c r="AP413" s="43">
        <v>0</v>
      </c>
      <c r="AQ413" s="43">
        <v>0</v>
      </c>
      <c r="AR413" s="43">
        <v>0</v>
      </c>
      <c r="AS413" s="43">
        <v>0</v>
      </c>
      <c r="AT413" s="43">
        <v>0</v>
      </c>
      <c r="AU413" s="43">
        <v>0</v>
      </c>
      <c r="AV413" s="43"/>
      <c r="AW413" s="19"/>
      <c r="AX413" s="24">
        <f t="shared" si="73"/>
        <v>32158119</v>
      </c>
      <c r="AY413" s="24">
        <f t="shared" si="74"/>
        <v>0</v>
      </c>
      <c r="AZ413" s="24">
        <f t="shared" si="75"/>
        <v>32158119</v>
      </c>
      <c r="BA413" s="457">
        <f t="shared" si="76"/>
        <v>7</v>
      </c>
      <c r="BB413" s="217" t="str">
        <f t="shared" si="79"/>
        <v>Немає висновку</v>
      </c>
      <c r="BC413" s="216" t="str">
        <f t="shared" si="77"/>
        <v>Немає висновку</v>
      </c>
      <c r="BD413" s="14" t="str">
        <f t="shared" si="80"/>
        <v>Немає висновку</v>
      </c>
      <c r="BE413" s="349">
        <f t="shared" si="78"/>
        <v>32158119</v>
      </c>
    </row>
    <row r="414" spans="1:57" s="14" customFormat="1" x14ac:dyDescent="0.2">
      <c r="A414" s="40">
        <v>42600</v>
      </c>
      <c r="B414" s="22">
        <v>9148657550</v>
      </c>
      <c r="C414" s="22">
        <f>COUNTIF(СписМінфін!$B$2:$B$101,F414)</f>
        <v>1</v>
      </c>
      <c r="D414" s="22">
        <v>9148657550</v>
      </c>
      <c r="E414" s="22" t="str">
        <f t="shared" si="70"/>
        <v>8ПУБЛІЧНЕ АКЦIОНЕРНЕ ТОВАРИСТВО "ОДЕСЬКИЙ ПРИПОРТОВИЙ ЗАВОД"</v>
      </c>
      <c r="F414" s="71" t="s">
        <v>41</v>
      </c>
      <c r="G414" s="41">
        <v>2065315339</v>
      </c>
      <c r="H414" s="40">
        <v>42600</v>
      </c>
      <c r="I414" s="40">
        <v>42600</v>
      </c>
      <c r="J414" s="40" t="s">
        <v>108</v>
      </c>
      <c r="K414" s="56">
        <v>42462860</v>
      </c>
      <c r="L414" s="40">
        <v>42636</v>
      </c>
      <c r="M414" s="24">
        <f t="shared" si="71"/>
        <v>42462860</v>
      </c>
      <c r="N414" s="40">
        <v>42636</v>
      </c>
      <c r="O414" s="24">
        <v>42462860</v>
      </c>
      <c r="P414" s="43">
        <v>0</v>
      </c>
      <c r="Q414" s="43">
        <v>0</v>
      </c>
      <c r="R414" s="43">
        <v>0</v>
      </c>
      <c r="S414" s="43">
        <v>0</v>
      </c>
      <c r="T414" s="43">
        <v>0</v>
      </c>
      <c r="U414" s="43">
        <v>0</v>
      </c>
      <c r="V414" s="43">
        <v>0</v>
      </c>
      <c r="W414" s="43">
        <v>0</v>
      </c>
      <c r="X414" s="43">
        <v>0</v>
      </c>
      <c r="Y414" s="223">
        <v>0</v>
      </c>
      <c r="Z414" s="339"/>
      <c r="AA414" s="228">
        <v>0</v>
      </c>
      <c r="AB414" s="43">
        <v>0</v>
      </c>
      <c r="AC414" s="43">
        <v>0</v>
      </c>
      <c r="AD414" s="43">
        <v>0</v>
      </c>
      <c r="AE414" s="43">
        <v>0</v>
      </c>
      <c r="AF414" s="223">
        <v>0</v>
      </c>
      <c r="AG414" s="234"/>
      <c r="AH414" s="228">
        <v>0</v>
      </c>
      <c r="AI414" s="56">
        <f t="shared" si="72"/>
        <v>42462860</v>
      </c>
      <c r="AJ414" s="40">
        <v>42642</v>
      </c>
      <c r="AK414" s="56">
        <v>42462860</v>
      </c>
      <c r="AL414" s="43">
        <v>0</v>
      </c>
      <c r="AM414" s="43">
        <v>0</v>
      </c>
      <c r="AN414" s="43">
        <v>0</v>
      </c>
      <c r="AO414" s="43">
        <v>0</v>
      </c>
      <c r="AP414" s="43">
        <v>0</v>
      </c>
      <c r="AQ414" s="43">
        <v>0</v>
      </c>
      <c r="AR414" s="43">
        <v>0</v>
      </c>
      <c r="AS414" s="43">
        <v>0</v>
      </c>
      <c r="AT414" s="43">
        <v>0</v>
      </c>
      <c r="AU414" s="43">
        <v>0</v>
      </c>
      <c r="AV414" s="43"/>
      <c r="AW414" s="19"/>
      <c r="AX414" s="24">
        <f t="shared" si="73"/>
        <v>0</v>
      </c>
      <c r="AY414" s="24">
        <f t="shared" si="74"/>
        <v>0</v>
      </c>
      <c r="AZ414" s="24">
        <f t="shared" si="75"/>
        <v>0</v>
      </c>
      <c r="BA414" s="457">
        <f t="shared" si="76"/>
        <v>8</v>
      </c>
      <c r="BB414" s="217">
        <f t="shared" si="79"/>
        <v>1</v>
      </c>
      <c r="BC414" s="216">
        <f t="shared" si="77"/>
        <v>1</v>
      </c>
      <c r="BD414" s="14">
        <f t="shared" si="80"/>
        <v>36</v>
      </c>
      <c r="BE414" s="349">
        <f t="shared" si="78"/>
        <v>42462860</v>
      </c>
    </row>
    <row r="415" spans="1:57" s="14" customFormat="1" x14ac:dyDescent="0.2">
      <c r="A415" s="40">
        <v>42632</v>
      </c>
      <c r="B415" s="22">
        <v>9171367491</v>
      </c>
      <c r="C415" s="22">
        <f>COUNTIF(СписМінфін!$B$2:$B$101,F415)</f>
        <v>1</v>
      </c>
      <c r="D415" s="22">
        <v>9171367491</v>
      </c>
      <c r="E415" s="22" t="str">
        <f t="shared" si="70"/>
        <v>9ПУБЛІЧНЕ АКЦIОНЕРНЕ ТОВАРИСТВО "ОДЕСЬКИЙ ПРИПОРТОВИЙ ЗАВОД"</v>
      </c>
      <c r="F415" s="71" t="s">
        <v>41</v>
      </c>
      <c r="G415" s="41">
        <v>2065315339</v>
      </c>
      <c r="H415" s="40">
        <v>42632</v>
      </c>
      <c r="I415" s="40">
        <v>42632</v>
      </c>
      <c r="J415" s="40" t="s">
        <v>108</v>
      </c>
      <c r="K415" s="56">
        <v>47189231</v>
      </c>
      <c r="L415" s="40">
        <v>42667</v>
      </c>
      <c r="M415" s="24">
        <f t="shared" si="71"/>
        <v>47189231</v>
      </c>
      <c r="N415" s="40">
        <v>42667</v>
      </c>
      <c r="O415" s="24">
        <v>47189231</v>
      </c>
      <c r="P415" s="43">
        <v>0</v>
      </c>
      <c r="Q415" s="43">
        <v>0</v>
      </c>
      <c r="R415" s="43">
        <v>0</v>
      </c>
      <c r="S415" s="43">
        <v>0</v>
      </c>
      <c r="T415" s="43">
        <v>0</v>
      </c>
      <c r="U415" s="43">
        <v>0</v>
      </c>
      <c r="V415" s="43">
        <v>0</v>
      </c>
      <c r="W415" s="43">
        <v>0</v>
      </c>
      <c r="X415" s="43">
        <v>0</v>
      </c>
      <c r="Y415" s="223">
        <v>0</v>
      </c>
      <c r="Z415" s="339"/>
      <c r="AA415" s="228">
        <v>0</v>
      </c>
      <c r="AB415" s="43">
        <v>0</v>
      </c>
      <c r="AC415" s="43">
        <v>0</v>
      </c>
      <c r="AD415" s="43">
        <v>0</v>
      </c>
      <c r="AE415" s="43">
        <v>0</v>
      </c>
      <c r="AF415" s="223">
        <v>0</v>
      </c>
      <c r="AG415" s="234"/>
      <c r="AH415" s="228">
        <v>0</v>
      </c>
      <c r="AI415" s="56">
        <f t="shared" si="72"/>
        <v>47189231</v>
      </c>
      <c r="AJ415" s="40">
        <v>42670</v>
      </c>
      <c r="AK415" s="56">
        <v>47189231</v>
      </c>
      <c r="AL415" s="43">
        <v>0</v>
      </c>
      <c r="AM415" s="43">
        <v>0</v>
      </c>
      <c r="AN415" s="43">
        <v>0</v>
      </c>
      <c r="AO415" s="43">
        <v>0</v>
      </c>
      <c r="AP415" s="43">
        <v>0</v>
      </c>
      <c r="AQ415" s="43">
        <v>0</v>
      </c>
      <c r="AR415" s="43">
        <v>0</v>
      </c>
      <c r="AS415" s="43">
        <v>0</v>
      </c>
      <c r="AT415" s="43">
        <v>0</v>
      </c>
      <c r="AU415" s="43">
        <v>0</v>
      </c>
      <c r="AV415" s="43"/>
      <c r="AW415" s="19"/>
      <c r="AX415" s="24">
        <f t="shared" si="73"/>
        <v>0</v>
      </c>
      <c r="AY415" s="24">
        <f t="shared" si="74"/>
        <v>0</v>
      </c>
      <c r="AZ415" s="24">
        <f t="shared" si="75"/>
        <v>0</v>
      </c>
      <c r="BA415" s="457">
        <f t="shared" si="76"/>
        <v>9</v>
      </c>
      <c r="BB415" s="217">
        <f t="shared" si="79"/>
        <v>1</v>
      </c>
      <c r="BC415" s="216">
        <f t="shared" si="77"/>
        <v>1</v>
      </c>
      <c r="BD415" s="14">
        <f t="shared" si="80"/>
        <v>35</v>
      </c>
      <c r="BE415" s="349">
        <f t="shared" si="78"/>
        <v>47189231</v>
      </c>
    </row>
    <row r="416" spans="1:57" s="14" customFormat="1" x14ac:dyDescent="0.2">
      <c r="A416" s="40">
        <v>42661</v>
      </c>
      <c r="B416" s="22">
        <v>9195458613</v>
      </c>
      <c r="C416" s="22">
        <f>COUNTIF(СписМінфін!$B$2:$B$101,F416)</f>
        <v>1</v>
      </c>
      <c r="D416" s="22">
        <v>9195458613</v>
      </c>
      <c r="E416" s="22" t="str">
        <f t="shared" si="70"/>
        <v>10ПУБЛІЧНЕ АКЦIОНЕРНЕ ТОВАРИСТВО "ОДЕСЬКИЙ ПРИПОРТОВИЙ ЗАВОД"</v>
      </c>
      <c r="F416" s="71" t="s">
        <v>41</v>
      </c>
      <c r="G416" s="41">
        <v>2065315339</v>
      </c>
      <c r="H416" s="40">
        <v>42661</v>
      </c>
      <c r="I416" s="40">
        <v>42661</v>
      </c>
      <c r="J416" s="40" t="s">
        <v>108</v>
      </c>
      <c r="K416" s="56">
        <v>2333333</v>
      </c>
      <c r="L416" s="40">
        <v>42692</v>
      </c>
      <c r="M416" s="24">
        <f t="shared" si="71"/>
        <v>2333333</v>
      </c>
      <c r="N416" s="40">
        <v>42695</v>
      </c>
      <c r="O416" s="24">
        <v>2333333</v>
      </c>
      <c r="P416" s="43">
        <v>0</v>
      </c>
      <c r="Q416" s="43">
        <v>0</v>
      </c>
      <c r="R416" s="43">
        <v>0</v>
      </c>
      <c r="S416" s="43">
        <v>0</v>
      </c>
      <c r="T416" s="43">
        <v>0</v>
      </c>
      <c r="U416" s="43">
        <v>0</v>
      </c>
      <c r="V416" s="43">
        <v>0</v>
      </c>
      <c r="W416" s="43">
        <v>0</v>
      </c>
      <c r="X416" s="43">
        <v>0</v>
      </c>
      <c r="Y416" s="223">
        <v>0</v>
      </c>
      <c r="Z416" s="339"/>
      <c r="AA416" s="228">
        <v>0</v>
      </c>
      <c r="AB416" s="43">
        <v>0</v>
      </c>
      <c r="AC416" s="43">
        <v>0</v>
      </c>
      <c r="AD416" s="43">
        <v>0</v>
      </c>
      <c r="AE416" s="43">
        <v>0</v>
      </c>
      <c r="AF416" s="223">
        <v>0</v>
      </c>
      <c r="AG416" s="234"/>
      <c r="AH416" s="228">
        <v>0</v>
      </c>
      <c r="AI416" s="56">
        <f t="shared" si="72"/>
        <v>2333333</v>
      </c>
      <c r="AJ416" s="40">
        <v>42704</v>
      </c>
      <c r="AK416" s="56">
        <v>2333333</v>
      </c>
      <c r="AL416" s="43">
        <v>0</v>
      </c>
      <c r="AM416" s="43">
        <v>0</v>
      </c>
      <c r="AN416" s="43">
        <v>0</v>
      </c>
      <c r="AO416" s="43">
        <v>0</v>
      </c>
      <c r="AP416" s="43">
        <v>0</v>
      </c>
      <c r="AQ416" s="43">
        <v>0</v>
      </c>
      <c r="AR416" s="43">
        <v>0</v>
      </c>
      <c r="AS416" s="43">
        <v>0</v>
      </c>
      <c r="AT416" s="43">
        <v>0</v>
      </c>
      <c r="AU416" s="43">
        <v>0</v>
      </c>
      <c r="AV416" s="43"/>
      <c r="AW416" s="19"/>
      <c r="AX416" s="24">
        <f t="shared" si="73"/>
        <v>0</v>
      </c>
      <c r="AY416" s="24">
        <f t="shared" si="74"/>
        <v>0</v>
      </c>
      <c r="AZ416" s="24">
        <f t="shared" si="75"/>
        <v>0</v>
      </c>
      <c r="BA416" s="457">
        <f t="shared" si="76"/>
        <v>10</v>
      </c>
      <c r="BB416" s="217">
        <f t="shared" si="79"/>
        <v>1</v>
      </c>
      <c r="BC416" s="216">
        <f t="shared" si="77"/>
        <v>1</v>
      </c>
      <c r="BD416" s="14">
        <f t="shared" si="80"/>
        <v>34</v>
      </c>
      <c r="BE416" s="349">
        <f t="shared" si="78"/>
        <v>2333333</v>
      </c>
    </row>
    <row r="417" spans="1:57" s="14" customFormat="1" x14ac:dyDescent="0.2">
      <c r="A417" s="40">
        <v>42692</v>
      </c>
      <c r="B417" s="22">
        <v>9221527348</v>
      </c>
      <c r="C417" s="22">
        <f>COUNTIF(СписМінфін!$B$2:$B$101,F417)</f>
        <v>1</v>
      </c>
      <c r="D417" s="22">
        <v>9221527348</v>
      </c>
      <c r="E417" s="22" t="str">
        <f t="shared" si="70"/>
        <v>11ПУБЛІЧНЕ АКЦIОНЕРНЕ ТОВАРИСТВО "ОДЕСЬКИЙ ПРИПОРТОВИЙ ЗАВОД"</v>
      </c>
      <c r="F417" s="71" t="s">
        <v>41</v>
      </c>
      <c r="G417" s="41">
        <v>2065315339</v>
      </c>
      <c r="H417" s="40">
        <v>42692</v>
      </c>
      <c r="I417" s="40">
        <v>42692</v>
      </c>
      <c r="J417" s="40" t="s">
        <v>108</v>
      </c>
      <c r="K417" s="56">
        <v>14732236</v>
      </c>
      <c r="L417" s="40">
        <v>42725</v>
      </c>
      <c r="M417" s="24">
        <f t="shared" si="71"/>
        <v>14732236</v>
      </c>
      <c r="N417" s="40">
        <v>42726</v>
      </c>
      <c r="O417" s="24">
        <v>14732236</v>
      </c>
      <c r="P417" s="43">
        <v>0</v>
      </c>
      <c r="Q417" s="43">
        <v>0</v>
      </c>
      <c r="R417" s="43">
        <v>0</v>
      </c>
      <c r="S417" s="43">
        <v>0</v>
      </c>
      <c r="T417" s="43">
        <v>0</v>
      </c>
      <c r="U417" s="43">
        <v>0</v>
      </c>
      <c r="V417" s="43">
        <v>0</v>
      </c>
      <c r="W417" s="43">
        <v>0</v>
      </c>
      <c r="X417" s="43">
        <v>0</v>
      </c>
      <c r="Y417" s="223">
        <v>0</v>
      </c>
      <c r="Z417" s="339"/>
      <c r="AA417" s="228">
        <v>0</v>
      </c>
      <c r="AB417" s="43">
        <v>0</v>
      </c>
      <c r="AC417" s="43">
        <v>0</v>
      </c>
      <c r="AD417" s="43">
        <v>0</v>
      </c>
      <c r="AE417" s="43">
        <v>0</v>
      </c>
      <c r="AF417" s="223">
        <v>0</v>
      </c>
      <c r="AG417" s="234"/>
      <c r="AH417" s="228">
        <v>0</v>
      </c>
      <c r="AI417" s="56">
        <f t="shared" si="72"/>
        <v>14732236</v>
      </c>
      <c r="AJ417" s="40">
        <v>42730</v>
      </c>
      <c r="AK417" s="56">
        <v>14732236</v>
      </c>
      <c r="AL417" s="43">
        <v>0</v>
      </c>
      <c r="AM417" s="43">
        <v>0</v>
      </c>
      <c r="AN417" s="43">
        <v>0</v>
      </c>
      <c r="AO417" s="43">
        <v>0</v>
      </c>
      <c r="AP417" s="43">
        <v>0</v>
      </c>
      <c r="AQ417" s="43">
        <v>0</v>
      </c>
      <c r="AR417" s="43">
        <v>0</v>
      </c>
      <c r="AS417" s="43">
        <v>0</v>
      </c>
      <c r="AT417" s="43">
        <v>0</v>
      </c>
      <c r="AU417" s="43">
        <v>0</v>
      </c>
      <c r="AV417" s="43"/>
      <c r="AW417" s="19"/>
      <c r="AX417" s="24">
        <f t="shared" si="73"/>
        <v>0</v>
      </c>
      <c r="AY417" s="24">
        <f t="shared" si="74"/>
        <v>0</v>
      </c>
      <c r="AZ417" s="24">
        <f t="shared" si="75"/>
        <v>0</v>
      </c>
      <c r="BA417" s="457">
        <f t="shared" si="76"/>
        <v>11</v>
      </c>
      <c r="BB417" s="217">
        <f t="shared" si="79"/>
        <v>1</v>
      </c>
      <c r="BC417" s="216">
        <f t="shared" si="77"/>
        <v>1</v>
      </c>
      <c r="BD417" s="14">
        <f t="shared" si="80"/>
        <v>34</v>
      </c>
      <c r="BE417" s="349">
        <f t="shared" si="78"/>
        <v>14732236</v>
      </c>
    </row>
    <row r="418" spans="1:57" s="14" customFormat="1" x14ac:dyDescent="0.2">
      <c r="A418" s="40">
        <v>42724</v>
      </c>
      <c r="B418" s="22">
        <v>9246351619</v>
      </c>
      <c r="C418" s="22">
        <f>COUNTIF(СписМінфін!$B$2:$B$101,F418)</f>
        <v>1</v>
      </c>
      <c r="D418" s="22">
        <v>9246351619</v>
      </c>
      <c r="E418" s="22" t="str">
        <f t="shared" si="70"/>
        <v>12ПУБЛІЧНЕ АКЦIОНЕРНЕ ТОВАРИСТВО "ОДЕСЬКИЙ ПРИПОРТОВИЙ ЗАВОД"</v>
      </c>
      <c r="F418" s="71" t="s">
        <v>41</v>
      </c>
      <c r="G418" s="41">
        <v>2065315339</v>
      </c>
      <c r="H418" s="40">
        <v>42724</v>
      </c>
      <c r="I418" s="40">
        <v>42724</v>
      </c>
      <c r="J418" s="40" t="s">
        <v>108</v>
      </c>
      <c r="K418" s="42">
        <v>22034834</v>
      </c>
      <c r="L418" s="40">
        <v>42754</v>
      </c>
      <c r="M418" s="24">
        <f t="shared" si="71"/>
        <v>22034834</v>
      </c>
      <c r="N418" s="40">
        <v>42755</v>
      </c>
      <c r="O418" s="24">
        <v>22034834</v>
      </c>
      <c r="P418" s="43">
        <v>0</v>
      </c>
      <c r="Q418" s="43">
        <v>0</v>
      </c>
      <c r="R418" s="43">
        <v>0</v>
      </c>
      <c r="S418" s="43">
        <v>0</v>
      </c>
      <c r="T418" s="43">
        <v>0</v>
      </c>
      <c r="U418" s="43">
        <v>0</v>
      </c>
      <c r="V418" s="43">
        <v>0</v>
      </c>
      <c r="W418" s="43">
        <v>0</v>
      </c>
      <c r="X418" s="43">
        <v>0</v>
      </c>
      <c r="Y418" s="223">
        <v>0</v>
      </c>
      <c r="Z418" s="339"/>
      <c r="AA418" s="228">
        <v>0</v>
      </c>
      <c r="AB418" s="43">
        <v>0</v>
      </c>
      <c r="AC418" s="43">
        <v>0</v>
      </c>
      <c r="AD418" s="43">
        <v>0</v>
      </c>
      <c r="AE418" s="43">
        <v>0</v>
      </c>
      <c r="AF418" s="223">
        <v>0</v>
      </c>
      <c r="AG418" s="234"/>
      <c r="AH418" s="228">
        <v>0</v>
      </c>
      <c r="AI418" s="56">
        <f t="shared" si="72"/>
        <v>22034834</v>
      </c>
      <c r="AJ418" s="40">
        <v>42767</v>
      </c>
      <c r="AK418" s="56">
        <v>22034834</v>
      </c>
      <c r="AL418" s="43">
        <v>0</v>
      </c>
      <c r="AM418" s="43">
        <v>0</v>
      </c>
      <c r="AN418" s="43">
        <v>0</v>
      </c>
      <c r="AO418" s="43">
        <v>0</v>
      </c>
      <c r="AP418" s="43">
        <v>0</v>
      </c>
      <c r="AQ418" s="43">
        <v>0</v>
      </c>
      <c r="AR418" s="43">
        <v>0</v>
      </c>
      <c r="AS418" s="43">
        <v>0</v>
      </c>
      <c r="AT418" s="43">
        <v>0</v>
      </c>
      <c r="AU418" s="43">
        <v>0</v>
      </c>
      <c r="AV418" s="43"/>
      <c r="AW418" s="19"/>
      <c r="AX418" s="24">
        <f t="shared" si="73"/>
        <v>0</v>
      </c>
      <c r="AY418" s="24">
        <f t="shared" si="74"/>
        <v>0</v>
      </c>
      <c r="AZ418" s="24">
        <f t="shared" si="75"/>
        <v>0</v>
      </c>
      <c r="BA418" s="457">
        <f t="shared" si="76"/>
        <v>12</v>
      </c>
      <c r="BB418" s="217">
        <f t="shared" si="79"/>
        <v>1</v>
      </c>
      <c r="BC418" s="216">
        <f t="shared" si="77"/>
        <v>1</v>
      </c>
      <c r="BD418" s="14">
        <f t="shared" si="80"/>
        <v>31</v>
      </c>
      <c r="BE418" s="349">
        <f t="shared" si="78"/>
        <v>22034834</v>
      </c>
    </row>
    <row r="419" spans="1:57" s="14" customFormat="1" x14ac:dyDescent="0.2">
      <c r="A419" s="40">
        <v>42446</v>
      </c>
      <c r="B419" s="22">
        <v>9037581752</v>
      </c>
      <c r="C419" s="22">
        <f>COUNTIF(СписМінфін!$B$2:$B$101,F419)</f>
        <v>0</v>
      </c>
      <c r="D419" s="22">
        <v>9037581752</v>
      </c>
      <c r="E419" s="22" t="str">
        <f t="shared" si="70"/>
        <v>3ПУБЛІЧНЕ АКЦIОНЕРНЕ ТОВАРИСТВО "ПІВДЕННИЙ ГІРНИЧО-ЗБАГАЧУВАЛЬНИЙ КОМБІНАТ"</v>
      </c>
      <c r="F419" s="71" t="s">
        <v>134</v>
      </c>
      <c r="G419" s="41">
        <v>1910004055</v>
      </c>
      <c r="H419" s="40">
        <v>42446</v>
      </c>
      <c r="I419" s="40">
        <v>42446</v>
      </c>
      <c r="J419" s="40" t="s">
        <v>108</v>
      </c>
      <c r="K419" s="56">
        <v>85602629</v>
      </c>
      <c r="L419" s="40">
        <v>42480</v>
      </c>
      <c r="M419" s="192">
        <f t="shared" si="71"/>
        <v>85602629</v>
      </c>
      <c r="N419" s="40">
        <v>42481</v>
      </c>
      <c r="O419" s="24">
        <v>85602629</v>
      </c>
      <c r="P419" s="43">
        <v>0</v>
      </c>
      <c r="Q419" s="43">
        <v>0</v>
      </c>
      <c r="R419" s="43">
        <v>0</v>
      </c>
      <c r="S419" s="43">
        <v>0</v>
      </c>
      <c r="T419" s="43">
        <v>0</v>
      </c>
      <c r="U419" s="43">
        <v>0</v>
      </c>
      <c r="V419" s="43">
        <v>0</v>
      </c>
      <c r="W419" s="43">
        <v>0</v>
      </c>
      <c r="X419" s="43">
        <v>0</v>
      </c>
      <c r="Y419" s="223">
        <v>0</v>
      </c>
      <c r="Z419" s="339"/>
      <c r="AA419" s="228">
        <v>0</v>
      </c>
      <c r="AB419" s="43">
        <v>0</v>
      </c>
      <c r="AC419" s="195">
        <v>0</v>
      </c>
      <c r="AD419" s="43">
        <v>0</v>
      </c>
      <c r="AE419" s="43">
        <v>0</v>
      </c>
      <c r="AF419" s="223">
        <v>0</v>
      </c>
      <c r="AG419" s="234"/>
      <c r="AH419" s="228">
        <v>0</v>
      </c>
      <c r="AI419" s="194">
        <f t="shared" si="72"/>
        <v>85602629</v>
      </c>
      <c r="AJ419" s="40">
        <v>42488</v>
      </c>
      <c r="AK419" s="56">
        <v>85602629</v>
      </c>
      <c r="AL419" s="43">
        <v>0</v>
      </c>
      <c r="AM419" s="43">
        <v>0</v>
      </c>
      <c r="AN419" s="43">
        <v>0</v>
      </c>
      <c r="AO419" s="43">
        <v>0</v>
      </c>
      <c r="AP419" s="43">
        <v>0</v>
      </c>
      <c r="AQ419" s="43">
        <v>0</v>
      </c>
      <c r="AR419" s="43">
        <v>0</v>
      </c>
      <c r="AS419" s="43">
        <v>0</v>
      </c>
      <c r="AT419" s="43">
        <v>0</v>
      </c>
      <c r="AU419" s="43">
        <v>0</v>
      </c>
      <c r="AV419" s="43"/>
      <c r="AW419" s="19"/>
      <c r="AX419" s="192">
        <f t="shared" si="73"/>
        <v>0</v>
      </c>
      <c r="AY419" s="192">
        <f t="shared" si="74"/>
        <v>0</v>
      </c>
      <c r="AZ419" s="192">
        <f t="shared" si="75"/>
        <v>0</v>
      </c>
      <c r="BA419" s="158">
        <f t="shared" si="76"/>
        <v>3</v>
      </c>
      <c r="BB419" s="217">
        <f t="shared" si="79"/>
        <v>1</v>
      </c>
      <c r="BC419" s="216">
        <f t="shared" si="77"/>
        <v>1</v>
      </c>
      <c r="BD419" s="14">
        <f t="shared" si="80"/>
        <v>35</v>
      </c>
      <c r="BE419" s="349">
        <f t="shared" si="78"/>
        <v>85602629</v>
      </c>
    </row>
    <row r="420" spans="1:57" s="14" customFormat="1" x14ac:dyDescent="0.2">
      <c r="A420" s="40">
        <v>42480</v>
      </c>
      <c r="B420" s="22">
        <v>9061001863</v>
      </c>
      <c r="C420" s="22">
        <f>COUNTIF(СписМінфін!$B$2:$B$101,F420)</f>
        <v>0</v>
      </c>
      <c r="D420" s="22">
        <v>9061001863</v>
      </c>
      <c r="E420" s="22" t="str">
        <f t="shared" si="70"/>
        <v>4ПУБЛІЧНЕ АКЦIОНЕРНЕ ТОВАРИСТВО "ПІВДЕННИЙ ГІРНИЧО-ЗБАГАЧУВАЛЬНИЙ КОМБІНАТ"</v>
      </c>
      <c r="F420" s="71" t="s">
        <v>134</v>
      </c>
      <c r="G420" s="41">
        <v>1910004055</v>
      </c>
      <c r="H420" s="40">
        <v>42480</v>
      </c>
      <c r="I420" s="40">
        <v>42480</v>
      </c>
      <c r="J420" s="40" t="s">
        <v>108</v>
      </c>
      <c r="K420" s="56">
        <v>72651891</v>
      </c>
      <c r="L420" s="40">
        <v>42513</v>
      </c>
      <c r="M420" s="192">
        <f t="shared" si="71"/>
        <v>71597518.359999999</v>
      </c>
      <c r="N420" s="40">
        <v>42514</v>
      </c>
      <c r="O420" s="24">
        <v>71597518.359999999</v>
      </c>
      <c r="P420" s="43">
        <v>0</v>
      </c>
      <c r="Q420" s="43">
        <v>0</v>
      </c>
      <c r="R420" s="43">
        <v>0</v>
      </c>
      <c r="S420" s="43">
        <v>0</v>
      </c>
      <c r="T420" s="43">
        <v>0</v>
      </c>
      <c r="U420" s="43">
        <v>0</v>
      </c>
      <c r="V420" s="43">
        <v>0</v>
      </c>
      <c r="W420" s="43">
        <v>0</v>
      </c>
      <c r="X420" s="43">
        <v>0</v>
      </c>
      <c r="Y420" s="223">
        <v>0</v>
      </c>
      <c r="Z420" s="339"/>
      <c r="AA420" s="228">
        <v>0</v>
      </c>
      <c r="AB420" s="43">
        <v>0</v>
      </c>
      <c r="AC420" s="195">
        <v>0</v>
      </c>
      <c r="AD420" s="43">
        <v>0</v>
      </c>
      <c r="AE420" s="43">
        <v>0</v>
      </c>
      <c r="AF420" s="223">
        <v>0</v>
      </c>
      <c r="AG420" s="234"/>
      <c r="AH420" s="228">
        <v>0</v>
      </c>
      <c r="AI420" s="194">
        <f t="shared" si="72"/>
        <v>71597518.359999999</v>
      </c>
      <c r="AJ420" s="40">
        <v>42517</v>
      </c>
      <c r="AK420" s="56">
        <v>71597518.359999999</v>
      </c>
      <c r="AL420" s="43">
        <v>0</v>
      </c>
      <c r="AM420" s="43">
        <v>0</v>
      </c>
      <c r="AN420" s="43">
        <v>0</v>
      </c>
      <c r="AO420" s="43">
        <v>0</v>
      </c>
      <c r="AP420" s="43">
        <v>0</v>
      </c>
      <c r="AQ420" s="43">
        <v>0</v>
      </c>
      <c r="AR420" s="43">
        <v>0</v>
      </c>
      <c r="AS420" s="43">
        <v>0</v>
      </c>
      <c r="AT420" s="43">
        <v>0</v>
      </c>
      <c r="AU420" s="43">
        <v>0</v>
      </c>
      <c r="AV420" s="43"/>
      <c r="AW420" s="19"/>
      <c r="AX420" s="192">
        <f t="shared" si="73"/>
        <v>1054372.6400000006</v>
      </c>
      <c r="AY420" s="192">
        <f t="shared" si="74"/>
        <v>0</v>
      </c>
      <c r="AZ420" s="192">
        <f t="shared" si="75"/>
        <v>1054372.6400000006</v>
      </c>
      <c r="BA420" s="158">
        <f t="shared" si="76"/>
        <v>4</v>
      </c>
      <c r="BB420" s="217">
        <f t="shared" si="79"/>
        <v>0.98548733383966569</v>
      </c>
      <c r="BC420" s="216">
        <f t="shared" si="77"/>
        <v>1</v>
      </c>
      <c r="BD420" s="14">
        <f t="shared" si="80"/>
        <v>34</v>
      </c>
      <c r="BE420" s="349">
        <f t="shared" si="78"/>
        <v>72651891</v>
      </c>
    </row>
    <row r="421" spans="1:57" s="14" customFormat="1" x14ac:dyDescent="0.2">
      <c r="A421" s="40">
        <v>42510</v>
      </c>
      <c r="B421" s="22">
        <v>9081707265</v>
      </c>
      <c r="C421" s="22">
        <f>COUNTIF(СписМінфін!$B$2:$B$101,F421)</f>
        <v>0</v>
      </c>
      <c r="D421" s="22">
        <v>9081707265</v>
      </c>
      <c r="E421" s="22" t="str">
        <f t="shared" si="70"/>
        <v>5ПУБЛІЧНЕ АКЦIОНЕРНЕ ТОВАРИСТВО "ПІВДЕННИЙ ГІРНИЧО-ЗБАГАЧУВАЛЬНИЙ КОМБІНАТ"</v>
      </c>
      <c r="F421" s="71" t="s">
        <v>134</v>
      </c>
      <c r="G421" s="41">
        <v>1910004055</v>
      </c>
      <c r="H421" s="40">
        <v>42510</v>
      </c>
      <c r="I421" s="40">
        <v>42510</v>
      </c>
      <c r="J421" s="40" t="s">
        <v>108</v>
      </c>
      <c r="K421" s="56">
        <v>98801186</v>
      </c>
      <c r="L421" s="40">
        <v>42542</v>
      </c>
      <c r="M421" s="192">
        <f t="shared" si="71"/>
        <v>94484597.659999996</v>
      </c>
      <c r="N421" s="40">
        <v>42543</v>
      </c>
      <c r="O421" s="24">
        <v>94484597.659999996</v>
      </c>
      <c r="P421" s="43">
        <v>0</v>
      </c>
      <c r="Q421" s="43">
        <v>0</v>
      </c>
      <c r="R421" s="43">
        <v>0</v>
      </c>
      <c r="S421" s="43">
        <v>0</v>
      </c>
      <c r="T421" s="43">
        <v>0</v>
      </c>
      <c r="U421" s="43">
        <v>0</v>
      </c>
      <c r="V421" s="43">
        <v>0</v>
      </c>
      <c r="W421" s="43">
        <v>0</v>
      </c>
      <c r="X421" s="43">
        <v>0</v>
      </c>
      <c r="Y421" s="223">
        <v>0</v>
      </c>
      <c r="Z421" s="339"/>
      <c r="AA421" s="228">
        <v>0</v>
      </c>
      <c r="AB421" s="43">
        <v>0</v>
      </c>
      <c r="AC421" s="195">
        <v>0</v>
      </c>
      <c r="AD421" s="43">
        <v>0</v>
      </c>
      <c r="AE421" s="43">
        <v>0</v>
      </c>
      <c r="AF421" s="223">
        <v>0</v>
      </c>
      <c r="AG421" s="234"/>
      <c r="AH421" s="228">
        <v>0</v>
      </c>
      <c r="AI421" s="194">
        <f t="shared" si="72"/>
        <v>94484597.659999996</v>
      </c>
      <c r="AJ421" s="40">
        <v>42559</v>
      </c>
      <c r="AK421" s="56">
        <v>94484597.659999996</v>
      </c>
      <c r="AL421" s="43">
        <v>0</v>
      </c>
      <c r="AM421" s="43">
        <v>0</v>
      </c>
      <c r="AN421" s="43">
        <v>0</v>
      </c>
      <c r="AO421" s="43">
        <v>0</v>
      </c>
      <c r="AP421" s="43">
        <v>0</v>
      </c>
      <c r="AQ421" s="43">
        <v>0</v>
      </c>
      <c r="AR421" s="43">
        <v>0</v>
      </c>
      <c r="AS421" s="43">
        <v>0</v>
      </c>
      <c r="AT421" s="43">
        <v>0</v>
      </c>
      <c r="AU421" s="43">
        <v>0</v>
      </c>
      <c r="AV421" s="43"/>
      <c r="AW421" s="19"/>
      <c r="AX421" s="192">
        <f t="shared" si="73"/>
        <v>4316588.3400000036</v>
      </c>
      <c r="AY421" s="192">
        <f t="shared" si="74"/>
        <v>0</v>
      </c>
      <c r="AZ421" s="192">
        <f t="shared" si="75"/>
        <v>4316588.3400000036</v>
      </c>
      <c r="BA421" s="158">
        <f t="shared" si="76"/>
        <v>5</v>
      </c>
      <c r="BB421" s="217">
        <f t="shared" si="79"/>
        <v>0.95631035906795692</v>
      </c>
      <c r="BC421" s="216">
        <f t="shared" si="77"/>
        <v>1</v>
      </c>
      <c r="BD421" s="14">
        <f t="shared" si="80"/>
        <v>33</v>
      </c>
      <c r="BE421" s="349">
        <f t="shared" si="78"/>
        <v>98801186</v>
      </c>
    </row>
    <row r="422" spans="1:57" s="14" customFormat="1" x14ac:dyDescent="0.2">
      <c r="A422" s="40">
        <v>42538</v>
      </c>
      <c r="B422" s="22">
        <v>9101756889</v>
      </c>
      <c r="C422" s="22">
        <f>COUNTIF(СписМінфін!$B$2:$B$101,F422)</f>
        <v>0</v>
      </c>
      <c r="D422" s="22">
        <v>9101756889</v>
      </c>
      <c r="E422" s="22" t="str">
        <f t="shared" si="70"/>
        <v>6ПУБЛІЧНЕ АКЦIОНЕРНЕ ТОВАРИСТВО "ПІВДЕННИЙ ГІРНИЧО-ЗБАГАЧУВАЛЬНИЙ КОМБІНАТ"</v>
      </c>
      <c r="F422" s="71" t="s">
        <v>134</v>
      </c>
      <c r="G422" s="41">
        <v>1910004055</v>
      </c>
      <c r="H422" s="40">
        <v>42538</v>
      </c>
      <c r="I422" s="40">
        <v>42538</v>
      </c>
      <c r="J422" s="40" t="s">
        <v>108</v>
      </c>
      <c r="K422" s="56">
        <v>107052261</v>
      </c>
      <c r="L422" s="40">
        <v>42572</v>
      </c>
      <c r="M422" s="192">
        <f t="shared" si="71"/>
        <v>99310958.269999996</v>
      </c>
      <c r="N422" s="40">
        <v>42578</v>
      </c>
      <c r="O422" s="24">
        <v>99310958.269999996</v>
      </c>
      <c r="P422" s="43">
        <v>0</v>
      </c>
      <c r="Q422" s="43">
        <v>0</v>
      </c>
      <c r="R422" s="43">
        <v>0</v>
      </c>
      <c r="S422" s="43">
        <v>0</v>
      </c>
      <c r="T422" s="43">
        <v>0</v>
      </c>
      <c r="U422" s="43">
        <v>0</v>
      </c>
      <c r="V422" s="43">
        <v>0</v>
      </c>
      <c r="W422" s="43">
        <v>0</v>
      </c>
      <c r="X422" s="43">
        <v>0</v>
      </c>
      <c r="Y422" s="223">
        <v>0</v>
      </c>
      <c r="Z422" s="339"/>
      <c r="AA422" s="228">
        <v>0</v>
      </c>
      <c r="AB422" s="43">
        <v>0</v>
      </c>
      <c r="AC422" s="195">
        <v>0</v>
      </c>
      <c r="AD422" s="43">
        <v>0</v>
      </c>
      <c r="AE422" s="43">
        <v>0</v>
      </c>
      <c r="AF422" s="223">
        <v>0</v>
      </c>
      <c r="AG422" s="234"/>
      <c r="AH422" s="228">
        <v>0</v>
      </c>
      <c r="AI422" s="194">
        <f t="shared" si="72"/>
        <v>99310958.269999996</v>
      </c>
      <c r="AJ422" s="40">
        <v>42613</v>
      </c>
      <c r="AK422" s="56">
        <v>99310958.269999996</v>
      </c>
      <c r="AL422" s="43">
        <v>0</v>
      </c>
      <c r="AM422" s="43">
        <v>0</v>
      </c>
      <c r="AN422" s="43">
        <v>0</v>
      </c>
      <c r="AO422" s="43">
        <v>0</v>
      </c>
      <c r="AP422" s="43">
        <v>0</v>
      </c>
      <c r="AQ422" s="43">
        <v>0</v>
      </c>
      <c r="AR422" s="43">
        <v>0</v>
      </c>
      <c r="AS422" s="43">
        <v>0</v>
      </c>
      <c r="AT422" s="43">
        <v>0</v>
      </c>
      <c r="AU422" s="43">
        <v>0</v>
      </c>
      <c r="AV422" s="43"/>
      <c r="AW422" s="19"/>
      <c r="AX422" s="192">
        <f t="shared" si="73"/>
        <v>7741302.7300000042</v>
      </c>
      <c r="AY422" s="192">
        <f t="shared" si="74"/>
        <v>0</v>
      </c>
      <c r="AZ422" s="192">
        <f t="shared" si="75"/>
        <v>7741302.7300000042</v>
      </c>
      <c r="BA422" s="158">
        <f t="shared" si="76"/>
        <v>6</v>
      </c>
      <c r="BB422" s="217">
        <f t="shared" si="79"/>
        <v>0.92768669565979556</v>
      </c>
      <c r="BC422" s="216">
        <f t="shared" si="77"/>
        <v>1</v>
      </c>
      <c r="BD422" s="14">
        <f t="shared" si="80"/>
        <v>40</v>
      </c>
      <c r="BE422" s="349">
        <f t="shared" si="78"/>
        <v>107052261</v>
      </c>
    </row>
    <row r="423" spans="1:57" s="14" customFormat="1" x14ac:dyDescent="0.2">
      <c r="A423" s="40">
        <v>42571</v>
      </c>
      <c r="B423" s="22">
        <v>9125610818</v>
      </c>
      <c r="C423" s="22">
        <f>COUNTIF(СписМінфін!$B$2:$B$101,F423)</f>
        <v>0</v>
      </c>
      <c r="D423" s="22">
        <v>9125610818</v>
      </c>
      <c r="E423" s="22" t="str">
        <f t="shared" si="70"/>
        <v>7ПУБЛІЧНЕ АКЦIОНЕРНЕ ТОВАРИСТВО "ПІВДЕННИЙ ГІРНИЧО-ЗБАГАЧУВАЛЬНИЙ КОМБІНАТ"</v>
      </c>
      <c r="F423" s="71" t="s">
        <v>134</v>
      </c>
      <c r="G423" s="41">
        <v>1910004055</v>
      </c>
      <c r="H423" s="40">
        <v>42571</v>
      </c>
      <c r="I423" s="40">
        <v>42571</v>
      </c>
      <c r="J423" s="40" t="s">
        <v>108</v>
      </c>
      <c r="K423" s="56">
        <v>68068441</v>
      </c>
      <c r="L423" s="40">
        <v>42601</v>
      </c>
      <c r="M423" s="192">
        <f t="shared" si="71"/>
        <v>65357511.299999997</v>
      </c>
      <c r="N423" s="40">
        <v>42607</v>
      </c>
      <c r="O423" s="24">
        <v>65357511.299999997</v>
      </c>
      <c r="P423" s="43">
        <v>0</v>
      </c>
      <c r="Q423" s="43">
        <v>0</v>
      </c>
      <c r="R423" s="43">
        <v>0</v>
      </c>
      <c r="S423" s="43">
        <v>0</v>
      </c>
      <c r="T423" s="43">
        <v>0</v>
      </c>
      <c r="U423" s="43">
        <v>0</v>
      </c>
      <c r="V423" s="43">
        <v>0</v>
      </c>
      <c r="W423" s="43">
        <v>0</v>
      </c>
      <c r="X423" s="43">
        <v>0</v>
      </c>
      <c r="Y423" s="223">
        <v>0</v>
      </c>
      <c r="Z423" s="339"/>
      <c r="AA423" s="228">
        <v>0</v>
      </c>
      <c r="AB423" s="43">
        <v>0</v>
      </c>
      <c r="AC423" s="195">
        <v>0</v>
      </c>
      <c r="AD423" s="43">
        <v>0</v>
      </c>
      <c r="AE423" s="43">
        <v>0</v>
      </c>
      <c r="AF423" s="223">
        <v>0</v>
      </c>
      <c r="AG423" s="234"/>
      <c r="AH423" s="228">
        <v>0</v>
      </c>
      <c r="AI423" s="194">
        <f t="shared" si="72"/>
        <v>65357511.299999997</v>
      </c>
      <c r="AJ423" s="40">
        <v>42613</v>
      </c>
      <c r="AK423" s="56">
        <v>65357511.299999997</v>
      </c>
      <c r="AL423" s="43">
        <v>0</v>
      </c>
      <c r="AM423" s="43">
        <v>0</v>
      </c>
      <c r="AN423" s="43">
        <v>0</v>
      </c>
      <c r="AO423" s="43">
        <v>0</v>
      </c>
      <c r="AP423" s="43">
        <v>0</v>
      </c>
      <c r="AQ423" s="43">
        <v>0</v>
      </c>
      <c r="AR423" s="43">
        <v>0</v>
      </c>
      <c r="AS423" s="43">
        <v>0</v>
      </c>
      <c r="AT423" s="43">
        <v>0</v>
      </c>
      <c r="AU423" s="43">
        <v>0</v>
      </c>
      <c r="AV423" s="43"/>
      <c r="AW423" s="19"/>
      <c r="AX423" s="192">
        <f t="shared" si="73"/>
        <v>2710929.700000003</v>
      </c>
      <c r="AY423" s="192">
        <f t="shared" si="74"/>
        <v>0</v>
      </c>
      <c r="AZ423" s="192">
        <f t="shared" si="75"/>
        <v>2710929.700000003</v>
      </c>
      <c r="BA423" s="158">
        <f t="shared" si="76"/>
        <v>7</v>
      </c>
      <c r="BB423" s="217">
        <f t="shared" si="79"/>
        <v>0.96017347157987643</v>
      </c>
      <c r="BC423" s="216">
        <f t="shared" si="77"/>
        <v>1</v>
      </c>
      <c r="BD423" s="14">
        <f t="shared" si="80"/>
        <v>36</v>
      </c>
      <c r="BE423" s="349">
        <f t="shared" si="78"/>
        <v>68068441</v>
      </c>
    </row>
    <row r="424" spans="1:57" s="14" customFormat="1" x14ac:dyDescent="0.2">
      <c r="A424" s="40">
        <v>42601</v>
      </c>
      <c r="B424" s="22">
        <v>9150114574</v>
      </c>
      <c r="C424" s="22">
        <f>COUNTIF(СписМінфін!$B$2:$B$101,F424)</f>
        <v>0</v>
      </c>
      <c r="D424" s="22">
        <v>9150114574</v>
      </c>
      <c r="E424" s="22" t="str">
        <f t="shared" si="70"/>
        <v>8ПУБЛІЧНЕ АКЦIОНЕРНЕ ТОВАРИСТВО "ПІВДЕННИЙ ГІРНИЧО-ЗБАГАЧУВАЛЬНИЙ КОМБІНАТ"</v>
      </c>
      <c r="F424" s="71" t="s">
        <v>134</v>
      </c>
      <c r="G424" s="41">
        <v>1910004055</v>
      </c>
      <c r="H424" s="40">
        <v>42601</v>
      </c>
      <c r="I424" s="40">
        <v>42601</v>
      </c>
      <c r="J424" s="40" t="s">
        <v>108</v>
      </c>
      <c r="K424" s="56">
        <v>68327508</v>
      </c>
      <c r="L424" s="40">
        <v>42634</v>
      </c>
      <c r="M424" s="192">
        <f t="shared" si="71"/>
        <v>67537737.209999993</v>
      </c>
      <c r="N424" s="40">
        <v>42635</v>
      </c>
      <c r="O424" s="24">
        <v>67537737.209999993</v>
      </c>
      <c r="P424" s="43">
        <v>0</v>
      </c>
      <c r="Q424" s="43">
        <v>0</v>
      </c>
      <c r="R424" s="43">
        <v>0</v>
      </c>
      <c r="S424" s="43">
        <v>0</v>
      </c>
      <c r="T424" s="43">
        <v>0</v>
      </c>
      <c r="U424" s="43">
        <v>0</v>
      </c>
      <c r="V424" s="43">
        <v>0</v>
      </c>
      <c r="W424" s="43">
        <v>0</v>
      </c>
      <c r="X424" s="43">
        <v>0</v>
      </c>
      <c r="Y424" s="223">
        <v>0</v>
      </c>
      <c r="Z424" s="339"/>
      <c r="AA424" s="228">
        <v>0</v>
      </c>
      <c r="AB424" s="43">
        <v>0</v>
      </c>
      <c r="AC424" s="195">
        <v>0</v>
      </c>
      <c r="AD424" s="43">
        <v>0</v>
      </c>
      <c r="AE424" s="43">
        <v>0</v>
      </c>
      <c r="AF424" s="223">
        <v>0</v>
      </c>
      <c r="AG424" s="234"/>
      <c r="AH424" s="228">
        <v>0</v>
      </c>
      <c r="AI424" s="194">
        <f t="shared" si="72"/>
        <v>67537737.209999993</v>
      </c>
      <c r="AJ424" s="40">
        <v>42661</v>
      </c>
      <c r="AK424" s="56">
        <v>67537737.209999993</v>
      </c>
      <c r="AL424" s="43">
        <v>0</v>
      </c>
      <c r="AM424" s="43">
        <v>0</v>
      </c>
      <c r="AN424" s="43">
        <v>0</v>
      </c>
      <c r="AO424" s="43">
        <v>0</v>
      </c>
      <c r="AP424" s="43">
        <v>0</v>
      </c>
      <c r="AQ424" s="43">
        <v>0</v>
      </c>
      <c r="AR424" s="43">
        <v>0</v>
      </c>
      <c r="AS424" s="43">
        <v>0</v>
      </c>
      <c r="AT424" s="43">
        <v>0</v>
      </c>
      <c r="AU424" s="43">
        <v>0</v>
      </c>
      <c r="AV424" s="43"/>
      <c r="AW424" s="19"/>
      <c r="AX424" s="192">
        <f t="shared" si="73"/>
        <v>789770.79000000656</v>
      </c>
      <c r="AY424" s="192">
        <f t="shared" si="74"/>
        <v>0</v>
      </c>
      <c r="AZ424" s="192">
        <f t="shared" si="75"/>
        <v>789770.79000000656</v>
      </c>
      <c r="BA424" s="158">
        <f t="shared" si="76"/>
        <v>8</v>
      </c>
      <c r="BB424" s="217">
        <f t="shared" si="79"/>
        <v>0.98844139332580361</v>
      </c>
      <c r="BC424" s="216">
        <f t="shared" si="77"/>
        <v>1</v>
      </c>
      <c r="BD424" s="14">
        <f t="shared" si="80"/>
        <v>34</v>
      </c>
      <c r="BE424" s="349">
        <f t="shared" si="78"/>
        <v>68327508</v>
      </c>
    </row>
    <row r="425" spans="1:57" s="14" customFormat="1" x14ac:dyDescent="0.2">
      <c r="A425" s="40">
        <v>42633</v>
      </c>
      <c r="B425" s="22">
        <v>9172704534</v>
      </c>
      <c r="C425" s="22">
        <f>COUNTIF(СписМінфін!$B$2:$B$101,F425)</f>
        <v>0</v>
      </c>
      <c r="D425" s="22">
        <v>9172704534</v>
      </c>
      <c r="E425" s="22" t="str">
        <f t="shared" si="70"/>
        <v>9ПУБЛІЧНЕ АКЦIОНЕРНЕ ТОВАРИСТВО "ПІВДЕННИЙ ГІРНИЧО-ЗБАГАЧУВАЛЬНИЙ КОМБІНАТ"</v>
      </c>
      <c r="F425" s="71" t="s">
        <v>134</v>
      </c>
      <c r="G425" s="41">
        <v>1910004055</v>
      </c>
      <c r="H425" s="40">
        <v>42633</v>
      </c>
      <c r="I425" s="40">
        <v>42633</v>
      </c>
      <c r="J425" s="40" t="s">
        <v>108</v>
      </c>
      <c r="K425" s="56">
        <v>63477661</v>
      </c>
      <c r="L425" s="40">
        <v>42663</v>
      </c>
      <c r="M425" s="192">
        <f t="shared" si="71"/>
        <v>63477661</v>
      </c>
      <c r="N425" s="31">
        <v>42664</v>
      </c>
      <c r="O425" s="30">
        <v>61958018.5</v>
      </c>
      <c r="P425" s="31">
        <v>42667</v>
      </c>
      <c r="Q425" s="32">
        <v>1519642.5</v>
      </c>
      <c r="R425" s="43">
        <v>0</v>
      </c>
      <c r="S425" s="43">
        <v>0</v>
      </c>
      <c r="T425" s="43">
        <v>0</v>
      </c>
      <c r="U425" s="43">
        <v>0</v>
      </c>
      <c r="V425" s="43">
        <v>0</v>
      </c>
      <c r="W425" s="43">
        <v>0</v>
      </c>
      <c r="X425" s="43">
        <v>0</v>
      </c>
      <c r="Y425" s="223">
        <v>0</v>
      </c>
      <c r="Z425" s="339"/>
      <c r="AA425" s="228">
        <v>0</v>
      </c>
      <c r="AB425" s="43">
        <v>0</v>
      </c>
      <c r="AC425" s="195">
        <v>0</v>
      </c>
      <c r="AD425" s="43">
        <v>0</v>
      </c>
      <c r="AE425" s="43">
        <v>0</v>
      </c>
      <c r="AF425" s="223">
        <v>0</v>
      </c>
      <c r="AG425" s="234"/>
      <c r="AH425" s="228">
        <v>0</v>
      </c>
      <c r="AI425" s="194">
        <f t="shared" si="72"/>
        <v>63477661</v>
      </c>
      <c r="AJ425" s="31">
        <v>42670</v>
      </c>
      <c r="AK425" s="30">
        <v>63477661</v>
      </c>
      <c r="AL425" s="43">
        <v>0</v>
      </c>
      <c r="AM425" s="43">
        <v>0</v>
      </c>
      <c r="AN425" s="43">
        <v>0</v>
      </c>
      <c r="AO425" s="43">
        <v>0</v>
      </c>
      <c r="AP425" s="43">
        <v>0</v>
      </c>
      <c r="AQ425" s="43">
        <v>0</v>
      </c>
      <c r="AR425" s="43">
        <v>0</v>
      </c>
      <c r="AS425" s="43">
        <v>0</v>
      </c>
      <c r="AT425" s="43">
        <v>0</v>
      </c>
      <c r="AU425" s="43">
        <v>0</v>
      </c>
      <c r="AV425" s="43"/>
      <c r="AW425" s="19"/>
      <c r="AX425" s="192">
        <f t="shared" si="73"/>
        <v>0</v>
      </c>
      <c r="AY425" s="192">
        <f t="shared" si="74"/>
        <v>0</v>
      </c>
      <c r="AZ425" s="192">
        <f t="shared" si="75"/>
        <v>0</v>
      </c>
      <c r="BA425" s="158">
        <f t="shared" si="76"/>
        <v>9</v>
      </c>
      <c r="BB425" s="217">
        <f t="shared" si="79"/>
        <v>1</v>
      </c>
      <c r="BC425" s="216">
        <f t="shared" si="77"/>
        <v>1</v>
      </c>
      <c r="BD425" s="14">
        <f t="shared" si="80"/>
        <v>31</v>
      </c>
      <c r="BE425" s="349">
        <f t="shared" si="78"/>
        <v>63477661</v>
      </c>
    </row>
    <row r="426" spans="1:57" s="14" customFormat="1" x14ac:dyDescent="0.2">
      <c r="A426" s="40">
        <v>42661</v>
      </c>
      <c r="B426" s="22">
        <v>9195816094</v>
      </c>
      <c r="C426" s="22">
        <f>COUNTIF(СписМінфін!$B$2:$B$101,F426)</f>
        <v>0</v>
      </c>
      <c r="D426" s="22">
        <v>9195816094</v>
      </c>
      <c r="E426" s="22" t="str">
        <f t="shared" si="70"/>
        <v>10ПУБЛІЧНЕ АКЦIОНЕРНЕ ТОВАРИСТВО "ПІВДЕННИЙ ГІРНИЧО-ЗБАГАЧУВАЛЬНИЙ КОМБІНАТ"</v>
      </c>
      <c r="F426" s="71" t="s">
        <v>134</v>
      </c>
      <c r="G426" s="41">
        <v>1910004055</v>
      </c>
      <c r="H426" s="40">
        <v>42661</v>
      </c>
      <c r="I426" s="40">
        <v>42661</v>
      </c>
      <c r="J426" s="40" t="s">
        <v>108</v>
      </c>
      <c r="K426" s="56">
        <v>21197136</v>
      </c>
      <c r="L426" s="40">
        <v>42692</v>
      </c>
      <c r="M426" s="192">
        <f t="shared" si="71"/>
        <v>20935995.199999999</v>
      </c>
      <c r="N426" s="40">
        <v>42695</v>
      </c>
      <c r="O426" s="24">
        <v>20935995.199999999</v>
      </c>
      <c r="P426" s="43">
        <v>0</v>
      </c>
      <c r="Q426" s="43">
        <v>0</v>
      </c>
      <c r="R426" s="43">
        <v>0</v>
      </c>
      <c r="S426" s="43">
        <v>0</v>
      </c>
      <c r="T426" s="43">
        <v>0</v>
      </c>
      <c r="U426" s="43">
        <v>0</v>
      </c>
      <c r="V426" s="43">
        <v>0</v>
      </c>
      <c r="W426" s="43">
        <v>0</v>
      </c>
      <c r="X426" s="43">
        <v>0</v>
      </c>
      <c r="Y426" s="223">
        <v>0</v>
      </c>
      <c r="Z426" s="339"/>
      <c r="AA426" s="228">
        <v>0</v>
      </c>
      <c r="AB426" s="43">
        <v>0</v>
      </c>
      <c r="AC426" s="195">
        <v>0</v>
      </c>
      <c r="AD426" s="43">
        <v>0</v>
      </c>
      <c r="AE426" s="43">
        <v>0</v>
      </c>
      <c r="AF426" s="223">
        <v>0</v>
      </c>
      <c r="AG426" s="234"/>
      <c r="AH426" s="228">
        <v>0</v>
      </c>
      <c r="AI426" s="194">
        <f t="shared" si="72"/>
        <v>20935995.199999999</v>
      </c>
      <c r="AJ426" s="40">
        <v>42704</v>
      </c>
      <c r="AK426" s="56">
        <v>20935995.199999999</v>
      </c>
      <c r="AL426" s="43">
        <v>0</v>
      </c>
      <c r="AM426" s="43">
        <v>0</v>
      </c>
      <c r="AN426" s="43">
        <v>0</v>
      </c>
      <c r="AO426" s="43">
        <v>0</v>
      </c>
      <c r="AP426" s="43">
        <v>0</v>
      </c>
      <c r="AQ426" s="43">
        <v>0</v>
      </c>
      <c r="AR426" s="43">
        <v>0</v>
      </c>
      <c r="AS426" s="43">
        <v>0</v>
      </c>
      <c r="AT426" s="43">
        <v>0</v>
      </c>
      <c r="AU426" s="43">
        <v>0</v>
      </c>
      <c r="AV426" s="43"/>
      <c r="AW426" s="19"/>
      <c r="AX426" s="192">
        <f t="shared" si="73"/>
        <v>261140.80000000075</v>
      </c>
      <c r="AY426" s="192">
        <f t="shared" si="74"/>
        <v>0</v>
      </c>
      <c r="AZ426" s="192">
        <f t="shared" si="75"/>
        <v>261140.80000000075</v>
      </c>
      <c r="BA426" s="158">
        <f t="shared" si="76"/>
        <v>10</v>
      </c>
      <c r="BB426" s="217">
        <f t="shared" si="79"/>
        <v>0.98768037342403237</v>
      </c>
      <c r="BC426" s="216">
        <f t="shared" si="77"/>
        <v>1</v>
      </c>
      <c r="BD426" s="14">
        <f t="shared" si="80"/>
        <v>34</v>
      </c>
      <c r="BE426" s="349">
        <f t="shared" si="78"/>
        <v>21197136</v>
      </c>
    </row>
    <row r="427" spans="1:57" s="14" customFormat="1" x14ac:dyDescent="0.2">
      <c r="A427" s="40">
        <v>42691</v>
      </c>
      <c r="B427" s="22">
        <v>9220946148</v>
      </c>
      <c r="C427" s="22">
        <f>COUNTIF(СписМінфін!$B$2:$B$101,F427)</f>
        <v>0</v>
      </c>
      <c r="D427" s="22">
        <v>9220946148</v>
      </c>
      <c r="E427" s="22" t="str">
        <f t="shared" si="70"/>
        <v>11ПУБЛІЧНЕ АКЦIОНЕРНЕ ТОВАРИСТВО "ПІВДЕННИЙ ГІРНИЧО-ЗБАГАЧУВАЛЬНИЙ КОМБІНАТ"</v>
      </c>
      <c r="F427" s="71" t="s">
        <v>134</v>
      </c>
      <c r="G427" s="41">
        <v>1910004055</v>
      </c>
      <c r="H427" s="40">
        <v>42691</v>
      </c>
      <c r="I427" s="40">
        <v>42691</v>
      </c>
      <c r="J427" s="40" t="s">
        <v>108</v>
      </c>
      <c r="K427" s="56">
        <v>40494950</v>
      </c>
      <c r="L427" s="40">
        <v>42725</v>
      </c>
      <c r="M427" s="192">
        <f t="shared" si="71"/>
        <v>40494950</v>
      </c>
      <c r="N427" s="40">
        <v>42726</v>
      </c>
      <c r="O427" s="24">
        <v>40494950</v>
      </c>
      <c r="P427" s="43">
        <v>0</v>
      </c>
      <c r="Q427" s="43">
        <v>0</v>
      </c>
      <c r="R427" s="43">
        <v>0</v>
      </c>
      <c r="S427" s="43">
        <v>0</v>
      </c>
      <c r="T427" s="43">
        <v>0</v>
      </c>
      <c r="U427" s="43">
        <v>0</v>
      </c>
      <c r="V427" s="43">
        <v>0</v>
      </c>
      <c r="W427" s="43">
        <v>0</v>
      </c>
      <c r="X427" s="43">
        <v>0</v>
      </c>
      <c r="Y427" s="223">
        <v>0</v>
      </c>
      <c r="Z427" s="339"/>
      <c r="AA427" s="228">
        <v>0</v>
      </c>
      <c r="AB427" s="43">
        <v>0</v>
      </c>
      <c r="AC427" s="195">
        <v>0</v>
      </c>
      <c r="AD427" s="43">
        <v>0</v>
      </c>
      <c r="AE427" s="43">
        <v>0</v>
      </c>
      <c r="AF427" s="223">
        <v>0</v>
      </c>
      <c r="AG427" s="234"/>
      <c r="AH427" s="228">
        <v>0</v>
      </c>
      <c r="AI427" s="194">
        <f t="shared" si="72"/>
        <v>40494950</v>
      </c>
      <c r="AJ427" s="40">
        <v>42731</v>
      </c>
      <c r="AK427" s="56">
        <v>40494950</v>
      </c>
      <c r="AL427" s="43">
        <v>0</v>
      </c>
      <c r="AM427" s="43">
        <v>0</v>
      </c>
      <c r="AN427" s="43">
        <v>0</v>
      </c>
      <c r="AO427" s="43">
        <v>0</v>
      </c>
      <c r="AP427" s="43">
        <v>0</v>
      </c>
      <c r="AQ427" s="43">
        <v>0</v>
      </c>
      <c r="AR427" s="43">
        <v>0</v>
      </c>
      <c r="AS427" s="43">
        <v>0</v>
      </c>
      <c r="AT427" s="43">
        <v>0</v>
      </c>
      <c r="AU427" s="43">
        <v>0</v>
      </c>
      <c r="AV427" s="43"/>
      <c r="AW427" s="19"/>
      <c r="AX427" s="192">
        <f t="shared" si="73"/>
        <v>0</v>
      </c>
      <c r="AY427" s="192">
        <f t="shared" si="74"/>
        <v>0</v>
      </c>
      <c r="AZ427" s="192">
        <f t="shared" si="75"/>
        <v>0</v>
      </c>
      <c r="BA427" s="158">
        <f t="shared" si="76"/>
        <v>11</v>
      </c>
      <c r="BB427" s="217">
        <f t="shared" si="79"/>
        <v>1</v>
      </c>
      <c r="BC427" s="216">
        <f t="shared" si="77"/>
        <v>1</v>
      </c>
      <c r="BD427" s="14">
        <f t="shared" si="80"/>
        <v>35</v>
      </c>
      <c r="BE427" s="349">
        <f t="shared" si="78"/>
        <v>40494950</v>
      </c>
    </row>
    <row r="428" spans="1:57" s="14" customFormat="1" hidden="1" x14ac:dyDescent="0.2">
      <c r="A428" s="40">
        <v>42723</v>
      </c>
      <c r="B428" s="22">
        <v>9246066797</v>
      </c>
      <c r="C428" s="22">
        <f>COUNTIF(СписМінфін!$B$2:$B$101,F428)</f>
        <v>0</v>
      </c>
      <c r="D428" s="22">
        <v>9246066797</v>
      </c>
      <c r="E428" s="22" t="str">
        <f t="shared" si="70"/>
        <v>12ПУБЛІЧНЕ АКЦIОНЕРНЕ ТОВАРИСТВО "ПІВДЕННИЙ ГІРНИЧО-ЗБАГАЧУВАЛЬНИЙ КОМБІНАТ"</v>
      </c>
      <c r="F428" s="71" t="s">
        <v>134</v>
      </c>
      <c r="G428" s="41">
        <v>1910004055</v>
      </c>
      <c r="H428" s="40">
        <v>42723</v>
      </c>
      <c r="I428" s="40">
        <v>42723</v>
      </c>
      <c r="J428" s="40" t="s">
        <v>108</v>
      </c>
      <c r="K428" s="56">
        <v>3132696</v>
      </c>
      <c r="L428" s="43">
        <v>0</v>
      </c>
      <c r="M428" s="192">
        <f t="shared" si="71"/>
        <v>0</v>
      </c>
      <c r="N428" s="43">
        <v>0</v>
      </c>
      <c r="O428" s="56">
        <v>0</v>
      </c>
      <c r="P428" s="43">
        <v>0</v>
      </c>
      <c r="Q428" s="43">
        <v>0</v>
      </c>
      <c r="R428" s="43">
        <v>0</v>
      </c>
      <c r="S428" s="43">
        <v>0</v>
      </c>
      <c r="T428" s="43">
        <v>0</v>
      </c>
      <c r="U428" s="43">
        <v>0</v>
      </c>
      <c r="V428" s="43">
        <v>0</v>
      </c>
      <c r="W428" s="43">
        <v>0</v>
      </c>
      <c r="X428" s="43">
        <v>0</v>
      </c>
      <c r="Y428" s="223">
        <v>0</v>
      </c>
      <c r="Z428" s="339"/>
      <c r="AA428" s="228">
        <v>0</v>
      </c>
      <c r="AB428" s="43">
        <v>0</v>
      </c>
      <c r="AC428" s="195">
        <v>0</v>
      </c>
      <c r="AD428" s="43">
        <v>0</v>
      </c>
      <c r="AE428" s="43">
        <v>0</v>
      </c>
      <c r="AF428" s="223">
        <v>0</v>
      </c>
      <c r="AG428" s="234"/>
      <c r="AH428" s="228">
        <v>0</v>
      </c>
      <c r="AI428" s="194">
        <f t="shared" si="72"/>
        <v>0</v>
      </c>
      <c r="AJ428" s="43">
        <v>0</v>
      </c>
      <c r="AK428" s="43">
        <v>0</v>
      </c>
      <c r="AL428" s="43">
        <v>0</v>
      </c>
      <c r="AM428" s="43">
        <v>0</v>
      </c>
      <c r="AN428" s="43">
        <v>0</v>
      </c>
      <c r="AO428" s="43">
        <v>0</v>
      </c>
      <c r="AP428" s="43">
        <v>0</v>
      </c>
      <c r="AQ428" s="43">
        <v>0</v>
      </c>
      <c r="AR428" s="43">
        <v>0</v>
      </c>
      <c r="AS428" s="43">
        <v>0</v>
      </c>
      <c r="AT428" s="43">
        <v>0</v>
      </c>
      <c r="AU428" s="43">
        <v>0</v>
      </c>
      <c r="AV428" s="43"/>
      <c r="AW428" s="19"/>
      <c r="AX428" s="192">
        <f t="shared" si="73"/>
        <v>3132696</v>
      </c>
      <c r="AY428" s="192">
        <f t="shared" si="74"/>
        <v>0</v>
      </c>
      <c r="AZ428" s="192">
        <f t="shared" si="75"/>
        <v>3132696</v>
      </c>
      <c r="BA428" s="158">
        <f t="shared" si="76"/>
        <v>12</v>
      </c>
      <c r="BB428" s="217" t="str">
        <f t="shared" si="79"/>
        <v>Немає висновку</v>
      </c>
      <c r="BC428" s="216" t="str">
        <f t="shared" si="77"/>
        <v>Немає висновку</v>
      </c>
      <c r="BD428" s="14" t="str">
        <f t="shared" si="80"/>
        <v>Немає висновку</v>
      </c>
      <c r="BE428" s="349">
        <f t="shared" si="78"/>
        <v>3132696</v>
      </c>
    </row>
    <row r="429" spans="1:57" s="14" customFormat="1" x14ac:dyDescent="0.2">
      <c r="A429" s="40">
        <v>42422</v>
      </c>
      <c r="B429" s="22">
        <v>9021642182</v>
      </c>
      <c r="C429" s="22">
        <f>COUNTIF(СписМінфін!$B$2:$B$101,F429)</f>
        <v>1</v>
      </c>
      <c r="D429" s="22">
        <v>9021642182</v>
      </c>
      <c r="E429" s="22" t="str">
        <f t="shared" si="70"/>
        <v>2ПУБЛІЧНЕ АКЦIОНЕРНЕ ТОВАРИСТВО "СКФ УКРАЇНА"</v>
      </c>
      <c r="F429" s="71" t="s">
        <v>84</v>
      </c>
      <c r="G429" s="41">
        <v>57451603177</v>
      </c>
      <c r="H429" s="40">
        <v>42422</v>
      </c>
      <c r="I429" s="40">
        <v>42422</v>
      </c>
      <c r="J429" s="40" t="s">
        <v>108</v>
      </c>
      <c r="K429" s="56">
        <v>13151321</v>
      </c>
      <c r="L429" s="40">
        <v>42450</v>
      </c>
      <c r="M429" s="24">
        <f t="shared" si="71"/>
        <v>13151321</v>
      </c>
      <c r="N429" s="40">
        <v>42451</v>
      </c>
      <c r="O429" s="24">
        <v>13151321</v>
      </c>
      <c r="P429" s="43">
        <v>0</v>
      </c>
      <c r="Q429" s="43">
        <v>0</v>
      </c>
      <c r="R429" s="43">
        <v>0</v>
      </c>
      <c r="S429" s="43">
        <v>0</v>
      </c>
      <c r="T429" s="43">
        <v>0</v>
      </c>
      <c r="U429" s="43">
        <v>0</v>
      </c>
      <c r="V429" s="43">
        <v>0</v>
      </c>
      <c r="W429" s="43">
        <v>0</v>
      </c>
      <c r="X429" s="43">
        <v>0</v>
      </c>
      <c r="Y429" s="223">
        <v>0</v>
      </c>
      <c r="Z429" s="339"/>
      <c r="AA429" s="228">
        <v>0</v>
      </c>
      <c r="AB429" s="43">
        <v>0</v>
      </c>
      <c r="AC429" s="43">
        <v>0</v>
      </c>
      <c r="AD429" s="43">
        <v>0</v>
      </c>
      <c r="AE429" s="43">
        <v>0</v>
      </c>
      <c r="AF429" s="223">
        <v>0</v>
      </c>
      <c r="AG429" s="234"/>
      <c r="AH429" s="228">
        <v>0</v>
      </c>
      <c r="AI429" s="56">
        <f t="shared" si="72"/>
        <v>13151321</v>
      </c>
      <c r="AJ429" s="40">
        <v>42454</v>
      </c>
      <c r="AK429" s="56">
        <v>13151321</v>
      </c>
      <c r="AL429" s="43">
        <v>0</v>
      </c>
      <c r="AM429" s="43">
        <v>0</v>
      </c>
      <c r="AN429" s="43">
        <v>0</v>
      </c>
      <c r="AO429" s="43">
        <v>0</v>
      </c>
      <c r="AP429" s="43">
        <v>0</v>
      </c>
      <c r="AQ429" s="43">
        <v>0</v>
      </c>
      <c r="AR429" s="43">
        <v>0</v>
      </c>
      <c r="AS429" s="43">
        <v>0</v>
      </c>
      <c r="AT429" s="43">
        <v>0</v>
      </c>
      <c r="AU429" s="43">
        <v>0</v>
      </c>
      <c r="AV429" s="43"/>
      <c r="AW429" s="19"/>
      <c r="AX429" s="24">
        <f t="shared" si="73"/>
        <v>0</v>
      </c>
      <c r="AY429" s="24">
        <f t="shared" si="74"/>
        <v>0</v>
      </c>
      <c r="AZ429" s="24">
        <f t="shared" si="75"/>
        <v>0</v>
      </c>
      <c r="BA429" s="457">
        <f t="shared" si="76"/>
        <v>2</v>
      </c>
      <c r="BB429" s="217">
        <f t="shared" si="79"/>
        <v>1</v>
      </c>
      <c r="BC429" s="216">
        <f t="shared" si="77"/>
        <v>1</v>
      </c>
      <c r="BD429" s="14">
        <f t="shared" si="80"/>
        <v>29</v>
      </c>
      <c r="BE429" s="349">
        <f t="shared" si="78"/>
        <v>13151321</v>
      </c>
    </row>
    <row r="430" spans="1:57" s="14" customFormat="1" x14ac:dyDescent="0.2">
      <c r="A430" s="40">
        <v>42446</v>
      </c>
      <c r="B430" s="22">
        <v>9037785030</v>
      </c>
      <c r="C430" s="22">
        <f>COUNTIF(СписМінфін!$B$2:$B$101,F430)</f>
        <v>1</v>
      </c>
      <c r="D430" s="22">
        <v>9037785030</v>
      </c>
      <c r="E430" s="22" t="str">
        <f t="shared" si="70"/>
        <v>3ПУБЛІЧНЕ АКЦIОНЕРНЕ ТОВАРИСТВО "СКФ УКРАЇНА"</v>
      </c>
      <c r="F430" s="71" t="s">
        <v>84</v>
      </c>
      <c r="G430" s="41">
        <v>57451603177</v>
      </c>
      <c r="H430" s="40">
        <v>42446</v>
      </c>
      <c r="I430" s="40">
        <v>42446</v>
      </c>
      <c r="J430" s="40" t="s">
        <v>108</v>
      </c>
      <c r="K430" s="56">
        <v>18688972</v>
      </c>
      <c r="L430" s="40">
        <v>42480</v>
      </c>
      <c r="M430" s="24">
        <f t="shared" si="71"/>
        <v>18688972</v>
      </c>
      <c r="N430" s="40">
        <v>42481</v>
      </c>
      <c r="O430" s="24">
        <v>18688972</v>
      </c>
      <c r="P430" s="43">
        <v>0</v>
      </c>
      <c r="Q430" s="43">
        <v>0</v>
      </c>
      <c r="R430" s="43">
        <v>0</v>
      </c>
      <c r="S430" s="43">
        <v>0</v>
      </c>
      <c r="T430" s="43">
        <v>0</v>
      </c>
      <c r="U430" s="43">
        <v>0</v>
      </c>
      <c r="V430" s="43">
        <v>0</v>
      </c>
      <c r="W430" s="43">
        <v>0</v>
      </c>
      <c r="X430" s="43">
        <v>0</v>
      </c>
      <c r="Y430" s="223">
        <v>0</v>
      </c>
      <c r="Z430" s="339"/>
      <c r="AA430" s="228">
        <v>0</v>
      </c>
      <c r="AB430" s="43">
        <v>0</v>
      </c>
      <c r="AC430" s="43">
        <v>0</v>
      </c>
      <c r="AD430" s="43">
        <v>0</v>
      </c>
      <c r="AE430" s="43">
        <v>0</v>
      </c>
      <c r="AF430" s="223">
        <v>0</v>
      </c>
      <c r="AG430" s="234"/>
      <c r="AH430" s="228">
        <v>0</v>
      </c>
      <c r="AI430" s="56">
        <f t="shared" si="72"/>
        <v>18688972</v>
      </c>
      <c r="AJ430" s="40">
        <v>42488</v>
      </c>
      <c r="AK430" s="56">
        <v>18688972</v>
      </c>
      <c r="AL430" s="43">
        <v>0</v>
      </c>
      <c r="AM430" s="43">
        <v>0</v>
      </c>
      <c r="AN430" s="43">
        <v>0</v>
      </c>
      <c r="AO430" s="43">
        <v>0</v>
      </c>
      <c r="AP430" s="43">
        <v>0</v>
      </c>
      <c r="AQ430" s="43">
        <v>0</v>
      </c>
      <c r="AR430" s="43">
        <v>0</v>
      </c>
      <c r="AS430" s="43">
        <v>0</v>
      </c>
      <c r="AT430" s="43">
        <v>0</v>
      </c>
      <c r="AU430" s="43">
        <v>0</v>
      </c>
      <c r="AV430" s="43"/>
      <c r="AW430" s="19"/>
      <c r="AX430" s="24">
        <f t="shared" si="73"/>
        <v>0</v>
      </c>
      <c r="AY430" s="24">
        <f t="shared" si="74"/>
        <v>0</v>
      </c>
      <c r="AZ430" s="24">
        <f t="shared" si="75"/>
        <v>0</v>
      </c>
      <c r="BA430" s="457">
        <f t="shared" si="76"/>
        <v>3</v>
      </c>
      <c r="BB430" s="217">
        <f t="shared" si="79"/>
        <v>1</v>
      </c>
      <c r="BC430" s="216">
        <f t="shared" si="77"/>
        <v>1</v>
      </c>
      <c r="BD430" s="14">
        <f t="shared" si="80"/>
        <v>35</v>
      </c>
      <c r="BE430" s="349">
        <f t="shared" si="78"/>
        <v>18688972</v>
      </c>
    </row>
    <row r="431" spans="1:57" s="14" customFormat="1" x14ac:dyDescent="0.2">
      <c r="A431" s="40">
        <v>42479</v>
      </c>
      <c r="B431" s="22">
        <v>9059212693</v>
      </c>
      <c r="C431" s="22">
        <f>COUNTIF(СписМінфін!$B$2:$B$101,F431)</f>
        <v>1</v>
      </c>
      <c r="D431" s="22">
        <v>9059212693</v>
      </c>
      <c r="E431" s="22" t="str">
        <f t="shared" si="70"/>
        <v>4ПУБЛІЧНЕ АКЦIОНЕРНЕ ТОВАРИСТВО "СКФ УКРАЇНА"</v>
      </c>
      <c r="F431" s="71" t="s">
        <v>84</v>
      </c>
      <c r="G431" s="41">
        <v>57451603177</v>
      </c>
      <c r="H431" s="40">
        <v>42479</v>
      </c>
      <c r="I431" s="40">
        <v>42479</v>
      </c>
      <c r="J431" s="40" t="s">
        <v>108</v>
      </c>
      <c r="K431" s="56">
        <v>19464346</v>
      </c>
      <c r="L431" s="40">
        <v>42513</v>
      </c>
      <c r="M431" s="24">
        <f t="shared" si="71"/>
        <v>19464346</v>
      </c>
      <c r="N431" s="40">
        <v>42514</v>
      </c>
      <c r="O431" s="24">
        <v>19464346</v>
      </c>
      <c r="P431" s="43">
        <v>0</v>
      </c>
      <c r="Q431" s="43">
        <v>0</v>
      </c>
      <c r="R431" s="43">
        <v>0</v>
      </c>
      <c r="S431" s="43">
        <v>0</v>
      </c>
      <c r="T431" s="43">
        <v>0</v>
      </c>
      <c r="U431" s="43">
        <v>0</v>
      </c>
      <c r="V431" s="43">
        <v>0</v>
      </c>
      <c r="W431" s="43">
        <v>0</v>
      </c>
      <c r="X431" s="43">
        <v>0</v>
      </c>
      <c r="Y431" s="223">
        <v>0</v>
      </c>
      <c r="Z431" s="339"/>
      <c r="AA431" s="228">
        <v>0</v>
      </c>
      <c r="AB431" s="43">
        <v>0</v>
      </c>
      <c r="AC431" s="43">
        <v>0</v>
      </c>
      <c r="AD431" s="43">
        <v>0</v>
      </c>
      <c r="AE431" s="43">
        <v>0</v>
      </c>
      <c r="AF431" s="223">
        <v>0</v>
      </c>
      <c r="AG431" s="234"/>
      <c r="AH431" s="228">
        <v>0</v>
      </c>
      <c r="AI431" s="56">
        <f t="shared" si="72"/>
        <v>19464346</v>
      </c>
      <c r="AJ431" s="40">
        <v>42517</v>
      </c>
      <c r="AK431" s="56">
        <v>19464346</v>
      </c>
      <c r="AL431" s="43">
        <v>0</v>
      </c>
      <c r="AM431" s="43">
        <v>0</v>
      </c>
      <c r="AN431" s="43">
        <v>0</v>
      </c>
      <c r="AO431" s="43">
        <v>0</v>
      </c>
      <c r="AP431" s="43">
        <v>0</v>
      </c>
      <c r="AQ431" s="43">
        <v>0</v>
      </c>
      <c r="AR431" s="43">
        <v>0</v>
      </c>
      <c r="AS431" s="43">
        <v>0</v>
      </c>
      <c r="AT431" s="43">
        <v>0</v>
      </c>
      <c r="AU431" s="43">
        <v>0</v>
      </c>
      <c r="AV431" s="43"/>
      <c r="AW431" s="19"/>
      <c r="AX431" s="24">
        <f t="shared" si="73"/>
        <v>0</v>
      </c>
      <c r="AY431" s="24">
        <f t="shared" si="74"/>
        <v>0</v>
      </c>
      <c r="AZ431" s="24">
        <f t="shared" si="75"/>
        <v>0</v>
      </c>
      <c r="BA431" s="457">
        <f t="shared" si="76"/>
        <v>4</v>
      </c>
      <c r="BB431" s="217">
        <f t="shared" si="79"/>
        <v>1</v>
      </c>
      <c r="BC431" s="216">
        <f t="shared" si="77"/>
        <v>1</v>
      </c>
      <c r="BD431" s="14">
        <f t="shared" si="80"/>
        <v>35</v>
      </c>
      <c r="BE431" s="349">
        <f t="shared" si="78"/>
        <v>19464346</v>
      </c>
    </row>
    <row r="432" spans="1:57" s="14" customFormat="1" x14ac:dyDescent="0.2">
      <c r="A432" s="40">
        <v>42508</v>
      </c>
      <c r="B432" s="22">
        <v>9079842801</v>
      </c>
      <c r="C432" s="22">
        <f>COUNTIF(СписМінфін!$B$2:$B$101,F432)</f>
        <v>1</v>
      </c>
      <c r="D432" s="22">
        <v>9079842801</v>
      </c>
      <c r="E432" s="22" t="str">
        <f t="shared" si="70"/>
        <v>5ПУБЛІЧНЕ АКЦIОНЕРНЕ ТОВАРИСТВО "СКФ УКРАЇНА"</v>
      </c>
      <c r="F432" s="71" t="s">
        <v>84</v>
      </c>
      <c r="G432" s="41">
        <v>57451603177</v>
      </c>
      <c r="H432" s="40">
        <v>42508</v>
      </c>
      <c r="I432" s="40">
        <v>42508</v>
      </c>
      <c r="J432" s="40" t="s">
        <v>108</v>
      </c>
      <c r="K432" s="56">
        <v>15798396</v>
      </c>
      <c r="L432" s="40">
        <v>42542</v>
      </c>
      <c r="M432" s="24">
        <f t="shared" si="71"/>
        <v>15798396</v>
      </c>
      <c r="N432" s="40">
        <v>42543</v>
      </c>
      <c r="O432" s="24">
        <v>15798396</v>
      </c>
      <c r="P432" s="43">
        <v>0</v>
      </c>
      <c r="Q432" s="43">
        <v>0</v>
      </c>
      <c r="R432" s="43">
        <v>0</v>
      </c>
      <c r="S432" s="43">
        <v>0</v>
      </c>
      <c r="T432" s="43">
        <v>0</v>
      </c>
      <c r="U432" s="43">
        <v>0</v>
      </c>
      <c r="V432" s="43">
        <v>0</v>
      </c>
      <c r="W432" s="43">
        <v>0</v>
      </c>
      <c r="X432" s="43">
        <v>0</v>
      </c>
      <c r="Y432" s="223">
        <v>0</v>
      </c>
      <c r="Z432" s="339"/>
      <c r="AA432" s="228">
        <v>0</v>
      </c>
      <c r="AB432" s="43">
        <v>0</v>
      </c>
      <c r="AC432" s="43">
        <v>0</v>
      </c>
      <c r="AD432" s="43">
        <v>0</v>
      </c>
      <c r="AE432" s="43">
        <v>0</v>
      </c>
      <c r="AF432" s="223">
        <v>0</v>
      </c>
      <c r="AG432" s="234"/>
      <c r="AH432" s="228">
        <v>0</v>
      </c>
      <c r="AI432" s="56">
        <f t="shared" si="72"/>
        <v>15798396</v>
      </c>
      <c r="AJ432" s="40">
        <v>42559</v>
      </c>
      <c r="AK432" s="56">
        <v>15798396</v>
      </c>
      <c r="AL432" s="43">
        <v>0</v>
      </c>
      <c r="AM432" s="43">
        <v>0</v>
      </c>
      <c r="AN432" s="43">
        <v>0</v>
      </c>
      <c r="AO432" s="43">
        <v>0</v>
      </c>
      <c r="AP432" s="43">
        <v>0</v>
      </c>
      <c r="AQ432" s="43">
        <v>0</v>
      </c>
      <c r="AR432" s="43">
        <v>0</v>
      </c>
      <c r="AS432" s="43">
        <v>0</v>
      </c>
      <c r="AT432" s="43">
        <v>0</v>
      </c>
      <c r="AU432" s="43">
        <v>0</v>
      </c>
      <c r="AV432" s="43"/>
      <c r="AW432" s="19"/>
      <c r="AX432" s="24">
        <f t="shared" si="73"/>
        <v>0</v>
      </c>
      <c r="AY432" s="24">
        <f t="shared" si="74"/>
        <v>0</v>
      </c>
      <c r="AZ432" s="24">
        <f t="shared" si="75"/>
        <v>0</v>
      </c>
      <c r="BA432" s="457">
        <f t="shared" si="76"/>
        <v>5</v>
      </c>
      <c r="BB432" s="217">
        <f t="shared" si="79"/>
        <v>1</v>
      </c>
      <c r="BC432" s="216">
        <f t="shared" si="77"/>
        <v>1</v>
      </c>
      <c r="BD432" s="14">
        <f t="shared" si="80"/>
        <v>35</v>
      </c>
      <c r="BE432" s="349">
        <f t="shared" si="78"/>
        <v>15798396</v>
      </c>
    </row>
    <row r="433" spans="1:57" s="14" customFormat="1" x14ac:dyDescent="0.2">
      <c r="A433" s="40">
        <v>42538</v>
      </c>
      <c r="B433" s="22">
        <v>9100940798</v>
      </c>
      <c r="C433" s="22">
        <f>COUNTIF(СписМінфін!$B$2:$B$101,F433)</f>
        <v>1</v>
      </c>
      <c r="D433" s="22">
        <v>9100940798</v>
      </c>
      <c r="E433" s="22" t="str">
        <f t="shared" si="70"/>
        <v>6ПУБЛІЧНЕ АКЦIОНЕРНЕ ТОВАРИСТВО "СКФ УКРАЇНА"</v>
      </c>
      <c r="F433" s="71" t="s">
        <v>84</v>
      </c>
      <c r="G433" s="41">
        <v>57451603177</v>
      </c>
      <c r="H433" s="40">
        <v>42538</v>
      </c>
      <c r="I433" s="40">
        <v>42538</v>
      </c>
      <c r="J433" s="40" t="s">
        <v>108</v>
      </c>
      <c r="K433" s="56">
        <v>19994028</v>
      </c>
      <c r="L433" s="40">
        <v>42571</v>
      </c>
      <c r="M433" s="24">
        <f t="shared" si="71"/>
        <v>19994028</v>
      </c>
      <c r="N433" s="40">
        <v>42572</v>
      </c>
      <c r="O433" s="24">
        <v>19994028</v>
      </c>
      <c r="P433" s="43">
        <v>0</v>
      </c>
      <c r="Q433" s="43">
        <v>0</v>
      </c>
      <c r="R433" s="43">
        <v>0</v>
      </c>
      <c r="S433" s="43">
        <v>0</v>
      </c>
      <c r="T433" s="43">
        <v>0</v>
      </c>
      <c r="U433" s="43">
        <v>0</v>
      </c>
      <c r="V433" s="43">
        <v>0</v>
      </c>
      <c r="W433" s="43">
        <v>0</v>
      </c>
      <c r="X433" s="43">
        <v>0</v>
      </c>
      <c r="Y433" s="223">
        <v>0</v>
      </c>
      <c r="Z433" s="339"/>
      <c r="AA433" s="228">
        <v>0</v>
      </c>
      <c r="AB433" s="43">
        <v>0</v>
      </c>
      <c r="AC433" s="43">
        <v>0</v>
      </c>
      <c r="AD433" s="43">
        <v>0</v>
      </c>
      <c r="AE433" s="43">
        <v>0</v>
      </c>
      <c r="AF433" s="223">
        <v>0</v>
      </c>
      <c r="AG433" s="234"/>
      <c r="AH433" s="228">
        <v>0</v>
      </c>
      <c r="AI433" s="56">
        <f t="shared" si="72"/>
        <v>19994028</v>
      </c>
      <c r="AJ433" s="40">
        <v>42613</v>
      </c>
      <c r="AK433" s="56">
        <v>19994028</v>
      </c>
      <c r="AL433" s="43">
        <v>0</v>
      </c>
      <c r="AM433" s="43">
        <v>0</v>
      </c>
      <c r="AN433" s="43">
        <v>0</v>
      </c>
      <c r="AO433" s="43">
        <v>0</v>
      </c>
      <c r="AP433" s="43">
        <v>0</v>
      </c>
      <c r="AQ433" s="43">
        <v>0</v>
      </c>
      <c r="AR433" s="43">
        <v>0</v>
      </c>
      <c r="AS433" s="43">
        <v>0</v>
      </c>
      <c r="AT433" s="43">
        <v>0</v>
      </c>
      <c r="AU433" s="43">
        <v>0</v>
      </c>
      <c r="AV433" s="43"/>
      <c r="AW433" s="19"/>
      <c r="AX433" s="24">
        <f t="shared" si="73"/>
        <v>0</v>
      </c>
      <c r="AY433" s="24">
        <f t="shared" si="74"/>
        <v>0</v>
      </c>
      <c r="AZ433" s="24">
        <f t="shared" si="75"/>
        <v>0</v>
      </c>
      <c r="BA433" s="457">
        <f t="shared" si="76"/>
        <v>6</v>
      </c>
      <c r="BB433" s="217">
        <f t="shared" si="79"/>
        <v>1</v>
      </c>
      <c r="BC433" s="216">
        <f t="shared" si="77"/>
        <v>1</v>
      </c>
      <c r="BD433" s="14">
        <f t="shared" si="80"/>
        <v>34</v>
      </c>
      <c r="BE433" s="349">
        <f t="shared" si="78"/>
        <v>19994028</v>
      </c>
    </row>
    <row r="434" spans="1:57" s="14" customFormat="1" x14ac:dyDescent="0.2">
      <c r="A434" s="40">
        <v>42570</v>
      </c>
      <c r="B434" s="22">
        <v>9123925929</v>
      </c>
      <c r="C434" s="22">
        <f>COUNTIF(СписМінфін!$B$2:$B$101,F434)</f>
        <v>1</v>
      </c>
      <c r="D434" s="22">
        <v>9123925929</v>
      </c>
      <c r="E434" s="22" t="str">
        <f t="shared" si="70"/>
        <v>7ПУБЛІЧНЕ АКЦIОНЕРНЕ ТОВАРИСТВО "СКФ УКРАЇНА"</v>
      </c>
      <c r="F434" s="71" t="s">
        <v>84</v>
      </c>
      <c r="G434" s="41">
        <v>57451603177</v>
      </c>
      <c r="H434" s="40">
        <v>42570</v>
      </c>
      <c r="I434" s="40">
        <v>42570</v>
      </c>
      <c r="J434" s="40" t="s">
        <v>108</v>
      </c>
      <c r="K434" s="56">
        <v>15906737</v>
      </c>
      <c r="L434" s="40">
        <v>42601</v>
      </c>
      <c r="M434" s="24">
        <f t="shared" si="71"/>
        <v>15906737</v>
      </c>
      <c r="N434" s="40">
        <v>42607</v>
      </c>
      <c r="O434" s="24">
        <v>15906737</v>
      </c>
      <c r="P434" s="43">
        <v>0</v>
      </c>
      <c r="Q434" s="43">
        <v>0</v>
      </c>
      <c r="R434" s="43">
        <v>0</v>
      </c>
      <c r="S434" s="43">
        <v>0</v>
      </c>
      <c r="T434" s="43">
        <v>0</v>
      </c>
      <c r="U434" s="43">
        <v>0</v>
      </c>
      <c r="V434" s="43">
        <v>0</v>
      </c>
      <c r="W434" s="43">
        <v>0</v>
      </c>
      <c r="X434" s="43">
        <v>0</v>
      </c>
      <c r="Y434" s="223">
        <v>0</v>
      </c>
      <c r="Z434" s="339"/>
      <c r="AA434" s="228">
        <v>0</v>
      </c>
      <c r="AB434" s="43">
        <v>0</v>
      </c>
      <c r="AC434" s="43">
        <v>0</v>
      </c>
      <c r="AD434" s="43">
        <v>0</v>
      </c>
      <c r="AE434" s="43">
        <v>0</v>
      </c>
      <c r="AF434" s="223">
        <v>0</v>
      </c>
      <c r="AG434" s="234"/>
      <c r="AH434" s="228">
        <v>0</v>
      </c>
      <c r="AI434" s="56">
        <f t="shared" si="72"/>
        <v>15906737</v>
      </c>
      <c r="AJ434" s="40">
        <v>42613</v>
      </c>
      <c r="AK434" s="56">
        <v>15906737</v>
      </c>
      <c r="AL434" s="43">
        <v>0</v>
      </c>
      <c r="AM434" s="43">
        <v>0</v>
      </c>
      <c r="AN434" s="43">
        <v>0</v>
      </c>
      <c r="AO434" s="43">
        <v>0</v>
      </c>
      <c r="AP434" s="43">
        <v>0</v>
      </c>
      <c r="AQ434" s="43">
        <v>0</v>
      </c>
      <c r="AR434" s="43">
        <v>0</v>
      </c>
      <c r="AS434" s="43">
        <v>0</v>
      </c>
      <c r="AT434" s="43">
        <v>0</v>
      </c>
      <c r="AU434" s="43">
        <v>0</v>
      </c>
      <c r="AV434" s="43"/>
      <c r="AW434" s="19"/>
      <c r="AX434" s="24">
        <f t="shared" si="73"/>
        <v>0</v>
      </c>
      <c r="AY434" s="24">
        <f t="shared" si="74"/>
        <v>0</v>
      </c>
      <c r="AZ434" s="24">
        <f t="shared" si="75"/>
        <v>0</v>
      </c>
      <c r="BA434" s="457">
        <f t="shared" si="76"/>
        <v>7</v>
      </c>
      <c r="BB434" s="217">
        <f t="shared" si="79"/>
        <v>1</v>
      </c>
      <c r="BC434" s="216">
        <f t="shared" si="77"/>
        <v>1</v>
      </c>
      <c r="BD434" s="14">
        <f t="shared" si="80"/>
        <v>37</v>
      </c>
      <c r="BE434" s="349">
        <f t="shared" si="78"/>
        <v>15906737</v>
      </c>
    </row>
    <row r="435" spans="1:57" s="14" customFormat="1" x14ac:dyDescent="0.2">
      <c r="A435" s="40">
        <v>42601</v>
      </c>
      <c r="B435" s="22">
        <v>9149698264</v>
      </c>
      <c r="C435" s="22">
        <f>COUNTIF(СписМінфін!$B$2:$B$101,F435)</f>
        <v>1</v>
      </c>
      <c r="D435" s="22">
        <v>9149698264</v>
      </c>
      <c r="E435" s="22" t="str">
        <f t="shared" si="70"/>
        <v>8ПУБЛІЧНЕ АКЦIОНЕРНЕ ТОВАРИСТВО "СКФ УКРАЇНА"</v>
      </c>
      <c r="F435" s="71" t="s">
        <v>84</v>
      </c>
      <c r="G435" s="41">
        <v>57451603177</v>
      </c>
      <c r="H435" s="40">
        <v>42601</v>
      </c>
      <c r="I435" s="40">
        <v>42601</v>
      </c>
      <c r="J435" s="40" t="s">
        <v>108</v>
      </c>
      <c r="K435" s="56">
        <v>17988307</v>
      </c>
      <c r="L435" s="40">
        <v>42634</v>
      </c>
      <c r="M435" s="24">
        <f t="shared" si="71"/>
        <v>17988307</v>
      </c>
      <c r="N435" s="40">
        <v>42636</v>
      </c>
      <c r="O435" s="24">
        <v>17988307</v>
      </c>
      <c r="P435" s="43">
        <v>0</v>
      </c>
      <c r="Q435" s="43">
        <v>0</v>
      </c>
      <c r="R435" s="43">
        <v>0</v>
      </c>
      <c r="S435" s="43">
        <v>0</v>
      </c>
      <c r="T435" s="43">
        <v>0</v>
      </c>
      <c r="U435" s="43">
        <v>0</v>
      </c>
      <c r="V435" s="43">
        <v>0</v>
      </c>
      <c r="W435" s="43">
        <v>0</v>
      </c>
      <c r="X435" s="43">
        <v>0</v>
      </c>
      <c r="Y435" s="223">
        <v>0</v>
      </c>
      <c r="Z435" s="339"/>
      <c r="AA435" s="228">
        <v>0</v>
      </c>
      <c r="AB435" s="43">
        <v>0</v>
      </c>
      <c r="AC435" s="43">
        <v>0</v>
      </c>
      <c r="AD435" s="43">
        <v>0</v>
      </c>
      <c r="AE435" s="43">
        <v>0</v>
      </c>
      <c r="AF435" s="223">
        <v>0</v>
      </c>
      <c r="AG435" s="234"/>
      <c r="AH435" s="228">
        <v>0</v>
      </c>
      <c r="AI435" s="56">
        <f t="shared" si="72"/>
        <v>17988307</v>
      </c>
      <c r="AJ435" s="40">
        <v>42642</v>
      </c>
      <c r="AK435" s="56">
        <v>17988307</v>
      </c>
      <c r="AL435" s="43">
        <v>0</v>
      </c>
      <c r="AM435" s="43">
        <v>0</v>
      </c>
      <c r="AN435" s="43">
        <v>0</v>
      </c>
      <c r="AO435" s="43">
        <v>0</v>
      </c>
      <c r="AP435" s="43">
        <v>0</v>
      </c>
      <c r="AQ435" s="43">
        <v>0</v>
      </c>
      <c r="AR435" s="43">
        <v>0</v>
      </c>
      <c r="AS435" s="43">
        <v>0</v>
      </c>
      <c r="AT435" s="43">
        <v>0</v>
      </c>
      <c r="AU435" s="43">
        <v>0</v>
      </c>
      <c r="AV435" s="43"/>
      <c r="AW435" s="19"/>
      <c r="AX435" s="24">
        <f t="shared" si="73"/>
        <v>0</v>
      </c>
      <c r="AY435" s="24">
        <f t="shared" si="74"/>
        <v>0</v>
      </c>
      <c r="AZ435" s="24">
        <f t="shared" si="75"/>
        <v>0</v>
      </c>
      <c r="BA435" s="457">
        <f t="shared" si="76"/>
        <v>8</v>
      </c>
      <c r="BB435" s="217">
        <f t="shared" si="79"/>
        <v>1</v>
      </c>
      <c r="BC435" s="216">
        <f t="shared" si="77"/>
        <v>1</v>
      </c>
      <c r="BD435" s="14">
        <f t="shared" si="80"/>
        <v>35</v>
      </c>
      <c r="BE435" s="349">
        <f t="shared" si="78"/>
        <v>17988307</v>
      </c>
    </row>
    <row r="436" spans="1:57" s="14" customFormat="1" x14ac:dyDescent="0.2">
      <c r="A436" s="40">
        <v>42633</v>
      </c>
      <c r="B436" s="22">
        <v>9172675340</v>
      </c>
      <c r="C436" s="22">
        <f>COUNTIF(СписМінфін!$B$2:$B$101,F436)</f>
        <v>1</v>
      </c>
      <c r="D436" s="22">
        <v>9172675340</v>
      </c>
      <c r="E436" s="22" t="str">
        <f t="shared" si="70"/>
        <v>9ПУБЛІЧНЕ АКЦIОНЕРНЕ ТОВАРИСТВО "СКФ УКРАЇНА"</v>
      </c>
      <c r="F436" s="71" t="s">
        <v>84</v>
      </c>
      <c r="G436" s="41">
        <v>57451603177</v>
      </c>
      <c r="H436" s="40">
        <v>42633</v>
      </c>
      <c r="I436" s="40">
        <v>42633</v>
      </c>
      <c r="J436" s="40" t="s">
        <v>108</v>
      </c>
      <c r="K436" s="56">
        <v>18601945</v>
      </c>
      <c r="L436" s="40">
        <v>42663</v>
      </c>
      <c r="M436" s="24">
        <f t="shared" si="71"/>
        <v>18601945</v>
      </c>
      <c r="N436" s="40">
        <v>42664</v>
      </c>
      <c r="O436" s="24">
        <v>18601945</v>
      </c>
      <c r="P436" s="43">
        <v>0</v>
      </c>
      <c r="Q436" s="43">
        <v>0</v>
      </c>
      <c r="R436" s="43">
        <v>0</v>
      </c>
      <c r="S436" s="43">
        <v>0</v>
      </c>
      <c r="T436" s="43">
        <v>0</v>
      </c>
      <c r="U436" s="43">
        <v>0</v>
      </c>
      <c r="V436" s="43">
        <v>0</v>
      </c>
      <c r="W436" s="43">
        <v>0</v>
      </c>
      <c r="X436" s="43">
        <v>0</v>
      </c>
      <c r="Y436" s="223">
        <v>0</v>
      </c>
      <c r="Z436" s="339"/>
      <c r="AA436" s="228">
        <v>0</v>
      </c>
      <c r="AB436" s="43">
        <v>0</v>
      </c>
      <c r="AC436" s="43">
        <v>0</v>
      </c>
      <c r="AD436" s="43">
        <v>0</v>
      </c>
      <c r="AE436" s="43">
        <v>0</v>
      </c>
      <c r="AF436" s="223">
        <v>0</v>
      </c>
      <c r="AG436" s="234"/>
      <c r="AH436" s="228">
        <v>0</v>
      </c>
      <c r="AI436" s="56">
        <f t="shared" si="72"/>
        <v>18601945</v>
      </c>
      <c r="AJ436" s="40">
        <v>42670</v>
      </c>
      <c r="AK436" s="56">
        <v>18601945</v>
      </c>
      <c r="AL436" s="43">
        <v>0</v>
      </c>
      <c r="AM436" s="43">
        <v>0</v>
      </c>
      <c r="AN436" s="43">
        <v>0</v>
      </c>
      <c r="AO436" s="43">
        <v>0</v>
      </c>
      <c r="AP436" s="43">
        <v>0</v>
      </c>
      <c r="AQ436" s="43">
        <v>0</v>
      </c>
      <c r="AR436" s="43">
        <v>0</v>
      </c>
      <c r="AS436" s="43">
        <v>0</v>
      </c>
      <c r="AT436" s="43">
        <v>0</v>
      </c>
      <c r="AU436" s="43">
        <v>0</v>
      </c>
      <c r="AV436" s="43"/>
      <c r="AW436" s="19"/>
      <c r="AX436" s="24">
        <f t="shared" si="73"/>
        <v>0</v>
      </c>
      <c r="AY436" s="24">
        <f t="shared" si="74"/>
        <v>0</v>
      </c>
      <c r="AZ436" s="24">
        <f t="shared" si="75"/>
        <v>0</v>
      </c>
      <c r="BA436" s="457">
        <f t="shared" si="76"/>
        <v>9</v>
      </c>
      <c r="BB436" s="217">
        <f t="shared" si="79"/>
        <v>1</v>
      </c>
      <c r="BC436" s="216">
        <f t="shared" si="77"/>
        <v>1</v>
      </c>
      <c r="BD436" s="14">
        <f t="shared" si="80"/>
        <v>31</v>
      </c>
      <c r="BE436" s="349">
        <f t="shared" si="78"/>
        <v>18601945</v>
      </c>
    </row>
    <row r="437" spans="1:57" s="14" customFormat="1" x14ac:dyDescent="0.2">
      <c r="A437" s="40">
        <v>42663</v>
      </c>
      <c r="B437" s="22">
        <v>9197631619</v>
      </c>
      <c r="C437" s="22">
        <f>COUNTIF(СписМінфін!$B$2:$B$101,F437)</f>
        <v>1</v>
      </c>
      <c r="D437" s="22">
        <v>9197631619</v>
      </c>
      <c r="E437" s="22" t="str">
        <f t="shared" si="70"/>
        <v>10ПУБЛІЧНЕ АКЦIОНЕРНЕ ТОВАРИСТВО "СКФ УКРАЇНА"</v>
      </c>
      <c r="F437" s="71" t="s">
        <v>84</v>
      </c>
      <c r="G437" s="41">
        <v>57451603177</v>
      </c>
      <c r="H437" s="40">
        <v>42663</v>
      </c>
      <c r="I437" s="40">
        <v>42663</v>
      </c>
      <c r="J437" s="40" t="s">
        <v>108</v>
      </c>
      <c r="K437" s="56">
        <v>19347626</v>
      </c>
      <c r="L437" s="40">
        <v>42692</v>
      </c>
      <c r="M437" s="24">
        <f t="shared" si="71"/>
        <v>19347626</v>
      </c>
      <c r="N437" s="40">
        <v>42695</v>
      </c>
      <c r="O437" s="24">
        <v>19347626</v>
      </c>
      <c r="P437" s="43">
        <v>0</v>
      </c>
      <c r="Q437" s="43">
        <v>0</v>
      </c>
      <c r="R437" s="43">
        <v>0</v>
      </c>
      <c r="S437" s="43">
        <v>0</v>
      </c>
      <c r="T437" s="43">
        <v>0</v>
      </c>
      <c r="U437" s="43">
        <v>0</v>
      </c>
      <c r="V437" s="43">
        <v>0</v>
      </c>
      <c r="W437" s="43">
        <v>0</v>
      </c>
      <c r="X437" s="43">
        <v>0</v>
      </c>
      <c r="Y437" s="223">
        <v>0</v>
      </c>
      <c r="Z437" s="339"/>
      <c r="AA437" s="228">
        <v>0</v>
      </c>
      <c r="AB437" s="43">
        <v>0</v>
      </c>
      <c r="AC437" s="43">
        <v>0</v>
      </c>
      <c r="AD437" s="43">
        <v>0</v>
      </c>
      <c r="AE437" s="43">
        <v>0</v>
      </c>
      <c r="AF437" s="223">
        <v>0</v>
      </c>
      <c r="AG437" s="234"/>
      <c r="AH437" s="228">
        <v>0</v>
      </c>
      <c r="AI437" s="56">
        <f t="shared" si="72"/>
        <v>19347626</v>
      </c>
      <c r="AJ437" s="40">
        <v>42704</v>
      </c>
      <c r="AK437" s="56">
        <v>19347626</v>
      </c>
      <c r="AL437" s="43">
        <v>0</v>
      </c>
      <c r="AM437" s="43">
        <v>0</v>
      </c>
      <c r="AN437" s="43">
        <v>0</v>
      </c>
      <c r="AO437" s="43">
        <v>0</v>
      </c>
      <c r="AP437" s="43">
        <v>0</v>
      </c>
      <c r="AQ437" s="43">
        <v>0</v>
      </c>
      <c r="AR437" s="43">
        <v>0</v>
      </c>
      <c r="AS437" s="43">
        <v>0</v>
      </c>
      <c r="AT437" s="43">
        <v>0</v>
      </c>
      <c r="AU437" s="43">
        <v>0</v>
      </c>
      <c r="AV437" s="43"/>
      <c r="AW437" s="19"/>
      <c r="AX437" s="24">
        <f t="shared" si="73"/>
        <v>0</v>
      </c>
      <c r="AY437" s="24">
        <f t="shared" si="74"/>
        <v>0</v>
      </c>
      <c r="AZ437" s="24">
        <f t="shared" si="75"/>
        <v>0</v>
      </c>
      <c r="BA437" s="457">
        <f t="shared" si="76"/>
        <v>10</v>
      </c>
      <c r="BB437" s="217">
        <f t="shared" si="79"/>
        <v>1</v>
      </c>
      <c r="BC437" s="216">
        <f t="shared" si="77"/>
        <v>1</v>
      </c>
      <c r="BD437" s="14">
        <f t="shared" si="80"/>
        <v>32</v>
      </c>
      <c r="BE437" s="349">
        <f t="shared" si="78"/>
        <v>19347626</v>
      </c>
    </row>
    <row r="438" spans="1:57" s="14" customFormat="1" x14ac:dyDescent="0.2">
      <c r="A438" s="40">
        <v>42692</v>
      </c>
      <c r="B438" s="22">
        <v>9221725620</v>
      </c>
      <c r="C438" s="22">
        <f>COUNTIF(СписМінфін!$B$2:$B$101,F438)</f>
        <v>1</v>
      </c>
      <c r="D438" s="22">
        <v>9221725620</v>
      </c>
      <c r="E438" s="22" t="str">
        <f t="shared" si="70"/>
        <v>11ПУБЛІЧНЕ АКЦIОНЕРНЕ ТОВАРИСТВО "СКФ УКРАЇНА"</v>
      </c>
      <c r="F438" s="71" t="s">
        <v>84</v>
      </c>
      <c r="G438" s="41">
        <v>57451603177</v>
      </c>
      <c r="H438" s="40">
        <v>42692</v>
      </c>
      <c r="I438" s="40">
        <v>42692</v>
      </c>
      <c r="J438" s="40" t="s">
        <v>108</v>
      </c>
      <c r="K438" s="56">
        <v>19750251</v>
      </c>
      <c r="L438" s="40">
        <v>42725</v>
      </c>
      <c r="M438" s="24">
        <f t="shared" si="71"/>
        <v>19750251</v>
      </c>
      <c r="N438" s="40">
        <v>42725</v>
      </c>
      <c r="O438" s="24">
        <v>19750251</v>
      </c>
      <c r="P438" s="43">
        <v>0</v>
      </c>
      <c r="Q438" s="43">
        <v>0</v>
      </c>
      <c r="R438" s="43">
        <v>0</v>
      </c>
      <c r="S438" s="43">
        <v>0</v>
      </c>
      <c r="T438" s="43">
        <v>0</v>
      </c>
      <c r="U438" s="43">
        <v>0</v>
      </c>
      <c r="V438" s="43">
        <v>0</v>
      </c>
      <c r="W438" s="43">
        <v>0</v>
      </c>
      <c r="X438" s="43">
        <v>0</v>
      </c>
      <c r="Y438" s="223">
        <v>0</v>
      </c>
      <c r="Z438" s="339"/>
      <c r="AA438" s="228">
        <v>0</v>
      </c>
      <c r="AB438" s="43">
        <v>0</v>
      </c>
      <c r="AC438" s="43">
        <v>0</v>
      </c>
      <c r="AD438" s="43">
        <v>0</v>
      </c>
      <c r="AE438" s="43">
        <v>0</v>
      </c>
      <c r="AF438" s="223">
        <v>0</v>
      </c>
      <c r="AG438" s="234"/>
      <c r="AH438" s="228">
        <v>0</v>
      </c>
      <c r="AI438" s="56">
        <f t="shared" si="72"/>
        <v>19750251</v>
      </c>
      <c r="AJ438" s="40">
        <v>42731</v>
      </c>
      <c r="AK438" s="56">
        <v>19750251</v>
      </c>
      <c r="AL438" s="43">
        <v>0</v>
      </c>
      <c r="AM438" s="43">
        <v>0</v>
      </c>
      <c r="AN438" s="43">
        <v>0</v>
      </c>
      <c r="AO438" s="43">
        <v>0</v>
      </c>
      <c r="AP438" s="43">
        <v>0</v>
      </c>
      <c r="AQ438" s="43">
        <v>0</v>
      </c>
      <c r="AR438" s="43">
        <v>0</v>
      </c>
      <c r="AS438" s="43">
        <v>0</v>
      </c>
      <c r="AT438" s="43">
        <v>0</v>
      </c>
      <c r="AU438" s="43">
        <v>0</v>
      </c>
      <c r="AV438" s="43"/>
      <c r="AW438" s="19"/>
      <c r="AX438" s="24">
        <f t="shared" si="73"/>
        <v>0</v>
      </c>
      <c r="AY438" s="24">
        <f t="shared" si="74"/>
        <v>0</v>
      </c>
      <c r="AZ438" s="24">
        <f t="shared" si="75"/>
        <v>0</v>
      </c>
      <c r="BA438" s="457">
        <f t="shared" si="76"/>
        <v>11</v>
      </c>
      <c r="BB438" s="217">
        <f t="shared" si="79"/>
        <v>1</v>
      </c>
      <c r="BC438" s="216">
        <f t="shared" si="77"/>
        <v>1</v>
      </c>
      <c r="BD438" s="14">
        <f t="shared" si="80"/>
        <v>33</v>
      </c>
      <c r="BE438" s="349">
        <f t="shared" si="78"/>
        <v>19750251</v>
      </c>
    </row>
    <row r="439" spans="1:57" s="14" customFormat="1" x14ac:dyDescent="0.2">
      <c r="A439" s="40">
        <v>42723</v>
      </c>
      <c r="B439" s="22">
        <v>9245299707</v>
      </c>
      <c r="C439" s="22">
        <f>COUNTIF(СписМінфін!$B$2:$B$101,F439)</f>
        <v>1</v>
      </c>
      <c r="D439" s="22">
        <v>9245299707</v>
      </c>
      <c r="E439" s="22" t="str">
        <f t="shared" si="70"/>
        <v>12ПУБЛІЧНЕ АКЦIОНЕРНЕ ТОВАРИСТВО "СКФ УКРАЇНА"</v>
      </c>
      <c r="F439" s="71" t="s">
        <v>84</v>
      </c>
      <c r="G439" s="41">
        <v>57451603177</v>
      </c>
      <c r="H439" s="40">
        <v>42723</v>
      </c>
      <c r="I439" s="40">
        <v>42723</v>
      </c>
      <c r="J439" s="40" t="s">
        <v>108</v>
      </c>
      <c r="K439" s="56">
        <v>20609803</v>
      </c>
      <c r="L439" s="40" t="s">
        <v>108</v>
      </c>
      <c r="M439" s="24">
        <f t="shared" si="71"/>
        <v>20609803</v>
      </c>
      <c r="N439" s="31">
        <v>42755</v>
      </c>
      <c r="O439" s="30">
        <v>20609803</v>
      </c>
      <c r="P439" s="43">
        <v>0</v>
      </c>
      <c r="Q439" s="43">
        <v>0</v>
      </c>
      <c r="R439" s="43">
        <v>0</v>
      </c>
      <c r="S439" s="43">
        <v>0</v>
      </c>
      <c r="T439" s="43">
        <v>0</v>
      </c>
      <c r="U439" s="43">
        <v>0</v>
      </c>
      <c r="V439" s="43">
        <v>0</v>
      </c>
      <c r="W439" s="43">
        <v>0</v>
      </c>
      <c r="X439" s="43">
        <v>0</v>
      </c>
      <c r="Y439" s="223">
        <v>0</v>
      </c>
      <c r="Z439" s="339"/>
      <c r="AA439" s="228">
        <v>0</v>
      </c>
      <c r="AB439" s="43">
        <v>0</v>
      </c>
      <c r="AC439" s="43">
        <v>0</v>
      </c>
      <c r="AD439" s="43">
        <v>0</v>
      </c>
      <c r="AE439" s="43">
        <v>0</v>
      </c>
      <c r="AF439" s="223">
        <v>0</v>
      </c>
      <c r="AG439" s="234"/>
      <c r="AH439" s="228">
        <v>0</v>
      </c>
      <c r="AI439" s="56">
        <f t="shared" si="72"/>
        <v>20609803</v>
      </c>
      <c r="AJ439" s="43">
        <v>0</v>
      </c>
      <c r="AK439" s="57">
        <v>20609803</v>
      </c>
      <c r="AL439" s="43">
        <v>0</v>
      </c>
      <c r="AM439" s="43">
        <v>0</v>
      </c>
      <c r="AN439" s="43">
        <v>0</v>
      </c>
      <c r="AO439" s="43">
        <v>0</v>
      </c>
      <c r="AP439" s="43">
        <v>0</v>
      </c>
      <c r="AQ439" s="43">
        <v>0</v>
      </c>
      <c r="AR439" s="43">
        <v>0</v>
      </c>
      <c r="AS439" s="43">
        <v>0</v>
      </c>
      <c r="AT439" s="43">
        <v>0</v>
      </c>
      <c r="AU439" s="43">
        <v>0</v>
      </c>
      <c r="AV439" s="43"/>
      <c r="AW439" s="19"/>
      <c r="AX439" s="24">
        <f t="shared" si="73"/>
        <v>0</v>
      </c>
      <c r="AY439" s="24">
        <f t="shared" si="74"/>
        <v>0</v>
      </c>
      <c r="AZ439" s="24">
        <f t="shared" si="75"/>
        <v>0</v>
      </c>
      <c r="BA439" s="457">
        <f t="shared" si="76"/>
        <v>12</v>
      </c>
      <c r="BB439" s="217">
        <f t="shared" si="79"/>
        <v>1</v>
      </c>
      <c r="BC439" s="216">
        <f t="shared" si="77"/>
        <v>1</v>
      </c>
      <c r="BD439" s="14">
        <f t="shared" si="80"/>
        <v>32</v>
      </c>
      <c r="BE439" s="349">
        <f t="shared" si="78"/>
        <v>20609803</v>
      </c>
    </row>
    <row r="440" spans="1:57" s="14" customFormat="1" x14ac:dyDescent="0.2">
      <c r="A440" s="40">
        <v>42422</v>
      </c>
      <c r="B440" s="22">
        <v>9021589096</v>
      </c>
      <c r="C440" s="22">
        <f>COUNTIF(СписМінфін!$B$2:$B$101,F440)</f>
        <v>1</v>
      </c>
      <c r="D440" s="22">
        <v>9021589096</v>
      </c>
      <c r="E440" s="22" t="str">
        <f t="shared" si="70"/>
        <v>2ПУБЛІЧНЕ АКЦIОНЕРНЕ ТОВАРИСТВО "СУМСЬКЕ МАШИНОБУДІВНЕ НАУКОВО-ВИРОБНИЧЕ ОБ'ЄДНАННЯ"</v>
      </c>
      <c r="F440" s="71" t="s">
        <v>48</v>
      </c>
      <c r="G440" s="41">
        <v>57479918286</v>
      </c>
      <c r="H440" s="40">
        <v>42422</v>
      </c>
      <c r="I440" s="40">
        <v>42422</v>
      </c>
      <c r="J440" s="40" t="s">
        <v>108</v>
      </c>
      <c r="K440" s="56">
        <v>11822296</v>
      </c>
      <c r="L440" s="40">
        <v>42450</v>
      </c>
      <c r="M440" s="24">
        <f t="shared" si="71"/>
        <v>11822296</v>
      </c>
      <c r="N440" s="40">
        <v>42451</v>
      </c>
      <c r="O440" s="24">
        <v>11822296</v>
      </c>
      <c r="P440" s="43">
        <v>0</v>
      </c>
      <c r="Q440" s="43">
        <v>0</v>
      </c>
      <c r="R440" s="43">
        <v>0</v>
      </c>
      <c r="S440" s="43">
        <v>0</v>
      </c>
      <c r="T440" s="43">
        <v>0</v>
      </c>
      <c r="U440" s="43">
        <v>0</v>
      </c>
      <c r="V440" s="43">
        <v>0</v>
      </c>
      <c r="W440" s="43">
        <v>0</v>
      </c>
      <c r="X440" s="43">
        <v>0</v>
      </c>
      <c r="Y440" s="223">
        <v>0</v>
      </c>
      <c r="Z440" s="339"/>
      <c r="AA440" s="228">
        <v>0</v>
      </c>
      <c r="AB440" s="43">
        <v>0</v>
      </c>
      <c r="AC440" s="43">
        <v>0</v>
      </c>
      <c r="AD440" s="43">
        <v>0</v>
      </c>
      <c r="AE440" s="43">
        <v>0</v>
      </c>
      <c r="AF440" s="223">
        <v>0</v>
      </c>
      <c r="AG440" s="234"/>
      <c r="AH440" s="228">
        <v>0</v>
      </c>
      <c r="AI440" s="56">
        <f t="shared" si="72"/>
        <v>11822296</v>
      </c>
      <c r="AJ440" s="40">
        <v>42454</v>
      </c>
      <c r="AK440" s="56">
        <v>11822296</v>
      </c>
      <c r="AL440" s="43">
        <v>0</v>
      </c>
      <c r="AM440" s="43">
        <v>0</v>
      </c>
      <c r="AN440" s="43">
        <v>0</v>
      </c>
      <c r="AO440" s="43">
        <v>0</v>
      </c>
      <c r="AP440" s="43">
        <v>0</v>
      </c>
      <c r="AQ440" s="43">
        <v>0</v>
      </c>
      <c r="AR440" s="43">
        <v>0</v>
      </c>
      <c r="AS440" s="43">
        <v>0</v>
      </c>
      <c r="AT440" s="43">
        <v>0</v>
      </c>
      <c r="AU440" s="43">
        <v>0</v>
      </c>
      <c r="AV440" s="43"/>
      <c r="AW440" s="19"/>
      <c r="AX440" s="24">
        <f t="shared" si="73"/>
        <v>0</v>
      </c>
      <c r="AY440" s="24">
        <f t="shared" si="74"/>
        <v>0</v>
      </c>
      <c r="AZ440" s="24">
        <f t="shared" si="75"/>
        <v>0</v>
      </c>
      <c r="BA440" s="457">
        <f t="shared" si="76"/>
        <v>2</v>
      </c>
      <c r="BB440" s="217">
        <f t="shared" si="79"/>
        <v>1</v>
      </c>
      <c r="BC440" s="216">
        <f t="shared" si="77"/>
        <v>1</v>
      </c>
      <c r="BD440" s="14">
        <f t="shared" si="80"/>
        <v>29</v>
      </c>
      <c r="BE440" s="349">
        <f t="shared" si="78"/>
        <v>11822296</v>
      </c>
    </row>
    <row r="441" spans="1:57" s="14" customFormat="1" x14ac:dyDescent="0.2">
      <c r="A441" s="40">
        <v>42450</v>
      </c>
      <c r="B441" s="22">
        <v>9039246748</v>
      </c>
      <c r="C441" s="22">
        <f>COUNTIF(СписМінфін!$B$2:$B$101,F441)</f>
        <v>1</v>
      </c>
      <c r="D441" s="22">
        <v>9039246748</v>
      </c>
      <c r="E441" s="22" t="str">
        <f t="shared" si="70"/>
        <v>3ПУБЛІЧНЕ АКЦIОНЕРНЕ ТОВАРИСТВО "СУМСЬКЕ МАШИНОБУДІВНЕ НАУКОВО-ВИРОБНИЧЕ ОБ'ЄДНАННЯ"</v>
      </c>
      <c r="F441" s="71" t="s">
        <v>48</v>
      </c>
      <c r="G441" s="41">
        <v>57479918286</v>
      </c>
      <c r="H441" s="40">
        <v>42450</v>
      </c>
      <c r="I441" s="40">
        <v>42450</v>
      </c>
      <c r="J441" s="40" t="s">
        <v>108</v>
      </c>
      <c r="K441" s="56">
        <v>10759698</v>
      </c>
      <c r="L441" s="40">
        <v>42480</v>
      </c>
      <c r="M441" s="24">
        <f t="shared" si="71"/>
        <v>10759698</v>
      </c>
      <c r="N441" s="40">
        <v>42481</v>
      </c>
      <c r="O441" s="24">
        <v>10759698</v>
      </c>
      <c r="P441" s="43">
        <v>0</v>
      </c>
      <c r="Q441" s="43">
        <v>0</v>
      </c>
      <c r="R441" s="43">
        <v>0</v>
      </c>
      <c r="S441" s="43">
        <v>0</v>
      </c>
      <c r="T441" s="43">
        <v>0</v>
      </c>
      <c r="U441" s="43">
        <v>0</v>
      </c>
      <c r="V441" s="43">
        <v>0</v>
      </c>
      <c r="W441" s="43">
        <v>0</v>
      </c>
      <c r="X441" s="43">
        <v>0</v>
      </c>
      <c r="Y441" s="223">
        <v>0</v>
      </c>
      <c r="Z441" s="339"/>
      <c r="AA441" s="228">
        <v>0</v>
      </c>
      <c r="AB441" s="43">
        <v>0</v>
      </c>
      <c r="AC441" s="43">
        <v>0</v>
      </c>
      <c r="AD441" s="43">
        <v>0</v>
      </c>
      <c r="AE441" s="43">
        <v>0</v>
      </c>
      <c r="AF441" s="223">
        <v>0</v>
      </c>
      <c r="AG441" s="234"/>
      <c r="AH441" s="228">
        <v>0</v>
      </c>
      <c r="AI441" s="56">
        <f t="shared" si="72"/>
        <v>10759698</v>
      </c>
      <c r="AJ441" s="40">
        <v>42488</v>
      </c>
      <c r="AK441" s="56">
        <v>10759698</v>
      </c>
      <c r="AL441" s="43">
        <v>0</v>
      </c>
      <c r="AM441" s="43">
        <v>0</v>
      </c>
      <c r="AN441" s="43">
        <v>0</v>
      </c>
      <c r="AO441" s="43">
        <v>0</v>
      </c>
      <c r="AP441" s="43">
        <v>0</v>
      </c>
      <c r="AQ441" s="43">
        <v>0</v>
      </c>
      <c r="AR441" s="43">
        <v>0</v>
      </c>
      <c r="AS441" s="43">
        <v>0</v>
      </c>
      <c r="AT441" s="43">
        <v>0</v>
      </c>
      <c r="AU441" s="43">
        <v>0</v>
      </c>
      <c r="AV441" s="43"/>
      <c r="AW441" s="19"/>
      <c r="AX441" s="24">
        <f t="shared" si="73"/>
        <v>0</v>
      </c>
      <c r="AY441" s="24">
        <f t="shared" si="74"/>
        <v>0</v>
      </c>
      <c r="AZ441" s="24">
        <f t="shared" si="75"/>
        <v>0</v>
      </c>
      <c r="BA441" s="457">
        <f t="shared" si="76"/>
        <v>3</v>
      </c>
      <c r="BB441" s="217">
        <f t="shared" si="79"/>
        <v>1</v>
      </c>
      <c r="BC441" s="216">
        <f t="shared" si="77"/>
        <v>1</v>
      </c>
      <c r="BD441" s="14">
        <f t="shared" si="80"/>
        <v>31</v>
      </c>
      <c r="BE441" s="349">
        <f t="shared" si="78"/>
        <v>10759698</v>
      </c>
    </row>
    <row r="442" spans="1:57" s="14" customFormat="1" x14ac:dyDescent="0.2">
      <c r="A442" s="40">
        <v>42478</v>
      </c>
      <c r="B442" s="22">
        <v>9058805052</v>
      </c>
      <c r="C442" s="22">
        <f>COUNTIF(СписМінфін!$B$2:$B$101,F442)</f>
        <v>1</v>
      </c>
      <c r="D442" s="22">
        <v>9058805052</v>
      </c>
      <c r="E442" s="22" t="str">
        <f t="shared" si="70"/>
        <v>4ПУБЛІЧНЕ АКЦIОНЕРНЕ ТОВАРИСТВО "СУМСЬКЕ МАШИНОБУДІВНЕ НАУКОВО-ВИРОБНИЧЕ ОБ'ЄДНАННЯ"</v>
      </c>
      <c r="F442" s="71" t="s">
        <v>48</v>
      </c>
      <c r="G442" s="41">
        <v>57479918286</v>
      </c>
      <c r="H442" s="40">
        <v>42478</v>
      </c>
      <c r="I442" s="40">
        <v>42478</v>
      </c>
      <c r="J442" s="40" t="s">
        <v>108</v>
      </c>
      <c r="K442" s="42">
        <v>12750054</v>
      </c>
      <c r="L442" s="40">
        <v>42513</v>
      </c>
      <c r="M442" s="24">
        <f t="shared" si="71"/>
        <v>12750054</v>
      </c>
      <c r="N442" s="40">
        <v>42514</v>
      </c>
      <c r="O442" s="24">
        <v>12750054</v>
      </c>
      <c r="P442" s="43">
        <v>0</v>
      </c>
      <c r="Q442" s="43">
        <v>0</v>
      </c>
      <c r="R442" s="43">
        <v>0</v>
      </c>
      <c r="S442" s="43">
        <v>0</v>
      </c>
      <c r="T442" s="43">
        <v>0</v>
      </c>
      <c r="U442" s="43">
        <v>0</v>
      </c>
      <c r="V442" s="43">
        <v>0</v>
      </c>
      <c r="W442" s="43">
        <v>0</v>
      </c>
      <c r="X442" s="43">
        <v>0</v>
      </c>
      <c r="Y442" s="223">
        <v>0</v>
      </c>
      <c r="Z442" s="339"/>
      <c r="AA442" s="228">
        <v>0</v>
      </c>
      <c r="AB442" s="43">
        <v>0</v>
      </c>
      <c r="AC442" s="43">
        <v>0</v>
      </c>
      <c r="AD442" s="43">
        <v>0</v>
      </c>
      <c r="AE442" s="43">
        <v>0</v>
      </c>
      <c r="AF442" s="223">
        <v>0</v>
      </c>
      <c r="AG442" s="234"/>
      <c r="AH442" s="228">
        <v>0</v>
      </c>
      <c r="AI442" s="56">
        <f t="shared" si="72"/>
        <v>12750054</v>
      </c>
      <c r="AJ442" s="40">
        <v>42517</v>
      </c>
      <c r="AK442" s="56">
        <v>12750054</v>
      </c>
      <c r="AL442" s="43">
        <v>0</v>
      </c>
      <c r="AM442" s="43">
        <v>0</v>
      </c>
      <c r="AN442" s="43">
        <v>0</v>
      </c>
      <c r="AO442" s="43">
        <v>0</v>
      </c>
      <c r="AP442" s="43">
        <v>0</v>
      </c>
      <c r="AQ442" s="43">
        <v>0</v>
      </c>
      <c r="AR442" s="43">
        <v>0</v>
      </c>
      <c r="AS442" s="43">
        <v>0</v>
      </c>
      <c r="AT442" s="43">
        <v>0</v>
      </c>
      <c r="AU442" s="43">
        <v>0</v>
      </c>
      <c r="AV442" s="43"/>
      <c r="AW442" s="19"/>
      <c r="AX442" s="24">
        <f t="shared" si="73"/>
        <v>0</v>
      </c>
      <c r="AY442" s="24">
        <f t="shared" si="74"/>
        <v>0</v>
      </c>
      <c r="AZ442" s="24">
        <f t="shared" si="75"/>
        <v>0</v>
      </c>
      <c r="BA442" s="457">
        <f t="shared" si="76"/>
        <v>4</v>
      </c>
      <c r="BB442" s="217">
        <f t="shared" si="79"/>
        <v>1</v>
      </c>
      <c r="BC442" s="216">
        <f t="shared" si="77"/>
        <v>1</v>
      </c>
      <c r="BD442" s="14">
        <f t="shared" si="80"/>
        <v>36</v>
      </c>
      <c r="BE442" s="349">
        <f t="shared" si="78"/>
        <v>12750054</v>
      </c>
    </row>
    <row r="443" spans="1:57" s="14" customFormat="1" x14ac:dyDescent="0.2">
      <c r="A443" s="40">
        <v>42509</v>
      </c>
      <c r="B443" s="22">
        <v>9080688547</v>
      </c>
      <c r="C443" s="22">
        <f>COUNTIF(СписМінфін!$B$2:$B$101,F443)</f>
        <v>1</v>
      </c>
      <c r="D443" s="22">
        <v>9080688547</v>
      </c>
      <c r="E443" s="22" t="str">
        <f t="shared" si="70"/>
        <v>5ПУБЛІЧНЕ АКЦIОНЕРНЕ ТОВАРИСТВО "СУМСЬКЕ МАШИНОБУДІВНЕ НАУКОВО-ВИРОБНИЧЕ ОБ'ЄДНАННЯ"</v>
      </c>
      <c r="F443" s="71" t="s">
        <v>48</v>
      </c>
      <c r="G443" s="41">
        <v>57479918286</v>
      </c>
      <c r="H443" s="40">
        <v>42509</v>
      </c>
      <c r="I443" s="40">
        <v>42509</v>
      </c>
      <c r="J443" s="40" t="s">
        <v>108</v>
      </c>
      <c r="K443" s="56">
        <v>11238674</v>
      </c>
      <c r="L443" s="40">
        <v>42542</v>
      </c>
      <c r="M443" s="24">
        <f t="shared" si="71"/>
        <v>11238674</v>
      </c>
      <c r="N443" s="40">
        <v>42543</v>
      </c>
      <c r="O443" s="24">
        <v>11238674</v>
      </c>
      <c r="P443" s="43">
        <v>0</v>
      </c>
      <c r="Q443" s="43">
        <v>0</v>
      </c>
      <c r="R443" s="43">
        <v>0</v>
      </c>
      <c r="S443" s="43">
        <v>0</v>
      </c>
      <c r="T443" s="43">
        <v>0</v>
      </c>
      <c r="U443" s="43">
        <v>0</v>
      </c>
      <c r="V443" s="43">
        <v>0</v>
      </c>
      <c r="W443" s="43">
        <v>0</v>
      </c>
      <c r="X443" s="43">
        <v>0</v>
      </c>
      <c r="Y443" s="223">
        <v>0</v>
      </c>
      <c r="Z443" s="339"/>
      <c r="AA443" s="228">
        <v>0</v>
      </c>
      <c r="AB443" s="43">
        <v>0</v>
      </c>
      <c r="AC443" s="43">
        <v>0</v>
      </c>
      <c r="AD443" s="43">
        <v>0</v>
      </c>
      <c r="AE443" s="43">
        <v>0</v>
      </c>
      <c r="AF443" s="223">
        <v>0</v>
      </c>
      <c r="AG443" s="234"/>
      <c r="AH443" s="228">
        <v>0</v>
      </c>
      <c r="AI443" s="56">
        <f t="shared" si="72"/>
        <v>11238674</v>
      </c>
      <c r="AJ443" s="40">
        <v>42576</v>
      </c>
      <c r="AK443" s="56">
        <v>11238674</v>
      </c>
      <c r="AL443" s="43">
        <v>0</v>
      </c>
      <c r="AM443" s="43">
        <v>0</v>
      </c>
      <c r="AN443" s="43">
        <v>0</v>
      </c>
      <c r="AO443" s="43">
        <v>0</v>
      </c>
      <c r="AP443" s="43">
        <v>0</v>
      </c>
      <c r="AQ443" s="43">
        <v>0</v>
      </c>
      <c r="AR443" s="43">
        <v>0</v>
      </c>
      <c r="AS443" s="43">
        <v>0</v>
      </c>
      <c r="AT443" s="43">
        <v>0</v>
      </c>
      <c r="AU443" s="43">
        <v>0</v>
      </c>
      <c r="AV443" s="43"/>
      <c r="AW443" s="19"/>
      <c r="AX443" s="24">
        <f t="shared" si="73"/>
        <v>0</v>
      </c>
      <c r="AY443" s="24">
        <f t="shared" si="74"/>
        <v>0</v>
      </c>
      <c r="AZ443" s="24">
        <f t="shared" si="75"/>
        <v>0</v>
      </c>
      <c r="BA443" s="457">
        <f t="shared" si="76"/>
        <v>5</v>
      </c>
      <c r="BB443" s="217">
        <f t="shared" si="79"/>
        <v>1</v>
      </c>
      <c r="BC443" s="216">
        <f t="shared" si="77"/>
        <v>1</v>
      </c>
      <c r="BD443" s="14">
        <f t="shared" si="80"/>
        <v>34</v>
      </c>
      <c r="BE443" s="349">
        <f t="shared" si="78"/>
        <v>11238674</v>
      </c>
    </row>
    <row r="444" spans="1:57" s="14" customFormat="1" x14ac:dyDescent="0.2">
      <c r="A444" s="40">
        <v>42542</v>
      </c>
      <c r="B444" s="22">
        <v>9102797142</v>
      </c>
      <c r="C444" s="22">
        <f>COUNTIF(СписМінфін!$B$2:$B$101,F444)</f>
        <v>1</v>
      </c>
      <c r="D444" s="22">
        <v>9102797142</v>
      </c>
      <c r="E444" s="22" t="str">
        <f t="shared" si="70"/>
        <v>6ПУБЛІЧНЕ АКЦIОНЕРНЕ ТОВАРИСТВО "СУМСЬКЕ МАШИНОБУДІВНЕ НАУКОВО-ВИРОБНИЧЕ ОБ'ЄДНАННЯ"</v>
      </c>
      <c r="F444" s="71" t="s">
        <v>48</v>
      </c>
      <c r="G444" s="41">
        <v>57479918286</v>
      </c>
      <c r="H444" s="40">
        <v>42542</v>
      </c>
      <c r="I444" s="40">
        <v>42542</v>
      </c>
      <c r="J444" s="40" t="s">
        <v>108</v>
      </c>
      <c r="K444" s="56">
        <v>15344676</v>
      </c>
      <c r="L444" s="40">
        <v>42571</v>
      </c>
      <c r="M444" s="24">
        <f t="shared" si="71"/>
        <v>15344676</v>
      </c>
      <c r="N444" s="40">
        <v>42572</v>
      </c>
      <c r="O444" s="24">
        <v>15344676</v>
      </c>
      <c r="P444" s="43">
        <v>0</v>
      </c>
      <c r="Q444" s="43">
        <v>0</v>
      </c>
      <c r="R444" s="43">
        <v>0</v>
      </c>
      <c r="S444" s="43">
        <v>0</v>
      </c>
      <c r="T444" s="43">
        <v>0</v>
      </c>
      <c r="U444" s="43">
        <v>0</v>
      </c>
      <c r="V444" s="43">
        <v>0</v>
      </c>
      <c r="W444" s="43">
        <v>0</v>
      </c>
      <c r="X444" s="43">
        <v>0</v>
      </c>
      <c r="Y444" s="223">
        <v>0</v>
      </c>
      <c r="Z444" s="339"/>
      <c r="AA444" s="228">
        <v>0</v>
      </c>
      <c r="AB444" s="43">
        <v>0</v>
      </c>
      <c r="AC444" s="43">
        <v>0</v>
      </c>
      <c r="AD444" s="43">
        <v>0</v>
      </c>
      <c r="AE444" s="43">
        <v>0</v>
      </c>
      <c r="AF444" s="223">
        <v>0</v>
      </c>
      <c r="AG444" s="234"/>
      <c r="AH444" s="228">
        <v>0</v>
      </c>
      <c r="AI444" s="56">
        <f t="shared" si="72"/>
        <v>15344676</v>
      </c>
      <c r="AJ444" s="40">
        <v>42613</v>
      </c>
      <c r="AK444" s="56">
        <v>15344676</v>
      </c>
      <c r="AL444" s="43">
        <v>0</v>
      </c>
      <c r="AM444" s="43">
        <v>0</v>
      </c>
      <c r="AN444" s="43">
        <v>0</v>
      </c>
      <c r="AO444" s="43">
        <v>0</v>
      </c>
      <c r="AP444" s="43">
        <v>0</v>
      </c>
      <c r="AQ444" s="43">
        <v>0</v>
      </c>
      <c r="AR444" s="43">
        <v>0</v>
      </c>
      <c r="AS444" s="43">
        <v>0</v>
      </c>
      <c r="AT444" s="43">
        <v>0</v>
      </c>
      <c r="AU444" s="43">
        <v>0</v>
      </c>
      <c r="AV444" s="43"/>
      <c r="AW444" s="19"/>
      <c r="AX444" s="24">
        <f t="shared" si="73"/>
        <v>0</v>
      </c>
      <c r="AY444" s="24">
        <f t="shared" si="74"/>
        <v>0</v>
      </c>
      <c r="AZ444" s="24">
        <f t="shared" si="75"/>
        <v>0</v>
      </c>
      <c r="BA444" s="457">
        <f t="shared" si="76"/>
        <v>6</v>
      </c>
      <c r="BB444" s="217">
        <f t="shared" si="79"/>
        <v>1</v>
      </c>
      <c r="BC444" s="216">
        <f t="shared" si="77"/>
        <v>1</v>
      </c>
      <c r="BD444" s="14">
        <f t="shared" si="80"/>
        <v>30</v>
      </c>
      <c r="BE444" s="349">
        <f t="shared" si="78"/>
        <v>15344676</v>
      </c>
    </row>
    <row r="445" spans="1:57" s="14" customFormat="1" x14ac:dyDescent="0.2">
      <c r="A445" s="40">
        <v>42571</v>
      </c>
      <c r="B445" s="22">
        <v>9125808568</v>
      </c>
      <c r="C445" s="22">
        <f>COUNTIF(СписМінфін!$B$2:$B$101,F445)</f>
        <v>1</v>
      </c>
      <c r="D445" s="22">
        <v>9125808568</v>
      </c>
      <c r="E445" s="22" t="str">
        <f t="shared" si="70"/>
        <v>7ПУБЛІЧНЕ АКЦIОНЕРНЕ ТОВАРИСТВО "СУМСЬКЕ МАШИНОБУДІВНЕ НАУКОВО-ВИРОБНИЧЕ ОБ'ЄДНАННЯ"</v>
      </c>
      <c r="F445" s="71" t="s">
        <v>48</v>
      </c>
      <c r="G445" s="41">
        <v>57479918286</v>
      </c>
      <c r="H445" s="40">
        <v>42571</v>
      </c>
      <c r="I445" s="40">
        <v>42571</v>
      </c>
      <c r="J445" s="40" t="s">
        <v>108</v>
      </c>
      <c r="K445" s="56">
        <v>11570534</v>
      </c>
      <c r="L445" s="40">
        <v>42601</v>
      </c>
      <c r="M445" s="24">
        <f t="shared" si="71"/>
        <v>11570534</v>
      </c>
      <c r="N445" s="40">
        <v>42607</v>
      </c>
      <c r="O445" s="24">
        <v>11570534</v>
      </c>
      <c r="P445" s="43">
        <v>0</v>
      </c>
      <c r="Q445" s="43">
        <v>0</v>
      </c>
      <c r="R445" s="43">
        <v>0</v>
      </c>
      <c r="S445" s="43">
        <v>0</v>
      </c>
      <c r="T445" s="43">
        <v>0</v>
      </c>
      <c r="U445" s="43">
        <v>0</v>
      </c>
      <c r="V445" s="43">
        <v>0</v>
      </c>
      <c r="W445" s="43">
        <v>0</v>
      </c>
      <c r="X445" s="43">
        <v>0</v>
      </c>
      <c r="Y445" s="223">
        <v>0</v>
      </c>
      <c r="Z445" s="339"/>
      <c r="AA445" s="228">
        <v>0</v>
      </c>
      <c r="AB445" s="43">
        <v>0</v>
      </c>
      <c r="AC445" s="43">
        <v>0</v>
      </c>
      <c r="AD445" s="43">
        <v>0</v>
      </c>
      <c r="AE445" s="43">
        <v>0</v>
      </c>
      <c r="AF445" s="223">
        <v>0</v>
      </c>
      <c r="AG445" s="234"/>
      <c r="AH445" s="228">
        <v>0</v>
      </c>
      <c r="AI445" s="56">
        <f t="shared" si="72"/>
        <v>11570534</v>
      </c>
      <c r="AJ445" s="40">
        <v>42629</v>
      </c>
      <c r="AK445" s="56">
        <v>11570534</v>
      </c>
      <c r="AL445" s="43">
        <v>0</v>
      </c>
      <c r="AM445" s="43">
        <v>0</v>
      </c>
      <c r="AN445" s="43">
        <v>0</v>
      </c>
      <c r="AO445" s="43">
        <v>0</v>
      </c>
      <c r="AP445" s="43">
        <v>0</v>
      </c>
      <c r="AQ445" s="43">
        <v>0</v>
      </c>
      <c r="AR445" s="43">
        <v>0</v>
      </c>
      <c r="AS445" s="43">
        <v>0</v>
      </c>
      <c r="AT445" s="43">
        <v>0</v>
      </c>
      <c r="AU445" s="43">
        <v>0</v>
      </c>
      <c r="AV445" s="43"/>
      <c r="AW445" s="19"/>
      <c r="AX445" s="24">
        <f t="shared" si="73"/>
        <v>0</v>
      </c>
      <c r="AY445" s="24">
        <f t="shared" si="74"/>
        <v>0</v>
      </c>
      <c r="AZ445" s="24">
        <f t="shared" si="75"/>
        <v>0</v>
      </c>
      <c r="BA445" s="457">
        <f t="shared" si="76"/>
        <v>7</v>
      </c>
      <c r="BB445" s="217">
        <f t="shared" si="79"/>
        <v>1</v>
      </c>
      <c r="BC445" s="216">
        <f t="shared" si="77"/>
        <v>1</v>
      </c>
      <c r="BD445" s="14">
        <f t="shared" si="80"/>
        <v>36</v>
      </c>
      <c r="BE445" s="349">
        <f t="shared" si="78"/>
        <v>11570534</v>
      </c>
    </row>
    <row r="446" spans="1:57" s="14" customFormat="1" x14ac:dyDescent="0.2">
      <c r="A446" s="40">
        <v>42601</v>
      </c>
      <c r="B446" s="22">
        <v>9149862520</v>
      </c>
      <c r="C446" s="22">
        <f>COUNTIF(СписМінфін!$B$2:$B$101,F446)</f>
        <v>1</v>
      </c>
      <c r="D446" s="22">
        <v>9149862520</v>
      </c>
      <c r="E446" s="22" t="str">
        <f t="shared" si="70"/>
        <v>8ПУБЛІЧНЕ АКЦIОНЕРНЕ ТОВАРИСТВО "СУМСЬКЕ МАШИНОБУДІВНЕ НАУКОВО-ВИРОБНИЧЕ ОБ'ЄДНАННЯ"</v>
      </c>
      <c r="F446" s="71" t="s">
        <v>48</v>
      </c>
      <c r="G446" s="41">
        <v>57479918286</v>
      </c>
      <c r="H446" s="40">
        <v>42601</v>
      </c>
      <c r="I446" s="40">
        <v>42601</v>
      </c>
      <c r="J446" s="40" t="s">
        <v>108</v>
      </c>
      <c r="K446" s="56">
        <v>4451577</v>
      </c>
      <c r="L446" s="40">
        <v>42634</v>
      </c>
      <c r="M446" s="24">
        <f t="shared" si="71"/>
        <v>4451577</v>
      </c>
      <c r="N446" s="40">
        <v>42635</v>
      </c>
      <c r="O446" s="24">
        <v>4451577</v>
      </c>
      <c r="P446" s="43">
        <v>0</v>
      </c>
      <c r="Q446" s="43">
        <v>0</v>
      </c>
      <c r="R446" s="43">
        <v>0</v>
      </c>
      <c r="S446" s="43">
        <v>0</v>
      </c>
      <c r="T446" s="43">
        <v>0</v>
      </c>
      <c r="U446" s="43">
        <v>0</v>
      </c>
      <c r="V446" s="43">
        <v>0</v>
      </c>
      <c r="W446" s="43">
        <v>0</v>
      </c>
      <c r="X446" s="43">
        <v>0</v>
      </c>
      <c r="Y446" s="223">
        <v>0</v>
      </c>
      <c r="Z446" s="339"/>
      <c r="AA446" s="228">
        <v>0</v>
      </c>
      <c r="AB446" s="43">
        <v>0</v>
      </c>
      <c r="AC446" s="43">
        <v>0</v>
      </c>
      <c r="AD446" s="43">
        <v>0</v>
      </c>
      <c r="AE446" s="43">
        <v>0</v>
      </c>
      <c r="AF446" s="223">
        <v>0</v>
      </c>
      <c r="AG446" s="234"/>
      <c r="AH446" s="228">
        <v>0</v>
      </c>
      <c r="AI446" s="56">
        <f t="shared" si="72"/>
        <v>4451577</v>
      </c>
      <c r="AJ446" s="40">
        <v>42668</v>
      </c>
      <c r="AK446" s="56">
        <v>4451577</v>
      </c>
      <c r="AL446" s="43">
        <v>0</v>
      </c>
      <c r="AM446" s="43">
        <v>0</v>
      </c>
      <c r="AN446" s="43">
        <v>0</v>
      </c>
      <c r="AO446" s="43">
        <v>0</v>
      </c>
      <c r="AP446" s="43">
        <v>0</v>
      </c>
      <c r="AQ446" s="43">
        <v>0</v>
      </c>
      <c r="AR446" s="43">
        <v>0</v>
      </c>
      <c r="AS446" s="43">
        <v>0</v>
      </c>
      <c r="AT446" s="43">
        <v>0</v>
      </c>
      <c r="AU446" s="43">
        <v>0</v>
      </c>
      <c r="AV446" s="43"/>
      <c r="AW446" s="19"/>
      <c r="AX446" s="24">
        <f t="shared" si="73"/>
        <v>0</v>
      </c>
      <c r="AY446" s="24">
        <f t="shared" si="74"/>
        <v>0</v>
      </c>
      <c r="AZ446" s="24">
        <f t="shared" si="75"/>
        <v>0</v>
      </c>
      <c r="BA446" s="457">
        <f t="shared" si="76"/>
        <v>8</v>
      </c>
      <c r="BB446" s="217">
        <f t="shared" si="79"/>
        <v>1</v>
      </c>
      <c r="BC446" s="216">
        <f t="shared" si="77"/>
        <v>1</v>
      </c>
      <c r="BD446" s="14">
        <f t="shared" si="80"/>
        <v>34</v>
      </c>
      <c r="BE446" s="349">
        <f t="shared" si="78"/>
        <v>4451577</v>
      </c>
    </row>
    <row r="447" spans="1:57" s="14" customFormat="1" x14ac:dyDescent="0.2">
      <c r="A447" s="40">
        <v>42632</v>
      </c>
      <c r="B447" s="22">
        <v>9171847556</v>
      </c>
      <c r="C447" s="22">
        <f>COUNTIF(СписМінфін!$B$2:$B$101,F447)</f>
        <v>1</v>
      </c>
      <c r="D447" s="22">
        <v>9171847556</v>
      </c>
      <c r="E447" s="22" t="str">
        <f t="shared" si="70"/>
        <v>9ПУБЛІЧНЕ АКЦIОНЕРНЕ ТОВАРИСТВО "СУМСЬКЕ МАШИНОБУДІВНЕ НАУКОВО-ВИРОБНИЧЕ ОБ'ЄДНАННЯ"</v>
      </c>
      <c r="F447" s="71" t="s">
        <v>48</v>
      </c>
      <c r="G447" s="41">
        <v>57479918286</v>
      </c>
      <c r="H447" s="40">
        <v>42632</v>
      </c>
      <c r="I447" s="40">
        <v>42632</v>
      </c>
      <c r="J447" s="40" t="s">
        <v>108</v>
      </c>
      <c r="K447" s="56">
        <v>7628230</v>
      </c>
      <c r="L447" s="40">
        <v>42663</v>
      </c>
      <c r="M447" s="24">
        <f t="shared" si="71"/>
        <v>7608478</v>
      </c>
      <c r="N447" s="40">
        <v>42664</v>
      </c>
      <c r="O447" s="24">
        <v>7608478</v>
      </c>
      <c r="P447" s="43">
        <v>0</v>
      </c>
      <c r="Q447" s="43">
        <v>0</v>
      </c>
      <c r="R447" s="43">
        <v>0</v>
      </c>
      <c r="S447" s="43">
        <v>0</v>
      </c>
      <c r="T447" s="43">
        <v>0</v>
      </c>
      <c r="U447" s="43">
        <v>0</v>
      </c>
      <c r="V447" s="43">
        <v>0</v>
      </c>
      <c r="W447" s="43">
        <v>0</v>
      </c>
      <c r="X447" s="43">
        <v>0</v>
      </c>
      <c r="Y447" s="223">
        <v>0</v>
      </c>
      <c r="Z447" s="339"/>
      <c r="AA447" s="228">
        <v>0</v>
      </c>
      <c r="AB447" s="43">
        <v>0</v>
      </c>
      <c r="AC447" s="43">
        <v>0</v>
      </c>
      <c r="AD447" s="43">
        <v>0</v>
      </c>
      <c r="AE447" s="43">
        <v>0</v>
      </c>
      <c r="AF447" s="223">
        <v>0</v>
      </c>
      <c r="AG447" s="234"/>
      <c r="AH447" s="228">
        <v>0</v>
      </c>
      <c r="AI447" s="56">
        <f t="shared" si="72"/>
        <v>7608478</v>
      </c>
      <c r="AJ447" s="40">
        <v>42767</v>
      </c>
      <c r="AK447" s="56">
        <v>7608478</v>
      </c>
      <c r="AL447" s="43">
        <v>0</v>
      </c>
      <c r="AM447" s="43">
        <v>0</v>
      </c>
      <c r="AN447" s="43">
        <v>0</v>
      </c>
      <c r="AO447" s="43">
        <v>0</v>
      </c>
      <c r="AP447" s="43">
        <v>0</v>
      </c>
      <c r="AQ447" s="43">
        <v>0</v>
      </c>
      <c r="AR447" s="43">
        <v>0</v>
      </c>
      <c r="AS447" s="43">
        <v>0</v>
      </c>
      <c r="AT447" s="43">
        <v>0</v>
      </c>
      <c r="AU447" s="43">
        <v>0</v>
      </c>
      <c r="AV447" s="43"/>
      <c r="AW447" s="19"/>
      <c r="AX447" s="24">
        <f t="shared" si="73"/>
        <v>19752</v>
      </c>
      <c r="AY447" s="24">
        <f t="shared" si="74"/>
        <v>0</v>
      </c>
      <c r="AZ447" s="24">
        <f t="shared" si="75"/>
        <v>19752</v>
      </c>
      <c r="BA447" s="457">
        <f t="shared" si="76"/>
        <v>9</v>
      </c>
      <c r="BB447" s="217">
        <f t="shared" si="79"/>
        <v>0.9974106706273933</v>
      </c>
      <c r="BC447" s="216">
        <f t="shared" si="77"/>
        <v>1</v>
      </c>
      <c r="BD447" s="14">
        <f t="shared" si="80"/>
        <v>32</v>
      </c>
      <c r="BE447" s="349">
        <f t="shared" si="78"/>
        <v>7628230</v>
      </c>
    </row>
    <row r="448" spans="1:57" s="14" customFormat="1" x14ac:dyDescent="0.2">
      <c r="A448" s="40">
        <v>42663</v>
      </c>
      <c r="B448" s="22">
        <v>9197475237</v>
      </c>
      <c r="C448" s="22">
        <f>COUNTIF(СписМінфін!$B$2:$B$101,F448)</f>
        <v>1</v>
      </c>
      <c r="D448" s="22">
        <v>9197475237</v>
      </c>
      <c r="E448" s="22" t="str">
        <f t="shared" si="70"/>
        <v>10ПУБЛІЧНЕ АКЦIОНЕРНЕ ТОВАРИСТВО "СУМСЬКЕ МАШИНОБУДІВНЕ НАУКОВО-ВИРОБНИЧЕ ОБ'ЄДНАННЯ"</v>
      </c>
      <c r="F448" s="71" t="s">
        <v>48</v>
      </c>
      <c r="G448" s="41">
        <v>57479918286</v>
      </c>
      <c r="H448" s="40">
        <v>42663</v>
      </c>
      <c r="I448" s="40">
        <v>42663</v>
      </c>
      <c r="J448" s="40" t="s">
        <v>108</v>
      </c>
      <c r="K448" s="56">
        <v>3972009</v>
      </c>
      <c r="L448" s="40">
        <v>42692</v>
      </c>
      <c r="M448" s="24">
        <f t="shared" si="71"/>
        <v>3972009</v>
      </c>
      <c r="N448" s="31">
        <v>42695</v>
      </c>
      <c r="O448" s="30">
        <v>3972009</v>
      </c>
      <c r="P448" s="43">
        <v>0</v>
      </c>
      <c r="Q448" s="43">
        <v>0</v>
      </c>
      <c r="R448" s="43">
        <v>0</v>
      </c>
      <c r="S448" s="43">
        <v>0</v>
      </c>
      <c r="T448" s="43">
        <v>0</v>
      </c>
      <c r="U448" s="43">
        <v>0</v>
      </c>
      <c r="V448" s="43">
        <v>0</v>
      </c>
      <c r="W448" s="43">
        <v>0</v>
      </c>
      <c r="X448" s="43">
        <v>0</v>
      </c>
      <c r="Y448" s="223">
        <v>0</v>
      </c>
      <c r="Z448" s="339"/>
      <c r="AA448" s="228">
        <v>0</v>
      </c>
      <c r="AB448" s="43">
        <v>0</v>
      </c>
      <c r="AC448" s="43">
        <v>0</v>
      </c>
      <c r="AD448" s="43">
        <v>0</v>
      </c>
      <c r="AE448" s="43">
        <v>0</v>
      </c>
      <c r="AF448" s="223">
        <v>0</v>
      </c>
      <c r="AG448" s="234"/>
      <c r="AH448" s="228">
        <v>0</v>
      </c>
      <c r="AI448" s="56">
        <f t="shared" si="72"/>
        <v>3972009</v>
      </c>
      <c r="AJ448" s="40">
        <v>42767</v>
      </c>
      <c r="AK448" s="57">
        <v>3972009</v>
      </c>
      <c r="AL448" s="43">
        <v>0</v>
      </c>
      <c r="AM448" s="43">
        <v>0</v>
      </c>
      <c r="AN448" s="43">
        <v>0</v>
      </c>
      <c r="AO448" s="43">
        <v>0</v>
      </c>
      <c r="AP448" s="43">
        <v>0</v>
      </c>
      <c r="AQ448" s="43">
        <v>0</v>
      </c>
      <c r="AR448" s="43">
        <v>0</v>
      </c>
      <c r="AS448" s="43">
        <v>0</v>
      </c>
      <c r="AT448" s="43">
        <v>0</v>
      </c>
      <c r="AU448" s="43">
        <v>0</v>
      </c>
      <c r="AV448" s="43"/>
      <c r="AW448" s="19"/>
      <c r="AX448" s="24">
        <f t="shared" si="73"/>
        <v>0</v>
      </c>
      <c r="AY448" s="24">
        <f t="shared" si="74"/>
        <v>0</v>
      </c>
      <c r="AZ448" s="24">
        <f t="shared" si="75"/>
        <v>0</v>
      </c>
      <c r="BA448" s="457">
        <f t="shared" si="76"/>
        <v>10</v>
      </c>
      <c r="BB448" s="217">
        <f t="shared" si="79"/>
        <v>1</v>
      </c>
      <c r="BC448" s="216">
        <f t="shared" si="77"/>
        <v>1</v>
      </c>
      <c r="BD448" s="14">
        <f t="shared" si="80"/>
        <v>32</v>
      </c>
      <c r="BE448" s="349">
        <f t="shared" si="78"/>
        <v>3972009</v>
      </c>
    </row>
    <row r="449" spans="1:57" s="14" customFormat="1" x14ac:dyDescent="0.2">
      <c r="A449" s="40">
        <v>42692</v>
      </c>
      <c r="B449" s="22">
        <v>9222434334</v>
      </c>
      <c r="C449" s="22">
        <f>COUNTIF(СписМінфін!$B$2:$B$101,F449)</f>
        <v>1</v>
      </c>
      <c r="D449" s="22">
        <v>9222434334</v>
      </c>
      <c r="E449" s="22" t="str">
        <f t="shared" si="70"/>
        <v>11ПУБЛІЧНЕ АКЦIОНЕРНЕ ТОВАРИСТВО "СУМСЬКЕ МАШИНОБУДІВНЕ НАУКОВО-ВИРОБНИЧЕ ОБ'ЄДНАННЯ"</v>
      </c>
      <c r="F449" s="71" t="s">
        <v>48</v>
      </c>
      <c r="G449" s="41">
        <v>57479918286</v>
      </c>
      <c r="H449" s="40">
        <v>42692</v>
      </c>
      <c r="I449" s="40">
        <v>42692</v>
      </c>
      <c r="J449" s="40" t="s">
        <v>108</v>
      </c>
      <c r="K449" s="56">
        <v>10748612</v>
      </c>
      <c r="L449" s="40">
        <v>42725</v>
      </c>
      <c r="M449" s="24">
        <f t="shared" si="71"/>
        <v>10748144</v>
      </c>
      <c r="N449" s="40">
        <v>42726</v>
      </c>
      <c r="O449" s="24">
        <v>10748144</v>
      </c>
      <c r="P449" s="43">
        <v>0</v>
      </c>
      <c r="Q449" s="43">
        <v>0</v>
      </c>
      <c r="R449" s="43">
        <v>0</v>
      </c>
      <c r="S449" s="43">
        <v>0</v>
      </c>
      <c r="T449" s="43">
        <v>0</v>
      </c>
      <c r="U449" s="43">
        <v>0</v>
      </c>
      <c r="V449" s="43">
        <v>0</v>
      </c>
      <c r="W449" s="43">
        <v>0</v>
      </c>
      <c r="X449" s="43">
        <v>0</v>
      </c>
      <c r="Y449" s="223">
        <v>0</v>
      </c>
      <c r="Z449" s="339"/>
      <c r="AA449" s="228">
        <v>0</v>
      </c>
      <c r="AB449" s="43">
        <v>0</v>
      </c>
      <c r="AC449" s="43">
        <v>0</v>
      </c>
      <c r="AD449" s="43">
        <v>0</v>
      </c>
      <c r="AE449" s="43">
        <v>0</v>
      </c>
      <c r="AF449" s="223">
        <v>0</v>
      </c>
      <c r="AG449" s="234"/>
      <c r="AH449" s="228">
        <v>0</v>
      </c>
      <c r="AI449" s="56">
        <f t="shared" si="72"/>
        <v>10748144</v>
      </c>
      <c r="AJ449" s="40">
        <v>42767</v>
      </c>
      <c r="AK449" s="56">
        <v>10748144</v>
      </c>
      <c r="AL449" s="43">
        <v>0</v>
      </c>
      <c r="AM449" s="43">
        <v>0</v>
      </c>
      <c r="AN449" s="43">
        <v>0</v>
      </c>
      <c r="AO449" s="43">
        <v>0</v>
      </c>
      <c r="AP449" s="43">
        <v>0</v>
      </c>
      <c r="AQ449" s="43">
        <v>0</v>
      </c>
      <c r="AR449" s="43">
        <v>0</v>
      </c>
      <c r="AS449" s="43">
        <v>0</v>
      </c>
      <c r="AT449" s="43">
        <v>0</v>
      </c>
      <c r="AU449" s="43">
        <v>0</v>
      </c>
      <c r="AV449" s="43"/>
      <c r="AW449" s="19"/>
      <c r="AX449" s="24">
        <f t="shared" si="73"/>
        <v>468</v>
      </c>
      <c r="AY449" s="24">
        <f t="shared" si="74"/>
        <v>0</v>
      </c>
      <c r="AZ449" s="24">
        <f t="shared" si="75"/>
        <v>468</v>
      </c>
      <c r="BA449" s="457">
        <f t="shared" si="76"/>
        <v>11</v>
      </c>
      <c r="BB449" s="217">
        <f t="shared" si="79"/>
        <v>0.99995645949449097</v>
      </c>
      <c r="BC449" s="216">
        <f t="shared" si="77"/>
        <v>1</v>
      </c>
      <c r="BD449" s="14">
        <f t="shared" si="80"/>
        <v>34</v>
      </c>
      <c r="BE449" s="349">
        <f t="shared" si="78"/>
        <v>10748612</v>
      </c>
    </row>
    <row r="450" spans="1:57" s="14" customFormat="1" x14ac:dyDescent="0.2">
      <c r="A450" s="40">
        <v>42724</v>
      </c>
      <c r="B450" s="22">
        <v>9246313460</v>
      </c>
      <c r="C450" s="22">
        <f>COUNTIF(СписМінфін!$B$2:$B$101,F450)</f>
        <v>1</v>
      </c>
      <c r="D450" s="22">
        <v>9246313460</v>
      </c>
      <c r="E450" s="22" t="str">
        <f t="shared" si="70"/>
        <v>12ПУБЛІЧНЕ АКЦIОНЕРНЕ ТОВАРИСТВО "СУМСЬКЕ МАШИНОБУДІВНЕ НАУКОВО-ВИРОБНИЧЕ ОБ'ЄДНАННЯ"</v>
      </c>
      <c r="F450" s="71" t="s">
        <v>48</v>
      </c>
      <c r="G450" s="41">
        <v>57479918286</v>
      </c>
      <c r="H450" s="40">
        <v>42724</v>
      </c>
      <c r="I450" s="40">
        <v>42724</v>
      </c>
      <c r="J450" s="40" t="s">
        <v>108</v>
      </c>
      <c r="K450" s="56">
        <v>15706007</v>
      </c>
      <c r="L450" s="40">
        <v>42754</v>
      </c>
      <c r="M450" s="24">
        <f t="shared" si="71"/>
        <v>15706007</v>
      </c>
      <c r="N450" s="40">
        <v>42755</v>
      </c>
      <c r="O450" s="24">
        <v>15706007</v>
      </c>
      <c r="P450" s="43">
        <v>0</v>
      </c>
      <c r="Q450" s="43">
        <v>0</v>
      </c>
      <c r="R450" s="43">
        <v>0</v>
      </c>
      <c r="S450" s="43">
        <v>0</v>
      </c>
      <c r="T450" s="43">
        <v>0</v>
      </c>
      <c r="U450" s="43">
        <v>0</v>
      </c>
      <c r="V450" s="43">
        <v>0</v>
      </c>
      <c r="W450" s="43">
        <v>0</v>
      </c>
      <c r="X450" s="43">
        <v>0</v>
      </c>
      <c r="Y450" s="223">
        <v>0</v>
      </c>
      <c r="Z450" s="339"/>
      <c r="AA450" s="228">
        <v>0</v>
      </c>
      <c r="AB450" s="43">
        <v>0</v>
      </c>
      <c r="AC450" s="43">
        <v>0</v>
      </c>
      <c r="AD450" s="43">
        <v>0</v>
      </c>
      <c r="AE450" s="43">
        <v>0</v>
      </c>
      <c r="AF450" s="223">
        <v>0</v>
      </c>
      <c r="AG450" s="234"/>
      <c r="AH450" s="228">
        <v>0</v>
      </c>
      <c r="AI450" s="56">
        <f t="shared" si="72"/>
        <v>15706007</v>
      </c>
      <c r="AJ450" s="40">
        <v>42786</v>
      </c>
      <c r="AK450" s="56">
        <v>15706007</v>
      </c>
      <c r="AL450" s="43">
        <v>0</v>
      </c>
      <c r="AM450" s="43">
        <v>0</v>
      </c>
      <c r="AN450" s="43">
        <v>0</v>
      </c>
      <c r="AO450" s="43">
        <v>0</v>
      </c>
      <c r="AP450" s="43">
        <v>0</v>
      </c>
      <c r="AQ450" s="43">
        <v>0</v>
      </c>
      <c r="AR450" s="43">
        <v>0</v>
      </c>
      <c r="AS450" s="43">
        <v>0</v>
      </c>
      <c r="AT450" s="43">
        <v>0</v>
      </c>
      <c r="AU450" s="43">
        <v>0</v>
      </c>
      <c r="AV450" s="43"/>
      <c r="AW450" s="19"/>
      <c r="AX450" s="24">
        <f t="shared" si="73"/>
        <v>0</v>
      </c>
      <c r="AY450" s="24">
        <f t="shared" si="74"/>
        <v>0</v>
      </c>
      <c r="AZ450" s="24">
        <f t="shared" si="75"/>
        <v>0</v>
      </c>
      <c r="BA450" s="457">
        <f t="shared" si="76"/>
        <v>12</v>
      </c>
      <c r="BB450" s="217">
        <f t="shared" si="79"/>
        <v>1</v>
      </c>
      <c r="BC450" s="216">
        <f t="shared" si="77"/>
        <v>1</v>
      </c>
      <c r="BD450" s="14">
        <f t="shared" si="80"/>
        <v>31</v>
      </c>
      <c r="BE450" s="349">
        <f t="shared" si="78"/>
        <v>15706007</v>
      </c>
    </row>
    <row r="451" spans="1:57" s="14" customFormat="1" x14ac:dyDescent="0.2">
      <c r="A451" s="40">
        <v>42419</v>
      </c>
      <c r="B451" s="22">
        <v>9020413507</v>
      </c>
      <c r="C451" s="22">
        <f>COUNTIF(СписМінфін!$B$2:$B$101,F451)</f>
        <v>1</v>
      </c>
      <c r="D451" s="22">
        <v>9020413507</v>
      </c>
      <c r="E451" s="22" t="str">
        <f t="shared" si="70"/>
        <v>2ПУБЛІЧНЕ АКЦIОНЕРНЕ ТОВАРИСТВО "ФАРМАК"</v>
      </c>
      <c r="F451" s="71" t="s">
        <v>49</v>
      </c>
      <c r="G451" s="41">
        <v>4811926650</v>
      </c>
      <c r="H451" s="40">
        <v>42419</v>
      </c>
      <c r="I451" s="40">
        <v>42419</v>
      </c>
      <c r="J451" s="40" t="s">
        <v>108</v>
      </c>
      <c r="K451" s="42">
        <v>499905</v>
      </c>
      <c r="L451" s="40">
        <v>42450</v>
      </c>
      <c r="M451" s="24">
        <f t="shared" si="71"/>
        <v>395530</v>
      </c>
      <c r="N451" s="40">
        <v>42451</v>
      </c>
      <c r="O451" s="24">
        <v>395530</v>
      </c>
      <c r="P451" s="43">
        <v>0</v>
      </c>
      <c r="Q451" s="43">
        <v>0</v>
      </c>
      <c r="R451" s="43">
        <v>0</v>
      </c>
      <c r="S451" s="43">
        <v>0</v>
      </c>
      <c r="T451" s="43">
        <v>0</v>
      </c>
      <c r="U451" s="43">
        <v>0</v>
      </c>
      <c r="V451" s="43">
        <v>0</v>
      </c>
      <c r="W451" s="43">
        <v>0</v>
      </c>
      <c r="X451" s="43">
        <v>0</v>
      </c>
      <c r="Y451" s="223">
        <v>0</v>
      </c>
      <c r="Z451" s="339"/>
      <c r="AA451" s="228">
        <v>0</v>
      </c>
      <c r="AB451" s="43">
        <v>0</v>
      </c>
      <c r="AC451" s="43">
        <v>0</v>
      </c>
      <c r="AD451" s="43">
        <v>0</v>
      </c>
      <c r="AE451" s="43">
        <v>0</v>
      </c>
      <c r="AF451" s="223">
        <v>0</v>
      </c>
      <c r="AG451" s="234"/>
      <c r="AH451" s="228">
        <v>0</v>
      </c>
      <c r="AI451" s="56">
        <f t="shared" si="72"/>
        <v>395530</v>
      </c>
      <c r="AJ451" s="40">
        <v>42458</v>
      </c>
      <c r="AK451" s="56">
        <v>395530</v>
      </c>
      <c r="AL451" s="43">
        <v>0</v>
      </c>
      <c r="AM451" s="43">
        <v>0</v>
      </c>
      <c r="AN451" s="43">
        <v>0</v>
      </c>
      <c r="AO451" s="43">
        <v>0</v>
      </c>
      <c r="AP451" s="43">
        <v>0</v>
      </c>
      <c r="AQ451" s="43">
        <v>0</v>
      </c>
      <c r="AR451" s="43">
        <v>0</v>
      </c>
      <c r="AS451" s="43">
        <v>0</v>
      </c>
      <c r="AT451" s="43">
        <v>0</v>
      </c>
      <c r="AU451" s="43">
        <v>0</v>
      </c>
      <c r="AV451" s="43"/>
      <c r="AW451" s="19"/>
      <c r="AX451" s="24">
        <f t="shared" si="73"/>
        <v>104375</v>
      </c>
      <c r="AY451" s="24">
        <f t="shared" si="74"/>
        <v>0</v>
      </c>
      <c r="AZ451" s="24">
        <f t="shared" si="75"/>
        <v>104375</v>
      </c>
      <c r="BA451" s="457">
        <f t="shared" si="76"/>
        <v>2</v>
      </c>
      <c r="BB451" s="217">
        <f t="shared" si="79"/>
        <v>0.79121032996269292</v>
      </c>
      <c r="BC451" s="216">
        <f t="shared" si="77"/>
        <v>1</v>
      </c>
      <c r="BD451" s="14">
        <f t="shared" si="80"/>
        <v>32</v>
      </c>
      <c r="BE451" s="349">
        <f t="shared" si="78"/>
        <v>499905</v>
      </c>
    </row>
    <row r="452" spans="1:57" s="14" customFormat="1" x14ac:dyDescent="0.2">
      <c r="A452" s="40">
        <v>42447</v>
      </c>
      <c r="B452" s="22">
        <v>9038119505</v>
      </c>
      <c r="C452" s="22">
        <f>COUNTIF(СписМінфін!$B$2:$B$101,F452)</f>
        <v>1</v>
      </c>
      <c r="D452" s="22">
        <v>9038119505</v>
      </c>
      <c r="E452" s="22" t="str">
        <f t="shared" si="70"/>
        <v>3ПУБЛІЧНЕ АКЦIОНЕРНЕ ТОВАРИСТВО "ФАРМАК"</v>
      </c>
      <c r="F452" s="71" t="s">
        <v>49</v>
      </c>
      <c r="G452" s="41">
        <v>4811926650</v>
      </c>
      <c r="H452" s="40">
        <v>42447</v>
      </c>
      <c r="I452" s="40">
        <v>42447</v>
      </c>
      <c r="J452" s="40" t="s">
        <v>108</v>
      </c>
      <c r="K452" s="42">
        <v>6703055</v>
      </c>
      <c r="L452" s="40">
        <v>42480</v>
      </c>
      <c r="M452" s="24">
        <f t="shared" si="71"/>
        <v>6700707</v>
      </c>
      <c r="N452" s="40">
        <v>42481</v>
      </c>
      <c r="O452" s="24">
        <v>6700707</v>
      </c>
      <c r="P452" s="43">
        <v>0</v>
      </c>
      <c r="Q452" s="43">
        <v>0</v>
      </c>
      <c r="R452" s="43">
        <v>0</v>
      </c>
      <c r="S452" s="43">
        <v>0</v>
      </c>
      <c r="T452" s="43">
        <v>0</v>
      </c>
      <c r="U452" s="43">
        <v>0</v>
      </c>
      <c r="V452" s="43">
        <v>0</v>
      </c>
      <c r="W452" s="43">
        <v>0</v>
      </c>
      <c r="X452" s="43">
        <v>0</v>
      </c>
      <c r="Y452" s="223">
        <v>0</v>
      </c>
      <c r="Z452" s="339"/>
      <c r="AA452" s="228">
        <v>0</v>
      </c>
      <c r="AB452" s="43">
        <v>0</v>
      </c>
      <c r="AC452" s="43">
        <v>0</v>
      </c>
      <c r="AD452" s="43">
        <v>0</v>
      </c>
      <c r="AE452" s="43">
        <v>0</v>
      </c>
      <c r="AF452" s="223">
        <v>0</v>
      </c>
      <c r="AG452" s="234"/>
      <c r="AH452" s="228">
        <v>0</v>
      </c>
      <c r="AI452" s="56">
        <f t="shared" si="72"/>
        <v>6700707</v>
      </c>
      <c r="AJ452" s="40">
        <v>42488</v>
      </c>
      <c r="AK452" s="56">
        <v>6700707</v>
      </c>
      <c r="AL452" s="43">
        <v>0</v>
      </c>
      <c r="AM452" s="43">
        <v>0</v>
      </c>
      <c r="AN452" s="43">
        <v>0</v>
      </c>
      <c r="AO452" s="43">
        <v>0</v>
      </c>
      <c r="AP452" s="43">
        <v>0</v>
      </c>
      <c r="AQ452" s="43">
        <v>0</v>
      </c>
      <c r="AR452" s="43">
        <v>0</v>
      </c>
      <c r="AS452" s="43">
        <v>0</v>
      </c>
      <c r="AT452" s="43">
        <v>0</v>
      </c>
      <c r="AU452" s="43">
        <v>0</v>
      </c>
      <c r="AV452" s="43"/>
      <c r="AW452" s="19"/>
      <c r="AX452" s="24">
        <f t="shared" si="73"/>
        <v>2348</v>
      </c>
      <c r="AY452" s="24">
        <f t="shared" si="74"/>
        <v>0</v>
      </c>
      <c r="AZ452" s="24">
        <f t="shared" si="75"/>
        <v>2348</v>
      </c>
      <c r="BA452" s="457">
        <f t="shared" si="76"/>
        <v>3</v>
      </c>
      <c r="BB452" s="217">
        <f t="shared" si="79"/>
        <v>0.99964971195969599</v>
      </c>
      <c r="BC452" s="216">
        <f t="shared" si="77"/>
        <v>1</v>
      </c>
      <c r="BD452" s="14">
        <f t="shared" si="80"/>
        <v>34</v>
      </c>
      <c r="BE452" s="349">
        <f t="shared" si="78"/>
        <v>6703055</v>
      </c>
    </row>
    <row r="453" spans="1:57" s="14" customFormat="1" x14ac:dyDescent="0.2">
      <c r="A453" s="40">
        <v>42475</v>
      </c>
      <c r="B453" s="22">
        <v>9057204497</v>
      </c>
      <c r="C453" s="22">
        <f>COUNTIF(СписМінфін!$B$2:$B$101,F453)</f>
        <v>1</v>
      </c>
      <c r="D453" s="22">
        <v>9057204497</v>
      </c>
      <c r="E453" s="22" t="str">
        <f t="shared" ref="E453:E516" si="81">MONTH(H453)&amp;F453</f>
        <v>4ПУБЛІЧНЕ АКЦIОНЕРНЕ ТОВАРИСТВО "ФАРМАК"</v>
      </c>
      <c r="F453" s="71" t="s">
        <v>49</v>
      </c>
      <c r="G453" s="41">
        <v>4811926650</v>
      </c>
      <c r="H453" s="40">
        <v>42475</v>
      </c>
      <c r="I453" s="40">
        <v>42475</v>
      </c>
      <c r="J453" s="40" t="s">
        <v>108</v>
      </c>
      <c r="K453" s="42">
        <v>15579310</v>
      </c>
      <c r="L453" s="40">
        <v>42553</v>
      </c>
      <c r="M453" s="24">
        <f t="shared" ref="M453:M516" si="82">O453+Q453+S453+U453+W453+Y453</f>
        <v>15579310</v>
      </c>
      <c r="N453" s="40">
        <v>42555</v>
      </c>
      <c r="O453" s="24">
        <v>15579310</v>
      </c>
      <c r="P453" s="43">
        <v>0</v>
      </c>
      <c r="Q453" s="43">
        <v>0</v>
      </c>
      <c r="R453" s="43">
        <v>0</v>
      </c>
      <c r="S453" s="43">
        <v>0</v>
      </c>
      <c r="T453" s="43">
        <v>0</v>
      </c>
      <c r="U453" s="43">
        <v>0</v>
      </c>
      <c r="V453" s="43">
        <v>0</v>
      </c>
      <c r="W453" s="43">
        <v>0</v>
      </c>
      <c r="X453" s="43">
        <v>0</v>
      </c>
      <c r="Y453" s="223">
        <v>0</v>
      </c>
      <c r="Z453" s="339"/>
      <c r="AA453" s="228">
        <v>0</v>
      </c>
      <c r="AB453" s="43">
        <v>0</v>
      </c>
      <c r="AC453" s="43">
        <v>0</v>
      </c>
      <c r="AD453" s="43">
        <v>0</v>
      </c>
      <c r="AE453" s="43">
        <v>0</v>
      </c>
      <c r="AF453" s="223">
        <v>0</v>
      </c>
      <c r="AG453" s="234"/>
      <c r="AH453" s="228">
        <v>0</v>
      </c>
      <c r="AI453" s="56">
        <f t="shared" ref="AI453:AI516" si="83">AK453+AM453+AO453+AQ453+AS453+AU453</f>
        <v>15579310</v>
      </c>
      <c r="AJ453" s="40">
        <v>42563</v>
      </c>
      <c r="AK453" s="56">
        <v>15579310</v>
      </c>
      <c r="AL453" s="43">
        <v>0</v>
      </c>
      <c r="AM453" s="43">
        <v>0</v>
      </c>
      <c r="AN453" s="43">
        <v>0</v>
      </c>
      <c r="AO453" s="43">
        <v>0</v>
      </c>
      <c r="AP453" s="43">
        <v>0</v>
      </c>
      <c r="AQ453" s="43">
        <v>0</v>
      </c>
      <c r="AR453" s="43">
        <v>0</v>
      </c>
      <c r="AS453" s="43">
        <v>0</v>
      </c>
      <c r="AT453" s="43">
        <v>0</v>
      </c>
      <c r="AU453" s="43">
        <v>0</v>
      </c>
      <c r="AV453" s="43"/>
      <c r="AW453" s="19"/>
      <c r="AX453" s="24">
        <f t="shared" ref="AX453:AX516" si="84">K453-M453-AC453</f>
        <v>0</v>
      </c>
      <c r="AY453" s="24">
        <f t="shared" ref="AY453:AY516" si="85">M453-AI453</f>
        <v>0</v>
      </c>
      <c r="AZ453" s="24">
        <f t="shared" ref="AZ453:AZ516" si="86">K453-AI453</f>
        <v>0</v>
      </c>
      <c r="BA453" s="457">
        <f t="shared" ref="BA453:BA516" si="87">MONTH(H453)</f>
        <v>4</v>
      </c>
      <c r="BB453" s="217">
        <f t="shared" si="79"/>
        <v>1</v>
      </c>
      <c r="BC453" s="216">
        <f t="shared" ref="BC453:BC516" si="88">IF(M453=0,"Немає висновку", AI453/M453)</f>
        <v>1</v>
      </c>
      <c r="BD453" s="14">
        <f t="shared" si="80"/>
        <v>80</v>
      </c>
      <c r="BE453" s="349">
        <f t="shared" si="78"/>
        <v>15579310</v>
      </c>
    </row>
    <row r="454" spans="1:57" s="14" customFormat="1" x14ac:dyDescent="0.2">
      <c r="A454" s="40">
        <v>42506</v>
      </c>
      <c r="B454" s="22">
        <v>9078365820</v>
      </c>
      <c r="C454" s="22">
        <f>COUNTIF(СписМінфін!$B$2:$B$101,F454)</f>
        <v>1</v>
      </c>
      <c r="D454" s="22">
        <v>9078365820</v>
      </c>
      <c r="E454" s="22" t="str">
        <f t="shared" si="81"/>
        <v>5ПУБЛІЧНЕ АКЦIОНЕРНЕ ТОВАРИСТВО "ФАРМАК"</v>
      </c>
      <c r="F454" s="71" t="s">
        <v>49</v>
      </c>
      <c r="G454" s="41">
        <v>4811926650</v>
      </c>
      <c r="H454" s="40">
        <v>42506</v>
      </c>
      <c r="I454" s="40">
        <v>42506</v>
      </c>
      <c r="J454" s="40" t="s">
        <v>108</v>
      </c>
      <c r="K454" s="42">
        <v>18510939</v>
      </c>
      <c r="L454" s="40">
        <v>42571</v>
      </c>
      <c r="M454" s="24">
        <f t="shared" si="82"/>
        <v>18510939</v>
      </c>
      <c r="N454" s="40">
        <v>42572</v>
      </c>
      <c r="O454" s="24">
        <v>18510939</v>
      </c>
      <c r="P454" s="43">
        <v>0</v>
      </c>
      <c r="Q454" s="43">
        <v>0</v>
      </c>
      <c r="R454" s="43">
        <v>0</v>
      </c>
      <c r="S454" s="43">
        <v>0</v>
      </c>
      <c r="T454" s="43">
        <v>0</v>
      </c>
      <c r="U454" s="43">
        <v>0</v>
      </c>
      <c r="V454" s="43">
        <v>0</v>
      </c>
      <c r="W454" s="43">
        <v>0</v>
      </c>
      <c r="X454" s="43">
        <v>0</v>
      </c>
      <c r="Y454" s="223">
        <v>0</v>
      </c>
      <c r="Z454" s="339"/>
      <c r="AA454" s="228">
        <v>0</v>
      </c>
      <c r="AB454" s="43">
        <v>0</v>
      </c>
      <c r="AC454" s="43">
        <v>0</v>
      </c>
      <c r="AD454" s="43">
        <v>0</v>
      </c>
      <c r="AE454" s="43">
        <v>0</v>
      </c>
      <c r="AF454" s="223">
        <v>0</v>
      </c>
      <c r="AG454" s="234"/>
      <c r="AH454" s="228">
        <v>0</v>
      </c>
      <c r="AI454" s="56">
        <f t="shared" si="83"/>
        <v>18510939</v>
      </c>
      <c r="AJ454" s="40">
        <v>42576</v>
      </c>
      <c r="AK454" s="56">
        <v>18510939</v>
      </c>
      <c r="AL454" s="43">
        <v>0</v>
      </c>
      <c r="AM454" s="43">
        <v>0</v>
      </c>
      <c r="AN454" s="43">
        <v>0</v>
      </c>
      <c r="AO454" s="43">
        <v>0</v>
      </c>
      <c r="AP454" s="43">
        <v>0</v>
      </c>
      <c r="AQ454" s="43">
        <v>0</v>
      </c>
      <c r="AR454" s="43">
        <v>0</v>
      </c>
      <c r="AS454" s="43">
        <v>0</v>
      </c>
      <c r="AT454" s="43">
        <v>0</v>
      </c>
      <c r="AU454" s="43">
        <v>0</v>
      </c>
      <c r="AV454" s="43"/>
      <c r="AW454" s="19"/>
      <c r="AX454" s="24">
        <f t="shared" si="84"/>
        <v>0</v>
      </c>
      <c r="AY454" s="24">
        <f t="shared" si="85"/>
        <v>0</v>
      </c>
      <c r="AZ454" s="24">
        <f t="shared" si="86"/>
        <v>0</v>
      </c>
      <c r="BA454" s="457">
        <f t="shared" si="87"/>
        <v>5</v>
      </c>
      <c r="BB454" s="217">
        <f t="shared" si="79"/>
        <v>1</v>
      </c>
      <c r="BC454" s="216">
        <f t="shared" si="88"/>
        <v>1</v>
      </c>
      <c r="BD454" s="14">
        <f t="shared" si="80"/>
        <v>66</v>
      </c>
      <c r="BE454" s="349">
        <f t="shared" ref="BE454:BE517" si="89">K454-AC454</f>
        <v>18510939</v>
      </c>
    </row>
    <row r="455" spans="1:57" s="14" customFormat="1" x14ac:dyDescent="0.2">
      <c r="A455" s="40">
        <v>42537</v>
      </c>
      <c r="B455" s="22">
        <v>9099790700</v>
      </c>
      <c r="C455" s="22">
        <f>COUNTIF(СписМінфін!$B$2:$B$101,F455)</f>
        <v>1</v>
      </c>
      <c r="D455" s="22">
        <v>9099790700</v>
      </c>
      <c r="E455" s="22" t="str">
        <f t="shared" si="81"/>
        <v>6ПУБЛІЧНЕ АКЦIОНЕРНЕ ТОВАРИСТВО "ФАРМАК"</v>
      </c>
      <c r="F455" s="71" t="s">
        <v>49</v>
      </c>
      <c r="G455" s="41">
        <v>4811926650</v>
      </c>
      <c r="H455" s="40">
        <v>42537</v>
      </c>
      <c r="I455" s="40">
        <v>42537</v>
      </c>
      <c r="J455" s="40" t="s">
        <v>108</v>
      </c>
      <c r="K455" s="42">
        <v>7155884</v>
      </c>
      <c r="L455" s="40">
        <v>42572</v>
      </c>
      <c r="M455" s="24">
        <f t="shared" si="82"/>
        <v>7078231</v>
      </c>
      <c r="N455" s="40">
        <v>42573</v>
      </c>
      <c r="O455" s="24">
        <v>7078231</v>
      </c>
      <c r="P455" s="43">
        <v>0</v>
      </c>
      <c r="Q455" s="43">
        <v>0</v>
      </c>
      <c r="R455" s="43">
        <v>0</v>
      </c>
      <c r="S455" s="43">
        <v>0</v>
      </c>
      <c r="T455" s="43">
        <v>0</v>
      </c>
      <c r="U455" s="43">
        <v>0</v>
      </c>
      <c r="V455" s="43">
        <v>0</v>
      </c>
      <c r="W455" s="43">
        <v>0</v>
      </c>
      <c r="X455" s="43">
        <v>0</v>
      </c>
      <c r="Y455" s="223">
        <v>0</v>
      </c>
      <c r="Z455" s="339"/>
      <c r="AA455" s="228">
        <v>0</v>
      </c>
      <c r="AB455" s="43">
        <v>0</v>
      </c>
      <c r="AC455" s="43">
        <v>0</v>
      </c>
      <c r="AD455" s="43">
        <v>0</v>
      </c>
      <c r="AE455" s="43">
        <v>0</v>
      </c>
      <c r="AF455" s="223">
        <v>0</v>
      </c>
      <c r="AG455" s="234"/>
      <c r="AH455" s="228">
        <v>0</v>
      </c>
      <c r="AI455" s="56">
        <f t="shared" si="83"/>
        <v>7078231</v>
      </c>
      <c r="AJ455" s="40">
        <v>42580</v>
      </c>
      <c r="AK455" s="56">
        <v>7078231</v>
      </c>
      <c r="AL455" s="43">
        <v>0</v>
      </c>
      <c r="AM455" s="43">
        <v>0</v>
      </c>
      <c r="AN455" s="43">
        <v>0</v>
      </c>
      <c r="AO455" s="43">
        <v>0</v>
      </c>
      <c r="AP455" s="43">
        <v>0</v>
      </c>
      <c r="AQ455" s="43">
        <v>0</v>
      </c>
      <c r="AR455" s="43">
        <v>0</v>
      </c>
      <c r="AS455" s="43">
        <v>0</v>
      </c>
      <c r="AT455" s="43">
        <v>0</v>
      </c>
      <c r="AU455" s="43">
        <v>0</v>
      </c>
      <c r="AV455" s="43"/>
      <c r="AW455" s="19"/>
      <c r="AX455" s="24">
        <f t="shared" si="84"/>
        <v>77653</v>
      </c>
      <c r="AY455" s="24">
        <f t="shared" si="85"/>
        <v>0</v>
      </c>
      <c r="AZ455" s="24">
        <f t="shared" si="86"/>
        <v>77653</v>
      </c>
      <c r="BA455" s="457">
        <f t="shared" si="87"/>
        <v>6</v>
      </c>
      <c r="BB455" s="217">
        <f t="shared" si="79"/>
        <v>0.98914837076732942</v>
      </c>
      <c r="BC455" s="216">
        <f t="shared" si="88"/>
        <v>1</v>
      </c>
      <c r="BD455" s="14">
        <f t="shared" si="80"/>
        <v>36</v>
      </c>
      <c r="BE455" s="349">
        <f t="shared" si="89"/>
        <v>7155884</v>
      </c>
    </row>
    <row r="456" spans="1:57" s="14" customFormat="1" x14ac:dyDescent="0.2">
      <c r="A456" s="40">
        <v>42569</v>
      </c>
      <c r="B456" s="22">
        <v>9123168842</v>
      </c>
      <c r="C456" s="22">
        <f>COUNTIF(СписМінфін!$B$2:$B$101,F456)</f>
        <v>1</v>
      </c>
      <c r="D456" s="22">
        <v>9123168842</v>
      </c>
      <c r="E456" s="22" t="str">
        <f t="shared" si="81"/>
        <v>7ПУБЛІЧНЕ АКЦIОНЕРНЕ ТОВАРИСТВО "ФАРМАК"</v>
      </c>
      <c r="F456" s="71" t="s">
        <v>49</v>
      </c>
      <c r="G456" s="41">
        <v>4811926650</v>
      </c>
      <c r="H456" s="40">
        <v>42569</v>
      </c>
      <c r="I456" s="40">
        <v>42569</v>
      </c>
      <c r="J456" s="40" t="s">
        <v>108</v>
      </c>
      <c r="K456" s="42">
        <v>9350155</v>
      </c>
      <c r="L456" s="40">
        <v>42636</v>
      </c>
      <c r="M456" s="24">
        <f t="shared" si="82"/>
        <v>8324727.2800000003</v>
      </c>
      <c r="N456" s="40">
        <v>42636</v>
      </c>
      <c r="O456" s="24">
        <v>8324727.2800000003</v>
      </c>
      <c r="P456" s="43">
        <v>0</v>
      </c>
      <c r="Q456" s="43">
        <v>0</v>
      </c>
      <c r="R456" s="43">
        <v>0</v>
      </c>
      <c r="S456" s="43">
        <v>0</v>
      </c>
      <c r="T456" s="43">
        <v>0</v>
      </c>
      <c r="U456" s="43">
        <v>0</v>
      </c>
      <c r="V456" s="43">
        <v>0</v>
      </c>
      <c r="W456" s="43">
        <v>0</v>
      </c>
      <c r="X456" s="43">
        <v>0</v>
      </c>
      <c r="Y456" s="223">
        <v>0</v>
      </c>
      <c r="Z456" s="339"/>
      <c r="AA456" s="228">
        <v>0</v>
      </c>
      <c r="AB456" s="43">
        <v>0</v>
      </c>
      <c r="AC456" s="43">
        <v>0</v>
      </c>
      <c r="AD456" s="43">
        <v>0</v>
      </c>
      <c r="AE456" s="43">
        <v>0</v>
      </c>
      <c r="AF456" s="223">
        <v>0</v>
      </c>
      <c r="AG456" s="234"/>
      <c r="AH456" s="228">
        <v>0</v>
      </c>
      <c r="AI456" s="56">
        <f t="shared" si="83"/>
        <v>8324727.2800000003</v>
      </c>
      <c r="AJ456" s="40">
        <v>42642</v>
      </c>
      <c r="AK456" s="56">
        <v>8324727.2800000003</v>
      </c>
      <c r="AL456" s="43">
        <v>0</v>
      </c>
      <c r="AM456" s="43">
        <v>0</v>
      </c>
      <c r="AN456" s="43">
        <v>0</v>
      </c>
      <c r="AO456" s="43">
        <v>0</v>
      </c>
      <c r="AP456" s="43">
        <v>0</v>
      </c>
      <c r="AQ456" s="43">
        <v>0</v>
      </c>
      <c r="AR456" s="43">
        <v>0</v>
      </c>
      <c r="AS456" s="43">
        <v>0</v>
      </c>
      <c r="AT456" s="43">
        <v>0</v>
      </c>
      <c r="AU456" s="43">
        <v>0</v>
      </c>
      <c r="AV456" s="43"/>
      <c r="AW456" s="19"/>
      <c r="AX456" s="24">
        <f t="shared" si="84"/>
        <v>1025427.7199999997</v>
      </c>
      <c r="AY456" s="24">
        <f t="shared" si="85"/>
        <v>0</v>
      </c>
      <c r="AZ456" s="24">
        <f t="shared" si="86"/>
        <v>1025427.7199999997</v>
      </c>
      <c r="BA456" s="457">
        <f t="shared" si="87"/>
        <v>7</v>
      </c>
      <c r="BB456" s="217">
        <f t="shared" ref="BB456:BB519" si="90">IF(M456=0,"Немає висновку",M456/(K456-AC456))</f>
        <v>0.89033040414838049</v>
      </c>
      <c r="BC456" s="216">
        <f t="shared" si="88"/>
        <v>1</v>
      </c>
      <c r="BD456" s="14">
        <f t="shared" si="80"/>
        <v>67</v>
      </c>
      <c r="BE456" s="349">
        <f t="shared" si="89"/>
        <v>9350155</v>
      </c>
    </row>
    <row r="457" spans="1:57" s="14" customFormat="1" x14ac:dyDescent="0.2">
      <c r="A457" s="40">
        <v>42598</v>
      </c>
      <c r="B457" s="22">
        <v>9146564255</v>
      </c>
      <c r="C457" s="22">
        <f>COUNTIF(СписМінфін!$B$2:$B$101,F457)</f>
        <v>1</v>
      </c>
      <c r="D457" s="22">
        <v>9146564255</v>
      </c>
      <c r="E457" s="22" t="str">
        <f t="shared" si="81"/>
        <v>8ПУБЛІЧНЕ АКЦIОНЕРНЕ ТОВАРИСТВО "ФАРМАК"</v>
      </c>
      <c r="F457" s="71" t="s">
        <v>49</v>
      </c>
      <c r="G457" s="41">
        <v>4811926650</v>
      </c>
      <c r="H457" s="40">
        <v>42598</v>
      </c>
      <c r="I457" s="40">
        <v>42598</v>
      </c>
      <c r="J457" s="40" t="s">
        <v>108</v>
      </c>
      <c r="K457" s="42">
        <v>16024903</v>
      </c>
      <c r="L457" s="40">
        <v>42667</v>
      </c>
      <c r="M457" s="24">
        <f t="shared" si="82"/>
        <v>15692744.880000001</v>
      </c>
      <c r="N457" s="40">
        <v>42667</v>
      </c>
      <c r="O457" s="24">
        <v>15692744.880000001</v>
      </c>
      <c r="P457" s="43">
        <v>0</v>
      </c>
      <c r="Q457" s="43">
        <v>0</v>
      </c>
      <c r="R457" s="43">
        <v>0</v>
      </c>
      <c r="S457" s="43">
        <v>0</v>
      </c>
      <c r="T457" s="43">
        <v>0</v>
      </c>
      <c r="U457" s="43">
        <v>0</v>
      </c>
      <c r="V457" s="43">
        <v>0</v>
      </c>
      <c r="W457" s="43">
        <v>0</v>
      </c>
      <c r="X457" s="43">
        <v>0</v>
      </c>
      <c r="Y457" s="223">
        <v>0</v>
      </c>
      <c r="Z457" s="339"/>
      <c r="AA457" s="228">
        <v>0</v>
      </c>
      <c r="AB457" s="43">
        <v>0</v>
      </c>
      <c r="AC457" s="43">
        <v>0</v>
      </c>
      <c r="AD457" s="43">
        <v>0</v>
      </c>
      <c r="AE457" s="43">
        <v>0</v>
      </c>
      <c r="AF457" s="223">
        <v>0</v>
      </c>
      <c r="AG457" s="234"/>
      <c r="AH457" s="228">
        <v>0</v>
      </c>
      <c r="AI457" s="56">
        <f t="shared" si="83"/>
        <v>15692744.880000001</v>
      </c>
      <c r="AJ457" s="40">
        <v>42670</v>
      </c>
      <c r="AK457" s="56">
        <v>15692744.880000001</v>
      </c>
      <c r="AL457" s="43">
        <v>0</v>
      </c>
      <c r="AM457" s="43">
        <v>0</v>
      </c>
      <c r="AN457" s="43">
        <v>0</v>
      </c>
      <c r="AO457" s="43">
        <v>0</v>
      </c>
      <c r="AP457" s="43">
        <v>0</v>
      </c>
      <c r="AQ457" s="43">
        <v>0</v>
      </c>
      <c r="AR457" s="43">
        <v>0</v>
      </c>
      <c r="AS457" s="43">
        <v>0</v>
      </c>
      <c r="AT457" s="43">
        <v>0</v>
      </c>
      <c r="AU457" s="43">
        <v>0</v>
      </c>
      <c r="AV457" s="43"/>
      <c r="AW457" s="19"/>
      <c r="AX457" s="24">
        <f t="shared" si="84"/>
        <v>332158.11999999918</v>
      </c>
      <c r="AY457" s="24">
        <f t="shared" si="85"/>
        <v>0</v>
      </c>
      <c r="AZ457" s="24">
        <f t="shared" si="86"/>
        <v>332158.11999999918</v>
      </c>
      <c r="BA457" s="457">
        <f t="shared" si="87"/>
        <v>8</v>
      </c>
      <c r="BB457" s="217">
        <f t="shared" si="90"/>
        <v>0.97927237874700401</v>
      </c>
      <c r="BC457" s="216">
        <f t="shared" si="88"/>
        <v>1</v>
      </c>
      <c r="BD457" s="14">
        <f t="shared" si="80"/>
        <v>69</v>
      </c>
      <c r="BE457" s="349">
        <f t="shared" si="89"/>
        <v>16024903</v>
      </c>
    </row>
    <row r="458" spans="1:57" s="14" customFormat="1" x14ac:dyDescent="0.2">
      <c r="A458" s="40">
        <v>42629</v>
      </c>
      <c r="B458" s="22">
        <v>9170111091</v>
      </c>
      <c r="C458" s="22">
        <f>COUNTIF(СписМінфін!$B$2:$B$101,F458)</f>
        <v>1</v>
      </c>
      <c r="D458" s="22">
        <v>9170111091</v>
      </c>
      <c r="E458" s="22" t="str">
        <f t="shared" si="81"/>
        <v>9ПУБЛІЧНЕ АКЦIОНЕРНЕ ТОВАРИСТВО "ФАРМАК"</v>
      </c>
      <c r="F458" s="71" t="s">
        <v>49</v>
      </c>
      <c r="G458" s="41">
        <v>4811926650</v>
      </c>
      <c r="H458" s="40">
        <v>42629</v>
      </c>
      <c r="I458" s="40">
        <v>42629</v>
      </c>
      <c r="J458" s="40" t="s">
        <v>108</v>
      </c>
      <c r="K458" s="42">
        <v>1257416</v>
      </c>
      <c r="L458" s="40">
        <v>42663</v>
      </c>
      <c r="M458" s="24">
        <f t="shared" si="82"/>
        <v>306643.71000000002</v>
      </c>
      <c r="N458" s="40">
        <v>42664</v>
      </c>
      <c r="O458" s="24">
        <v>306643.71000000002</v>
      </c>
      <c r="P458" s="43">
        <v>0</v>
      </c>
      <c r="Q458" s="43">
        <v>0</v>
      </c>
      <c r="R458" s="43">
        <v>0</v>
      </c>
      <c r="S458" s="43">
        <v>0</v>
      </c>
      <c r="T458" s="43">
        <v>0</v>
      </c>
      <c r="U458" s="43">
        <v>0</v>
      </c>
      <c r="V458" s="43">
        <v>0</v>
      </c>
      <c r="W458" s="43">
        <v>0</v>
      </c>
      <c r="X458" s="43">
        <v>0</v>
      </c>
      <c r="Y458" s="223">
        <v>0</v>
      </c>
      <c r="Z458" s="339"/>
      <c r="AA458" s="228">
        <v>0</v>
      </c>
      <c r="AB458" s="43">
        <v>0</v>
      </c>
      <c r="AC458" s="43">
        <v>0</v>
      </c>
      <c r="AD458" s="43">
        <v>0</v>
      </c>
      <c r="AE458" s="43">
        <v>0</v>
      </c>
      <c r="AF458" s="223">
        <v>0</v>
      </c>
      <c r="AG458" s="234"/>
      <c r="AH458" s="228">
        <v>0</v>
      </c>
      <c r="AI458" s="56">
        <f t="shared" si="83"/>
        <v>306643.71000000002</v>
      </c>
      <c r="AJ458" s="40">
        <v>42704</v>
      </c>
      <c r="AK458" s="56">
        <v>306643.71000000002</v>
      </c>
      <c r="AL458" s="43">
        <v>0</v>
      </c>
      <c r="AM458" s="43">
        <v>0</v>
      </c>
      <c r="AN458" s="43">
        <v>0</v>
      </c>
      <c r="AO458" s="43">
        <v>0</v>
      </c>
      <c r="AP458" s="43">
        <v>0</v>
      </c>
      <c r="AQ458" s="43">
        <v>0</v>
      </c>
      <c r="AR458" s="43">
        <v>0</v>
      </c>
      <c r="AS458" s="43">
        <v>0</v>
      </c>
      <c r="AT458" s="43">
        <v>0</v>
      </c>
      <c r="AU458" s="43">
        <v>0</v>
      </c>
      <c r="AV458" s="43"/>
      <c r="AW458" s="19"/>
      <c r="AX458" s="24">
        <f t="shared" si="84"/>
        <v>950772.29</v>
      </c>
      <c r="AY458" s="24">
        <f t="shared" si="85"/>
        <v>0</v>
      </c>
      <c r="AZ458" s="24">
        <f t="shared" si="86"/>
        <v>950772.29</v>
      </c>
      <c r="BA458" s="457">
        <f t="shared" si="87"/>
        <v>9</v>
      </c>
      <c r="BB458" s="217">
        <f t="shared" si="90"/>
        <v>0.24386814705713941</v>
      </c>
      <c r="BC458" s="216">
        <f t="shared" si="88"/>
        <v>1</v>
      </c>
      <c r="BD458" s="14">
        <f t="shared" si="80"/>
        <v>35</v>
      </c>
      <c r="BE458" s="349">
        <f t="shared" si="89"/>
        <v>1257416</v>
      </c>
    </row>
    <row r="459" spans="1:57" s="14" customFormat="1" x14ac:dyDescent="0.2">
      <c r="A459" s="40">
        <v>42663</v>
      </c>
      <c r="B459" s="22">
        <v>9197894219</v>
      </c>
      <c r="C459" s="22">
        <f>COUNTIF(СписМінфін!$B$2:$B$101,F459)</f>
        <v>1</v>
      </c>
      <c r="D459" s="22">
        <v>9197894219</v>
      </c>
      <c r="E459" s="22" t="str">
        <f t="shared" si="81"/>
        <v>10ПУБЛІЧНЕ АКЦIОНЕРНЕ ТОВАРИСТВО "ФАРМАК"</v>
      </c>
      <c r="F459" s="71" t="s">
        <v>49</v>
      </c>
      <c r="G459" s="41">
        <v>4811926650</v>
      </c>
      <c r="H459" s="40">
        <v>42663</v>
      </c>
      <c r="I459" s="40">
        <v>42663</v>
      </c>
      <c r="J459" s="40" t="s">
        <v>108</v>
      </c>
      <c r="K459" s="42">
        <v>1523606</v>
      </c>
      <c r="L459" s="40">
        <v>42692</v>
      </c>
      <c r="M459" s="24">
        <f t="shared" si="82"/>
        <v>1523606</v>
      </c>
      <c r="N459" s="40">
        <v>42695</v>
      </c>
      <c r="O459" s="24">
        <v>1523606</v>
      </c>
      <c r="P459" s="43">
        <v>0</v>
      </c>
      <c r="Q459" s="43">
        <v>0</v>
      </c>
      <c r="R459" s="43">
        <v>0</v>
      </c>
      <c r="S459" s="43">
        <v>0</v>
      </c>
      <c r="T459" s="43">
        <v>0</v>
      </c>
      <c r="U459" s="43">
        <v>0</v>
      </c>
      <c r="V459" s="43">
        <v>0</v>
      </c>
      <c r="W459" s="43">
        <v>0</v>
      </c>
      <c r="X459" s="43">
        <v>0</v>
      </c>
      <c r="Y459" s="223">
        <v>0</v>
      </c>
      <c r="Z459" s="339"/>
      <c r="AA459" s="228">
        <v>0</v>
      </c>
      <c r="AB459" s="43">
        <v>0</v>
      </c>
      <c r="AC459" s="43">
        <v>0</v>
      </c>
      <c r="AD459" s="43">
        <v>0</v>
      </c>
      <c r="AE459" s="43">
        <v>0</v>
      </c>
      <c r="AF459" s="223">
        <v>0</v>
      </c>
      <c r="AG459" s="234"/>
      <c r="AH459" s="228">
        <v>0</v>
      </c>
      <c r="AI459" s="56">
        <f t="shared" si="83"/>
        <v>1523606</v>
      </c>
      <c r="AJ459" s="40">
        <v>42713</v>
      </c>
      <c r="AK459" s="56">
        <v>1523606</v>
      </c>
      <c r="AL459" s="43">
        <v>0</v>
      </c>
      <c r="AM459" s="43">
        <v>0</v>
      </c>
      <c r="AN459" s="43">
        <v>0</v>
      </c>
      <c r="AO459" s="43">
        <v>0</v>
      </c>
      <c r="AP459" s="43">
        <v>0</v>
      </c>
      <c r="AQ459" s="43">
        <v>0</v>
      </c>
      <c r="AR459" s="43">
        <v>0</v>
      </c>
      <c r="AS459" s="43">
        <v>0</v>
      </c>
      <c r="AT459" s="43">
        <v>0</v>
      </c>
      <c r="AU459" s="43">
        <v>0</v>
      </c>
      <c r="AV459" s="43"/>
      <c r="AW459" s="19"/>
      <c r="AX459" s="24">
        <f t="shared" si="84"/>
        <v>0</v>
      </c>
      <c r="AY459" s="24">
        <f t="shared" si="85"/>
        <v>0</v>
      </c>
      <c r="AZ459" s="24">
        <f t="shared" si="86"/>
        <v>0</v>
      </c>
      <c r="BA459" s="457">
        <f t="shared" si="87"/>
        <v>10</v>
      </c>
      <c r="BB459" s="217">
        <f t="shared" si="90"/>
        <v>1</v>
      </c>
      <c r="BC459" s="216">
        <f t="shared" si="88"/>
        <v>1</v>
      </c>
      <c r="BD459" s="14">
        <f t="shared" si="80"/>
        <v>32</v>
      </c>
      <c r="BE459" s="349">
        <f t="shared" si="89"/>
        <v>1523606</v>
      </c>
    </row>
    <row r="460" spans="1:57" s="14" customFormat="1" x14ac:dyDescent="0.2">
      <c r="A460" s="40">
        <v>42690</v>
      </c>
      <c r="B460" s="22">
        <v>9219492351</v>
      </c>
      <c r="C460" s="22">
        <f>COUNTIF(СписМінфін!$B$2:$B$101,F460)</f>
        <v>1</v>
      </c>
      <c r="D460" s="22">
        <v>9219492351</v>
      </c>
      <c r="E460" s="22" t="str">
        <f t="shared" si="81"/>
        <v>11ПУБЛІЧНЕ АКЦIОНЕРНЕ ТОВАРИСТВО "ФАРМАК"</v>
      </c>
      <c r="F460" s="71" t="s">
        <v>49</v>
      </c>
      <c r="G460" s="41">
        <v>4811926650</v>
      </c>
      <c r="H460" s="40">
        <v>42690</v>
      </c>
      <c r="I460" s="40">
        <v>42690</v>
      </c>
      <c r="J460" s="40" t="s">
        <v>108</v>
      </c>
      <c r="K460" s="42">
        <v>15228404</v>
      </c>
      <c r="L460" s="40">
        <v>42725</v>
      </c>
      <c r="M460" s="24">
        <f t="shared" si="82"/>
        <v>15228404</v>
      </c>
      <c r="N460" s="40">
        <v>42725</v>
      </c>
      <c r="O460" s="24">
        <v>15228404</v>
      </c>
      <c r="P460" s="43">
        <v>0</v>
      </c>
      <c r="Q460" s="43">
        <v>0</v>
      </c>
      <c r="R460" s="43">
        <v>0</v>
      </c>
      <c r="S460" s="43">
        <v>0</v>
      </c>
      <c r="T460" s="43">
        <v>0</v>
      </c>
      <c r="U460" s="43">
        <v>0</v>
      </c>
      <c r="V460" s="43">
        <v>0</v>
      </c>
      <c r="W460" s="43">
        <v>0</v>
      </c>
      <c r="X460" s="43">
        <v>0</v>
      </c>
      <c r="Y460" s="223">
        <v>0</v>
      </c>
      <c r="Z460" s="339"/>
      <c r="AA460" s="228">
        <v>0</v>
      </c>
      <c r="AB460" s="43">
        <v>0</v>
      </c>
      <c r="AC460" s="43">
        <v>0</v>
      </c>
      <c r="AD460" s="43">
        <v>0</v>
      </c>
      <c r="AE460" s="43">
        <v>0</v>
      </c>
      <c r="AF460" s="223">
        <v>0</v>
      </c>
      <c r="AG460" s="234"/>
      <c r="AH460" s="228">
        <v>0</v>
      </c>
      <c r="AI460" s="56">
        <f t="shared" si="83"/>
        <v>15228404</v>
      </c>
      <c r="AJ460" s="40">
        <v>42730</v>
      </c>
      <c r="AK460" s="56">
        <v>15228404</v>
      </c>
      <c r="AL460" s="43">
        <v>0</v>
      </c>
      <c r="AM460" s="43">
        <v>0</v>
      </c>
      <c r="AN460" s="43">
        <v>0</v>
      </c>
      <c r="AO460" s="43">
        <v>0</v>
      </c>
      <c r="AP460" s="43">
        <v>0</v>
      </c>
      <c r="AQ460" s="43">
        <v>0</v>
      </c>
      <c r="AR460" s="43">
        <v>0</v>
      </c>
      <c r="AS460" s="43">
        <v>0</v>
      </c>
      <c r="AT460" s="43">
        <v>0</v>
      </c>
      <c r="AU460" s="43">
        <v>0</v>
      </c>
      <c r="AV460" s="43"/>
      <c r="AW460" s="19"/>
      <c r="AX460" s="24">
        <f t="shared" si="84"/>
        <v>0</v>
      </c>
      <c r="AY460" s="24">
        <f t="shared" si="85"/>
        <v>0</v>
      </c>
      <c r="AZ460" s="24">
        <f t="shared" si="86"/>
        <v>0</v>
      </c>
      <c r="BA460" s="457">
        <f t="shared" si="87"/>
        <v>11</v>
      </c>
      <c r="BB460" s="217">
        <f t="shared" si="90"/>
        <v>1</v>
      </c>
      <c r="BC460" s="216">
        <f t="shared" si="88"/>
        <v>1</v>
      </c>
      <c r="BD460" s="14">
        <f t="shared" si="80"/>
        <v>35</v>
      </c>
      <c r="BE460" s="349">
        <f t="shared" si="89"/>
        <v>15228404</v>
      </c>
    </row>
    <row r="461" spans="1:57" s="14" customFormat="1" x14ac:dyDescent="0.2">
      <c r="A461" s="40">
        <v>42419</v>
      </c>
      <c r="B461" s="22">
        <v>9020402158</v>
      </c>
      <c r="C461" s="22">
        <f>COUNTIF(СписМінфін!$B$2:$B$101,F461)</f>
        <v>0</v>
      </c>
      <c r="D461" s="22">
        <v>9020402158</v>
      </c>
      <c r="E461" s="22" t="str">
        <f t="shared" si="81"/>
        <v>2ПУБЛІЧНЕ АКЦІОНЕРНЕ ТОВАРИСТВО ''ЕЛЕКТРОМЕТАЛУРГІЙНИЙ ЗАВОД ''ДНІПРОСПЕЦСТАЛЬ'' ІМ. А.М. КУЗЬМІНА''</v>
      </c>
      <c r="F461" s="71" t="s">
        <v>129</v>
      </c>
      <c r="G461" s="41">
        <v>1865308243</v>
      </c>
      <c r="H461" s="40">
        <v>42419</v>
      </c>
      <c r="I461" s="40">
        <v>42419</v>
      </c>
      <c r="J461" s="40" t="s">
        <v>108</v>
      </c>
      <c r="K461" s="56">
        <v>4481254</v>
      </c>
      <c r="L461" s="40">
        <v>42450</v>
      </c>
      <c r="M461" s="192">
        <f t="shared" si="82"/>
        <v>564293.5</v>
      </c>
      <c r="N461" s="40">
        <v>42452</v>
      </c>
      <c r="O461" s="24">
        <v>564293.5</v>
      </c>
      <c r="P461" s="43">
        <v>0</v>
      </c>
      <c r="Q461" s="43">
        <v>0</v>
      </c>
      <c r="R461" s="43">
        <v>0</v>
      </c>
      <c r="S461" s="43">
        <v>0</v>
      </c>
      <c r="T461" s="43">
        <v>0</v>
      </c>
      <c r="U461" s="43">
        <v>0</v>
      </c>
      <c r="V461" s="43">
        <v>0</v>
      </c>
      <c r="W461" s="43">
        <v>0</v>
      </c>
      <c r="X461" s="43">
        <v>0</v>
      </c>
      <c r="Y461" s="223">
        <v>0</v>
      </c>
      <c r="Z461" s="339"/>
      <c r="AA461" s="228">
        <v>0</v>
      </c>
      <c r="AB461" s="43">
        <v>0</v>
      </c>
      <c r="AC461" s="195">
        <v>0</v>
      </c>
      <c r="AD461" s="43">
        <v>0</v>
      </c>
      <c r="AE461" s="43">
        <v>0</v>
      </c>
      <c r="AF461" s="223">
        <v>0</v>
      </c>
      <c r="AG461" s="234"/>
      <c r="AH461" s="228">
        <v>0</v>
      </c>
      <c r="AI461" s="194">
        <f t="shared" si="83"/>
        <v>564293.5</v>
      </c>
      <c r="AJ461" s="40">
        <v>42559</v>
      </c>
      <c r="AK461" s="56">
        <v>564293.5</v>
      </c>
      <c r="AL461" s="43">
        <v>0</v>
      </c>
      <c r="AM461" s="43">
        <v>0</v>
      </c>
      <c r="AN461" s="43">
        <v>0</v>
      </c>
      <c r="AO461" s="43">
        <v>0</v>
      </c>
      <c r="AP461" s="43">
        <v>0</v>
      </c>
      <c r="AQ461" s="43">
        <v>0</v>
      </c>
      <c r="AR461" s="43">
        <v>0</v>
      </c>
      <c r="AS461" s="43">
        <v>0</v>
      </c>
      <c r="AT461" s="43">
        <v>0</v>
      </c>
      <c r="AU461" s="43">
        <v>0</v>
      </c>
      <c r="AV461" s="43"/>
      <c r="AW461" s="19"/>
      <c r="AX461" s="192">
        <f t="shared" si="84"/>
        <v>3916960.5</v>
      </c>
      <c r="AY461" s="192">
        <f t="shared" si="85"/>
        <v>0</v>
      </c>
      <c r="AZ461" s="192">
        <f t="shared" si="86"/>
        <v>3916960.5</v>
      </c>
      <c r="BA461" s="158">
        <f t="shared" si="87"/>
        <v>2</v>
      </c>
      <c r="BB461" s="217">
        <f t="shared" si="90"/>
        <v>0.12592312330432509</v>
      </c>
      <c r="BC461" s="216">
        <f t="shared" si="88"/>
        <v>1</v>
      </c>
      <c r="BD461" s="14">
        <f t="shared" si="80"/>
        <v>33</v>
      </c>
      <c r="BE461" s="349">
        <f t="shared" si="89"/>
        <v>4481254</v>
      </c>
    </row>
    <row r="462" spans="1:57" s="14" customFormat="1" x14ac:dyDescent="0.2">
      <c r="A462" s="40">
        <v>42446</v>
      </c>
      <c r="B462" s="22">
        <v>9037441905</v>
      </c>
      <c r="C462" s="22">
        <f>COUNTIF(СписМінфін!$B$2:$B$101,F462)</f>
        <v>0</v>
      </c>
      <c r="D462" s="22">
        <v>9037441905</v>
      </c>
      <c r="E462" s="22" t="str">
        <f t="shared" si="81"/>
        <v>3ПУБЛІЧНЕ АКЦІОНЕРНЕ ТОВАРИСТВО ''ЕЛЕКТРОМЕТАЛУРГІЙНИЙ ЗАВОД ''ДНІПРОСПЕЦСТАЛЬ'' ІМ. А.М. КУЗЬМІНА''</v>
      </c>
      <c r="F462" s="71" t="s">
        <v>129</v>
      </c>
      <c r="G462" s="41">
        <v>1865308243</v>
      </c>
      <c r="H462" s="40">
        <v>42446</v>
      </c>
      <c r="I462" s="40">
        <v>42446</v>
      </c>
      <c r="J462" s="40" t="s">
        <v>108</v>
      </c>
      <c r="K462" s="56">
        <v>15040323</v>
      </c>
      <c r="L462" s="40">
        <v>42480</v>
      </c>
      <c r="M462" s="192">
        <f t="shared" si="82"/>
        <v>15040323</v>
      </c>
      <c r="N462" s="31">
        <v>42481</v>
      </c>
      <c r="O462" s="30">
        <v>14893402.5</v>
      </c>
      <c r="P462" s="31">
        <v>42481</v>
      </c>
      <c r="Q462" s="32">
        <v>146920.5</v>
      </c>
      <c r="R462" s="43">
        <v>0</v>
      </c>
      <c r="S462" s="43">
        <v>0</v>
      </c>
      <c r="T462" s="43">
        <v>0</v>
      </c>
      <c r="U462" s="43">
        <v>0</v>
      </c>
      <c r="V462" s="43">
        <v>0</v>
      </c>
      <c r="W462" s="43">
        <v>0</v>
      </c>
      <c r="X462" s="43">
        <v>0</v>
      </c>
      <c r="Y462" s="223">
        <v>0</v>
      </c>
      <c r="Z462" s="339"/>
      <c r="AA462" s="228">
        <v>0</v>
      </c>
      <c r="AB462" s="43">
        <v>0</v>
      </c>
      <c r="AC462" s="193"/>
      <c r="AD462" s="40" t="s">
        <v>108</v>
      </c>
      <c r="AE462" s="54" t="s">
        <v>108</v>
      </c>
      <c r="AF462" s="245" t="s">
        <v>108</v>
      </c>
      <c r="AG462" s="252"/>
      <c r="AH462" s="228">
        <v>0</v>
      </c>
      <c r="AI462" s="194">
        <f t="shared" si="83"/>
        <v>15040323</v>
      </c>
      <c r="AJ462" s="31">
        <v>42517</v>
      </c>
      <c r="AK462" s="30">
        <v>14893402.5</v>
      </c>
      <c r="AL462" s="31">
        <v>42517</v>
      </c>
      <c r="AM462" s="32">
        <v>146920.5</v>
      </c>
      <c r="AN462" s="43">
        <v>0</v>
      </c>
      <c r="AO462" s="43">
        <v>0</v>
      </c>
      <c r="AP462" s="43">
        <v>0</v>
      </c>
      <c r="AQ462" s="43">
        <v>0</v>
      </c>
      <c r="AR462" s="43">
        <v>0</v>
      </c>
      <c r="AS462" s="43">
        <v>0</v>
      </c>
      <c r="AT462" s="43">
        <v>0</v>
      </c>
      <c r="AU462" s="43">
        <v>0</v>
      </c>
      <c r="AV462" s="43"/>
      <c r="AW462" s="19"/>
      <c r="AX462" s="192">
        <f t="shared" si="84"/>
        <v>0</v>
      </c>
      <c r="AY462" s="192">
        <f t="shared" si="85"/>
        <v>0</v>
      </c>
      <c r="AZ462" s="192">
        <f t="shared" si="86"/>
        <v>0</v>
      </c>
      <c r="BA462" s="158">
        <f t="shared" si="87"/>
        <v>3</v>
      </c>
      <c r="BB462" s="217">
        <f t="shared" si="90"/>
        <v>1</v>
      </c>
      <c r="BC462" s="216">
        <f t="shared" si="88"/>
        <v>1</v>
      </c>
      <c r="BD462" s="14">
        <f t="shared" si="80"/>
        <v>35</v>
      </c>
      <c r="BE462" s="349">
        <f t="shared" si="89"/>
        <v>15040323</v>
      </c>
    </row>
    <row r="463" spans="1:57" s="14" customFormat="1" x14ac:dyDescent="0.2">
      <c r="A463" s="40">
        <v>42478</v>
      </c>
      <c r="B463" s="22">
        <v>9058922623</v>
      </c>
      <c r="C463" s="22">
        <f>COUNTIF(СписМінфін!$B$2:$B$101,F463)</f>
        <v>0</v>
      </c>
      <c r="D463" s="22">
        <v>9058922623</v>
      </c>
      <c r="E463" s="22" t="str">
        <f t="shared" si="81"/>
        <v>4ПУБЛІЧНЕ АКЦІОНЕРНЕ ТОВАРИСТВО ''ЕЛЕКТРОМЕТАЛУРГІЙНИЙ ЗАВОД ''ДНІПРОСПЕЦСТАЛЬ'' ІМ. А.М. КУЗЬМІНА''</v>
      </c>
      <c r="F463" s="71" t="s">
        <v>129</v>
      </c>
      <c r="G463" s="41">
        <v>1865308243</v>
      </c>
      <c r="H463" s="40">
        <v>42478</v>
      </c>
      <c r="I463" s="40">
        <v>42478</v>
      </c>
      <c r="J463" s="40" t="s">
        <v>108</v>
      </c>
      <c r="K463" s="56">
        <v>14086749</v>
      </c>
      <c r="L463" s="40">
        <v>42515</v>
      </c>
      <c r="M463" s="192">
        <f t="shared" si="82"/>
        <v>14086749</v>
      </c>
      <c r="N463" s="40">
        <v>42515</v>
      </c>
      <c r="O463" s="24">
        <v>14086749</v>
      </c>
      <c r="P463" s="43">
        <v>0</v>
      </c>
      <c r="Q463" s="43">
        <v>0</v>
      </c>
      <c r="R463" s="43">
        <v>0</v>
      </c>
      <c r="S463" s="43">
        <v>0</v>
      </c>
      <c r="T463" s="43">
        <v>0</v>
      </c>
      <c r="U463" s="43">
        <v>0</v>
      </c>
      <c r="V463" s="43">
        <v>0</v>
      </c>
      <c r="W463" s="43">
        <v>0</v>
      </c>
      <c r="X463" s="43">
        <v>0</v>
      </c>
      <c r="Y463" s="223">
        <v>0</v>
      </c>
      <c r="Z463" s="339"/>
      <c r="AA463" s="228">
        <v>0</v>
      </c>
      <c r="AB463" s="43">
        <v>0</v>
      </c>
      <c r="AC463" s="195">
        <v>0</v>
      </c>
      <c r="AD463" s="43">
        <v>0</v>
      </c>
      <c r="AE463" s="43">
        <v>0</v>
      </c>
      <c r="AF463" s="223">
        <v>0</v>
      </c>
      <c r="AG463" s="234"/>
      <c r="AH463" s="228">
        <v>0</v>
      </c>
      <c r="AI463" s="194">
        <f t="shared" si="83"/>
        <v>14086749</v>
      </c>
      <c r="AJ463" s="40">
        <v>42517</v>
      </c>
      <c r="AK463" s="56">
        <v>14086749</v>
      </c>
      <c r="AL463" s="43">
        <v>0</v>
      </c>
      <c r="AM463" s="43">
        <v>0</v>
      </c>
      <c r="AN463" s="43">
        <v>0</v>
      </c>
      <c r="AO463" s="43">
        <v>0</v>
      </c>
      <c r="AP463" s="43">
        <v>0</v>
      </c>
      <c r="AQ463" s="43">
        <v>0</v>
      </c>
      <c r="AR463" s="43">
        <v>0</v>
      </c>
      <c r="AS463" s="43">
        <v>0</v>
      </c>
      <c r="AT463" s="43">
        <v>0</v>
      </c>
      <c r="AU463" s="43">
        <v>0</v>
      </c>
      <c r="AV463" s="43"/>
      <c r="AW463" s="19"/>
      <c r="AX463" s="192">
        <f t="shared" si="84"/>
        <v>0</v>
      </c>
      <c r="AY463" s="192">
        <f t="shared" si="85"/>
        <v>0</v>
      </c>
      <c r="AZ463" s="192">
        <f t="shared" si="86"/>
        <v>0</v>
      </c>
      <c r="BA463" s="158">
        <f t="shared" si="87"/>
        <v>4</v>
      </c>
      <c r="BB463" s="217">
        <f t="shared" si="90"/>
        <v>1</v>
      </c>
      <c r="BC463" s="216">
        <f t="shared" si="88"/>
        <v>1</v>
      </c>
      <c r="BD463" s="14">
        <f t="shared" si="80"/>
        <v>37</v>
      </c>
      <c r="BE463" s="349">
        <f t="shared" si="89"/>
        <v>14086749</v>
      </c>
    </row>
    <row r="464" spans="1:57" s="14" customFormat="1" x14ac:dyDescent="0.2">
      <c r="A464" s="40">
        <v>42506</v>
      </c>
      <c r="B464" s="22">
        <v>9078609858</v>
      </c>
      <c r="C464" s="22">
        <f>COUNTIF(СписМінфін!$B$2:$B$101,F464)</f>
        <v>0</v>
      </c>
      <c r="D464" s="22">
        <v>9078609858</v>
      </c>
      <c r="E464" s="22" t="str">
        <f t="shared" si="81"/>
        <v>5ПУБЛІЧНЕ АКЦІОНЕРНЕ ТОВАРИСТВО ''ЕЛЕКТРОМЕТАЛУРГІЙНИЙ ЗАВОД ''ДНІПРОСПЕЦСТАЛЬ'' ІМ. А.М. КУЗЬМІНА''</v>
      </c>
      <c r="F464" s="71" t="s">
        <v>129</v>
      </c>
      <c r="G464" s="41">
        <v>1865308243</v>
      </c>
      <c r="H464" s="40">
        <v>42506</v>
      </c>
      <c r="I464" s="40">
        <v>42506</v>
      </c>
      <c r="J464" s="40" t="s">
        <v>108</v>
      </c>
      <c r="K464" s="56">
        <v>11357120</v>
      </c>
      <c r="L464" s="40">
        <v>42544</v>
      </c>
      <c r="M464" s="192">
        <f t="shared" si="82"/>
        <v>11357120</v>
      </c>
      <c r="N464" s="31">
        <v>42544</v>
      </c>
      <c r="O464" s="30">
        <v>11357120</v>
      </c>
      <c r="P464" s="43">
        <v>0</v>
      </c>
      <c r="Q464" s="43">
        <v>0</v>
      </c>
      <c r="R464" s="43">
        <v>0</v>
      </c>
      <c r="S464" s="43">
        <v>0</v>
      </c>
      <c r="T464" s="43">
        <v>0</v>
      </c>
      <c r="U464" s="43">
        <v>0</v>
      </c>
      <c r="V464" s="43">
        <v>0</v>
      </c>
      <c r="W464" s="43">
        <v>0</v>
      </c>
      <c r="X464" s="43">
        <v>0</v>
      </c>
      <c r="Y464" s="223">
        <v>0</v>
      </c>
      <c r="Z464" s="339"/>
      <c r="AA464" s="228">
        <v>0</v>
      </c>
      <c r="AB464" s="43">
        <v>0</v>
      </c>
      <c r="AC464" s="193"/>
      <c r="AD464" s="22" t="s">
        <v>108</v>
      </c>
      <c r="AE464" s="54" t="s">
        <v>108</v>
      </c>
      <c r="AF464" s="246" t="s">
        <v>108</v>
      </c>
      <c r="AG464" s="253"/>
      <c r="AH464" s="228">
        <v>0</v>
      </c>
      <c r="AI464" s="194">
        <f t="shared" si="83"/>
        <v>11357120</v>
      </c>
      <c r="AJ464" s="31">
        <v>42559</v>
      </c>
      <c r="AK464" s="30">
        <v>11357120</v>
      </c>
      <c r="AL464" s="43">
        <v>0</v>
      </c>
      <c r="AM464" s="43">
        <v>0</v>
      </c>
      <c r="AN464" s="43">
        <v>0</v>
      </c>
      <c r="AO464" s="43">
        <v>0</v>
      </c>
      <c r="AP464" s="43">
        <v>0</v>
      </c>
      <c r="AQ464" s="43">
        <v>0</v>
      </c>
      <c r="AR464" s="43">
        <v>0</v>
      </c>
      <c r="AS464" s="43">
        <v>0</v>
      </c>
      <c r="AT464" s="43">
        <v>0</v>
      </c>
      <c r="AU464" s="43">
        <v>0</v>
      </c>
      <c r="AV464" s="43"/>
      <c r="AW464" s="19"/>
      <c r="AX464" s="192">
        <f t="shared" si="84"/>
        <v>0</v>
      </c>
      <c r="AY464" s="192">
        <f t="shared" si="85"/>
        <v>0</v>
      </c>
      <c r="AZ464" s="192">
        <f t="shared" si="86"/>
        <v>0</v>
      </c>
      <c r="BA464" s="158">
        <f t="shared" si="87"/>
        <v>5</v>
      </c>
      <c r="BB464" s="217">
        <f t="shared" si="90"/>
        <v>1</v>
      </c>
      <c r="BC464" s="216">
        <f t="shared" si="88"/>
        <v>1</v>
      </c>
      <c r="BD464" s="14">
        <f t="shared" si="80"/>
        <v>38</v>
      </c>
      <c r="BE464" s="349">
        <f t="shared" si="89"/>
        <v>11357120</v>
      </c>
    </row>
    <row r="465" spans="1:57" s="14" customFormat="1" x14ac:dyDescent="0.2">
      <c r="A465" s="40">
        <v>42537</v>
      </c>
      <c r="B465" s="22">
        <v>9100217778</v>
      </c>
      <c r="C465" s="22">
        <f>COUNTIF(СписМінфін!$B$2:$B$101,F465)</f>
        <v>0</v>
      </c>
      <c r="D465" s="22">
        <v>9100217778</v>
      </c>
      <c r="E465" s="22" t="str">
        <f t="shared" si="81"/>
        <v>6ПУБЛІЧНЕ АКЦІОНЕРНЕ ТОВАРИСТВО ''ЕЛЕКТРОМЕТАЛУРГІЙНИЙ ЗАВОД ''ДНІПРОСПЕЦСТАЛЬ'' ІМ. А.М. КУЗЬМІНА''</v>
      </c>
      <c r="F465" s="71" t="s">
        <v>129</v>
      </c>
      <c r="G465" s="41">
        <v>1865308243</v>
      </c>
      <c r="H465" s="40">
        <v>42537</v>
      </c>
      <c r="I465" s="40">
        <v>42537</v>
      </c>
      <c r="J465" s="40" t="s">
        <v>108</v>
      </c>
      <c r="K465" s="56">
        <v>18822768</v>
      </c>
      <c r="L465" s="40">
        <v>42572</v>
      </c>
      <c r="M465" s="192">
        <f t="shared" si="82"/>
        <v>18822768</v>
      </c>
      <c r="N465" s="40">
        <v>42573</v>
      </c>
      <c r="O465" s="24">
        <v>18822768</v>
      </c>
      <c r="P465" s="43">
        <v>0</v>
      </c>
      <c r="Q465" s="43">
        <v>0</v>
      </c>
      <c r="R465" s="43">
        <v>0</v>
      </c>
      <c r="S465" s="43">
        <v>0</v>
      </c>
      <c r="T465" s="43">
        <v>0</v>
      </c>
      <c r="U465" s="43">
        <v>0</v>
      </c>
      <c r="V465" s="43">
        <v>0</v>
      </c>
      <c r="W465" s="43">
        <v>0</v>
      </c>
      <c r="X465" s="43">
        <v>0</v>
      </c>
      <c r="Y465" s="223">
        <v>0</v>
      </c>
      <c r="Z465" s="339"/>
      <c r="AA465" s="228">
        <v>0</v>
      </c>
      <c r="AB465" s="43">
        <v>0</v>
      </c>
      <c r="AC465" s="195">
        <v>0</v>
      </c>
      <c r="AD465" s="43">
        <v>0</v>
      </c>
      <c r="AE465" s="43">
        <v>0</v>
      </c>
      <c r="AF465" s="223">
        <v>0</v>
      </c>
      <c r="AG465" s="234"/>
      <c r="AH465" s="228">
        <v>0</v>
      </c>
      <c r="AI465" s="194">
        <f t="shared" si="83"/>
        <v>18822768</v>
      </c>
      <c r="AJ465" s="40">
        <v>42704</v>
      </c>
      <c r="AK465" s="56">
        <v>18822768</v>
      </c>
      <c r="AL465" s="43">
        <v>0</v>
      </c>
      <c r="AM465" s="43">
        <v>0</v>
      </c>
      <c r="AN465" s="43">
        <v>0</v>
      </c>
      <c r="AO465" s="43">
        <v>0</v>
      </c>
      <c r="AP465" s="43">
        <v>0</v>
      </c>
      <c r="AQ465" s="43">
        <v>0</v>
      </c>
      <c r="AR465" s="43">
        <v>0</v>
      </c>
      <c r="AS465" s="43">
        <v>0</v>
      </c>
      <c r="AT465" s="43">
        <v>0</v>
      </c>
      <c r="AU465" s="43">
        <v>0</v>
      </c>
      <c r="AV465" s="43"/>
      <c r="AW465" s="19"/>
      <c r="AX465" s="192">
        <f t="shared" si="84"/>
        <v>0</v>
      </c>
      <c r="AY465" s="192">
        <f t="shared" si="85"/>
        <v>0</v>
      </c>
      <c r="AZ465" s="192">
        <f t="shared" si="86"/>
        <v>0</v>
      </c>
      <c r="BA465" s="158">
        <f t="shared" si="87"/>
        <v>6</v>
      </c>
      <c r="BB465" s="217">
        <f t="shared" si="90"/>
        <v>1</v>
      </c>
      <c r="BC465" s="216">
        <f t="shared" si="88"/>
        <v>1</v>
      </c>
      <c r="BD465" s="14">
        <f t="shared" si="80"/>
        <v>36</v>
      </c>
      <c r="BE465" s="349">
        <f t="shared" si="89"/>
        <v>18822768</v>
      </c>
    </row>
    <row r="466" spans="1:57" s="14" customFormat="1" x14ac:dyDescent="0.2">
      <c r="A466" s="40">
        <v>42569</v>
      </c>
      <c r="B466" s="22">
        <v>9122772215</v>
      </c>
      <c r="C466" s="22">
        <f>COUNTIF(СписМінфін!$B$2:$B$101,F466)</f>
        <v>0</v>
      </c>
      <c r="D466" s="22">
        <v>9122772215</v>
      </c>
      <c r="E466" s="22" t="str">
        <f t="shared" si="81"/>
        <v>7ПУБЛІЧНЕ АКЦІОНЕРНЕ ТОВАРИСТВО ''ЕЛЕКТРОМЕТАЛУРГІЙНИЙ ЗАВОД ''ДНІПРОСПЕЦСТАЛЬ'' ІМ. А.М. КУЗЬМІНА''</v>
      </c>
      <c r="F466" s="71" t="s">
        <v>129</v>
      </c>
      <c r="G466" s="41">
        <v>1865308243</v>
      </c>
      <c r="H466" s="40">
        <v>42569</v>
      </c>
      <c r="I466" s="40">
        <v>42569</v>
      </c>
      <c r="J466" s="40" t="s">
        <v>108</v>
      </c>
      <c r="K466" s="56">
        <v>30211997</v>
      </c>
      <c r="L466" s="40">
        <v>42601</v>
      </c>
      <c r="M466" s="192">
        <f t="shared" si="82"/>
        <v>30211997</v>
      </c>
      <c r="N466" s="40">
        <v>42607</v>
      </c>
      <c r="O466" s="24">
        <v>30211997</v>
      </c>
      <c r="P466" s="43">
        <v>0</v>
      </c>
      <c r="Q466" s="43">
        <v>0</v>
      </c>
      <c r="R466" s="43">
        <v>0</v>
      </c>
      <c r="S466" s="43">
        <v>0</v>
      </c>
      <c r="T466" s="43">
        <v>0</v>
      </c>
      <c r="U466" s="43">
        <v>0</v>
      </c>
      <c r="V466" s="43">
        <v>0</v>
      </c>
      <c r="W466" s="43">
        <v>0</v>
      </c>
      <c r="X466" s="43">
        <v>0</v>
      </c>
      <c r="Y466" s="223">
        <v>0</v>
      </c>
      <c r="Z466" s="339"/>
      <c r="AA466" s="228">
        <v>0</v>
      </c>
      <c r="AB466" s="43">
        <v>0</v>
      </c>
      <c r="AC466" s="195">
        <v>0</v>
      </c>
      <c r="AD466" s="43">
        <v>0</v>
      </c>
      <c r="AE466" s="43">
        <v>0</v>
      </c>
      <c r="AF466" s="223">
        <v>0</v>
      </c>
      <c r="AG466" s="234"/>
      <c r="AH466" s="228">
        <v>0</v>
      </c>
      <c r="AI466" s="194">
        <f t="shared" si="83"/>
        <v>30211997</v>
      </c>
      <c r="AJ466" s="40">
        <v>42704</v>
      </c>
      <c r="AK466" s="56">
        <v>30211997</v>
      </c>
      <c r="AL466" s="43">
        <v>0</v>
      </c>
      <c r="AM466" s="43">
        <v>0</v>
      </c>
      <c r="AN466" s="43">
        <v>0</v>
      </c>
      <c r="AO466" s="43">
        <v>0</v>
      </c>
      <c r="AP466" s="43">
        <v>0</v>
      </c>
      <c r="AQ466" s="43">
        <v>0</v>
      </c>
      <c r="AR466" s="43">
        <v>0</v>
      </c>
      <c r="AS466" s="43">
        <v>0</v>
      </c>
      <c r="AT466" s="43">
        <v>0</v>
      </c>
      <c r="AU466" s="43">
        <v>0</v>
      </c>
      <c r="AV466" s="43"/>
      <c r="AW466" s="19"/>
      <c r="AX466" s="192">
        <f t="shared" si="84"/>
        <v>0</v>
      </c>
      <c r="AY466" s="192">
        <f t="shared" si="85"/>
        <v>0</v>
      </c>
      <c r="AZ466" s="192">
        <f t="shared" si="86"/>
        <v>0</v>
      </c>
      <c r="BA466" s="158">
        <f t="shared" si="87"/>
        <v>7</v>
      </c>
      <c r="BB466" s="217">
        <f t="shared" si="90"/>
        <v>1</v>
      </c>
      <c r="BC466" s="216">
        <f t="shared" si="88"/>
        <v>1</v>
      </c>
      <c r="BD466" s="14">
        <f t="shared" si="80"/>
        <v>38</v>
      </c>
      <c r="BE466" s="349">
        <f t="shared" si="89"/>
        <v>30211997</v>
      </c>
    </row>
    <row r="467" spans="1:57" s="14" customFormat="1" x14ac:dyDescent="0.2">
      <c r="A467" s="40">
        <v>42599</v>
      </c>
      <c r="B467" s="22">
        <v>9147767822</v>
      </c>
      <c r="C467" s="22">
        <f>COUNTIF(СписМінфін!$B$2:$B$101,F467)</f>
        <v>0</v>
      </c>
      <c r="D467" s="22">
        <v>9147767822</v>
      </c>
      <c r="E467" s="22" t="str">
        <f t="shared" si="81"/>
        <v>8ПУБЛІЧНЕ АКЦІОНЕРНЕ ТОВАРИСТВО ''ЕЛЕКТРОМЕТАЛУРГІЙНИЙ ЗАВОД ''ДНІПРОСПЕЦСТАЛЬ'' ІМ. А.М. КУЗЬМІНА''</v>
      </c>
      <c r="F467" s="71" t="s">
        <v>129</v>
      </c>
      <c r="G467" s="41">
        <v>1865308243</v>
      </c>
      <c r="H467" s="40">
        <v>42599</v>
      </c>
      <c r="I467" s="40">
        <v>42599</v>
      </c>
      <c r="J467" s="40" t="s">
        <v>108</v>
      </c>
      <c r="K467" s="56">
        <v>27361914</v>
      </c>
      <c r="L467" s="40">
        <v>42634</v>
      </c>
      <c r="M467" s="192">
        <f t="shared" si="82"/>
        <v>27361914</v>
      </c>
      <c r="N467" s="40">
        <v>42635</v>
      </c>
      <c r="O467" s="24">
        <v>27361914</v>
      </c>
      <c r="P467" s="43">
        <v>0</v>
      </c>
      <c r="Q467" s="43">
        <v>0</v>
      </c>
      <c r="R467" s="43">
        <v>0</v>
      </c>
      <c r="S467" s="43">
        <v>0</v>
      </c>
      <c r="T467" s="43">
        <v>0</v>
      </c>
      <c r="U467" s="43">
        <v>0</v>
      </c>
      <c r="V467" s="43">
        <v>0</v>
      </c>
      <c r="W467" s="43">
        <v>0</v>
      </c>
      <c r="X467" s="43">
        <v>0</v>
      </c>
      <c r="Y467" s="223">
        <v>0</v>
      </c>
      <c r="Z467" s="339"/>
      <c r="AA467" s="228">
        <v>0</v>
      </c>
      <c r="AB467" s="43">
        <v>0</v>
      </c>
      <c r="AC467" s="195">
        <v>0</v>
      </c>
      <c r="AD467" s="43">
        <v>0</v>
      </c>
      <c r="AE467" s="43">
        <v>0</v>
      </c>
      <c r="AF467" s="223">
        <v>0</v>
      </c>
      <c r="AG467" s="234"/>
      <c r="AH467" s="228">
        <v>0</v>
      </c>
      <c r="AI467" s="194">
        <f t="shared" si="83"/>
        <v>27361914</v>
      </c>
      <c r="AJ467" s="40">
        <v>42704</v>
      </c>
      <c r="AK467" s="56">
        <v>27361914</v>
      </c>
      <c r="AL467" s="43">
        <v>0</v>
      </c>
      <c r="AM467" s="43">
        <v>0</v>
      </c>
      <c r="AN467" s="43">
        <v>0</v>
      </c>
      <c r="AO467" s="43">
        <v>0</v>
      </c>
      <c r="AP467" s="43">
        <v>0</v>
      </c>
      <c r="AQ467" s="43">
        <v>0</v>
      </c>
      <c r="AR467" s="43">
        <v>0</v>
      </c>
      <c r="AS467" s="43">
        <v>0</v>
      </c>
      <c r="AT467" s="43">
        <v>0</v>
      </c>
      <c r="AU467" s="43">
        <v>0</v>
      </c>
      <c r="AV467" s="43"/>
      <c r="AW467" s="19"/>
      <c r="AX467" s="192">
        <f t="shared" si="84"/>
        <v>0</v>
      </c>
      <c r="AY467" s="192">
        <f t="shared" si="85"/>
        <v>0</v>
      </c>
      <c r="AZ467" s="192">
        <f t="shared" si="86"/>
        <v>0</v>
      </c>
      <c r="BA467" s="158">
        <f t="shared" si="87"/>
        <v>8</v>
      </c>
      <c r="BB467" s="217">
        <f t="shared" si="90"/>
        <v>1</v>
      </c>
      <c r="BC467" s="216">
        <f t="shared" si="88"/>
        <v>1</v>
      </c>
      <c r="BD467" s="14">
        <f t="shared" si="80"/>
        <v>36</v>
      </c>
      <c r="BE467" s="349">
        <f t="shared" si="89"/>
        <v>27361914</v>
      </c>
    </row>
    <row r="468" spans="1:57" s="14" customFormat="1" x14ac:dyDescent="0.2">
      <c r="A468" s="40">
        <v>42629</v>
      </c>
      <c r="B468" s="22">
        <v>9170750556</v>
      </c>
      <c r="C468" s="22">
        <f>COUNTIF(СписМінфін!$B$2:$B$101,F468)</f>
        <v>0</v>
      </c>
      <c r="D468" s="22">
        <v>9170750556</v>
      </c>
      <c r="E468" s="22" t="str">
        <f t="shared" si="81"/>
        <v>9ПУБЛІЧНЕ АКЦІОНЕРНЕ ТОВАРИСТВО ''ЕЛЕКТРОМЕТАЛУРГІЙНИЙ ЗАВОД ''ДНІПРОСПЕЦСТАЛЬ'' ІМ. А.М. КУЗЬМІНА''</v>
      </c>
      <c r="F468" s="71" t="s">
        <v>129</v>
      </c>
      <c r="G468" s="41">
        <v>1865308243</v>
      </c>
      <c r="H468" s="40">
        <v>42629</v>
      </c>
      <c r="I468" s="40">
        <v>42629</v>
      </c>
      <c r="J468" s="40" t="s">
        <v>108</v>
      </c>
      <c r="K468" s="56">
        <v>28515153</v>
      </c>
      <c r="L468" s="40">
        <v>42663</v>
      </c>
      <c r="M468" s="192">
        <f t="shared" si="82"/>
        <v>28515153</v>
      </c>
      <c r="N468" s="40">
        <v>42664</v>
      </c>
      <c r="O468" s="24">
        <v>28515153</v>
      </c>
      <c r="P468" s="43">
        <v>0</v>
      </c>
      <c r="Q468" s="43">
        <v>0</v>
      </c>
      <c r="R468" s="43">
        <v>0</v>
      </c>
      <c r="S468" s="43">
        <v>0</v>
      </c>
      <c r="T468" s="43">
        <v>0</v>
      </c>
      <c r="U468" s="43">
        <v>0</v>
      </c>
      <c r="V468" s="43">
        <v>0</v>
      </c>
      <c r="W468" s="43">
        <v>0</v>
      </c>
      <c r="X468" s="43">
        <v>0</v>
      </c>
      <c r="Y468" s="223">
        <v>0</v>
      </c>
      <c r="Z468" s="339"/>
      <c r="AA468" s="228">
        <v>0</v>
      </c>
      <c r="AB468" s="43">
        <v>0</v>
      </c>
      <c r="AC468" s="195">
        <v>0</v>
      </c>
      <c r="AD468" s="43">
        <v>0</v>
      </c>
      <c r="AE468" s="43">
        <v>0</v>
      </c>
      <c r="AF468" s="223">
        <v>0</v>
      </c>
      <c r="AG468" s="234"/>
      <c r="AH468" s="228">
        <v>0</v>
      </c>
      <c r="AI468" s="194">
        <f t="shared" si="83"/>
        <v>28515153</v>
      </c>
      <c r="AJ468" s="40">
        <v>42704</v>
      </c>
      <c r="AK468" s="56">
        <v>28515153</v>
      </c>
      <c r="AL468" s="43">
        <v>0</v>
      </c>
      <c r="AM468" s="43">
        <v>0</v>
      </c>
      <c r="AN468" s="43">
        <v>0</v>
      </c>
      <c r="AO468" s="43">
        <v>0</v>
      </c>
      <c r="AP468" s="43">
        <v>0</v>
      </c>
      <c r="AQ468" s="43">
        <v>0</v>
      </c>
      <c r="AR468" s="43">
        <v>0</v>
      </c>
      <c r="AS468" s="43">
        <v>0</v>
      </c>
      <c r="AT468" s="43">
        <v>0</v>
      </c>
      <c r="AU468" s="43">
        <v>0</v>
      </c>
      <c r="AV468" s="43"/>
      <c r="AW468" s="19"/>
      <c r="AX468" s="192">
        <f t="shared" si="84"/>
        <v>0</v>
      </c>
      <c r="AY468" s="192">
        <f t="shared" si="85"/>
        <v>0</v>
      </c>
      <c r="AZ468" s="192">
        <f t="shared" si="86"/>
        <v>0</v>
      </c>
      <c r="BA468" s="158">
        <f t="shared" si="87"/>
        <v>9</v>
      </c>
      <c r="BB468" s="217">
        <f t="shared" si="90"/>
        <v>1</v>
      </c>
      <c r="BC468" s="216">
        <f t="shared" si="88"/>
        <v>1</v>
      </c>
      <c r="BD468" s="14">
        <f t="shared" si="80"/>
        <v>35</v>
      </c>
      <c r="BE468" s="349">
        <f t="shared" si="89"/>
        <v>28515153</v>
      </c>
    </row>
    <row r="469" spans="1:57" s="14" customFormat="1" x14ac:dyDescent="0.2">
      <c r="A469" s="40">
        <v>42661</v>
      </c>
      <c r="B469" s="22">
        <v>9195487207</v>
      </c>
      <c r="C469" s="22">
        <f>COUNTIF(СписМінфін!$B$2:$B$101,F469)</f>
        <v>0</v>
      </c>
      <c r="D469" s="22">
        <v>9195487207</v>
      </c>
      <c r="E469" s="22" t="str">
        <f t="shared" si="81"/>
        <v>10ПУБЛІЧНЕ АКЦІОНЕРНЕ ТОВАРИСТВО ''ЕЛЕКТРОМЕТАЛУРГІЙНИЙ ЗАВОД ''ДНІПРОСПЕЦСТАЛЬ'' ІМ. А.М. КУЗЬМІНА''</v>
      </c>
      <c r="F469" s="71" t="s">
        <v>129</v>
      </c>
      <c r="G469" s="41">
        <v>1865308243</v>
      </c>
      <c r="H469" s="40">
        <v>42661</v>
      </c>
      <c r="I469" s="40">
        <v>42661</v>
      </c>
      <c r="J469" s="40" t="s">
        <v>108</v>
      </c>
      <c r="K469" s="56">
        <v>30784883</v>
      </c>
      <c r="L469" s="40">
        <v>42692</v>
      </c>
      <c r="M469" s="192">
        <f t="shared" si="82"/>
        <v>30784883</v>
      </c>
      <c r="N469" s="40">
        <v>42695</v>
      </c>
      <c r="O469" s="24">
        <v>30784883</v>
      </c>
      <c r="P469" s="43">
        <v>0</v>
      </c>
      <c r="Q469" s="43">
        <v>0</v>
      </c>
      <c r="R469" s="43">
        <v>0</v>
      </c>
      <c r="S469" s="43">
        <v>0</v>
      </c>
      <c r="T469" s="43">
        <v>0</v>
      </c>
      <c r="U469" s="43">
        <v>0</v>
      </c>
      <c r="V469" s="43">
        <v>0</v>
      </c>
      <c r="W469" s="43">
        <v>0</v>
      </c>
      <c r="X469" s="43">
        <v>0</v>
      </c>
      <c r="Y469" s="223">
        <v>0</v>
      </c>
      <c r="Z469" s="339"/>
      <c r="AA469" s="228">
        <v>0</v>
      </c>
      <c r="AB469" s="43">
        <v>0</v>
      </c>
      <c r="AC469" s="195">
        <v>0</v>
      </c>
      <c r="AD469" s="43">
        <v>0</v>
      </c>
      <c r="AE469" s="43">
        <v>0</v>
      </c>
      <c r="AF469" s="223">
        <v>0</v>
      </c>
      <c r="AG469" s="234"/>
      <c r="AH469" s="228">
        <v>0</v>
      </c>
      <c r="AI469" s="194">
        <f t="shared" si="83"/>
        <v>30784883</v>
      </c>
      <c r="AJ469" s="40">
        <v>42704</v>
      </c>
      <c r="AK469" s="56">
        <v>30784883</v>
      </c>
      <c r="AL469" s="43">
        <v>0</v>
      </c>
      <c r="AM469" s="43">
        <v>0</v>
      </c>
      <c r="AN469" s="43">
        <v>0</v>
      </c>
      <c r="AO469" s="43">
        <v>0</v>
      </c>
      <c r="AP469" s="43">
        <v>0</v>
      </c>
      <c r="AQ469" s="43">
        <v>0</v>
      </c>
      <c r="AR469" s="43">
        <v>0</v>
      </c>
      <c r="AS469" s="43">
        <v>0</v>
      </c>
      <c r="AT469" s="43">
        <v>0</v>
      </c>
      <c r="AU469" s="43">
        <v>0</v>
      </c>
      <c r="AV469" s="43"/>
      <c r="AW469" s="19"/>
      <c r="AX469" s="192">
        <f t="shared" si="84"/>
        <v>0</v>
      </c>
      <c r="AY469" s="192">
        <f t="shared" si="85"/>
        <v>0</v>
      </c>
      <c r="AZ469" s="192">
        <f t="shared" si="86"/>
        <v>0</v>
      </c>
      <c r="BA469" s="158">
        <f t="shared" si="87"/>
        <v>10</v>
      </c>
      <c r="BB469" s="217">
        <f t="shared" si="90"/>
        <v>1</v>
      </c>
      <c r="BC469" s="216">
        <f t="shared" si="88"/>
        <v>1</v>
      </c>
      <c r="BD469" s="14">
        <f t="shared" si="80"/>
        <v>34</v>
      </c>
      <c r="BE469" s="349">
        <f t="shared" si="89"/>
        <v>30784883</v>
      </c>
    </row>
    <row r="470" spans="1:57" s="14" customFormat="1" x14ac:dyDescent="0.2">
      <c r="A470" s="40">
        <v>42691</v>
      </c>
      <c r="B470" s="22">
        <v>9220471233</v>
      </c>
      <c r="C470" s="22">
        <f>COUNTIF(СписМінфін!$B$2:$B$101,F470)</f>
        <v>0</v>
      </c>
      <c r="D470" s="22">
        <v>9220471233</v>
      </c>
      <c r="E470" s="22" t="str">
        <f t="shared" si="81"/>
        <v>11ПУБЛІЧНЕ АКЦІОНЕРНЕ ТОВАРИСТВО ''ЕЛЕКТРОМЕТАЛУРГІЙНИЙ ЗАВОД ''ДНІПРОСПЕЦСТАЛЬ'' ІМ. А.М. КУЗЬМІНА''</v>
      </c>
      <c r="F470" s="71" t="s">
        <v>129</v>
      </c>
      <c r="G470" s="41">
        <v>1865308243</v>
      </c>
      <c r="H470" s="40">
        <v>42691</v>
      </c>
      <c r="I470" s="40">
        <v>42691</v>
      </c>
      <c r="J470" s="40" t="s">
        <v>108</v>
      </c>
      <c r="K470" s="56">
        <v>25885175</v>
      </c>
      <c r="L470" s="40">
        <v>42725</v>
      </c>
      <c r="M470" s="192">
        <f t="shared" si="82"/>
        <v>25885175</v>
      </c>
      <c r="N470" s="40">
        <v>42726</v>
      </c>
      <c r="O470" s="24">
        <v>25885175</v>
      </c>
      <c r="P470" s="43">
        <v>0</v>
      </c>
      <c r="Q470" s="43">
        <v>0</v>
      </c>
      <c r="R470" s="43">
        <v>0</v>
      </c>
      <c r="S470" s="43">
        <v>0</v>
      </c>
      <c r="T470" s="43">
        <v>0</v>
      </c>
      <c r="U470" s="43">
        <v>0</v>
      </c>
      <c r="V470" s="43">
        <v>0</v>
      </c>
      <c r="W470" s="43">
        <v>0</v>
      </c>
      <c r="X470" s="43">
        <v>0</v>
      </c>
      <c r="Y470" s="223">
        <v>0</v>
      </c>
      <c r="Z470" s="339"/>
      <c r="AA470" s="228">
        <v>0</v>
      </c>
      <c r="AB470" s="43">
        <v>0</v>
      </c>
      <c r="AC470" s="195">
        <v>0</v>
      </c>
      <c r="AD470" s="43">
        <v>0</v>
      </c>
      <c r="AE470" s="43">
        <v>0</v>
      </c>
      <c r="AF470" s="223">
        <v>0</v>
      </c>
      <c r="AG470" s="234"/>
      <c r="AH470" s="228">
        <v>0</v>
      </c>
      <c r="AI470" s="194">
        <f t="shared" si="83"/>
        <v>25885175</v>
      </c>
      <c r="AJ470" s="40">
        <v>42730</v>
      </c>
      <c r="AK470" s="56">
        <v>25885175</v>
      </c>
      <c r="AL470" s="43">
        <v>0</v>
      </c>
      <c r="AM470" s="43">
        <v>0</v>
      </c>
      <c r="AN470" s="43">
        <v>0</v>
      </c>
      <c r="AO470" s="43">
        <v>0</v>
      </c>
      <c r="AP470" s="43">
        <v>0</v>
      </c>
      <c r="AQ470" s="43">
        <v>0</v>
      </c>
      <c r="AR470" s="43">
        <v>0</v>
      </c>
      <c r="AS470" s="43">
        <v>0</v>
      </c>
      <c r="AT470" s="43">
        <v>0</v>
      </c>
      <c r="AU470" s="43">
        <v>0</v>
      </c>
      <c r="AV470" s="43"/>
      <c r="AW470" s="19"/>
      <c r="AX470" s="192">
        <f t="shared" si="84"/>
        <v>0</v>
      </c>
      <c r="AY470" s="192">
        <f t="shared" si="85"/>
        <v>0</v>
      </c>
      <c r="AZ470" s="192">
        <f t="shared" si="86"/>
        <v>0</v>
      </c>
      <c r="BA470" s="158">
        <f t="shared" si="87"/>
        <v>11</v>
      </c>
      <c r="BB470" s="217">
        <f t="shared" si="90"/>
        <v>1</v>
      </c>
      <c r="BC470" s="216">
        <f t="shared" si="88"/>
        <v>1</v>
      </c>
      <c r="BD470" s="14">
        <f t="shared" si="80"/>
        <v>35</v>
      </c>
      <c r="BE470" s="349">
        <f t="shared" si="89"/>
        <v>25885175</v>
      </c>
    </row>
    <row r="471" spans="1:57" s="14" customFormat="1" hidden="1" x14ac:dyDescent="0.2">
      <c r="A471" s="40">
        <v>42720</v>
      </c>
      <c r="B471" s="22">
        <v>9244323993</v>
      </c>
      <c r="C471" s="22">
        <f>COUNTIF(СписМінфін!$B$2:$B$101,F471)</f>
        <v>0</v>
      </c>
      <c r="D471" s="22">
        <v>9244323993</v>
      </c>
      <c r="E471" s="22" t="str">
        <f t="shared" si="81"/>
        <v>12ПУБЛІЧНЕ АКЦІОНЕРНЕ ТОВАРИСТВО ''ЕЛЕКТРОМЕТАЛУРГІЙНИЙ ЗАВОД ''ДНІПРОСПЕЦСТАЛЬ'' ІМ. А.М. КУЗЬМІНА''</v>
      </c>
      <c r="F471" s="71" t="s">
        <v>129</v>
      </c>
      <c r="G471" s="41">
        <v>1865308243</v>
      </c>
      <c r="H471" s="40">
        <v>42720</v>
      </c>
      <c r="I471" s="40">
        <v>42720</v>
      </c>
      <c r="J471" s="40" t="s">
        <v>108</v>
      </c>
      <c r="K471" s="56">
        <v>36516802</v>
      </c>
      <c r="L471" s="43">
        <v>0</v>
      </c>
      <c r="M471" s="192">
        <f t="shared" si="82"/>
        <v>0</v>
      </c>
      <c r="N471" s="43">
        <v>0</v>
      </c>
      <c r="O471" s="56">
        <v>0</v>
      </c>
      <c r="P471" s="43">
        <v>0</v>
      </c>
      <c r="Q471" s="43">
        <v>0</v>
      </c>
      <c r="R471" s="43">
        <v>0</v>
      </c>
      <c r="S471" s="43">
        <v>0</v>
      </c>
      <c r="T471" s="43">
        <v>0</v>
      </c>
      <c r="U471" s="43">
        <v>0</v>
      </c>
      <c r="V471" s="43">
        <v>0</v>
      </c>
      <c r="W471" s="43">
        <v>0</v>
      </c>
      <c r="X471" s="43">
        <v>0</v>
      </c>
      <c r="Y471" s="223">
        <v>0</v>
      </c>
      <c r="Z471" s="339"/>
      <c r="AA471" s="228">
        <v>0</v>
      </c>
      <c r="AB471" s="43">
        <v>0</v>
      </c>
      <c r="AC471" s="195">
        <v>0</v>
      </c>
      <c r="AD471" s="43">
        <v>0</v>
      </c>
      <c r="AE471" s="43">
        <v>0</v>
      </c>
      <c r="AF471" s="223">
        <v>0</v>
      </c>
      <c r="AG471" s="234"/>
      <c r="AH471" s="228">
        <v>0</v>
      </c>
      <c r="AI471" s="194">
        <f t="shared" si="83"/>
        <v>0</v>
      </c>
      <c r="AJ471" s="43">
        <v>0</v>
      </c>
      <c r="AK471" s="43">
        <v>0</v>
      </c>
      <c r="AL471" s="43">
        <v>0</v>
      </c>
      <c r="AM471" s="43">
        <v>0</v>
      </c>
      <c r="AN471" s="43">
        <v>0</v>
      </c>
      <c r="AO471" s="43">
        <v>0</v>
      </c>
      <c r="AP471" s="43">
        <v>0</v>
      </c>
      <c r="AQ471" s="43">
        <v>0</v>
      </c>
      <c r="AR471" s="43">
        <v>0</v>
      </c>
      <c r="AS471" s="43">
        <v>0</v>
      </c>
      <c r="AT471" s="43">
        <v>0</v>
      </c>
      <c r="AU471" s="43">
        <v>0</v>
      </c>
      <c r="AV471" s="43"/>
      <c r="AW471" s="19"/>
      <c r="AX471" s="192">
        <f t="shared" si="84"/>
        <v>36516802</v>
      </c>
      <c r="AY471" s="192">
        <f t="shared" si="85"/>
        <v>0</v>
      </c>
      <c r="AZ471" s="192">
        <f t="shared" si="86"/>
        <v>36516802</v>
      </c>
      <c r="BA471" s="158">
        <f t="shared" si="87"/>
        <v>12</v>
      </c>
      <c r="BB471" s="217" t="str">
        <f t="shared" si="90"/>
        <v>Немає висновку</v>
      </c>
      <c r="BC471" s="216" t="str">
        <f t="shared" si="88"/>
        <v>Немає висновку</v>
      </c>
      <c r="BD471" s="14" t="str">
        <f t="shared" si="80"/>
        <v>Немає висновку</v>
      </c>
      <c r="BE471" s="349">
        <f t="shared" si="89"/>
        <v>36516802</v>
      </c>
    </row>
    <row r="472" spans="1:57" s="14" customFormat="1" x14ac:dyDescent="0.2">
      <c r="A472" s="40">
        <v>42419</v>
      </c>
      <c r="B472" s="22">
        <v>9020514213</v>
      </c>
      <c r="C472" s="22">
        <f>COUNTIF(СписМінфін!$B$2:$B$101,F472)</f>
        <v>0</v>
      </c>
      <c r="D472" s="22">
        <v>9020514213</v>
      </c>
      <c r="E472" s="22" t="str">
        <f t="shared" si="81"/>
        <v>2ПУБЛІЧНЕ АКЦІОНЕРНЕ ТОВАРИСТВО ''ЗАПОРІЗЬКИЙ ЗАВОД ФЕРОСПЛАВІВ''</v>
      </c>
      <c r="F472" s="71" t="s">
        <v>137</v>
      </c>
      <c r="G472" s="41">
        <v>1865408241</v>
      </c>
      <c r="H472" s="40">
        <v>42419</v>
      </c>
      <c r="I472" s="40">
        <v>42419</v>
      </c>
      <c r="J472" s="40" t="s">
        <v>108</v>
      </c>
      <c r="K472" s="42">
        <v>31721930</v>
      </c>
      <c r="L472" s="40">
        <v>42450</v>
      </c>
      <c r="M472" s="192">
        <f t="shared" si="82"/>
        <v>31721930</v>
      </c>
      <c r="N472" s="40">
        <v>42451</v>
      </c>
      <c r="O472" s="24">
        <v>31721930</v>
      </c>
      <c r="P472" s="43">
        <v>0</v>
      </c>
      <c r="Q472" s="43">
        <v>0</v>
      </c>
      <c r="R472" s="43">
        <v>0</v>
      </c>
      <c r="S472" s="43">
        <v>0</v>
      </c>
      <c r="T472" s="43">
        <v>0</v>
      </c>
      <c r="U472" s="43">
        <v>0</v>
      </c>
      <c r="V472" s="43">
        <v>0</v>
      </c>
      <c r="W472" s="43">
        <v>0</v>
      </c>
      <c r="X472" s="43">
        <v>0</v>
      </c>
      <c r="Y472" s="223">
        <v>0</v>
      </c>
      <c r="Z472" s="339"/>
      <c r="AA472" s="228">
        <v>0</v>
      </c>
      <c r="AB472" s="43">
        <v>0</v>
      </c>
      <c r="AC472" s="195">
        <v>0</v>
      </c>
      <c r="AD472" s="43">
        <v>0</v>
      </c>
      <c r="AE472" s="43">
        <v>0</v>
      </c>
      <c r="AF472" s="223">
        <v>0</v>
      </c>
      <c r="AG472" s="234"/>
      <c r="AH472" s="228">
        <v>0</v>
      </c>
      <c r="AI472" s="194">
        <f t="shared" si="83"/>
        <v>31721930</v>
      </c>
      <c r="AJ472" s="40">
        <v>42488</v>
      </c>
      <c r="AK472" s="56">
        <v>31721930</v>
      </c>
      <c r="AL472" s="43">
        <v>0</v>
      </c>
      <c r="AM472" s="43">
        <v>0</v>
      </c>
      <c r="AN472" s="43">
        <v>0</v>
      </c>
      <c r="AO472" s="43">
        <v>0</v>
      </c>
      <c r="AP472" s="43">
        <v>0</v>
      </c>
      <c r="AQ472" s="43">
        <v>0</v>
      </c>
      <c r="AR472" s="43">
        <v>0</v>
      </c>
      <c r="AS472" s="43">
        <v>0</v>
      </c>
      <c r="AT472" s="43">
        <v>0</v>
      </c>
      <c r="AU472" s="43">
        <v>0</v>
      </c>
      <c r="AV472" s="43"/>
      <c r="AW472" s="19"/>
      <c r="AX472" s="192">
        <f t="shared" si="84"/>
        <v>0</v>
      </c>
      <c r="AY472" s="192">
        <f t="shared" si="85"/>
        <v>0</v>
      </c>
      <c r="AZ472" s="192">
        <f t="shared" si="86"/>
        <v>0</v>
      </c>
      <c r="BA472" s="158">
        <f t="shared" si="87"/>
        <v>2</v>
      </c>
      <c r="BB472" s="217">
        <f t="shared" si="90"/>
        <v>1</v>
      </c>
      <c r="BC472" s="216">
        <f t="shared" si="88"/>
        <v>1</v>
      </c>
      <c r="BD472" s="14">
        <f t="shared" si="80"/>
        <v>32</v>
      </c>
      <c r="BE472" s="349">
        <f t="shared" si="89"/>
        <v>31721930</v>
      </c>
    </row>
    <row r="473" spans="1:57" s="14" customFormat="1" x14ac:dyDescent="0.2">
      <c r="A473" s="40">
        <v>42450</v>
      </c>
      <c r="B473" s="22">
        <v>9039285744</v>
      </c>
      <c r="C473" s="22">
        <f>COUNTIF(СписМінфін!$B$2:$B$101,F473)</f>
        <v>0</v>
      </c>
      <c r="D473" s="22">
        <v>9039285744</v>
      </c>
      <c r="E473" s="22" t="str">
        <f t="shared" si="81"/>
        <v>3ПУБЛІЧНЕ АКЦІОНЕРНЕ ТОВАРИСТВО ''ЗАПОРІЗЬКИЙ ЗАВОД ФЕРОСПЛАВІВ''</v>
      </c>
      <c r="F473" s="71" t="s">
        <v>137</v>
      </c>
      <c r="G473" s="41">
        <v>1865408241</v>
      </c>
      <c r="H473" s="40">
        <v>42450</v>
      </c>
      <c r="I473" s="40">
        <v>42450</v>
      </c>
      <c r="J473" s="40" t="s">
        <v>108</v>
      </c>
      <c r="K473" s="42">
        <v>7677003</v>
      </c>
      <c r="L473" s="40">
        <v>42480</v>
      </c>
      <c r="M473" s="192">
        <f t="shared" si="82"/>
        <v>7677003</v>
      </c>
      <c r="N473" s="40">
        <v>42481</v>
      </c>
      <c r="O473" s="24">
        <v>7677003</v>
      </c>
      <c r="P473" s="43">
        <v>0</v>
      </c>
      <c r="Q473" s="43">
        <v>0</v>
      </c>
      <c r="R473" s="43">
        <v>0</v>
      </c>
      <c r="S473" s="43">
        <v>0</v>
      </c>
      <c r="T473" s="43">
        <v>0</v>
      </c>
      <c r="U473" s="43">
        <v>0</v>
      </c>
      <c r="V473" s="43">
        <v>0</v>
      </c>
      <c r="W473" s="43">
        <v>0</v>
      </c>
      <c r="X473" s="43">
        <v>0</v>
      </c>
      <c r="Y473" s="223">
        <v>0</v>
      </c>
      <c r="Z473" s="339"/>
      <c r="AA473" s="228">
        <v>0</v>
      </c>
      <c r="AB473" s="43">
        <v>0</v>
      </c>
      <c r="AC473" s="195">
        <v>0</v>
      </c>
      <c r="AD473" s="43">
        <v>0</v>
      </c>
      <c r="AE473" s="43">
        <v>0</v>
      </c>
      <c r="AF473" s="223">
        <v>0</v>
      </c>
      <c r="AG473" s="234"/>
      <c r="AH473" s="228">
        <v>0</v>
      </c>
      <c r="AI473" s="194">
        <f t="shared" si="83"/>
        <v>7677003</v>
      </c>
      <c r="AJ473" s="40">
        <v>42517</v>
      </c>
      <c r="AK473" s="56">
        <v>7677003</v>
      </c>
      <c r="AL473" s="43">
        <v>0</v>
      </c>
      <c r="AM473" s="43">
        <v>0</v>
      </c>
      <c r="AN473" s="43">
        <v>0</v>
      </c>
      <c r="AO473" s="43">
        <v>0</v>
      </c>
      <c r="AP473" s="43">
        <v>0</v>
      </c>
      <c r="AQ473" s="43">
        <v>0</v>
      </c>
      <c r="AR473" s="43">
        <v>0</v>
      </c>
      <c r="AS473" s="43">
        <v>0</v>
      </c>
      <c r="AT473" s="43">
        <v>0</v>
      </c>
      <c r="AU473" s="43">
        <v>0</v>
      </c>
      <c r="AV473" s="43"/>
      <c r="AW473" s="19"/>
      <c r="AX473" s="192">
        <f t="shared" si="84"/>
        <v>0</v>
      </c>
      <c r="AY473" s="192">
        <f t="shared" si="85"/>
        <v>0</v>
      </c>
      <c r="AZ473" s="192">
        <f t="shared" si="86"/>
        <v>0</v>
      </c>
      <c r="BA473" s="158">
        <f t="shared" si="87"/>
        <v>3</v>
      </c>
      <c r="BB473" s="217">
        <f t="shared" si="90"/>
        <v>1</v>
      </c>
      <c r="BC473" s="216">
        <f t="shared" si="88"/>
        <v>1</v>
      </c>
      <c r="BD473" s="14">
        <f t="shared" si="80"/>
        <v>31</v>
      </c>
      <c r="BE473" s="349">
        <f t="shared" si="89"/>
        <v>7677003</v>
      </c>
    </row>
    <row r="474" spans="1:57" s="14" customFormat="1" x14ac:dyDescent="0.2">
      <c r="A474" s="40">
        <v>42480</v>
      </c>
      <c r="B474" s="22">
        <v>9060881680</v>
      </c>
      <c r="C474" s="22">
        <f>COUNTIF(СписМінфін!$B$2:$B$101,F474)</f>
        <v>0</v>
      </c>
      <c r="D474" s="22">
        <v>9060881680</v>
      </c>
      <c r="E474" s="22" t="str">
        <f t="shared" si="81"/>
        <v>4ПУБЛІЧНЕ АКЦІОНЕРНЕ ТОВАРИСТВО ''ЗАПОРІЗЬКИЙ ЗАВОД ФЕРОСПЛАВІВ''</v>
      </c>
      <c r="F474" s="71" t="s">
        <v>137</v>
      </c>
      <c r="G474" s="41">
        <v>1865408241</v>
      </c>
      <c r="H474" s="40">
        <v>42480</v>
      </c>
      <c r="I474" s="40">
        <v>42480</v>
      </c>
      <c r="J474" s="40" t="s">
        <v>108</v>
      </c>
      <c r="K474" s="42">
        <v>30004938</v>
      </c>
      <c r="L474" s="40">
        <v>42515</v>
      </c>
      <c r="M474" s="192">
        <f t="shared" si="82"/>
        <v>30004938</v>
      </c>
      <c r="N474" s="40">
        <v>42521</v>
      </c>
      <c r="O474" s="24">
        <v>30004938</v>
      </c>
      <c r="P474" s="43">
        <v>0</v>
      </c>
      <c r="Q474" s="43">
        <v>0</v>
      </c>
      <c r="R474" s="43">
        <v>0</v>
      </c>
      <c r="S474" s="43">
        <v>0</v>
      </c>
      <c r="T474" s="43">
        <v>0</v>
      </c>
      <c r="U474" s="43">
        <v>0</v>
      </c>
      <c r="V474" s="43">
        <v>0</v>
      </c>
      <c r="W474" s="43">
        <v>0</v>
      </c>
      <c r="X474" s="43">
        <v>0</v>
      </c>
      <c r="Y474" s="223">
        <v>0</v>
      </c>
      <c r="Z474" s="339"/>
      <c r="AA474" s="228">
        <v>0</v>
      </c>
      <c r="AB474" s="43">
        <v>0</v>
      </c>
      <c r="AC474" s="195">
        <v>0</v>
      </c>
      <c r="AD474" s="43">
        <v>0</v>
      </c>
      <c r="AE474" s="43">
        <v>0</v>
      </c>
      <c r="AF474" s="223">
        <v>0</v>
      </c>
      <c r="AG474" s="234"/>
      <c r="AH474" s="228">
        <v>0</v>
      </c>
      <c r="AI474" s="194">
        <f t="shared" si="83"/>
        <v>30004938</v>
      </c>
      <c r="AJ474" s="40">
        <v>42559</v>
      </c>
      <c r="AK474" s="56">
        <v>30004938</v>
      </c>
      <c r="AL474" s="43">
        <v>0</v>
      </c>
      <c r="AM474" s="43">
        <v>0</v>
      </c>
      <c r="AN474" s="43">
        <v>0</v>
      </c>
      <c r="AO474" s="43">
        <v>0</v>
      </c>
      <c r="AP474" s="43">
        <v>0</v>
      </c>
      <c r="AQ474" s="43">
        <v>0</v>
      </c>
      <c r="AR474" s="43">
        <v>0</v>
      </c>
      <c r="AS474" s="43">
        <v>0</v>
      </c>
      <c r="AT474" s="43">
        <v>0</v>
      </c>
      <c r="AU474" s="43">
        <v>0</v>
      </c>
      <c r="AV474" s="43"/>
      <c r="AW474" s="19"/>
      <c r="AX474" s="192">
        <f t="shared" si="84"/>
        <v>0</v>
      </c>
      <c r="AY474" s="192">
        <f t="shared" si="85"/>
        <v>0</v>
      </c>
      <c r="AZ474" s="192">
        <f t="shared" si="86"/>
        <v>0</v>
      </c>
      <c r="BA474" s="158">
        <f t="shared" si="87"/>
        <v>4</v>
      </c>
      <c r="BB474" s="217">
        <f t="shared" si="90"/>
        <v>1</v>
      </c>
      <c r="BC474" s="216">
        <f t="shared" si="88"/>
        <v>1</v>
      </c>
      <c r="BD474" s="14">
        <f t="shared" si="80"/>
        <v>41</v>
      </c>
      <c r="BE474" s="349">
        <f t="shared" si="89"/>
        <v>30004938</v>
      </c>
    </row>
    <row r="475" spans="1:57" s="14" customFormat="1" x14ac:dyDescent="0.2">
      <c r="A475" s="40">
        <v>42510</v>
      </c>
      <c r="B475" s="22">
        <v>9081824310</v>
      </c>
      <c r="C475" s="22">
        <f>COUNTIF(СписМінфін!$B$2:$B$101,F475)</f>
        <v>0</v>
      </c>
      <c r="D475" s="22">
        <v>9081824310</v>
      </c>
      <c r="E475" s="22" t="str">
        <f t="shared" si="81"/>
        <v>5ПУБЛІЧНЕ АКЦІОНЕРНЕ ТОВАРИСТВО ''ЗАПОРІЗЬКИЙ ЗАВОД ФЕРОСПЛАВІВ''</v>
      </c>
      <c r="F475" s="71" t="s">
        <v>137</v>
      </c>
      <c r="G475" s="41">
        <v>1865408241</v>
      </c>
      <c r="H475" s="40">
        <v>42510</v>
      </c>
      <c r="I475" s="40">
        <v>42510</v>
      </c>
      <c r="J475" s="40" t="s">
        <v>108</v>
      </c>
      <c r="K475" s="42">
        <v>7422006</v>
      </c>
      <c r="L475" s="40">
        <v>42538</v>
      </c>
      <c r="M475" s="192">
        <f t="shared" si="82"/>
        <v>7422006</v>
      </c>
      <c r="N475" s="40">
        <v>42543</v>
      </c>
      <c r="O475" s="24">
        <v>7422006</v>
      </c>
      <c r="P475" s="43">
        <v>0</v>
      </c>
      <c r="Q475" s="43">
        <v>0</v>
      </c>
      <c r="R475" s="43">
        <v>0</v>
      </c>
      <c r="S475" s="43">
        <v>0</v>
      </c>
      <c r="T475" s="43">
        <v>0</v>
      </c>
      <c r="U475" s="43">
        <v>0</v>
      </c>
      <c r="V475" s="43">
        <v>0</v>
      </c>
      <c r="W475" s="43">
        <v>0</v>
      </c>
      <c r="X475" s="43">
        <v>0</v>
      </c>
      <c r="Y475" s="223">
        <v>0</v>
      </c>
      <c r="Z475" s="339"/>
      <c r="AA475" s="228">
        <v>0</v>
      </c>
      <c r="AB475" s="43">
        <v>0</v>
      </c>
      <c r="AC475" s="195">
        <v>0</v>
      </c>
      <c r="AD475" s="43">
        <v>0</v>
      </c>
      <c r="AE475" s="43">
        <v>0</v>
      </c>
      <c r="AF475" s="223">
        <v>0</v>
      </c>
      <c r="AG475" s="234"/>
      <c r="AH475" s="228">
        <v>0</v>
      </c>
      <c r="AI475" s="194">
        <f t="shared" si="83"/>
        <v>7422006</v>
      </c>
      <c r="AJ475" s="40">
        <v>42576</v>
      </c>
      <c r="AK475" s="56">
        <v>7422006</v>
      </c>
      <c r="AL475" s="43">
        <v>0</v>
      </c>
      <c r="AM475" s="43">
        <v>0</v>
      </c>
      <c r="AN475" s="43">
        <v>0</v>
      </c>
      <c r="AO475" s="43">
        <v>0</v>
      </c>
      <c r="AP475" s="43">
        <v>0</v>
      </c>
      <c r="AQ475" s="43">
        <v>0</v>
      </c>
      <c r="AR475" s="43">
        <v>0</v>
      </c>
      <c r="AS475" s="43">
        <v>0</v>
      </c>
      <c r="AT475" s="43">
        <v>0</v>
      </c>
      <c r="AU475" s="43">
        <v>0</v>
      </c>
      <c r="AV475" s="43"/>
      <c r="AW475" s="19"/>
      <c r="AX475" s="192">
        <f t="shared" si="84"/>
        <v>0</v>
      </c>
      <c r="AY475" s="192">
        <f t="shared" si="85"/>
        <v>0</v>
      </c>
      <c r="AZ475" s="192">
        <f t="shared" si="86"/>
        <v>0</v>
      </c>
      <c r="BA475" s="158">
        <f t="shared" si="87"/>
        <v>5</v>
      </c>
      <c r="BB475" s="217">
        <f t="shared" si="90"/>
        <v>1</v>
      </c>
      <c r="BC475" s="216">
        <f t="shared" si="88"/>
        <v>1</v>
      </c>
      <c r="BD475" s="14">
        <f t="shared" ref="BD475:BD538" si="91">IF(N475=0,"Немає висновку",N475-H475)</f>
        <v>33</v>
      </c>
      <c r="BE475" s="349">
        <f t="shared" si="89"/>
        <v>7422006</v>
      </c>
    </row>
    <row r="476" spans="1:57" s="14" customFormat="1" x14ac:dyDescent="0.2">
      <c r="A476" s="40">
        <v>42538</v>
      </c>
      <c r="B476" s="22">
        <v>9101935081</v>
      </c>
      <c r="C476" s="22">
        <f>COUNTIF(СписМінфін!$B$2:$B$101,F476)</f>
        <v>0</v>
      </c>
      <c r="D476" s="22">
        <v>9101935081</v>
      </c>
      <c r="E476" s="22" t="str">
        <f t="shared" si="81"/>
        <v>6ПУБЛІЧНЕ АКЦІОНЕРНЕ ТОВАРИСТВО ''ЗАПОРІЗЬКИЙ ЗАВОД ФЕРОСПЛАВІВ''</v>
      </c>
      <c r="F476" s="71" t="s">
        <v>137</v>
      </c>
      <c r="G476" s="41">
        <v>1865408241</v>
      </c>
      <c r="H476" s="40">
        <v>42538</v>
      </c>
      <c r="I476" s="40">
        <v>42538</v>
      </c>
      <c r="J476" s="40" t="s">
        <v>108</v>
      </c>
      <c r="K476" s="42">
        <v>70076816</v>
      </c>
      <c r="L476" s="40">
        <v>42572</v>
      </c>
      <c r="M476" s="192">
        <f t="shared" si="82"/>
        <v>70076816</v>
      </c>
      <c r="N476" s="31">
        <v>42573</v>
      </c>
      <c r="O476" s="30">
        <v>598995.31999999995</v>
      </c>
      <c r="P476" s="31">
        <v>42573</v>
      </c>
      <c r="Q476" s="32">
        <v>69477820.680000007</v>
      </c>
      <c r="R476" s="43">
        <v>0</v>
      </c>
      <c r="S476" s="43">
        <v>0</v>
      </c>
      <c r="T476" s="43">
        <v>0</v>
      </c>
      <c r="U476" s="43">
        <v>0</v>
      </c>
      <c r="V476" s="43">
        <v>0</v>
      </c>
      <c r="W476" s="43">
        <v>0</v>
      </c>
      <c r="X476" s="43">
        <v>0</v>
      </c>
      <c r="Y476" s="223">
        <v>0</v>
      </c>
      <c r="Z476" s="339"/>
      <c r="AA476" s="228">
        <v>0</v>
      </c>
      <c r="AB476" s="43">
        <v>0</v>
      </c>
      <c r="AC476" s="195">
        <v>0</v>
      </c>
      <c r="AD476" s="43">
        <v>0</v>
      </c>
      <c r="AE476" s="43">
        <v>0</v>
      </c>
      <c r="AF476" s="223">
        <v>0</v>
      </c>
      <c r="AG476" s="234"/>
      <c r="AH476" s="228">
        <v>0</v>
      </c>
      <c r="AI476" s="194">
        <f t="shared" si="83"/>
        <v>70076816</v>
      </c>
      <c r="AJ476" s="40">
        <v>42580</v>
      </c>
      <c r="AK476" s="56">
        <v>70076816</v>
      </c>
      <c r="AL476" s="43">
        <v>0</v>
      </c>
      <c r="AM476" s="43">
        <v>0</v>
      </c>
      <c r="AN476" s="43">
        <v>0</v>
      </c>
      <c r="AO476" s="43">
        <v>0</v>
      </c>
      <c r="AP476" s="43">
        <v>0</v>
      </c>
      <c r="AQ476" s="43">
        <v>0</v>
      </c>
      <c r="AR476" s="43">
        <v>0</v>
      </c>
      <c r="AS476" s="43">
        <v>0</v>
      </c>
      <c r="AT476" s="43">
        <v>0</v>
      </c>
      <c r="AU476" s="43">
        <v>0</v>
      </c>
      <c r="AV476" s="43"/>
      <c r="AW476" s="19"/>
      <c r="AX476" s="192">
        <f t="shared" si="84"/>
        <v>0</v>
      </c>
      <c r="AY476" s="192">
        <f t="shared" si="85"/>
        <v>0</v>
      </c>
      <c r="AZ476" s="192">
        <f t="shared" si="86"/>
        <v>0</v>
      </c>
      <c r="BA476" s="158">
        <f t="shared" si="87"/>
        <v>6</v>
      </c>
      <c r="BB476" s="217">
        <f t="shared" si="90"/>
        <v>1</v>
      </c>
      <c r="BC476" s="216">
        <f t="shared" si="88"/>
        <v>1</v>
      </c>
      <c r="BD476" s="14">
        <f t="shared" si="91"/>
        <v>35</v>
      </c>
      <c r="BE476" s="349">
        <f t="shared" si="89"/>
        <v>70076816</v>
      </c>
    </row>
    <row r="477" spans="1:57" s="14" customFormat="1" x14ac:dyDescent="0.2">
      <c r="A477" s="40">
        <v>42571</v>
      </c>
      <c r="B477" s="22">
        <v>9125512232</v>
      </c>
      <c r="C477" s="22">
        <f>COUNTIF(СписМінфін!$B$2:$B$101,F477)</f>
        <v>0</v>
      </c>
      <c r="D477" s="22">
        <v>9125512232</v>
      </c>
      <c r="E477" s="22" t="str">
        <f t="shared" si="81"/>
        <v>7ПУБЛІЧНЕ АКЦІОНЕРНЕ ТОВАРИСТВО ''ЗАПОРІЗЬКИЙ ЗАВОД ФЕРОСПЛАВІВ''</v>
      </c>
      <c r="F477" s="71" t="s">
        <v>137</v>
      </c>
      <c r="G477" s="41">
        <v>1865408241</v>
      </c>
      <c r="H477" s="40">
        <v>42571</v>
      </c>
      <c r="I477" s="40">
        <v>42571</v>
      </c>
      <c r="J477" s="40" t="s">
        <v>108</v>
      </c>
      <c r="K477" s="42">
        <v>45300000</v>
      </c>
      <c r="L477" s="40">
        <v>42601</v>
      </c>
      <c r="M477" s="192">
        <f t="shared" si="82"/>
        <v>45300000</v>
      </c>
      <c r="N477" s="40">
        <v>42607</v>
      </c>
      <c r="O477" s="24">
        <v>45300000</v>
      </c>
      <c r="P477" s="43">
        <v>0</v>
      </c>
      <c r="Q477" s="43">
        <v>0</v>
      </c>
      <c r="R477" s="43">
        <v>0</v>
      </c>
      <c r="S477" s="43">
        <v>0</v>
      </c>
      <c r="T477" s="43">
        <v>0</v>
      </c>
      <c r="U477" s="43">
        <v>0</v>
      </c>
      <c r="V477" s="43">
        <v>0</v>
      </c>
      <c r="W477" s="43">
        <v>0</v>
      </c>
      <c r="X477" s="43">
        <v>0</v>
      </c>
      <c r="Y477" s="223">
        <v>0</v>
      </c>
      <c r="Z477" s="339"/>
      <c r="AA477" s="228">
        <v>0</v>
      </c>
      <c r="AB477" s="43">
        <v>0</v>
      </c>
      <c r="AC477" s="195">
        <v>0</v>
      </c>
      <c r="AD477" s="43">
        <v>0</v>
      </c>
      <c r="AE477" s="43">
        <v>0</v>
      </c>
      <c r="AF477" s="223">
        <v>0</v>
      </c>
      <c r="AG477" s="234"/>
      <c r="AH477" s="228">
        <v>0</v>
      </c>
      <c r="AI477" s="194">
        <f t="shared" si="83"/>
        <v>45300000</v>
      </c>
      <c r="AJ477" s="40">
        <v>42642</v>
      </c>
      <c r="AK477" s="56">
        <v>45300000</v>
      </c>
      <c r="AL477" s="43">
        <v>0</v>
      </c>
      <c r="AM477" s="43">
        <v>0</v>
      </c>
      <c r="AN477" s="43">
        <v>0</v>
      </c>
      <c r="AO477" s="43">
        <v>0</v>
      </c>
      <c r="AP477" s="43">
        <v>0</v>
      </c>
      <c r="AQ477" s="43">
        <v>0</v>
      </c>
      <c r="AR477" s="43">
        <v>0</v>
      </c>
      <c r="AS477" s="43">
        <v>0</v>
      </c>
      <c r="AT477" s="43">
        <v>0</v>
      </c>
      <c r="AU477" s="43">
        <v>0</v>
      </c>
      <c r="AV477" s="43"/>
      <c r="AW477" s="19"/>
      <c r="AX477" s="192">
        <f t="shared" si="84"/>
        <v>0</v>
      </c>
      <c r="AY477" s="192">
        <f t="shared" si="85"/>
        <v>0</v>
      </c>
      <c r="AZ477" s="192">
        <f t="shared" si="86"/>
        <v>0</v>
      </c>
      <c r="BA477" s="158">
        <f t="shared" si="87"/>
        <v>7</v>
      </c>
      <c r="BB477" s="217">
        <f t="shared" si="90"/>
        <v>1</v>
      </c>
      <c r="BC477" s="216">
        <f t="shared" si="88"/>
        <v>1</v>
      </c>
      <c r="BD477" s="14">
        <f t="shared" si="91"/>
        <v>36</v>
      </c>
      <c r="BE477" s="349">
        <f t="shared" si="89"/>
        <v>45300000</v>
      </c>
    </row>
    <row r="478" spans="1:57" s="14" customFormat="1" x14ac:dyDescent="0.2">
      <c r="A478" s="40">
        <v>42604</v>
      </c>
      <c r="B478" s="22">
        <v>9151454016</v>
      </c>
      <c r="C478" s="22">
        <f>COUNTIF(СписМінфін!$B$2:$B$101,F478)</f>
        <v>0</v>
      </c>
      <c r="D478" s="22">
        <v>9151454016</v>
      </c>
      <c r="E478" s="22" t="str">
        <f t="shared" si="81"/>
        <v>8ПУБЛІЧНЕ АКЦІОНЕРНЕ ТОВАРИСТВО ''ЗАПОРІЗЬКИЙ ЗАВОД ФЕРОСПЛАВІВ''</v>
      </c>
      <c r="F478" s="71" t="s">
        <v>137</v>
      </c>
      <c r="G478" s="41">
        <v>1865408241</v>
      </c>
      <c r="H478" s="40">
        <v>42604</v>
      </c>
      <c r="I478" s="40">
        <v>42604</v>
      </c>
      <c r="J478" s="40" t="s">
        <v>108</v>
      </c>
      <c r="K478" s="42">
        <v>20519992</v>
      </c>
      <c r="L478" s="40">
        <v>42634</v>
      </c>
      <c r="M478" s="192">
        <f t="shared" si="82"/>
        <v>20519992</v>
      </c>
      <c r="N478" s="40">
        <v>42635</v>
      </c>
      <c r="O478" s="24">
        <v>20519992</v>
      </c>
      <c r="P478" s="43">
        <v>0</v>
      </c>
      <c r="Q478" s="43">
        <v>0</v>
      </c>
      <c r="R478" s="43">
        <v>0</v>
      </c>
      <c r="S478" s="43">
        <v>0</v>
      </c>
      <c r="T478" s="43">
        <v>0</v>
      </c>
      <c r="U478" s="43">
        <v>0</v>
      </c>
      <c r="V478" s="43">
        <v>0</v>
      </c>
      <c r="W478" s="43">
        <v>0</v>
      </c>
      <c r="X478" s="43">
        <v>0</v>
      </c>
      <c r="Y478" s="223">
        <v>0</v>
      </c>
      <c r="Z478" s="339"/>
      <c r="AA478" s="228">
        <v>0</v>
      </c>
      <c r="AB478" s="43">
        <v>0</v>
      </c>
      <c r="AC478" s="195">
        <v>0</v>
      </c>
      <c r="AD478" s="43">
        <v>0</v>
      </c>
      <c r="AE478" s="43">
        <v>0</v>
      </c>
      <c r="AF478" s="223">
        <v>0</v>
      </c>
      <c r="AG478" s="234"/>
      <c r="AH478" s="228">
        <v>0</v>
      </c>
      <c r="AI478" s="194">
        <f t="shared" si="83"/>
        <v>20519992</v>
      </c>
      <c r="AJ478" s="40">
        <v>42661</v>
      </c>
      <c r="AK478" s="56">
        <v>20519992</v>
      </c>
      <c r="AL478" s="43">
        <v>0</v>
      </c>
      <c r="AM478" s="43">
        <v>0</v>
      </c>
      <c r="AN478" s="43">
        <v>0</v>
      </c>
      <c r="AO478" s="43">
        <v>0</v>
      </c>
      <c r="AP478" s="43">
        <v>0</v>
      </c>
      <c r="AQ478" s="43">
        <v>0</v>
      </c>
      <c r="AR478" s="43">
        <v>0</v>
      </c>
      <c r="AS478" s="43">
        <v>0</v>
      </c>
      <c r="AT478" s="43">
        <v>0</v>
      </c>
      <c r="AU478" s="43">
        <v>0</v>
      </c>
      <c r="AV478" s="43"/>
      <c r="AW478" s="19"/>
      <c r="AX478" s="192">
        <f t="shared" si="84"/>
        <v>0</v>
      </c>
      <c r="AY478" s="192">
        <f t="shared" si="85"/>
        <v>0</v>
      </c>
      <c r="AZ478" s="192">
        <f t="shared" si="86"/>
        <v>0</v>
      </c>
      <c r="BA478" s="158">
        <f t="shared" si="87"/>
        <v>8</v>
      </c>
      <c r="BB478" s="217">
        <f t="shared" si="90"/>
        <v>1</v>
      </c>
      <c r="BC478" s="216">
        <f t="shared" si="88"/>
        <v>1</v>
      </c>
      <c r="BD478" s="14">
        <f t="shared" si="91"/>
        <v>31</v>
      </c>
      <c r="BE478" s="349">
        <f t="shared" si="89"/>
        <v>20519992</v>
      </c>
    </row>
    <row r="479" spans="1:57" s="14" customFormat="1" x14ac:dyDescent="0.2">
      <c r="A479" s="40">
        <v>42633</v>
      </c>
      <c r="B479" s="22">
        <v>9172960763</v>
      </c>
      <c r="C479" s="22">
        <f>COUNTIF(СписМінфін!$B$2:$B$101,F479)</f>
        <v>0</v>
      </c>
      <c r="D479" s="22">
        <v>9172960763</v>
      </c>
      <c r="E479" s="22" t="str">
        <f t="shared" si="81"/>
        <v>9ПУБЛІЧНЕ АКЦІОНЕРНЕ ТОВАРИСТВО ''ЗАПОРІЗЬКИЙ ЗАВОД ФЕРОСПЛАВІВ''</v>
      </c>
      <c r="F479" s="71" t="s">
        <v>137</v>
      </c>
      <c r="G479" s="41">
        <v>1865408241</v>
      </c>
      <c r="H479" s="40">
        <v>42633</v>
      </c>
      <c r="I479" s="40">
        <v>42633</v>
      </c>
      <c r="J479" s="40" t="s">
        <v>108</v>
      </c>
      <c r="K479" s="42">
        <v>27500000</v>
      </c>
      <c r="L479" s="40">
        <v>42663</v>
      </c>
      <c r="M479" s="192">
        <f t="shared" si="82"/>
        <v>27500000</v>
      </c>
      <c r="N479" s="40">
        <v>42664</v>
      </c>
      <c r="O479" s="24">
        <v>27500000</v>
      </c>
      <c r="P479" s="43">
        <v>0</v>
      </c>
      <c r="Q479" s="43">
        <v>0</v>
      </c>
      <c r="R479" s="43">
        <v>0</v>
      </c>
      <c r="S479" s="43">
        <v>0</v>
      </c>
      <c r="T479" s="43">
        <v>0</v>
      </c>
      <c r="U479" s="43">
        <v>0</v>
      </c>
      <c r="V479" s="43">
        <v>0</v>
      </c>
      <c r="W479" s="43">
        <v>0</v>
      </c>
      <c r="X479" s="43">
        <v>0</v>
      </c>
      <c r="Y479" s="223">
        <v>0</v>
      </c>
      <c r="Z479" s="339"/>
      <c r="AA479" s="228">
        <v>0</v>
      </c>
      <c r="AB479" s="43">
        <v>0</v>
      </c>
      <c r="AC479" s="195">
        <v>0</v>
      </c>
      <c r="AD479" s="43">
        <v>0</v>
      </c>
      <c r="AE479" s="43">
        <v>0</v>
      </c>
      <c r="AF479" s="223">
        <v>0</v>
      </c>
      <c r="AG479" s="234"/>
      <c r="AH479" s="228">
        <v>0</v>
      </c>
      <c r="AI479" s="194">
        <f t="shared" si="83"/>
        <v>27500000</v>
      </c>
      <c r="AJ479" s="40">
        <v>42704</v>
      </c>
      <c r="AK479" s="56">
        <v>27500000</v>
      </c>
      <c r="AL479" s="43">
        <v>0</v>
      </c>
      <c r="AM479" s="43">
        <v>0</v>
      </c>
      <c r="AN479" s="43">
        <v>0</v>
      </c>
      <c r="AO479" s="43">
        <v>0</v>
      </c>
      <c r="AP479" s="43">
        <v>0</v>
      </c>
      <c r="AQ479" s="43">
        <v>0</v>
      </c>
      <c r="AR479" s="43">
        <v>0</v>
      </c>
      <c r="AS479" s="43">
        <v>0</v>
      </c>
      <c r="AT479" s="43">
        <v>0</v>
      </c>
      <c r="AU479" s="43">
        <v>0</v>
      </c>
      <c r="AV479" s="43"/>
      <c r="AW479" s="19"/>
      <c r="AX479" s="192">
        <f t="shared" si="84"/>
        <v>0</v>
      </c>
      <c r="AY479" s="192">
        <f t="shared" si="85"/>
        <v>0</v>
      </c>
      <c r="AZ479" s="192">
        <f t="shared" si="86"/>
        <v>0</v>
      </c>
      <c r="BA479" s="158">
        <f t="shared" si="87"/>
        <v>9</v>
      </c>
      <c r="BB479" s="217">
        <f t="shared" si="90"/>
        <v>1</v>
      </c>
      <c r="BC479" s="216">
        <f t="shared" si="88"/>
        <v>1</v>
      </c>
      <c r="BD479" s="14">
        <f t="shared" si="91"/>
        <v>31</v>
      </c>
      <c r="BE479" s="349">
        <f t="shared" si="89"/>
        <v>27500000</v>
      </c>
    </row>
    <row r="480" spans="1:57" s="14" customFormat="1" x14ac:dyDescent="0.2">
      <c r="A480" s="40">
        <v>42695</v>
      </c>
      <c r="B480" s="22">
        <v>9223198560</v>
      </c>
      <c r="C480" s="22">
        <f>COUNTIF(СписМінфін!$B$2:$B$101,F480)</f>
        <v>0</v>
      </c>
      <c r="D480" s="22">
        <v>9223198560</v>
      </c>
      <c r="E480" s="22" t="str">
        <f t="shared" si="81"/>
        <v>11ПУБЛІЧНЕ АКЦІОНЕРНЕ ТОВАРИСТВО ''ЗАПОРІЗЬКИЙ ЗАВОД ФЕРОСПЛАВІВ''</v>
      </c>
      <c r="F480" s="71" t="s">
        <v>137</v>
      </c>
      <c r="G480" s="41">
        <v>1865408241</v>
      </c>
      <c r="H480" s="40">
        <v>42695</v>
      </c>
      <c r="I480" s="40">
        <v>42695</v>
      </c>
      <c r="J480" s="40" t="s">
        <v>108</v>
      </c>
      <c r="K480" s="56">
        <v>45000000</v>
      </c>
      <c r="L480" s="40">
        <v>42725</v>
      </c>
      <c r="M480" s="192">
        <f t="shared" si="82"/>
        <v>45000000</v>
      </c>
      <c r="N480" s="40">
        <v>42726</v>
      </c>
      <c r="O480" s="24">
        <v>45000000</v>
      </c>
      <c r="P480" s="43">
        <v>0</v>
      </c>
      <c r="Q480" s="43">
        <v>0</v>
      </c>
      <c r="R480" s="43">
        <v>0</v>
      </c>
      <c r="S480" s="43">
        <v>0</v>
      </c>
      <c r="T480" s="43">
        <v>0</v>
      </c>
      <c r="U480" s="43">
        <v>0</v>
      </c>
      <c r="V480" s="43">
        <v>0</v>
      </c>
      <c r="W480" s="43">
        <v>0</v>
      </c>
      <c r="X480" s="43">
        <v>0</v>
      </c>
      <c r="Y480" s="223">
        <v>0</v>
      </c>
      <c r="Z480" s="339"/>
      <c r="AA480" s="228">
        <v>0</v>
      </c>
      <c r="AB480" s="43">
        <v>0</v>
      </c>
      <c r="AC480" s="195">
        <v>0</v>
      </c>
      <c r="AD480" s="43">
        <v>0</v>
      </c>
      <c r="AE480" s="43">
        <v>0</v>
      </c>
      <c r="AF480" s="223">
        <v>0</v>
      </c>
      <c r="AG480" s="234"/>
      <c r="AH480" s="228">
        <v>0</v>
      </c>
      <c r="AI480" s="194">
        <f t="shared" si="83"/>
        <v>45000000</v>
      </c>
      <c r="AJ480" s="40">
        <v>42730</v>
      </c>
      <c r="AK480" s="56">
        <v>45000000</v>
      </c>
      <c r="AL480" s="43">
        <v>0</v>
      </c>
      <c r="AM480" s="43">
        <v>0</v>
      </c>
      <c r="AN480" s="43">
        <v>0</v>
      </c>
      <c r="AO480" s="43">
        <v>0</v>
      </c>
      <c r="AP480" s="43">
        <v>0</v>
      </c>
      <c r="AQ480" s="43">
        <v>0</v>
      </c>
      <c r="AR480" s="43">
        <v>0</v>
      </c>
      <c r="AS480" s="43">
        <v>0</v>
      </c>
      <c r="AT480" s="43">
        <v>0</v>
      </c>
      <c r="AU480" s="43">
        <v>0</v>
      </c>
      <c r="AV480" s="43"/>
      <c r="AW480" s="19"/>
      <c r="AX480" s="192">
        <f t="shared" si="84"/>
        <v>0</v>
      </c>
      <c r="AY480" s="192">
        <f t="shared" si="85"/>
        <v>0</v>
      </c>
      <c r="AZ480" s="192">
        <f t="shared" si="86"/>
        <v>0</v>
      </c>
      <c r="BA480" s="158">
        <f t="shared" si="87"/>
        <v>11</v>
      </c>
      <c r="BB480" s="217">
        <f t="shared" si="90"/>
        <v>1</v>
      </c>
      <c r="BC480" s="216">
        <f t="shared" si="88"/>
        <v>1</v>
      </c>
      <c r="BD480" s="14">
        <f t="shared" si="91"/>
        <v>31</v>
      </c>
      <c r="BE480" s="349">
        <f t="shared" si="89"/>
        <v>45000000</v>
      </c>
    </row>
    <row r="481" spans="1:57" s="14" customFormat="1" hidden="1" x14ac:dyDescent="0.2">
      <c r="A481" s="40">
        <v>42724</v>
      </c>
      <c r="B481" s="22">
        <v>9246646847</v>
      </c>
      <c r="C481" s="22">
        <f>COUNTIF(СписМінфін!$B$2:$B$101,F481)</f>
        <v>0</v>
      </c>
      <c r="D481" s="22">
        <v>9246646847</v>
      </c>
      <c r="E481" s="22" t="str">
        <f t="shared" si="81"/>
        <v>12ПУБЛІЧНЕ АКЦІОНЕРНЕ ТОВАРИСТВО ''ЗАПОРІЗЬКИЙ ЗАВОД ФЕРОСПЛАВІВ''</v>
      </c>
      <c r="F481" s="71" t="s">
        <v>137</v>
      </c>
      <c r="G481" s="41">
        <v>1865408241</v>
      </c>
      <c r="H481" s="40">
        <v>42724</v>
      </c>
      <c r="I481" s="40">
        <v>42724</v>
      </c>
      <c r="J481" s="40" t="s">
        <v>108</v>
      </c>
      <c r="K481" s="56">
        <v>51000000</v>
      </c>
      <c r="L481" s="43">
        <v>0</v>
      </c>
      <c r="M481" s="192">
        <f t="shared" si="82"/>
        <v>0</v>
      </c>
      <c r="N481" s="43">
        <v>0</v>
      </c>
      <c r="O481" s="56">
        <v>0</v>
      </c>
      <c r="P481" s="43">
        <v>0</v>
      </c>
      <c r="Q481" s="43">
        <v>0</v>
      </c>
      <c r="R481" s="43">
        <v>0</v>
      </c>
      <c r="S481" s="43">
        <v>0</v>
      </c>
      <c r="T481" s="43">
        <v>0</v>
      </c>
      <c r="U481" s="43">
        <v>0</v>
      </c>
      <c r="V481" s="43">
        <v>0</v>
      </c>
      <c r="W481" s="43">
        <v>0</v>
      </c>
      <c r="X481" s="43">
        <v>0</v>
      </c>
      <c r="Y481" s="223">
        <v>0</v>
      </c>
      <c r="Z481" s="339"/>
      <c r="AA481" s="228">
        <v>0</v>
      </c>
      <c r="AB481" s="43">
        <v>0</v>
      </c>
      <c r="AC481" s="195">
        <v>0</v>
      </c>
      <c r="AD481" s="43">
        <v>0</v>
      </c>
      <c r="AE481" s="43">
        <v>0</v>
      </c>
      <c r="AF481" s="223">
        <v>0</v>
      </c>
      <c r="AG481" s="234"/>
      <c r="AH481" s="228">
        <v>0</v>
      </c>
      <c r="AI481" s="194">
        <f t="shared" si="83"/>
        <v>0</v>
      </c>
      <c r="AJ481" s="43">
        <v>0</v>
      </c>
      <c r="AK481" s="43">
        <v>0</v>
      </c>
      <c r="AL481" s="43">
        <v>0</v>
      </c>
      <c r="AM481" s="43">
        <v>0</v>
      </c>
      <c r="AN481" s="43">
        <v>0</v>
      </c>
      <c r="AO481" s="43">
        <v>0</v>
      </c>
      <c r="AP481" s="43">
        <v>0</v>
      </c>
      <c r="AQ481" s="43">
        <v>0</v>
      </c>
      <c r="AR481" s="43">
        <v>0</v>
      </c>
      <c r="AS481" s="43">
        <v>0</v>
      </c>
      <c r="AT481" s="43">
        <v>0</v>
      </c>
      <c r="AU481" s="43">
        <v>0</v>
      </c>
      <c r="AV481" s="43"/>
      <c r="AW481" s="19"/>
      <c r="AX481" s="192">
        <f t="shared" si="84"/>
        <v>51000000</v>
      </c>
      <c r="AY481" s="192">
        <f t="shared" si="85"/>
        <v>0</v>
      </c>
      <c r="AZ481" s="192">
        <f t="shared" si="86"/>
        <v>51000000</v>
      </c>
      <c r="BA481" s="158">
        <f t="shared" si="87"/>
        <v>12</v>
      </c>
      <c r="BB481" s="217" t="str">
        <f t="shared" si="90"/>
        <v>Немає висновку</v>
      </c>
      <c r="BC481" s="216" t="str">
        <f t="shared" si="88"/>
        <v>Немає висновку</v>
      </c>
      <c r="BD481" s="14" t="str">
        <f t="shared" si="91"/>
        <v>Немає висновку</v>
      </c>
      <c r="BE481" s="349">
        <f t="shared" si="89"/>
        <v>51000000</v>
      </c>
    </row>
    <row r="482" spans="1:57" s="14" customFormat="1" x14ac:dyDescent="0.2">
      <c r="A482" s="40">
        <v>42422</v>
      </c>
      <c r="B482" s="22">
        <v>9021842160</v>
      </c>
      <c r="C482" s="22">
        <f>COUNTIF(СписМінфін!$B$2:$B$101,F482)</f>
        <v>1</v>
      </c>
      <c r="D482" s="22">
        <v>9021842160</v>
      </c>
      <c r="E482" s="22" t="str">
        <f t="shared" si="81"/>
        <v>2СПІЛЬНЕ УКРАЇНСЬКО-ПОЛЬСЬКЕ ПІДПРИЄМСТВО В ФОРМІ ТОВАРИСТВА З ОБМЕЖЕНОЮ ВІДПОВІДАЛЬНІСТЮ "МОДЕРН-ЕКСПО"</v>
      </c>
      <c r="F482" s="71" t="s">
        <v>93</v>
      </c>
      <c r="G482" s="41">
        <v>217515703177</v>
      </c>
      <c r="H482" s="40">
        <v>42422</v>
      </c>
      <c r="I482" s="40">
        <v>42422</v>
      </c>
      <c r="J482" s="40" t="s">
        <v>108</v>
      </c>
      <c r="K482" s="56">
        <v>2596659</v>
      </c>
      <c r="L482" s="40">
        <v>42450</v>
      </c>
      <c r="M482" s="24">
        <f t="shared" si="82"/>
        <v>2579910</v>
      </c>
      <c r="N482" s="40">
        <v>42451</v>
      </c>
      <c r="O482" s="24">
        <v>2579910</v>
      </c>
      <c r="P482" s="43">
        <v>0</v>
      </c>
      <c r="Q482" s="43">
        <v>0</v>
      </c>
      <c r="R482" s="43">
        <v>0</v>
      </c>
      <c r="S482" s="43">
        <v>0</v>
      </c>
      <c r="T482" s="43">
        <v>0</v>
      </c>
      <c r="U482" s="43">
        <v>0</v>
      </c>
      <c r="V482" s="43">
        <v>0</v>
      </c>
      <c r="W482" s="43">
        <v>0</v>
      </c>
      <c r="X482" s="43">
        <v>0</v>
      </c>
      <c r="Y482" s="223">
        <v>0</v>
      </c>
      <c r="Z482" s="339"/>
      <c r="AA482" s="228">
        <v>0</v>
      </c>
      <c r="AB482" s="43">
        <v>0</v>
      </c>
      <c r="AC482" s="43">
        <v>0</v>
      </c>
      <c r="AD482" s="43">
        <v>0</v>
      </c>
      <c r="AE482" s="43">
        <v>0</v>
      </c>
      <c r="AF482" s="223">
        <v>0</v>
      </c>
      <c r="AG482" s="234"/>
      <c r="AH482" s="228">
        <v>0</v>
      </c>
      <c r="AI482" s="56">
        <f t="shared" si="83"/>
        <v>2579910</v>
      </c>
      <c r="AJ482" s="40">
        <v>42454</v>
      </c>
      <c r="AK482" s="56">
        <v>2579910</v>
      </c>
      <c r="AL482" s="43">
        <v>0</v>
      </c>
      <c r="AM482" s="43">
        <v>0</v>
      </c>
      <c r="AN482" s="43">
        <v>0</v>
      </c>
      <c r="AO482" s="43">
        <v>0</v>
      </c>
      <c r="AP482" s="43">
        <v>0</v>
      </c>
      <c r="AQ482" s="43">
        <v>0</v>
      </c>
      <c r="AR482" s="43">
        <v>0</v>
      </c>
      <c r="AS482" s="43">
        <v>0</v>
      </c>
      <c r="AT482" s="43">
        <v>0</v>
      </c>
      <c r="AU482" s="43">
        <v>0</v>
      </c>
      <c r="AV482" s="43"/>
      <c r="AW482" s="19"/>
      <c r="AX482" s="24">
        <f t="shared" si="84"/>
        <v>16749</v>
      </c>
      <c r="AY482" s="24">
        <f t="shared" si="85"/>
        <v>0</v>
      </c>
      <c r="AZ482" s="24">
        <f t="shared" si="86"/>
        <v>16749</v>
      </c>
      <c r="BA482" s="457">
        <f t="shared" si="87"/>
        <v>2</v>
      </c>
      <c r="BB482" s="217">
        <f t="shared" si="90"/>
        <v>0.99354978840117247</v>
      </c>
      <c r="BC482" s="216">
        <f t="shared" si="88"/>
        <v>1</v>
      </c>
      <c r="BD482" s="14">
        <f t="shared" si="91"/>
        <v>29</v>
      </c>
      <c r="BE482" s="349">
        <f t="shared" si="89"/>
        <v>2596659</v>
      </c>
    </row>
    <row r="483" spans="1:57" s="14" customFormat="1" x14ac:dyDescent="0.2">
      <c r="A483" s="40">
        <v>42450</v>
      </c>
      <c r="B483" s="22">
        <v>9040022347</v>
      </c>
      <c r="C483" s="22">
        <f>COUNTIF(СписМінфін!$B$2:$B$101,F483)</f>
        <v>1</v>
      </c>
      <c r="D483" s="22">
        <v>9040022347</v>
      </c>
      <c r="E483" s="22" t="str">
        <f t="shared" si="81"/>
        <v>3СПІЛЬНЕ УКРАЇНСЬКО-ПОЛЬСЬКЕ ПІДПРИЄМСТВО В ФОРМІ ТОВАРИСТВА З ОБМЕЖЕНОЮ ВІДПОВІДАЛЬНІСТЮ "МОДЕРН-ЕКСПО"</v>
      </c>
      <c r="F483" s="71" t="s">
        <v>93</v>
      </c>
      <c r="G483" s="41">
        <v>217515703177</v>
      </c>
      <c r="H483" s="40">
        <v>42450</v>
      </c>
      <c r="I483" s="40">
        <v>42450</v>
      </c>
      <c r="J483" s="40" t="s">
        <v>108</v>
      </c>
      <c r="K483" s="56">
        <v>10635062</v>
      </c>
      <c r="L483" s="40">
        <v>42480</v>
      </c>
      <c r="M483" s="24">
        <f t="shared" si="82"/>
        <v>10634193</v>
      </c>
      <c r="N483" s="40">
        <v>42481</v>
      </c>
      <c r="O483" s="24">
        <v>10634193</v>
      </c>
      <c r="P483" s="43">
        <v>0</v>
      </c>
      <c r="Q483" s="43">
        <v>0</v>
      </c>
      <c r="R483" s="43">
        <v>0</v>
      </c>
      <c r="S483" s="43">
        <v>0</v>
      </c>
      <c r="T483" s="43">
        <v>0</v>
      </c>
      <c r="U483" s="43">
        <v>0</v>
      </c>
      <c r="V483" s="43">
        <v>0</v>
      </c>
      <c r="W483" s="43">
        <v>0</v>
      </c>
      <c r="X483" s="43">
        <v>0</v>
      </c>
      <c r="Y483" s="223">
        <v>0</v>
      </c>
      <c r="Z483" s="339"/>
      <c r="AA483" s="228">
        <v>0</v>
      </c>
      <c r="AB483" s="43">
        <v>0</v>
      </c>
      <c r="AC483" s="43">
        <v>0</v>
      </c>
      <c r="AD483" s="43">
        <v>0</v>
      </c>
      <c r="AE483" s="43">
        <v>0</v>
      </c>
      <c r="AF483" s="223">
        <v>0</v>
      </c>
      <c r="AG483" s="234"/>
      <c r="AH483" s="228">
        <v>0</v>
      </c>
      <c r="AI483" s="56">
        <f t="shared" si="83"/>
        <v>10634193</v>
      </c>
      <c r="AJ483" s="40">
        <v>42488</v>
      </c>
      <c r="AK483" s="56">
        <v>10634193</v>
      </c>
      <c r="AL483" s="43">
        <v>0</v>
      </c>
      <c r="AM483" s="43">
        <v>0</v>
      </c>
      <c r="AN483" s="43">
        <v>0</v>
      </c>
      <c r="AO483" s="43">
        <v>0</v>
      </c>
      <c r="AP483" s="43">
        <v>0</v>
      </c>
      <c r="AQ483" s="43">
        <v>0</v>
      </c>
      <c r="AR483" s="43">
        <v>0</v>
      </c>
      <c r="AS483" s="43">
        <v>0</v>
      </c>
      <c r="AT483" s="43">
        <v>0</v>
      </c>
      <c r="AU483" s="43">
        <v>0</v>
      </c>
      <c r="AV483" s="43"/>
      <c r="AW483" s="19"/>
      <c r="AX483" s="24">
        <f t="shared" si="84"/>
        <v>869</v>
      </c>
      <c r="AY483" s="24">
        <f t="shared" si="85"/>
        <v>0</v>
      </c>
      <c r="AZ483" s="24">
        <f t="shared" si="86"/>
        <v>869</v>
      </c>
      <c r="BA483" s="457">
        <f t="shared" si="87"/>
        <v>3</v>
      </c>
      <c r="BB483" s="217">
        <f t="shared" si="90"/>
        <v>0.99991828914584602</v>
      </c>
      <c r="BC483" s="216">
        <f t="shared" si="88"/>
        <v>1</v>
      </c>
      <c r="BD483" s="14">
        <f t="shared" si="91"/>
        <v>31</v>
      </c>
      <c r="BE483" s="349">
        <f t="shared" si="89"/>
        <v>10635062</v>
      </c>
    </row>
    <row r="484" spans="1:57" s="14" customFormat="1" x14ac:dyDescent="0.2">
      <c r="A484" s="40">
        <v>42480</v>
      </c>
      <c r="B484" s="22">
        <v>9061034753</v>
      </c>
      <c r="C484" s="22">
        <f>COUNTIF(СписМінфін!$B$2:$B$101,F484)</f>
        <v>1</v>
      </c>
      <c r="D484" s="22">
        <v>9061034753</v>
      </c>
      <c r="E484" s="22" t="str">
        <f t="shared" si="81"/>
        <v>4СПІЛЬНЕ УКРАЇНСЬКО-ПОЛЬСЬКЕ ПІДПРИЄМСТВО В ФОРМІ ТОВАРИСТВА З ОБМЕЖЕНОЮ ВІДПОВІДАЛЬНІСТЮ "МОДЕРН-ЕКСПО"</v>
      </c>
      <c r="F484" s="71" t="s">
        <v>93</v>
      </c>
      <c r="G484" s="41">
        <v>217515703177</v>
      </c>
      <c r="H484" s="40">
        <v>42480</v>
      </c>
      <c r="I484" s="40">
        <v>42480</v>
      </c>
      <c r="J484" s="40" t="s">
        <v>108</v>
      </c>
      <c r="K484" s="56">
        <v>9759290</v>
      </c>
      <c r="L484" s="40">
        <v>42513</v>
      </c>
      <c r="M484" s="24">
        <f t="shared" si="82"/>
        <v>9759290</v>
      </c>
      <c r="N484" s="40">
        <v>42514</v>
      </c>
      <c r="O484" s="24">
        <v>9759290</v>
      </c>
      <c r="P484" s="43">
        <v>0</v>
      </c>
      <c r="Q484" s="43">
        <v>0</v>
      </c>
      <c r="R484" s="43">
        <v>0</v>
      </c>
      <c r="S484" s="43">
        <v>0</v>
      </c>
      <c r="T484" s="43">
        <v>0</v>
      </c>
      <c r="U484" s="43">
        <v>0</v>
      </c>
      <c r="V484" s="43">
        <v>0</v>
      </c>
      <c r="W484" s="43">
        <v>0</v>
      </c>
      <c r="X484" s="43">
        <v>0</v>
      </c>
      <c r="Y484" s="223">
        <v>0</v>
      </c>
      <c r="Z484" s="339"/>
      <c r="AA484" s="228">
        <v>0</v>
      </c>
      <c r="AB484" s="43">
        <v>0</v>
      </c>
      <c r="AC484" s="43">
        <v>0</v>
      </c>
      <c r="AD484" s="43">
        <v>0</v>
      </c>
      <c r="AE484" s="43">
        <v>0</v>
      </c>
      <c r="AF484" s="223">
        <v>0</v>
      </c>
      <c r="AG484" s="234"/>
      <c r="AH484" s="228">
        <v>0</v>
      </c>
      <c r="AI484" s="56">
        <f t="shared" si="83"/>
        <v>9759290</v>
      </c>
      <c r="AJ484" s="40">
        <v>42517</v>
      </c>
      <c r="AK484" s="56">
        <v>9759290</v>
      </c>
      <c r="AL484" s="43">
        <v>0</v>
      </c>
      <c r="AM484" s="43">
        <v>0</v>
      </c>
      <c r="AN484" s="43">
        <v>0</v>
      </c>
      <c r="AO484" s="43">
        <v>0</v>
      </c>
      <c r="AP484" s="43">
        <v>0</v>
      </c>
      <c r="AQ484" s="43">
        <v>0</v>
      </c>
      <c r="AR484" s="43">
        <v>0</v>
      </c>
      <c r="AS484" s="43">
        <v>0</v>
      </c>
      <c r="AT484" s="43">
        <v>0</v>
      </c>
      <c r="AU484" s="43">
        <v>0</v>
      </c>
      <c r="AV484" s="43"/>
      <c r="AW484" s="19"/>
      <c r="AX484" s="24">
        <f t="shared" si="84"/>
        <v>0</v>
      </c>
      <c r="AY484" s="24">
        <f t="shared" si="85"/>
        <v>0</v>
      </c>
      <c r="AZ484" s="24">
        <f t="shared" si="86"/>
        <v>0</v>
      </c>
      <c r="BA484" s="457">
        <f t="shared" si="87"/>
        <v>4</v>
      </c>
      <c r="BB484" s="217">
        <f t="shared" si="90"/>
        <v>1</v>
      </c>
      <c r="BC484" s="216">
        <f t="shared" si="88"/>
        <v>1</v>
      </c>
      <c r="BD484" s="14">
        <f t="shared" si="91"/>
        <v>34</v>
      </c>
      <c r="BE484" s="349">
        <f t="shared" si="89"/>
        <v>9759290</v>
      </c>
    </row>
    <row r="485" spans="1:57" s="14" customFormat="1" x14ac:dyDescent="0.2">
      <c r="A485" s="40">
        <v>42510</v>
      </c>
      <c r="B485" s="22">
        <v>9082284110</v>
      </c>
      <c r="C485" s="22">
        <f>COUNTIF(СписМінфін!$B$2:$B$101,F485)</f>
        <v>1</v>
      </c>
      <c r="D485" s="22">
        <v>9082284110</v>
      </c>
      <c r="E485" s="22" t="str">
        <f t="shared" si="81"/>
        <v>5СПІЛЬНЕ УКРАЇНСЬКО-ПОЛЬСЬКЕ ПІДПРИЄМСТВО В ФОРМІ ТОВАРИСТВА З ОБМЕЖЕНОЮ ВІДПОВІДАЛЬНІСТЮ "МОДЕРН-ЕКСПО"</v>
      </c>
      <c r="F485" s="71" t="s">
        <v>93</v>
      </c>
      <c r="G485" s="41">
        <v>217515703177</v>
      </c>
      <c r="H485" s="40">
        <v>42510</v>
      </c>
      <c r="I485" s="40">
        <v>42510</v>
      </c>
      <c r="J485" s="40" t="s">
        <v>108</v>
      </c>
      <c r="K485" s="56">
        <v>12516822</v>
      </c>
      <c r="L485" s="40">
        <v>42542</v>
      </c>
      <c r="M485" s="24">
        <f t="shared" si="82"/>
        <v>12503367</v>
      </c>
      <c r="N485" s="40">
        <v>42544</v>
      </c>
      <c r="O485" s="24">
        <v>12503367</v>
      </c>
      <c r="P485" s="43">
        <v>0</v>
      </c>
      <c r="Q485" s="43">
        <v>0</v>
      </c>
      <c r="R485" s="43">
        <v>0</v>
      </c>
      <c r="S485" s="43">
        <v>0</v>
      </c>
      <c r="T485" s="43">
        <v>0</v>
      </c>
      <c r="U485" s="43">
        <v>0</v>
      </c>
      <c r="V485" s="43">
        <v>0</v>
      </c>
      <c r="W485" s="43">
        <v>0</v>
      </c>
      <c r="X485" s="43">
        <v>0</v>
      </c>
      <c r="Y485" s="223">
        <v>0</v>
      </c>
      <c r="Z485" s="339"/>
      <c r="AA485" s="228">
        <v>0</v>
      </c>
      <c r="AB485" s="43">
        <v>0</v>
      </c>
      <c r="AC485" s="43">
        <v>0</v>
      </c>
      <c r="AD485" s="43">
        <v>0</v>
      </c>
      <c r="AE485" s="43">
        <v>0</v>
      </c>
      <c r="AF485" s="223">
        <v>0</v>
      </c>
      <c r="AG485" s="234"/>
      <c r="AH485" s="228">
        <v>0</v>
      </c>
      <c r="AI485" s="56">
        <f t="shared" si="83"/>
        <v>12503367</v>
      </c>
      <c r="AJ485" s="40">
        <v>42577</v>
      </c>
      <c r="AK485" s="56">
        <v>12503367</v>
      </c>
      <c r="AL485" s="43">
        <v>0</v>
      </c>
      <c r="AM485" s="43">
        <v>0</v>
      </c>
      <c r="AN485" s="43">
        <v>0</v>
      </c>
      <c r="AO485" s="43">
        <v>0</v>
      </c>
      <c r="AP485" s="43">
        <v>0</v>
      </c>
      <c r="AQ485" s="43">
        <v>0</v>
      </c>
      <c r="AR485" s="43">
        <v>0</v>
      </c>
      <c r="AS485" s="43">
        <v>0</v>
      </c>
      <c r="AT485" s="43">
        <v>0</v>
      </c>
      <c r="AU485" s="43">
        <v>0</v>
      </c>
      <c r="AV485" s="43"/>
      <c r="AW485" s="19"/>
      <c r="AX485" s="24">
        <f t="shared" si="84"/>
        <v>13455</v>
      </c>
      <c r="AY485" s="24">
        <f t="shared" si="85"/>
        <v>0</v>
      </c>
      <c r="AZ485" s="24">
        <f t="shared" si="86"/>
        <v>13455</v>
      </c>
      <c r="BA485" s="457">
        <f t="shared" si="87"/>
        <v>5</v>
      </c>
      <c r="BB485" s="217">
        <f t="shared" si="90"/>
        <v>0.99892504662924819</v>
      </c>
      <c r="BC485" s="216">
        <f t="shared" si="88"/>
        <v>1</v>
      </c>
      <c r="BD485" s="14">
        <f t="shared" si="91"/>
        <v>34</v>
      </c>
      <c r="BE485" s="349">
        <f t="shared" si="89"/>
        <v>12516822</v>
      </c>
    </row>
    <row r="486" spans="1:57" s="14" customFormat="1" x14ac:dyDescent="0.2">
      <c r="A486" s="40">
        <v>42542</v>
      </c>
      <c r="B486" s="22">
        <v>9102682166</v>
      </c>
      <c r="C486" s="22">
        <f>COUNTIF(СписМінфін!$B$2:$B$101,F486)</f>
        <v>1</v>
      </c>
      <c r="D486" s="22">
        <v>9102682166</v>
      </c>
      <c r="E486" s="22" t="str">
        <f t="shared" si="81"/>
        <v>6СПІЛЬНЕ УКРАЇНСЬКО-ПОЛЬСЬКЕ ПІДПРИЄМСТВО В ФОРМІ ТОВАРИСТВА З ОБМЕЖЕНОЮ ВІДПОВІДАЛЬНІСТЮ "МОДЕРН-ЕКСПО"</v>
      </c>
      <c r="F486" s="71" t="s">
        <v>93</v>
      </c>
      <c r="G486" s="41">
        <v>217515703177</v>
      </c>
      <c r="H486" s="40">
        <v>42542</v>
      </c>
      <c r="I486" s="40">
        <v>42542</v>
      </c>
      <c r="J486" s="40" t="s">
        <v>108</v>
      </c>
      <c r="K486" s="56">
        <v>10045560</v>
      </c>
      <c r="L486" s="40">
        <v>42571</v>
      </c>
      <c r="M486" s="24">
        <f t="shared" si="82"/>
        <v>10045101.16</v>
      </c>
      <c r="N486" s="40">
        <v>42572</v>
      </c>
      <c r="O486" s="24">
        <v>10045101.16</v>
      </c>
      <c r="P486" s="43">
        <v>0</v>
      </c>
      <c r="Q486" s="43">
        <v>0</v>
      </c>
      <c r="R486" s="43">
        <v>0</v>
      </c>
      <c r="S486" s="43">
        <v>0</v>
      </c>
      <c r="T486" s="43">
        <v>0</v>
      </c>
      <c r="U486" s="43">
        <v>0</v>
      </c>
      <c r="V486" s="43">
        <v>0</v>
      </c>
      <c r="W486" s="43">
        <v>0</v>
      </c>
      <c r="X486" s="43">
        <v>0</v>
      </c>
      <c r="Y486" s="223">
        <v>0</v>
      </c>
      <c r="Z486" s="339"/>
      <c r="AA486" s="228">
        <v>0</v>
      </c>
      <c r="AB486" s="43">
        <v>0</v>
      </c>
      <c r="AC486" s="43">
        <v>0</v>
      </c>
      <c r="AD486" s="43">
        <v>0</v>
      </c>
      <c r="AE486" s="43">
        <v>0</v>
      </c>
      <c r="AF486" s="223">
        <v>0</v>
      </c>
      <c r="AG486" s="234"/>
      <c r="AH486" s="228">
        <v>0</v>
      </c>
      <c r="AI486" s="56">
        <f t="shared" si="83"/>
        <v>10045101.16</v>
      </c>
      <c r="AJ486" s="40">
        <v>42580</v>
      </c>
      <c r="AK486" s="56">
        <v>10045101.16</v>
      </c>
      <c r="AL486" s="43">
        <v>0</v>
      </c>
      <c r="AM486" s="43">
        <v>0</v>
      </c>
      <c r="AN486" s="43">
        <v>0</v>
      </c>
      <c r="AO486" s="43">
        <v>0</v>
      </c>
      <c r="AP486" s="43">
        <v>0</v>
      </c>
      <c r="AQ486" s="43">
        <v>0</v>
      </c>
      <c r="AR486" s="43">
        <v>0</v>
      </c>
      <c r="AS486" s="43">
        <v>0</v>
      </c>
      <c r="AT486" s="43">
        <v>0</v>
      </c>
      <c r="AU486" s="43">
        <v>0</v>
      </c>
      <c r="AV486" s="43"/>
      <c r="AW486" s="19"/>
      <c r="AX486" s="24">
        <f t="shared" si="84"/>
        <v>458.83999999985099</v>
      </c>
      <c r="AY486" s="24">
        <f t="shared" si="85"/>
        <v>0</v>
      </c>
      <c r="AZ486" s="24">
        <f t="shared" si="86"/>
        <v>458.83999999985099</v>
      </c>
      <c r="BA486" s="457">
        <f t="shared" si="87"/>
        <v>6</v>
      </c>
      <c r="BB486" s="217">
        <f t="shared" si="90"/>
        <v>0.9999543240994031</v>
      </c>
      <c r="BC486" s="216">
        <f t="shared" si="88"/>
        <v>1</v>
      </c>
      <c r="BD486" s="14">
        <f t="shared" si="91"/>
        <v>30</v>
      </c>
      <c r="BE486" s="349">
        <f t="shared" si="89"/>
        <v>10045560</v>
      </c>
    </row>
    <row r="487" spans="1:57" s="14" customFormat="1" x14ac:dyDescent="0.2">
      <c r="A487" s="40">
        <v>42571</v>
      </c>
      <c r="B487" s="22">
        <v>9125820089</v>
      </c>
      <c r="C487" s="22">
        <f>COUNTIF(СписМінфін!$B$2:$B$101,F487)</f>
        <v>1</v>
      </c>
      <c r="D487" s="22">
        <v>9125820089</v>
      </c>
      <c r="E487" s="22" t="str">
        <f t="shared" si="81"/>
        <v>7СПІЛЬНЕ УКРАЇНСЬКО-ПОЛЬСЬКЕ ПІДПРИЄМСТВО В ФОРМІ ТОВАРИСТВА З ОБМЕЖЕНОЮ ВІДПОВІДАЛЬНІСТЮ "МОДЕРН-ЕКСПО"</v>
      </c>
      <c r="F487" s="71" t="s">
        <v>93</v>
      </c>
      <c r="G487" s="41">
        <v>217515703177</v>
      </c>
      <c r="H487" s="40">
        <v>42571</v>
      </c>
      <c r="I487" s="40">
        <v>42571</v>
      </c>
      <c r="J487" s="40" t="s">
        <v>108</v>
      </c>
      <c r="K487" s="56">
        <v>11230796</v>
      </c>
      <c r="L487" s="40">
        <v>42601</v>
      </c>
      <c r="M487" s="24">
        <f t="shared" si="82"/>
        <v>11230796</v>
      </c>
      <c r="N487" s="40">
        <v>42607</v>
      </c>
      <c r="O487" s="24">
        <v>11230796</v>
      </c>
      <c r="P487" s="43">
        <v>0</v>
      </c>
      <c r="Q487" s="43">
        <v>0</v>
      </c>
      <c r="R487" s="43">
        <v>0</v>
      </c>
      <c r="S487" s="43">
        <v>0</v>
      </c>
      <c r="T487" s="43">
        <v>0</v>
      </c>
      <c r="U487" s="43">
        <v>0</v>
      </c>
      <c r="V487" s="43">
        <v>0</v>
      </c>
      <c r="W487" s="43">
        <v>0</v>
      </c>
      <c r="X487" s="43">
        <v>0</v>
      </c>
      <c r="Y487" s="223">
        <v>0</v>
      </c>
      <c r="Z487" s="339"/>
      <c r="AA487" s="228">
        <v>0</v>
      </c>
      <c r="AB487" s="43">
        <v>0</v>
      </c>
      <c r="AC487" s="43">
        <v>0</v>
      </c>
      <c r="AD487" s="43">
        <v>0</v>
      </c>
      <c r="AE487" s="43">
        <v>0</v>
      </c>
      <c r="AF487" s="223">
        <v>0</v>
      </c>
      <c r="AG487" s="234"/>
      <c r="AH487" s="228">
        <v>0</v>
      </c>
      <c r="AI487" s="56">
        <f t="shared" si="83"/>
        <v>11230796</v>
      </c>
      <c r="AJ487" s="40">
        <v>42613</v>
      </c>
      <c r="AK487" s="56">
        <v>11230796</v>
      </c>
      <c r="AL487" s="43">
        <v>0</v>
      </c>
      <c r="AM487" s="43">
        <v>0</v>
      </c>
      <c r="AN487" s="43">
        <v>0</v>
      </c>
      <c r="AO487" s="43">
        <v>0</v>
      </c>
      <c r="AP487" s="43">
        <v>0</v>
      </c>
      <c r="AQ487" s="43">
        <v>0</v>
      </c>
      <c r="AR487" s="43">
        <v>0</v>
      </c>
      <c r="AS487" s="43">
        <v>0</v>
      </c>
      <c r="AT487" s="43">
        <v>0</v>
      </c>
      <c r="AU487" s="43">
        <v>0</v>
      </c>
      <c r="AV487" s="43"/>
      <c r="AW487" s="19"/>
      <c r="AX487" s="24">
        <f t="shared" si="84"/>
        <v>0</v>
      </c>
      <c r="AY487" s="24">
        <f t="shared" si="85"/>
        <v>0</v>
      </c>
      <c r="AZ487" s="24">
        <f t="shared" si="86"/>
        <v>0</v>
      </c>
      <c r="BA487" s="457">
        <f t="shared" si="87"/>
        <v>7</v>
      </c>
      <c r="BB487" s="217">
        <f t="shared" si="90"/>
        <v>1</v>
      </c>
      <c r="BC487" s="216">
        <f t="shared" si="88"/>
        <v>1</v>
      </c>
      <c r="BD487" s="14">
        <f t="shared" si="91"/>
        <v>36</v>
      </c>
      <c r="BE487" s="349">
        <f t="shared" si="89"/>
        <v>11230796</v>
      </c>
    </row>
    <row r="488" spans="1:57" s="14" customFormat="1" x14ac:dyDescent="0.2">
      <c r="A488" s="40">
        <v>42604</v>
      </c>
      <c r="B488" s="22">
        <v>9151201011</v>
      </c>
      <c r="C488" s="22">
        <f>COUNTIF(СписМінфін!$B$2:$B$101,F488)</f>
        <v>1</v>
      </c>
      <c r="D488" s="22">
        <v>9151201011</v>
      </c>
      <c r="E488" s="22" t="str">
        <f t="shared" si="81"/>
        <v>8СПІЛЬНЕ УКРАЇНСЬКО-ПОЛЬСЬКЕ ПІДПРИЄМСТВО В ФОРМІ ТОВАРИСТВА З ОБМЕЖЕНОЮ ВІДПОВІДАЛЬНІСТЮ "МОДЕРН-ЕКСПО"</v>
      </c>
      <c r="F488" s="71" t="s">
        <v>93</v>
      </c>
      <c r="G488" s="41">
        <v>217515703177</v>
      </c>
      <c r="H488" s="40">
        <v>42604</v>
      </c>
      <c r="I488" s="40">
        <v>42604</v>
      </c>
      <c r="J488" s="40" t="s">
        <v>108</v>
      </c>
      <c r="K488" s="56">
        <v>16535774</v>
      </c>
      <c r="L488" s="40">
        <v>42634</v>
      </c>
      <c r="M488" s="24">
        <f t="shared" si="82"/>
        <v>16535774</v>
      </c>
      <c r="N488" s="40">
        <v>42636</v>
      </c>
      <c r="O488" s="24">
        <v>16535774</v>
      </c>
      <c r="P488" s="43">
        <v>0</v>
      </c>
      <c r="Q488" s="43">
        <v>0</v>
      </c>
      <c r="R488" s="43">
        <v>0</v>
      </c>
      <c r="S488" s="43">
        <v>0</v>
      </c>
      <c r="T488" s="43">
        <v>0</v>
      </c>
      <c r="U488" s="43">
        <v>0</v>
      </c>
      <c r="V488" s="43">
        <v>0</v>
      </c>
      <c r="W488" s="43">
        <v>0</v>
      </c>
      <c r="X488" s="43">
        <v>0</v>
      </c>
      <c r="Y488" s="223">
        <v>0</v>
      </c>
      <c r="Z488" s="339"/>
      <c r="AA488" s="228">
        <v>0</v>
      </c>
      <c r="AB488" s="43">
        <v>0</v>
      </c>
      <c r="AC488" s="43">
        <v>0</v>
      </c>
      <c r="AD488" s="43">
        <v>0</v>
      </c>
      <c r="AE488" s="43">
        <v>0</v>
      </c>
      <c r="AF488" s="223">
        <v>0</v>
      </c>
      <c r="AG488" s="234"/>
      <c r="AH488" s="228">
        <v>0</v>
      </c>
      <c r="AI488" s="56">
        <f t="shared" si="83"/>
        <v>16535774</v>
      </c>
      <c r="AJ488" s="40">
        <v>42642</v>
      </c>
      <c r="AK488" s="56">
        <v>16535774</v>
      </c>
      <c r="AL488" s="43">
        <v>0</v>
      </c>
      <c r="AM488" s="43">
        <v>0</v>
      </c>
      <c r="AN488" s="43">
        <v>0</v>
      </c>
      <c r="AO488" s="43">
        <v>0</v>
      </c>
      <c r="AP488" s="43">
        <v>0</v>
      </c>
      <c r="AQ488" s="43">
        <v>0</v>
      </c>
      <c r="AR488" s="43">
        <v>0</v>
      </c>
      <c r="AS488" s="43">
        <v>0</v>
      </c>
      <c r="AT488" s="43">
        <v>0</v>
      </c>
      <c r="AU488" s="43">
        <v>0</v>
      </c>
      <c r="AV488" s="43"/>
      <c r="AW488" s="19"/>
      <c r="AX488" s="24">
        <f t="shared" si="84"/>
        <v>0</v>
      </c>
      <c r="AY488" s="24">
        <f t="shared" si="85"/>
        <v>0</v>
      </c>
      <c r="AZ488" s="24">
        <f t="shared" si="86"/>
        <v>0</v>
      </c>
      <c r="BA488" s="457">
        <f t="shared" si="87"/>
        <v>8</v>
      </c>
      <c r="BB488" s="217">
        <f t="shared" si="90"/>
        <v>1</v>
      </c>
      <c r="BC488" s="216">
        <f t="shared" si="88"/>
        <v>1</v>
      </c>
      <c r="BD488" s="14">
        <f t="shared" si="91"/>
        <v>32</v>
      </c>
      <c r="BE488" s="349">
        <f t="shared" si="89"/>
        <v>16535774</v>
      </c>
    </row>
    <row r="489" spans="1:57" s="14" customFormat="1" x14ac:dyDescent="0.2">
      <c r="A489" s="40">
        <v>42633</v>
      </c>
      <c r="B489" s="22">
        <v>9173304405</v>
      </c>
      <c r="C489" s="22">
        <f>COUNTIF(СписМінфін!$B$2:$B$101,F489)</f>
        <v>1</v>
      </c>
      <c r="D489" s="22">
        <v>9173304405</v>
      </c>
      <c r="E489" s="22" t="str">
        <f t="shared" si="81"/>
        <v>9СПІЛЬНЕ УКРАЇНСЬКО-ПОЛЬСЬКЕ ПІДПРИЄМСТВО В ФОРМІ ТОВАРИСТВА З ОБМЕЖЕНОЮ ВІДПОВІДАЛЬНІСТЮ "МОДЕРН-ЕКСПО"</v>
      </c>
      <c r="F489" s="71" t="s">
        <v>93</v>
      </c>
      <c r="G489" s="41">
        <v>217515703177</v>
      </c>
      <c r="H489" s="40">
        <v>42633</v>
      </c>
      <c r="I489" s="40">
        <v>42633</v>
      </c>
      <c r="J489" s="40" t="s">
        <v>108</v>
      </c>
      <c r="K489" s="56">
        <v>8310961</v>
      </c>
      <c r="L489" s="40">
        <v>42663</v>
      </c>
      <c r="M489" s="24">
        <f t="shared" si="82"/>
        <v>8303223.8399999999</v>
      </c>
      <c r="N489" s="40">
        <v>42664</v>
      </c>
      <c r="O489" s="24">
        <v>8303223.8399999999</v>
      </c>
      <c r="P489" s="43">
        <v>0</v>
      </c>
      <c r="Q489" s="43">
        <v>0</v>
      </c>
      <c r="R489" s="43">
        <v>0</v>
      </c>
      <c r="S489" s="43">
        <v>0</v>
      </c>
      <c r="T489" s="43">
        <v>0</v>
      </c>
      <c r="U489" s="43">
        <v>0</v>
      </c>
      <c r="V489" s="43">
        <v>0</v>
      </c>
      <c r="W489" s="43">
        <v>0</v>
      </c>
      <c r="X489" s="43">
        <v>0</v>
      </c>
      <c r="Y489" s="223">
        <v>0</v>
      </c>
      <c r="Z489" s="339"/>
      <c r="AA489" s="228">
        <v>0</v>
      </c>
      <c r="AB489" s="43">
        <v>0</v>
      </c>
      <c r="AC489" s="43">
        <v>0</v>
      </c>
      <c r="AD489" s="43">
        <v>0</v>
      </c>
      <c r="AE489" s="43">
        <v>0</v>
      </c>
      <c r="AF489" s="223">
        <v>0</v>
      </c>
      <c r="AG489" s="234"/>
      <c r="AH489" s="228">
        <v>0</v>
      </c>
      <c r="AI489" s="56">
        <f t="shared" si="83"/>
        <v>8303223.8399999999</v>
      </c>
      <c r="AJ489" s="40">
        <v>42670</v>
      </c>
      <c r="AK489" s="56">
        <v>8303223.8399999999</v>
      </c>
      <c r="AL489" s="43">
        <v>0</v>
      </c>
      <c r="AM489" s="43">
        <v>0</v>
      </c>
      <c r="AN489" s="43">
        <v>0</v>
      </c>
      <c r="AO489" s="43">
        <v>0</v>
      </c>
      <c r="AP489" s="43">
        <v>0</v>
      </c>
      <c r="AQ489" s="43">
        <v>0</v>
      </c>
      <c r="AR489" s="43">
        <v>0</v>
      </c>
      <c r="AS489" s="43">
        <v>0</v>
      </c>
      <c r="AT489" s="43">
        <v>0</v>
      </c>
      <c r="AU489" s="43">
        <v>0</v>
      </c>
      <c r="AV489" s="43"/>
      <c r="AW489" s="19"/>
      <c r="AX489" s="24">
        <f t="shared" si="84"/>
        <v>7737.160000000149</v>
      </c>
      <c r="AY489" s="24">
        <f t="shared" si="85"/>
        <v>0</v>
      </c>
      <c r="AZ489" s="24">
        <f t="shared" si="86"/>
        <v>7737.160000000149</v>
      </c>
      <c r="BA489" s="457">
        <f t="shared" si="87"/>
        <v>9</v>
      </c>
      <c r="BB489" s="217">
        <f t="shared" si="90"/>
        <v>0.99906904147426512</v>
      </c>
      <c r="BC489" s="216">
        <f t="shared" si="88"/>
        <v>1</v>
      </c>
      <c r="BD489" s="14">
        <f t="shared" si="91"/>
        <v>31</v>
      </c>
      <c r="BE489" s="349">
        <f t="shared" si="89"/>
        <v>8310961</v>
      </c>
    </row>
    <row r="490" spans="1:57" s="14" customFormat="1" x14ac:dyDescent="0.2">
      <c r="A490" s="40">
        <v>42662</v>
      </c>
      <c r="B490" s="22">
        <v>9196801006</v>
      </c>
      <c r="C490" s="22">
        <f>COUNTIF(СписМінфін!$B$2:$B$101,F490)</f>
        <v>1</v>
      </c>
      <c r="D490" s="22">
        <v>9196801006</v>
      </c>
      <c r="E490" s="22" t="str">
        <f t="shared" si="81"/>
        <v>10СПІЛЬНЕ УКРАЇНСЬКО-ПОЛЬСЬКЕ ПІДПРИЄМСТВО В ФОРМІ ТОВАРИСТВА З ОБМЕЖЕНОЮ ВІДПОВІДАЛЬНІСТЮ "МОДЕРН-ЕКСПО"</v>
      </c>
      <c r="F490" s="71" t="s">
        <v>93</v>
      </c>
      <c r="G490" s="41">
        <v>217515703177</v>
      </c>
      <c r="H490" s="40">
        <v>42662</v>
      </c>
      <c r="I490" s="40">
        <v>42662</v>
      </c>
      <c r="J490" s="40" t="s">
        <v>108</v>
      </c>
      <c r="K490" s="56">
        <v>13686748</v>
      </c>
      <c r="L490" s="40">
        <v>42692</v>
      </c>
      <c r="M490" s="24">
        <f t="shared" si="82"/>
        <v>13686748</v>
      </c>
      <c r="N490" s="40">
        <v>42695</v>
      </c>
      <c r="O490" s="24">
        <v>13686748</v>
      </c>
      <c r="P490" s="43">
        <v>0</v>
      </c>
      <c r="Q490" s="43">
        <v>0</v>
      </c>
      <c r="R490" s="43">
        <v>0</v>
      </c>
      <c r="S490" s="43">
        <v>0</v>
      </c>
      <c r="T490" s="43">
        <v>0</v>
      </c>
      <c r="U490" s="43">
        <v>0</v>
      </c>
      <c r="V490" s="43">
        <v>0</v>
      </c>
      <c r="W490" s="43">
        <v>0</v>
      </c>
      <c r="X490" s="43">
        <v>0</v>
      </c>
      <c r="Y490" s="223">
        <v>0</v>
      </c>
      <c r="Z490" s="339"/>
      <c r="AA490" s="228">
        <v>0</v>
      </c>
      <c r="AB490" s="43">
        <v>0</v>
      </c>
      <c r="AC490" s="43">
        <v>0</v>
      </c>
      <c r="AD490" s="43">
        <v>0</v>
      </c>
      <c r="AE490" s="43">
        <v>0</v>
      </c>
      <c r="AF490" s="223">
        <v>0</v>
      </c>
      <c r="AG490" s="234"/>
      <c r="AH490" s="228">
        <v>0</v>
      </c>
      <c r="AI490" s="56">
        <f t="shared" si="83"/>
        <v>13686748</v>
      </c>
      <c r="AJ490" s="40">
        <v>42704</v>
      </c>
      <c r="AK490" s="56">
        <v>13686748</v>
      </c>
      <c r="AL490" s="43">
        <v>0</v>
      </c>
      <c r="AM490" s="43">
        <v>0</v>
      </c>
      <c r="AN490" s="43">
        <v>0</v>
      </c>
      <c r="AO490" s="43">
        <v>0</v>
      </c>
      <c r="AP490" s="43">
        <v>0</v>
      </c>
      <c r="AQ490" s="43">
        <v>0</v>
      </c>
      <c r="AR490" s="43">
        <v>0</v>
      </c>
      <c r="AS490" s="43">
        <v>0</v>
      </c>
      <c r="AT490" s="43">
        <v>0</v>
      </c>
      <c r="AU490" s="43">
        <v>0</v>
      </c>
      <c r="AV490" s="43"/>
      <c r="AW490" s="19"/>
      <c r="AX490" s="24">
        <f t="shared" si="84"/>
        <v>0</v>
      </c>
      <c r="AY490" s="24">
        <f t="shared" si="85"/>
        <v>0</v>
      </c>
      <c r="AZ490" s="24">
        <f t="shared" si="86"/>
        <v>0</v>
      </c>
      <c r="BA490" s="457">
        <f t="shared" si="87"/>
        <v>10</v>
      </c>
      <c r="BB490" s="217">
        <f t="shared" si="90"/>
        <v>1</v>
      </c>
      <c r="BC490" s="216">
        <f t="shared" si="88"/>
        <v>1</v>
      </c>
      <c r="BD490" s="14">
        <f t="shared" si="91"/>
        <v>33</v>
      </c>
      <c r="BE490" s="349">
        <f t="shared" si="89"/>
        <v>13686748</v>
      </c>
    </row>
    <row r="491" spans="1:57" s="14" customFormat="1" x14ac:dyDescent="0.2">
      <c r="A491" s="40">
        <v>42695</v>
      </c>
      <c r="B491" s="22">
        <v>9223742106</v>
      </c>
      <c r="C491" s="22">
        <f>COUNTIF(СписМінфін!$B$2:$B$101,F491)</f>
        <v>1</v>
      </c>
      <c r="D491" s="22">
        <v>9223742106</v>
      </c>
      <c r="E491" s="22" t="str">
        <f t="shared" si="81"/>
        <v>11СПІЛЬНЕ УКРАЇНСЬКО-ПОЛЬСЬКЕ ПІДПРИЄМСТВО В ФОРМІ ТОВАРИСТВА З ОБМЕЖЕНОЮ ВІДПОВІДАЛЬНІСТЮ "МОДЕРН-ЕКСПО"</v>
      </c>
      <c r="F491" s="71" t="s">
        <v>93</v>
      </c>
      <c r="G491" s="41">
        <v>217515703177</v>
      </c>
      <c r="H491" s="40">
        <v>42695</v>
      </c>
      <c r="I491" s="40">
        <v>42695</v>
      </c>
      <c r="J491" s="40" t="s">
        <v>108</v>
      </c>
      <c r="K491" s="56">
        <v>13067525</v>
      </c>
      <c r="L491" s="40">
        <v>42725</v>
      </c>
      <c r="M491" s="24">
        <f t="shared" si="82"/>
        <v>13067433.939999999</v>
      </c>
      <c r="N491" s="40">
        <v>42725</v>
      </c>
      <c r="O491" s="24">
        <v>13067433.939999999</v>
      </c>
      <c r="P491" s="43">
        <v>0</v>
      </c>
      <c r="Q491" s="43">
        <v>0</v>
      </c>
      <c r="R491" s="43">
        <v>0</v>
      </c>
      <c r="S491" s="43">
        <v>0</v>
      </c>
      <c r="T491" s="43">
        <v>0</v>
      </c>
      <c r="U491" s="43">
        <v>0</v>
      </c>
      <c r="V491" s="43">
        <v>0</v>
      </c>
      <c r="W491" s="43">
        <v>0</v>
      </c>
      <c r="X491" s="43">
        <v>0</v>
      </c>
      <c r="Y491" s="223">
        <v>0</v>
      </c>
      <c r="Z491" s="339"/>
      <c r="AA491" s="228">
        <v>0</v>
      </c>
      <c r="AB491" s="43">
        <v>0</v>
      </c>
      <c r="AC491" s="43">
        <v>0</v>
      </c>
      <c r="AD491" s="43">
        <v>0</v>
      </c>
      <c r="AE491" s="43">
        <v>0</v>
      </c>
      <c r="AF491" s="223">
        <v>0</v>
      </c>
      <c r="AG491" s="234"/>
      <c r="AH491" s="228">
        <v>0</v>
      </c>
      <c r="AI491" s="56">
        <f t="shared" si="83"/>
        <v>13067433.939999999</v>
      </c>
      <c r="AJ491" s="40">
        <v>42731</v>
      </c>
      <c r="AK491" s="56">
        <v>13067433.939999999</v>
      </c>
      <c r="AL491" s="43">
        <v>0</v>
      </c>
      <c r="AM491" s="43">
        <v>0</v>
      </c>
      <c r="AN491" s="43">
        <v>0</v>
      </c>
      <c r="AO491" s="43">
        <v>0</v>
      </c>
      <c r="AP491" s="43">
        <v>0</v>
      </c>
      <c r="AQ491" s="43">
        <v>0</v>
      </c>
      <c r="AR491" s="43">
        <v>0</v>
      </c>
      <c r="AS491" s="43">
        <v>0</v>
      </c>
      <c r="AT491" s="43">
        <v>0</v>
      </c>
      <c r="AU491" s="43">
        <v>0</v>
      </c>
      <c r="AV491" s="43"/>
      <c r="AW491" s="19"/>
      <c r="AX491" s="24">
        <f t="shared" si="84"/>
        <v>91.060000000521541</v>
      </c>
      <c r="AY491" s="24">
        <f t="shared" si="85"/>
        <v>0</v>
      </c>
      <c r="AZ491" s="24">
        <f t="shared" si="86"/>
        <v>91.060000000521541</v>
      </c>
      <c r="BA491" s="457">
        <f t="shared" si="87"/>
        <v>11</v>
      </c>
      <c r="BB491" s="217">
        <f t="shared" si="90"/>
        <v>0.99999303158019592</v>
      </c>
      <c r="BC491" s="216">
        <f t="shared" si="88"/>
        <v>1</v>
      </c>
      <c r="BD491" s="14">
        <f t="shared" si="91"/>
        <v>30</v>
      </c>
      <c r="BE491" s="349">
        <f t="shared" si="89"/>
        <v>13067525</v>
      </c>
    </row>
    <row r="492" spans="1:57" s="14" customFormat="1" x14ac:dyDescent="0.2">
      <c r="A492" s="40">
        <v>42724</v>
      </c>
      <c r="B492" s="22">
        <v>9247117150</v>
      </c>
      <c r="C492" s="22">
        <f>COUNTIF(СписМінфін!$B$2:$B$101,F492)</f>
        <v>1</v>
      </c>
      <c r="D492" s="22">
        <v>9247117150</v>
      </c>
      <c r="E492" s="22" t="str">
        <f t="shared" si="81"/>
        <v>12СПІЛЬНЕ УКРАЇНСЬКО-ПОЛЬСЬКЕ ПІДПРИЄМСТВО В ФОРМІ ТОВАРИСТВА З ОБМЕЖЕНОЮ ВІДПОВІДАЛЬНІСТЮ "МОДЕРН-ЕКСПО"</v>
      </c>
      <c r="F492" s="71" t="s">
        <v>93</v>
      </c>
      <c r="G492" s="41">
        <v>217515703177</v>
      </c>
      <c r="H492" s="40">
        <v>42724</v>
      </c>
      <c r="I492" s="40">
        <v>42724</v>
      </c>
      <c r="J492" s="40" t="s">
        <v>108</v>
      </c>
      <c r="K492" s="56">
        <v>6847632</v>
      </c>
      <c r="L492" s="40" t="s">
        <v>108</v>
      </c>
      <c r="M492" s="24">
        <f t="shared" si="82"/>
        <v>6846132</v>
      </c>
      <c r="N492" s="31">
        <v>42755</v>
      </c>
      <c r="O492" s="30">
        <v>6846132</v>
      </c>
      <c r="P492" s="43">
        <v>0</v>
      </c>
      <c r="Q492" s="43">
        <v>0</v>
      </c>
      <c r="R492" s="43">
        <v>0</v>
      </c>
      <c r="S492" s="43">
        <v>0</v>
      </c>
      <c r="T492" s="43">
        <v>0</v>
      </c>
      <c r="U492" s="43">
        <v>0</v>
      </c>
      <c r="V492" s="43">
        <v>0</v>
      </c>
      <c r="W492" s="43">
        <v>0</v>
      </c>
      <c r="X492" s="43">
        <v>0</v>
      </c>
      <c r="Y492" s="223">
        <v>0</v>
      </c>
      <c r="Z492" s="339"/>
      <c r="AA492" s="228">
        <v>0</v>
      </c>
      <c r="AB492" s="43">
        <v>0</v>
      </c>
      <c r="AC492" s="43">
        <v>0</v>
      </c>
      <c r="AD492" s="43">
        <v>0</v>
      </c>
      <c r="AE492" s="43">
        <v>0</v>
      </c>
      <c r="AF492" s="223">
        <v>0</v>
      </c>
      <c r="AG492" s="234"/>
      <c r="AH492" s="228">
        <v>0</v>
      </c>
      <c r="AI492" s="56">
        <f t="shared" si="83"/>
        <v>6846132</v>
      </c>
      <c r="AJ492" s="31">
        <v>42768</v>
      </c>
      <c r="AK492" s="30">
        <v>6846132</v>
      </c>
      <c r="AL492" s="43">
        <v>0</v>
      </c>
      <c r="AM492" s="43">
        <v>0</v>
      </c>
      <c r="AN492" s="43">
        <v>0</v>
      </c>
      <c r="AO492" s="43">
        <v>0</v>
      </c>
      <c r="AP492" s="43">
        <v>0</v>
      </c>
      <c r="AQ492" s="43">
        <v>0</v>
      </c>
      <c r="AR492" s="43">
        <v>0</v>
      </c>
      <c r="AS492" s="43">
        <v>0</v>
      </c>
      <c r="AT492" s="43">
        <v>0</v>
      </c>
      <c r="AU492" s="43">
        <v>0</v>
      </c>
      <c r="AV492" s="43"/>
      <c r="AW492" s="19"/>
      <c r="AX492" s="24">
        <f t="shared" si="84"/>
        <v>1500</v>
      </c>
      <c r="AY492" s="24">
        <f t="shared" si="85"/>
        <v>0</v>
      </c>
      <c r="AZ492" s="24">
        <f t="shared" si="86"/>
        <v>1500</v>
      </c>
      <c r="BA492" s="457">
        <f t="shared" si="87"/>
        <v>12</v>
      </c>
      <c r="BB492" s="217">
        <f t="shared" si="90"/>
        <v>0.99978094617234103</v>
      </c>
      <c r="BC492" s="216">
        <f t="shared" si="88"/>
        <v>1</v>
      </c>
      <c r="BD492" s="14">
        <f t="shared" si="91"/>
        <v>31</v>
      </c>
      <c r="BE492" s="349">
        <f t="shared" si="89"/>
        <v>6847632</v>
      </c>
    </row>
    <row r="493" spans="1:57" s="14" customFormat="1" x14ac:dyDescent="0.2">
      <c r="A493" s="40">
        <v>42419</v>
      </c>
      <c r="B493" s="22">
        <v>9021182260</v>
      </c>
      <c r="C493" s="22">
        <f>COUNTIF(СписМінфін!$B$2:$B$101,F493)</f>
        <v>1</v>
      </c>
      <c r="D493" s="22">
        <v>9021182260</v>
      </c>
      <c r="E493" s="22" t="str">
        <f t="shared" si="81"/>
        <v>2ТОВАРИСТВО З ОБМЕЖЕНОЮ ВIДПОВIДАЛЬНIСТЮ "АВК КОНФЕКШІНЕРІ"</v>
      </c>
      <c r="F493" s="71" t="s">
        <v>58</v>
      </c>
      <c r="G493" s="41">
        <v>394617926564</v>
      </c>
      <c r="H493" s="40">
        <v>42419</v>
      </c>
      <c r="I493" s="40">
        <v>42419</v>
      </c>
      <c r="J493" s="40" t="s">
        <v>108</v>
      </c>
      <c r="K493" s="42">
        <v>27601415</v>
      </c>
      <c r="L493" s="40">
        <v>42450</v>
      </c>
      <c r="M493" s="24">
        <f t="shared" si="82"/>
        <v>25757830</v>
      </c>
      <c r="N493" s="40">
        <v>42450</v>
      </c>
      <c r="O493" s="24">
        <v>25757830</v>
      </c>
      <c r="P493" s="43">
        <v>0</v>
      </c>
      <c r="Q493" s="43">
        <v>0</v>
      </c>
      <c r="R493" s="43">
        <v>0</v>
      </c>
      <c r="S493" s="43">
        <v>0</v>
      </c>
      <c r="T493" s="43">
        <v>0</v>
      </c>
      <c r="U493" s="43">
        <v>0</v>
      </c>
      <c r="V493" s="43">
        <v>0</v>
      </c>
      <c r="W493" s="43">
        <v>0</v>
      </c>
      <c r="X493" s="43">
        <v>0</v>
      </c>
      <c r="Y493" s="223">
        <v>0</v>
      </c>
      <c r="Z493" s="339"/>
      <c r="AA493" s="228">
        <v>0</v>
      </c>
      <c r="AB493" s="43">
        <v>0</v>
      </c>
      <c r="AC493" s="43">
        <v>0</v>
      </c>
      <c r="AD493" s="43">
        <v>0</v>
      </c>
      <c r="AE493" s="43">
        <v>0</v>
      </c>
      <c r="AF493" s="223">
        <v>0</v>
      </c>
      <c r="AG493" s="234"/>
      <c r="AH493" s="228">
        <v>0</v>
      </c>
      <c r="AI493" s="56">
        <f t="shared" si="83"/>
        <v>25757830</v>
      </c>
      <c r="AJ493" s="40">
        <v>42458</v>
      </c>
      <c r="AK493" s="56">
        <v>25757830</v>
      </c>
      <c r="AL493" s="43">
        <v>0</v>
      </c>
      <c r="AM493" s="43">
        <v>0</v>
      </c>
      <c r="AN493" s="43">
        <v>0</v>
      </c>
      <c r="AO493" s="43">
        <v>0</v>
      </c>
      <c r="AP493" s="43">
        <v>0</v>
      </c>
      <c r="AQ493" s="43">
        <v>0</v>
      </c>
      <c r="AR493" s="43">
        <v>0</v>
      </c>
      <c r="AS493" s="43">
        <v>0</v>
      </c>
      <c r="AT493" s="43">
        <v>0</v>
      </c>
      <c r="AU493" s="43">
        <v>0</v>
      </c>
      <c r="AV493" s="43"/>
      <c r="AW493" s="19"/>
      <c r="AX493" s="24">
        <f t="shared" si="84"/>
        <v>1843585</v>
      </c>
      <c r="AY493" s="24">
        <f t="shared" si="85"/>
        <v>0</v>
      </c>
      <c r="AZ493" s="24">
        <f t="shared" si="86"/>
        <v>1843585</v>
      </c>
      <c r="BA493" s="457">
        <f t="shared" si="87"/>
        <v>2</v>
      </c>
      <c r="BB493" s="217">
        <f t="shared" si="90"/>
        <v>0.93320686638710371</v>
      </c>
      <c r="BC493" s="216">
        <f t="shared" si="88"/>
        <v>1</v>
      </c>
      <c r="BD493" s="14">
        <f t="shared" si="91"/>
        <v>31</v>
      </c>
      <c r="BE493" s="349">
        <f t="shared" si="89"/>
        <v>27601415</v>
      </c>
    </row>
    <row r="494" spans="1:57" s="14" customFormat="1" x14ac:dyDescent="0.2">
      <c r="A494" s="40">
        <v>42450</v>
      </c>
      <c r="B494" s="22">
        <v>9040044668</v>
      </c>
      <c r="C494" s="22">
        <f>COUNTIF(СписМінфін!$B$2:$B$101,F494)</f>
        <v>1</v>
      </c>
      <c r="D494" s="22">
        <v>9040044668</v>
      </c>
      <c r="E494" s="22" t="str">
        <f t="shared" si="81"/>
        <v>3ТОВАРИСТВО З ОБМЕЖЕНОЮ ВIДПОВIДАЛЬНIСТЮ "АВК КОНФЕКШІНЕРІ"</v>
      </c>
      <c r="F494" s="71" t="s">
        <v>58</v>
      </c>
      <c r="G494" s="41">
        <v>394617926564</v>
      </c>
      <c r="H494" s="40">
        <v>42450</v>
      </c>
      <c r="I494" s="40">
        <v>42450</v>
      </c>
      <c r="J494" s="40" t="s">
        <v>108</v>
      </c>
      <c r="K494" s="42">
        <v>10002818</v>
      </c>
      <c r="L494" s="40">
        <v>42485</v>
      </c>
      <c r="M494" s="24">
        <f t="shared" si="82"/>
        <v>10002818</v>
      </c>
      <c r="N494" s="40">
        <v>42485</v>
      </c>
      <c r="O494" s="24">
        <v>10002818</v>
      </c>
      <c r="P494" s="43">
        <v>0</v>
      </c>
      <c r="Q494" s="43">
        <v>0</v>
      </c>
      <c r="R494" s="43">
        <v>0</v>
      </c>
      <c r="S494" s="43">
        <v>0</v>
      </c>
      <c r="T494" s="43">
        <v>0</v>
      </c>
      <c r="U494" s="43">
        <v>0</v>
      </c>
      <c r="V494" s="43">
        <v>0</v>
      </c>
      <c r="W494" s="43">
        <v>0</v>
      </c>
      <c r="X494" s="43">
        <v>0</v>
      </c>
      <c r="Y494" s="223">
        <v>0</v>
      </c>
      <c r="Z494" s="339"/>
      <c r="AA494" s="228">
        <v>0</v>
      </c>
      <c r="AB494" s="43">
        <v>0</v>
      </c>
      <c r="AC494" s="43">
        <v>0</v>
      </c>
      <c r="AD494" s="43">
        <v>0</v>
      </c>
      <c r="AE494" s="43">
        <v>0</v>
      </c>
      <c r="AF494" s="223">
        <v>0</v>
      </c>
      <c r="AG494" s="234"/>
      <c r="AH494" s="228">
        <v>0</v>
      </c>
      <c r="AI494" s="56">
        <f t="shared" si="83"/>
        <v>10002818</v>
      </c>
      <c r="AJ494" s="40">
        <v>42489</v>
      </c>
      <c r="AK494" s="56">
        <v>10002818</v>
      </c>
      <c r="AL494" s="43">
        <v>0</v>
      </c>
      <c r="AM494" s="43">
        <v>0</v>
      </c>
      <c r="AN494" s="43">
        <v>0</v>
      </c>
      <c r="AO494" s="43">
        <v>0</v>
      </c>
      <c r="AP494" s="43">
        <v>0</v>
      </c>
      <c r="AQ494" s="43">
        <v>0</v>
      </c>
      <c r="AR494" s="43">
        <v>0</v>
      </c>
      <c r="AS494" s="43">
        <v>0</v>
      </c>
      <c r="AT494" s="43">
        <v>0</v>
      </c>
      <c r="AU494" s="43">
        <v>0</v>
      </c>
      <c r="AV494" s="43"/>
      <c r="AW494" s="19"/>
      <c r="AX494" s="24">
        <f t="shared" si="84"/>
        <v>0</v>
      </c>
      <c r="AY494" s="24">
        <f t="shared" si="85"/>
        <v>0</v>
      </c>
      <c r="AZ494" s="24">
        <f t="shared" si="86"/>
        <v>0</v>
      </c>
      <c r="BA494" s="457">
        <f t="shared" si="87"/>
        <v>3</v>
      </c>
      <c r="BB494" s="217">
        <f t="shared" si="90"/>
        <v>1</v>
      </c>
      <c r="BC494" s="216">
        <f t="shared" si="88"/>
        <v>1</v>
      </c>
      <c r="BD494" s="14">
        <f t="shared" si="91"/>
        <v>35</v>
      </c>
      <c r="BE494" s="349">
        <f t="shared" si="89"/>
        <v>10002818</v>
      </c>
    </row>
    <row r="495" spans="1:57" s="14" customFormat="1" x14ac:dyDescent="0.2">
      <c r="A495" s="40">
        <v>42480</v>
      </c>
      <c r="B495" s="22">
        <v>9060609553</v>
      </c>
      <c r="C495" s="22">
        <f>COUNTIF(СписМінфін!$B$2:$B$101,F495)</f>
        <v>1</v>
      </c>
      <c r="D495" s="22">
        <v>9060609553</v>
      </c>
      <c r="E495" s="22" t="str">
        <f t="shared" si="81"/>
        <v>4ТОВАРИСТВО З ОБМЕЖЕНОЮ ВIДПОВIДАЛЬНIСТЮ "АВК КОНФЕКШІНЕРІ"</v>
      </c>
      <c r="F495" s="71" t="s">
        <v>58</v>
      </c>
      <c r="G495" s="41">
        <v>394617926564</v>
      </c>
      <c r="H495" s="40">
        <v>42480</v>
      </c>
      <c r="I495" s="40">
        <v>42480</v>
      </c>
      <c r="J495" s="40" t="s">
        <v>108</v>
      </c>
      <c r="K495" s="42">
        <v>48842943</v>
      </c>
      <c r="L495" s="40">
        <v>42545</v>
      </c>
      <c r="M495" s="24">
        <f t="shared" si="82"/>
        <v>48495978.549999997</v>
      </c>
      <c r="N495" s="40">
        <v>42545</v>
      </c>
      <c r="O495" s="24">
        <v>48495978.549999997</v>
      </c>
      <c r="P495" s="43">
        <v>0</v>
      </c>
      <c r="Q495" s="43">
        <v>0</v>
      </c>
      <c r="R495" s="43">
        <v>0</v>
      </c>
      <c r="S495" s="43">
        <v>0</v>
      </c>
      <c r="T495" s="43">
        <v>0</v>
      </c>
      <c r="U495" s="43">
        <v>0</v>
      </c>
      <c r="V495" s="43">
        <v>0</v>
      </c>
      <c r="W495" s="43">
        <v>0</v>
      </c>
      <c r="X495" s="43">
        <v>0</v>
      </c>
      <c r="Y495" s="223">
        <v>0</v>
      </c>
      <c r="Z495" s="339"/>
      <c r="AA495" s="228">
        <v>0</v>
      </c>
      <c r="AB495" s="43">
        <v>0</v>
      </c>
      <c r="AC495" s="43">
        <v>0</v>
      </c>
      <c r="AD495" s="43">
        <v>0</v>
      </c>
      <c r="AE495" s="43">
        <v>0</v>
      </c>
      <c r="AF495" s="223">
        <v>0</v>
      </c>
      <c r="AG495" s="234"/>
      <c r="AH495" s="228">
        <v>0</v>
      </c>
      <c r="AI495" s="56">
        <f t="shared" si="83"/>
        <v>48495978.549999997</v>
      </c>
      <c r="AJ495" s="40">
        <v>42564</v>
      </c>
      <c r="AK495" s="56">
        <v>48495978.549999997</v>
      </c>
      <c r="AL495" s="43">
        <v>0</v>
      </c>
      <c r="AM495" s="43">
        <v>0</v>
      </c>
      <c r="AN495" s="43">
        <v>0</v>
      </c>
      <c r="AO495" s="43">
        <v>0</v>
      </c>
      <c r="AP495" s="43">
        <v>0</v>
      </c>
      <c r="AQ495" s="43">
        <v>0</v>
      </c>
      <c r="AR495" s="43">
        <v>0</v>
      </c>
      <c r="AS495" s="43">
        <v>0</v>
      </c>
      <c r="AT495" s="43">
        <v>0</v>
      </c>
      <c r="AU495" s="43">
        <v>0</v>
      </c>
      <c r="AV495" s="43"/>
      <c r="AW495" s="19"/>
      <c r="AX495" s="24">
        <f t="shared" si="84"/>
        <v>346964.45000000298</v>
      </c>
      <c r="AY495" s="24">
        <f t="shared" si="85"/>
        <v>0</v>
      </c>
      <c r="AZ495" s="24">
        <f t="shared" si="86"/>
        <v>346964.45000000298</v>
      </c>
      <c r="BA495" s="457">
        <f t="shared" si="87"/>
        <v>4</v>
      </c>
      <c r="BB495" s="217">
        <f t="shared" si="90"/>
        <v>0.99289632383535931</v>
      </c>
      <c r="BC495" s="216">
        <f t="shared" si="88"/>
        <v>1</v>
      </c>
      <c r="BD495" s="14">
        <f t="shared" si="91"/>
        <v>65</v>
      </c>
      <c r="BE495" s="349">
        <f t="shared" si="89"/>
        <v>48842943</v>
      </c>
    </row>
    <row r="496" spans="1:57" s="14" customFormat="1" x14ac:dyDescent="0.2">
      <c r="A496" s="40">
        <v>42571</v>
      </c>
      <c r="B496" s="22">
        <v>9126005904</v>
      </c>
      <c r="C496" s="22">
        <f>COUNTIF(СписМінфін!$B$2:$B$101,F496)</f>
        <v>1</v>
      </c>
      <c r="D496" s="22">
        <v>9126005904</v>
      </c>
      <c r="E496" s="22" t="str">
        <f t="shared" si="81"/>
        <v>7ТОВАРИСТВО З ОБМЕЖЕНОЮ ВIДПОВIДАЛЬНIСТЮ "АВК КОНФЕКШІНЕРІ"</v>
      </c>
      <c r="F496" s="71" t="s">
        <v>58</v>
      </c>
      <c r="G496" s="41">
        <v>394617926564</v>
      </c>
      <c r="H496" s="40">
        <v>42571</v>
      </c>
      <c r="I496" s="40">
        <v>42571</v>
      </c>
      <c r="J496" s="40" t="s">
        <v>108</v>
      </c>
      <c r="K496" s="42">
        <v>30000000</v>
      </c>
      <c r="L496" s="40">
        <v>42607</v>
      </c>
      <c r="M496" s="24">
        <f t="shared" si="82"/>
        <v>30000000</v>
      </c>
      <c r="N496" s="40">
        <v>42607</v>
      </c>
      <c r="O496" s="24">
        <v>30000000</v>
      </c>
      <c r="P496" s="43">
        <v>0</v>
      </c>
      <c r="Q496" s="43">
        <v>0</v>
      </c>
      <c r="R496" s="43">
        <v>0</v>
      </c>
      <c r="S496" s="43">
        <v>0</v>
      </c>
      <c r="T496" s="43">
        <v>0</v>
      </c>
      <c r="U496" s="43">
        <v>0</v>
      </c>
      <c r="V496" s="43">
        <v>0</v>
      </c>
      <c r="W496" s="43">
        <v>0</v>
      </c>
      <c r="X496" s="43">
        <v>0</v>
      </c>
      <c r="Y496" s="223">
        <v>0</v>
      </c>
      <c r="Z496" s="339"/>
      <c r="AA496" s="228">
        <v>0</v>
      </c>
      <c r="AB496" s="43">
        <v>0</v>
      </c>
      <c r="AC496" s="43">
        <v>0</v>
      </c>
      <c r="AD496" s="43">
        <v>0</v>
      </c>
      <c r="AE496" s="43">
        <v>0</v>
      </c>
      <c r="AF496" s="223">
        <v>0</v>
      </c>
      <c r="AG496" s="234"/>
      <c r="AH496" s="228">
        <v>0</v>
      </c>
      <c r="AI496" s="56">
        <f t="shared" si="83"/>
        <v>30000000</v>
      </c>
      <c r="AJ496" s="40">
        <v>42613</v>
      </c>
      <c r="AK496" s="56">
        <v>30000000</v>
      </c>
      <c r="AL496" s="43">
        <v>0</v>
      </c>
      <c r="AM496" s="43">
        <v>0</v>
      </c>
      <c r="AN496" s="43">
        <v>0</v>
      </c>
      <c r="AO496" s="43">
        <v>0</v>
      </c>
      <c r="AP496" s="43">
        <v>0</v>
      </c>
      <c r="AQ496" s="43">
        <v>0</v>
      </c>
      <c r="AR496" s="43">
        <v>0</v>
      </c>
      <c r="AS496" s="43">
        <v>0</v>
      </c>
      <c r="AT496" s="43">
        <v>0</v>
      </c>
      <c r="AU496" s="43">
        <v>0</v>
      </c>
      <c r="AV496" s="43"/>
      <c r="AW496" s="19"/>
      <c r="AX496" s="24">
        <f t="shared" si="84"/>
        <v>0</v>
      </c>
      <c r="AY496" s="24">
        <f t="shared" si="85"/>
        <v>0</v>
      </c>
      <c r="AZ496" s="24">
        <f t="shared" si="86"/>
        <v>0</v>
      </c>
      <c r="BA496" s="457">
        <f t="shared" si="87"/>
        <v>7</v>
      </c>
      <c r="BB496" s="217">
        <f t="shared" si="90"/>
        <v>1</v>
      </c>
      <c r="BC496" s="216">
        <f t="shared" si="88"/>
        <v>1</v>
      </c>
      <c r="BD496" s="14">
        <f t="shared" si="91"/>
        <v>36</v>
      </c>
      <c r="BE496" s="349">
        <f t="shared" si="89"/>
        <v>30000000</v>
      </c>
    </row>
    <row r="497" spans="1:57" s="14" customFormat="1" x14ac:dyDescent="0.2">
      <c r="A497" s="40">
        <v>42601</v>
      </c>
      <c r="B497" s="22">
        <v>9150583959</v>
      </c>
      <c r="C497" s="22">
        <f>COUNTIF(СписМінфін!$B$2:$B$101,F497)</f>
        <v>1</v>
      </c>
      <c r="D497" s="22">
        <v>9150583959</v>
      </c>
      <c r="E497" s="22" t="str">
        <f t="shared" si="81"/>
        <v>8ТОВАРИСТВО З ОБМЕЖЕНОЮ ВIДПОВIДАЛЬНIСТЮ "АВК КОНФЕКШІНЕРІ"</v>
      </c>
      <c r="F497" s="71" t="s">
        <v>58</v>
      </c>
      <c r="G497" s="41">
        <v>394617926564</v>
      </c>
      <c r="H497" s="40">
        <v>42601</v>
      </c>
      <c r="I497" s="40">
        <v>42601</v>
      </c>
      <c r="J497" s="40" t="s">
        <v>108</v>
      </c>
      <c r="K497" s="42">
        <v>12847800</v>
      </c>
      <c r="L497" s="40">
        <v>42636</v>
      </c>
      <c r="M497" s="24">
        <f t="shared" si="82"/>
        <v>12847800</v>
      </c>
      <c r="N497" s="40">
        <v>42636</v>
      </c>
      <c r="O497" s="24">
        <v>12847800</v>
      </c>
      <c r="P497" s="43">
        <v>0</v>
      </c>
      <c r="Q497" s="43">
        <v>0</v>
      </c>
      <c r="R497" s="43">
        <v>0</v>
      </c>
      <c r="S497" s="43">
        <v>0</v>
      </c>
      <c r="T497" s="43">
        <v>0</v>
      </c>
      <c r="U497" s="43">
        <v>0</v>
      </c>
      <c r="V497" s="43">
        <v>0</v>
      </c>
      <c r="W497" s="43">
        <v>0</v>
      </c>
      <c r="X497" s="43">
        <v>0</v>
      </c>
      <c r="Y497" s="223">
        <v>0</v>
      </c>
      <c r="Z497" s="339"/>
      <c r="AA497" s="228">
        <v>0</v>
      </c>
      <c r="AB497" s="43">
        <v>0</v>
      </c>
      <c r="AC497" s="43">
        <v>0</v>
      </c>
      <c r="AD497" s="43">
        <v>0</v>
      </c>
      <c r="AE497" s="43">
        <v>0</v>
      </c>
      <c r="AF497" s="223">
        <v>0</v>
      </c>
      <c r="AG497" s="234"/>
      <c r="AH497" s="228">
        <v>0</v>
      </c>
      <c r="AI497" s="56">
        <f t="shared" si="83"/>
        <v>12847800</v>
      </c>
      <c r="AJ497" s="40">
        <v>42642</v>
      </c>
      <c r="AK497" s="56">
        <v>12847800</v>
      </c>
      <c r="AL497" s="43">
        <v>0</v>
      </c>
      <c r="AM497" s="43">
        <v>0</v>
      </c>
      <c r="AN497" s="43">
        <v>0</v>
      </c>
      <c r="AO497" s="43">
        <v>0</v>
      </c>
      <c r="AP497" s="43">
        <v>0</v>
      </c>
      <c r="AQ497" s="43">
        <v>0</v>
      </c>
      <c r="AR497" s="43">
        <v>0</v>
      </c>
      <c r="AS497" s="43">
        <v>0</v>
      </c>
      <c r="AT497" s="43">
        <v>0</v>
      </c>
      <c r="AU497" s="43">
        <v>0</v>
      </c>
      <c r="AV497" s="43"/>
      <c r="AW497" s="19"/>
      <c r="AX497" s="24">
        <f t="shared" si="84"/>
        <v>0</v>
      </c>
      <c r="AY497" s="24">
        <f t="shared" si="85"/>
        <v>0</v>
      </c>
      <c r="AZ497" s="24">
        <f t="shared" si="86"/>
        <v>0</v>
      </c>
      <c r="BA497" s="457">
        <f t="shared" si="87"/>
        <v>8</v>
      </c>
      <c r="BB497" s="217">
        <f t="shared" si="90"/>
        <v>1</v>
      </c>
      <c r="BC497" s="216">
        <f t="shared" si="88"/>
        <v>1</v>
      </c>
      <c r="BD497" s="14">
        <f t="shared" si="91"/>
        <v>35</v>
      </c>
      <c r="BE497" s="349">
        <f t="shared" si="89"/>
        <v>12847800</v>
      </c>
    </row>
    <row r="498" spans="1:57" s="14" customFormat="1" x14ac:dyDescent="0.2">
      <c r="A498" s="40">
        <v>42633</v>
      </c>
      <c r="B498" s="22">
        <v>9173658127</v>
      </c>
      <c r="C498" s="22">
        <f>COUNTIF(СписМінфін!$B$2:$B$101,F498)</f>
        <v>1</v>
      </c>
      <c r="D498" s="22">
        <v>9173658127</v>
      </c>
      <c r="E498" s="22" t="str">
        <f t="shared" si="81"/>
        <v>9ТОВАРИСТВО З ОБМЕЖЕНОЮ ВIДПОВIДАЛЬНIСТЮ "АВК КОНФЕКШІНЕРІ"</v>
      </c>
      <c r="F498" s="71" t="s">
        <v>58</v>
      </c>
      <c r="G498" s="41">
        <v>394617926564</v>
      </c>
      <c r="H498" s="40">
        <v>42633</v>
      </c>
      <c r="I498" s="40">
        <v>42633</v>
      </c>
      <c r="J498" s="40" t="s">
        <v>108</v>
      </c>
      <c r="K498" s="42">
        <v>15840000</v>
      </c>
      <c r="L498" s="40">
        <v>42667</v>
      </c>
      <c r="M498" s="24">
        <f t="shared" si="82"/>
        <v>15840000</v>
      </c>
      <c r="N498" s="40">
        <v>42667</v>
      </c>
      <c r="O498" s="24">
        <v>15840000</v>
      </c>
      <c r="P498" s="43">
        <v>0</v>
      </c>
      <c r="Q498" s="43">
        <v>0</v>
      </c>
      <c r="R498" s="43">
        <v>0</v>
      </c>
      <c r="S498" s="43">
        <v>0</v>
      </c>
      <c r="T498" s="43">
        <v>0</v>
      </c>
      <c r="U498" s="43">
        <v>0</v>
      </c>
      <c r="V498" s="43">
        <v>0</v>
      </c>
      <c r="W498" s="43">
        <v>0</v>
      </c>
      <c r="X498" s="43">
        <v>0</v>
      </c>
      <c r="Y498" s="223">
        <v>0</v>
      </c>
      <c r="Z498" s="339"/>
      <c r="AA498" s="228">
        <v>0</v>
      </c>
      <c r="AB498" s="43">
        <v>0</v>
      </c>
      <c r="AC498" s="43">
        <v>0</v>
      </c>
      <c r="AD498" s="43">
        <v>0</v>
      </c>
      <c r="AE498" s="43">
        <v>0</v>
      </c>
      <c r="AF498" s="223">
        <v>0</v>
      </c>
      <c r="AG498" s="234"/>
      <c r="AH498" s="228">
        <v>0</v>
      </c>
      <c r="AI498" s="56">
        <f t="shared" si="83"/>
        <v>15840000</v>
      </c>
      <c r="AJ498" s="40">
        <v>42669</v>
      </c>
      <c r="AK498" s="56">
        <v>15840000</v>
      </c>
      <c r="AL498" s="43">
        <v>0</v>
      </c>
      <c r="AM498" s="43">
        <v>0</v>
      </c>
      <c r="AN498" s="43">
        <v>0</v>
      </c>
      <c r="AO498" s="43">
        <v>0</v>
      </c>
      <c r="AP498" s="43">
        <v>0</v>
      </c>
      <c r="AQ498" s="43">
        <v>0</v>
      </c>
      <c r="AR498" s="43">
        <v>0</v>
      </c>
      <c r="AS498" s="43">
        <v>0</v>
      </c>
      <c r="AT498" s="43">
        <v>0</v>
      </c>
      <c r="AU498" s="43">
        <v>0</v>
      </c>
      <c r="AV498" s="43"/>
      <c r="AW498" s="19"/>
      <c r="AX498" s="24">
        <f t="shared" si="84"/>
        <v>0</v>
      </c>
      <c r="AY498" s="24">
        <f t="shared" si="85"/>
        <v>0</v>
      </c>
      <c r="AZ498" s="24">
        <f t="shared" si="86"/>
        <v>0</v>
      </c>
      <c r="BA498" s="457">
        <f t="shared" si="87"/>
        <v>9</v>
      </c>
      <c r="BB498" s="217">
        <f t="shared" si="90"/>
        <v>1</v>
      </c>
      <c r="BC498" s="216">
        <f t="shared" si="88"/>
        <v>1</v>
      </c>
      <c r="BD498" s="14">
        <f t="shared" si="91"/>
        <v>34</v>
      </c>
      <c r="BE498" s="349">
        <f t="shared" si="89"/>
        <v>15840000</v>
      </c>
    </row>
    <row r="499" spans="1:57" s="14" customFormat="1" x14ac:dyDescent="0.2">
      <c r="A499" s="40">
        <v>42663</v>
      </c>
      <c r="B499" s="22">
        <v>9198249025</v>
      </c>
      <c r="C499" s="22">
        <f>COUNTIF(СписМінфін!$B$2:$B$101,F499)</f>
        <v>1</v>
      </c>
      <c r="D499" s="22">
        <v>9198249025</v>
      </c>
      <c r="E499" s="22" t="str">
        <f t="shared" si="81"/>
        <v>10ТОВАРИСТВО З ОБМЕЖЕНОЮ ВIДПОВIДАЛЬНIСТЮ "АВК КОНФЕКШІНЕРІ"</v>
      </c>
      <c r="F499" s="71" t="s">
        <v>58</v>
      </c>
      <c r="G499" s="41">
        <v>394617926564</v>
      </c>
      <c r="H499" s="40">
        <v>42663</v>
      </c>
      <c r="I499" s="40">
        <v>42663</v>
      </c>
      <c r="J499" s="40" t="s">
        <v>108</v>
      </c>
      <c r="K499" s="42">
        <v>10000000</v>
      </c>
      <c r="L499" s="40">
        <v>42702</v>
      </c>
      <c r="M499" s="24">
        <f t="shared" si="82"/>
        <v>10000000</v>
      </c>
      <c r="N499" s="40">
        <v>42702</v>
      </c>
      <c r="O499" s="24">
        <v>10000000</v>
      </c>
      <c r="P499" s="43">
        <v>0</v>
      </c>
      <c r="Q499" s="43">
        <v>0</v>
      </c>
      <c r="R499" s="43">
        <v>0</v>
      </c>
      <c r="S499" s="43">
        <v>0</v>
      </c>
      <c r="T499" s="43">
        <v>0</v>
      </c>
      <c r="U499" s="43">
        <v>0</v>
      </c>
      <c r="V499" s="43">
        <v>0</v>
      </c>
      <c r="W499" s="43">
        <v>0</v>
      </c>
      <c r="X499" s="43">
        <v>0</v>
      </c>
      <c r="Y499" s="223">
        <v>0</v>
      </c>
      <c r="Z499" s="339"/>
      <c r="AA499" s="228">
        <v>0</v>
      </c>
      <c r="AB499" s="43">
        <v>0</v>
      </c>
      <c r="AC499" s="43">
        <v>0</v>
      </c>
      <c r="AD499" s="43">
        <v>0</v>
      </c>
      <c r="AE499" s="43">
        <v>0</v>
      </c>
      <c r="AF499" s="223">
        <v>0</v>
      </c>
      <c r="AG499" s="234"/>
      <c r="AH499" s="228">
        <v>0</v>
      </c>
      <c r="AI499" s="56">
        <f t="shared" si="83"/>
        <v>10000000</v>
      </c>
      <c r="AJ499" s="40">
        <v>42704</v>
      </c>
      <c r="AK499" s="56">
        <v>10000000</v>
      </c>
      <c r="AL499" s="43">
        <v>0</v>
      </c>
      <c r="AM499" s="43">
        <v>0</v>
      </c>
      <c r="AN499" s="43">
        <v>0</v>
      </c>
      <c r="AO499" s="43">
        <v>0</v>
      </c>
      <c r="AP499" s="43">
        <v>0</v>
      </c>
      <c r="AQ499" s="43">
        <v>0</v>
      </c>
      <c r="AR499" s="43">
        <v>0</v>
      </c>
      <c r="AS499" s="43">
        <v>0</v>
      </c>
      <c r="AT499" s="43">
        <v>0</v>
      </c>
      <c r="AU499" s="43">
        <v>0</v>
      </c>
      <c r="AV499" s="43"/>
      <c r="AW499" s="19"/>
      <c r="AX499" s="24">
        <f t="shared" si="84"/>
        <v>0</v>
      </c>
      <c r="AY499" s="24">
        <f t="shared" si="85"/>
        <v>0</v>
      </c>
      <c r="AZ499" s="24">
        <f t="shared" si="86"/>
        <v>0</v>
      </c>
      <c r="BA499" s="457">
        <f t="shared" si="87"/>
        <v>10</v>
      </c>
      <c r="BB499" s="217">
        <f t="shared" si="90"/>
        <v>1</v>
      </c>
      <c r="BC499" s="216">
        <f t="shared" si="88"/>
        <v>1</v>
      </c>
      <c r="BD499" s="14">
        <f t="shared" si="91"/>
        <v>39</v>
      </c>
      <c r="BE499" s="349">
        <f t="shared" si="89"/>
        <v>10000000</v>
      </c>
    </row>
    <row r="500" spans="1:57" s="14" customFormat="1" x14ac:dyDescent="0.2">
      <c r="A500" s="40">
        <v>42418</v>
      </c>
      <c r="B500" s="22">
        <v>9020112424</v>
      </c>
      <c r="C500" s="22">
        <f>COUNTIF(СписМінфін!$B$2:$B$101,F500)</f>
        <v>1</v>
      </c>
      <c r="D500" s="22">
        <v>9020112424</v>
      </c>
      <c r="E500" s="22" t="str">
        <f t="shared" si="81"/>
        <v>2ТОВАРИСТВО З ОБМЕЖЕНОЮ ВIДПОВIДАЛЬНIСТЮ "АГРЕКС"</v>
      </c>
      <c r="F500" s="71" t="s">
        <v>82</v>
      </c>
      <c r="G500" s="41">
        <v>256029005630</v>
      </c>
      <c r="H500" s="40">
        <v>42418</v>
      </c>
      <c r="I500" s="40">
        <v>42418</v>
      </c>
      <c r="J500" s="40" t="s">
        <v>108</v>
      </c>
      <c r="K500" s="56">
        <v>6461189</v>
      </c>
      <c r="L500" s="40">
        <v>42452</v>
      </c>
      <c r="M500" s="24">
        <f t="shared" si="82"/>
        <v>6461189</v>
      </c>
      <c r="N500" s="40">
        <v>42453</v>
      </c>
      <c r="O500" s="24">
        <v>6461189</v>
      </c>
      <c r="P500" s="43">
        <v>0</v>
      </c>
      <c r="Q500" s="43">
        <v>0</v>
      </c>
      <c r="R500" s="43">
        <v>0</v>
      </c>
      <c r="S500" s="43">
        <v>0</v>
      </c>
      <c r="T500" s="43">
        <v>0</v>
      </c>
      <c r="U500" s="43">
        <v>0</v>
      </c>
      <c r="V500" s="43">
        <v>0</v>
      </c>
      <c r="W500" s="43">
        <v>0</v>
      </c>
      <c r="X500" s="43">
        <v>0</v>
      </c>
      <c r="Y500" s="223">
        <v>0</v>
      </c>
      <c r="Z500" s="339"/>
      <c r="AA500" s="228">
        <v>0</v>
      </c>
      <c r="AB500" s="43">
        <v>0</v>
      </c>
      <c r="AC500" s="43">
        <v>0</v>
      </c>
      <c r="AD500" s="43">
        <v>0</v>
      </c>
      <c r="AE500" s="43">
        <v>0</v>
      </c>
      <c r="AF500" s="223">
        <v>0</v>
      </c>
      <c r="AG500" s="234"/>
      <c r="AH500" s="228">
        <v>0</v>
      </c>
      <c r="AI500" s="56">
        <f t="shared" si="83"/>
        <v>6461189</v>
      </c>
      <c r="AJ500" s="40">
        <v>42460</v>
      </c>
      <c r="AK500" s="56">
        <v>6461189</v>
      </c>
      <c r="AL500" s="43">
        <v>0</v>
      </c>
      <c r="AM500" s="43">
        <v>0</v>
      </c>
      <c r="AN500" s="43">
        <v>0</v>
      </c>
      <c r="AO500" s="43">
        <v>0</v>
      </c>
      <c r="AP500" s="43">
        <v>0</v>
      </c>
      <c r="AQ500" s="43">
        <v>0</v>
      </c>
      <c r="AR500" s="43">
        <v>0</v>
      </c>
      <c r="AS500" s="43">
        <v>0</v>
      </c>
      <c r="AT500" s="43">
        <v>0</v>
      </c>
      <c r="AU500" s="43">
        <v>0</v>
      </c>
      <c r="AV500" s="43"/>
      <c r="AW500" s="19"/>
      <c r="AX500" s="24">
        <f t="shared" si="84"/>
        <v>0</v>
      </c>
      <c r="AY500" s="24">
        <f t="shared" si="85"/>
        <v>0</v>
      </c>
      <c r="AZ500" s="24">
        <f t="shared" si="86"/>
        <v>0</v>
      </c>
      <c r="BA500" s="457">
        <f t="shared" si="87"/>
        <v>2</v>
      </c>
      <c r="BB500" s="217">
        <f t="shared" si="90"/>
        <v>1</v>
      </c>
      <c r="BC500" s="216">
        <f t="shared" si="88"/>
        <v>1</v>
      </c>
      <c r="BD500" s="14">
        <f t="shared" si="91"/>
        <v>35</v>
      </c>
      <c r="BE500" s="349">
        <f t="shared" si="89"/>
        <v>6461189</v>
      </c>
    </row>
    <row r="501" spans="1:57" s="14" customFormat="1" x14ac:dyDescent="0.2">
      <c r="A501" s="40">
        <v>42450</v>
      </c>
      <c r="B501" s="22">
        <v>9039513043</v>
      </c>
      <c r="C501" s="22">
        <f>COUNTIF(СписМінфін!$B$2:$B$101,F501)</f>
        <v>1</v>
      </c>
      <c r="D501" s="22">
        <v>9039513043</v>
      </c>
      <c r="E501" s="22" t="str">
        <f t="shared" si="81"/>
        <v>3ТОВАРИСТВО З ОБМЕЖЕНОЮ ВIДПОВIДАЛЬНIСТЮ "АГРЕКС"</v>
      </c>
      <c r="F501" s="71" t="s">
        <v>82</v>
      </c>
      <c r="G501" s="41">
        <v>256029005630</v>
      </c>
      <c r="H501" s="40">
        <v>42450</v>
      </c>
      <c r="I501" s="40">
        <v>42450</v>
      </c>
      <c r="J501" s="40" t="s">
        <v>108</v>
      </c>
      <c r="K501" s="56">
        <v>16182731</v>
      </c>
      <c r="L501" s="40">
        <v>42480</v>
      </c>
      <c r="M501" s="24">
        <f t="shared" si="82"/>
        <v>16182731</v>
      </c>
      <c r="N501" s="40">
        <v>42481</v>
      </c>
      <c r="O501" s="24">
        <v>16182731</v>
      </c>
      <c r="P501" s="43">
        <v>0</v>
      </c>
      <c r="Q501" s="43">
        <v>0</v>
      </c>
      <c r="R501" s="43">
        <v>0</v>
      </c>
      <c r="S501" s="43">
        <v>0</v>
      </c>
      <c r="T501" s="43">
        <v>0</v>
      </c>
      <c r="U501" s="43">
        <v>0</v>
      </c>
      <c r="V501" s="43">
        <v>0</v>
      </c>
      <c r="W501" s="43">
        <v>0</v>
      </c>
      <c r="X501" s="43">
        <v>0</v>
      </c>
      <c r="Y501" s="223">
        <v>0</v>
      </c>
      <c r="Z501" s="339"/>
      <c r="AA501" s="228">
        <v>0</v>
      </c>
      <c r="AB501" s="43">
        <v>0</v>
      </c>
      <c r="AC501" s="43">
        <v>0</v>
      </c>
      <c r="AD501" s="43">
        <v>0</v>
      </c>
      <c r="AE501" s="43">
        <v>0</v>
      </c>
      <c r="AF501" s="223">
        <v>0</v>
      </c>
      <c r="AG501" s="234"/>
      <c r="AH501" s="228">
        <v>0</v>
      </c>
      <c r="AI501" s="56">
        <f t="shared" si="83"/>
        <v>16182731</v>
      </c>
      <c r="AJ501" s="40">
        <v>42488</v>
      </c>
      <c r="AK501" s="56">
        <v>16182731</v>
      </c>
      <c r="AL501" s="43">
        <v>0</v>
      </c>
      <c r="AM501" s="43">
        <v>0</v>
      </c>
      <c r="AN501" s="43">
        <v>0</v>
      </c>
      <c r="AO501" s="43">
        <v>0</v>
      </c>
      <c r="AP501" s="43">
        <v>0</v>
      </c>
      <c r="AQ501" s="43">
        <v>0</v>
      </c>
      <c r="AR501" s="43">
        <v>0</v>
      </c>
      <c r="AS501" s="43">
        <v>0</v>
      </c>
      <c r="AT501" s="43">
        <v>0</v>
      </c>
      <c r="AU501" s="43">
        <v>0</v>
      </c>
      <c r="AV501" s="43"/>
      <c r="AW501" s="19"/>
      <c r="AX501" s="24">
        <f t="shared" si="84"/>
        <v>0</v>
      </c>
      <c r="AY501" s="24">
        <f t="shared" si="85"/>
        <v>0</v>
      </c>
      <c r="AZ501" s="24">
        <f t="shared" si="86"/>
        <v>0</v>
      </c>
      <c r="BA501" s="457">
        <f t="shared" si="87"/>
        <v>3</v>
      </c>
      <c r="BB501" s="217">
        <f t="shared" si="90"/>
        <v>1</v>
      </c>
      <c r="BC501" s="216">
        <f t="shared" si="88"/>
        <v>1</v>
      </c>
      <c r="BD501" s="14">
        <f t="shared" si="91"/>
        <v>31</v>
      </c>
      <c r="BE501" s="349">
        <f t="shared" si="89"/>
        <v>16182731</v>
      </c>
    </row>
    <row r="502" spans="1:57" s="14" customFormat="1" x14ac:dyDescent="0.2">
      <c r="A502" s="40">
        <v>42479</v>
      </c>
      <c r="B502" s="22">
        <v>9060091145</v>
      </c>
      <c r="C502" s="22">
        <f>COUNTIF(СписМінфін!$B$2:$B$101,F502)</f>
        <v>1</v>
      </c>
      <c r="D502" s="22">
        <v>9060091145</v>
      </c>
      <c r="E502" s="22" t="str">
        <f t="shared" si="81"/>
        <v>4ТОВАРИСТВО З ОБМЕЖЕНОЮ ВIДПОВIДАЛЬНIСТЮ "АГРЕКС"</v>
      </c>
      <c r="F502" s="71" t="s">
        <v>82</v>
      </c>
      <c r="G502" s="41">
        <v>256029005630</v>
      </c>
      <c r="H502" s="40">
        <v>42479</v>
      </c>
      <c r="I502" s="40">
        <v>42479</v>
      </c>
      <c r="J502" s="40" t="s">
        <v>108</v>
      </c>
      <c r="K502" s="56">
        <v>25470692</v>
      </c>
      <c r="L502" s="40">
        <v>42513</v>
      </c>
      <c r="M502" s="24">
        <f t="shared" si="82"/>
        <v>25470692</v>
      </c>
      <c r="N502" s="40">
        <v>42514</v>
      </c>
      <c r="O502" s="24">
        <v>25470692</v>
      </c>
      <c r="P502" s="43">
        <v>0</v>
      </c>
      <c r="Q502" s="43">
        <v>0</v>
      </c>
      <c r="R502" s="43">
        <v>0</v>
      </c>
      <c r="S502" s="43">
        <v>0</v>
      </c>
      <c r="T502" s="43">
        <v>0</v>
      </c>
      <c r="U502" s="43">
        <v>0</v>
      </c>
      <c r="V502" s="43">
        <v>0</v>
      </c>
      <c r="W502" s="43">
        <v>0</v>
      </c>
      <c r="X502" s="43">
        <v>0</v>
      </c>
      <c r="Y502" s="223">
        <v>0</v>
      </c>
      <c r="Z502" s="339"/>
      <c r="AA502" s="228">
        <v>0</v>
      </c>
      <c r="AB502" s="43">
        <v>0</v>
      </c>
      <c r="AC502" s="43">
        <v>0</v>
      </c>
      <c r="AD502" s="43">
        <v>0</v>
      </c>
      <c r="AE502" s="43">
        <v>0</v>
      </c>
      <c r="AF502" s="223">
        <v>0</v>
      </c>
      <c r="AG502" s="234"/>
      <c r="AH502" s="228">
        <v>0</v>
      </c>
      <c r="AI502" s="56">
        <f t="shared" si="83"/>
        <v>25470692</v>
      </c>
      <c r="AJ502" s="40">
        <v>42520</v>
      </c>
      <c r="AK502" s="56">
        <v>25470692</v>
      </c>
      <c r="AL502" s="43">
        <v>0</v>
      </c>
      <c r="AM502" s="43">
        <v>0</v>
      </c>
      <c r="AN502" s="43">
        <v>0</v>
      </c>
      <c r="AO502" s="43">
        <v>0</v>
      </c>
      <c r="AP502" s="43">
        <v>0</v>
      </c>
      <c r="AQ502" s="43">
        <v>0</v>
      </c>
      <c r="AR502" s="43">
        <v>0</v>
      </c>
      <c r="AS502" s="43">
        <v>0</v>
      </c>
      <c r="AT502" s="43">
        <v>0</v>
      </c>
      <c r="AU502" s="43">
        <v>0</v>
      </c>
      <c r="AV502" s="43"/>
      <c r="AW502" s="19"/>
      <c r="AX502" s="24">
        <f t="shared" si="84"/>
        <v>0</v>
      </c>
      <c r="AY502" s="24">
        <f t="shared" si="85"/>
        <v>0</v>
      </c>
      <c r="AZ502" s="24">
        <f t="shared" si="86"/>
        <v>0</v>
      </c>
      <c r="BA502" s="457">
        <f t="shared" si="87"/>
        <v>4</v>
      </c>
      <c r="BB502" s="217">
        <f t="shared" si="90"/>
        <v>1</v>
      </c>
      <c r="BC502" s="216">
        <f t="shared" si="88"/>
        <v>1</v>
      </c>
      <c r="BD502" s="14">
        <f t="shared" si="91"/>
        <v>35</v>
      </c>
      <c r="BE502" s="349">
        <f t="shared" si="89"/>
        <v>25470692</v>
      </c>
    </row>
    <row r="503" spans="1:57" s="14" customFormat="1" x14ac:dyDescent="0.2">
      <c r="A503" s="40">
        <v>42508</v>
      </c>
      <c r="B503" s="22">
        <v>9080507951</v>
      </c>
      <c r="C503" s="22">
        <f>COUNTIF(СписМінфін!$B$2:$B$101,F503)</f>
        <v>1</v>
      </c>
      <c r="D503" s="22">
        <v>9080507951</v>
      </c>
      <c r="E503" s="22" t="str">
        <f t="shared" si="81"/>
        <v>5ТОВАРИСТВО З ОБМЕЖЕНОЮ ВIДПОВIДАЛЬНIСТЮ "АГРЕКС"</v>
      </c>
      <c r="F503" s="71" t="s">
        <v>82</v>
      </c>
      <c r="G503" s="41">
        <v>256029005630</v>
      </c>
      <c r="H503" s="40">
        <v>42508</v>
      </c>
      <c r="I503" s="40">
        <v>42508</v>
      </c>
      <c r="J503" s="40" t="s">
        <v>108</v>
      </c>
      <c r="K503" s="56">
        <v>28874535</v>
      </c>
      <c r="L503" s="40">
        <v>42542</v>
      </c>
      <c r="M503" s="24">
        <f t="shared" si="82"/>
        <v>28874535</v>
      </c>
      <c r="N503" s="40">
        <v>42543</v>
      </c>
      <c r="O503" s="24">
        <v>28874535</v>
      </c>
      <c r="P503" s="43">
        <v>0</v>
      </c>
      <c r="Q503" s="43">
        <v>0</v>
      </c>
      <c r="R503" s="43">
        <v>0</v>
      </c>
      <c r="S503" s="43">
        <v>0</v>
      </c>
      <c r="T503" s="43">
        <v>0</v>
      </c>
      <c r="U503" s="43">
        <v>0</v>
      </c>
      <c r="V503" s="43">
        <v>0</v>
      </c>
      <c r="W503" s="43">
        <v>0</v>
      </c>
      <c r="X503" s="43">
        <v>0</v>
      </c>
      <c r="Y503" s="223">
        <v>0</v>
      </c>
      <c r="Z503" s="339"/>
      <c r="AA503" s="228">
        <v>0</v>
      </c>
      <c r="AB503" s="43">
        <v>0</v>
      </c>
      <c r="AC503" s="43">
        <v>0</v>
      </c>
      <c r="AD503" s="43">
        <v>0</v>
      </c>
      <c r="AE503" s="43">
        <v>0</v>
      </c>
      <c r="AF503" s="223">
        <v>0</v>
      </c>
      <c r="AG503" s="234"/>
      <c r="AH503" s="228">
        <v>0</v>
      </c>
      <c r="AI503" s="56">
        <f t="shared" si="83"/>
        <v>28874535</v>
      </c>
      <c r="AJ503" s="40">
        <v>42566</v>
      </c>
      <c r="AK503" s="56">
        <v>28874535</v>
      </c>
      <c r="AL503" s="43">
        <v>0</v>
      </c>
      <c r="AM503" s="43">
        <v>0</v>
      </c>
      <c r="AN503" s="43">
        <v>0</v>
      </c>
      <c r="AO503" s="43">
        <v>0</v>
      </c>
      <c r="AP503" s="43">
        <v>0</v>
      </c>
      <c r="AQ503" s="43">
        <v>0</v>
      </c>
      <c r="AR503" s="43">
        <v>0</v>
      </c>
      <c r="AS503" s="43">
        <v>0</v>
      </c>
      <c r="AT503" s="43">
        <v>0</v>
      </c>
      <c r="AU503" s="43">
        <v>0</v>
      </c>
      <c r="AV503" s="43"/>
      <c r="AW503" s="19"/>
      <c r="AX503" s="24">
        <f t="shared" si="84"/>
        <v>0</v>
      </c>
      <c r="AY503" s="24">
        <f t="shared" si="85"/>
        <v>0</v>
      </c>
      <c r="AZ503" s="24">
        <f t="shared" si="86"/>
        <v>0</v>
      </c>
      <c r="BA503" s="457">
        <f t="shared" si="87"/>
        <v>5</v>
      </c>
      <c r="BB503" s="217">
        <f t="shared" si="90"/>
        <v>1</v>
      </c>
      <c r="BC503" s="216">
        <f t="shared" si="88"/>
        <v>1</v>
      </c>
      <c r="BD503" s="14">
        <f t="shared" si="91"/>
        <v>35</v>
      </c>
      <c r="BE503" s="349">
        <f t="shared" si="89"/>
        <v>28874535</v>
      </c>
    </row>
    <row r="504" spans="1:57" s="14" customFormat="1" x14ac:dyDescent="0.2">
      <c r="A504" s="40">
        <v>42538</v>
      </c>
      <c r="B504" s="22">
        <v>9101938868</v>
      </c>
      <c r="C504" s="22">
        <f>COUNTIF(СписМінфін!$B$2:$B$101,F504)</f>
        <v>1</v>
      </c>
      <c r="D504" s="22">
        <v>9101938868</v>
      </c>
      <c r="E504" s="22" t="str">
        <f t="shared" si="81"/>
        <v>6ТОВАРИСТВО З ОБМЕЖЕНОЮ ВIДПОВIДАЛЬНIСТЮ "АГРЕКС"</v>
      </c>
      <c r="F504" s="71" t="s">
        <v>82</v>
      </c>
      <c r="G504" s="41">
        <v>256029005630</v>
      </c>
      <c r="H504" s="40">
        <v>42538</v>
      </c>
      <c r="I504" s="40">
        <v>42538</v>
      </c>
      <c r="J504" s="40" t="s">
        <v>108</v>
      </c>
      <c r="K504" s="56">
        <v>29028303</v>
      </c>
      <c r="L504" s="40">
        <v>42572</v>
      </c>
      <c r="M504" s="24">
        <f t="shared" si="82"/>
        <v>29028303</v>
      </c>
      <c r="N504" s="40">
        <v>42573</v>
      </c>
      <c r="O504" s="24">
        <v>29028303</v>
      </c>
      <c r="P504" s="43">
        <v>0</v>
      </c>
      <c r="Q504" s="43">
        <v>0</v>
      </c>
      <c r="R504" s="43">
        <v>0</v>
      </c>
      <c r="S504" s="43">
        <v>0</v>
      </c>
      <c r="T504" s="43">
        <v>0</v>
      </c>
      <c r="U504" s="43">
        <v>0</v>
      </c>
      <c r="V504" s="43">
        <v>0</v>
      </c>
      <c r="W504" s="43">
        <v>0</v>
      </c>
      <c r="X504" s="43">
        <v>0</v>
      </c>
      <c r="Y504" s="223">
        <v>0</v>
      </c>
      <c r="Z504" s="339"/>
      <c r="AA504" s="228">
        <v>0</v>
      </c>
      <c r="AB504" s="43">
        <v>0</v>
      </c>
      <c r="AC504" s="43">
        <v>0</v>
      </c>
      <c r="AD504" s="43">
        <v>0</v>
      </c>
      <c r="AE504" s="43">
        <v>0</v>
      </c>
      <c r="AF504" s="223">
        <v>0</v>
      </c>
      <c r="AG504" s="234"/>
      <c r="AH504" s="228">
        <v>0</v>
      </c>
      <c r="AI504" s="56">
        <f t="shared" si="83"/>
        <v>29028303</v>
      </c>
      <c r="AJ504" s="40">
        <v>42580</v>
      </c>
      <c r="AK504" s="56">
        <v>29028303</v>
      </c>
      <c r="AL504" s="43">
        <v>0</v>
      </c>
      <c r="AM504" s="43">
        <v>0</v>
      </c>
      <c r="AN504" s="43">
        <v>0</v>
      </c>
      <c r="AO504" s="43">
        <v>0</v>
      </c>
      <c r="AP504" s="43">
        <v>0</v>
      </c>
      <c r="AQ504" s="43">
        <v>0</v>
      </c>
      <c r="AR504" s="43">
        <v>0</v>
      </c>
      <c r="AS504" s="43">
        <v>0</v>
      </c>
      <c r="AT504" s="43">
        <v>0</v>
      </c>
      <c r="AU504" s="43">
        <v>0</v>
      </c>
      <c r="AV504" s="43"/>
      <c r="AW504" s="19"/>
      <c r="AX504" s="24">
        <f t="shared" si="84"/>
        <v>0</v>
      </c>
      <c r="AY504" s="24">
        <f t="shared" si="85"/>
        <v>0</v>
      </c>
      <c r="AZ504" s="24">
        <f t="shared" si="86"/>
        <v>0</v>
      </c>
      <c r="BA504" s="457">
        <f t="shared" si="87"/>
        <v>6</v>
      </c>
      <c r="BB504" s="217">
        <f t="shared" si="90"/>
        <v>1</v>
      </c>
      <c r="BC504" s="216">
        <f t="shared" si="88"/>
        <v>1</v>
      </c>
      <c r="BD504" s="14">
        <f t="shared" si="91"/>
        <v>35</v>
      </c>
      <c r="BE504" s="349">
        <f t="shared" si="89"/>
        <v>29028303</v>
      </c>
    </row>
    <row r="505" spans="1:57" s="14" customFormat="1" x14ac:dyDescent="0.2">
      <c r="A505" s="40">
        <v>42570</v>
      </c>
      <c r="B505" s="22">
        <v>9124800739</v>
      </c>
      <c r="C505" s="22">
        <f>COUNTIF(СписМінфін!$B$2:$B$101,F505)</f>
        <v>1</v>
      </c>
      <c r="D505" s="22">
        <v>9124800739</v>
      </c>
      <c r="E505" s="22" t="str">
        <f t="shared" si="81"/>
        <v>7ТОВАРИСТВО З ОБМЕЖЕНОЮ ВIДПОВIДАЛЬНIСТЮ "АГРЕКС"</v>
      </c>
      <c r="F505" s="71" t="s">
        <v>82</v>
      </c>
      <c r="G505" s="41">
        <v>256029005630</v>
      </c>
      <c r="H505" s="40">
        <v>42570</v>
      </c>
      <c r="I505" s="40">
        <v>42570</v>
      </c>
      <c r="J505" s="40" t="s">
        <v>108</v>
      </c>
      <c r="K505" s="56">
        <v>21013662</v>
      </c>
      <c r="L505" s="40">
        <v>42607</v>
      </c>
      <c r="M505" s="24">
        <f t="shared" si="82"/>
        <v>21013662</v>
      </c>
      <c r="N505" s="40">
        <v>42607</v>
      </c>
      <c r="O505" s="24">
        <v>21013662</v>
      </c>
      <c r="P505" s="43">
        <v>0</v>
      </c>
      <c r="Q505" s="43">
        <v>0</v>
      </c>
      <c r="R505" s="43">
        <v>0</v>
      </c>
      <c r="S505" s="43">
        <v>0</v>
      </c>
      <c r="T505" s="43">
        <v>0</v>
      </c>
      <c r="U505" s="43">
        <v>0</v>
      </c>
      <c r="V505" s="43">
        <v>0</v>
      </c>
      <c r="W505" s="43">
        <v>0</v>
      </c>
      <c r="X505" s="43">
        <v>0</v>
      </c>
      <c r="Y505" s="223">
        <v>0</v>
      </c>
      <c r="Z505" s="339"/>
      <c r="AA505" s="228">
        <v>0</v>
      </c>
      <c r="AB505" s="43">
        <v>0</v>
      </c>
      <c r="AC505" s="43">
        <v>0</v>
      </c>
      <c r="AD505" s="43">
        <v>0</v>
      </c>
      <c r="AE505" s="43">
        <v>0</v>
      </c>
      <c r="AF505" s="223">
        <v>0</v>
      </c>
      <c r="AG505" s="234"/>
      <c r="AH505" s="228">
        <v>0</v>
      </c>
      <c r="AI505" s="56">
        <f t="shared" si="83"/>
        <v>21013662</v>
      </c>
      <c r="AJ505" s="40">
        <v>42613</v>
      </c>
      <c r="AK505" s="56">
        <v>21013662</v>
      </c>
      <c r="AL505" s="43">
        <v>0</v>
      </c>
      <c r="AM505" s="43">
        <v>0</v>
      </c>
      <c r="AN505" s="43">
        <v>0</v>
      </c>
      <c r="AO505" s="43">
        <v>0</v>
      </c>
      <c r="AP505" s="43">
        <v>0</v>
      </c>
      <c r="AQ505" s="43">
        <v>0</v>
      </c>
      <c r="AR505" s="43">
        <v>0</v>
      </c>
      <c r="AS505" s="43">
        <v>0</v>
      </c>
      <c r="AT505" s="43">
        <v>0</v>
      </c>
      <c r="AU505" s="43">
        <v>0</v>
      </c>
      <c r="AV505" s="43"/>
      <c r="AW505" s="19"/>
      <c r="AX505" s="24">
        <f t="shared" si="84"/>
        <v>0</v>
      </c>
      <c r="AY505" s="24">
        <f t="shared" si="85"/>
        <v>0</v>
      </c>
      <c r="AZ505" s="24">
        <f t="shared" si="86"/>
        <v>0</v>
      </c>
      <c r="BA505" s="457">
        <f t="shared" si="87"/>
        <v>7</v>
      </c>
      <c r="BB505" s="217">
        <f t="shared" si="90"/>
        <v>1</v>
      </c>
      <c r="BC505" s="216">
        <f t="shared" si="88"/>
        <v>1</v>
      </c>
      <c r="BD505" s="14">
        <f t="shared" si="91"/>
        <v>37</v>
      </c>
      <c r="BE505" s="349">
        <f t="shared" si="89"/>
        <v>21013662</v>
      </c>
    </row>
    <row r="506" spans="1:57" s="14" customFormat="1" x14ac:dyDescent="0.2">
      <c r="A506" s="40">
        <v>42601</v>
      </c>
      <c r="B506" s="22">
        <v>9149856853</v>
      </c>
      <c r="C506" s="22">
        <f>COUNTIF(СписМінфін!$B$2:$B$101,F506)</f>
        <v>1</v>
      </c>
      <c r="D506" s="22">
        <v>9149856853</v>
      </c>
      <c r="E506" s="22" t="str">
        <f t="shared" si="81"/>
        <v>8ТОВАРИСТВО З ОБМЕЖЕНОЮ ВIДПОВIДАЛЬНIСТЮ "АГРЕКС"</v>
      </c>
      <c r="F506" s="71" t="s">
        <v>82</v>
      </c>
      <c r="G506" s="41">
        <v>256029005630</v>
      </c>
      <c r="H506" s="40">
        <v>42601</v>
      </c>
      <c r="I506" s="40">
        <v>42601</v>
      </c>
      <c r="J506" s="40" t="s">
        <v>108</v>
      </c>
      <c r="K506" s="56">
        <v>7104006</v>
      </c>
      <c r="L506" s="40">
        <v>42636</v>
      </c>
      <c r="M506" s="24">
        <f t="shared" si="82"/>
        <v>6651009.8499999996</v>
      </c>
      <c r="N506" s="40">
        <v>42636</v>
      </c>
      <c r="O506" s="24">
        <v>6651009.8499999996</v>
      </c>
      <c r="P506" s="43">
        <v>0</v>
      </c>
      <c r="Q506" s="43">
        <v>0</v>
      </c>
      <c r="R506" s="43">
        <v>0</v>
      </c>
      <c r="S506" s="43">
        <v>0</v>
      </c>
      <c r="T506" s="43">
        <v>0</v>
      </c>
      <c r="U506" s="43">
        <v>0</v>
      </c>
      <c r="V506" s="43">
        <v>0</v>
      </c>
      <c r="W506" s="43">
        <v>0</v>
      </c>
      <c r="X506" s="43">
        <v>0</v>
      </c>
      <c r="Y506" s="223">
        <v>0</v>
      </c>
      <c r="Z506" s="339"/>
      <c r="AA506" s="228">
        <v>0</v>
      </c>
      <c r="AB506" s="43">
        <v>0</v>
      </c>
      <c r="AC506" s="43">
        <v>0</v>
      </c>
      <c r="AD506" s="43">
        <v>0</v>
      </c>
      <c r="AE506" s="43">
        <v>0</v>
      </c>
      <c r="AF506" s="223">
        <v>0</v>
      </c>
      <c r="AG506" s="234"/>
      <c r="AH506" s="228">
        <v>0</v>
      </c>
      <c r="AI506" s="56">
        <f t="shared" si="83"/>
        <v>6651009.8499999996</v>
      </c>
      <c r="AJ506" s="40">
        <v>42642</v>
      </c>
      <c r="AK506" s="56">
        <v>6651009.8499999996</v>
      </c>
      <c r="AL506" s="43">
        <v>0</v>
      </c>
      <c r="AM506" s="43">
        <v>0</v>
      </c>
      <c r="AN506" s="43">
        <v>0</v>
      </c>
      <c r="AO506" s="43">
        <v>0</v>
      </c>
      <c r="AP506" s="43">
        <v>0</v>
      </c>
      <c r="AQ506" s="43">
        <v>0</v>
      </c>
      <c r="AR506" s="43">
        <v>0</v>
      </c>
      <c r="AS506" s="43">
        <v>0</v>
      </c>
      <c r="AT506" s="43">
        <v>0</v>
      </c>
      <c r="AU506" s="43">
        <v>0</v>
      </c>
      <c r="AV506" s="43"/>
      <c r="AW506" s="19"/>
      <c r="AX506" s="24">
        <f t="shared" si="84"/>
        <v>452996.15000000037</v>
      </c>
      <c r="AY506" s="24">
        <f t="shared" si="85"/>
        <v>0</v>
      </c>
      <c r="AZ506" s="24">
        <f t="shared" si="86"/>
        <v>452996.15000000037</v>
      </c>
      <c r="BA506" s="457">
        <f t="shared" si="87"/>
        <v>8</v>
      </c>
      <c r="BB506" s="217">
        <f t="shared" si="90"/>
        <v>0.93623370391297522</v>
      </c>
      <c r="BC506" s="216">
        <f t="shared" si="88"/>
        <v>1</v>
      </c>
      <c r="BD506" s="14">
        <f t="shared" si="91"/>
        <v>35</v>
      </c>
      <c r="BE506" s="349">
        <f t="shared" si="89"/>
        <v>7104006</v>
      </c>
    </row>
    <row r="507" spans="1:57" s="14" customFormat="1" x14ac:dyDescent="0.2">
      <c r="A507" s="40">
        <v>42633</v>
      </c>
      <c r="B507" s="22">
        <v>9173153893</v>
      </c>
      <c r="C507" s="22">
        <f>COUNTIF(СписМінфін!$B$2:$B$101,F507)</f>
        <v>1</v>
      </c>
      <c r="D507" s="22">
        <v>9173153893</v>
      </c>
      <c r="E507" s="22" t="str">
        <f t="shared" si="81"/>
        <v>9ТОВАРИСТВО З ОБМЕЖЕНОЮ ВIДПОВIДАЛЬНIСТЮ "АГРЕКС"</v>
      </c>
      <c r="F507" s="71" t="s">
        <v>82</v>
      </c>
      <c r="G507" s="41">
        <v>256029005630</v>
      </c>
      <c r="H507" s="40">
        <v>42633</v>
      </c>
      <c r="I507" s="40">
        <v>42633</v>
      </c>
      <c r="J507" s="40" t="s">
        <v>108</v>
      </c>
      <c r="K507" s="56">
        <v>7656088</v>
      </c>
      <c r="L507" s="40">
        <v>42663</v>
      </c>
      <c r="M507" s="24">
        <f t="shared" si="82"/>
        <v>7656088</v>
      </c>
      <c r="N507" s="40">
        <v>42664</v>
      </c>
      <c r="O507" s="24">
        <v>7656088</v>
      </c>
      <c r="P507" s="43">
        <v>0</v>
      </c>
      <c r="Q507" s="43">
        <v>0</v>
      </c>
      <c r="R507" s="43">
        <v>0</v>
      </c>
      <c r="S507" s="43">
        <v>0</v>
      </c>
      <c r="T507" s="43">
        <v>0</v>
      </c>
      <c r="U507" s="43">
        <v>0</v>
      </c>
      <c r="V507" s="43">
        <v>0</v>
      </c>
      <c r="W507" s="43">
        <v>0</v>
      </c>
      <c r="X507" s="43">
        <v>0</v>
      </c>
      <c r="Y507" s="223">
        <v>0</v>
      </c>
      <c r="Z507" s="339"/>
      <c r="AA507" s="228">
        <v>0</v>
      </c>
      <c r="AB507" s="43">
        <v>0</v>
      </c>
      <c r="AC507" s="43">
        <v>0</v>
      </c>
      <c r="AD507" s="43">
        <v>0</v>
      </c>
      <c r="AE507" s="43">
        <v>0</v>
      </c>
      <c r="AF507" s="223">
        <v>0</v>
      </c>
      <c r="AG507" s="234"/>
      <c r="AH507" s="228">
        <v>0</v>
      </c>
      <c r="AI507" s="56">
        <f t="shared" si="83"/>
        <v>7656088</v>
      </c>
      <c r="AJ507" s="40">
        <v>42670</v>
      </c>
      <c r="AK507" s="56">
        <v>7656088</v>
      </c>
      <c r="AL507" s="43">
        <v>0</v>
      </c>
      <c r="AM507" s="43">
        <v>0</v>
      </c>
      <c r="AN507" s="43">
        <v>0</v>
      </c>
      <c r="AO507" s="43">
        <v>0</v>
      </c>
      <c r="AP507" s="43">
        <v>0</v>
      </c>
      <c r="AQ507" s="43">
        <v>0</v>
      </c>
      <c r="AR507" s="43">
        <v>0</v>
      </c>
      <c r="AS507" s="43">
        <v>0</v>
      </c>
      <c r="AT507" s="43">
        <v>0</v>
      </c>
      <c r="AU507" s="43">
        <v>0</v>
      </c>
      <c r="AV507" s="43"/>
      <c r="AW507" s="19"/>
      <c r="AX507" s="24">
        <f t="shared" si="84"/>
        <v>0</v>
      </c>
      <c r="AY507" s="24">
        <f t="shared" si="85"/>
        <v>0</v>
      </c>
      <c r="AZ507" s="24">
        <f t="shared" si="86"/>
        <v>0</v>
      </c>
      <c r="BA507" s="457">
        <f t="shared" si="87"/>
        <v>9</v>
      </c>
      <c r="BB507" s="217">
        <f t="shared" si="90"/>
        <v>1</v>
      </c>
      <c r="BC507" s="216">
        <f t="shared" si="88"/>
        <v>1</v>
      </c>
      <c r="BD507" s="14">
        <f t="shared" si="91"/>
        <v>31</v>
      </c>
      <c r="BE507" s="349">
        <f t="shared" si="89"/>
        <v>7656088</v>
      </c>
    </row>
    <row r="508" spans="1:57" s="14" customFormat="1" x14ac:dyDescent="0.2">
      <c r="A508" s="40">
        <v>42662</v>
      </c>
      <c r="B508" s="22">
        <v>9197192451</v>
      </c>
      <c r="C508" s="22">
        <f>COUNTIF(СписМінфін!$B$2:$B$101,F508)</f>
        <v>1</v>
      </c>
      <c r="D508" s="22">
        <v>9197192451</v>
      </c>
      <c r="E508" s="22" t="str">
        <f t="shared" si="81"/>
        <v>10ТОВАРИСТВО З ОБМЕЖЕНОЮ ВIДПОВIДАЛЬНIСТЮ "АГРЕКС"</v>
      </c>
      <c r="F508" s="71" t="s">
        <v>82</v>
      </c>
      <c r="G508" s="41">
        <v>256029005630</v>
      </c>
      <c r="H508" s="40">
        <v>42662</v>
      </c>
      <c r="I508" s="40">
        <v>42662</v>
      </c>
      <c r="J508" s="40" t="s">
        <v>108</v>
      </c>
      <c r="K508" s="56">
        <v>24600000</v>
      </c>
      <c r="L508" s="40">
        <v>42692</v>
      </c>
      <c r="M508" s="24">
        <f t="shared" si="82"/>
        <v>24600000</v>
      </c>
      <c r="N508" s="40">
        <v>42695</v>
      </c>
      <c r="O508" s="24">
        <v>24600000</v>
      </c>
      <c r="P508" s="43">
        <v>0</v>
      </c>
      <c r="Q508" s="43">
        <v>0</v>
      </c>
      <c r="R508" s="43">
        <v>0</v>
      </c>
      <c r="S508" s="43">
        <v>0</v>
      </c>
      <c r="T508" s="43">
        <v>0</v>
      </c>
      <c r="U508" s="43">
        <v>0</v>
      </c>
      <c r="V508" s="43">
        <v>0</v>
      </c>
      <c r="W508" s="43">
        <v>0</v>
      </c>
      <c r="X508" s="43">
        <v>0</v>
      </c>
      <c r="Y508" s="223">
        <v>0</v>
      </c>
      <c r="Z508" s="339"/>
      <c r="AA508" s="228">
        <v>0</v>
      </c>
      <c r="AB508" s="43">
        <v>0</v>
      </c>
      <c r="AC508" s="43">
        <v>0</v>
      </c>
      <c r="AD508" s="43">
        <v>0</v>
      </c>
      <c r="AE508" s="43">
        <v>0</v>
      </c>
      <c r="AF508" s="223">
        <v>0</v>
      </c>
      <c r="AG508" s="234"/>
      <c r="AH508" s="228">
        <v>0</v>
      </c>
      <c r="AI508" s="56">
        <f t="shared" si="83"/>
        <v>24600000</v>
      </c>
      <c r="AJ508" s="40">
        <v>42704</v>
      </c>
      <c r="AK508" s="56">
        <v>24600000</v>
      </c>
      <c r="AL508" s="43">
        <v>0</v>
      </c>
      <c r="AM508" s="43">
        <v>0</v>
      </c>
      <c r="AN508" s="43">
        <v>0</v>
      </c>
      <c r="AO508" s="43">
        <v>0</v>
      </c>
      <c r="AP508" s="43">
        <v>0</v>
      </c>
      <c r="AQ508" s="43">
        <v>0</v>
      </c>
      <c r="AR508" s="43">
        <v>0</v>
      </c>
      <c r="AS508" s="43">
        <v>0</v>
      </c>
      <c r="AT508" s="43">
        <v>0</v>
      </c>
      <c r="AU508" s="43">
        <v>0</v>
      </c>
      <c r="AV508" s="43"/>
      <c r="AW508" s="19"/>
      <c r="AX508" s="24">
        <f t="shared" si="84"/>
        <v>0</v>
      </c>
      <c r="AY508" s="24">
        <f t="shared" si="85"/>
        <v>0</v>
      </c>
      <c r="AZ508" s="24">
        <f t="shared" si="86"/>
        <v>0</v>
      </c>
      <c r="BA508" s="457">
        <f t="shared" si="87"/>
        <v>10</v>
      </c>
      <c r="BB508" s="217">
        <f t="shared" si="90"/>
        <v>1</v>
      </c>
      <c r="BC508" s="216">
        <f t="shared" si="88"/>
        <v>1</v>
      </c>
      <c r="BD508" s="14">
        <f t="shared" si="91"/>
        <v>33</v>
      </c>
      <c r="BE508" s="349">
        <f t="shared" si="89"/>
        <v>24600000</v>
      </c>
    </row>
    <row r="509" spans="1:57" s="14" customFormat="1" x14ac:dyDescent="0.2">
      <c r="A509" s="40">
        <v>42695</v>
      </c>
      <c r="B509" s="22">
        <v>9223760520</v>
      </c>
      <c r="C509" s="22">
        <f>COUNTIF(СписМінфін!$B$2:$B$101,F509)</f>
        <v>1</v>
      </c>
      <c r="D509" s="22">
        <v>9223760520</v>
      </c>
      <c r="E509" s="22" t="str">
        <f t="shared" si="81"/>
        <v>11ТОВАРИСТВО З ОБМЕЖЕНОЮ ВIДПОВIДАЛЬНIСТЮ "АГРЕКС"</v>
      </c>
      <c r="F509" s="71" t="s">
        <v>82</v>
      </c>
      <c r="G509" s="41">
        <v>256029005630</v>
      </c>
      <c r="H509" s="40">
        <v>42695</v>
      </c>
      <c r="I509" s="40">
        <v>42695</v>
      </c>
      <c r="J509" s="40" t="s">
        <v>108</v>
      </c>
      <c r="K509" s="56">
        <v>31525061</v>
      </c>
      <c r="L509" s="40">
        <v>42725</v>
      </c>
      <c r="M509" s="24">
        <f t="shared" si="82"/>
        <v>31525061</v>
      </c>
      <c r="N509" s="40">
        <v>42725</v>
      </c>
      <c r="O509" s="24">
        <v>31525061</v>
      </c>
      <c r="P509" s="43">
        <v>0</v>
      </c>
      <c r="Q509" s="43">
        <v>0</v>
      </c>
      <c r="R509" s="43">
        <v>0</v>
      </c>
      <c r="S509" s="43">
        <v>0</v>
      </c>
      <c r="T509" s="43">
        <v>0</v>
      </c>
      <c r="U509" s="43">
        <v>0</v>
      </c>
      <c r="V509" s="43">
        <v>0</v>
      </c>
      <c r="W509" s="43">
        <v>0</v>
      </c>
      <c r="X509" s="43">
        <v>0</v>
      </c>
      <c r="Y509" s="223">
        <v>0</v>
      </c>
      <c r="Z509" s="339"/>
      <c r="AA509" s="228">
        <v>0</v>
      </c>
      <c r="AB509" s="43">
        <v>0</v>
      </c>
      <c r="AC509" s="56"/>
      <c r="AD509" s="40"/>
      <c r="AE509" s="22"/>
      <c r="AF509" s="241"/>
      <c r="AG509" s="252"/>
      <c r="AH509" s="228">
        <v>0</v>
      </c>
      <c r="AI509" s="56">
        <f t="shared" si="83"/>
        <v>31525061</v>
      </c>
      <c r="AJ509" s="40">
        <v>42730</v>
      </c>
      <c r="AK509" s="56">
        <v>31525061</v>
      </c>
      <c r="AL509" s="43">
        <v>0</v>
      </c>
      <c r="AM509" s="43">
        <v>0</v>
      </c>
      <c r="AN509" s="43">
        <v>0</v>
      </c>
      <c r="AO509" s="43">
        <v>0</v>
      </c>
      <c r="AP509" s="43">
        <v>0</v>
      </c>
      <c r="AQ509" s="43">
        <v>0</v>
      </c>
      <c r="AR509" s="43">
        <v>0</v>
      </c>
      <c r="AS509" s="43">
        <v>0</v>
      </c>
      <c r="AT509" s="43">
        <v>0</v>
      </c>
      <c r="AU509" s="43">
        <v>0</v>
      </c>
      <c r="AV509" s="43"/>
      <c r="AW509" s="19"/>
      <c r="AX509" s="24">
        <f t="shared" si="84"/>
        <v>0</v>
      </c>
      <c r="AY509" s="24">
        <f t="shared" si="85"/>
        <v>0</v>
      </c>
      <c r="AZ509" s="24">
        <f t="shared" si="86"/>
        <v>0</v>
      </c>
      <c r="BA509" s="457">
        <f t="shared" si="87"/>
        <v>11</v>
      </c>
      <c r="BB509" s="217">
        <f t="shared" si="90"/>
        <v>1</v>
      </c>
      <c r="BC509" s="216">
        <f t="shared" si="88"/>
        <v>1</v>
      </c>
      <c r="BD509" s="14">
        <f t="shared" si="91"/>
        <v>30</v>
      </c>
      <c r="BE509" s="349">
        <f t="shared" si="89"/>
        <v>31525061</v>
      </c>
    </row>
    <row r="510" spans="1:57" s="14" customFormat="1" x14ac:dyDescent="0.2">
      <c r="A510" s="40">
        <v>42724</v>
      </c>
      <c r="B510" s="22">
        <v>9246805154</v>
      </c>
      <c r="C510" s="22">
        <f>COUNTIF(СписМінфін!$B$2:$B$101,F510)</f>
        <v>1</v>
      </c>
      <c r="D510" s="22">
        <v>9246805154</v>
      </c>
      <c r="E510" s="22" t="str">
        <f t="shared" si="81"/>
        <v>12ТОВАРИСТВО З ОБМЕЖЕНОЮ ВIДПОВIДАЛЬНIСТЮ "АГРЕКС"</v>
      </c>
      <c r="F510" s="71" t="s">
        <v>82</v>
      </c>
      <c r="G510" s="41">
        <v>256029005630</v>
      </c>
      <c r="H510" s="40">
        <v>42724</v>
      </c>
      <c r="I510" s="40">
        <v>42724</v>
      </c>
      <c r="J510" s="40" t="s">
        <v>108</v>
      </c>
      <c r="K510" s="56">
        <v>29289933</v>
      </c>
      <c r="L510" s="40" t="s">
        <v>108</v>
      </c>
      <c r="M510" s="24">
        <f t="shared" si="82"/>
        <v>29289933</v>
      </c>
      <c r="N510" s="31">
        <v>42754</v>
      </c>
      <c r="O510" s="30">
        <v>29289933</v>
      </c>
      <c r="P510" s="43">
        <v>0</v>
      </c>
      <c r="Q510" s="43">
        <v>0</v>
      </c>
      <c r="R510" s="43">
        <v>0</v>
      </c>
      <c r="S510" s="43">
        <v>0</v>
      </c>
      <c r="T510" s="43">
        <v>0</v>
      </c>
      <c r="U510" s="43">
        <v>0</v>
      </c>
      <c r="V510" s="43">
        <v>0</v>
      </c>
      <c r="W510" s="43">
        <v>0</v>
      </c>
      <c r="X510" s="43">
        <v>0</v>
      </c>
      <c r="Y510" s="223">
        <v>0</v>
      </c>
      <c r="Z510" s="339"/>
      <c r="AA510" s="228">
        <v>0</v>
      </c>
      <c r="AB510" s="43">
        <v>0</v>
      </c>
      <c r="AC510" s="43">
        <v>0</v>
      </c>
      <c r="AD510" s="43">
        <v>0</v>
      </c>
      <c r="AE510" s="43">
        <v>0</v>
      </c>
      <c r="AF510" s="223">
        <v>0</v>
      </c>
      <c r="AG510" s="234"/>
      <c r="AH510" s="228">
        <v>0</v>
      </c>
      <c r="AI510" s="56">
        <f t="shared" si="83"/>
        <v>29289933</v>
      </c>
      <c r="AJ510" s="43">
        <v>0</v>
      </c>
      <c r="AK510" s="57">
        <v>29289933</v>
      </c>
      <c r="AL510" s="43">
        <v>0</v>
      </c>
      <c r="AM510" s="43">
        <v>0</v>
      </c>
      <c r="AN510" s="43">
        <v>0</v>
      </c>
      <c r="AO510" s="43">
        <v>0</v>
      </c>
      <c r="AP510" s="43">
        <v>0</v>
      </c>
      <c r="AQ510" s="43">
        <v>0</v>
      </c>
      <c r="AR510" s="43">
        <v>0</v>
      </c>
      <c r="AS510" s="43">
        <v>0</v>
      </c>
      <c r="AT510" s="43">
        <v>0</v>
      </c>
      <c r="AU510" s="43">
        <v>0</v>
      </c>
      <c r="AV510" s="43"/>
      <c r="AW510" s="19"/>
      <c r="AX510" s="24">
        <f t="shared" si="84"/>
        <v>0</v>
      </c>
      <c r="AY510" s="24">
        <f t="shared" si="85"/>
        <v>0</v>
      </c>
      <c r="AZ510" s="24">
        <f t="shared" si="86"/>
        <v>0</v>
      </c>
      <c r="BA510" s="457">
        <f t="shared" si="87"/>
        <v>12</v>
      </c>
      <c r="BB510" s="217">
        <f t="shared" si="90"/>
        <v>1</v>
      </c>
      <c r="BC510" s="216">
        <f t="shared" si="88"/>
        <v>1</v>
      </c>
      <c r="BD510" s="14">
        <f t="shared" si="91"/>
        <v>30</v>
      </c>
      <c r="BE510" s="349">
        <f t="shared" si="89"/>
        <v>29289933</v>
      </c>
    </row>
    <row r="511" spans="1:57" s="14" customFormat="1" x14ac:dyDescent="0.2">
      <c r="A511" s="40">
        <v>42422</v>
      </c>
      <c r="B511" s="22">
        <v>9021466284</v>
      </c>
      <c r="C511" s="22">
        <f>COUNTIF(СписМінфін!$B$2:$B$101,F511)</f>
        <v>1</v>
      </c>
      <c r="D511" s="22">
        <v>9021466284</v>
      </c>
      <c r="E511" s="22" t="str">
        <f t="shared" si="81"/>
        <v>2ТОВАРИСТВО З ОБМЕЖЕНОЮ ВIДПОВIДАЛЬНIСТЮ "-АГРО СЕРВІС-"</v>
      </c>
      <c r="F511" s="71" t="s">
        <v>65</v>
      </c>
      <c r="G511" s="41">
        <v>399949426570</v>
      </c>
      <c r="H511" s="40">
        <v>42422</v>
      </c>
      <c r="I511" s="40">
        <v>42422</v>
      </c>
      <c r="J511" s="40" t="s">
        <v>108</v>
      </c>
      <c r="K511" s="42">
        <v>69374162</v>
      </c>
      <c r="L511" s="40">
        <v>42543</v>
      </c>
      <c r="M511" s="24">
        <f t="shared" si="82"/>
        <v>69374162</v>
      </c>
      <c r="N511" s="40">
        <v>42543</v>
      </c>
      <c r="O511" s="24">
        <v>69374162</v>
      </c>
      <c r="P511" s="43">
        <v>0</v>
      </c>
      <c r="Q511" s="43">
        <v>0</v>
      </c>
      <c r="R511" s="43">
        <v>0</v>
      </c>
      <c r="S511" s="43">
        <v>0</v>
      </c>
      <c r="T511" s="43">
        <v>0</v>
      </c>
      <c r="U511" s="43">
        <v>0</v>
      </c>
      <c r="V511" s="43">
        <v>0</v>
      </c>
      <c r="W511" s="43">
        <v>0</v>
      </c>
      <c r="X511" s="43">
        <v>0</v>
      </c>
      <c r="Y511" s="223">
        <v>0</v>
      </c>
      <c r="Z511" s="339"/>
      <c r="AA511" s="228">
        <v>0</v>
      </c>
      <c r="AB511" s="43">
        <v>0</v>
      </c>
      <c r="AC511" s="43">
        <v>0</v>
      </c>
      <c r="AD511" s="43">
        <v>0</v>
      </c>
      <c r="AE511" s="43">
        <v>0</v>
      </c>
      <c r="AF511" s="223">
        <v>0</v>
      </c>
      <c r="AG511" s="234"/>
      <c r="AH511" s="228">
        <v>0</v>
      </c>
      <c r="AI511" s="56">
        <f t="shared" si="83"/>
        <v>69374162</v>
      </c>
      <c r="AJ511" s="40">
        <v>42566</v>
      </c>
      <c r="AK511" s="56">
        <v>69374162</v>
      </c>
      <c r="AL511" s="43">
        <v>0</v>
      </c>
      <c r="AM511" s="43">
        <v>0</v>
      </c>
      <c r="AN511" s="43">
        <v>0</v>
      </c>
      <c r="AO511" s="43">
        <v>0</v>
      </c>
      <c r="AP511" s="43">
        <v>0</v>
      </c>
      <c r="AQ511" s="43">
        <v>0</v>
      </c>
      <c r="AR511" s="43">
        <v>0</v>
      </c>
      <c r="AS511" s="43">
        <v>0</v>
      </c>
      <c r="AT511" s="43">
        <v>0</v>
      </c>
      <c r="AU511" s="43">
        <v>0</v>
      </c>
      <c r="AV511" s="43"/>
      <c r="AW511" s="19"/>
      <c r="AX511" s="24">
        <f t="shared" si="84"/>
        <v>0</v>
      </c>
      <c r="AY511" s="24">
        <f t="shared" si="85"/>
        <v>0</v>
      </c>
      <c r="AZ511" s="24">
        <f t="shared" si="86"/>
        <v>0</v>
      </c>
      <c r="BA511" s="457">
        <f t="shared" si="87"/>
        <v>2</v>
      </c>
      <c r="BB511" s="217">
        <f t="shared" si="90"/>
        <v>1</v>
      </c>
      <c r="BC511" s="216">
        <f t="shared" si="88"/>
        <v>1</v>
      </c>
      <c r="BD511" s="14">
        <f t="shared" si="91"/>
        <v>121</v>
      </c>
      <c r="BE511" s="349">
        <f t="shared" si="89"/>
        <v>69374162</v>
      </c>
    </row>
    <row r="512" spans="1:57" s="14" customFormat="1" x14ac:dyDescent="0.2">
      <c r="A512" s="40">
        <v>42422</v>
      </c>
      <c r="B512" s="22">
        <v>9022199601</v>
      </c>
      <c r="C512" s="22">
        <f>COUNTIF(СписМінфін!$B$2:$B$101,F512)</f>
        <v>1</v>
      </c>
      <c r="D512" s="22">
        <v>9022199601</v>
      </c>
      <c r="E512" s="22" t="str">
        <f t="shared" si="81"/>
        <v>2ТОВАРИСТВО З ОБМЕЖЕНОЮ ВIДПОВIДАЛЬНIСТЮ "АГРО-МВ"</v>
      </c>
      <c r="F512" s="71" t="s">
        <v>67</v>
      </c>
      <c r="G512" s="41">
        <v>326412010169</v>
      </c>
      <c r="H512" s="40">
        <v>42422</v>
      </c>
      <c r="I512" s="40">
        <v>42422</v>
      </c>
      <c r="J512" s="40" t="s">
        <v>108</v>
      </c>
      <c r="K512" s="42">
        <v>35217971</v>
      </c>
      <c r="L512" s="40">
        <v>42514</v>
      </c>
      <c r="M512" s="24">
        <f t="shared" si="82"/>
        <v>35217971</v>
      </c>
      <c r="N512" s="40">
        <v>42514</v>
      </c>
      <c r="O512" s="24">
        <v>35217971</v>
      </c>
      <c r="P512" s="43">
        <v>0</v>
      </c>
      <c r="Q512" s="43">
        <v>0</v>
      </c>
      <c r="R512" s="43">
        <v>0</v>
      </c>
      <c r="S512" s="43">
        <v>0</v>
      </c>
      <c r="T512" s="43">
        <v>0</v>
      </c>
      <c r="U512" s="43">
        <v>0</v>
      </c>
      <c r="V512" s="43">
        <v>0</v>
      </c>
      <c r="W512" s="43">
        <v>0</v>
      </c>
      <c r="X512" s="43">
        <v>0</v>
      </c>
      <c r="Y512" s="223">
        <v>0</v>
      </c>
      <c r="Z512" s="339"/>
      <c r="AA512" s="228">
        <v>0</v>
      </c>
      <c r="AB512" s="43">
        <v>0</v>
      </c>
      <c r="AC512" s="43">
        <v>0</v>
      </c>
      <c r="AD512" s="43">
        <v>0</v>
      </c>
      <c r="AE512" s="43">
        <v>0</v>
      </c>
      <c r="AF512" s="223">
        <v>0</v>
      </c>
      <c r="AG512" s="234"/>
      <c r="AH512" s="228">
        <v>0</v>
      </c>
      <c r="AI512" s="56">
        <f t="shared" si="83"/>
        <v>35217971</v>
      </c>
      <c r="AJ512" s="40">
        <v>42517</v>
      </c>
      <c r="AK512" s="56">
        <v>35217971</v>
      </c>
      <c r="AL512" s="43">
        <v>0</v>
      </c>
      <c r="AM512" s="43">
        <v>0</v>
      </c>
      <c r="AN512" s="43">
        <v>0</v>
      </c>
      <c r="AO512" s="43">
        <v>0</v>
      </c>
      <c r="AP512" s="43">
        <v>0</v>
      </c>
      <c r="AQ512" s="43">
        <v>0</v>
      </c>
      <c r="AR512" s="43">
        <v>0</v>
      </c>
      <c r="AS512" s="43">
        <v>0</v>
      </c>
      <c r="AT512" s="43">
        <v>0</v>
      </c>
      <c r="AU512" s="43">
        <v>0</v>
      </c>
      <c r="AV512" s="43"/>
      <c r="AW512" s="19"/>
      <c r="AX512" s="24">
        <f t="shared" si="84"/>
        <v>0</v>
      </c>
      <c r="AY512" s="24">
        <f t="shared" si="85"/>
        <v>0</v>
      </c>
      <c r="AZ512" s="24">
        <f t="shared" si="86"/>
        <v>0</v>
      </c>
      <c r="BA512" s="457">
        <f t="shared" si="87"/>
        <v>2</v>
      </c>
      <c r="BB512" s="217">
        <f t="shared" si="90"/>
        <v>1</v>
      </c>
      <c r="BC512" s="216">
        <f t="shared" si="88"/>
        <v>1</v>
      </c>
      <c r="BD512" s="14">
        <f t="shared" si="91"/>
        <v>92</v>
      </c>
      <c r="BE512" s="349">
        <f t="shared" si="89"/>
        <v>35217971</v>
      </c>
    </row>
    <row r="513" spans="1:57" s="14" customFormat="1" x14ac:dyDescent="0.2">
      <c r="A513" s="40">
        <v>42422</v>
      </c>
      <c r="B513" s="22">
        <v>9021774069</v>
      </c>
      <c r="C513" s="22">
        <f>COUNTIF(СписМінфін!$B$2:$B$101,F513)</f>
        <v>1</v>
      </c>
      <c r="D513" s="22">
        <v>9021774069</v>
      </c>
      <c r="E513" s="22" t="str">
        <f t="shared" si="81"/>
        <v>2ТОВАРИСТВО З ОБМЕЖЕНОЮ ВIДПОВIДАЛЬНIСТЮ "АГРОПРОІНВЕСТ 08"</v>
      </c>
      <c r="F513" s="71" t="s">
        <v>92</v>
      </c>
      <c r="G513" s="41">
        <v>358343308067</v>
      </c>
      <c r="H513" s="40">
        <v>42422</v>
      </c>
      <c r="I513" s="40">
        <v>42422</v>
      </c>
      <c r="J513" s="40" t="s">
        <v>108</v>
      </c>
      <c r="K513" s="56">
        <v>17487159</v>
      </c>
      <c r="L513" s="40">
        <v>42450</v>
      </c>
      <c r="M513" s="24">
        <f t="shared" si="82"/>
        <v>17487159</v>
      </c>
      <c r="N513" s="40">
        <v>42450</v>
      </c>
      <c r="O513" s="24">
        <v>17487159</v>
      </c>
      <c r="P513" s="43">
        <v>0</v>
      </c>
      <c r="Q513" s="43">
        <v>0</v>
      </c>
      <c r="R513" s="43">
        <v>0</v>
      </c>
      <c r="S513" s="43">
        <v>0</v>
      </c>
      <c r="T513" s="43">
        <v>0</v>
      </c>
      <c r="U513" s="43">
        <v>0</v>
      </c>
      <c r="V513" s="43">
        <v>0</v>
      </c>
      <c r="W513" s="43">
        <v>0</v>
      </c>
      <c r="X513" s="43">
        <v>0</v>
      </c>
      <c r="Y513" s="223">
        <v>0</v>
      </c>
      <c r="Z513" s="339"/>
      <c r="AA513" s="228">
        <v>0</v>
      </c>
      <c r="AB513" s="43">
        <v>0</v>
      </c>
      <c r="AC513" s="43">
        <v>0</v>
      </c>
      <c r="AD513" s="43">
        <v>0</v>
      </c>
      <c r="AE513" s="43">
        <v>0</v>
      </c>
      <c r="AF513" s="223">
        <v>0</v>
      </c>
      <c r="AG513" s="234"/>
      <c r="AH513" s="228">
        <v>0</v>
      </c>
      <c r="AI513" s="56">
        <f t="shared" si="83"/>
        <v>17487159</v>
      </c>
      <c r="AJ513" s="40">
        <v>42454</v>
      </c>
      <c r="AK513" s="56">
        <v>17487159</v>
      </c>
      <c r="AL513" s="43">
        <v>0</v>
      </c>
      <c r="AM513" s="43">
        <v>0</v>
      </c>
      <c r="AN513" s="43">
        <v>0</v>
      </c>
      <c r="AO513" s="43">
        <v>0</v>
      </c>
      <c r="AP513" s="43">
        <v>0</v>
      </c>
      <c r="AQ513" s="43">
        <v>0</v>
      </c>
      <c r="AR513" s="43">
        <v>0</v>
      </c>
      <c r="AS513" s="43">
        <v>0</v>
      </c>
      <c r="AT513" s="43">
        <v>0</v>
      </c>
      <c r="AU513" s="43">
        <v>0</v>
      </c>
      <c r="AV513" s="43"/>
      <c r="AW513" s="19"/>
      <c r="AX513" s="24">
        <f t="shared" si="84"/>
        <v>0</v>
      </c>
      <c r="AY513" s="24">
        <f t="shared" si="85"/>
        <v>0</v>
      </c>
      <c r="AZ513" s="24">
        <f t="shared" si="86"/>
        <v>0</v>
      </c>
      <c r="BA513" s="457">
        <f t="shared" si="87"/>
        <v>2</v>
      </c>
      <c r="BB513" s="217">
        <f t="shared" si="90"/>
        <v>1</v>
      </c>
      <c r="BC513" s="216">
        <f t="shared" si="88"/>
        <v>1</v>
      </c>
      <c r="BD513" s="14">
        <f t="shared" si="91"/>
        <v>28</v>
      </c>
      <c r="BE513" s="349">
        <f t="shared" si="89"/>
        <v>17487159</v>
      </c>
    </row>
    <row r="514" spans="1:57" s="14" customFormat="1" x14ac:dyDescent="0.2">
      <c r="A514" s="40">
        <v>42450</v>
      </c>
      <c r="B514" s="22">
        <v>9039669378</v>
      </c>
      <c r="C514" s="22">
        <f>COUNTIF(СписМінфін!$B$2:$B$101,F514)</f>
        <v>1</v>
      </c>
      <c r="D514" s="22">
        <v>9039669378</v>
      </c>
      <c r="E514" s="22" t="str">
        <f t="shared" si="81"/>
        <v>3ТОВАРИСТВО З ОБМЕЖЕНОЮ ВIДПОВIДАЛЬНIСТЮ "АГРОПРОІНВЕСТ 08"</v>
      </c>
      <c r="F514" s="71" t="s">
        <v>92</v>
      </c>
      <c r="G514" s="41">
        <v>358343308067</v>
      </c>
      <c r="H514" s="40">
        <v>42450</v>
      </c>
      <c r="I514" s="40">
        <v>42450</v>
      </c>
      <c r="J514" s="40" t="s">
        <v>108</v>
      </c>
      <c r="K514" s="56">
        <v>9003268</v>
      </c>
      <c r="L514" s="40">
        <v>42485</v>
      </c>
      <c r="M514" s="24">
        <f t="shared" si="82"/>
        <v>9003268</v>
      </c>
      <c r="N514" s="40">
        <v>42485</v>
      </c>
      <c r="O514" s="24">
        <v>9003268</v>
      </c>
      <c r="P514" s="43">
        <v>0</v>
      </c>
      <c r="Q514" s="43">
        <v>0</v>
      </c>
      <c r="R514" s="43">
        <v>0</v>
      </c>
      <c r="S514" s="43">
        <v>0</v>
      </c>
      <c r="T514" s="43">
        <v>0</v>
      </c>
      <c r="U514" s="43">
        <v>0</v>
      </c>
      <c r="V514" s="43">
        <v>0</v>
      </c>
      <c r="W514" s="43">
        <v>0</v>
      </c>
      <c r="X514" s="43">
        <v>0</v>
      </c>
      <c r="Y514" s="223">
        <v>0</v>
      </c>
      <c r="Z514" s="339"/>
      <c r="AA514" s="228">
        <v>0</v>
      </c>
      <c r="AB514" s="43">
        <v>0</v>
      </c>
      <c r="AC514" s="43">
        <v>0</v>
      </c>
      <c r="AD514" s="43">
        <v>0</v>
      </c>
      <c r="AE514" s="43">
        <v>0</v>
      </c>
      <c r="AF514" s="223">
        <v>0</v>
      </c>
      <c r="AG514" s="234"/>
      <c r="AH514" s="228">
        <v>0</v>
      </c>
      <c r="AI514" s="56">
        <f t="shared" si="83"/>
        <v>9003268</v>
      </c>
      <c r="AJ514" s="40">
        <v>42488</v>
      </c>
      <c r="AK514" s="56">
        <v>9003268</v>
      </c>
      <c r="AL514" s="43">
        <v>0</v>
      </c>
      <c r="AM514" s="43">
        <v>0</v>
      </c>
      <c r="AN514" s="43">
        <v>0</v>
      </c>
      <c r="AO514" s="43">
        <v>0</v>
      </c>
      <c r="AP514" s="43">
        <v>0</v>
      </c>
      <c r="AQ514" s="43">
        <v>0</v>
      </c>
      <c r="AR514" s="43">
        <v>0</v>
      </c>
      <c r="AS514" s="43">
        <v>0</v>
      </c>
      <c r="AT514" s="43">
        <v>0</v>
      </c>
      <c r="AU514" s="43">
        <v>0</v>
      </c>
      <c r="AV514" s="43"/>
      <c r="AW514" s="19"/>
      <c r="AX514" s="24">
        <f t="shared" si="84"/>
        <v>0</v>
      </c>
      <c r="AY514" s="24">
        <f t="shared" si="85"/>
        <v>0</v>
      </c>
      <c r="AZ514" s="24">
        <f t="shared" si="86"/>
        <v>0</v>
      </c>
      <c r="BA514" s="457">
        <f t="shared" si="87"/>
        <v>3</v>
      </c>
      <c r="BB514" s="217">
        <f t="shared" si="90"/>
        <v>1</v>
      </c>
      <c r="BC514" s="216">
        <f t="shared" si="88"/>
        <v>1</v>
      </c>
      <c r="BD514" s="14">
        <f t="shared" si="91"/>
        <v>35</v>
      </c>
      <c r="BE514" s="349">
        <f t="shared" si="89"/>
        <v>9003268</v>
      </c>
    </row>
    <row r="515" spans="1:57" s="14" customFormat="1" x14ac:dyDescent="0.2">
      <c r="A515" s="40">
        <v>42479</v>
      </c>
      <c r="B515" s="22">
        <v>9059902431</v>
      </c>
      <c r="C515" s="22">
        <f>COUNTIF(СписМінфін!$B$2:$B$101,F515)</f>
        <v>1</v>
      </c>
      <c r="D515" s="22">
        <v>9059902431</v>
      </c>
      <c r="E515" s="22" t="str">
        <f t="shared" si="81"/>
        <v>4ТОВАРИСТВО З ОБМЕЖЕНОЮ ВIДПОВIДАЛЬНIСТЮ "АГРОПРОІНВЕСТ 08"</v>
      </c>
      <c r="F515" s="71" t="s">
        <v>92</v>
      </c>
      <c r="G515" s="41">
        <v>358343308067</v>
      </c>
      <c r="H515" s="40">
        <v>42479</v>
      </c>
      <c r="I515" s="40">
        <v>42479</v>
      </c>
      <c r="J515" s="40" t="s">
        <v>108</v>
      </c>
      <c r="K515" s="56">
        <v>7993852</v>
      </c>
      <c r="L515" s="40">
        <v>42513</v>
      </c>
      <c r="M515" s="24">
        <f t="shared" si="82"/>
        <v>7993852</v>
      </c>
      <c r="N515" s="40">
        <v>42514</v>
      </c>
      <c r="O515" s="24">
        <v>7993852</v>
      </c>
      <c r="P515" s="43">
        <v>0</v>
      </c>
      <c r="Q515" s="43">
        <v>0</v>
      </c>
      <c r="R515" s="43">
        <v>0</v>
      </c>
      <c r="S515" s="43">
        <v>0</v>
      </c>
      <c r="T515" s="43">
        <v>0</v>
      </c>
      <c r="U515" s="43">
        <v>0</v>
      </c>
      <c r="V515" s="43">
        <v>0</v>
      </c>
      <c r="W515" s="43">
        <v>0</v>
      </c>
      <c r="X515" s="43">
        <v>0</v>
      </c>
      <c r="Y515" s="223">
        <v>0</v>
      </c>
      <c r="Z515" s="339"/>
      <c r="AA515" s="228">
        <v>0</v>
      </c>
      <c r="AB515" s="43">
        <v>0</v>
      </c>
      <c r="AC515" s="43">
        <v>0</v>
      </c>
      <c r="AD515" s="43">
        <v>0</v>
      </c>
      <c r="AE515" s="43">
        <v>0</v>
      </c>
      <c r="AF515" s="223">
        <v>0</v>
      </c>
      <c r="AG515" s="234"/>
      <c r="AH515" s="228">
        <v>0</v>
      </c>
      <c r="AI515" s="56">
        <f t="shared" si="83"/>
        <v>7993852</v>
      </c>
      <c r="AJ515" s="40">
        <v>42517</v>
      </c>
      <c r="AK515" s="56">
        <v>7993852</v>
      </c>
      <c r="AL515" s="43">
        <v>0</v>
      </c>
      <c r="AM515" s="43">
        <v>0</v>
      </c>
      <c r="AN515" s="43">
        <v>0</v>
      </c>
      <c r="AO515" s="43">
        <v>0</v>
      </c>
      <c r="AP515" s="43">
        <v>0</v>
      </c>
      <c r="AQ515" s="43">
        <v>0</v>
      </c>
      <c r="AR515" s="43">
        <v>0</v>
      </c>
      <c r="AS515" s="43">
        <v>0</v>
      </c>
      <c r="AT515" s="43">
        <v>0</v>
      </c>
      <c r="AU515" s="43">
        <v>0</v>
      </c>
      <c r="AV515" s="43"/>
      <c r="AW515" s="19"/>
      <c r="AX515" s="24">
        <f t="shared" si="84"/>
        <v>0</v>
      </c>
      <c r="AY515" s="24">
        <f t="shared" si="85"/>
        <v>0</v>
      </c>
      <c r="AZ515" s="24">
        <f t="shared" si="86"/>
        <v>0</v>
      </c>
      <c r="BA515" s="457">
        <f t="shared" si="87"/>
        <v>4</v>
      </c>
      <c r="BB515" s="217">
        <f t="shared" si="90"/>
        <v>1</v>
      </c>
      <c r="BC515" s="216">
        <f t="shared" si="88"/>
        <v>1</v>
      </c>
      <c r="BD515" s="14">
        <f t="shared" si="91"/>
        <v>35</v>
      </c>
      <c r="BE515" s="349">
        <f t="shared" si="89"/>
        <v>7993852</v>
      </c>
    </row>
    <row r="516" spans="1:57" s="14" customFormat="1" x14ac:dyDescent="0.2">
      <c r="A516" s="40">
        <v>42509</v>
      </c>
      <c r="B516" s="22">
        <v>9081277264</v>
      </c>
      <c r="C516" s="22">
        <f>COUNTIF(СписМінфін!$B$2:$B$101,F516)</f>
        <v>1</v>
      </c>
      <c r="D516" s="22">
        <v>9081277264</v>
      </c>
      <c r="E516" s="22" t="str">
        <f t="shared" si="81"/>
        <v>5ТОВАРИСТВО З ОБМЕЖЕНОЮ ВIДПОВIДАЛЬНIСТЮ "АГРОПРОІНВЕСТ 08"</v>
      </c>
      <c r="F516" s="71" t="s">
        <v>92</v>
      </c>
      <c r="G516" s="41">
        <v>358343308067</v>
      </c>
      <c r="H516" s="40">
        <v>42509</v>
      </c>
      <c r="I516" s="40">
        <v>42509</v>
      </c>
      <c r="J516" s="40" t="s">
        <v>108</v>
      </c>
      <c r="K516" s="56">
        <v>29463466</v>
      </c>
      <c r="L516" s="40">
        <v>42543</v>
      </c>
      <c r="M516" s="24">
        <f t="shared" si="82"/>
        <v>29463466</v>
      </c>
      <c r="N516" s="40">
        <v>42543</v>
      </c>
      <c r="O516" s="24">
        <v>29463466</v>
      </c>
      <c r="P516" s="43">
        <v>0</v>
      </c>
      <c r="Q516" s="43">
        <v>0</v>
      </c>
      <c r="R516" s="43">
        <v>0</v>
      </c>
      <c r="S516" s="43">
        <v>0</v>
      </c>
      <c r="T516" s="43">
        <v>0</v>
      </c>
      <c r="U516" s="43">
        <v>0</v>
      </c>
      <c r="V516" s="43">
        <v>0</v>
      </c>
      <c r="W516" s="43">
        <v>0</v>
      </c>
      <c r="X516" s="43">
        <v>0</v>
      </c>
      <c r="Y516" s="223">
        <v>0</v>
      </c>
      <c r="Z516" s="339"/>
      <c r="AA516" s="228">
        <v>0</v>
      </c>
      <c r="AB516" s="43">
        <v>0</v>
      </c>
      <c r="AC516" s="43">
        <v>0</v>
      </c>
      <c r="AD516" s="43">
        <v>0</v>
      </c>
      <c r="AE516" s="43">
        <v>0</v>
      </c>
      <c r="AF516" s="223">
        <v>0</v>
      </c>
      <c r="AG516" s="234"/>
      <c r="AH516" s="228">
        <v>0</v>
      </c>
      <c r="AI516" s="56">
        <f t="shared" si="83"/>
        <v>29463466</v>
      </c>
      <c r="AJ516" s="40">
        <v>42566</v>
      </c>
      <c r="AK516" s="56">
        <v>29463466</v>
      </c>
      <c r="AL516" s="43">
        <v>0</v>
      </c>
      <c r="AM516" s="43">
        <v>0</v>
      </c>
      <c r="AN516" s="43">
        <v>0</v>
      </c>
      <c r="AO516" s="43">
        <v>0</v>
      </c>
      <c r="AP516" s="43">
        <v>0</v>
      </c>
      <c r="AQ516" s="43">
        <v>0</v>
      </c>
      <c r="AR516" s="43">
        <v>0</v>
      </c>
      <c r="AS516" s="43">
        <v>0</v>
      </c>
      <c r="AT516" s="43">
        <v>0</v>
      </c>
      <c r="AU516" s="43">
        <v>0</v>
      </c>
      <c r="AV516" s="43"/>
      <c r="AW516" s="19"/>
      <c r="AX516" s="24">
        <f t="shared" si="84"/>
        <v>0</v>
      </c>
      <c r="AY516" s="24">
        <f t="shared" si="85"/>
        <v>0</v>
      </c>
      <c r="AZ516" s="24">
        <f t="shared" si="86"/>
        <v>0</v>
      </c>
      <c r="BA516" s="457">
        <f t="shared" si="87"/>
        <v>5</v>
      </c>
      <c r="BB516" s="217">
        <f t="shared" si="90"/>
        <v>1</v>
      </c>
      <c r="BC516" s="216">
        <f t="shared" si="88"/>
        <v>1</v>
      </c>
      <c r="BD516" s="14">
        <f t="shared" si="91"/>
        <v>34</v>
      </c>
      <c r="BE516" s="349">
        <f t="shared" si="89"/>
        <v>29463466</v>
      </c>
    </row>
    <row r="517" spans="1:57" s="14" customFormat="1" x14ac:dyDescent="0.2">
      <c r="A517" s="40">
        <v>42663</v>
      </c>
      <c r="B517" s="22">
        <v>9197405116</v>
      </c>
      <c r="C517" s="22">
        <f>COUNTIF(СписМінфін!$B$2:$B$101,F517)</f>
        <v>1</v>
      </c>
      <c r="D517" s="22">
        <v>9197405116</v>
      </c>
      <c r="E517" s="22" t="str">
        <f t="shared" ref="E517:E580" si="92">MONTH(H517)&amp;F517</f>
        <v>10ТОВАРИСТВО З ОБМЕЖЕНОЮ ВIДПОВIДАЛЬНIСТЮ "АГРОПРОІНВЕСТ 08"</v>
      </c>
      <c r="F517" s="71" t="s">
        <v>92</v>
      </c>
      <c r="G517" s="41">
        <v>358343308067</v>
      </c>
      <c r="H517" s="40">
        <v>42663</v>
      </c>
      <c r="I517" s="40">
        <v>42663</v>
      </c>
      <c r="J517" s="40" t="s">
        <v>108</v>
      </c>
      <c r="K517" s="56">
        <v>25086446</v>
      </c>
      <c r="L517" s="40">
        <v>42702</v>
      </c>
      <c r="M517" s="24">
        <f t="shared" ref="M517:M578" si="93">O517+Q517+S517+U517+W517+Y517</f>
        <v>25086446</v>
      </c>
      <c r="N517" s="40">
        <v>42702</v>
      </c>
      <c r="O517" s="24">
        <v>25086446</v>
      </c>
      <c r="P517" s="43">
        <v>0</v>
      </c>
      <c r="Q517" s="43">
        <v>0</v>
      </c>
      <c r="R517" s="43">
        <v>0</v>
      </c>
      <c r="S517" s="43">
        <v>0</v>
      </c>
      <c r="T517" s="43">
        <v>0</v>
      </c>
      <c r="U517" s="43">
        <v>0</v>
      </c>
      <c r="V517" s="43">
        <v>0</v>
      </c>
      <c r="W517" s="43">
        <v>0</v>
      </c>
      <c r="X517" s="43">
        <v>0</v>
      </c>
      <c r="Y517" s="223">
        <v>0</v>
      </c>
      <c r="Z517" s="339"/>
      <c r="AA517" s="228">
        <v>0</v>
      </c>
      <c r="AB517" s="43">
        <v>0</v>
      </c>
      <c r="AC517" s="43">
        <v>0</v>
      </c>
      <c r="AD517" s="43">
        <v>0</v>
      </c>
      <c r="AE517" s="43">
        <v>0</v>
      </c>
      <c r="AF517" s="223">
        <v>0</v>
      </c>
      <c r="AG517" s="234"/>
      <c r="AH517" s="228">
        <v>0</v>
      </c>
      <c r="AI517" s="56">
        <f t="shared" ref="AI517:AI578" si="94">AK517+AM517+AO517+AQ517+AS517+AU517</f>
        <v>25086446</v>
      </c>
      <c r="AJ517" s="40">
        <v>42704</v>
      </c>
      <c r="AK517" s="56">
        <v>25086446</v>
      </c>
      <c r="AL517" s="43">
        <v>0</v>
      </c>
      <c r="AM517" s="43">
        <v>0</v>
      </c>
      <c r="AN517" s="43">
        <v>0</v>
      </c>
      <c r="AO517" s="43">
        <v>0</v>
      </c>
      <c r="AP517" s="43">
        <v>0</v>
      </c>
      <c r="AQ517" s="43">
        <v>0</v>
      </c>
      <c r="AR517" s="43">
        <v>0</v>
      </c>
      <c r="AS517" s="43">
        <v>0</v>
      </c>
      <c r="AT517" s="43">
        <v>0</v>
      </c>
      <c r="AU517" s="43">
        <v>0</v>
      </c>
      <c r="AV517" s="43"/>
      <c r="AW517" s="19"/>
      <c r="AX517" s="24">
        <f t="shared" ref="AX517:AX578" si="95">K517-M517-AC517</f>
        <v>0</v>
      </c>
      <c r="AY517" s="24">
        <f t="shared" ref="AY517:AY578" si="96">M517-AI517</f>
        <v>0</v>
      </c>
      <c r="AZ517" s="24">
        <f t="shared" ref="AZ517:AZ578" si="97">K517-AI517</f>
        <v>0</v>
      </c>
      <c r="BA517" s="457">
        <f t="shared" ref="BA517:BA578" si="98">MONTH(H517)</f>
        <v>10</v>
      </c>
      <c r="BB517" s="217">
        <f t="shared" si="90"/>
        <v>1</v>
      </c>
      <c r="BC517" s="216">
        <f t="shared" ref="BC517:BC578" si="99">IF(M517=0,"Немає висновку", AI517/M517)</f>
        <v>1</v>
      </c>
      <c r="BD517" s="14">
        <f t="shared" si="91"/>
        <v>39</v>
      </c>
      <c r="BE517" s="349">
        <f t="shared" si="89"/>
        <v>25086446</v>
      </c>
    </row>
    <row r="518" spans="1:57" s="14" customFormat="1" x14ac:dyDescent="0.2">
      <c r="A518" s="40">
        <v>42692</v>
      </c>
      <c r="B518" s="22">
        <v>9222406091</v>
      </c>
      <c r="C518" s="22">
        <f>COUNTIF(СписМінфін!$B$2:$B$101,F518)</f>
        <v>1</v>
      </c>
      <c r="D518" s="22">
        <v>9222406091</v>
      </c>
      <c r="E518" s="22" t="str">
        <f t="shared" si="92"/>
        <v>11ТОВАРИСТВО З ОБМЕЖЕНОЮ ВIДПОВIДАЛЬНIСТЮ "АГРОПРОІНВЕСТ 08"</v>
      </c>
      <c r="F518" s="71" t="s">
        <v>92</v>
      </c>
      <c r="G518" s="41">
        <v>358343308067</v>
      </c>
      <c r="H518" s="40">
        <v>42692</v>
      </c>
      <c r="I518" s="40">
        <v>42692</v>
      </c>
      <c r="J518" s="40" t="s">
        <v>108</v>
      </c>
      <c r="K518" s="56">
        <v>29979405</v>
      </c>
      <c r="L518" s="40">
        <v>42726</v>
      </c>
      <c r="M518" s="24">
        <f t="shared" si="93"/>
        <v>29979405</v>
      </c>
      <c r="N518" s="40">
        <v>42726</v>
      </c>
      <c r="O518" s="24">
        <v>29979405</v>
      </c>
      <c r="P518" s="43">
        <v>0</v>
      </c>
      <c r="Q518" s="43">
        <v>0</v>
      </c>
      <c r="R518" s="43">
        <v>0</v>
      </c>
      <c r="S518" s="43">
        <v>0</v>
      </c>
      <c r="T518" s="43">
        <v>0</v>
      </c>
      <c r="U518" s="43">
        <v>0</v>
      </c>
      <c r="V518" s="43">
        <v>0</v>
      </c>
      <c r="W518" s="43">
        <v>0</v>
      </c>
      <c r="X518" s="43">
        <v>0</v>
      </c>
      <c r="Y518" s="223">
        <v>0</v>
      </c>
      <c r="Z518" s="339"/>
      <c r="AA518" s="228">
        <v>0</v>
      </c>
      <c r="AB518" s="43">
        <v>0</v>
      </c>
      <c r="AC518" s="43">
        <v>0</v>
      </c>
      <c r="AD518" s="43">
        <v>0</v>
      </c>
      <c r="AE518" s="43">
        <v>0</v>
      </c>
      <c r="AF518" s="223">
        <v>0</v>
      </c>
      <c r="AG518" s="234"/>
      <c r="AH518" s="228">
        <v>0</v>
      </c>
      <c r="AI518" s="56">
        <f t="shared" si="94"/>
        <v>29979405</v>
      </c>
      <c r="AJ518" s="40">
        <v>42730</v>
      </c>
      <c r="AK518" s="56">
        <v>29979405</v>
      </c>
      <c r="AL518" s="43">
        <v>0</v>
      </c>
      <c r="AM518" s="43">
        <v>0</v>
      </c>
      <c r="AN518" s="43">
        <v>0</v>
      </c>
      <c r="AO518" s="43">
        <v>0</v>
      </c>
      <c r="AP518" s="43">
        <v>0</v>
      </c>
      <c r="AQ518" s="43">
        <v>0</v>
      </c>
      <c r="AR518" s="43">
        <v>0</v>
      </c>
      <c r="AS518" s="43">
        <v>0</v>
      </c>
      <c r="AT518" s="43">
        <v>0</v>
      </c>
      <c r="AU518" s="43">
        <v>0</v>
      </c>
      <c r="AV518" s="43"/>
      <c r="AW518" s="19"/>
      <c r="AX518" s="24">
        <f t="shared" si="95"/>
        <v>0</v>
      </c>
      <c r="AY518" s="24">
        <f t="shared" si="96"/>
        <v>0</v>
      </c>
      <c r="AZ518" s="24">
        <f t="shared" si="97"/>
        <v>0</v>
      </c>
      <c r="BA518" s="457">
        <f t="shared" si="98"/>
        <v>11</v>
      </c>
      <c r="BB518" s="217">
        <f t="shared" si="90"/>
        <v>1</v>
      </c>
      <c r="BC518" s="216">
        <f t="shared" si="99"/>
        <v>1</v>
      </c>
      <c r="BD518" s="14">
        <f t="shared" si="91"/>
        <v>34</v>
      </c>
      <c r="BE518" s="349">
        <f t="shared" ref="BE518:BE581" si="100">K518-AC518</f>
        <v>29979405</v>
      </c>
    </row>
    <row r="519" spans="1:57" s="14" customFormat="1" x14ac:dyDescent="0.2">
      <c r="A519" s="40">
        <v>42724</v>
      </c>
      <c r="B519" s="22">
        <v>9246402126</v>
      </c>
      <c r="C519" s="22">
        <f>COUNTIF(СписМінфін!$B$2:$B$101,F519)</f>
        <v>1</v>
      </c>
      <c r="D519" s="22">
        <v>9246402126</v>
      </c>
      <c r="E519" s="22" t="str">
        <f t="shared" si="92"/>
        <v>12ТОВАРИСТВО З ОБМЕЖЕНОЮ ВIДПОВIДАЛЬНIСТЮ "АГРОПРОІНВЕСТ 08"</v>
      </c>
      <c r="F519" s="71" t="s">
        <v>92</v>
      </c>
      <c r="G519" s="41">
        <v>358343308067</v>
      </c>
      <c r="H519" s="40">
        <v>42724</v>
      </c>
      <c r="I519" s="40">
        <v>42724</v>
      </c>
      <c r="J519" s="40" t="s">
        <v>108</v>
      </c>
      <c r="K519" s="56">
        <v>25573142</v>
      </c>
      <c r="L519" s="40" t="s">
        <v>108</v>
      </c>
      <c r="M519" s="24">
        <f t="shared" si="93"/>
        <v>25573142</v>
      </c>
      <c r="N519" s="31">
        <v>42755</v>
      </c>
      <c r="O519" s="30">
        <v>25573142</v>
      </c>
      <c r="P519" s="43">
        <v>0</v>
      </c>
      <c r="Q519" s="43">
        <v>0</v>
      </c>
      <c r="R519" s="43">
        <v>0</v>
      </c>
      <c r="S519" s="43">
        <v>0</v>
      </c>
      <c r="T519" s="43">
        <v>0</v>
      </c>
      <c r="U519" s="43">
        <v>0</v>
      </c>
      <c r="V519" s="43">
        <v>0</v>
      </c>
      <c r="W519" s="43">
        <v>0</v>
      </c>
      <c r="X519" s="43">
        <v>0</v>
      </c>
      <c r="Y519" s="223">
        <v>0</v>
      </c>
      <c r="Z519" s="339"/>
      <c r="AA519" s="228">
        <v>0</v>
      </c>
      <c r="AB519" s="43">
        <v>0</v>
      </c>
      <c r="AC519" s="43">
        <v>0</v>
      </c>
      <c r="AD519" s="43">
        <v>0</v>
      </c>
      <c r="AE519" s="43">
        <v>0</v>
      </c>
      <c r="AF519" s="223">
        <v>0</v>
      </c>
      <c r="AG519" s="234"/>
      <c r="AH519" s="228">
        <v>0</v>
      </c>
      <c r="AI519" s="56">
        <f t="shared" si="94"/>
        <v>25573142</v>
      </c>
      <c r="AJ519" s="43">
        <v>0</v>
      </c>
      <c r="AK519" s="57">
        <v>25573142</v>
      </c>
      <c r="AL519" s="43">
        <v>0</v>
      </c>
      <c r="AM519" s="43">
        <v>0</v>
      </c>
      <c r="AN519" s="43">
        <v>0</v>
      </c>
      <c r="AO519" s="43">
        <v>0</v>
      </c>
      <c r="AP519" s="43">
        <v>0</v>
      </c>
      <c r="AQ519" s="43">
        <v>0</v>
      </c>
      <c r="AR519" s="43">
        <v>0</v>
      </c>
      <c r="AS519" s="43">
        <v>0</v>
      </c>
      <c r="AT519" s="43">
        <v>0</v>
      </c>
      <c r="AU519" s="43">
        <v>0</v>
      </c>
      <c r="AV519" s="43"/>
      <c r="AW519" s="19"/>
      <c r="AX519" s="24">
        <f t="shared" si="95"/>
        <v>0</v>
      </c>
      <c r="AY519" s="24">
        <f t="shared" si="96"/>
        <v>0</v>
      </c>
      <c r="AZ519" s="24">
        <f t="shared" si="97"/>
        <v>0</v>
      </c>
      <c r="BA519" s="457">
        <f t="shared" si="98"/>
        <v>12</v>
      </c>
      <c r="BB519" s="217">
        <f t="shared" si="90"/>
        <v>1</v>
      </c>
      <c r="BC519" s="216">
        <f t="shared" si="99"/>
        <v>1</v>
      </c>
      <c r="BD519" s="14">
        <f t="shared" si="91"/>
        <v>31</v>
      </c>
      <c r="BE519" s="349">
        <f t="shared" si="100"/>
        <v>25573142</v>
      </c>
    </row>
    <row r="520" spans="1:57" s="14" customFormat="1" x14ac:dyDescent="0.2">
      <c r="A520" s="40">
        <v>42422</v>
      </c>
      <c r="B520" s="22">
        <v>9022154565</v>
      </c>
      <c r="C520" s="22">
        <f>COUNTIF(СписМінфін!$B$2:$B$101,F520)</f>
        <v>1</v>
      </c>
      <c r="D520" s="22">
        <v>9022154565</v>
      </c>
      <c r="E520" s="22" t="str">
        <f t="shared" si="92"/>
        <v>2ТОВАРИСТВО З ОБМЕЖЕНОЮ ВIДПОВIДАЛЬНIСТЮ "АГРОТЕРМІНАЛ КОНСТРАКШИН"</v>
      </c>
      <c r="F520" s="71" t="s">
        <v>66</v>
      </c>
      <c r="G520" s="41">
        <v>398381226578</v>
      </c>
      <c r="H520" s="40">
        <v>42422</v>
      </c>
      <c r="I520" s="40">
        <v>42422</v>
      </c>
      <c r="J520" s="40" t="s">
        <v>108</v>
      </c>
      <c r="K520" s="42">
        <v>49378366</v>
      </c>
      <c r="L520" s="40">
        <v>42514</v>
      </c>
      <c r="M520" s="24">
        <f t="shared" si="93"/>
        <v>49378359.270000003</v>
      </c>
      <c r="N520" s="40">
        <v>42514</v>
      </c>
      <c r="O520" s="24">
        <v>49378359.270000003</v>
      </c>
      <c r="P520" s="43">
        <v>0</v>
      </c>
      <c r="Q520" s="43">
        <v>0</v>
      </c>
      <c r="R520" s="43">
        <v>0</v>
      </c>
      <c r="S520" s="43">
        <v>0</v>
      </c>
      <c r="T520" s="43">
        <v>0</v>
      </c>
      <c r="U520" s="43">
        <v>0</v>
      </c>
      <c r="V520" s="43">
        <v>0</v>
      </c>
      <c r="W520" s="43">
        <v>0</v>
      </c>
      <c r="X520" s="43">
        <v>0</v>
      </c>
      <c r="Y520" s="223">
        <v>0</v>
      </c>
      <c r="Z520" s="339"/>
      <c r="AA520" s="228">
        <v>0</v>
      </c>
      <c r="AB520" s="43">
        <v>0</v>
      </c>
      <c r="AC520" s="43">
        <v>0</v>
      </c>
      <c r="AD520" s="43">
        <v>0</v>
      </c>
      <c r="AE520" s="43">
        <v>0</v>
      </c>
      <c r="AF520" s="223">
        <v>0</v>
      </c>
      <c r="AG520" s="234"/>
      <c r="AH520" s="228">
        <v>0</v>
      </c>
      <c r="AI520" s="56">
        <f t="shared" si="94"/>
        <v>49378359.270000003</v>
      </c>
      <c r="AJ520" s="40">
        <v>42517</v>
      </c>
      <c r="AK520" s="56">
        <v>49378359.270000003</v>
      </c>
      <c r="AL520" s="43">
        <v>0</v>
      </c>
      <c r="AM520" s="43">
        <v>0</v>
      </c>
      <c r="AN520" s="43">
        <v>0</v>
      </c>
      <c r="AO520" s="43">
        <v>0</v>
      </c>
      <c r="AP520" s="43">
        <v>0</v>
      </c>
      <c r="AQ520" s="43">
        <v>0</v>
      </c>
      <c r="AR520" s="43">
        <v>0</v>
      </c>
      <c r="AS520" s="43">
        <v>0</v>
      </c>
      <c r="AT520" s="43">
        <v>0</v>
      </c>
      <c r="AU520" s="43">
        <v>0</v>
      </c>
      <c r="AV520" s="43"/>
      <c r="AW520" s="19"/>
      <c r="AX520" s="24">
        <f t="shared" si="95"/>
        <v>6.7299999967217445</v>
      </c>
      <c r="AY520" s="24">
        <f t="shared" si="96"/>
        <v>0</v>
      </c>
      <c r="AZ520" s="24">
        <f t="shared" si="97"/>
        <v>6.7299999967217445</v>
      </c>
      <c r="BA520" s="457">
        <f t="shared" si="98"/>
        <v>2</v>
      </c>
      <c r="BB520" s="217">
        <f t="shared" ref="BB520:BB583" si="101">IF(M520=0,"Немає висновку",M520/(K520-AC520))</f>
        <v>0.9999998637054941</v>
      </c>
      <c r="BC520" s="216">
        <f t="shared" si="99"/>
        <v>1</v>
      </c>
      <c r="BD520" s="14">
        <f t="shared" si="91"/>
        <v>92</v>
      </c>
      <c r="BE520" s="349">
        <f t="shared" si="100"/>
        <v>49378366</v>
      </c>
    </row>
    <row r="521" spans="1:57" s="14" customFormat="1" x14ac:dyDescent="0.2">
      <c r="A521" s="40">
        <v>42450</v>
      </c>
      <c r="B521" s="22">
        <v>9039571271</v>
      </c>
      <c r="C521" s="22">
        <f>COUNTIF(СписМінфін!$B$2:$B$101,F521)</f>
        <v>1</v>
      </c>
      <c r="D521" s="22">
        <v>9039571271</v>
      </c>
      <c r="E521" s="22" t="str">
        <f t="shared" si="92"/>
        <v>3ТОВАРИСТВО З ОБМЕЖЕНОЮ ВIДПОВIДАЛЬНIСТЮ "АГРОТЕРМІНАЛ КОНСТРАКШИН"</v>
      </c>
      <c r="F521" s="71" t="s">
        <v>66</v>
      </c>
      <c r="G521" s="41">
        <v>398381226578</v>
      </c>
      <c r="H521" s="40">
        <v>42450</v>
      </c>
      <c r="I521" s="40">
        <v>42450</v>
      </c>
      <c r="J521" s="40" t="s">
        <v>108</v>
      </c>
      <c r="K521" s="42">
        <v>113743720</v>
      </c>
      <c r="L521" s="40">
        <v>42607</v>
      </c>
      <c r="M521" s="24">
        <f t="shared" si="93"/>
        <v>113743720</v>
      </c>
      <c r="N521" s="40">
        <v>42607</v>
      </c>
      <c r="O521" s="24">
        <v>113743720</v>
      </c>
      <c r="P521" s="43">
        <v>0</v>
      </c>
      <c r="Q521" s="43">
        <v>0</v>
      </c>
      <c r="R521" s="43">
        <v>0</v>
      </c>
      <c r="S521" s="43">
        <v>0</v>
      </c>
      <c r="T521" s="43">
        <v>0</v>
      </c>
      <c r="U521" s="43">
        <v>0</v>
      </c>
      <c r="V521" s="43">
        <v>0</v>
      </c>
      <c r="W521" s="43">
        <v>0</v>
      </c>
      <c r="X521" s="43">
        <v>0</v>
      </c>
      <c r="Y521" s="223">
        <v>0</v>
      </c>
      <c r="Z521" s="339"/>
      <c r="AA521" s="228">
        <v>0</v>
      </c>
      <c r="AB521" s="43">
        <v>0</v>
      </c>
      <c r="AC521" s="43">
        <v>0</v>
      </c>
      <c r="AD521" s="43">
        <v>0</v>
      </c>
      <c r="AE521" s="43">
        <v>0</v>
      </c>
      <c r="AF521" s="223">
        <v>0</v>
      </c>
      <c r="AG521" s="234"/>
      <c r="AH521" s="228">
        <v>0</v>
      </c>
      <c r="AI521" s="56">
        <f t="shared" si="94"/>
        <v>113743720</v>
      </c>
      <c r="AJ521" s="40">
        <v>42613</v>
      </c>
      <c r="AK521" s="56">
        <v>113743720</v>
      </c>
      <c r="AL521" s="43">
        <v>0</v>
      </c>
      <c r="AM521" s="43">
        <v>0</v>
      </c>
      <c r="AN521" s="43">
        <v>0</v>
      </c>
      <c r="AO521" s="43">
        <v>0</v>
      </c>
      <c r="AP521" s="43">
        <v>0</v>
      </c>
      <c r="AQ521" s="43">
        <v>0</v>
      </c>
      <c r="AR521" s="43">
        <v>0</v>
      </c>
      <c r="AS521" s="43">
        <v>0</v>
      </c>
      <c r="AT521" s="43">
        <v>0</v>
      </c>
      <c r="AU521" s="43">
        <v>0</v>
      </c>
      <c r="AV521" s="43"/>
      <c r="AW521" s="19"/>
      <c r="AX521" s="24">
        <f t="shared" si="95"/>
        <v>0</v>
      </c>
      <c r="AY521" s="24">
        <f t="shared" si="96"/>
        <v>0</v>
      </c>
      <c r="AZ521" s="24">
        <f t="shared" si="97"/>
        <v>0</v>
      </c>
      <c r="BA521" s="457">
        <f t="shared" si="98"/>
        <v>3</v>
      </c>
      <c r="BB521" s="217">
        <f t="shared" si="101"/>
        <v>1</v>
      </c>
      <c r="BC521" s="216">
        <f t="shared" si="99"/>
        <v>1</v>
      </c>
      <c r="BD521" s="14">
        <f t="shared" si="91"/>
        <v>157</v>
      </c>
      <c r="BE521" s="349">
        <f t="shared" si="100"/>
        <v>113743720</v>
      </c>
    </row>
    <row r="522" spans="1:57" s="14" customFormat="1" x14ac:dyDescent="0.2">
      <c r="A522" s="40">
        <v>42418</v>
      </c>
      <c r="B522" s="22">
        <v>9019283161</v>
      </c>
      <c r="C522" s="22">
        <f>COUNTIF(СписМінфін!$B$2:$B$101,F522)</f>
        <v>0</v>
      </c>
      <c r="D522" s="22">
        <v>9019283161</v>
      </c>
      <c r="E522" s="22" t="str">
        <f t="shared" si="92"/>
        <v>2ТОВАРИСТВО З ОБМЕЖЕНОЮ ВIДПОВIДАЛЬНIСТЮ "АДМ ТРЕЙДІНГ УКРАЇНА"</v>
      </c>
      <c r="F522" s="71" t="s">
        <v>127</v>
      </c>
      <c r="G522" s="41">
        <v>200274426590</v>
      </c>
      <c r="H522" s="40">
        <v>42418</v>
      </c>
      <c r="I522" s="40">
        <v>42418</v>
      </c>
      <c r="J522" s="40" t="s">
        <v>108</v>
      </c>
      <c r="K522" s="42">
        <v>28424322</v>
      </c>
      <c r="L522" s="40">
        <v>42450</v>
      </c>
      <c r="M522" s="192">
        <f t="shared" si="93"/>
        <v>28424322</v>
      </c>
      <c r="N522" s="40">
        <v>42451</v>
      </c>
      <c r="O522" s="24">
        <v>28424322</v>
      </c>
      <c r="P522" s="43">
        <v>0</v>
      </c>
      <c r="Q522" s="43">
        <v>0</v>
      </c>
      <c r="R522" s="43">
        <v>0</v>
      </c>
      <c r="S522" s="43">
        <v>0</v>
      </c>
      <c r="T522" s="43">
        <v>0</v>
      </c>
      <c r="U522" s="43">
        <v>0</v>
      </c>
      <c r="V522" s="43">
        <v>0</v>
      </c>
      <c r="W522" s="43">
        <v>0</v>
      </c>
      <c r="X522" s="43">
        <v>0</v>
      </c>
      <c r="Y522" s="223">
        <v>0</v>
      </c>
      <c r="Z522" s="339"/>
      <c r="AA522" s="228">
        <v>0</v>
      </c>
      <c r="AB522" s="43">
        <v>0</v>
      </c>
      <c r="AC522" s="195">
        <v>0</v>
      </c>
      <c r="AD522" s="43">
        <v>0</v>
      </c>
      <c r="AE522" s="43">
        <v>0</v>
      </c>
      <c r="AF522" s="223">
        <v>0</v>
      </c>
      <c r="AG522" s="234"/>
      <c r="AH522" s="228">
        <v>0</v>
      </c>
      <c r="AI522" s="194">
        <f t="shared" si="94"/>
        <v>28424322</v>
      </c>
      <c r="AJ522" s="40">
        <v>42458</v>
      </c>
      <c r="AK522" s="56">
        <v>28424322</v>
      </c>
      <c r="AL522" s="43">
        <v>0</v>
      </c>
      <c r="AM522" s="43">
        <v>0</v>
      </c>
      <c r="AN522" s="43">
        <v>0</v>
      </c>
      <c r="AO522" s="43">
        <v>0</v>
      </c>
      <c r="AP522" s="43">
        <v>0</v>
      </c>
      <c r="AQ522" s="43">
        <v>0</v>
      </c>
      <c r="AR522" s="43">
        <v>0</v>
      </c>
      <c r="AS522" s="43">
        <v>0</v>
      </c>
      <c r="AT522" s="43">
        <v>0</v>
      </c>
      <c r="AU522" s="43">
        <v>0</v>
      </c>
      <c r="AV522" s="43"/>
      <c r="AW522" s="19"/>
      <c r="AX522" s="192">
        <f t="shared" si="95"/>
        <v>0</v>
      </c>
      <c r="AY522" s="192">
        <f t="shared" si="96"/>
        <v>0</v>
      </c>
      <c r="AZ522" s="192">
        <f t="shared" si="97"/>
        <v>0</v>
      </c>
      <c r="BA522" s="158">
        <f t="shared" si="98"/>
        <v>2</v>
      </c>
      <c r="BB522" s="217">
        <f t="shared" si="101"/>
        <v>1</v>
      </c>
      <c r="BC522" s="216">
        <f t="shared" si="99"/>
        <v>1</v>
      </c>
      <c r="BD522" s="14">
        <f t="shared" si="91"/>
        <v>33</v>
      </c>
      <c r="BE522" s="349">
        <f t="shared" si="100"/>
        <v>28424322</v>
      </c>
    </row>
    <row r="523" spans="1:57" s="14" customFormat="1" x14ac:dyDescent="0.2">
      <c r="A523" s="40">
        <v>42446</v>
      </c>
      <c r="B523" s="22">
        <v>9037951001</v>
      </c>
      <c r="C523" s="22">
        <f>COUNTIF(СписМінфін!$B$2:$B$101,F523)</f>
        <v>0</v>
      </c>
      <c r="D523" s="22">
        <v>9037951001</v>
      </c>
      <c r="E523" s="22" t="str">
        <f t="shared" si="92"/>
        <v>3ТОВАРИСТВО З ОБМЕЖЕНОЮ ВIДПОВIДАЛЬНIСТЮ "АДМ ТРЕЙДІНГ УКРАЇНА"</v>
      </c>
      <c r="F523" s="71" t="s">
        <v>127</v>
      </c>
      <c r="G523" s="41">
        <v>200274426590</v>
      </c>
      <c r="H523" s="40">
        <v>42446</v>
      </c>
      <c r="I523" s="40">
        <v>42446</v>
      </c>
      <c r="J523" s="40" t="s">
        <v>108</v>
      </c>
      <c r="K523" s="42">
        <v>98410244</v>
      </c>
      <c r="L523" s="40">
        <v>42480</v>
      </c>
      <c r="M523" s="192">
        <f t="shared" si="93"/>
        <v>98410244</v>
      </c>
      <c r="N523" s="40">
        <v>42481</v>
      </c>
      <c r="O523" s="24">
        <v>98410244</v>
      </c>
      <c r="P523" s="43">
        <v>0</v>
      </c>
      <c r="Q523" s="43">
        <v>0</v>
      </c>
      <c r="R523" s="43">
        <v>0</v>
      </c>
      <c r="S523" s="43">
        <v>0</v>
      </c>
      <c r="T523" s="43">
        <v>0</v>
      </c>
      <c r="U523" s="43">
        <v>0</v>
      </c>
      <c r="V523" s="43">
        <v>0</v>
      </c>
      <c r="W523" s="43">
        <v>0</v>
      </c>
      <c r="X523" s="43">
        <v>0</v>
      </c>
      <c r="Y523" s="223">
        <v>0</v>
      </c>
      <c r="Z523" s="339"/>
      <c r="AA523" s="228">
        <v>0</v>
      </c>
      <c r="AB523" s="43">
        <v>0</v>
      </c>
      <c r="AC523" s="195">
        <v>0</v>
      </c>
      <c r="AD523" s="43">
        <v>0</v>
      </c>
      <c r="AE523" s="43">
        <v>0</v>
      </c>
      <c r="AF523" s="223">
        <v>0</v>
      </c>
      <c r="AG523" s="234"/>
      <c r="AH523" s="228">
        <v>0</v>
      </c>
      <c r="AI523" s="194">
        <f t="shared" si="94"/>
        <v>98410244</v>
      </c>
      <c r="AJ523" s="40">
        <v>42488</v>
      </c>
      <c r="AK523" s="56">
        <v>98410244</v>
      </c>
      <c r="AL523" s="43">
        <v>0</v>
      </c>
      <c r="AM523" s="43">
        <v>0</v>
      </c>
      <c r="AN523" s="43">
        <v>0</v>
      </c>
      <c r="AO523" s="43">
        <v>0</v>
      </c>
      <c r="AP523" s="43">
        <v>0</v>
      </c>
      <c r="AQ523" s="43">
        <v>0</v>
      </c>
      <c r="AR523" s="43">
        <v>0</v>
      </c>
      <c r="AS523" s="43">
        <v>0</v>
      </c>
      <c r="AT523" s="43">
        <v>0</v>
      </c>
      <c r="AU523" s="43">
        <v>0</v>
      </c>
      <c r="AV523" s="43"/>
      <c r="AW523" s="19"/>
      <c r="AX523" s="192">
        <f t="shared" si="95"/>
        <v>0</v>
      </c>
      <c r="AY523" s="192">
        <f t="shared" si="96"/>
        <v>0</v>
      </c>
      <c r="AZ523" s="192">
        <f t="shared" si="97"/>
        <v>0</v>
      </c>
      <c r="BA523" s="158">
        <f t="shared" si="98"/>
        <v>3</v>
      </c>
      <c r="BB523" s="217">
        <f t="shared" si="101"/>
        <v>1</v>
      </c>
      <c r="BC523" s="216">
        <f t="shared" si="99"/>
        <v>1</v>
      </c>
      <c r="BD523" s="14">
        <f t="shared" si="91"/>
        <v>35</v>
      </c>
      <c r="BE523" s="349">
        <f t="shared" si="100"/>
        <v>98410244</v>
      </c>
    </row>
    <row r="524" spans="1:57" s="14" customFormat="1" x14ac:dyDescent="0.2">
      <c r="A524" s="40">
        <v>42479</v>
      </c>
      <c r="B524" s="22">
        <v>9059449723</v>
      </c>
      <c r="C524" s="22">
        <f>COUNTIF(СписМінфін!$B$2:$B$101,F524)</f>
        <v>0</v>
      </c>
      <c r="D524" s="22">
        <v>9059449723</v>
      </c>
      <c r="E524" s="22" t="str">
        <f t="shared" si="92"/>
        <v>4ТОВАРИСТВО З ОБМЕЖЕНОЮ ВIДПОВIДАЛЬНIСТЮ "АДМ ТРЕЙДІНГ УКРАЇНА"</v>
      </c>
      <c r="F524" s="71" t="s">
        <v>127</v>
      </c>
      <c r="G524" s="41">
        <v>200274426590</v>
      </c>
      <c r="H524" s="40">
        <v>42479</v>
      </c>
      <c r="I524" s="40">
        <v>42479</v>
      </c>
      <c r="J524" s="40" t="s">
        <v>108</v>
      </c>
      <c r="K524" s="42">
        <v>17930272</v>
      </c>
      <c r="L524" s="40">
        <v>42513</v>
      </c>
      <c r="M524" s="192">
        <f t="shared" si="93"/>
        <v>17930272</v>
      </c>
      <c r="N524" s="40">
        <v>42514</v>
      </c>
      <c r="O524" s="24">
        <v>17930272</v>
      </c>
      <c r="P524" s="43">
        <v>0</v>
      </c>
      <c r="Q524" s="43">
        <v>0</v>
      </c>
      <c r="R524" s="43">
        <v>0</v>
      </c>
      <c r="S524" s="43">
        <v>0</v>
      </c>
      <c r="T524" s="43">
        <v>0</v>
      </c>
      <c r="U524" s="43">
        <v>0</v>
      </c>
      <c r="V524" s="43">
        <v>0</v>
      </c>
      <c r="W524" s="43">
        <v>0</v>
      </c>
      <c r="X524" s="43">
        <v>0</v>
      </c>
      <c r="Y524" s="223">
        <v>0</v>
      </c>
      <c r="Z524" s="339"/>
      <c r="AA524" s="228">
        <v>0</v>
      </c>
      <c r="AB524" s="43">
        <v>0</v>
      </c>
      <c r="AC524" s="195">
        <v>0</v>
      </c>
      <c r="AD524" s="43">
        <v>0</v>
      </c>
      <c r="AE524" s="43">
        <v>0</v>
      </c>
      <c r="AF524" s="223">
        <v>0</v>
      </c>
      <c r="AG524" s="234"/>
      <c r="AH524" s="228">
        <v>0</v>
      </c>
      <c r="AI524" s="194">
        <f t="shared" si="94"/>
        <v>17930272</v>
      </c>
      <c r="AJ524" s="40">
        <v>42520</v>
      </c>
      <c r="AK524" s="56">
        <v>17930272</v>
      </c>
      <c r="AL524" s="43">
        <v>0</v>
      </c>
      <c r="AM524" s="43">
        <v>0</v>
      </c>
      <c r="AN524" s="43">
        <v>0</v>
      </c>
      <c r="AO524" s="43">
        <v>0</v>
      </c>
      <c r="AP524" s="43">
        <v>0</v>
      </c>
      <c r="AQ524" s="43">
        <v>0</v>
      </c>
      <c r="AR524" s="43">
        <v>0</v>
      </c>
      <c r="AS524" s="43">
        <v>0</v>
      </c>
      <c r="AT524" s="43">
        <v>0</v>
      </c>
      <c r="AU524" s="43">
        <v>0</v>
      </c>
      <c r="AV524" s="43"/>
      <c r="AW524" s="19"/>
      <c r="AX524" s="192">
        <f t="shared" si="95"/>
        <v>0</v>
      </c>
      <c r="AY524" s="192">
        <f t="shared" si="96"/>
        <v>0</v>
      </c>
      <c r="AZ524" s="192">
        <f t="shared" si="97"/>
        <v>0</v>
      </c>
      <c r="BA524" s="158">
        <f t="shared" si="98"/>
        <v>4</v>
      </c>
      <c r="BB524" s="217">
        <f t="shared" si="101"/>
        <v>1</v>
      </c>
      <c r="BC524" s="216">
        <f t="shared" si="99"/>
        <v>1</v>
      </c>
      <c r="BD524" s="14">
        <f t="shared" si="91"/>
        <v>35</v>
      </c>
      <c r="BE524" s="349">
        <f t="shared" si="100"/>
        <v>17930272</v>
      </c>
    </row>
    <row r="525" spans="1:57" s="14" customFormat="1" x14ac:dyDescent="0.2">
      <c r="A525" s="40">
        <v>42508</v>
      </c>
      <c r="B525" s="22">
        <v>9080398538</v>
      </c>
      <c r="C525" s="22">
        <f>COUNTIF(СписМінфін!$B$2:$B$101,F525)</f>
        <v>0</v>
      </c>
      <c r="D525" s="22">
        <v>9080398538</v>
      </c>
      <c r="E525" s="22" t="str">
        <f t="shared" si="92"/>
        <v>5ТОВАРИСТВО З ОБМЕЖЕНОЮ ВIДПОВIДАЛЬНIСТЮ "АДМ ТРЕЙДІНГ УКРАЇНА"</v>
      </c>
      <c r="F525" s="71" t="s">
        <v>127</v>
      </c>
      <c r="G525" s="41">
        <v>200274426590</v>
      </c>
      <c r="H525" s="40">
        <v>42508</v>
      </c>
      <c r="I525" s="40">
        <v>42508</v>
      </c>
      <c r="J525" s="40" t="s">
        <v>108</v>
      </c>
      <c r="K525" s="42">
        <v>31200697</v>
      </c>
      <c r="L525" s="40">
        <v>42553</v>
      </c>
      <c r="M525" s="192">
        <f t="shared" si="93"/>
        <v>31200697</v>
      </c>
      <c r="N525" s="40">
        <v>42555</v>
      </c>
      <c r="O525" s="24">
        <v>31200697</v>
      </c>
      <c r="P525" s="43">
        <v>0</v>
      </c>
      <c r="Q525" s="43">
        <v>0</v>
      </c>
      <c r="R525" s="43">
        <v>0</v>
      </c>
      <c r="S525" s="43">
        <v>0</v>
      </c>
      <c r="T525" s="43">
        <v>0</v>
      </c>
      <c r="U525" s="43">
        <v>0</v>
      </c>
      <c r="V525" s="43">
        <v>0</v>
      </c>
      <c r="W525" s="43">
        <v>0</v>
      </c>
      <c r="X525" s="43">
        <v>0</v>
      </c>
      <c r="Y525" s="223">
        <v>0</v>
      </c>
      <c r="Z525" s="339"/>
      <c r="AA525" s="228">
        <v>0</v>
      </c>
      <c r="AB525" s="43">
        <v>0</v>
      </c>
      <c r="AC525" s="195">
        <v>0</v>
      </c>
      <c r="AD525" s="43">
        <v>0</v>
      </c>
      <c r="AE525" s="43">
        <v>0</v>
      </c>
      <c r="AF525" s="223">
        <v>0</v>
      </c>
      <c r="AG525" s="234"/>
      <c r="AH525" s="228">
        <v>0</v>
      </c>
      <c r="AI525" s="194">
        <f t="shared" si="94"/>
        <v>31200697</v>
      </c>
      <c r="AJ525" s="40">
        <v>42566</v>
      </c>
      <c r="AK525" s="56">
        <v>31200697</v>
      </c>
      <c r="AL525" s="43">
        <v>0</v>
      </c>
      <c r="AM525" s="43">
        <v>0</v>
      </c>
      <c r="AN525" s="43">
        <v>0</v>
      </c>
      <c r="AO525" s="43">
        <v>0</v>
      </c>
      <c r="AP525" s="43">
        <v>0</v>
      </c>
      <c r="AQ525" s="43">
        <v>0</v>
      </c>
      <c r="AR525" s="43">
        <v>0</v>
      </c>
      <c r="AS525" s="43">
        <v>0</v>
      </c>
      <c r="AT525" s="43">
        <v>0</v>
      </c>
      <c r="AU525" s="43">
        <v>0</v>
      </c>
      <c r="AV525" s="43"/>
      <c r="AW525" s="19"/>
      <c r="AX525" s="192">
        <f t="shared" si="95"/>
        <v>0</v>
      </c>
      <c r="AY525" s="192">
        <f t="shared" si="96"/>
        <v>0</v>
      </c>
      <c r="AZ525" s="192">
        <f t="shared" si="97"/>
        <v>0</v>
      </c>
      <c r="BA525" s="158">
        <f t="shared" si="98"/>
        <v>5</v>
      </c>
      <c r="BB525" s="217">
        <f t="shared" si="101"/>
        <v>1</v>
      </c>
      <c r="BC525" s="216">
        <f t="shared" si="99"/>
        <v>1</v>
      </c>
      <c r="BD525" s="14">
        <f t="shared" si="91"/>
        <v>47</v>
      </c>
      <c r="BE525" s="349">
        <f t="shared" si="100"/>
        <v>31200697</v>
      </c>
    </row>
    <row r="526" spans="1:57" s="14" customFormat="1" x14ac:dyDescent="0.2">
      <c r="A526" s="40">
        <v>42538</v>
      </c>
      <c r="B526" s="22">
        <v>9101845655</v>
      </c>
      <c r="C526" s="22">
        <f>COUNTIF(СписМінфін!$B$2:$B$101,F526)</f>
        <v>0</v>
      </c>
      <c r="D526" s="22">
        <v>9101845655</v>
      </c>
      <c r="E526" s="22" t="str">
        <f t="shared" si="92"/>
        <v>6ТОВАРИСТВО З ОБМЕЖЕНОЮ ВIДПОВIДАЛЬНIСТЮ "АДМ ТРЕЙДІНГ УКРАЇНА"</v>
      </c>
      <c r="F526" s="71" t="s">
        <v>127</v>
      </c>
      <c r="G526" s="41">
        <v>200274426590</v>
      </c>
      <c r="H526" s="40">
        <v>42538</v>
      </c>
      <c r="I526" s="40">
        <v>42538</v>
      </c>
      <c r="J526" s="40" t="s">
        <v>108</v>
      </c>
      <c r="K526" s="42">
        <v>120744568</v>
      </c>
      <c r="L526" s="40">
        <v>42600</v>
      </c>
      <c r="M526" s="192">
        <f t="shared" si="93"/>
        <v>111900262</v>
      </c>
      <c r="N526" s="40">
        <v>42600</v>
      </c>
      <c r="O526" s="24">
        <v>111900262</v>
      </c>
      <c r="P526" s="43">
        <v>0</v>
      </c>
      <c r="Q526" s="43">
        <v>0</v>
      </c>
      <c r="R526" s="43">
        <v>0</v>
      </c>
      <c r="S526" s="43">
        <v>0</v>
      </c>
      <c r="T526" s="43">
        <v>0</v>
      </c>
      <c r="U526" s="43">
        <v>0</v>
      </c>
      <c r="V526" s="43">
        <v>0</v>
      </c>
      <c r="W526" s="43">
        <v>0</v>
      </c>
      <c r="X526" s="43">
        <v>0</v>
      </c>
      <c r="Y526" s="223">
        <v>0</v>
      </c>
      <c r="Z526" s="339"/>
      <c r="AA526" s="228">
        <v>0</v>
      </c>
      <c r="AB526" s="43">
        <v>0</v>
      </c>
      <c r="AC526" s="195">
        <v>0</v>
      </c>
      <c r="AD526" s="43">
        <v>0</v>
      </c>
      <c r="AE526" s="43">
        <v>0</v>
      </c>
      <c r="AF526" s="223">
        <v>0</v>
      </c>
      <c r="AG526" s="234"/>
      <c r="AH526" s="228">
        <v>0</v>
      </c>
      <c r="AI526" s="194">
        <f t="shared" si="94"/>
        <v>111900262</v>
      </c>
      <c r="AJ526" s="40">
        <v>42613</v>
      </c>
      <c r="AK526" s="56">
        <v>111900262</v>
      </c>
      <c r="AL526" s="43">
        <v>0</v>
      </c>
      <c r="AM526" s="43">
        <v>0</v>
      </c>
      <c r="AN526" s="43">
        <v>0</v>
      </c>
      <c r="AO526" s="43">
        <v>0</v>
      </c>
      <c r="AP526" s="43">
        <v>0</v>
      </c>
      <c r="AQ526" s="43">
        <v>0</v>
      </c>
      <c r="AR526" s="43">
        <v>0</v>
      </c>
      <c r="AS526" s="43">
        <v>0</v>
      </c>
      <c r="AT526" s="43">
        <v>0</v>
      </c>
      <c r="AU526" s="43">
        <v>0</v>
      </c>
      <c r="AV526" s="43"/>
      <c r="AW526" s="19"/>
      <c r="AX526" s="192">
        <f t="shared" si="95"/>
        <v>8844306</v>
      </c>
      <c r="AY526" s="192">
        <f t="shared" si="96"/>
        <v>0</v>
      </c>
      <c r="AZ526" s="192">
        <f t="shared" si="97"/>
        <v>8844306</v>
      </c>
      <c r="BA526" s="158">
        <f t="shared" si="98"/>
        <v>6</v>
      </c>
      <c r="BB526" s="217">
        <f t="shared" si="101"/>
        <v>0.92675193471229278</v>
      </c>
      <c r="BC526" s="216">
        <f t="shared" si="99"/>
        <v>1</v>
      </c>
      <c r="BD526" s="14">
        <f t="shared" si="91"/>
        <v>62</v>
      </c>
      <c r="BE526" s="349">
        <f t="shared" si="100"/>
        <v>120744568</v>
      </c>
    </row>
    <row r="527" spans="1:57" s="14" customFormat="1" x14ac:dyDescent="0.2">
      <c r="A527" s="40">
        <v>42569</v>
      </c>
      <c r="B527" s="22">
        <v>9123506620</v>
      </c>
      <c r="C527" s="22">
        <f>COUNTIF(СписМінфін!$B$2:$B$101,F527)</f>
        <v>0</v>
      </c>
      <c r="D527" s="22">
        <v>9123506620</v>
      </c>
      <c r="E527" s="22" t="str">
        <f t="shared" si="92"/>
        <v>7ТОВАРИСТВО З ОБМЕЖЕНОЮ ВIДПОВIДАЛЬНIСТЮ "АДМ ТРЕЙДІНГ УКРАЇНА"</v>
      </c>
      <c r="F527" s="71" t="s">
        <v>127</v>
      </c>
      <c r="G527" s="41">
        <v>200274426590</v>
      </c>
      <c r="H527" s="40">
        <v>42569</v>
      </c>
      <c r="I527" s="40">
        <v>42569</v>
      </c>
      <c r="J527" s="40" t="s">
        <v>108</v>
      </c>
      <c r="K527" s="42">
        <v>129335988</v>
      </c>
      <c r="L527" s="40">
        <v>42607</v>
      </c>
      <c r="M527" s="192">
        <f t="shared" si="93"/>
        <v>95490605.189999998</v>
      </c>
      <c r="N527" s="40">
        <v>42607</v>
      </c>
      <c r="O527" s="24">
        <v>95490605.189999998</v>
      </c>
      <c r="P527" s="43">
        <v>0</v>
      </c>
      <c r="Q527" s="43">
        <v>0</v>
      </c>
      <c r="R527" s="43">
        <v>0</v>
      </c>
      <c r="S527" s="43">
        <v>0</v>
      </c>
      <c r="T527" s="43">
        <v>0</v>
      </c>
      <c r="U527" s="43">
        <v>0</v>
      </c>
      <c r="V527" s="43">
        <v>0</v>
      </c>
      <c r="W527" s="43">
        <v>0</v>
      </c>
      <c r="X527" s="43">
        <v>0</v>
      </c>
      <c r="Y527" s="223">
        <v>0</v>
      </c>
      <c r="Z527" s="339"/>
      <c r="AA527" s="227">
        <v>42632</v>
      </c>
      <c r="AB527" s="61">
        <v>924109</v>
      </c>
      <c r="AC527" s="193">
        <v>1005335.47</v>
      </c>
      <c r="AD527" s="40" t="s">
        <v>108</v>
      </c>
      <c r="AE527" s="22" t="s">
        <v>108</v>
      </c>
      <c r="AF527" s="241" t="s">
        <v>108</v>
      </c>
      <c r="AG527" s="252"/>
      <c r="AH527" s="228">
        <v>0</v>
      </c>
      <c r="AI527" s="194">
        <f t="shared" si="94"/>
        <v>95490605.189999998</v>
      </c>
      <c r="AJ527" s="40">
        <v>42613</v>
      </c>
      <c r="AK527" s="56">
        <v>95490605.189999998</v>
      </c>
      <c r="AL527" s="43">
        <v>0</v>
      </c>
      <c r="AM527" s="43">
        <v>0</v>
      </c>
      <c r="AN527" s="43">
        <v>0</v>
      </c>
      <c r="AO527" s="43">
        <v>0</v>
      </c>
      <c r="AP527" s="43">
        <v>0</v>
      </c>
      <c r="AQ527" s="43">
        <v>0</v>
      </c>
      <c r="AR527" s="43">
        <v>0</v>
      </c>
      <c r="AS527" s="43">
        <v>0</v>
      </c>
      <c r="AT527" s="43">
        <v>0</v>
      </c>
      <c r="AU527" s="43">
        <v>0</v>
      </c>
      <c r="AV527" s="43"/>
      <c r="AW527" s="19"/>
      <c r="AX527" s="192">
        <f t="shared" si="95"/>
        <v>32840047.340000004</v>
      </c>
      <c r="AY527" s="192">
        <f t="shared" si="96"/>
        <v>0</v>
      </c>
      <c r="AZ527" s="192">
        <f t="shared" si="97"/>
        <v>33845382.810000002</v>
      </c>
      <c r="BA527" s="158">
        <f t="shared" si="98"/>
        <v>7</v>
      </c>
      <c r="BB527" s="217">
        <f t="shared" si="101"/>
        <v>0.7440981815913158</v>
      </c>
      <c r="BC527" s="216">
        <f t="shared" si="99"/>
        <v>1</v>
      </c>
      <c r="BD527" s="14">
        <f t="shared" si="91"/>
        <v>38</v>
      </c>
      <c r="BE527" s="349">
        <f t="shared" si="100"/>
        <v>128330652.53</v>
      </c>
    </row>
    <row r="528" spans="1:57" s="14" customFormat="1" x14ac:dyDescent="0.2">
      <c r="A528" s="40">
        <v>42599</v>
      </c>
      <c r="B528" s="22">
        <v>9148032256</v>
      </c>
      <c r="C528" s="22">
        <f>COUNTIF(СписМінфін!$B$2:$B$101,F528)</f>
        <v>0</v>
      </c>
      <c r="D528" s="22">
        <v>9148032256</v>
      </c>
      <c r="E528" s="22" t="str">
        <f t="shared" si="92"/>
        <v>8ТОВАРИСТВО З ОБМЕЖЕНОЮ ВIДПОВIДАЛЬНIСТЮ "АДМ ТРЕЙДІНГ УКРАЇНА"</v>
      </c>
      <c r="F528" s="71" t="s">
        <v>127</v>
      </c>
      <c r="G528" s="41">
        <v>200274426590</v>
      </c>
      <c r="H528" s="40">
        <v>42599</v>
      </c>
      <c r="I528" s="40">
        <v>42599</v>
      </c>
      <c r="J528" s="40" t="s">
        <v>108</v>
      </c>
      <c r="K528" s="42">
        <v>385284077</v>
      </c>
      <c r="L528" s="40">
        <v>42636</v>
      </c>
      <c r="M528" s="192">
        <f t="shared" si="93"/>
        <v>353725497.04000002</v>
      </c>
      <c r="N528" s="40">
        <v>42636</v>
      </c>
      <c r="O528" s="24">
        <v>353725497.04000002</v>
      </c>
      <c r="P528" s="43">
        <v>0</v>
      </c>
      <c r="Q528" s="43">
        <v>0</v>
      </c>
      <c r="R528" s="43">
        <v>0</v>
      </c>
      <c r="S528" s="43">
        <v>0</v>
      </c>
      <c r="T528" s="43">
        <v>0</v>
      </c>
      <c r="U528" s="43">
        <v>0</v>
      </c>
      <c r="V528" s="43">
        <v>0</v>
      </c>
      <c r="W528" s="43">
        <v>0</v>
      </c>
      <c r="X528" s="43">
        <v>0</v>
      </c>
      <c r="Y528" s="223">
        <v>0</v>
      </c>
      <c r="Z528" s="339"/>
      <c r="AA528" s="228">
        <v>0</v>
      </c>
      <c r="AB528" s="43">
        <v>0</v>
      </c>
      <c r="AC528" s="195">
        <v>0</v>
      </c>
      <c r="AD528" s="43">
        <v>0</v>
      </c>
      <c r="AE528" s="43">
        <v>0</v>
      </c>
      <c r="AF528" s="223">
        <v>0</v>
      </c>
      <c r="AG528" s="234"/>
      <c r="AH528" s="228">
        <v>0</v>
      </c>
      <c r="AI528" s="194">
        <f t="shared" si="94"/>
        <v>353725497.04000002</v>
      </c>
      <c r="AJ528" s="40">
        <v>42642</v>
      </c>
      <c r="AK528" s="56">
        <v>353725497.04000002</v>
      </c>
      <c r="AL528" s="43">
        <v>0</v>
      </c>
      <c r="AM528" s="43">
        <v>0</v>
      </c>
      <c r="AN528" s="43">
        <v>0</v>
      </c>
      <c r="AO528" s="43">
        <v>0</v>
      </c>
      <c r="AP528" s="43">
        <v>0</v>
      </c>
      <c r="AQ528" s="43">
        <v>0</v>
      </c>
      <c r="AR528" s="43">
        <v>0</v>
      </c>
      <c r="AS528" s="43">
        <v>0</v>
      </c>
      <c r="AT528" s="43">
        <v>0</v>
      </c>
      <c r="AU528" s="43">
        <v>0</v>
      </c>
      <c r="AV528" s="43"/>
      <c r="AW528" s="19"/>
      <c r="AX528" s="192">
        <f t="shared" si="95"/>
        <v>31558579.959999979</v>
      </c>
      <c r="AY528" s="192">
        <f t="shared" si="96"/>
        <v>0</v>
      </c>
      <c r="AZ528" s="192">
        <f t="shared" si="97"/>
        <v>31558579.959999979</v>
      </c>
      <c r="BA528" s="158">
        <f t="shared" si="98"/>
        <v>8</v>
      </c>
      <c r="BB528" s="217">
        <f t="shared" si="101"/>
        <v>0.91809010067135477</v>
      </c>
      <c r="BC528" s="216">
        <f t="shared" si="99"/>
        <v>1</v>
      </c>
      <c r="BD528" s="14">
        <f t="shared" si="91"/>
        <v>37</v>
      </c>
      <c r="BE528" s="349">
        <f t="shared" si="100"/>
        <v>385284077</v>
      </c>
    </row>
    <row r="529" spans="1:57" s="14" customFormat="1" x14ac:dyDescent="0.2">
      <c r="A529" s="40">
        <v>42632</v>
      </c>
      <c r="B529" s="22">
        <v>9171610655</v>
      </c>
      <c r="C529" s="22">
        <f>COUNTIF(СписМінфін!$B$2:$B$101,F529)</f>
        <v>0</v>
      </c>
      <c r="D529" s="22">
        <v>9171610655</v>
      </c>
      <c r="E529" s="22" t="str">
        <f t="shared" si="92"/>
        <v>9ТОВАРИСТВО З ОБМЕЖЕНОЮ ВIДПОВIДАЛЬНIСТЮ "АДМ ТРЕЙДІНГ УКРАЇНА"</v>
      </c>
      <c r="F529" s="71" t="s">
        <v>127</v>
      </c>
      <c r="G529" s="41">
        <v>200274426590</v>
      </c>
      <c r="H529" s="40">
        <v>42632</v>
      </c>
      <c r="I529" s="40">
        <v>42632</v>
      </c>
      <c r="J529" s="40" t="s">
        <v>108</v>
      </c>
      <c r="K529" s="42">
        <v>368882185</v>
      </c>
      <c r="L529" s="40">
        <v>42663</v>
      </c>
      <c r="M529" s="192">
        <f t="shared" si="93"/>
        <v>348374377.13999999</v>
      </c>
      <c r="N529" s="40">
        <v>42664</v>
      </c>
      <c r="O529" s="24">
        <v>348374377.13999999</v>
      </c>
      <c r="P529" s="43">
        <v>0</v>
      </c>
      <c r="Q529" s="43">
        <v>0</v>
      </c>
      <c r="R529" s="43">
        <v>0</v>
      </c>
      <c r="S529" s="43">
        <v>0</v>
      </c>
      <c r="T529" s="43">
        <v>0</v>
      </c>
      <c r="U529" s="43">
        <v>0</v>
      </c>
      <c r="V529" s="43">
        <v>0</v>
      </c>
      <c r="W529" s="43">
        <v>0</v>
      </c>
      <c r="X529" s="43">
        <v>0</v>
      </c>
      <c r="Y529" s="223">
        <v>0</v>
      </c>
      <c r="Z529" s="339"/>
      <c r="AA529" s="228">
        <v>0</v>
      </c>
      <c r="AB529" s="43">
        <v>0</v>
      </c>
      <c r="AC529" s="195">
        <v>0</v>
      </c>
      <c r="AD529" s="43">
        <v>0</v>
      </c>
      <c r="AE529" s="43">
        <v>0</v>
      </c>
      <c r="AF529" s="223">
        <v>0</v>
      </c>
      <c r="AG529" s="234"/>
      <c r="AH529" s="228">
        <v>0</v>
      </c>
      <c r="AI529" s="194">
        <f t="shared" si="94"/>
        <v>348374377.13999999</v>
      </c>
      <c r="AJ529" s="40">
        <v>42670</v>
      </c>
      <c r="AK529" s="56">
        <v>348374377.13999999</v>
      </c>
      <c r="AL529" s="43">
        <v>0</v>
      </c>
      <c r="AM529" s="43">
        <v>0</v>
      </c>
      <c r="AN529" s="43">
        <v>0</v>
      </c>
      <c r="AO529" s="43">
        <v>0</v>
      </c>
      <c r="AP529" s="43">
        <v>0</v>
      </c>
      <c r="AQ529" s="43">
        <v>0</v>
      </c>
      <c r="AR529" s="43">
        <v>0</v>
      </c>
      <c r="AS529" s="43">
        <v>0</v>
      </c>
      <c r="AT529" s="43">
        <v>0</v>
      </c>
      <c r="AU529" s="43">
        <v>0</v>
      </c>
      <c r="AV529" s="43"/>
      <c r="AW529" s="19"/>
      <c r="AX529" s="192">
        <f t="shared" si="95"/>
        <v>20507807.860000014</v>
      </c>
      <c r="AY529" s="192">
        <f t="shared" si="96"/>
        <v>0</v>
      </c>
      <c r="AZ529" s="192">
        <f t="shared" si="97"/>
        <v>20507807.860000014</v>
      </c>
      <c r="BA529" s="158">
        <f t="shared" si="98"/>
        <v>9</v>
      </c>
      <c r="BB529" s="217">
        <f t="shared" si="101"/>
        <v>0.94440553462889509</v>
      </c>
      <c r="BC529" s="216">
        <f t="shared" si="99"/>
        <v>1</v>
      </c>
      <c r="BD529" s="14">
        <f t="shared" si="91"/>
        <v>32</v>
      </c>
      <c r="BE529" s="349">
        <f t="shared" si="100"/>
        <v>368882185</v>
      </c>
    </row>
    <row r="530" spans="1:57" s="14" customFormat="1" x14ac:dyDescent="0.2">
      <c r="A530" s="40">
        <v>42662</v>
      </c>
      <c r="B530" s="22">
        <v>9197024370</v>
      </c>
      <c r="C530" s="22">
        <f>COUNTIF(СписМінфін!$B$2:$B$101,F530)</f>
        <v>0</v>
      </c>
      <c r="D530" s="22">
        <v>9197024370</v>
      </c>
      <c r="E530" s="22" t="str">
        <f t="shared" si="92"/>
        <v>10ТОВАРИСТВО З ОБМЕЖЕНОЮ ВIДПОВIДАЛЬНIСТЮ "АДМ ТРЕЙДІНГ УКРАЇНА"</v>
      </c>
      <c r="F530" s="71" t="s">
        <v>127</v>
      </c>
      <c r="G530" s="41">
        <v>200274426590</v>
      </c>
      <c r="H530" s="40">
        <v>42662</v>
      </c>
      <c r="I530" s="40">
        <v>42662</v>
      </c>
      <c r="J530" s="40" t="s">
        <v>108</v>
      </c>
      <c r="K530" s="42">
        <v>309180756</v>
      </c>
      <c r="L530" s="40">
        <v>42692</v>
      </c>
      <c r="M530" s="192">
        <f t="shared" si="93"/>
        <v>300382602.30000001</v>
      </c>
      <c r="N530" s="40">
        <v>42695</v>
      </c>
      <c r="O530" s="24">
        <v>300382602.30000001</v>
      </c>
      <c r="P530" s="43">
        <v>0</v>
      </c>
      <c r="Q530" s="43">
        <v>0</v>
      </c>
      <c r="R530" s="43">
        <v>0</v>
      </c>
      <c r="S530" s="43">
        <v>0</v>
      </c>
      <c r="T530" s="43">
        <v>0</v>
      </c>
      <c r="U530" s="43">
        <v>0</v>
      </c>
      <c r="V530" s="43">
        <v>0</v>
      </c>
      <c r="W530" s="43">
        <v>0</v>
      </c>
      <c r="X530" s="43">
        <v>0</v>
      </c>
      <c r="Y530" s="223">
        <v>0</v>
      </c>
      <c r="Z530" s="339"/>
      <c r="AA530" s="228">
        <v>0</v>
      </c>
      <c r="AB530" s="43">
        <v>0</v>
      </c>
      <c r="AC530" s="195">
        <v>0</v>
      </c>
      <c r="AD530" s="43">
        <v>0</v>
      </c>
      <c r="AE530" s="43">
        <v>0</v>
      </c>
      <c r="AF530" s="223">
        <v>0</v>
      </c>
      <c r="AG530" s="234"/>
      <c r="AH530" s="228">
        <v>0</v>
      </c>
      <c r="AI530" s="194">
        <f t="shared" si="94"/>
        <v>300382602.30000001</v>
      </c>
      <c r="AJ530" s="40">
        <v>42726</v>
      </c>
      <c r="AK530" s="56">
        <v>300382602.30000001</v>
      </c>
      <c r="AL530" s="43">
        <v>0</v>
      </c>
      <c r="AM530" s="43">
        <v>0</v>
      </c>
      <c r="AN530" s="43">
        <v>0</v>
      </c>
      <c r="AO530" s="43">
        <v>0</v>
      </c>
      <c r="AP530" s="43">
        <v>0</v>
      </c>
      <c r="AQ530" s="43">
        <v>0</v>
      </c>
      <c r="AR530" s="43">
        <v>0</v>
      </c>
      <c r="AS530" s="43">
        <v>0</v>
      </c>
      <c r="AT530" s="43">
        <v>0</v>
      </c>
      <c r="AU530" s="43">
        <v>0</v>
      </c>
      <c r="AV530" s="43"/>
      <c r="AW530" s="19"/>
      <c r="AX530" s="192">
        <f t="shared" si="95"/>
        <v>8798153.6999999881</v>
      </c>
      <c r="AY530" s="192">
        <f t="shared" si="96"/>
        <v>0</v>
      </c>
      <c r="AZ530" s="192">
        <f t="shared" si="97"/>
        <v>8798153.6999999881</v>
      </c>
      <c r="BA530" s="158">
        <f t="shared" si="98"/>
        <v>10</v>
      </c>
      <c r="BB530" s="217">
        <f t="shared" si="101"/>
        <v>0.97154365681155141</v>
      </c>
      <c r="BC530" s="216">
        <f t="shared" si="99"/>
        <v>1</v>
      </c>
      <c r="BD530" s="14">
        <f t="shared" si="91"/>
        <v>33</v>
      </c>
      <c r="BE530" s="349">
        <f t="shared" si="100"/>
        <v>309180756</v>
      </c>
    </row>
    <row r="531" spans="1:57" s="14" customFormat="1" x14ac:dyDescent="0.2">
      <c r="A531" s="40">
        <v>42692</v>
      </c>
      <c r="B531" s="22">
        <v>9221664444</v>
      </c>
      <c r="C531" s="22">
        <f>COUNTIF(СписМінфін!$B$2:$B$101,F531)</f>
        <v>0</v>
      </c>
      <c r="D531" s="22">
        <v>9221664444</v>
      </c>
      <c r="E531" s="22" t="str">
        <f t="shared" si="92"/>
        <v>11ТОВАРИСТВО З ОБМЕЖЕНОЮ ВIДПОВIДАЛЬНIСТЮ "АДМ ТРЕЙДІНГ УКРАЇНА"</v>
      </c>
      <c r="F531" s="71" t="s">
        <v>127</v>
      </c>
      <c r="G531" s="41">
        <v>200274426590</v>
      </c>
      <c r="H531" s="40">
        <v>42692</v>
      </c>
      <c r="I531" s="40">
        <v>42692</v>
      </c>
      <c r="J531" s="40" t="s">
        <v>108</v>
      </c>
      <c r="K531" s="42">
        <v>327041987</v>
      </c>
      <c r="L531" s="40">
        <v>42725</v>
      </c>
      <c r="M531" s="192">
        <f t="shared" si="93"/>
        <v>308840712.54000002</v>
      </c>
      <c r="N531" s="40">
        <v>42725</v>
      </c>
      <c r="O531" s="24">
        <v>308840712.54000002</v>
      </c>
      <c r="P531" s="43">
        <v>0</v>
      </c>
      <c r="Q531" s="43">
        <v>0</v>
      </c>
      <c r="R531" s="43">
        <v>0</v>
      </c>
      <c r="S531" s="43">
        <v>0</v>
      </c>
      <c r="T531" s="43">
        <v>0</v>
      </c>
      <c r="U531" s="43">
        <v>0</v>
      </c>
      <c r="V531" s="43">
        <v>0</v>
      </c>
      <c r="W531" s="43">
        <v>0</v>
      </c>
      <c r="X531" s="43">
        <v>0</v>
      </c>
      <c r="Y531" s="223">
        <v>0</v>
      </c>
      <c r="Z531" s="339"/>
      <c r="AA531" s="228">
        <v>0</v>
      </c>
      <c r="AB531" s="43">
        <v>0</v>
      </c>
      <c r="AC531" s="195">
        <v>0</v>
      </c>
      <c r="AD531" s="43">
        <v>0</v>
      </c>
      <c r="AE531" s="43">
        <v>0</v>
      </c>
      <c r="AF531" s="223">
        <v>0</v>
      </c>
      <c r="AG531" s="234"/>
      <c r="AH531" s="228">
        <v>0</v>
      </c>
      <c r="AI531" s="194">
        <f t="shared" si="94"/>
        <v>308840712.54000002</v>
      </c>
      <c r="AJ531" s="40">
        <v>42730</v>
      </c>
      <c r="AK531" s="56">
        <v>308840712.54000002</v>
      </c>
      <c r="AL531" s="43">
        <v>0</v>
      </c>
      <c r="AM531" s="43">
        <v>0</v>
      </c>
      <c r="AN531" s="43">
        <v>0</v>
      </c>
      <c r="AO531" s="43">
        <v>0</v>
      </c>
      <c r="AP531" s="43">
        <v>0</v>
      </c>
      <c r="AQ531" s="43">
        <v>0</v>
      </c>
      <c r="AR531" s="43">
        <v>0</v>
      </c>
      <c r="AS531" s="43">
        <v>0</v>
      </c>
      <c r="AT531" s="43">
        <v>0</v>
      </c>
      <c r="AU531" s="43">
        <v>0</v>
      </c>
      <c r="AV531" s="43"/>
      <c r="AW531" s="19"/>
      <c r="AX531" s="192">
        <f t="shared" si="95"/>
        <v>18201274.459999979</v>
      </c>
      <c r="AY531" s="192">
        <f t="shared" si="96"/>
        <v>0</v>
      </c>
      <c r="AZ531" s="192">
        <f t="shared" si="97"/>
        <v>18201274.459999979</v>
      </c>
      <c r="BA531" s="158">
        <f t="shared" si="98"/>
        <v>11</v>
      </c>
      <c r="BB531" s="217">
        <f t="shared" si="101"/>
        <v>0.94434575625300377</v>
      </c>
      <c r="BC531" s="216">
        <f t="shared" si="99"/>
        <v>1</v>
      </c>
      <c r="BD531" s="14">
        <f t="shared" si="91"/>
        <v>33</v>
      </c>
      <c r="BE531" s="349">
        <f t="shared" si="100"/>
        <v>327041987</v>
      </c>
    </row>
    <row r="532" spans="1:57" s="14" customFormat="1" x14ac:dyDescent="0.2">
      <c r="A532" s="40">
        <v>42723</v>
      </c>
      <c r="B532" s="22">
        <v>9246100289</v>
      </c>
      <c r="C532" s="22">
        <f>COUNTIF(СписМінфін!$B$2:$B$101,F532)</f>
        <v>0</v>
      </c>
      <c r="D532" s="22">
        <v>9246100289</v>
      </c>
      <c r="E532" s="22" t="str">
        <f t="shared" si="92"/>
        <v>12ТОВАРИСТВО З ОБМЕЖЕНОЮ ВIДПОВIДАЛЬНIСТЮ "АДМ ТРЕЙДІНГ УКРАЇНА"</v>
      </c>
      <c r="F532" s="71" t="s">
        <v>127</v>
      </c>
      <c r="G532" s="41">
        <v>200274426590</v>
      </c>
      <c r="H532" s="40">
        <v>42723</v>
      </c>
      <c r="I532" s="40">
        <v>42723</v>
      </c>
      <c r="J532" s="40" t="s">
        <v>108</v>
      </c>
      <c r="K532" s="42">
        <v>392209160</v>
      </c>
      <c r="L532" s="40">
        <v>42733</v>
      </c>
      <c r="M532" s="192">
        <f t="shared" si="93"/>
        <v>274546412</v>
      </c>
      <c r="N532" s="40">
        <v>42733</v>
      </c>
      <c r="O532" s="24">
        <v>274546412</v>
      </c>
      <c r="P532" s="43">
        <v>0</v>
      </c>
      <c r="Q532" s="43">
        <v>0</v>
      </c>
      <c r="R532" s="43">
        <v>0</v>
      </c>
      <c r="S532" s="43">
        <v>0</v>
      </c>
      <c r="T532" s="43">
        <v>0</v>
      </c>
      <c r="U532" s="43">
        <v>0</v>
      </c>
      <c r="V532" s="43">
        <v>0</v>
      </c>
      <c r="W532" s="43">
        <v>0</v>
      </c>
      <c r="X532" s="43">
        <v>0</v>
      </c>
      <c r="Y532" s="223">
        <v>0</v>
      </c>
      <c r="Z532" s="339"/>
      <c r="AA532" s="228">
        <v>0</v>
      </c>
      <c r="AB532" s="43">
        <v>0</v>
      </c>
      <c r="AC532" s="195">
        <v>0</v>
      </c>
      <c r="AD532" s="43">
        <v>0</v>
      </c>
      <c r="AE532" s="43">
        <v>0</v>
      </c>
      <c r="AF532" s="223">
        <v>0</v>
      </c>
      <c r="AG532" s="234"/>
      <c r="AH532" s="228">
        <v>0</v>
      </c>
      <c r="AI532" s="194">
        <f t="shared" si="94"/>
        <v>274546412</v>
      </c>
      <c r="AJ532" s="40">
        <v>42734</v>
      </c>
      <c r="AK532" s="56">
        <v>274546412</v>
      </c>
      <c r="AL532" s="43">
        <v>0</v>
      </c>
      <c r="AM532" s="43">
        <v>0</v>
      </c>
      <c r="AN532" s="43">
        <v>0</v>
      </c>
      <c r="AO532" s="43">
        <v>0</v>
      </c>
      <c r="AP532" s="43">
        <v>0</v>
      </c>
      <c r="AQ532" s="43">
        <v>0</v>
      </c>
      <c r="AR532" s="43">
        <v>0</v>
      </c>
      <c r="AS532" s="43">
        <v>0</v>
      </c>
      <c r="AT532" s="43">
        <v>0</v>
      </c>
      <c r="AU532" s="43">
        <v>0</v>
      </c>
      <c r="AV532" s="43"/>
      <c r="AW532" s="19"/>
      <c r="AX532" s="192">
        <f t="shared" si="95"/>
        <v>117662748</v>
      </c>
      <c r="AY532" s="192">
        <f t="shared" si="96"/>
        <v>0</v>
      </c>
      <c r="AZ532" s="192">
        <f t="shared" si="97"/>
        <v>117662748</v>
      </c>
      <c r="BA532" s="158">
        <f t="shared" si="98"/>
        <v>12</v>
      </c>
      <c r="BB532" s="217">
        <f t="shared" si="101"/>
        <v>0.7</v>
      </c>
      <c r="BC532" s="216">
        <f t="shared" si="99"/>
        <v>1</v>
      </c>
      <c r="BD532" s="14">
        <f t="shared" si="91"/>
        <v>10</v>
      </c>
      <c r="BE532" s="349">
        <f t="shared" si="100"/>
        <v>392209160</v>
      </c>
    </row>
    <row r="533" spans="1:57" s="14" customFormat="1" x14ac:dyDescent="0.2">
      <c r="A533" s="40">
        <v>42419</v>
      </c>
      <c r="B533" s="22">
        <v>9020844994</v>
      </c>
      <c r="C533" s="22">
        <f>COUNTIF(СписМінфін!$B$2:$B$101,F533)</f>
        <v>1</v>
      </c>
      <c r="D533" s="22">
        <v>9020844994</v>
      </c>
      <c r="E533" s="22" t="str">
        <f t="shared" si="92"/>
        <v>2ТОВАРИСТВО З ОБМЕЖЕНОЮ ВIДПОВIДАЛЬНIСТЮ "АМБАР ЕКСПОРТ"</v>
      </c>
      <c r="F533" s="71" t="s">
        <v>59</v>
      </c>
      <c r="G533" s="41">
        <v>384069008150</v>
      </c>
      <c r="H533" s="40">
        <v>42419</v>
      </c>
      <c r="I533" s="40">
        <v>42419</v>
      </c>
      <c r="J533" s="40" t="s">
        <v>108</v>
      </c>
      <c r="K533" s="42">
        <v>12026219</v>
      </c>
      <c r="L533" s="40">
        <v>42450</v>
      </c>
      <c r="M533" s="24">
        <f t="shared" si="93"/>
        <v>11444305</v>
      </c>
      <c r="N533" s="40">
        <v>42451</v>
      </c>
      <c r="O533" s="24">
        <v>11444305</v>
      </c>
      <c r="P533" s="43">
        <v>0</v>
      </c>
      <c r="Q533" s="43">
        <v>0</v>
      </c>
      <c r="R533" s="43">
        <v>0</v>
      </c>
      <c r="S533" s="43">
        <v>0</v>
      </c>
      <c r="T533" s="43">
        <v>0</v>
      </c>
      <c r="U533" s="43">
        <v>0</v>
      </c>
      <c r="V533" s="43">
        <v>0</v>
      </c>
      <c r="W533" s="43">
        <v>0</v>
      </c>
      <c r="X533" s="43">
        <v>0</v>
      </c>
      <c r="Y533" s="223">
        <v>0</v>
      </c>
      <c r="Z533" s="339"/>
      <c r="AA533" s="228">
        <v>0</v>
      </c>
      <c r="AB533" s="43">
        <v>0</v>
      </c>
      <c r="AC533" s="43">
        <v>0</v>
      </c>
      <c r="AD533" s="43">
        <v>0</v>
      </c>
      <c r="AE533" s="43">
        <v>0</v>
      </c>
      <c r="AF533" s="223">
        <v>0</v>
      </c>
      <c r="AG533" s="234"/>
      <c r="AH533" s="228">
        <v>0</v>
      </c>
      <c r="AI533" s="56">
        <f t="shared" si="94"/>
        <v>11444305</v>
      </c>
      <c r="AJ533" s="40">
        <v>42454</v>
      </c>
      <c r="AK533" s="56">
        <v>11444305</v>
      </c>
      <c r="AL533" s="43">
        <v>0</v>
      </c>
      <c r="AM533" s="43">
        <v>0</v>
      </c>
      <c r="AN533" s="43">
        <v>0</v>
      </c>
      <c r="AO533" s="43">
        <v>0</v>
      </c>
      <c r="AP533" s="43">
        <v>0</v>
      </c>
      <c r="AQ533" s="43">
        <v>0</v>
      </c>
      <c r="AR533" s="43">
        <v>0</v>
      </c>
      <c r="AS533" s="43">
        <v>0</v>
      </c>
      <c r="AT533" s="43">
        <v>0</v>
      </c>
      <c r="AU533" s="43">
        <v>0</v>
      </c>
      <c r="AV533" s="43"/>
      <c r="AW533" s="19"/>
      <c r="AX533" s="24">
        <f t="shared" si="95"/>
        <v>581914</v>
      </c>
      <c r="AY533" s="24">
        <f t="shared" si="96"/>
        <v>0</v>
      </c>
      <c r="AZ533" s="24">
        <f t="shared" si="97"/>
        <v>581914</v>
      </c>
      <c r="BA533" s="457">
        <f t="shared" si="98"/>
        <v>2</v>
      </c>
      <c r="BB533" s="217">
        <f t="shared" si="101"/>
        <v>0.95161288847309367</v>
      </c>
      <c r="BC533" s="216">
        <f t="shared" si="99"/>
        <v>1</v>
      </c>
      <c r="BD533" s="14">
        <f t="shared" si="91"/>
        <v>32</v>
      </c>
      <c r="BE533" s="349">
        <f t="shared" si="100"/>
        <v>12026219</v>
      </c>
    </row>
    <row r="534" spans="1:57" s="14" customFormat="1" x14ac:dyDescent="0.2">
      <c r="A534" s="40">
        <v>42450</v>
      </c>
      <c r="B534" s="22">
        <v>9039959130</v>
      </c>
      <c r="C534" s="22">
        <f>COUNTIF(СписМінфін!$B$2:$B$101,F534)</f>
        <v>1</v>
      </c>
      <c r="D534" s="22">
        <v>9039959130</v>
      </c>
      <c r="E534" s="22" t="str">
        <f t="shared" si="92"/>
        <v>3ТОВАРИСТВО З ОБМЕЖЕНОЮ ВIДПОВIДАЛЬНIСТЮ "АМБАР ЕКСПОРТ"</v>
      </c>
      <c r="F534" s="71" t="s">
        <v>59</v>
      </c>
      <c r="G534" s="41">
        <v>384069008150</v>
      </c>
      <c r="H534" s="40">
        <v>42450</v>
      </c>
      <c r="I534" s="40">
        <v>42450</v>
      </c>
      <c r="J534" s="40" t="s">
        <v>108</v>
      </c>
      <c r="K534" s="42">
        <v>3248627</v>
      </c>
      <c r="L534" s="40">
        <v>42480</v>
      </c>
      <c r="M534" s="24">
        <f t="shared" si="93"/>
        <v>3248627</v>
      </c>
      <c r="N534" s="40">
        <v>42481</v>
      </c>
      <c r="O534" s="24">
        <v>3248627</v>
      </c>
      <c r="P534" s="43">
        <v>0</v>
      </c>
      <c r="Q534" s="43">
        <v>0</v>
      </c>
      <c r="R534" s="43">
        <v>0</v>
      </c>
      <c r="S534" s="43">
        <v>0</v>
      </c>
      <c r="T534" s="43">
        <v>0</v>
      </c>
      <c r="U534" s="43">
        <v>0</v>
      </c>
      <c r="V534" s="43">
        <v>0</v>
      </c>
      <c r="W534" s="43">
        <v>0</v>
      </c>
      <c r="X534" s="43">
        <v>0</v>
      </c>
      <c r="Y534" s="223">
        <v>0</v>
      </c>
      <c r="Z534" s="339"/>
      <c r="AA534" s="228">
        <v>0</v>
      </c>
      <c r="AB534" s="43">
        <v>0</v>
      </c>
      <c r="AC534" s="43">
        <v>0</v>
      </c>
      <c r="AD534" s="43">
        <v>0</v>
      </c>
      <c r="AE534" s="43">
        <v>0</v>
      </c>
      <c r="AF534" s="223">
        <v>0</v>
      </c>
      <c r="AG534" s="234"/>
      <c r="AH534" s="228">
        <v>0</v>
      </c>
      <c r="AI534" s="56">
        <f t="shared" si="94"/>
        <v>3248627</v>
      </c>
      <c r="AJ534" s="40">
        <v>42517</v>
      </c>
      <c r="AK534" s="56">
        <v>3248627</v>
      </c>
      <c r="AL534" s="43">
        <v>0</v>
      </c>
      <c r="AM534" s="43">
        <v>0</v>
      </c>
      <c r="AN534" s="43">
        <v>0</v>
      </c>
      <c r="AO534" s="43">
        <v>0</v>
      </c>
      <c r="AP534" s="43">
        <v>0</v>
      </c>
      <c r="AQ534" s="43">
        <v>0</v>
      </c>
      <c r="AR534" s="43">
        <v>0</v>
      </c>
      <c r="AS534" s="43">
        <v>0</v>
      </c>
      <c r="AT534" s="43">
        <v>0</v>
      </c>
      <c r="AU534" s="43">
        <v>0</v>
      </c>
      <c r="AV534" s="43"/>
      <c r="AW534" s="19"/>
      <c r="AX534" s="24">
        <f t="shared" si="95"/>
        <v>0</v>
      </c>
      <c r="AY534" s="24">
        <f t="shared" si="96"/>
        <v>0</v>
      </c>
      <c r="AZ534" s="24">
        <f t="shared" si="97"/>
        <v>0</v>
      </c>
      <c r="BA534" s="457">
        <f t="shared" si="98"/>
        <v>3</v>
      </c>
      <c r="BB534" s="217">
        <f t="shared" si="101"/>
        <v>1</v>
      </c>
      <c r="BC534" s="216">
        <f t="shared" si="99"/>
        <v>1</v>
      </c>
      <c r="BD534" s="14">
        <f t="shared" si="91"/>
        <v>31</v>
      </c>
      <c r="BE534" s="349">
        <f t="shared" si="100"/>
        <v>3248627</v>
      </c>
    </row>
    <row r="535" spans="1:57" s="14" customFormat="1" x14ac:dyDescent="0.2">
      <c r="A535" s="40">
        <v>42480</v>
      </c>
      <c r="B535" s="22">
        <v>9061090032</v>
      </c>
      <c r="C535" s="22">
        <f>COUNTIF(СписМінфін!$B$2:$B$101,F535)</f>
        <v>1</v>
      </c>
      <c r="D535" s="22">
        <v>9061090032</v>
      </c>
      <c r="E535" s="22" t="str">
        <f t="shared" si="92"/>
        <v>4ТОВАРИСТВО З ОБМЕЖЕНОЮ ВIДПОВIДАЛЬНIСТЮ "АМБАР ЕКСПОРТ"</v>
      </c>
      <c r="F535" s="71" t="s">
        <v>59</v>
      </c>
      <c r="G535" s="41">
        <v>384069008150</v>
      </c>
      <c r="H535" s="40">
        <v>42480</v>
      </c>
      <c r="I535" s="40">
        <v>42480</v>
      </c>
      <c r="J535" s="40" t="s">
        <v>108</v>
      </c>
      <c r="K535" s="42">
        <v>2066341</v>
      </c>
      <c r="L535" s="40">
        <v>42515</v>
      </c>
      <c r="M535" s="24">
        <f t="shared" si="93"/>
        <v>2066341</v>
      </c>
      <c r="N535" s="40">
        <v>42515</v>
      </c>
      <c r="O535" s="24">
        <v>2066341</v>
      </c>
      <c r="P535" s="43">
        <v>0</v>
      </c>
      <c r="Q535" s="43">
        <v>0</v>
      </c>
      <c r="R535" s="43">
        <v>0</v>
      </c>
      <c r="S535" s="43">
        <v>0</v>
      </c>
      <c r="T535" s="43">
        <v>0</v>
      </c>
      <c r="U535" s="43">
        <v>0</v>
      </c>
      <c r="V535" s="43">
        <v>0</v>
      </c>
      <c r="W535" s="43">
        <v>0</v>
      </c>
      <c r="X535" s="43">
        <v>0</v>
      </c>
      <c r="Y535" s="223">
        <v>0</v>
      </c>
      <c r="Z535" s="339"/>
      <c r="AA535" s="228">
        <v>0</v>
      </c>
      <c r="AB535" s="43">
        <v>0</v>
      </c>
      <c r="AC535" s="43">
        <v>0</v>
      </c>
      <c r="AD535" s="43">
        <v>0</v>
      </c>
      <c r="AE535" s="43">
        <v>0</v>
      </c>
      <c r="AF535" s="223">
        <v>0</v>
      </c>
      <c r="AG535" s="234"/>
      <c r="AH535" s="228">
        <v>0</v>
      </c>
      <c r="AI535" s="56">
        <f t="shared" si="94"/>
        <v>2066341</v>
      </c>
      <c r="AJ535" s="40">
        <v>42517</v>
      </c>
      <c r="AK535" s="56">
        <v>2066341</v>
      </c>
      <c r="AL535" s="43">
        <v>0</v>
      </c>
      <c r="AM535" s="43">
        <v>0</v>
      </c>
      <c r="AN535" s="43">
        <v>0</v>
      </c>
      <c r="AO535" s="43">
        <v>0</v>
      </c>
      <c r="AP535" s="43">
        <v>0</v>
      </c>
      <c r="AQ535" s="43">
        <v>0</v>
      </c>
      <c r="AR535" s="43">
        <v>0</v>
      </c>
      <c r="AS535" s="43">
        <v>0</v>
      </c>
      <c r="AT535" s="43">
        <v>0</v>
      </c>
      <c r="AU535" s="43">
        <v>0</v>
      </c>
      <c r="AV535" s="43"/>
      <c r="AW535" s="19"/>
      <c r="AX535" s="24">
        <f t="shared" si="95"/>
        <v>0</v>
      </c>
      <c r="AY535" s="24">
        <f t="shared" si="96"/>
        <v>0</v>
      </c>
      <c r="AZ535" s="24">
        <f t="shared" si="97"/>
        <v>0</v>
      </c>
      <c r="BA535" s="457">
        <f t="shared" si="98"/>
        <v>4</v>
      </c>
      <c r="BB535" s="217">
        <f t="shared" si="101"/>
        <v>1</v>
      </c>
      <c r="BC535" s="216">
        <f t="shared" si="99"/>
        <v>1</v>
      </c>
      <c r="BD535" s="14">
        <f t="shared" si="91"/>
        <v>35</v>
      </c>
      <c r="BE535" s="349">
        <f t="shared" si="100"/>
        <v>2066341</v>
      </c>
    </row>
    <row r="536" spans="1:57" s="14" customFormat="1" x14ac:dyDescent="0.2">
      <c r="A536" s="40">
        <v>42508</v>
      </c>
      <c r="B536" s="22">
        <v>9079958488</v>
      </c>
      <c r="C536" s="22">
        <f>COUNTIF(СписМінфін!$B$2:$B$101,F536)</f>
        <v>1</v>
      </c>
      <c r="D536" s="22">
        <v>9079958488</v>
      </c>
      <c r="E536" s="22" t="str">
        <f t="shared" si="92"/>
        <v>5ТОВАРИСТВО З ОБМЕЖЕНОЮ ВIДПОВIДАЛЬНIСТЮ "АМБАР ЕКСПОРТ"</v>
      </c>
      <c r="F536" s="71" t="s">
        <v>59</v>
      </c>
      <c r="G536" s="41">
        <v>384069008150</v>
      </c>
      <c r="H536" s="40">
        <v>42508</v>
      </c>
      <c r="I536" s="40">
        <v>42508</v>
      </c>
      <c r="J536" s="40" t="s">
        <v>108</v>
      </c>
      <c r="K536" s="42">
        <v>12070682</v>
      </c>
      <c r="L536" s="40">
        <v>42538</v>
      </c>
      <c r="M536" s="24">
        <f t="shared" si="93"/>
        <v>11832108</v>
      </c>
      <c r="N536" s="40">
        <v>42543</v>
      </c>
      <c r="O536" s="24">
        <v>11832108</v>
      </c>
      <c r="P536" s="43">
        <v>0</v>
      </c>
      <c r="Q536" s="43">
        <v>0</v>
      </c>
      <c r="R536" s="43">
        <v>0</v>
      </c>
      <c r="S536" s="43">
        <v>0</v>
      </c>
      <c r="T536" s="43">
        <v>0</v>
      </c>
      <c r="U536" s="43">
        <v>0</v>
      </c>
      <c r="V536" s="43">
        <v>0</v>
      </c>
      <c r="W536" s="43">
        <v>0</v>
      </c>
      <c r="X536" s="43">
        <v>0</v>
      </c>
      <c r="Y536" s="223">
        <v>0</v>
      </c>
      <c r="Z536" s="339"/>
      <c r="AA536" s="228">
        <v>0</v>
      </c>
      <c r="AB536" s="43">
        <v>0</v>
      </c>
      <c r="AC536" s="43">
        <v>0</v>
      </c>
      <c r="AD536" s="43">
        <v>0</v>
      </c>
      <c r="AE536" s="43">
        <v>0</v>
      </c>
      <c r="AF536" s="223">
        <v>0</v>
      </c>
      <c r="AG536" s="234"/>
      <c r="AH536" s="228">
        <v>0</v>
      </c>
      <c r="AI536" s="56">
        <f t="shared" si="94"/>
        <v>11832108</v>
      </c>
      <c r="AJ536" s="40">
        <v>42566</v>
      </c>
      <c r="AK536" s="56">
        <v>11832108</v>
      </c>
      <c r="AL536" s="43">
        <v>0</v>
      </c>
      <c r="AM536" s="43">
        <v>0</v>
      </c>
      <c r="AN536" s="43">
        <v>0</v>
      </c>
      <c r="AO536" s="43">
        <v>0</v>
      </c>
      <c r="AP536" s="43">
        <v>0</v>
      </c>
      <c r="AQ536" s="43">
        <v>0</v>
      </c>
      <c r="AR536" s="43">
        <v>0</v>
      </c>
      <c r="AS536" s="43">
        <v>0</v>
      </c>
      <c r="AT536" s="43">
        <v>0</v>
      </c>
      <c r="AU536" s="43">
        <v>0</v>
      </c>
      <c r="AV536" s="43"/>
      <c r="AW536" s="19"/>
      <c r="AX536" s="24">
        <f t="shared" si="95"/>
        <v>238574</v>
      </c>
      <c r="AY536" s="24">
        <f t="shared" si="96"/>
        <v>0</v>
      </c>
      <c r="AZ536" s="24">
        <f t="shared" si="97"/>
        <v>238574</v>
      </c>
      <c r="BA536" s="457">
        <f t="shared" si="98"/>
        <v>5</v>
      </c>
      <c r="BB536" s="217">
        <f t="shared" si="101"/>
        <v>0.9802352509990736</v>
      </c>
      <c r="BC536" s="216">
        <f t="shared" si="99"/>
        <v>1</v>
      </c>
      <c r="BD536" s="14">
        <f t="shared" si="91"/>
        <v>35</v>
      </c>
      <c r="BE536" s="349">
        <f t="shared" si="100"/>
        <v>12070682</v>
      </c>
    </row>
    <row r="537" spans="1:57" s="14" customFormat="1" x14ac:dyDescent="0.2">
      <c r="A537" s="40">
        <v>42537</v>
      </c>
      <c r="B537" s="22">
        <v>9100747151</v>
      </c>
      <c r="C537" s="22">
        <f>COUNTIF(СписМінфін!$B$2:$B$101,F537)</f>
        <v>1</v>
      </c>
      <c r="D537" s="22">
        <v>9100747151</v>
      </c>
      <c r="E537" s="22" t="str">
        <f t="shared" si="92"/>
        <v>6ТОВАРИСТВО З ОБМЕЖЕНОЮ ВIДПОВIДАЛЬНIСТЮ "АМБАР ЕКСПОРТ"</v>
      </c>
      <c r="F537" s="71" t="s">
        <v>59</v>
      </c>
      <c r="G537" s="41">
        <v>384069008150</v>
      </c>
      <c r="H537" s="40">
        <v>42537</v>
      </c>
      <c r="I537" s="40">
        <v>42537</v>
      </c>
      <c r="J537" s="40" t="s">
        <v>108</v>
      </c>
      <c r="K537" s="42">
        <v>5717125</v>
      </c>
      <c r="L537" s="40">
        <v>42572</v>
      </c>
      <c r="M537" s="24">
        <f t="shared" si="93"/>
        <v>5717125</v>
      </c>
      <c r="N537" s="40">
        <v>42573</v>
      </c>
      <c r="O537" s="24">
        <v>5717125</v>
      </c>
      <c r="P537" s="43">
        <v>0</v>
      </c>
      <c r="Q537" s="43">
        <v>0</v>
      </c>
      <c r="R537" s="43">
        <v>0</v>
      </c>
      <c r="S537" s="43">
        <v>0</v>
      </c>
      <c r="T537" s="43">
        <v>0</v>
      </c>
      <c r="U537" s="43">
        <v>0</v>
      </c>
      <c r="V537" s="43">
        <v>0</v>
      </c>
      <c r="W537" s="43">
        <v>0</v>
      </c>
      <c r="X537" s="43">
        <v>0</v>
      </c>
      <c r="Y537" s="223">
        <v>0</v>
      </c>
      <c r="Z537" s="339"/>
      <c r="AA537" s="228">
        <v>0</v>
      </c>
      <c r="AB537" s="43">
        <v>0</v>
      </c>
      <c r="AC537" s="43">
        <v>0</v>
      </c>
      <c r="AD537" s="43">
        <v>0</v>
      </c>
      <c r="AE537" s="43">
        <v>0</v>
      </c>
      <c r="AF537" s="223">
        <v>0</v>
      </c>
      <c r="AG537" s="234"/>
      <c r="AH537" s="228">
        <v>0</v>
      </c>
      <c r="AI537" s="56">
        <f t="shared" si="94"/>
        <v>5717125</v>
      </c>
      <c r="AJ537" s="40">
        <v>42580</v>
      </c>
      <c r="AK537" s="56">
        <v>5717125</v>
      </c>
      <c r="AL537" s="43">
        <v>0</v>
      </c>
      <c r="AM537" s="43">
        <v>0</v>
      </c>
      <c r="AN537" s="43">
        <v>0</v>
      </c>
      <c r="AO537" s="43">
        <v>0</v>
      </c>
      <c r="AP537" s="43">
        <v>0</v>
      </c>
      <c r="AQ537" s="43">
        <v>0</v>
      </c>
      <c r="AR537" s="43">
        <v>0</v>
      </c>
      <c r="AS537" s="43">
        <v>0</v>
      </c>
      <c r="AT537" s="43">
        <v>0</v>
      </c>
      <c r="AU537" s="43">
        <v>0</v>
      </c>
      <c r="AV537" s="43"/>
      <c r="AW537" s="19"/>
      <c r="AX537" s="24">
        <f t="shared" si="95"/>
        <v>0</v>
      </c>
      <c r="AY537" s="24">
        <f t="shared" si="96"/>
        <v>0</v>
      </c>
      <c r="AZ537" s="24">
        <f t="shared" si="97"/>
        <v>0</v>
      </c>
      <c r="BA537" s="457">
        <f t="shared" si="98"/>
        <v>6</v>
      </c>
      <c r="BB537" s="217">
        <f t="shared" si="101"/>
        <v>1</v>
      </c>
      <c r="BC537" s="216">
        <f t="shared" si="99"/>
        <v>1</v>
      </c>
      <c r="BD537" s="14">
        <f t="shared" si="91"/>
        <v>36</v>
      </c>
      <c r="BE537" s="349">
        <f t="shared" si="100"/>
        <v>5717125</v>
      </c>
    </row>
    <row r="538" spans="1:57" s="14" customFormat="1" x14ac:dyDescent="0.2">
      <c r="A538" s="40">
        <v>42570</v>
      </c>
      <c r="B538" s="22">
        <v>9124297139</v>
      </c>
      <c r="C538" s="22">
        <f>COUNTIF(СписМінфін!$B$2:$B$101,F538)</f>
        <v>1</v>
      </c>
      <c r="D538" s="22">
        <v>9124297139</v>
      </c>
      <c r="E538" s="22" t="str">
        <f t="shared" si="92"/>
        <v>7ТОВАРИСТВО З ОБМЕЖЕНОЮ ВIДПОВIДАЛЬНIСТЮ "АМБАР ЕКСПОРТ"</v>
      </c>
      <c r="F538" s="71" t="s">
        <v>59</v>
      </c>
      <c r="G538" s="41">
        <v>384069008150</v>
      </c>
      <c r="H538" s="40">
        <v>42570</v>
      </c>
      <c r="I538" s="40">
        <v>42570</v>
      </c>
      <c r="J538" s="40" t="s">
        <v>108</v>
      </c>
      <c r="K538" s="42">
        <v>6652601</v>
      </c>
      <c r="L538" s="40">
        <v>42601</v>
      </c>
      <c r="M538" s="24">
        <f t="shared" si="93"/>
        <v>6652601</v>
      </c>
      <c r="N538" s="40">
        <v>42607</v>
      </c>
      <c r="O538" s="24">
        <v>6652601</v>
      </c>
      <c r="P538" s="43">
        <v>0</v>
      </c>
      <c r="Q538" s="43">
        <v>0</v>
      </c>
      <c r="R538" s="43">
        <v>0</v>
      </c>
      <c r="S538" s="43">
        <v>0</v>
      </c>
      <c r="T538" s="43">
        <v>0</v>
      </c>
      <c r="U538" s="43">
        <v>0</v>
      </c>
      <c r="V538" s="43">
        <v>0</v>
      </c>
      <c r="W538" s="43">
        <v>0</v>
      </c>
      <c r="X538" s="43">
        <v>0</v>
      </c>
      <c r="Y538" s="223">
        <v>0</v>
      </c>
      <c r="Z538" s="339"/>
      <c r="AA538" s="228">
        <v>0</v>
      </c>
      <c r="AB538" s="43">
        <v>0</v>
      </c>
      <c r="AC538" s="43">
        <v>0</v>
      </c>
      <c r="AD538" s="43">
        <v>0</v>
      </c>
      <c r="AE538" s="43">
        <v>0</v>
      </c>
      <c r="AF538" s="223">
        <v>0</v>
      </c>
      <c r="AG538" s="234"/>
      <c r="AH538" s="228">
        <v>0</v>
      </c>
      <c r="AI538" s="56">
        <f t="shared" si="94"/>
        <v>6652601</v>
      </c>
      <c r="AJ538" s="40">
        <v>42613</v>
      </c>
      <c r="AK538" s="56">
        <v>6652601</v>
      </c>
      <c r="AL538" s="43">
        <v>0</v>
      </c>
      <c r="AM538" s="43">
        <v>0</v>
      </c>
      <c r="AN538" s="43">
        <v>0</v>
      </c>
      <c r="AO538" s="43">
        <v>0</v>
      </c>
      <c r="AP538" s="43">
        <v>0</v>
      </c>
      <c r="AQ538" s="43">
        <v>0</v>
      </c>
      <c r="AR538" s="43">
        <v>0</v>
      </c>
      <c r="AS538" s="43">
        <v>0</v>
      </c>
      <c r="AT538" s="43">
        <v>0</v>
      </c>
      <c r="AU538" s="43">
        <v>0</v>
      </c>
      <c r="AV538" s="43"/>
      <c r="AW538" s="19"/>
      <c r="AX538" s="24">
        <f t="shared" si="95"/>
        <v>0</v>
      </c>
      <c r="AY538" s="24">
        <f t="shared" si="96"/>
        <v>0</v>
      </c>
      <c r="AZ538" s="24">
        <f t="shared" si="97"/>
        <v>0</v>
      </c>
      <c r="BA538" s="457">
        <f t="shared" si="98"/>
        <v>7</v>
      </c>
      <c r="BB538" s="217">
        <f t="shared" si="101"/>
        <v>1</v>
      </c>
      <c r="BC538" s="216">
        <f t="shared" si="99"/>
        <v>1</v>
      </c>
      <c r="BD538" s="14">
        <f t="shared" si="91"/>
        <v>37</v>
      </c>
      <c r="BE538" s="349">
        <f t="shared" si="100"/>
        <v>6652601</v>
      </c>
    </row>
    <row r="539" spans="1:57" s="14" customFormat="1" x14ac:dyDescent="0.2">
      <c r="A539" s="40">
        <v>42604</v>
      </c>
      <c r="B539" s="22">
        <v>9151505463</v>
      </c>
      <c r="C539" s="22">
        <f>COUNTIF(СписМінфін!$B$2:$B$101,F539)</f>
        <v>1</v>
      </c>
      <c r="D539" s="22">
        <v>9151505463</v>
      </c>
      <c r="E539" s="22" t="str">
        <f t="shared" si="92"/>
        <v>8ТОВАРИСТВО З ОБМЕЖЕНОЮ ВIДПОВIДАЛЬНIСТЮ "АМБАР ЕКСПОРТ"</v>
      </c>
      <c r="F539" s="71" t="s">
        <v>59</v>
      </c>
      <c r="G539" s="41">
        <v>384069008150</v>
      </c>
      <c r="H539" s="40">
        <v>42604</v>
      </c>
      <c r="I539" s="40">
        <v>42604</v>
      </c>
      <c r="J539" s="40" t="s">
        <v>108</v>
      </c>
      <c r="K539" s="42">
        <v>27856089</v>
      </c>
      <c r="L539" s="40">
        <v>42634</v>
      </c>
      <c r="M539" s="24">
        <f t="shared" si="93"/>
        <v>27114456</v>
      </c>
      <c r="N539" s="40">
        <v>42635</v>
      </c>
      <c r="O539" s="24">
        <v>27114456</v>
      </c>
      <c r="P539" s="43">
        <v>0</v>
      </c>
      <c r="Q539" s="43">
        <v>0</v>
      </c>
      <c r="R539" s="43">
        <v>0</v>
      </c>
      <c r="S539" s="43">
        <v>0</v>
      </c>
      <c r="T539" s="43">
        <v>0</v>
      </c>
      <c r="U539" s="43">
        <v>0</v>
      </c>
      <c r="V539" s="43">
        <v>0</v>
      </c>
      <c r="W539" s="43">
        <v>0</v>
      </c>
      <c r="X539" s="43">
        <v>0</v>
      </c>
      <c r="Y539" s="223">
        <v>0</v>
      </c>
      <c r="Z539" s="339"/>
      <c r="AA539" s="228">
        <v>0</v>
      </c>
      <c r="AB539" s="43">
        <v>0</v>
      </c>
      <c r="AC539" s="43">
        <v>0</v>
      </c>
      <c r="AD539" s="43">
        <v>0</v>
      </c>
      <c r="AE539" s="43">
        <v>0</v>
      </c>
      <c r="AF539" s="223">
        <v>0</v>
      </c>
      <c r="AG539" s="234"/>
      <c r="AH539" s="228">
        <v>0</v>
      </c>
      <c r="AI539" s="56">
        <f t="shared" si="94"/>
        <v>27114456</v>
      </c>
      <c r="AJ539" s="40">
        <v>42642</v>
      </c>
      <c r="AK539" s="56">
        <v>27114456</v>
      </c>
      <c r="AL539" s="43">
        <v>0</v>
      </c>
      <c r="AM539" s="43">
        <v>0</v>
      </c>
      <c r="AN539" s="43">
        <v>0</v>
      </c>
      <c r="AO539" s="43">
        <v>0</v>
      </c>
      <c r="AP539" s="43">
        <v>0</v>
      </c>
      <c r="AQ539" s="43">
        <v>0</v>
      </c>
      <c r="AR539" s="43">
        <v>0</v>
      </c>
      <c r="AS539" s="43">
        <v>0</v>
      </c>
      <c r="AT539" s="43">
        <v>0</v>
      </c>
      <c r="AU539" s="43">
        <v>0</v>
      </c>
      <c r="AV539" s="43"/>
      <c r="AW539" s="19"/>
      <c r="AX539" s="24">
        <f t="shared" si="95"/>
        <v>741633</v>
      </c>
      <c r="AY539" s="24">
        <f t="shared" si="96"/>
        <v>0</v>
      </c>
      <c r="AZ539" s="24">
        <f t="shared" si="97"/>
        <v>741633</v>
      </c>
      <c r="BA539" s="457">
        <f t="shared" si="98"/>
        <v>8</v>
      </c>
      <c r="BB539" s="217">
        <f t="shared" si="101"/>
        <v>0.97337626972688085</v>
      </c>
      <c r="BC539" s="216">
        <f t="shared" si="99"/>
        <v>1</v>
      </c>
      <c r="BD539" s="14">
        <f t="shared" ref="BD539:BD602" si="102">IF(N539=0,"Немає висновку",N539-H539)</f>
        <v>31</v>
      </c>
      <c r="BE539" s="349">
        <f t="shared" si="100"/>
        <v>27856089</v>
      </c>
    </row>
    <row r="540" spans="1:57" s="14" customFormat="1" x14ac:dyDescent="0.2">
      <c r="A540" s="40">
        <v>42633</v>
      </c>
      <c r="B540" s="22">
        <v>9173680766</v>
      </c>
      <c r="C540" s="22">
        <f>COUNTIF(СписМінфін!$B$2:$B$101,F540)</f>
        <v>1</v>
      </c>
      <c r="D540" s="22">
        <v>9173680766</v>
      </c>
      <c r="E540" s="22" t="str">
        <f t="shared" si="92"/>
        <v>9ТОВАРИСТВО З ОБМЕЖЕНОЮ ВIДПОВIДАЛЬНIСТЮ "АМБАР ЕКСПОРТ"</v>
      </c>
      <c r="F540" s="71" t="s">
        <v>59</v>
      </c>
      <c r="G540" s="41">
        <v>384069008150</v>
      </c>
      <c r="H540" s="40">
        <v>42633</v>
      </c>
      <c r="I540" s="40">
        <v>42633</v>
      </c>
      <c r="J540" s="40" t="s">
        <v>108</v>
      </c>
      <c r="K540" s="42">
        <v>31026883</v>
      </c>
      <c r="L540" s="40">
        <v>42663</v>
      </c>
      <c r="M540" s="24">
        <f t="shared" si="93"/>
        <v>31026883</v>
      </c>
      <c r="N540" s="40">
        <v>42664</v>
      </c>
      <c r="O540" s="24">
        <v>31026883</v>
      </c>
      <c r="P540" s="43">
        <v>0</v>
      </c>
      <c r="Q540" s="43">
        <v>0</v>
      </c>
      <c r="R540" s="43">
        <v>0</v>
      </c>
      <c r="S540" s="43">
        <v>0</v>
      </c>
      <c r="T540" s="43">
        <v>0</v>
      </c>
      <c r="U540" s="43">
        <v>0</v>
      </c>
      <c r="V540" s="43">
        <v>0</v>
      </c>
      <c r="W540" s="43">
        <v>0</v>
      </c>
      <c r="X540" s="43">
        <v>0</v>
      </c>
      <c r="Y540" s="223">
        <v>0</v>
      </c>
      <c r="Z540" s="339"/>
      <c r="AA540" s="228">
        <v>0</v>
      </c>
      <c r="AB540" s="43">
        <v>0</v>
      </c>
      <c r="AC540" s="43">
        <v>0</v>
      </c>
      <c r="AD540" s="43">
        <v>0</v>
      </c>
      <c r="AE540" s="43">
        <v>0</v>
      </c>
      <c r="AF540" s="223">
        <v>0</v>
      </c>
      <c r="AG540" s="234"/>
      <c r="AH540" s="228">
        <v>0</v>
      </c>
      <c r="AI540" s="56">
        <f t="shared" si="94"/>
        <v>31026883</v>
      </c>
      <c r="AJ540" s="40">
        <v>42704</v>
      </c>
      <c r="AK540" s="56">
        <v>31026883</v>
      </c>
      <c r="AL540" s="43">
        <v>0</v>
      </c>
      <c r="AM540" s="43">
        <v>0</v>
      </c>
      <c r="AN540" s="43">
        <v>0</v>
      </c>
      <c r="AO540" s="43">
        <v>0</v>
      </c>
      <c r="AP540" s="43">
        <v>0</v>
      </c>
      <c r="AQ540" s="43">
        <v>0</v>
      </c>
      <c r="AR540" s="43">
        <v>0</v>
      </c>
      <c r="AS540" s="43">
        <v>0</v>
      </c>
      <c r="AT540" s="43">
        <v>0</v>
      </c>
      <c r="AU540" s="43">
        <v>0</v>
      </c>
      <c r="AV540" s="43"/>
      <c r="AW540" s="19"/>
      <c r="AX540" s="24">
        <f t="shared" si="95"/>
        <v>0</v>
      </c>
      <c r="AY540" s="24">
        <f t="shared" si="96"/>
        <v>0</v>
      </c>
      <c r="AZ540" s="24">
        <f t="shared" si="97"/>
        <v>0</v>
      </c>
      <c r="BA540" s="457">
        <f t="shared" si="98"/>
        <v>9</v>
      </c>
      <c r="BB540" s="217">
        <f t="shared" si="101"/>
        <v>1</v>
      </c>
      <c r="BC540" s="216">
        <f t="shared" si="99"/>
        <v>1</v>
      </c>
      <c r="BD540" s="14">
        <f t="shared" si="102"/>
        <v>31</v>
      </c>
      <c r="BE540" s="349">
        <f t="shared" si="100"/>
        <v>31026883</v>
      </c>
    </row>
    <row r="541" spans="1:57" s="14" customFormat="1" x14ac:dyDescent="0.2">
      <c r="A541" s="40">
        <v>42662</v>
      </c>
      <c r="B541" s="22">
        <v>9196774609</v>
      </c>
      <c r="C541" s="22">
        <f>COUNTIF(СписМінфін!$B$2:$B$101,F541)</f>
        <v>1</v>
      </c>
      <c r="D541" s="22">
        <v>9196774609</v>
      </c>
      <c r="E541" s="22" t="str">
        <f t="shared" si="92"/>
        <v>10ТОВАРИСТВО З ОБМЕЖЕНОЮ ВIДПОВIДАЛЬНIСТЮ "АМБАР ЕКСПОРТ"</v>
      </c>
      <c r="F541" s="71" t="s">
        <v>59</v>
      </c>
      <c r="G541" s="41">
        <v>384069008150</v>
      </c>
      <c r="H541" s="40">
        <v>42662</v>
      </c>
      <c r="I541" s="40">
        <v>42662</v>
      </c>
      <c r="J541" s="40" t="s">
        <v>108</v>
      </c>
      <c r="K541" s="42">
        <v>28352337</v>
      </c>
      <c r="L541" s="40">
        <v>42692</v>
      </c>
      <c r="M541" s="24">
        <f t="shared" si="93"/>
        <v>28352337</v>
      </c>
      <c r="N541" s="40">
        <v>42695</v>
      </c>
      <c r="O541" s="24">
        <v>28352337</v>
      </c>
      <c r="P541" s="43">
        <v>0</v>
      </c>
      <c r="Q541" s="43">
        <v>0</v>
      </c>
      <c r="R541" s="43">
        <v>0</v>
      </c>
      <c r="S541" s="43">
        <v>0</v>
      </c>
      <c r="T541" s="43">
        <v>0</v>
      </c>
      <c r="U541" s="43">
        <v>0</v>
      </c>
      <c r="V541" s="43">
        <v>0</v>
      </c>
      <c r="W541" s="43">
        <v>0</v>
      </c>
      <c r="X541" s="43">
        <v>0</v>
      </c>
      <c r="Y541" s="223">
        <v>0</v>
      </c>
      <c r="Z541" s="339"/>
      <c r="AA541" s="228">
        <v>0</v>
      </c>
      <c r="AB541" s="43">
        <v>0</v>
      </c>
      <c r="AC541" s="43">
        <v>0</v>
      </c>
      <c r="AD541" s="43">
        <v>0</v>
      </c>
      <c r="AE541" s="43">
        <v>0</v>
      </c>
      <c r="AF541" s="223">
        <v>0</v>
      </c>
      <c r="AG541" s="234"/>
      <c r="AH541" s="228">
        <v>0</v>
      </c>
      <c r="AI541" s="56">
        <f t="shared" si="94"/>
        <v>28352337</v>
      </c>
      <c r="AJ541" s="40">
        <v>42725</v>
      </c>
      <c r="AK541" s="56">
        <v>28352337</v>
      </c>
      <c r="AL541" s="43">
        <v>0</v>
      </c>
      <c r="AM541" s="43">
        <v>0</v>
      </c>
      <c r="AN541" s="43">
        <v>0</v>
      </c>
      <c r="AO541" s="43">
        <v>0</v>
      </c>
      <c r="AP541" s="43">
        <v>0</v>
      </c>
      <c r="AQ541" s="43">
        <v>0</v>
      </c>
      <c r="AR541" s="43">
        <v>0</v>
      </c>
      <c r="AS541" s="43">
        <v>0</v>
      </c>
      <c r="AT541" s="43">
        <v>0</v>
      </c>
      <c r="AU541" s="43">
        <v>0</v>
      </c>
      <c r="AV541" s="43"/>
      <c r="AW541" s="19"/>
      <c r="AX541" s="24">
        <f t="shared" si="95"/>
        <v>0</v>
      </c>
      <c r="AY541" s="24">
        <f t="shared" si="96"/>
        <v>0</v>
      </c>
      <c r="AZ541" s="24">
        <f t="shared" si="97"/>
        <v>0</v>
      </c>
      <c r="BA541" s="457">
        <f t="shared" si="98"/>
        <v>10</v>
      </c>
      <c r="BB541" s="217">
        <f t="shared" si="101"/>
        <v>1</v>
      </c>
      <c r="BC541" s="216">
        <f t="shared" si="99"/>
        <v>1</v>
      </c>
      <c r="BD541" s="14">
        <f t="shared" si="102"/>
        <v>33</v>
      </c>
      <c r="BE541" s="349">
        <f t="shared" si="100"/>
        <v>28352337</v>
      </c>
    </row>
    <row r="542" spans="1:57" s="14" customFormat="1" x14ac:dyDescent="0.2">
      <c r="A542" s="40">
        <v>42419</v>
      </c>
      <c r="B542" s="22">
        <v>9020290068</v>
      </c>
      <c r="C542" s="22">
        <f>COUNTIF(СписМінфін!$B$2:$B$101,F542)</f>
        <v>1</v>
      </c>
      <c r="D542" s="22">
        <v>9020290068</v>
      </c>
      <c r="E542" s="22" t="str">
        <f t="shared" si="92"/>
        <v>2ТОВАРИСТВО З ОБМЕЖЕНОЮ ВIДПОВIДАЛЬНIСТЮ "АТ КАРГІЛЛ"</v>
      </c>
      <c r="F542" s="71" t="s">
        <v>42</v>
      </c>
      <c r="G542" s="41">
        <v>200103926100</v>
      </c>
      <c r="H542" s="40">
        <v>42419</v>
      </c>
      <c r="I542" s="40">
        <v>42419</v>
      </c>
      <c r="J542" s="40" t="s">
        <v>108</v>
      </c>
      <c r="K542" s="56">
        <v>138527047</v>
      </c>
      <c r="L542" s="40">
        <v>42450</v>
      </c>
      <c r="M542" s="24">
        <f t="shared" si="93"/>
        <v>138527047</v>
      </c>
      <c r="N542" s="40">
        <v>42451</v>
      </c>
      <c r="O542" s="24">
        <v>138527047</v>
      </c>
      <c r="P542" s="43">
        <v>0</v>
      </c>
      <c r="Q542" s="43">
        <v>0</v>
      </c>
      <c r="R542" s="43">
        <v>0</v>
      </c>
      <c r="S542" s="43">
        <v>0</v>
      </c>
      <c r="T542" s="43">
        <v>0</v>
      </c>
      <c r="U542" s="43">
        <v>0</v>
      </c>
      <c r="V542" s="43">
        <v>0</v>
      </c>
      <c r="W542" s="43">
        <v>0</v>
      </c>
      <c r="X542" s="43">
        <v>0</v>
      </c>
      <c r="Y542" s="223">
        <v>0</v>
      </c>
      <c r="Z542" s="339"/>
      <c r="AA542" s="227">
        <v>42724</v>
      </c>
      <c r="AB542" s="22">
        <v>8751401</v>
      </c>
      <c r="AC542" s="42">
        <v>313528</v>
      </c>
      <c r="AD542" s="40">
        <v>42738</v>
      </c>
      <c r="AE542" s="22">
        <v>1274075</v>
      </c>
      <c r="AF542" s="241" t="s">
        <v>108</v>
      </c>
      <c r="AG542" s="252"/>
      <c r="AH542" s="228">
        <v>0</v>
      </c>
      <c r="AI542" s="56">
        <f t="shared" si="94"/>
        <v>138527047</v>
      </c>
      <c r="AJ542" s="40">
        <v>42458</v>
      </c>
      <c r="AK542" s="56">
        <v>138527047</v>
      </c>
      <c r="AL542" s="43">
        <v>0</v>
      </c>
      <c r="AM542" s="43">
        <v>0</v>
      </c>
      <c r="AN542" s="43">
        <v>0</v>
      </c>
      <c r="AO542" s="43">
        <v>0</v>
      </c>
      <c r="AP542" s="43">
        <v>0</v>
      </c>
      <c r="AQ542" s="43">
        <v>0</v>
      </c>
      <c r="AR542" s="43">
        <v>0</v>
      </c>
      <c r="AS542" s="43">
        <v>0</v>
      </c>
      <c r="AT542" s="43">
        <v>0</v>
      </c>
      <c r="AU542" s="43">
        <v>0</v>
      </c>
      <c r="AV542" s="43"/>
      <c r="AW542" s="19"/>
      <c r="AX542" s="24">
        <f t="shared" si="95"/>
        <v>-313528</v>
      </c>
      <c r="AY542" s="24">
        <f t="shared" si="96"/>
        <v>0</v>
      </c>
      <c r="AZ542" s="24">
        <f t="shared" si="97"/>
        <v>0</v>
      </c>
      <c r="BA542" s="457">
        <f t="shared" si="98"/>
        <v>2</v>
      </c>
      <c r="BB542" s="217">
        <f t="shared" si="101"/>
        <v>1.0022684322218871</v>
      </c>
      <c r="BC542" s="216">
        <f t="shared" si="99"/>
        <v>1</v>
      </c>
      <c r="BD542" s="14">
        <f t="shared" si="102"/>
        <v>32</v>
      </c>
      <c r="BE542" s="349">
        <f t="shared" si="100"/>
        <v>138213519</v>
      </c>
    </row>
    <row r="543" spans="1:57" s="14" customFormat="1" x14ac:dyDescent="0.2">
      <c r="A543" s="40">
        <v>42447</v>
      </c>
      <c r="B543" s="22">
        <v>9038122654</v>
      </c>
      <c r="C543" s="22">
        <f>COUNTIF(СписМінфін!$B$2:$B$101,F543)</f>
        <v>1</v>
      </c>
      <c r="D543" s="22">
        <v>9038122654</v>
      </c>
      <c r="E543" s="22" t="str">
        <f t="shared" si="92"/>
        <v>3ТОВАРИСТВО З ОБМЕЖЕНОЮ ВIДПОВIДАЛЬНIСТЮ "АТ КАРГІЛЛ"</v>
      </c>
      <c r="F543" s="71" t="s">
        <v>42</v>
      </c>
      <c r="G543" s="41">
        <v>200103926100</v>
      </c>
      <c r="H543" s="40">
        <v>42447</v>
      </c>
      <c r="I543" s="40">
        <v>42447</v>
      </c>
      <c r="J543" s="40" t="s">
        <v>108</v>
      </c>
      <c r="K543" s="56">
        <v>150622863</v>
      </c>
      <c r="L543" s="40">
        <v>42480</v>
      </c>
      <c r="M543" s="24">
        <f t="shared" si="93"/>
        <v>150622863</v>
      </c>
      <c r="N543" s="40">
        <v>42481</v>
      </c>
      <c r="O543" s="24">
        <v>150622863</v>
      </c>
      <c r="P543" s="43">
        <v>0</v>
      </c>
      <c r="Q543" s="43">
        <v>0</v>
      </c>
      <c r="R543" s="43">
        <v>0</v>
      </c>
      <c r="S543" s="43">
        <v>0</v>
      </c>
      <c r="T543" s="43">
        <v>0</v>
      </c>
      <c r="U543" s="43">
        <v>0</v>
      </c>
      <c r="V543" s="43">
        <v>0</v>
      </c>
      <c r="W543" s="43">
        <v>0</v>
      </c>
      <c r="X543" s="43">
        <v>0</v>
      </c>
      <c r="Y543" s="223">
        <v>0</v>
      </c>
      <c r="Z543" s="339"/>
      <c r="AA543" s="227">
        <v>42724</v>
      </c>
      <c r="AB543" s="22">
        <v>8751401</v>
      </c>
      <c r="AC543" s="42">
        <v>524959</v>
      </c>
      <c r="AD543" s="40">
        <v>42738</v>
      </c>
      <c r="AE543" s="22">
        <v>1099344</v>
      </c>
      <c r="AF543" s="241" t="s">
        <v>108</v>
      </c>
      <c r="AG543" s="252"/>
      <c r="AH543" s="228">
        <v>0</v>
      </c>
      <c r="AI543" s="56">
        <f t="shared" si="94"/>
        <v>150622863</v>
      </c>
      <c r="AJ543" s="40">
        <v>42488</v>
      </c>
      <c r="AK543" s="56">
        <v>150622863</v>
      </c>
      <c r="AL543" s="43">
        <v>0</v>
      </c>
      <c r="AM543" s="43">
        <v>0</v>
      </c>
      <c r="AN543" s="43">
        <v>0</v>
      </c>
      <c r="AO543" s="43">
        <v>0</v>
      </c>
      <c r="AP543" s="43">
        <v>0</v>
      </c>
      <c r="AQ543" s="43">
        <v>0</v>
      </c>
      <c r="AR543" s="43">
        <v>0</v>
      </c>
      <c r="AS543" s="43">
        <v>0</v>
      </c>
      <c r="AT543" s="43">
        <v>0</v>
      </c>
      <c r="AU543" s="43">
        <v>0</v>
      </c>
      <c r="AV543" s="43"/>
      <c r="AW543" s="19"/>
      <c r="AX543" s="24">
        <f t="shared" si="95"/>
        <v>-524959</v>
      </c>
      <c r="AY543" s="24">
        <f t="shared" si="96"/>
        <v>0</v>
      </c>
      <c r="AZ543" s="24">
        <f t="shared" si="97"/>
        <v>0</v>
      </c>
      <c r="BA543" s="457">
        <f t="shared" si="98"/>
        <v>3</v>
      </c>
      <c r="BB543" s="217">
        <f t="shared" si="101"/>
        <v>1.0034974439083439</v>
      </c>
      <c r="BC543" s="216">
        <f t="shared" si="99"/>
        <v>1</v>
      </c>
      <c r="BD543" s="14">
        <f t="shared" si="102"/>
        <v>34</v>
      </c>
      <c r="BE543" s="349">
        <f t="shared" si="100"/>
        <v>150097904</v>
      </c>
    </row>
    <row r="544" spans="1:57" s="14" customFormat="1" x14ac:dyDescent="0.2">
      <c r="A544" s="40">
        <v>42475</v>
      </c>
      <c r="B544" s="22">
        <v>9056792677</v>
      </c>
      <c r="C544" s="22">
        <f>COUNTIF(СписМінфін!$B$2:$B$101,F544)</f>
        <v>1</v>
      </c>
      <c r="D544" s="22">
        <v>9056792677</v>
      </c>
      <c r="E544" s="22" t="str">
        <f t="shared" si="92"/>
        <v>4ТОВАРИСТВО З ОБМЕЖЕНОЮ ВIДПОВIДАЛЬНIСТЮ "АТ КАРГІЛЛ"</v>
      </c>
      <c r="F544" s="71" t="s">
        <v>42</v>
      </c>
      <c r="G544" s="41">
        <v>200103926100</v>
      </c>
      <c r="H544" s="40">
        <v>42475</v>
      </c>
      <c r="I544" s="40">
        <v>42475</v>
      </c>
      <c r="J544" s="40" t="s">
        <v>108</v>
      </c>
      <c r="K544" s="56">
        <v>149219149</v>
      </c>
      <c r="L544" s="40">
        <v>42513</v>
      </c>
      <c r="M544" s="24">
        <f t="shared" si="93"/>
        <v>149219149</v>
      </c>
      <c r="N544" s="40">
        <v>42514</v>
      </c>
      <c r="O544" s="24">
        <v>149219149</v>
      </c>
      <c r="P544" s="43">
        <v>0</v>
      </c>
      <c r="Q544" s="43">
        <v>0</v>
      </c>
      <c r="R544" s="43">
        <v>0</v>
      </c>
      <c r="S544" s="43">
        <v>0</v>
      </c>
      <c r="T544" s="43">
        <v>0</v>
      </c>
      <c r="U544" s="43">
        <v>0</v>
      </c>
      <c r="V544" s="43">
        <v>0</v>
      </c>
      <c r="W544" s="43">
        <v>0</v>
      </c>
      <c r="X544" s="43">
        <v>0</v>
      </c>
      <c r="Y544" s="223">
        <v>0</v>
      </c>
      <c r="Z544" s="339"/>
      <c r="AA544" s="227">
        <v>42724</v>
      </c>
      <c r="AB544" s="22">
        <v>8751401</v>
      </c>
      <c r="AC544" s="42">
        <v>972450</v>
      </c>
      <c r="AD544" s="40">
        <v>42738</v>
      </c>
      <c r="AE544" s="22">
        <v>1234260</v>
      </c>
      <c r="AF544" s="241" t="s">
        <v>108</v>
      </c>
      <c r="AG544" s="252"/>
      <c r="AH544" s="228">
        <v>0</v>
      </c>
      <c r="AI544" s="56">
        <f t="shared" si="94"/>
        <v>149219149</v>
      </c>
      <c r="AJ544" s="40">
        <v>42520</v>
      </c>
      <c r="AK544" s="56">
        <v>149219149</v>
      </c>
      <c r="AL544" s="43">
        <v>0</v>
      </c>
      <c r="AM544" s="43">
        <v>0</v>
      </c>
      <c r="AN544" s="43">
        <v>0</v>
      </c>
      <c r="AO544" s="43">
        <v>0</v>
      </c>
      <c r="AP544" s="43">
        <v>0</v>
      </c>
      <c r="AQ544" s="43">
        <v>0</v>
      </c>
      <c r="AR544" s="43">
        <v>0</v>
      </c>
      <c r="AS544" s="43">
        <v>0</v>
      </c>
      <c r="AT544" s="43">
        <v>0</v>
      </c>
      <c r="AU544" s="43">
        <v>0</v>
      </c>
      <c r="AV544" s="43"/>
      <c r="AW544" s="19"/>
      <c r="AX544" s="24">
        <f t="shared" si="95"/>
        <v>-972450</v>
      </c>
      <c r="AY544" s="24">
        <f t="shared" si="96"/>
        <v>0</v>
      </c>
      <c r="AZ544" s="24">
        <f t="shared" si="97"/>
        <v>0</v>
      </c>
      <c r="BA544" s="457">
        <f t="shared" si="98"/>
        <v>4</v>
      </c>
      <c r="BB544" s="217">
        <f t="shared" si="101"/>
        <v>1.0065596738852176</v>
      </c>
      <c r="BC544" s="216">
        <f t="shared" si="99"/>
        <v>1</v>
      </c>
      <c r="BD544" s="14">
        <f t="shared" si="102"/>
        <v>39</v>
      </c>
      <c r="BE544" s="349">
        <f t="shared" si="100"/>
        <v>148246699</v>
      </c>
    </row>
    <row r="545" spans="1:57" s="14" customFormat="1" x14ac:dyDescent="0.2">
      <c r="A545" s="40">
        <v>42506</v>
      </c>
      <c r="B545" s="22">
        <v>9078601704</v>
      </c>
      <c r="C545" s="22">
        <f>COUNTIF(СписМінфін!$B$2:$B$101,F545)</f>
        <v>1</v>
      </c>
      <c r="D545" s="22">
        <v>9078601704</v>
      </c>
      <c r="E545" s="22" t="str">
        <f t="shared" si="92"/>
        <v>5ТОВАРИСТВО З ОБМЕЖЕНОЮ ВIДПОВIДАЛЬНIСТЮ "АТ КАРГІЛЛ"</v>
      </c>
      <c r="F545" s="71" t="s">
        <v>42</v>
      </c>
      <c r="G545" s="41">
        <v>200103926100</v>
      </c>
      <c r="H545" s="40">
        <v>42506</v>
      </c>
      <c r="I545" s="40">
        <v>42506</v>
      </c>
      <c r="J545" s="40" t="s">
        <v>108</v>
      </c>
      <c r="K545" s="56">
        <v>147855080</v>
      </c>
      <c r="L545" s="40">
        <v>42553</v>
      </c>
      <c r="M545" s="24">
        <f t="shared" si="93"/>
        <v>147855080</v>
      </c>
      <c r="N545" s="40">
        <v>42555</v>
      </c>
      <c r="O545" s="24">
        <v>147855080</v>
      </c>
      <c r="P545" s="43">
        <v>0</v>
      </c>
      <c r="Q545" s="43">
        <v>0</v>
      </c>
      <c r="R545" s="43">
        <v>0</v>
      </c>
      <c r="S545" s="43">
        <v>0</v>
      </c>
      <c r="T545" s="43">
        <v>0</v>
      </c>
      <c r="U545" s="43">
        <v>0</v>
      </c>
      <c r="V545" s="43">
        <v>0</v>
      </c>
      <c r="W545" s="43">
        <v>0</v>
      </c>
      <c r="X545" s="43">
        <v>0</v>
      </c>
      <c r="Y545" s="223">
        <v>0</v>
      </c>
      <c r="Z545" s="339"/>
      <c r="AA545" s="227">
        <v>42724</v>
      </c>
      <c r="AB545" s="22">
        <v>8751401</v>
      </c>
      <c r="AC545" s="42">
        <v>808216</v>
      </c>
      <c r="AD545" s="40">
        <v>42738</v>
      </c>
      <c r="AE545" s="22">
        <v>976325</v>
      </c>
      <c r="AF545" s="241" t="s">
        <v>108</v>
      </c>
      <c r="AG545" s="252"/>
      <c r="AH545" s="228">
        <v>0</v>
      </c>
      <c r="AI545" s="56">
        <f t="shared" si="94"/>
        <v>147855080</v>
      </c>
      <c r="AJ545" s="40">
        <v>42613</v>
      </c>
      <c r="AK545" s="56">
        <v>147855080</v>
      </c>
      <c r="AL545" s="43">
        <v>0</v>
      </c>
      <c r="AM545" s="43">
        <v>0</v>
      </c>
      <c r="AN545" s="43">
        <v>0</v>
      </c>
      <c r="AO545" s="43">
        <v>0</v>
      </c>
      <c r="AP545" s="43">
        <v>0</v>
      </c>
      <c r="AQ545" s="43">
        <v>0</v>
      </c>
      <c r="AR545" s="43">
        <v>0</v>
      </c>
      <c r="AS545" s="43">
        <v>0</v>
      </c>
      <c r="AT545" s="43">
        <v>0</v>
      </c>
      <c r="AU545" s="43">
        <v>0</v>
      </c>
      <c r="AV545" s="43"/>
      <c r="AW545" s="19"/>
      <c r="AX545" s="24">
        <f t="shared" si="95"/>
        <v>-808216</v>
      </c>
      <c r="AY545" s="24">
        <f t="shared" si="96"/>
        <v>0</v>
      </c>
      <c r="AZ545" s="24">
        <f t="shared" si="97"/>
        <v>0</v>
      </c>
      <c r="BA545" s="457">
        <f t="shared" si="98"/>
        <v>5</v>
      </c>
      <c r="BB545" s="217">
        <f t="shared" si="101"/>
        <v>1.005496315786782</v>
      </c>
      <c r="BC545" s="216">
        <f t="shared" si="99"/>
        <v>1</v>
      </c>
      <c r="BD545" s="14">
        <f t="shared" si="102"/>
        <v>49</v>
      </c>
      <c r="BE545" s="349">
        <f t="shared" si="100"/>
        <v>147046864</v>
      </c>
    </row>
    <row r="546" spans="1:57" s="14" customFormat="1" x14ac:dyDescent="0.2">
      <c r="A546" s="40">
        <v>42534</v>
      </c>
      <c r="B546" s="22">
        <v>9096430266</v>
      </c>
      <c r="C546" s="22">
        <f>COUNTIF(СписМінфін!$B$2:$B$101,F546)</f>
        <v>1</v>
      </c>
      <c r="D546" s="22">
        <v>9096430266</v>
      </c>
      <c r="E546" s="22" t="str">
        <f t="shared" si="92"/>
        <v>6ТОВАРИСТВО З ОБМЕЖЕНОЮ ВIДПОВIДАЛЬНIСТЮ "АТ КАРГІЛЛ"</v>
      </c>
      <c r="F546" s="71" t="s">
        <v>42</v>
      </c>
      <c r="G546" s="41">
        <v>200103926100</v>
      </c>
      <c r="H546" s="40">
        <v>42534</v>
      </c>
      <c r="I546" s="40">
        <v>42534</v>
      </c>
      <c r="J546" s="40" t="s">
        <v>108</v>
      </c>
      <c r="K546" s="42">
        <v>596952889</v>
      </c>
      <c r="L546" s="40">
        <v>42627</v>
      </c>
      <c r="M546" s="24">
        <f t="shared" si="93"/>
        <v>595151920.09000003</v>
      </c>
      <c r="N546" s="40">
        <v>42627</v>
      </c>
      <c r="O546" s="24">
        <v>593665235</v>
      </c>
      <c r="P546" s="31">
        <v>42663</v>
      </c>
      <c r="Q546" s="32">
        <v>544575.09</v>
      </c>
      <c r="R546" s="31">
        <v>42724</v>
      </c>
      <c r="S546" s="32">
        <v>942110</v>
      </c>
      <c r="T546" s="43">
        <v>0</v>
      </c>
      <c r="U546" s="43">
        <v>0</v>
      </c>
      <c r="V546" s="43">
        <v>0</v>
      </c>
      <c r="W546" s="43">
        <v>0</v>
      </c>
      <c r="X546" s="43">
        <v>0</v>
      </c>
      <c r="Y546" s="223">
        <v>0</v>
      </c>
      <c r="Z546" s="339"/>
      <c r="AA546" s="229">
        <v>42724</v>
      </c>
      <c r="AB546" s="32">
        <v>8751401</v>
      </c>
      <c r="AC546" s="30">
        <v>1081913</v>
      </c>
      <c r="AD546" s="40">
        <v>42738</v>
      </c>
      <c r="AE546" s="42">
        <v>524959</v>
      </c>
      <c r="AF546" s="241" t="s">
        <v>108</v>
      </c>
      <c r="AG546" s="252"/>
      <c r="AH546" s="228">
        <v>0</v>
      </c>
      <c r="AI546" s="56">
        <f t="shared" si="94"/>
        <v>595151920.09000003</v>
      </c>
      <c r="AJ546" s="31">
        <v>42632</v>
      </c>
      <c r="AK546" s="30">
        <v>593665235</v>
      </c>
      <c r="AL546" s="31">
        <v>42668</v>
      </c>
      <c r="AM546" s="32">
        <v>544575.09</v>
      </c>
      <c r="AN546" s="31">
        <v>42726</v>
      </c>
      <c r="AO546" s="32">
        <v>942110</v>
      </c>
      <c r="AP546" s="43">
        <v>0</v>
      </c>
      <c r="AQ546" s="43">
        <v>0</v>
      </c>
      <c r="AR546" s="43">
        <v>0</v>
      </c>
      <c r="AS546" s="43">
        <v>0</v>
      </c>
      <c r="AT546" s="43">
        <v>0</v>
      </c>
      <c r="AU546" s="43">
        <v>0</v>
      </c>
      <c r="AV546" s="43"/>
      <c r="AW546" s="19"/>
      <c r="AX546" s="24">
        <f t="shared" si="95"/>
        <v>719055.90999996662</v>
      </c>
      <c r="AY546" s="24">
        <f t="shared" si="96"/>
        <v>0</v>
      </c>
      <c r="AZ546" s="24">
        <f t="shared" si="97"/>
        <v>1800968.9099999666</v>
      </c>
      <c r="BA546" s="457">
        <f t="shared" si="98"/>
        <v>6</v>
      </c>
      <c r="BB546" s="217">
        <f t="shared" si="101"/>
        <v>0.99879326911535971</v>
      </c>
      <c r="BC546" s="216">
        <f t="shared" si="99"/>
        <v>1</v>
      </c>
      <c r="BD546" s="14">
        <f t="shared" si="102"/>
        <v>93</v>
      </c>
      <c r="BE546" s="349">
        <f t="shared" si="100"/>
        <v>595870976</v>
      </c>
    </row>
    <row r="547" spans="1:57" s="14" customFormat="1" x14ac:dyDescent="0.2">
      <c r="A547" s="40">
        <v>42563</v>
      </c>
      <c r="B547" s="22">
        <v>9117730446</v>
      </c>
      <c r="C547" s="22">
        <f>COUNTIF(СписМінфін!$B$2:$B$101,F547)</f>
        <v>1</v>
      </c>
      <c r="D547" s="22">
        <v>9117730446</v>
      </c>
      <c r="E547" s="22" t="str">
        <f t="shared" si="92"/>
        <v>7ТОВАРИСТВО З ОБМЕЖЕНОЮ ВIДПОВIДАЛЬНIСТЮ "АТ КАРГІЛЛ"</v>
      </c>
      <c r="F547" s="71" t="s">
        <v>42</v>
      </c>
      <c r="G547" s="41">
        <v>200103926100</v>
      </c>
      <c r="H547" s="40">
        <v>42563</v>
      </c>
      <c r="I547" s="40">
        <v>42563</v>
      </c>
      <c r="J547" s="40" t="s">
        <v>108</v>
      </c>
      <c r="K547" s="56">
        <v>148077012</v>
      </c>
      <c r="L547" s="40">
        <v>42627</v>
      </c>
      <c r="M547" s="24">
        <f t="shared" si="93"/>
        <v>147681047.63999999</v>
      </c>
      <c r="N547" s="31">
        <v>42627</v>
      </c>
      <c r="O547" s="30">
        <v>131898147.94</v>
      </c>
      <c r="P547" s="31">
        <v>42663</v>
      </c>
      <c r="Q547" s="32">
        <v>2377989.7000000002</v>
      </c>
      <c r="R547" s="31">
        <v>42724</v>
      </c>
      <c r="S547" s="32">
        <v>13404910</v>
      </c>
      <c r="T547" s="43">
        <v>0</v>
      </c>
      <c r="U547" s="43">
        <v>0</v>
      </c>
      <c r="V547" s="43">
        <v>0</v>
      </c>
      <c r="W547" s="43">
        <v>0</v>
      </c>
      <c r="X547" s="43">
        <v>0</v>
      </c>
      <c r="Y547" s="223">
        <v>0</v>
      </c>
      <c r="Z547" s="339"/>
      <c r="AA547" s="227">
        <v>42724</v>
      </c>
      <c r="AB547" s="22">
        <v>8751401</v>
      </c>
      <c r="AC547" s="42">
        <v>395969</v>
      </c>
      <c r="AD547" s="40">
        <v>42738</v>
      </c>
      <c r="AE547" s="52">
        <v>1234260</v>
      </c>
      <c r="AF547" s="246" t="s">
        <v>108</v>
      </c>
      <c r="AG547" s="253"/>
      <c r="AH547" s="228">
        <v>0</v>
      </c>
      <c r="AI547" s="56">
        <f t="shared" si="94"/>
        <v>147681047.63999999</v>
      </c>
      <c r="AJ547" s="40">
        <v>42632</v>
      </c>
      <c r="AK547" s="57">
        <v>147681047.63999999</v>
      </c>
      <c r="AL547" s="43">
        <v>0</v>
      </c>
      <c r="AM547" s="43">
        <v>0</v>
      </c>
      <c r="AN547" s="43">
        <v>0</v>
      </c>
      <c r="AO547" s="43">
        <v>0</v>
      </c>
      <c r="AP547" s="43">
        <v>0</v>
      </c>
      <c r="AQ547" s="43">
        <v>0</v>
      </c>
      <c r="AR547" s="43">
        <v>0</v>
      </c>
      <c r="AS547" s="43">
        <v>0</v>
      </c>
      <c r="AT547" s="43">
        <v>0</v>
      </c>
      <c r="AU547" s="43">
        <v>0</v>
      </c>
      <c r="AV547" s="43"/>
      <c r="AW547" s="19"/>
      <c r="AX547" s="24">
        <f t="shared" si="95"/>
        <v>-4.6399999856948853</v>
      </c>
      <c r="AY547" s="24">
        <f t="shared" si="96"/>
        <v>0</v>
      </c>
      <c r="AZ547" s="24">
        <f t="shared" si="97"/>
        <v>395964.36000001431</v>
      </c>
      <c r="BA547" s="457">
        <f t="shared" si="98"/>
        <v>7</v>
      </c>
      <c r="BB547" s="217">
        <f t="shared" si="101"/>
        <v>1.0000000314190629</v>
      </c>
      <c r="BC547" s="216">
        <f t="shared" si="99"/>
        <v>1</v>
      </c>
      <c r="BD547" s="14">
        <f t="shared" si="102"/>
        <v>64</v>
      </c>
      <c r="BE547" s="349">
        <f t="shared" si="100"/>
        <v>147681043</v>
      </c>
    </row>
    <row r="548" spans="1:57" s="14" customFormat="1" x14ac:dyDescent="0.2">
      <c r="A548" s="40">
        <v>42597</v>
      </c>
      <c r="B548" s="22">
        <v>9146093392</v>
      </c>
      <c r="C548" s="22">
        <f>COUNTIF(СписМінфін!$B$2:$B$101,F548)</f>
        <v>1</v>
      </c>
      <c r="D548" s="22">
        <v>9146093392</v>
      </c>
      <c r="E548" s="22" t="str">
        <f t="shared" si="92"/>
        <v>8ТОВАРИСТВО З ОБМЕЖЕНОЮ ВIДПОВIДАЛЬНIСТЮ "АТ КАРГІЛЛ"</v>
      </c>
      <c r="F548" s="71" t="s">
        <v>42</v>
      </c>
      <c r="G548" s="41">
        <v>200103926100</v>
      </c>
      <c r="H548" s="40">
        <v>42597</v>
      </c>
      <c r="I548" s="40">
        <v>42597</v>
      </c>
      <c r="J548" s="40" t="s">
        <v>108</v>
      </c>
      <c r="K548" s="42">
        <v>440971061</v>
      </c>
      <c r="L548" s="40">
        <v>42636</v>
      </c>
      <c r="M548" s="24">
        <f t="shared" si="93"/>
        <v>421177054.68000001</v>
      </c>
      <c r="N548" s="40">
        <v>42636</v>
      </c>
      <c r="O548" s="24">
        <v>421177054.68000001</v>
      </c>
      <c r="P548" s="43">
        <v>0</v>
      </c>
      <c r="Q548" s="43">
        <v>0</v>
      </c>
      <c r="R548" s="43">
        <v>0</v>
      </c>
      <c r="S548" s="43">
        <v>0</v>
      </c>
      <c r="T548" s="43">
        <v>0</v>
      </c>
      <c r="U548" s="43">
        <v>0</v>
      </c>
      <c r="V548" s="43">
        <v>0</v>
      </c>
      <c r="W548" s="43">
        <v>0</v>
      </c>
      <c r="X548" s="43">
        <v>0</v>
      </c>
      <c r="Y548" s="223">
        <v>0</v>
      </c>
      <c r="Z548" s="339"/>
      <c r="AA548" s="228">
        <v>0</v>
      </c>
      <c r="AB548" s="43">
        <v>0</v>
      </c>
      <c r="AC548" s="43">
        <v>0</v>
      </c>
      <c r="AD548" s="43">
        <v>0</v>
      </c>
      <c r="AE548" s="43">
        <v>0</v>
      </c>
      <c r="AF548" s="223">
        <v>0</v>
      </c>
      <c r="AG548" s="234"/>
      <c r="AH548" s="228">
        <v>0</v>
      </c>
      <c r="AI548" s="56">
        <f t="shared" si="94"/>
        <v>421177054.68000001</v>
      </c>
      <c r="AJ548" s="40">
        <v>42642</v>
      </c>
      <c r="AK548" s="56">
        <v>421177054.68000001</v>
      </c>
      <c r="AL548" s="43">
        <v>0</v>
      </c>
      <c r="AM548" s="43">
        <v>0</v>
      </c>
      <c r="AN548" s="43">
        <v>0</v>
      </c>
      <c r="AO548" s="43">
        <v>0</v>
      </c>
      <c r="AP548" s="43">
        <v>0</v>
      </c>
      <c r="AQ548" s="43">
        <v>0</v>
      </c>
      <c r="AR548" s="43">
        <v>0</v>
      </c>
      <c r="AS548" s="43">
        <v>0</v>
      </c>
      <c r="AT548" s="43">
        <v>0</v>
      </c>
      <c r="AU548" s="43">
        <v>0</v>
      </c>
      <c r="AV548" s="43"/>
      <c r="AW548" s="19"/>
      <c r="AX548" s="24">
        <f t="shared" si="95"/>
        <v>19794006.319999993</v>
      </c>
      <c r="AY548" s="24">
        <f t="shared" si="96"/>
        <v>0</v>
      </c>
      <c r="AZ548" s="24">
        <f t="shared" si="97"/>
        <v>19794006.319999993</v>
      </c>
      <c r="BA548" s="457">
        <f t="shared" si="98"/>
        <v>8</v>
      </c>
      <c r="BB548" s="217">
        <f t="shared" si="101"/>
        <v>0.95511268636288127</v>
      </c>
      <c r="BC548" s="216">
        <f t="shared" si="99"/>
        <v>1</v>
      </c>
      <c r="BD548" s="14">
        <f t="shared" si="102"/>
        <v>39</v>
      </c>
      <c r="BE548" s="349">
        <f t="shared" si="100"/>
        <v>440971061</v>
      </c>
    </row>
    <row r="549" spans="1:57" s="14" customFormat="1" x14ac:dyDescent="0.2">
      <c r="A549" s="40">
        <v>42629</v>
      </c>
      <c r="B549" s="22">
        <v>9170193127</v>
      </c>
      <c r="C549" s="22">
        <f>COUNTIF(СписМінфін!$B$2:$B$101,F549)</f>
        <v>1</v>
      </c>
      <c r="D549" s="22">
        <v>9170193127</v>
      </c>
      <c r="E549" s="22" t="str">
        <f t="shared" si="92"/>
        <v>9ТОВАРИСТВО З ОБМЕЖЕНОЮ ВIДПОВIДАЛЬНIСТЮ "АТ КАРГІЛЛ"</v>
      </c>
      <c r="F549" s="71" t="s">
        <v>42</v>
      </c>
      <c r="G549" s="41">
        <v>200103926100</v>
      </c>
      <c r="H549" s="40">
        <v>42629</v>
      </c>
      <c r="I549" s="40">
        <v>42629</v>
      </c>
      <c r="J549" s="40" t="s">
        <v>108</v>
      </c>
      <c r="K549" s="56">
        <v>146723526</v>
      </c>
      <c r="L549" s="40">
        <v>42663</v>
      </c>
      <c r="M549" s="24">
        <f t="shared" si="93"/>
        <v>142239887</v>
      </c>
      <c r="N549" s="31">
        <v>42664</v>
      </c>
      <c r="O549" s="30">
        <v>142094816</v>
      </c>
      <c r="P549" s="31">
        <v>42724</v>
      </c>
      <c r="Q549" s="32">
        <v>145071</v>
      </c>
      <c r="R549" s="43">
        <v>0</v>
      </c>
      <c r="S549" s="43">
        <v>0</v>
      </c>
      <c r="T549" s="43">
        <v>0</v>
      </c>
      <c r="U549" s="43">
        <v>0</v>
      </c>
      <c r="V549" s="43">
        <v>0</v>
      </c>
      <c r="W549" s="43">
        <v>0</v>
      </c>
      <c r="X549" s="43">
        <v>0</v>
      </c>
      <c r="Y549" s="223">
        <v>0</v>
      </c>
      <c r="Z549" s="339"/>
      <c r="AA549" s="228">
        <v>0</v>
      </c>
      <c r="AB549" s="43">
        <v>0</v>
      </c>
      <c r="AC549" s="43">
        <v>0</v>
      </c>
      <c r="AD549" s="43">
        <v>0</v>
      </c>
      <c r="AE549" s="43">
        <v>0</v>
      </c>
      <c r="AF549" s="223">
        <v>0</v>
      </c>
      <c r="AG549" s="234"/>
      <c r="AH549" s="228">
        <v>0</v>
      </c>
      <c r="AI549" s="56">
        <f t="shared" si="94"/>
        <v>142239887</v>
      </c>
      <c r="AJ549" s="31">
        <v>42670</v>
      </c>
      <c r="AK549" s="30">
        <v>142094816</v>
      </c>
      <c r="AL549" s="31">
        <v>42726</v>
      </c>
      <c r="AM549" s="32">
        <v>145071</v>
      </c>
      <c r="AN549" s="43">
        <v>0</v>
      </c>
      <c r="AO549" s="43">
        <v>0</v>
      </c>
      <c r="AP549" s="43">
        <v>0</v>
      </c>
      <c r="AQ549" s="43">
        <v>0</v>
      </c>
      <c r="AR549" s="43">
        <v>0</v>
      </c>
      <c r="AS549" s="43">
        <v>0</v>
      </c>
      <c r="AT549" s="43">
        <v>0</v>
      </c>
      <c r="AU549" s="43">
        <v>0</v>
      </c>
      <c r="AV549" s="43"/>
      <c r="AW549" s="19"/>
      <c r="AX549" s="24">
        <f t="shared" si="95"/>
        <v>4483639</v>
      </c>
      <c r="AY549" s="24">
        <f t="shared" si="96"/>
        <v>0</v>
      </c>
      <c r="AZ549" s="24">
        <f t="shared" si="97"/>
        <v>4483639</v>
      </c>
      <c r="BA549" s="457">
        <f t="shared" si="98"/>
        <v>9</v>
      </c>
      <c r="BB549" s="217">
        <f t="shared" si="101"/>
        <v>0.96944158089548638</v>
      </c>
      <c r="BC549" s="216">
        <f t="shared" si="99"/>
        <v>1</v>
      </c>
      <c r="BD549" s="14">
        <f t="shared" si="102"/>
        <v>35</v>
      </c>
      <c r="BE549" s="349">
        <f t="shared" si="100"/>
        <v>146723526</v>
      </c>
    </row>
    <row r="550" spans="1:57" s="14" customFormat="1" x14ac:dyDescent="0.2">
      <c r="A550" s="40">
        <v>42656</v>
      </c>
      <c r="B550" s="22">
        <v>9192270374</v>
      </c>
      <c r="C550" s="22">
        <f>COUNTIF(СписМінфін!$B$2:$B$101,F550)</f>
        <v>1</v>
      </c>
      <c r="D550" s="22">
        <v>9192270374</v>
      </c>
      <c r="E550" s="22" t="str">
        <f t="shared" si="92"/>
        <v>10ТОВАРИСТВО З ОБМЕЖЕНОЮ ВIДПОВIДАЛЬНIСТЮ "АТ КАРГІЛЛ"</v>
      </c>
      <c r="F550" s="71" t="s">
        <v>42</v>
      </c>
      <c r="G550" s="41">
        <v>200103926100</v>
      </c>
      <c r="H550" s="40">
        <v>42656</v>
      </c>
      <c r="I550" s="40">
        <v>42656</v>
      </c>
      <c r="J550" s="40" t="s">
        <v>108</v>
      </c>
      <c r="K550" s="42">
        <v>590684850</v>
      </c>
      <c r="L550" s="40">
        <v>42692</v>
      </c>
      <c r="M550" s="24">
        <f t="shared" si="93"/>
        <v>578680816</v>
      </c>
      <c r="N550" s="40">
        <v>42695</v>
      </c>
      <c r="O550" s="24">
        <v>578300015.85000002</v>
      </c>
      <c r="P550" s="31">
        <v>42724</v>
      </c>
      <c r="Q550" s="32">
        <v>380800.15</v>
      </c>
      <c r="R550" s="43">
        <v>0</v>
      </c>
      <c r="S550" s="43">
        <v>0</v>
      </c>
      <c r="T550" s="43">
        <v>0</v>
      </c>
      <c r="U550" s="43">
        <v>0</v>
      </c>
      <c r="V550" s="43">
        <v>0</v>
      </c>
      <c r="W550" s="43">
        <v>0</v>
      </c>
      <c r="X550" s="43">
        <v>0</v>
      </c>
      <c r="Y550" s="223">
        <v>0</v>
      </c>
      <c r="Z550" s="339"/>
      <c r="AA550" s="228">
        <v>0</v>
      </c>
      <c r="AB550" s="43">
        <v>0</v>
      </c>
      <c r="AC550" s="43">
        <v>0</v>
      </c>
      <c r="AD550" s="43">
        <v>0</v>
      </c>
      <c r="AE550" s="43">
        <v>0</v>
      </c>
      <c r="AF550" s="223">
        <v>0</v>
      </c>
      <c r="AG550" s="234"/>
      <c r="AH550" s="228">
        <v>0</v>
      </c>
      <c r="AI550" s="56">
        <f t="shared" si="94"/>
        <v>578680816</v>
      </c>
      <c r="AJ550" s="31">
        <v>42726</v>
      </c>
      <c r="AK550" s="30">
        <v>578300015.85000002</v>
      </c>
      <c r="AL550" s="31">
        <v>42726</v>
      </c>
      <c r="AM550" s="32">
        <v>380800.15</v>
      </c>
      <c r="AN550" s="43">
        <v>0</v>
      </c>
      <c r="AO550" s="43">
        <v>0</v>
      </c>
      <c r="AP550" s="43">
        <v>0</v>
      </c>
      <c r="AQ550" s="43">
        <v>0</v>
      </c>
      <c r="AR550" s="43">
        <v>0</v>
      </c>
      <c r="AS550" s="43">
        <v>0</v>
      </c>
      <c r="AT550" s="43">
        <v>0</v>
      </c>
      <c r="AU550" s="43">
        <v>0</v>
      </c>
      <c r="AV550" s="43"/>
      <c r="AW550" s="19"/>
      <c r="AX550" s="24">
        <f t="shared" si="95"/>
        <v>12004034</v>
      </c>
      <c r="AY550" s="24">
        <f t="shared" si="96"/>
        <v>0</v>
      </c>
      <c r="AZ550" s="24">
        <f t="shared" si="97"/>
        <v>12004034</v>
      </c>
      <c r="BA550" s="457">
        <f t="shared" si="98"/>
        <v>10</v>
      </c>
      <c r="BB550" s="217">
        <f t="shared" si="101"/>
        <v>0.97967776894904279</v>
      </c>
      <c r="BC550" s="216">
        <f t="shared" si="99"/>
        <v>1</v>
      </c>
      <c r="BD550" s="14">
        <f t="shared" si="102"/>
        <v>39</v>
      </c>
      <c r="BE550" s="349">
        <f t="shared" si="100"/>
        <v>590684850</v>
      </c>
    </row>
    <row r="551" spans="1:57" s="14" customFormat="1" x14ac:dyDescent="0.2">
      <c r="A551" s="40">
        <v>42685</v>
      </c>
      <c r="B551" s="22">
        <v>9215013899</v>
      </c>
      <c r="C551" s="22">
        <f>COUNTIF(СписМінфін!$B$2:$B$101,F551)</f>
        <v>1</v>
      </c>
      <c r="D551" s="22">
        <v>9215013899</v>
      </c>
      <c r="E551" s="22" t="str">
        <f t="shared" si="92"/>
        <v>11ТОВАРИСТВО З ОБМЕЖЕНОЮ ВIДПОВIДАЛЬНIСТЮ "АТ КАРГІЛЛ"</v>
      </c>
      <c r="F551" s="71" t="s">
        <v>42</v>
      </c>
      <c r="G551" s="41">
        <v>200103926100</v>
      </c>
      <c r="H551" s="40">
        <v>42685</v>
      </c>
      <c r="I551" s="40">
        <v>42685</v>
      </c>
      <c r="J551" s="40" t="s">
        <v>108</v>
      </c>
      <c r="K551" s="42">
        <v>30856</v>
      </c>
      <c r="L551" s="40">
        <v>42724</v>
      </c>
      <c r="M551" s="24">
        <f t="shared" si="93"/>
        <v>30856</v>
      </c>
      <c r="N551" s="40">
        <v>42724</v>
      </c>
      <c r="O551" s="24">
        <v>30856</v>
      </c>
      <c r="P551" s="43">
        <v>0</v>
      </c>
      <c r="Q551" s="43">
        <v>0</v>
      </c>
      <c r="R551" s="43">
        <v>0</v>
      </c>
      <c r="S551" s="43">
        <v>0</v>
      </c>
      <c r="T551" s="43">
        <v>0</v>
      </c>
      <c r="U551" s="43">
        <v>0</v>
      </c>
      <c r="V551" s="43">
        <v>0</v>
      </c>
      <c r="W551" s="43">
        <v>0</v>
      </c>
      <c r="X551" s="43">
        <v>0</v>
      </c>
      <c r="Y551" s="223">
        <v>0</v>
      </c>
      <c r="Z551" s="339"/>
      <c r="AA551" s="228">
        <v>0</v>
      </c>
      <c r="AB551" s="43">
        <v>0</v>
      </c>
      <c r="AC551" s="43">
        <v>0</v>
      </c>
      <c r="AD551" s="43">
        <v>0</v>
      </c>
      <c r="AE551" s="43">
        <v>0</v>
      </c>
      <c r="AF551" s="223">
        <v>0</v>
      </c>
      <c r="AG551" s="234"/>
      <c r="AH551" s="228">
        <v>0</v>
      </c>
      <c r="AI551" s="56">
        <f t="shared" si="94"/>
        <v>30856</v>
      </c>
      <c r="AJ551" s="40">
        <v>42726</v>
      </c>
      <c r="AK551" s="56">
        <v>30856</v>
      </c>
      <c r="AL551" s="43">
        <v>0</v>
      </c>
      <c r="AM551" s="43">
        <v>0</v>
      </c>
      <c r="AN551" s="43">
        <v>0</v>
      </c>
      <c r="AO551" s="43">
        <v>0</v>
      </c>
      <c r="AP551" s="43">
        <v>0</v>
      </c>
      <c r="AQ551" s="43">
        <v>0</v>
      </c>
      <c r="AR551" s="43">
        <v>0</v>
      </c>
      <c r="AS551" s="43">
        <v>0</v>
      </c>
      <c r="AT551" s="43">
        <v>0</v>
      </c>
      <c r="AU551" s="43">
        <v>0</v>
      </c>
      <c r="AV551" s="43"/>
      <c r="AW551" s="19"/>
      <c r="AX551" s="24">
        <f t="shared" si="95"/>
        <v>0</v>
      </c>
      <c r="AY551" s="24">
        <f t="shared" si="96"/>
        <v>0</v>
      </c>
      <c r="AZ551" s="24">
        <f t="shared" si="97"/>
        <v>0</v>
      </c>
      <c r="BA551" s="457">
        <f t="shared" si="98"/>
        <v>11</v>
      </c>
      <c r="BB551" s="217">
        <f t="shared" si="101"/>
        <v>1</v>
      </c>
      <c r="BC551" s="216">
        <f t="shared" si="99"/>
        <v>1</v>
      </c>
      <c r="BD551" s="14">
        <f t="shared" si="102"/>
        <v>39</v>
      </c>
      <c r="BE551" s="349">
        <f t="shared" si="100"/>
        <v>30856</v>
      </c>
    </row>
    <row r="552" spans="1:57" s="14" customFormat="1" x14ac:dyDescent="0.2">
      <c r="A552" s="40">
        <v>42689</v>
      </c>
      <c r="B552" s="22">
        <v>9217984841</v>
      </c>
      <c r="C552" s="22">
        <f>COUNTIF(СписМінфін!$B$2:$B$101,F552)</f>
        <v>1</v>
      </c>
      <c r="D552" s="22">
        <v>9217984841</v>
      </c>
      <c r="E552" s="22" t="str">
        <f t="shared" si="92"/>
        <v>11ТОВАРИСТВО З ОБМЕЖЕНОЮ ВIДПОВIДАЛЬНIСТЮ "АТ КАРГІЛЛ"</v>
      </c>
      <c r="F552" s="71" t="s">
        <v>42</v>
      </c>
      <c r="G552" s="41">
        <v>200103926100</v>
      </c>
      <c r="H552" s="40">
        <v>42689</v>
      </c>
      <c r="I552" s="40">
        <v>42689</v>
      </c>
      <c r="J552" s="40" t="s">
        <v>108</v>
      </c>
      <c r="K552" s="42">
        <v>409615641</v>
      </c>
      <c r="L552" s="40">
        <v>42725</v>
      </c>
      <c r="M552" s="24">
        <f t="shared" si="93"/>
        <v>406033939.91000003</v>
      </c>
      <c r="N552" s="31">
        <v>42725</v>
      </c>
      <c r="O552" s="30">
        <v>401227048.35000002</v>
      </c>
      <c r="P552" s="31">
        <v>42788</v>
      </c>
      <c r="Q552" s="32">
        <v>4806891.5599999996</v>
      </c>
      <c r="R552" s="43">
        <v>0</v>
      </c>
      <c r="S552" s="43">
        <v>0</v>
      </c>
      <c r="T552" s="43">
        <v>0</v>
      </c>
      <c r="U552" s="43">
        <v>0</v>
      </c>
      <c r="V552" s="43">
        <v>0</v>
      </c>
      <c r="W552" s="43">
        <v>0</v>
      </c>
      <c r="X552" s="43">
        <v>0</v>
      </c>
      <c r="Y552" s="223">
        <v>0</v>
      </c>
      <c r="Z552" s="339"/>
      <c r="AA552" s="228">
        <v>0</v>
      </c>
      <c r="AB552" s="43">
        <v>0</v>
      </c>
      <c r="AC552" s="43">
        <v>0</v>
      </c>
      <c r="AD552" s="43">
        <v>0</v>
      </c>
      <c r="AE552" s="43">
        <v>0</v>
      </c>
      <c r="AF552" s="223">
        <v>0</v>
      </c>
      <c r="AG552" s="234"/>
      <c r="AH552" s="228">
        <v>0</v>
      </c>
      <c r="AI552" s="56">
        <f t="shared" si="94"/>
        <v>404803934.87</v>
      </c>
      <c r="AJ552" s="31">
        <v>42730</v>
      </c>
      <c r="AK552" s="30">
        <v>401227048.35000002</v>
      </c>
      <c r="AL552" s="31">
        <v>42793</v>
      </c>
      <c r="AM552" s="32">
        <v>3576886.52</v>
      </c>
      <c r="AN552" s="43">
        <v>0</v>
      </c>
      <c r="AO552" s="43">
        <v>0</v>
      </c>
      <c r="AP552" s="43">
        <v>0</v>
      </c>
      <c r="AQ552" s="43">
        <v>0</v>
      </c>
      <c r="AR552" s="43">
        <v>0</v>
      </c>
      <c r="AS552" s="43">
        <v>0</v>
      </c>
      <c r="AT552" s="43">
        <v>0</v>
      </c>
      <c r="AU552" s="43">
        <v>0</v>
      </c>
      <c r="AV552" s="43"/>
      <c r="AW552" s="19"/>
      <c r="AX552" s="24">
        <f t="shared" si="95"/>
        <v>3581701.0899999738</v>
      </c>
      <c r="AY552" s="24">
        <f t="shared" si="96"/>
        <v>1230005.0400000215</v>
      </c>
      <c r="AZ552" s="24">
        <f t="shared" si="97"/>
        <v>4811706.1299999952</v>
      </c>
      <c r="BA552" s="457">
        <f t="shared" si="98"/>
        <v>11</v>
      </c>
      <c r="BB552" s="217">
        <f t="shared" si="101"/>
        <v>0.99125594647397763</v>
      </c>
      <c r="BC552" s="216">
        <f t="shared" si="99"/>
        <v>0.99697068417415391</v>
      </c>
      <c r="BD552" s="14">
        <f t="shared" si="102"/>
        <v>36</v>
      </c>
      <c r="BE552" s="349">
        <f t="shared" si="100"/>
        <v>409615641</v>
      </c>
    </row>
    <row r="553" spans="1:57" s="14" customFormat="1" x14ac:dyDescent="0.2">
      <c r="A553" s="40">
        <v>42689</v>
      </c>
      <c r="B553" s="22">
        <v>9218467074</v>
      </c>
      <c r="C553" s="22">
        <f>COUNTIF(СписМінфін!$B$2:$B$101,F553)</f>
        <v>1</v>
      </c>
      <c r="D553" s="22">
        <v>9218467074</v>
      </c>
      <c r="E553" s="22" t="str">
        <f t="shared" si="92"/>
        <v>11ТОВАРИСТВО З ОБМЕЖЕНОЮ ВIДПОВIДАЛЬНIСТЮ "АТ КАРГІЛЛ"</v>
      </c>
      <c r="F553" s="71" t="s">
        <v>42</v>
      </c>
      <c r="G553" s="41">
        <v>200103926100</v>
      </c>
      <c r="H553" s="40">
        <v>42689</v>
      </c>
      <c r="I553" s="40">
        <v>42689</v>
      </c>
      <c r="J553" s="40" t="s">
        <v>108</v>
      </c>
      <c r="K553" s="42">
        <v>41043</v>
      </c>
      <c r="L553" s="40">
        <v>42724</v>
      </c>
      <c r="M553" s="24">
        <f t="shared" si="93"/>
        <v>41043</v>
      </c>
      <c r="N553" s="40">
        <v>42724</v>
      </c>
      <c r="O553" s="24">
        <v>41043</v>
      </c>
      <c r="P553" s="43">
        <v>0</v>
      </c>
      <c r="Q553" s="43">
        <v>0</v>
      </c>
      <c r="R553" s="43">
        <v>0</v>
      </c>
      <c r="S553" s="43">
        <v>0</v>
      </c>
      <c r="T553" s="43">
        <v>0</v>
      </c>
      <c r="U553" s="43">
        <v>0</v>
      </c>
      <c r="V553" s="43">
        <v>0</v>
      </c>
      <c r="W553" s="43">
        <v>0</v>
      </c>
      <c r="X553" s="43">
        <v>0</v>
      </c>
      <c r="Y553" s="223">
        <v>0</v>
      </c>
      <c r="Z553" s="339"/>
      <c r="AA553" s="228">
        <v>0</v>
      </c>
      <c r="AB553" s="43">
        <v>0</v>
      </c>
      <c r="AC553" s="43">
        <v>0</v>
      </c>
      <c r="AD553" s="43">
        <v>0</v>
      </c>
      <c r="AE553" s="43">
        <v>0</v>
      </c>
      <c r="AF553" s="223">
        <v>0</v>
      </c>
      <c r="AG553" s="234"/>
      <c r="AH553" s="228">
        <v>0</v>
      </c>
      <c r="AI553" s="56">
        <f t="shared" si="94"/>
        <v>41043</v>
      </c>
      <c r="AJ553" s="40">
        <v>42726</v>
      </c>
      <c r="AK553" s="56">
        <v>41043</v>
      </c>
      <c r="AL553" s="43">
        <v>0</v>
      </c>
      <c r="AM553" s="43">
        <v>0</v>
      </c>
      <c r="AN553" s="43">
        <v>0</v>
      </c>
      <c r="AO553" s="43">
        <v>0</v>
      </c>
      <c r="AP553" s="43">
        <v>0</v>
      </c>
      <c r="AQ553" s="43">
        <v>0</v>
      </c>
      <c r="AR553" s="43">
        <v>0</v>
      </c>
      <c r="AS553" s="43">
        <v>0</v>
      </c>
      <c r="AT553" s="43">
        <v>0</v>
      </c>
      <c r="AU553" s="43">
        <v>0</v>
      </c>
      <c r="AV553" s="43"/>
      <c r="AW553" s="19"/>
      <c r="AX553" s="24">
        <f t="shared" si="95"/>
        <v>0</v>
      </c>
      <c r="AY553" s="24">
        <f t="shared" si="96"/>
        <v>0</v>
      </c>
      <c r="AZ553" s="24">
        <f t="shared" si="97"/>
        <v>0</v>
      </c>
      <c r="BA553" s="457">
        <f t="shared" si="98"/>
        <v>11</v>
      </c>
      <c r="BB553" s="217">
        <f t="shared" si="101"/>
        <v>1</v>
      </c>
      <c r="BC553" s="216">
        <f t="shared" si="99"/>
        <v>1</v>
      </c>
      <c r="BD553" s="14">
        <f t="shared" si="102"/>
        <v>35</v>
      </c>
      <c r="BE553" s="349">
        <f t="shared" si="100"/>
        <v>41043</v>
      </c>
    </row>
    <row r="554" spans="1:57" s="14" customFormat="1" x14ac:dyDescent="0.2">
      <c r="A554" s="40">
        <v>42720</v>
      </c>
      <c r="B554" s="22">
        <v>9243541696</v>
      </c>
      <c r="C554" s="22">
        <f>COUNTIF(СписМінфін!$B$2:$B$101,F554)</f>
        <v>1</v>
      </c>
      <c r="D554" s="22">
        <v>9243541696</v>
      </c>
      <c r="E554" s="22" t="str">
        <f t="shared" si="92"/>
        <v>12ТОВАРИСТВО З ОБМЕЖЕНОЮ ВIДПОВIДАЛЬНIСТЮ "АТ КАРГІЛЛ"</v>
      </c>
      <c r="F554" s="71" t="s">
        <v>42</v>
      </c>
      <c r="G554" s="41">
        <v>200103926100</v>
      </c>
      <c r="H554" s="40">
        <v>42720</v>
      </c>
      <c r="I554" s="40">
        <v>42720</v>
      </c>
      <c r="J554" s="40" t="s">
        <v>108</v>
      </c>
      <c r="K554" s="56">
        <v>341960949</v>
      </c>
      <c r="L554" s="40">
        <v>42733</v>
      </c>
      <c r="M554" s="24">
        <f t="shared" si="93"/>
        <v>339348078</v>
      </c>
      <c r="N554" s="31">
        <v>42733</v>
      </c>
      <c r="O554" s="30">
        <v>239372664.30000001</v>
      </c>
      <c r="P554" s="31">
        <v>42755</v>
      </c>
      <c r="Q554" s="32">
        <v>99975413.699999988</v>
      </c>
      <c r="R554" s="43">
        <v>0</v>
      </c>
      <c r="S554" s="43">
        <v>0</v>
      </c>
      <c r="T554" s="43">
        <v>0</v>
      </c>
      <c r="U554" s="43">
        <v>0</v>
      </c>
      <c r="V554" s="43">
        <v>0</v>
      </c>
      <c r="W554" s="43">
        <v>0</v>
      </c>
      <c r="X554" s="43">
        <v>0</v>
      </c>
      <c r="Y554" s="223">
        <v>0</v>
      </c>
      <c r="Z554" s="339"/>
      <c r="AA554" s="228">
        <v>0</v>
      </c>
      <c r="AB554" s="43">
        <v>0</v>
      </c>
      <c r="AC554" s="43">
        <v>0</v>
      </c>
      <c r="AD554" s="43">
        <v>0</v>
      </c>
      <c r="AE554" s="43">
        <v>0</v>
      </c>
      <c r="AF554" s="223">
        <v>0</v>
      </c>
      <c r="AG554" s="234"/>
      <c r="AH554" s="228">
        <v>0</v>
      </c>
      <c r="AI554" s="56">
        <f t="shared" si="94"/>
        <v>261705773.51000002</v>
      </c>
      <c r="AJ554" s="31">
        <v>42734</v>
      </c>
      <c r="AK554" s="30">
        <v>239372664.30000001</v>
      </c>
      <c r="AL554" s="31">
        <v>42768</v>
      </c>
      <c r="AM554" s="32">
        <v>22333109.210000001</v>
      </c>
      <c r="AN554" s="43">
        <v>0</v>
      </c>
      <c r="AO554" s="43">
        <v>0</v>
      </c>
      <c r="AP554" s="43">
        <v>0</v>
      </c>
      <c r="AQ554" s="43">
        <v>0</v>
      </c>
      <c r="AR554" s="43">
        <v>0</v>
      </c>
      <c r="AS554" s="43">
        <v>0</v>
      </c>
      <c r="AT554" s="43">
        <v>0</v>
      </c>
      <c r="AU554" s="43">
        <v>0</v>
      </c>
      <c r="AV554" s="43"/>
      <c r="AW554" s="31"/>
      <c r="AX554" s="24">
        <f t="shared" si="95"/>
        <v>2612871</v>
      </c>
      <c r="AY554" s="24">
        <f t="shared" si="96"/>
        <v>77642304.48999998</v>
      </c>
      <c r="AZ554" s="24">
        <f t="shared" si="97"/>
        <v>80255175.48999998</v>
      </c>
      <c r="BA554" s="457">
        <f t="shared" si="98"/>
        <v>12</v>
      </c>
      <c r="BB554" s="217">
        <f t="shared" si="101"/>
        <v>0.99235915385180429</v>
      </c>
      <c r="BC554" s="216">
        <f t="shared" si="99"/>
        <v>0.7712015787813008</v>
      </c>
      <c r="BD554" s="14">
        <f t="shared" si="102"/>
        <v>13</v>
      </c>
      <c r="BE554" s="349">
        <f t="shared" si="100"/>
        <v>341960949</v>
      </c>
    </row>
    <row r="555" spans="1:57" s="14" customFormat="1" x14ac:dyDescent="0.2">
      <c r="A555" s="40">
        <v>42663</v>
      </c>
      <c r="B555" s="22">
        <v>9197584266</v>
      </c>
      <c r="C555" s="22">
        <f>COUNTIF(СписМінфін!$B$2:$B$101,F555)</f>
        <v>1</v>
      </c>
      <c r="D555" s="22">
        <v>9197584266</v>
      </c>
      <c r="E555" s="22" t="str">
        <f t="shared" si="92"/>
        <v>10ТОВАРИСТВО З ОБМЕЖЕНОЮ ВIДПОВIДАЛЬНIСТЮ "АТЕМ ГРУП"</v>
      </c>
      <c r="F555" s="71" t="s">
        <v>18</v>
      </c>
      <c r="G555" s="41">
        <v>406578526532</v>
      </c>
      <c r="H555" s="40">
        <v>42663</v>
      </c>
      <c r="I555" s="40">
        <v>42663</v>
      </c>
      <c r="J555" s="40" t="s">
        <v>108</v>
      </c>
      <c r="K555" s="42">
        <v>17434019</v>
      </c>
      <c r="L555" s="40">
        <v>42755</v>
      </c>
      <c r="M555" s="24">
        <f t="shared" si="93"/>
        <v>8911565</v>
      </c>
      <c r="N555" s="31">
        <v>42755</v>
      </c>
      <c r="O555" s="30">
        <v>7923561</v>
      </c>
      <c r="P555" s="31">
        <v>42782</v>
      </c>
      <c r="Q555" s="30">
        <v>988004</v>
      </c>
      <c r="R555" s="43">
        <v>0</v>
      </c>
      <c r="S555" s="43">
        <v>0</v>
      </c>
      <c r="T555" s="43">
        <v>0</v>
      </c>
      <c r="U555" s="43">
        <v>0</v>
      </c>
      <c r="V555" s="43">
        <v>0</v>
      </c>
      <c r="W555" s="43">
        <v>0</v>
      </c>
      <c r="X555" s="43">
        <v>0</v>
      </c>
      <c r="Y555" s="223">
        <v>0</v>
      </c>
      <c r="Z555" s="339"/>
      <c r="AA555" s="227">
        <v>42773</v>
      </c>
      <c r="AB555" s="22">
        <v>4841404</v>
      </c>
      <c r="AC555" s="42">
        <v>8520079</v>
      </c>
      <c r="AD555" s="40" t="s">
        <v>108</v>
      </c>
      <c r="AE555" s="52" t="s">
        <v>108</v>
      </c>
      <c r="AF555" s="245" t="s">
        <v>108</v>
      </c>
      <c r="AG555" s="252"/>
      <c r="AH555" s="228">
        <v>0</v>
      </c>
      <c r="AI555" s="56">
        <f t="shared" si="94"/>
        <v>8911565</v>
      </c>
      <c r="AJ555" s="40">
        <v>42768</v>
      </c>
      <c r="AK555" s="57">
        <v>8911565</v>
      </c>
      <c r="AL555" s="43">
        <v>0</v>
      </c>
      <c r="AM555" s="43">
        <v>0</v>
      </c>
      <c r="AN555" s="43">
        <v>0</v>
      </c>
      <c r="AO555" s="43">
        <v>0</v>
      </c>
      <c r="AP555" s="43">
        <v>0</v>
      </c>
      <c r="AQ555" s="43">
        <v>0</v>
      </c>
      <c r="AR555" s="43">
        <v>0</v>
      </c>
      <c r="AS555" s="43">
        <v>0</v>
      </c>
      <c r="AT555" s="43">
        <v>0</v>
      </c>
      <c r="AU555" s="43">
        <v>0</v>
      </c>
      <c r="AV555" s="43"/>
      <c r="AW555" s="19"/>
      <c r="AX555" s="24">
        <f t="shared" si="95"/>
        <v>2375</v>
      </c>
      <c r="AY555" s="24">
        <f t="shared" si="96"/>
        <v>0</v>
      </c>
      <c r="AZ555" s="24">
        <f t="shared" si="97"/>
        <v>8522454</v>
      </c>
      <c r="BA555" s="457">
        <f t="shared" si="98"/>
        <v>10</v>
      </c>
      <c r="BB555" s="217">
        <f t="shared" si="101"/>
        <v>0.9997335633849902</v>
      </c>
      <c r="BC555" s="216">
        <f t="shared" si="99"/>
        <v>1</v>
      </c>
      <c r="BD555" s="14">
        <f t="shared" si="102"/>
        <v>92</v>
      </c>
      <c r="BE555" s="349">
        <f t="shared" si="100"/>
        <v>8913940</v>
      </c>
    </row>
    <row r="556" spans="1:57" s="14" customFormat="1" x14ac:dyDescent="0.2">
      <c r="A556" s="40">
        <v>42692</v>
      </c>
      <c r="B556" s="22">
        <v>9222493965</v>
      </c>
      <c r="C556" s="22">
        <f>COUNTIF(СписМінфін!$B$2:$B$101,F556)</f>
        <v>1</v>
      </c>
      <c r="D556" s="22">
        <v>9222493965</v>
      </c>
      <c r="E556" s="22" t="str">
        <f t="shared" si="92"/>
        <v>11ТОВАРИСТВО З ОБМЕЖЕНОЮ ВIДПОВIДАЛЬНIСТЮ "АТЕМ ГРУП"</v>
      </c>
      <c r="F556" s="71" t="s">
        <v>18</v>
      </c>
      <c r="G556" s="41">
        <v>406578526532</v>
      </c>
      <c r="H556" s="40">
        <v>42692</v>
      </c>
      <c r="I556" s="40">
        <v>42692</v>
      </c>
      <c r="J556" s="40" t="s">
        <v>108</v>
      </c>
      <c r="K556" s="42">
        <v>48190000</v>
      </c>
      <c r="L556" s="40">
        <v>42755</v>
      </c>
      <c r="M556" s="24">
        <f t="shared" si="93"/>
        <v>10863377</v>
      </c>
      <c r="N556" s="31">
        <v>42755</v>
      </c>
      <c r="O556" s="30">
        <v>6605233</v>
      </c>
      <c r="P556" s="31">
        <v>42788</v>
      </c>
      <c r="Q556" s="32">
        <v>4258144</v>
      </c>
      <c r="R556" s="43">
        <v>0</v>
      </c>
      <c r="S556" s="43">
        <v>0</v>
      </c>
      <c r="T556" s="43">
        <v>0</v>
      </c>
      <c r="U556" s="43">
        <v>0</v>
      </c>
      <c r="V556" s="43">
        <v>0</v>
      </c>
      <c r="W556" s="43">
        <v>0</v>
      </c>
      <c r="X556" s="43">
        <v>0</v>
      </c>
      <c r="Y556" s="223">
        <v>0</v>
      </c>
      <c r="Z556" s="339"/>
      <c r="AA556" s="227">
        <v>42773</v>
      </c>
      <c r="AB556" s="22">
        <v>4821404</v>
      </c>
      <c r="AC556" s="42">
        <v>9500</v>
      </c>
      <c r="AD556" s="40" t="s">
        <v>108</v>
      </c>
      <c r="AE556" s="52" t="s">
        <v>108</v>
      </c>
      <c r="AF556" s="245" t="s">
        <v>108</v>
      </c>
      <c r="AG556" s="252"/>
      <c r="AH556" s="228">
        <v>0</v>
      </c>
      <c r="AI556" s="56">
        <f t="shared" si="94"/>
        <v>10863377</v>
      </c>
      <c r="AJ556" s="40">
        <v>42768</v>
      </c>
      <c r="AK556" s="57">
        <v>10863377</v>
      </c>
      <c r="AL556" s="43">
        <v>0</v>
      </c>
      <c r="AM556" s="43">
        <v>0</v>
      </c>
      <c r="AN556" s="43">
        <v>0</v>
      </c>
      <c r="AO556" s="43">
        <v>0</v>
      </c>
      <c r="AP556" s="43">
        <v>0</v>
      </c>
      <c r="AQ556" s="43">
        <v>0</v>
      </c>
      <c r="AR556" s="43">
        <v>0</v>
      </c>
      <c r="AS556" s="43">
        <v>0</v>
      </c>
      <c r="AT556" s="43">
        <v>0</v>
      </c>
      <c r="AU556" s="43">
        <v>0</v>
      </c>
      <c r="AV556" s="43"/>
      <c r="AW556" s="19"/>
      <c r="AX556" s="24">
        <f t="shared" si="95"/>
        <v>37317123</v>
      </c>
      <c r="AY556" s="24">
        <f t="shared" si="96"/>
        <v>0</v>
      </c>
      <c r="AZ556" s="24">
        <f t="shared" si="97"/>
        <v>37326623</v>
      </c>
      <c r="BA556" s="457">
        <f t="shared" si="98"/>
        <v>11</v>
      </c>
      <c r="BB556" s="217">
        <f t="shared" si="101"/>
        <v>0.22547248368115733</v>
      </c>
      <c r="BC556" s="216">
        <f t="shared" si="99"/>
        <v>1</v>
      </c>
      <c r="BD556" s="14">
        <f t="shared" si="102"/>
        <v>63</v>
      </c>
      <c r="BE556" s="349">
        <f t="shared" si="100"/>
        <v>48180500</v>
      </c>
    </row>
    <row r="557" spans="1:57" s="14" customFormat="1" x14ac:dyDescent="0.2">
      <c r="A557" s="40">
        <v>42724</v>
      </c>
      <c r="B557" s="22">
        <v>9246881891</v>
      </c>
      <c r="C557" s="22">
        <f>COUNTIF(СписМінфін!$B$2:$B$101,F557)</f>
        <v>1</v>
      </c>
      <c r="D557" s="22">
        <v>9246881891</v>
      </c>
      <c r="E557" s="22" t="str">
        <f t="shared" si="92"/>
        <v>12ТОВАРИСТВО З ОБМЕЖЕНОЮ ВIДПОВIДАЛЬНIСТЮ "АТЕМ ГРУП"</v>
      </c>
      <c r="F557" s="71" t="s">
        <v>18</v>
      </c>
      <c r="G557" s="41">
        <v>406578526532</v>
      </c>
      <c r="H557" s="40">
        <v>42724</v>
      </c>
      <c r="I557" s="40">
        <v>42724</v>
      </c>
      <c r="J557" s="40" t="s">
        <v>108</v>
      </c>
      <c r="K557" s="42">
        <v>488500</v>
      </c>
      <c r="L557" s="40">
        <v>42755</v>
      </c>
      <c r="M557" s="24">
        <f t="shared" si="93"/>
        <v>488500</v>
      </c>
      <c r="N557" s="40">
        <v>42755</v>
      </c>
      <c r="O557" s="24">
        <v>488500</v>
      </c>
      <c r="P557" s="43">
        <v>0</v>
      </c>
      <c r="Q557" s="43">
        <v>0</v>
      </c>
      <c r="R557" s="43">
        <v>0</v>
      </c>
      <c r="S557" s="43">
        <v>0</v>
      </c>
      <c r="T557" s="43">
        <v>0</v>
      </c>
      <c r="U557" s="43">
        <v>0</v>
      </c>
      <c r="V557" s="43">
        <v>0</v>
      </c>
      <c r="W557" s="43">
        <v>0</v>
      </c>
      <c r="X557" s="43">
        <v>0</v>
      </c>
      <c r="Y557" s="223">
        <v>0</v>
      </c>
      <c r="Z557" s="339"/>
      <c r="AA557" s="228">
        <v>0</v>
      </c>
      <c r="AB557" s="43">
        <v>0</v>
      </c>
      <c r="AC557" s="43">
        <v>0</v>
      </c>
      <c r="AD557" s="43">
        <v>0</v>
      </c>
      <c r="AE557" s="43">
        <v>0</v>
      </c>
      <c r="AF557" s="223">
        <v>0</v>
      </c>
      <c r="AG557" s="234"/>
      <c r="AH557" s="228">
        <v>0</v>
      </c>
      <c r="AI557" s="56">
        <f t="shared" si="94"/>
        <v>488500</v>
      </c>
      <c r="AJ557" s="40">
        <v>42768</v>
      </c>
      <c r="AK557" s="56">
        <v>488500</v>
      </c>
      <c r="AL557" s="43">
        <v>0</v>
      </c>
      <c r="AM557" s="43">
        <v>0</v>
      </c>
      <c r="AN557" s="43">
        <v>0</v>
      </c>
      <c r="AO557" s="43">
        <v>0</v>
      </c>
      <c r="AP557" s="43">
        <v>0</v>
      </c>
      <c r="AQ557" s="43">
        <v>0</v>
      </c>
      <c r="AR557" s="43">
        <v>0</v>
      </c>
      <c r="AS557" s="43">
        <v>0</v>
      </c>
      <c r="AT557" s="43">
        <v>0</v>
      </c>
      <c r="AU557" s="43">
        <v>0</v>
      </c>
      <c r="AV557" s="43"/>
      <c r="AW557" s="19"/>
      <c r="AX557" s="24">
        <f t="shared" si="95"/>
        <v>0</v>
      </c>
      <c r="AY557" s="24">
        <f t="shared" si="96"/>
        <v>0</v>
      </c>
      <c r="AZ557" s="24">
        <f t="shared" si="97"/>
        <v>0</v>
      </c>
      <c r="BA557" s="457">
        <f t="shared" si="98"/>
        <v>12</v>
      </c>
      <c r="BB557" s="217">
        <f t="shared" si="101"/>
        <v>1</v>
      </c>
      <c r="BC557" s="216">
        <f t="shared" si="99"/>
        <v>1</v>
      </c>
      <c r="BD557" s="14">
        <f t="shared" si="102"/>
        <v>31</v>
      </c>
      <c r="BE557" s="349">
        <f t="shared" si="100"/>
        <v>488500</v>
      </c>
    </row>
    <row r="558" spans="1:57" s="14" customFormat="1" x14ac:dyDescent="0.2">
      <c r="A558" s="40">
        <v>42418</v>
      </c>
      <c r="B558" s="22">
        <v>9019782042</v>
      </c>
      <c r="C558" s="22">
        <f>COUNTIF(СписМінфін!$B$2:$B$101,F558)</f>
        <v>1</v>
      </c>
      <c r="D558" s="22">
        <v>9019782042</v>
      </c>
      <c r="E558" s="22" t="str">
        <f t="shared" si="92"/>
        <v>2ТОВАРИСТВО З ОБМЕЖЕНОЮ ВIДПОВIДАЛЬНIСТЮ "БАРЛІНЕК ІНВЕСТ"</v>
      </c>
      <c r="F558" s="71" t="s">
        <v>83</v>
      </c>
      <c r="G558" s="41">
        <v>340045702285</v>
      </c>
      <c r="H558" s="40">
        <v>42418</v>
      </c>
      <c r="I558" s="40">
        <v>42418</v>
      </c>
      <c r="J558" s="40" t="s">
        <v>108</v>
      </c>
      <c r="K558" s="56">
        <v>12010119</v>
      </c>
      <c r="L558" s="40">
        <v>42450</v>
      </c>
      <c r="M558" s="24">
        <f t="shared" si="93"/>
        <v>12010119</v>
      </c>
      <c r="N558" s="40">
        <v>42451</v>
      </c>
      <c r="O558" s="24">
        <v>12010119</v>
      </c>
      <c r="P558" s="43">
        <v>0</v>
      </c>
      <c r="Q558" s="43">
        <v>0</v>
      </c>
      <c r="R558" s="43">
        <v>0</v>
      </c>
      <c r="S558" s="43">
        <v>0</v>
      </c>
      <c r="T558" s="43">
        <v>0</v>
      </c>
      <c r="U558" s="43">
        <v>0</v>
      </c>
      <c r="V558" s="43">
        <v>0</v>
      </c>
      <c r="W558" s="43">
        <v>0</v>
      </c>
      <c r="X558" s="43">
        <v>0</v>
      </c>
      <c r="Y558" s="223">
        <v>0</v>
      </c>
      <c r="Z558" s="339"/>
      <c r="AA558" s="228">
        <v>0</v>
      </c>
      <c r="AB558" s="43">
        <v>0</v>
      </c>
      <c r="AC558" s="43">
        <v>0</v>
      </c>
      <c r="AD558" s="43">
        <v>0</v>
      </c>
      <c r="AE558" s="43">
        <v>0</v>
      </c>
      <c r="AF558" s="223">
        <v>0</v>
      </c>
      <c r="AG558" s="234"/>
      <c r="AH558" s="228">
        <v>0</v>
      </c>
      <c r="AI558" s="56">
        <f t="shared" si="94"/>
        <v>12010119</v>
      </c>
      <c r="AJ558" s="40">
        <v>42458</v>
      </c>
      <c r="AK558" s="56">
        <v>12010119</v>
      </c>
      <c r="AL558" s="43">
        <v>0</v>
      </c>
      <c r="AM558" s="43">
        <v>0</v>
      </c>
      <c r="AN558" s="43">
        <v>0</v>
      </c>
      <c r="AO558" s="43">
        <v>0</v>
      </c>
      <c r="AP558" s="43">
        <v>0</v>
      </c>
      <c r="AQ558" s="43">
        <v>0</v>
      </c>
      <c r="AR558" s="43">
        <v>0</v>
      </c>
      <c r="AS558" s="43">
        <v>0</v>
      </c>
      <c r="AT558" s="43">
        <v>0</v>
      </c>
      <c r="AU558" s="43">
        <v>0</v>
      </c>
      <c r="AV558" s="43"/>
      <c r="AW558" s="19"/>
      <c r="AX558" s="24">
        <f t="shared" si="95"/>
        <v>0</v>
      </c>
      <c r="AY558" s="24">
        <f t="shared" si="96"/>
        <v>0</v>
      </c>
      <c r="AZ558" s="24">
        <f t="shared" si="97"/>
        <v>0</v>
      </c>
      <c r="BA558" s="457">
        <f t="shared" si="98"/>
        <v>2</v>
      </c>
      <c r="BB558" s="217">
        <f t="shared" si="101"/>
        <v>1</v>
      </c>
      <c r="BC558" s="216">
        <f t="shared" si="99"/>
        <v>1</v>
      </c>
      <c r="BD558" s="14">
        <f t="shared" si="102"/>
        <v>33</v>
      </c>
      <c r="BE558" s="349">
        <f t="shared" si="100"/>
        <v>12010119</v>
      </c>
    </row>
    <row r="559" spans="1:57" s="14" customFormat="1" x14ac:dyDescent="0.2">
      <c r="A559" s="40">
        <v>42447</v>
      </c>
      <c r="B559" s="22">
        <v>9038227472</v>
      </c>
      <c r="C559" s="22">
        <f>COUNTIF(СписМінфін!$B$2:$B$101,F559)</f>
        <v>1</v>
      </c>
      <c r="D559" s="22">
        <v>9038227472</v>
      </c>
      <c r="E559" s="22" t="str">
        <f t="shared" si="92"/>
        <v>3ТОВАРИСТВО З ОБМЕЖЕНОЮ ВIДПОВIДАЛЬНIСТЮ "БАРЛІНЕК ІНВЕСТ"</v>
      </c>
      <c r="F559" s="71" t="s">
        <v>83</v>
      </c>
      <c r="G559" s="41">
        <v>340045702285</v>
      </c>
      <c r="H559" s="40">
        <v>42447</v>
      </c>
      <c r="I559" s="40">
        <v>42447</v>
      </c>
      <c r="J559" s="40" t="s">
        <v>108</v>
      </c>
      <c r="K559" s="56">
        <v>19937226</v>
      </c>
      <c r="L559" s="40">
        <v>42480</v>
      </c>
      <c r="M559" s="24">
        <f t="shared" si="93"/>
        <v>19937226</v>
      </c>
      <c r="N559" s="40">
        <v>42481</v>
      </c>
      <c r="O559" s="24">
        <v>19937226</v>
      </c>
      <c r="P559" s="43">
        <v>0</v>
      </c>
      <c r="Q559" s="43">
        <v>0</v>
      </c>
      <c r="R559" s="43">
        <v>0</v>
      </c>
      <c r="S559" s="43">
        <v>0</v>
      </c>
      <c r="T559" s="43">
        <v>0</v>
      </c>
      <c r="U559" s="43">
        <v>0</v>
      </c>
      <c r="V559" s="43">
        <v>0</v>
      </c>
      <c r="W559" s="43">
        <v>0</v>
      </c>
      <c r="X559" s="43">
        <v>0</v>
      </c>
      <c r="Y559" s="223">
        <v>0</v>
      </c>
      <c r="Z559" s="339"/>
      <c r="AA559" s="228">
        <v>0</v>
      </c>
      <c r="AB559" s="43">
        <v>0</v>
      </c>
      <c r="AC559" s="43">
        <v>0</v>
      </c>
      <c r="AD559" s="43">
        <v>0</v>
      </c>
      <c r="AE559" s="43">
        <v>0</v>
      </c>
      <c r="AF559" s="223">
        <v>0</v>
      </c>
      <c r="AG559" s="234"/>
      <c r="AH559" s="228">
        <v>0</v>
      </c>
      <c r="AI559" s="56">
        <f t="shared" si="94"/>
        <v>19937226</v>
      </c>
      <c r="AJ559" s="40">
        <v>42488</v>
      </c>
      <c r="AK559" s="56">
        <v>19937226</v>
      </c>
      <c r="AL559" s="43">
        <v>0</v>
      </c>
      <c r="AM559" s="43">
        <v>0</v>
      </c>
      <c r="AN559" s="43">
        <v>0</v>
      </c>
      <c r="AO559" s="43">
        <v>0</v>
      </c>
      <c r="AP559" s="43">
        <v>0</v>
      </c>
      <c r="AQ559" s="43">
        <v>0</v>
      </c>
      <c r="AR559" s="43">
        <v>0</v>
      </c>
      <c r="AS559" s="43">
        <v>0</v>
      </c>
      <c r="AT559" s="43">
        <v>0</v>
      </c>
      <c r="AU559" s="43">
        <v>0</v>
      </c>
      <c r="AV559" s="43"/>
      <c r="AW559" s="19"/>
      <c r="AX559" s="24">
        <f t="shared" si="95"/>
        <v>0</v>
      </c>
      <c r="AY559" s="24">
        <f t="shared" si="96"/>
        <v>0</v>
      </c>
      <c r="AZ559" s="24">
        <f t="shared" si="97"/>
        <v>0</v>
      </c>
      <c r="BA559" s="457">
        <f t="shared" si="98"/>
        <v>3</v>
      </c>
      <c r="BB559" s="217">
        <f t="shared" si="101"/>
        <v>1</v>
      </c>
      <c r="BC559" s="216">
        <f t="shared" si="99"/>
        <v>1</v>
      </c>
      <c r="BD559" s="14">
        <f t="shared" si="102"/>
        <v>34</v>
      </c>
      <c r="BE559" s="349">
        <f t="shared" si="100"/>
        <v>19937226</v>
      </c>
    </row>
    <row r="560" spans="1:57" s="14" customFormat="1" x14ac:dyDescent="0.2">
      <c r="A560" s="40">
        <v>42479</v>
      </c>
      <c r="B560" s="22">
        <v>9059664995</v>
      </c>
      <c r="C560" s="22">
        <f>COUNTIF(СписМінфін!$B$2:$B$101,F560)</f>
        <v>1</v>
      </c>
      <c r="D560" s="22">
        <v>9059664995</v>
      </c>
      <c r="E560" s="22" t="str">
        <f t="shared" si="92"/>
        <v>4ТОВАРИСТВО З ОБМЕЖЕНОЮ ВIДПОВIДАЛЬНIСТЮ "БАРЛІНЕК ІНВЕСТ"</v>
      </c>
      <c r="F560" s="71" t="s">
        <v>83</v>
      </c>
      <c r="G560" s="41">
        <v>340045702285</v>
      </c>
      <c r="H560" s="40">
        <v>42479</v>
      </c>
      <c r="I560" s="40">
        <v>42479</v>
      </c>
      <c r="J560" s="40" t="s">
        <v>108</v>
      </c>
      <c r="K560" s="56">
        <v>21450221</v>
      </c>
      <c r="L560" s="40">
        <v>42513</v>
      </c>
      <c r="M560" s="24">
        <f t="shared" si="93"/>
        <v>21450221</v>
      </c>
      <c r="N560" s="40">
        <v>42514</v>
      </c>
      <c r="O560" s="24">
        <v>21450221</v>
      </c>
      <c r="P560" s="43">
        <v>0</v>
      </c>
      <c r="Q560" s="43">
        <v>0</v>
      </c>
      <c r="R560" s="43">
        <v>0</v>
      </c>
      <c r="S560" s="43">
        <v>0</v>
      </c>
      <c r="T560" s="43">
        <v>0</v>
      </c>
      <c r="U560" s="43">
        <v>0</v>
      </c>
      <c r="V560" s="43">
        <v>0</v>
      </c>
      <c r="W560" s="43">
        <v>0</v>
      </c>
      <c r="X560" s="43">
        <v>0</v>
      </c>
      <c r="Y560" s="223">
        <v>0</v>
      </c>
      <c r="Z560" s="339"/>
      <c r="AA560" s="228">
        <v>0</v>
      </c>
      <c r="AB560" s="43">
        <v>0</v>
      </c>
      <c r="AC560" s="43">
        <v>0</v>
      </c>
      <c r="AD560" s="43">
        <v>0</v>
      </c>
      <c r="AE560" s="43">
        <v>0</v>
      </c>
      <c r="AF560" s="223">
        <v>0</v>
      </c>
      <c r="AG560" s="234"/>
      <c r="AH560" s="228">
        <v>0</v>
      </c>
      <c r="AI560" s="56">
        <f t="shared" si="94"/>
        <v>21450221</v>
      </c>
      <c r="AJ560" s="40">
        <v>42520</v>
      </c>
      <c r="AK560" s="56">
        <v>21450221</v>
      </c>
      <c r="AL560" s="43">
        <v>0</v>
      </c>
      <c r="AM560" s="43">
        <v>0</v>
      </c>
      <c r="AN560" s="43">
        <v>0</v>
      </c>
      <c r="AO560" s="43">
        <v>0</v>
      </c>
      <c r="AP560" s="43">
        <v>0</v>
      </c>
      <c r="AQ560" s="43">
        <v>0</v>
      </c>
      <c r="AR560" s="43">
        <v>0</v>
      </c>
      <c r="AS560" s="43">
        <v>0</v>
      </c>
      <c r="AT560" s="43">
        <v>0</v>
      </c>
      <c r="AU560" s="43">
        <v>0</v>
      </c>
      <c r="AV560" s="43"/>
      <c r="AW560" s="19"/>
      <c r="AX560" s="24">
        <f t="shared" si="95"/>
        <v>0</v>
      </c>
      <c r="AY560" s="24">
        <f t="shared" si="96"/>
        <v>0</v>
      </c>
      <c r="AZ560" s="24">
        <f t="shared" si="97"/>
        <v>0</v>
      </c>
      <c r="BA560" s="457">
        <f t="shared" si="98"/>
        <v>4</v>
      </c>
      <c r="BB560" s="217">
        <f t="shared" si="101"/>
        <v>1</v>
      </c>
      <c r="BC560" s="216">
        <f t="shared" si="99"/>
        <v>1</v>
      </c>
      <c r="BD560" s="14">
        <f t="shared" si="102"/>
        <v>35</v>
      </c>
      <c r="BE560" s="349">
        <f t="shared" si="100"/>
        <v>21450221</v>
      </c>
    </row>
    <row r="561" spans="1:57" s="14" customFormat="1" x14ac:dyDescent="0.2">
      <c r="A561" s="40">
        <v>42509</v>
      </c>
      <c r="B561" s="22">
        <v>9080949269</v>
      </c>
      <c r="C561" s="22">
        <f>COUNTIF(СписМінфін!$B$2:$B$101,F561)</f>
        <v>1</v>
      </c>
      <c r="D561" s="22">
        <v>9080949269</v>
      </c>
      <c r="E561" s="22" t="str">
        <f t="shared" si="92"/>
        <v>5ТОВАРИСТВО З ОБМЕЖЕНОЮ ВIДПОВIДАЛЬНIСТЮ "БАРЛІНЕК ІНВЕСТ"</v>
      </c>
      <c r="F561" s="71" t="s">
        <v>83</v>
      </c>
      <c r="G561" s="41">
        <v>340045702285</v>
      </c>
      <c r="H561" s="40">
        <v>42509</v>
      </c>
      <c r="I561" s="40">
        <v>42509</v>
      </c>
      <c r="J561" s="40" t="s">
        <v>108</v>
      </c>
      <c r="K561" s="56">
        <v>21861895</v>
      </c>
      <c r="L561" s="40">
        <v>42542</v>
      </c>
      <c r="M561" s="24">
        <f t="shared" si="93"/>
        <v>21861895</v>
      </c>
      <c r="N561" s="40">
        <v>42543</v>
      </c>
      <c r="O561" s="24">
        <v>21861895</v>
      </c>
      <c r="P561" s="43">
        <v>0</v>
      </c>
      <c r="Q561" s="43">
        <v>0</v>
      </c>
      <c r="R561" s="43">
        <v>0</v>
      </c>
      <c r="S561" s="43">
        <v>0</v>
      </c>
      <c r="T561" s="43">
        <v>0</v>
      </c>
      <c r="U561" s="43">
        <v>0</v>
      </c>
      <c r="V561" s="43">
        <v>0</v>
      </c>
      <c r="W561" s="43">
        <v>0</v>
      </c>
      <c r="X561" s="43">
        <v>0</v>
      </c>
      <c r="Y561" s="223">
        <v>0</v>
      </c>
      <c r="Z561" s="339"/>
      <c r="AA561" s="228">
        <v>0</v>
      </c>
      <c r="AB561" s="43">
        <v>0</v>
      </c>
      <c r="AC561" s="43">
        <v>0</v>
      </c>
      <c r="AD561" s="43">
        <v>0</v>
      </c>
      <c r="AE561" s="43">
        <v>0</v>
      </c>
      <c r="AF561" s="223">
        <v>0</v>
      </c>
      <c r="AG561" s="234"/>
      <c r="AH561" s="228">
        <v>0</v>
      </c>
      <c r="AI561" s="56">
        <f t="shared" si="94"/>
        <v>21861895</v>
      </c>
      <c r="AJ561" s="40">
        <v>42562</v>
      </c>
      <c r="AK561" s="56">
        <v>21861895</v>
      </c>
      <c r="AL561" s="43">
        <v>0</v>
      </c>
      <c r="AM561" s="43">
        <v>0</v>
      </c>
      <c r="AN561" s="43">
        <v>0</v>
      </c>
      <c r="AO561" s="43">
        <v>0</v>
      </c>
      <c r="AP561" s="43">
        <v>0</v>
      </c>
      <c r="AQ561" s="43">
        <v>0</v>
      </c>
      <c r="AR561" s="43">
        <v>0</v>
      </c>
      <c r="AS561" s="43">
        <v>0</v>
      </c>
      <c r="AT561" s="43">
        <v>0</v>
      </c>
      <c r="AU561" s="43">
        <v>0</v>
      </c>
      <c r="AV561" s="43"/>
      <c r="AW561" s="19"/>
      <c r="AX561" s="24">
        <f t="shared" si="95"/>
        <v>0</v>
      </c>
      <c r="AY561" s="24">
        <f t="shared" si="96"/>
        <v>0</v>
      </c>
      <c r="AZ561" s="24">
        <f t="shared" si="97"/>
        <v>0</v>
      </c>
      <c r="BA561" s="457">
        <f t="shared" si="98"/>
        <v>5</v>
      </c>
      <c r="BB561" s="217">
        <f t="shared" si="101"/>
        <v>1</v>
      </c>
      <c r="BC561" s="216">
        <f t="shared" si="99"/>
        <v>1</v>
      </c>
      <c r="BD561" s="14">
        <f t="shared" si="102"/>
        <v>34</v>
      </c>
      <c r="BE561" s="349">
        <f t="shared" si="100"/>
        <v>21861895</v>
      </c>
    </row>
    <row r="562" spans="1:57" s="14" customFormat="1" x14ac:dyDescent="0.2">
      <c r="A562" s="40">
        <v>42538</v>
      </c>
      <c r="B562" s="22">
        <v>9101394753</v>
      </c>
      <c r="C562" s="22">
        <f>COUNTIF(СписМінфін!$B$2:$B$101,F562)</f>
        <v>1</v>
      </c>
      <c r="D562" s="22">
        <v>9101394753</v>
      </c>
      <c r="E562" s="22" t="str">
        <f t="shared" si="92"/>
        <v>6ТОВАРИСТВО З ОБМЕЖЕНОЮ ВIДПОВIДАЛЬНIСТЮ "БАРЛІНЕК ІНВЕСТ"</v>
      </c>
      <c r="F562" s="71" t="s">
        <v>83</v>
      </c>
      <c r="G562" s="41">
        <v>340045702285</v>
      </c>
      <c r="H562" s="40">
        <v>42538</v>
      </c>
      <c r="I562" s="40">
        <v>42538</v>
      </c>
      <c r="J562" s="40" t="s">
        <v>108</v>
      </c>
      <c r="K562" s="56">
        <v>15153797</v>
      </c>
      <c r="L562" s="40">
        <v>42572</v>
      </c>
      <c r="M562" s="24">
        <f t="shared" si="93"/>
        <v>15153797</v>
      </c>
      <c r="N562" s="40">
        <v>42573</v>
      </c>
      <c r="O562" s="24">
        <v>15153797</v>
      </c>
      <c r="P562" s="43">
        <v>0</v>
      </c>
      <c r="Q562" s="43">
        <v>0</v>
      </c>
      <c r="R562" s="43">
        <v>0</v>
      </c>
      <c r="S562" s="43">
        <v>0</v>
      </c>
      <c r="T562" s="43">
        <v>0</v>
      </c>
      <c r="U562" s="43">
        <v>0</v>
      </c>
      <c r="V562" s="43">
        <v>0</v>
      </c>
      <c r="W562" s="43">
        <v>0</v>
      </c>
      <c r="X562" s="43">
        <v>0</v>
      </c>
      <c r="Y562" s="223">
        <v>0</v>
      </c>
      <c r="Z562" s="339"/>
      <c r="AA562" s="228">
        <v>0</v>
      </c>
      <c r="AB562" s="43">
        <v>0</v>
      </c>
      <c r="AC562" s="43">
        <v>0</v>
      </c>
      <c r="AD562" s="43">
        <v>0</v>
      </c>
      <c r="AE562" s="43">
        <v>0</v>
      </c>
      <c r="AF562" s="223">
        <v>0</v>
      </c>
      <c r="AG562" s="234"/>
      <c r="AH562" s="228">
        <v>0</v>
      </c>
      <c r="AI562" s="56">
        <f t="shared" si="94"/>
        <v>15153797</v>
      </c>
      <c r="AJ562" s="40">
        <v>42580</v>
      </c>
      <c r="AK562" s="56">
        <v>15153797</v>
      </c>
      <c r="AL562" s="43">
        <v>0</v>
      </c>
      <c r="AM562" s="43">
        <v>0</v>
      </c>
      <c r="AN562" s="43">
        <v>0</v>
      </c>
      <c r="AO562" s="43">
        <v>0</v>
      </c>
      <c r="AP562" s="43">
        <v>0</v>
      </c>
      <c r="AQ562" s="43">
        <v>0</v>
      </c>
      <c r="AR562" s="43">
        <v>0</v>
      </c>
      <c r="AS562" s="43">
        <v>0</v>
      </c>
      <c r="AT562" s="43">
        <v>0</v>
      </c>
      <c r="AU562" s="43">
        <v>0</v>
      </c>
      <c r="AV562" s="43"/>
      <c r="AW562" s="19"/>
      <c r="AX562" s="24">
        <f t="shared" si="95"/>
        <v>0</v>
      </c>
      <c r="AY562" s="24">
        <f t="shared" si="96"/>
        <v>0</v>
      </c>
      <c r="AZ562" s="24">
        <f t="shared" si="97"/>
        <v>0</v>
      </c>
      <c r="BA562" s="457">
        <f t="shared" si="98"/>
        <v>6</v>
      </c>
      <c r="BB562" s="217">
        <f t="shared" si="101"/>
        <v>1</v>
      </c>
      <c r="BC562" s="216">
        <f t="shared" si="99"/>
        <v>1</v>
      </c>
      <c r="BD562" s="14">
        <f t="shared" si="102"/>
        <v>35</v>
      </c>
      <c r="BE562" s="349">
        <f t="shared" si="100"/>
        <v>15153797</v>
      </c>
    </row>
    <row r="563" spans="1:57" s="14" customFormat="1" x14ac:dyDescent="0.2">
      <c r="A563" s="40">
        <v>42570</v>
      </c>
      <c r="B563" s="22">
        <v>9123879506</v>
      </c>
      <c r="C563" s="22">
        <f>COUNTIF(СписМінфін!$B$2:$B$101,F563)</f>
        <v>1</v>
      </c>
      <c r="D563" s="22">
        <v>9123879506</v>
      </c>
      <c r="E563" s="22" t="str">
        <f t="shared" si="92"/>
        <v>7ТОВАРИСТВО З ОБМЕЖЕНОЮ ВIДПОВIДАЛЬНIСТЮ "БАРЛІНЕК ІНВЕСТ"</v>
      </c>
      <c r="F563" s="71" t="s">
        <v>83</v>
      </c>
      <c r="G563" s="41">
        <v>340045702285</v>
      </c>
      <c r="H563" s="40">
        <v>42570</v>
      </c>
      <c r="I563" s="40">
        <v>42570</v>
      </c>
      <c r="J563" s="40" t="s">
        <v>108</v>
      </c>
      <c r="K563" s="56">
        <v>14085460</v>
      </c>
      <c r="L563" s="40">
        <v>42607</v>
      </c>
      <c r="M563" s="24">
        <f t="shared" si="93"/>
        <v>13854095.5</v>
      </c>
      <c r="N563" s="40">
        <v>42607</v>
      </c>
      <c r="O563" s="24">
        <v>13854095.5</v>
      </c>
      <c r="P563" s="43">
        <v>0</v>
      </c>
      <c r="Q563" s="43">
        <v>0</v>
      </c>
      <c r="R563" s="43">
        <v>0</v>
      </c>
      <c r="S563" s="43">
        <v>0</v>
      </c>
      <c r="T563" s="43">
        <v>0</v>
      </c>
      <c r="U563" s="43">
        <v>0</v>
      </c>
      <c r="V563" s="43">
        <v>0</v>
      </c>
      <c r="W563" s="43">
        <v>0</v>
      </c>
      <c r="X563" s="43">
        <v>0</v>
      </c>
      <c r="Y563" s="223">
        <v>0</v>
      </c>
      <c r="Z563" s="339"/>
      <c r="AA563" s="228">
        <v>0</v>
      </c>
      <c r="AB563" s="43">
        <v>0</v>
      </c>
      <c r="AC563" s="43">
        <v>0</v>
      </c>
      <c r="AD563" s="43">
        <v>0</v>
      </c>
      <c r="AE563" s="43">
        <v>0</v>
      </c>
      <c r="AF563" s="223">
        <v>0</v>
      </c>
      <c r="AG563" s="234"/>
      <c r="AH563" s="228">
        <v>0</v>
      </c>
      <c r="AI563" s="56">
        <f t="shared" si="94"/>
        <v>13854095.5</v>
      </c>
      <c r="AJ563" s="40">
        <v>42613</v>
      </c>
      <c r="AK563" s="56">
        <v>13854095.5</v>
      </c>
      <c r="AL563" s="43">
        <v>0</v>
      </c>
      <c r="AM563" s="43">
        <v>0</v>
      </c>
      <c r="AN563" s="43">
        <v>0</v>
      </c>
      <c r="AO563" s="43">
        <v>0</v>
      </c>
      <c r="AP563" s="43">
        <v>0</v>
      </c>
      <c r="AQ563" s="43">
        <v>0</v>
      </c>
      <c r="AR563" s="43">
        <v>0</v>
      </c>
      <c r="AS563" s="43">
        <v>0</v>
      </c>
      <c r="AT563" s="43">
        <v>0</v>
      </c>
      <c r="AU563" s="43">
        <v>0</v>
      </c>
      <c r="AV563" s="43"/>
      <c r="AW563" s="19"/>
      <c r="AX563" s="24">
        <f t="shared" si="95"/>
        <v>231364.5</v>
      </c>
      <c r="AY563" s="24">
        <f t="shared" si="96"/>
        <v>0</v>
      </c>
      <c r="AZ563" s="24">
        <f t="shared" si="97"/>
        <v>231364.5</v>
      </c>
      <c r="BA563" s="457">
        <f t="shared" si="98"/>
        <v>7</v>
      </c>
      <c r="BB563" s="217">
        <f t="shared" si="101"/>
        <v>0.98357423186747184</v>
      </c>
      <c r="BC563" s="216">
        <f t="shared" si="99"/>
        <v>1</v>
      </c>
      <c r="BD563" s="14">
        <f t="shared" si="102"/>
        <v>37</v>
      </c>
      <c r="BE563" s="349">
        <f t="shared" si="100"/>
        <v>14085460</v>
      </c>
    </row>
    <row r="564" spans="1:57" s="14" customFormat="1" x14ac:dyDescent="0.2">
      <c r="A564" s="40">
        <v>42598</v>
      </c>
      <c r="B564" s="22">
        <v>9146704954</v>
      </c>
      <c r="C564" s="22">
        <f>COUNTIF(СписМінфін!$B$2:$B$101,F564)</f>
        <v>1</v>
      </c>
      <c r="D564" s="22">
        <v>9146704954</v>
      </c>
      <c r="E564" s="22" t="str">
        <f t="shared" si="92"/>
        <v>8ТОВАРИСТВО З ОБМЕЖЕНОЮ ВIДПОВIДАЛЬНIСТЮ "БАРЛІНЕК ІНВЕСТ"</v>
      </c>
      <c r="F564" s="71" t="s">
        <v>83</v>
      </c>
      <c r="G564" s="41">
        <v>340045702285</v>
      </c>
      <c r="H564" s="40">
        <v>42598</v>
      </c>
      <c r="I564" s="40">
        <v>42598</v>
      </c>
      <c r="J564" s="40" t="s">
        <v>108</v>
      </c>
      <c r="K564" s="56">
        <v>15935352</v>
      </c>
      <c r="L564" s="40">
        <v>42636</v>
      </c>
      <c r="M564" s="24">
        <f t="shared" si="93"/>
        <v>15627303.460000001</v>
      </c>
      <c r="N564" s="40">
        <v>42636</v>
      </c>
      <c r="O564" s="24">
        <v>15627303.460000001</v>
      </c>
      <c r="P564" s="43">
        <v>0</v>
      </c>
      <c r="Q564" s="43">
        <v>0</v>
      </c>
      <c r="R564" s="43">
        <v>0</v>
      </c>
      <c r="S564" s="43">
        <v>0</v>
      </c>
      <c r="T564" s="43">
        <v>0</v>
      </c>
      <c r="U564" s="43">
        <v>0</v>
      </c>
      <c r="V564" s="43">
        <v>0</v>
      </c>
      <c r="W564" s="43">
        <v>0</v>
      </c>
      <c r="X564" s="43">
        <v>0</v>
      </c>
      <c r="Y564" s="223">
        <v>0</v>
      </c>
      <c r="Z564" s="339"/>
      <c r="AA564" s="228">
        <v>0</v>
      </c>
      <c r="AB564" s="43">
        <v>0</v>
      </c>
      <c r="AC564" s="43">
        <v>0</v>
      </c>
      <c r="AD564" s="43">
        <v>0</v>
      </c>
      <c r="AE564" s="43">
        <v>0</v>
      </c>
      <c r="AF564" s="223">
        <v>0</v>
      </c>
      <c r="AG564" s="234"/>
      <c r="AH564" s="228">
        <v>0</v>
      </c>
      <c r="AI564" s="56">
        <f t="shared" si="94"/>
        <v>15627303.460000001</v>
      </c>
      <c r="AJ564" s="40">
        <v>42642</v>
      </c>
      <c r="AK564" s="56">
        <v>15627303.460000001</v>
      </c>
      <c r="AL564" s="43">
        <v>0</v>
      </c>
      <c r="AM564" s="43">
        <v>0</v>
      </c>
      <c r="AN564" s="43">
        <v>0</v>
      </c>
      <c r="AO564" s="43">
        <v>0</v>
      </c>
      <c r="AP564" s="43">
        <v>0</v>
      </c>
      <c r="AQ564" s="43">
        <v>0</v>
      </c>
      <c r="AR564" s="43">
        <v>0</v>
      </c>
      <c r="AS564" s="43">
        <v>0</v>
      </c>
      <c r="AT564" s="43">
        <v>0</v>
      </c>
      <c r="AU564" s="43">
        <v>0</v>
      </c>
      <c r="AV564" s="43"/>
      <c r="AW564" s="19"/>
      <c r="AX564" s="24">
        <f t="shared" si="95"/>
        <v>308048.53999999911</v>
      </c>
      <c r="AY564" s="24">
        <f t="shared" si="96"/>
        <v>0</v>
      </c>
      <c r="AZ564" s="24">
        <f t="shared" si="97"/>
        <v>308048.53999999911</v>
      </c>
      <c r="BA564" s="457">
        <f t="shared" si="98"/>
        <v>8</v>
      </c>
      <c r="BB564" s="217">
        <f t="shared" si="101"/>
        <v>0.98066885877387588</v>
      </c>
      <c r="BC564" s="216">
        <f t="shared" si="99"/>
        <v>1</v>
      </c>
      <c r="BD564" s="14">
        <f t="shared" si="102"/>
        <v>38</v>
      </c>
      <c r="BE564" s="349">
        <f t="shared" si="100"/>
        <v>15935352</v>
      </c>
    </row>
    <row r="565" spans="1:57" s="14" customFormat="1" x14ac:dyDescent="0.2">
      <c r="A565" s="40">
        <v>42632</v>
      </c>
      <c r="B565" s="22">
        <v>9171909952</v>
      </c>
      <c r="C565" s="22">
        <f>COUNTIF(СписМінфін!$B$2:$B$101,F565)</f>
        <v>1</v>
      </c>
      <c r="D565" s="22">
        <v>9171909952</v>
      </c>
      <c r="E565" s="22" t="str">
        <f t="shared" si="92"/>
        <v>9ТОВАРИСТВО З ОБМЕЖЕНОЮ ВIДПОВIДАЛЬНIСТЮ "БАРЛІНЕК ІНВЕСТ"</v>
      </c>
      <c r="F565" s="71" t="s">
        <v>83</v>
      </c>
      <c r="G565" s="41">
        <v>340045702285</v>
      </c>
      <c r="H565" s="40">
        <v>42632</v>
      </c>
      <c r="I565" s="40">
        <v>42632</v>
      </c>
      <c r="J565" s="40" t="s">
        <v>108</v>
      </c>
      <c r="K565" s="56">
        <v>20134772</v>
      </c>
      <c r="L565" s="40">
        <v>42663</v>
      </c>
      <c r="M565" s="24">
        <f t="shared" si="93"/>
        <v>20134772</v>
      </c>
      <c r="N565" s="40">
        <v>42664</v>
      </c>
      <c r="O565" s="24">
        <v>20134772</v>
      </c>
      <c r="P565" s="43">
        <v>0</v>
      </c>
      <c r="Q565" s="43">
        <v>0</v>
      </c>
      <c r="R565" s="43">
        <v>0</v>
      </c>
      <c r="S565" s="43">
        <v>0</v>
      </c>
      <c r="T565" s="43">
        <v>0</v>
      </c>
      <c r="U565" s="43">
        <v>0</v>
      </c>
      <c r="V565" s="43">
        <v>0</v>
      </c>
      <c r="W565" s="43">
        <v>0</v>
      </c>
      <c r="X565" s="43">
        <v>0</v>
      </c>
      <c r="Y565" s="223">
        <v>0</v>
      </c>
      <c r="Z565" s="339"/>
      <c r="AA565" s="228">
        <v>0</v>
      </c>
      <c r="AB565" s="43">
        <v>0</v>
      </c>
      <c r="AC565" s="43">
        <v>0</v>
      </c>
      <c r="AD565" s="43">
        <v>0</v>
      </c>
      <c r="AE565" s="43">
        <v>0</v>
      </c>
      <c r="AF565" s="223">
        <v>0</v>
      </c>
      <c r="AG565" s="234"/>
      <c r="AH565" s="228">
        <v>0</v>
      </c>
      <c r="AI565" s="56">
        <f t="shared" si="94"/>
        <v>20134772</v>
      </c>
      <c r="AJ565" s="40">
        <v>42670</v>
      </c>
      <c r="AK565" s="56">
        <v>20134772</v>
      </c>
      <c r="AL565" s="43">
        <v>0</v>
      </c>
      <c r="AM565" s="43">
        <v>0</v>
      </c>
      <c r="AN565" s="43">
        <v>0</v>
      </c>
      <c r="AO565" s="43">
        <v>0</v>
      </c>
      <c r="AP565" s="43">
        <v>0</v>
      </c>
      <c r="AQ565" s="43">
        <v>0</v>
      </c>
      <c r="AR565" s="43">
        <v>0</v>
      </c>
      <c r="AS565" s="43">
        <v>0</v>
      </c>
      <c r="AT565" s="43">
        <v>0</v>
      </c>
      <c r="AU565" s="43">
        <v>0</v>
      </c>
      <c r="AV565" s="43"/>
      <c r="AW565" s="19"/>
      <c r="AX565" s="24">
        <f t="shared" si="95"/>
        <v>0</v>
      </c>
      <c r="AY565" s="24">
        <f t="shared" si="96"/>
        <v>0</v>
      </c>
      <c r="AZ565" s="24">
        <f t="shared" si="97"/>
        <v>0</v>
      </c>
      <c r="BA565" s="457">
        <f t="shared" si="98"/>
        <v>9</v>
      </c>
      <c r="BB565" s="217">
        <f t="shared" si="101"/>
        <v>1</v>
      </c>
      <c r="BC565" s="216">
        <f t="shared" si="99"/>
        <v>1</v>
      </c>
      <c r="BD565" s="14">
        <f t="shared" si="102"/>
        <v>32</v>
      </c>
      <c r="BE565" s="349">
        <f t="shared" si="100"/>
        <v>20134772</v>
      </c>
    </row>
    <row r="566" spans="1:57" s="14" customFormat="1" x14ac:dyDescent="0.2">
      <c r="A566" s="40">
        <v>42662</v>
      </c>
      <c r="B566" s="22">
        <v>9196622070</v>
      </c>
      <c r="C566" s="22">
        <f>COUNTIF(СписМінфін!$B$2:$B$101,F566)</f>
        <v>1</v>
      </c>
      <c r="D566" s="22">
        <v>9196622070</v>
      </c>
      <c r="E566" s="22" t="str">
        <f t="shared" si="92"/>
        <v>10ТОВАРИСТВО З ОБМЕЖЕНОЮ ВIДПОВIДАЛЬНIСТЮ "БАРЛІНЕК ІНВЕСТ"</v>
      </c>
      <c r="F566" s="71" t="s">
        <v>83</v>
      </c>
      <c r="G566" s="41">
        <v>340045702285</v>
      </c>
      <c r="H566" s="40">
        <v>42662</v>
      </c>
      <c r="I566" s="40">
        <v>42662</v>
      </c>
      <c r="J566" s="40" t="s">
        <v>108</v>
      </c>
      <c r="K566" s="56">
        <v>21803866</v>
      </c>
      <c r="L566" s="40">
        <v>42692</v>
      </c>
      <c r="M566" s="24">
        <f t="shared" si="93"/>
        <v>21803866</v>
      </c>
      <c r="N566" s="40">
        <v>42695</v>
      </c>
      <c r="O566" s="24">
        <v>21803866</v>
      </c>
      <c r="P566" s="43">
        <v>0</v>
      </c>
      <c r="Q566" s="43">
        <v>0</v>
      </c>
      <c r="R566" s="43">
        <v>0</v>
      </c>
      <c r="S566" s="43">
        <v>0</v>
      </c>
      <c r="T566" s="43">
        <v>0</v>
      </c>
      <c r="U566" s="43">
        <v>0</v>
      </c>
      <c r="V566" s="43">
        <v>0</v>
      </c>
      <c r="W566" s="43">
        <v>0</v>
      </c>
      <c r="X566" s="43">
        <v>0</v>
      </c>
      <c r="Y566" s="223">
        <v>0</v>
      </c>
      <c r="Z566" s="339"/>
      <c r="AA566" s="228">
        <v>0</v>
      </c>
      <c r="AB566" s="43">
        <v>0</v>
      </c>
      <c r="AC566" s="43">
        <v>0</v>
      </c>
      <c r="AD566" s="43">
        <v>0</v>
      </c>
      <c r="AE566" s="43">
        <v>0</v>
      </c>
      <c r="AF566" s="223">
        <v>0</v>
      </c>
      <c r="AG566" s="234"/>
      <c r="AH566" s="228">
        <v>0</v>
      </c>
      <c r="AI566" s="56">
        <f t="shared" si="94"/>
        <v>21803866</v>
      </c>
      <c r="AJ566" s="40">
        <v>42704</v>
      </c>
      <c r="AK566" s="56">
        <v>21803866</v>
      </c>
      <c r="AL566" s="43">
        <v>0</v>
      </c>
      <c r="AM566" s="43">
        <v>0</v>
      </c>
      <c r="AN566" s="43">
        <v>0</v>
      </c>
      <c r="AO566" s="43">
        <v>0</v>
      </c>
      <c r="AP566" s="43">
        <v>0</v>
      </c>
      <c r="AQ566" s="43">
        <v>0</v>
      </c>
      <c r="AR566" s="43">
        <v>0</v>
      </c>
      <c r="AS566" s="43">
        <v>0</v>
      </c>
      <c r="AT566" s="43">
        <v>0</v>
      </c>
      <c r="AU566" s="43">
        <v>0</v>
      </c>
      <c r="AV566" s="43"/>
      <c r="AW566" s="19"/>
      <c r="AX566" s="24">
        <f t="shared" si="95"/>
        <v>0</v>
      </c>
      <c r="AY566" s="24">
        <f t="shared" si="96"/>
        <v>0</v>
      </c>
      <c r="AZ566" s="24">
        <f t="shared" si="97"/>
        <v>0</v>
      </c>
      <c r="BA566" s="457">
        <f t="shared" si="98"/>
        <v>10</v>
      </c>
      <c r="BB566" s="217">
        <f t="shared" si="101"/>
        <v>1</v>
      </c>
      <c r="BC566" s="216">
        <f t="shared" si="99"/>
        <v>1</v>
      </c>
      <c r="BD566" s="14">
        <f t="shared" si="102"/>
        <v>33</v>
      </c>
      <c r="BE566" s="349">
        <f t="shared" si="100"/>
        <v>21803866</v>
      </c>
    </row>
    <row r="567" spans="1:57" s="14" customFormat="1" x14ac:dyDescent="0.2">
      <c r="A567" s="40">
        <v>42690</v>
      </c>
      <c r="B567" s="22">
        <v>9219763177</v>
      </c>
      <c r="C567" s="22">
        <f>COUNTIF(СписМінфін!$B$2:$B$101,F567)</f>
        <v>1</v>
      </c>
      <c r="D567" s="22">
        <v>9219763177</v>
      </c>
      <c r="E567" s="22" t="str">
        <f t="shared" si="92"/>
        <v>11ТОВАРИСТВО З ОБМЕЖЕНОЮ ВIДПОВIДАЛЬНIСТЮ "БАРЛІНЕК ІНВЕСТ"</v>
      </c>
      <c r="F567" s="71" t="s">
        <v>83</v>
      </c>
      <c r="G567" s="41">
        <v>340045702285</v>
      </c>
      <c r="H567" s="40">
        <v>42690</v>
      </c>
      <c r="I567" s="40">
        <v>42690</v>
      </c>
      <c r="J567" s="40" t="s">
        <v>108</v>
      </c>
      <c r="K567" s="56">
        <v>18105881</v>
      </c>
      <c r="L567" s="31">
        <v>42725</v>
      </c>
      <c r="M567" s="24">
        <f t="shared" si="93"/>
        <v>18105881</v>
      </c>
      <c r="N567" s="31">
        <v>42725</v>
      </c>
      <c r="O567" s="30">
        <v>17940371.02</v>
      </c>
      <c r="P567" s="31">
        <v>42755</v>
      </c>
      <c r="Q567" s="32">
        <v>54903.92</v>
      </c>
      <c r="R567" s="31">
        <v>42823</v>
      </c>
      <c r="S567" s="32">
        <v>110606.06</v>
      </c>
      <c r="T567" s="43">
        <v>0</v>
      </c>
      <c r="U567" s="43">
        <v>0</v>
      </c>
      <c r="V567" s="43">
        <v>0</v>
      </c>
      <c r="W567" s="43">
        <v>0</v>
      </c>
      <c r="X567" s="43">
        <v>0</v>
      </c>
      <c r="Y567" s="223">
        <v>0</v>
      </c>
      <c r="Z567" s="339"/>
      <c r="AA567" s="228">
        <v>0</v>
      </c>
      <c r="AB567" s="43">
        <v>0</v>
      </c>
      <c r="AC567" s="43">
        <v>0</v>
      </c>
      <c r="AD567" s="43">
        <v>0</v>
      </c>
      <c r="AE567" s="43">
        <v>0</v>
      </c>
      <c r="AF567" s="223">
        <v>0</v>
      </c>
      <c r="AG567" s="234"/>
      <c r="AH567" s="228">
        <v>0</v>
      </c>
      <c r="AI567" s="56">
        <f t="shared" si="94"/>
        <v>17995274.940000001</v>
      </c>
      <c r="AJ567" s="31">
        <v>42730</v>
      </c>
      <c r="AK567" s="30">
        <v>17940371.02</v>
      </c>
      <c r="AL567" s="31">
        <v>42768</v>
      </c>
      <c r="AM567" s="32">
        <v>54903.92</v>
      </c>
      <c r="AN567" s="43">
        <v>0</v>
      </c>
      <c r="AO567" s="43">
        <v>0</v>
      </c>
      <c r="AP567" s="43">
        <v>0</v>
      </c>
      <c r="AQ567" s="43">
        <v>0</v>
      </c>
      <c r="AR567" s="43">
        <v>0</v>
      </c>
      <c r="AS567" s="43">
        <v>0</v>
      </c>
      <c r="AT567" s="43">
        <v>0</v>
      </c>
      <c r="AU567" s="43">
        <v>0</v>
      </c>
      <c r="AV567" s="43"/>
      <c r="AW567" s="19"/>
      <c r="AX567" s="24">
        <f t="shared" si="95"/>
        <v>0</v>
      </c>
      <c r="AY567" s="24">
        <f t="shared" si="96"/>
        <v>110606.05999999866</v>
      </c>
      <c r="AZ567" s="24">
        <f t="shared" si="97"/>
        <v>110606.05999999866</v>
      </c>
      <c r="BA567" s="457">
        <f t="shared" si="98"/>
        <v>11</v>
      </c>
      <c r="BB567" s="217">
        <f t="shared" si="101"/>
        <v>1</v>
      </c>
      <c r="BC567" s="216">
        <f t="shared" si="99"/>
        <v>0.99389115282487506</v>
      </c>
      <c r="BD567" s="14">
        <f t="shared" si="102"/>
        <v>35</v>
      </c>
      <c r="BE567" s="349">
        <f t="shared" si="100"/>
        <v>18105881</v>
      </c>
    </row>
    <row r="568" spans="1:57" s="14" customFormat="1" x14ac:dyDescent="0.2">
      <c r="A568" s="40">
        <v>42723</v>
      </c>
      <c r="B568" s="22">
        <v>9245524485</v>
      </c>
      <c r="C568" s="22">
        <f>COUNTIF(СписМінфін!$B$2:$B$101,F568)</f>
        <v>1</v>
      </c>
      <c r="D568" s="22">
        <v>9245524485</v>
      </c>
      <c r="E568" s="22" t="str">
        <f t="shared" si="92"/>
        <v>12ТОВАРИСТВО З ОБМЕЖЕНОЮ ВIДПОВIДАЛЬНIСТЮ "БАРЛІНЕК ІНВЕСТ"</v>
      </c>
      <c r="F568" s="71" t="s">
        <v>83</v>
      </c>
      <c r="G568" s="41">
        <v>340045702285</v>
      </c>
      <c r="H568" s="40">
        <v>42723</v>
      </c>
      <c r="I568" s="40">
        <v>42723</v>
      </c>
      <c r="J568" s="40" t="s">
        <v>108</v>
      </c>
      <c r="K568" s="56">
        <v>20517973</v>
      </c>
      <c r="L568" s="40" t="s">
        <v>108</v>
      </c>
      <c r="M568" s="24">
        <f t="shared" si="93"/>
        <v>20517973</v>
      </c>
      <c r="N568" s="31">
        <v>42754</v>
      </c>
      <c r="O568" s="30">
        <v>20517973</v>
      </c>
      <c r="P568" s="43">
        <v>0</v>
      </c>
      <c r="Q568" s="43">
        <v>0</v>
      </c>
      <c r="R568" s="43">
        <v>0</v>
      </c>
      <c r="S568" s="43">
        <v>0</v>
      </c>
      <c r="T568" s="43">
        <v>0</v>
      </c>
      <c r="U568" s="43">
        <v>0</v>
      </c>
      <c r="V568" s="43">
        <v>0</v>
      </c>
      <c r="W568" s="43">
        <v>0</v>
      </c>
      <c r="X568" s="43">
        <v>0</v>
      </c>
      <c r="Y568" s="223">
        <v>0</v>
      </c>
      <c r="Z568" s="339"/>
      <c r="AA568" s="228">
        <v>0</v>
      </c>
      <c r="AB568" s="43">
        <v>0</v>
      </c>
      <c r="AC568" s="43">
        <v>0</v>
      </c>
      <c r="AD568" s="43">
        <v>0</v>
      </c>
      <c r="AE568" s="43">
        <v>0</v>
      </c>
      <c r="AF568" s="223">
        <v>0</v>
      </c>
      <c r="AG568" s="234"/>
      <c r="AH568" s="228">
        <v>0</v>
      </c>
      <c r="AI568" s="56">
        <f t="shared" si="94"/>
        <v>20517973</v>
      </c>
      <c r="AJ568" s="43">
        <v>0</v>
      </c>
      <c r="AK568" s="57">
        <v>20517973</v>
      </c>
      <c r="AL568" s="43">
        <v>0</v>
      </c>
      <c r="AM568" s="43">
        <v>0</v>
      </c>
      <c r="AN568" s="43">
        <v>0</v>
      </c>
      <c r="AO568" s="43">
        <v>0</v>
      </c>
      <c r="AP568" s="43">
        <v>0</v>
      </c>
      <c r="AQ568" s="43">
        <v>0</v>
      </c>
      <c r="AR568" s="43">
        <v>0</v>
      </c>
      <c r="AS568" s="43">
        <v>0</v>
      </c>
      <c r="AT568" s="43">
        <v>0</v>
      </c>
      <c r="AU568" s="43">
        <v>0</v>
      </c>
      <c r="AV568" s="43"/>
      <c r="AW568" s="19"/>
      <c r="AX568" s="24">
        <f t="shared" si="95"/>
        <v>0</v>
      </c>
      <c r="AY568" s="24">
        <f t="shared" si="96"/>
        <v>0</v>
      </c>
      <c r="AZ568" s="24">
        <f t="shared" si="97"/>
        <v>0</v>
      </c>
      <c r="BA568" s="457">
        <f t="shared" si="98"/>
        <v>12</v>
      </c>
      <c r="BB568" s="217">
        <f t="shared" si="101"/>
        <v>1</v>
      </c>
      <c r="BC568" s="216">
        <f t="shared" si="99"/>
        <v>1</v>
      </c>
      <c r="BD568" s="14">
        <f t="shared" si="102"/>
        <v>31</v>
      </c>
      <c r="BE568" s="349">
        <f t="shared" si="100"/>
        <v>20517973</v>
      </c>
    </row>
    <row r="569" spans="1:57" s="14" customFormat="1" x14ac:dyDescent="0.2">
      <c r="A569" s="40">
        <v>42422</v>
      </c>
      <c r="B569" s="22">
        <v>9022179633</v>
      </c>
      <c r="C569" s="22">
        <f>COUNTIF(СписМінфін!$B$2:$B$101,F569)</f>
        <v>1</v>
      </c>
      <c r="D569" s="22">
        <v>9022179633</v>
      </c>
      <c r="E569" s="22" t="str">
        <f t="shared" si="92"/>
        <v>2ТОВАРИСТВО З ОБМЕЖЕНОЮ ВIДПОВIДАЛЬНIСТЮ "БЕССАРАБІЯ-АГРО"</v>
      </c>
      <c r="F569" s="71" t="s">
        <v>25</v>
      </c>
      <c r="G569" s="41">
        <v>390762615020</v>
      </c>
      <c r="H569" s="40">
        <v>42422</v>
      </c>
      <c r="I569" s="40">
        <v>42422</v>
      </c>
      <c r="J569" s="40" t="s">
        <v>108</v>
      </c>
      <c r="K569" s="56">
        <v>22000000</v>
      </c>
      <c r="L569" s="40">
        <v>42450</v>
      </c>
      <c r="M569" s="24">
        <f t="shared" si="93"/>
        <v>22000000</v>
      </c>
      <c r="N569" s="40">
        <v>42450</v>
      </c>
      <c r="O569" s="24">
        <v>22000000</v>
      </c>
      <c r="P569" s="43">
        <v>0</v>
      </c>
      <c r="Q569" s="43">
        <v>0</v>
      </c>
      <c r="R569" s="43">
        <v>0</v>
      </c>
      <c r="S569" s="43">
        <v>0</v>
      </c>
      <c r="T569" s="43">
        <v>0</v>
      </c>
      <c r="U569" s="43">
        <v>0</v>
      </c>
      <c r="V569" s="43">
        <v>0</v>
      </c>
      <c r="W569" s="43">
        <v>0</v>
      </c>
      <c r="X569" s="43">
        <v>0</v>
      </c>
      <c r="Y569" s="223">
        <v>0</v>
      </c>
      <c r="Z569" s="339"/>
      <c r="AA569" s="227">
        <v>42636</v>
      </c>
      <c r="AB569" s="22">
        <v>211400</v>
      </c>
      <c r="AC569" s="56">
        <v>1558334</v>
      </c>
      <c r="AD569" s="40">
        <v>42661</v>
      </c>
      <c r="AE569" s="43">
        <v>4783333</v>
      </c>
      <c r="AF569" s="241" t="s">
        <v>108</v>
      </c>
      <c r="AG569" s="252"/>
      <c r="AH569" s="228">
        <v>0</v>
      </c>
      <c r="AI569" s="56">
        <f t="shared" si="94"/>
        <v>22000000</v>
      </c>
      <c r="AJ569" s="23">
        <v>42454</v>
      </c>
      <c r="AK569" s="56">
        <v>22000000</v>
      </c>
      <c r="AL569" s="43">
        <v>0</v>
      </c>
      <c r="AM569" s="43">
        <v>0</v>
      </c>
      <c r="AN569" s="43">
        <v>0</v>
      </c>
      <c r="AO569" s="43">
        <v>0</v>
      </c>
      <c r="AP569" s="43">
        <v>0</v>
      </c>
      <c r="AQ569" s="43">
        <v>0</v>
      </c>
      <c r="AR569" s="43">
        <v>0</v>
      </c>
      <c r="AS569" s="43">
        <v>0</v>
      </c>
      <c r="AT569" s="43">
        <v>0</v>
      </c>
      <c r="AU569" s="43">
        <v>0</v>
      </c>
      <c r="AV569" s="43"/>
      <c r="AW569" s="19"/>
      <c r="AX569" s="24">
        <f t="shared" si="95"/>
        <v>-1558334</v>
      </c>
      <c r="AY569" s="24">
        <f t="shared" si="96"/>
        <v>0</v>
      </c>
      <c r="AZ569" s="24">
        <f t="shared" si="97"/>
        <v>0</v>
      </c>
      <c r="BA569" s="457">
        <f t="shared" si="98"/>
        <v>2</v>
      </c>
      <c r="BB569" s="217">
        <f t="shared" si="101"/>
        <v>1.0762332189558326</v>
      </c>
      <c r="BC569" s="216">
        <f t="shared" si="99"/>
        <v>1</v>
      </c>
      <c r="BD569" s="14">
        <f t="shared" si="102"/>
        <v>28</v>
      </c>
      <c r="BE569" s="349">
        <f t="shared" si="100"/>
        <v>20441666</v>
      </c>
    </row>
    <row r="570" spans="1:57" s="14" customFormat="1" x14ac:dyDescent="0.2">
      <c r="A570" s="40">
        <v>42450</v>
      </c>
      <c r="B570" s="22">
        <v>9039950106</v>
      </c>
      <c r="C570" s="22">
        <f>COUNTIF(СписМінфін!$B$2:$B$101,F570)</f>
        <v>1</v>
      </c>
      <c r="D570" s="22">
        <v>9039950106</v>
      </c>
      <c r="E570" s="22" t="str">
        <f t="shared" si="92"/>
        <v>3ТОВАРИСТВО З ОБМЕЖЕНОЮ ВIДПОВIДАЛЬНIСТЮ "БЕССАРАБІЯ-АГРО"</v>
      </c>
      <c r="F570" s="71" t="s">
        <v>25</v>
      </c>
      <c r="G570" s="41">
        <v>390762615020</v>
      </c>
      <c r="H570" s="40">
        <v>42450</v>
      </c>
      <c r="I570" s="40">
        <v>42450</v>
      </c>
      <c r="J570" s="40" t="s">
        <v>108</v>
      </c>
      <c r="K570" s="56">
        <v>53000000</v>
      </c>
      <c r="L570" s="40">
        <v>42514</v>
      </c>
      <c r="M570" s="24">
        <f t="shared" si="93"/>
        <v>20136716</v>
      </c>
      <c r="N570" s="40">
        <v>42514</v>
      </c>
      <c r="O570" s="24">
        <v>20136716</v>
      </c>
      <c r="P570" s="43">
        <v>0</v>
      </c>
      <c r="Q570" s="43">
        <v>0</v>
      </c>
      <c r="R570" s="43">
        <v>0</v>
      </c>
      <c r="S570" s="43">
        <v>0</v>
      </c>
      <c r="T570" s="43">
        <v>0</v>
      </c>
      <c r="U570" s="43">
        <v>0</v>
      </c>
      <c r="V570" s="43">
        <v>0</v>
      </c>
      <c r="W570" s="43">
        <v>0</v>
      </c>
      <c r="X570" s="43">
        <v>0</v>
      </c>
      <c r="Y570" s="223">
        <v>0</v>
      </c>
      <c r="Z570" s="339"/>
      <c r="AA570" s="228">
        <v>0</v>
      </c>
      <c r="AB570" s="43">
        <v>0</v>
      </c>
      <c r="AC570" s="43">
        <v>0</v>
      </c>
      <c r="AD570" s="43">
        <v>0</v>
      </c>
      <c r="AE570" s="43">
        <v>0</v>
      </c>
      <c r="AF570" s="223">
        <v>0</v>
      </c>
      <c r="AG570" s="234"/>
      <c r="AH570" s="228">
        <v>0</v>
      </c>
      <c r="AI570" s="56">
        <f t="shared" si="94"/>
        <v>20136716</v>
      </c>
      <c r="AJ570" s="40">
        <v>42517</v>
      </c>
      <c r="AK570" s="56">
        <v>20136716</v>
      </c>
      <c r="AL570" s="43">
        <v>0</v>
      </c>
      <c r="AM570" s="43">
        <v>0</v>
      </c>
      <c r="AN570" s="43">
        <v>0</v>
      </c>
      <c r="AO570" s="43">
        <v>0</v>
      </c>
      <c r="AP570" s="43">
        <v>0</v>
      </c>
      <c r="AQ570" s="43">
        <v>0</v>
      </c>
      <c r="AR570" s="43">
        <v>0</v>
      </c>
      <c r="AS570" s="43">
        <v>0</v>
      </c>
      <c r="AT570" s="43">
        <v>0</v>
      </c>
      <c r="AU570" s="43">
        <v>0</v>
      </c>
      <c r="AV570" s="43"/>
      <c r="AW570" s="19"/>
      <c r="AX570" s="24">
        <f t="shared" si="95"/>
        <v>32863284</v>
      </c>
      <c r="AY570" s="24">
        <f t="shared" si="96"/>
        <v>0</v>
      </c>
      <c r="AZ570" s="24">
        <f t="shared" si="97"/>
        <v>32863284</v>
      </c>
      <c r="BA570" s="457">
        <f t="shared" si="98"/>
        <v>3</v>
      </c>
      <c r="BB570" s="217">
        <f t="shared" si="101"/>
        <v>0.37993803773584905</v>
      </c>
      <c r="BC570" s="216">
        <f t="shared" si="99"/>
        <v>1</v>
      </c>
      <c r="BD570" s="14">
        <f t="shared" si="102"/>
        <v>64</v>
      </c>
      <c r="BE570" s="349">
        <f t="shared" si="100"/>
        <v>53000000</v>
      </c>
    </row>
    <row r="571" spans="1:57" s="14" customFormat="1" x14ac:dyDescent="0.2">
      <c r="A571" s="40">
        <v>42480</v>
      </c>
      <c r="B571" s="22">
        <v>9061155341</v>
      </c>
      <c r="C571" s="22">
        <f>COUNTIF(СписМінфін!$B$2:$B$101,F571)</f>
        <v>1</v>
      </c>
      <c r="D571" s="22">
        <v>9061155341</v>
      </c>
      <c r="E571" s="22" t="str">
        <f t="shared" si="92"/>
        <v>4ТОВАРИСТВО З ОБМЕЖЕНОЮ ВIДПОВIДАЛЬНIСТЮ "БЕССАРАБІЯ-АГРО"</v>
      </c>
      <c r="F571" s="71" t="s">
        <v>25</v>
      </c>
      <c r="G571" s="41">
        <v>390762615020</v>
      </c>
      <c r="H571" s="40">
        <v>42480</v>
      </c>
      <c r="I571" s="40">
        <v>42480</v>
      </c>
      <c r="J571" s="40" t="s">
        <v>108</v>
      </c>
      <c r="K571" s="42">
        <v>4700000</v>
      </c>
      <c r="L571" s="40">
        <v>42514</v>
      </c>
      <c r="M571" s="24">
        <f t="shared" si="93"/>
        <v>4700000</v>
      </c>
      <c r="N571" s="40">
        <v>42514</v>
      </c>
      <c r="O571" s="24">
        <v>4700000</v>
      </c>
      <c r="P571" s="43">
        <v>0</v>
      </c>
      <c r="Q571" s="43">
        <v>0</v>
      </c>
      <c r="R571" s="43">
        <v>0</v>
      </c>
      <c r="S571" s="43">
        <v>0</v>
      </c>
      <c r="T571" s="43">
        <v>0</v>
      </c>
      <c r="U571" s="43">
        <v>0</v>
      </c>
      <c r="V571" s="43">
        <v>0</v>
      </c>
      <c r="W571" s="43">
        <v>0</v>
      </c>
      <c r="X571" s="43">
        <v>0</v>
      </c>
      <c r="Y571" s="223">
        <v>0</v>
      </c>
      <c r="Z571" s="339"/>
      <c r="AA571" s="228">
        <v>0</v>
      </c>
      <c r="AB571" s="43">
        <v>0</v>
      </c>
      <c r="AC571" s="43">
        <v>0</v>
      </c>
      <c r="AD571" s="43">
        <v>0</v>
      </c>
      <c r="AE571" s="43">
        <v>0</v>
      </c>
      <c r="AF571" s="223">
        <v>0</v>
      </c>
      <c r="AG571" s="234"/>
      <c r="AH571" s="228">
        <v>0</v>
      </c>
      <c r="AI571" s="56">
        <f t="shared" si="94"/>
        <v>4700000</v>
      </c>
      <c r="AJ571" s="40">
        <v>42517</v>
      </c>
      <c r="AK571" s="56">
        <v>4700000</v>
      </c>
      <c r="AL571" s="43">
        <v>0</v>
      </c>
      <c r="AM571" s="43">
        <v>0</v>
      </c>
      <c r="AN571" s="43">
        <v>0</v>
      </c>
      <c r="AO571" s="43">
        <v>0</v>
      </c>
      <c r="AP571" s="43">
        <v>0</v>
      </c>
      <c r="AQ571" s="43">
        <v>0</v>
      </c>
      <c r="AR571" s="43">
        <v>0</v>
      </c>
      <c r="AS571" s="43">
        <v>0</v>
      </c>
      <c r="AT571" s="43">
        <v>0</v>
      </c>
      <c r="AU571" s="43">
        <v>0</v>
      </c>
      <c r="AV571" s="43"/>
      <c r="AW571" s="19"/>
      <c r="AX571" s="24">
        <f t="shared" si="95"/>
        <v>0</v>
      </c>
      <c r="AY571" s="24">
        <f t="shared" si="96"/>
        <v>0</v>
      </c>
      <c r="AZ571" s="24">
        <f t="shared" si="97"/>
        <v>0</v>
      </c>
      <c r="BA571" s="457">
        <f t="shared" si="98"/>
        <v>4</v>
      </c>
      <c r="BB571" s="217">
        <f t="shared" si="101"/>
        <v>1</v>
      </c>
      <c r="BC571" s="216">
        <f t="shared" si="99"/>
        <v>1</v>
      </c>
      <c r="BD571" s="14">
        <f t="shared" si="102"/>
        <v>34</v>
      </c>
      <c r="BE571" s="349">
        <f t="shared" si="100"/>
        <v>4700000</v>
      </c>
    </row>
    <row r="572" spans="1:57" s="14" customFormat="1" x14ac:dyDescent="0.2">
      <c r="A572" s="40">
        <v>42510</v>
      </c>
      <c r="B572" s="22">
        <v>9081681187</v>
      </c>
      <c r="C572" s="22">
        <f>COUNTIF(СписМінфін!$B$2:$B$101,F572)</f>
        <v>1</v>
      </c>
      <c r="D572" s="22">
        <v>9081681187</v>
      </c>
      <c r="E572" s="22" t="str">
        <f t="shared" si="92"/>
        <v>5ТОВАРИСТВО З ОБМЕЖЕНОЮ ВIДПОВIДАЛЬНIСТЮ "БЕССАРАБІЯ-АГРО"</v>
      </c>
      <c r="F572" s="71" t="s">
        <v>25</v>
      </c>
      <c r="G572" s="41">
        <v>390762615020</v>
      </c>
      <c r="H572" s="40">
        <v>42510</v>
      </c>
      <c r="I572" s="40">
        <v>42510</v>
      </c>
      <c r="J572" s="40" t="s">
        <v>108</v>
      </c>
      <c r="K572" s="42">
        <v>18900000</v>
      </c>
      <c r="L572" s="40">
        <v>42627</v>
      </c>
      <c r="M572" s="24">
        <f t="shared" si="93"/>
        <v>11595619.24</v>
      </c>
      <c r="N572" s="40">
        <v>42627</v>
      </c>
      <c r="O572" s="24">
        <v>11595619.24</v>
      </c>
      <c r="P572" s="43">
        <v>0</v>
      </c>
      <c r="Q572" s="43">
        <v>0</v>
      </c>
      <c r="R572" s="43">
        <v>0</v>
      </c>
      <c r="S572" s="43">
        <v>0</v>
      </c>
      <c r="T572" s="43">
        <v>0</v>
      </c>
      <c r="U572" s="43">
        <v>0</v>
      </c>
      <c r="V572" s="43">
        <v>0</v>
      </c>
      <c r="W572" s="43">
        <v>0</v>
      </c>
      <c r="X572" s="43">
        <v>0</v>
      </c>
      <c r="Y572" s="223">
        <v>0</v>
      </c>
      <c r="Z572" s="339"/>
      <c r="AA572" s="228">
        <v>0</v>
      </c>
      <c r="AB572" s="43">
        <v>0</v>
      </c>
      <c r="AC572" s="43">
        <v>0</v>
      </c>
      <c r="AD572" s="43">
        <v>0</v>
      </c>
      <c r="AE572" s="43">
        <v>0</v>
      </c>
      <c r="AF572" s="223">
        <v>0</v>
      </c>
      <c r="AG572" s="234"/>
      <c r="AH572" s="228">
        <v>0</v>
      </c>
      <c r="AI572" s="56">
        <f t="shared" si="94"/>
        <v>11595619.24</v>
      </c>
      <c r="AJ572" s="40">
        <v>42629</v>
      </c>
      <c r="AK572" s="56">
        <v>11595619.24</v>
      </c>
      <c r="AL572" s="43">
        <v>0</v>
      </c>
      <c r="AM572" s="43">
        <v>0</v>
      </c>
      <c r="AN572" s="43">
        <v>0</v>
      </c>
      <c r="AO572" s="43">
        <v>0</v>
      </c>
      <c r="AP572" s="43">
        <v>0</v>
      </c>
      <c r="AQ572" s="43">
        <v>0</v>
      </c>
      <c r="AR572" s="43">
        <v>0</v>
      </c>
      <c r="AS572" s="43">
        <v>0</v>
      </c>
      <c r="AT572" s="43">
        <v>0</v>
      </c>
      <c r="AU572" s="43">
        <v>0</v>
      </c>
      <c r="AV572" s="43"/>
      <c r="AW572" s="19"/>
      <c r="AX572" s="24">
        <f t="shared" si="95"/>
        <v>7304380.7599999998</v>
      </c>
      <c r="AY572" s="24">
        <f t="shared" si="96"/>
        <v>0</v>
      </c>
      <c r="AZ572" s="24">
        <f t="shared" si="97"/>
        <v>7304380.7599999998</v>
      </c>
      <c r="BA572" s="457">
        <f t="shared" si="98"/>
        <v>5</v>
      </c>
      <c r="BB572" s="217">
        <f t="shared" si="101"/>
        <v>0.61352482751322757</v>
      </c>
      <c r="BC572" s="216">
        <f t="shared" si="99"/>
        <v>1</v>
      </c>
      <c r="BD572" s="14">
        <f t="shared" si="102"/>
        <v>117</v>
      </c>
      <c r="BE572" s="349">
        <f t="shared" si="100"/>
        <v>18900000</v>
      </c>
    </row>
    <row r="573" spans="1:57" s="14" customFormat="1" x14ac:dyDescent="0.2">
      <c r="A573" s="40">
        <v>42542</v>
      </c>
      <c r="B573" s="22">
        <v>9103214032</v>
      </c>
      <c r="C573" s="22">
        <f>COUNTIF(СписМінфін!$B$2:$B$101,F573)</f>
        <v>1</v>
      </c>
      <c r="D573" s="22">
        <v>9103214032</v>
      </c>
      <c r="E573" s="22" t="str">
        <f t="shared" si="92"/>
        <v>6ТОВАРИСТВО З ОБМЕЖЕНОЮ ВIДПОВIДАЛЬНIСТЮ "БЕССАРАБІЯ-АГРО"</v>
      </c>
      <c r="F573" s="71" t="s">
        <v>25</v>
      </c>
      <c r="G573" s="41">
        <v>390762615020</v>
      </c>
      <c r="H573" s="40">
        <v>42542</v>
      </c>
      <c r="I573" s="40">
        <v>42542</v>
      </c>
      <c r="J573" s="40" t="s">
        <v>108</v>
      </c>
      <c r="K573" s="56">
        <v>53000000</v>
      </c>
      <c r="L573" s="40">
        <v>42636</v>
      </c>
      <c r="M573" s="24">
        <f t="shared" si="93"/>
        <v>19498000</v>
      </c>
      <c r="N573" s="40">
        <v>42636</v>
      </c>
      <c r="O573" s="24">
        <v>19498000</v>
      </c>
      <c r="P573" s="43">
        <v>0</v>
      </c>
      <c r="Q573" s="43">
        <v>0</v>
      </c>
      <c r="R573" s="43">
        <v>0</v>
      </c>
      <c r="S573" s="43">
        <v>0</v>
      </c>
      <c r="T573" s="43">
        <v>0</v>
      </c>
      <c r="U573" s="43">
        <v>0</v>
      </c>
      <c r="V573" s="43">
        <v>0</v>
      </c>
      <c r="W573" s="43">
        <v>0</v>
      </c>
      <c r="X573" s="43">
        <v>0</v>
      </c>
      <c r="Y573" s="223">
        <v>0</v>
      </c>
      <c r="Z573" s="339"/>
      <c r="AA573" s="228">
        <v>0</v>
      </c>
      <c r="AB573" s="43">
        <v>0</v>
      </c>
      <c r="AC573" s="43">
        <v>0</v>
      </c>
      <c r="AD573" s="43">
        <v>0</v>
      </c>
      <c r="AE573" s="43">
        <v>0</v>
      </c>
      <c r="AF573" s="223">
        <v>0</v>
      </c>
      <c r="AG573" s="234"/>
      <c r="AH573" s="228">
        <v>0</v>
      </c>
      <c r="AI573" s="56">
        <f t="shared" si="94"/>
        <v>19498000</v>
      </c>
      <c r="AJ573" s="40">
        <v>42642</v>
      </c>
      <c r="AK573" s="56">
        <v>19498000</v>
      </c>
      <c r="AL573" s="43">
        <v>0</v>
      </c>
      <c r="AM573" s="43">
        <v>0</v>
      </c>
      <c r="AN573" s="43">
        <v>0</v>
      </c>
      <c r="AO573" s="43">
        <v>0</v>
      </c>
      <c r="AP573" s="43">
        <v>0</v>
      </c>
      <c r="AQ573" s="43">
        <v>0</v>
      </c>
      <c r="AR573" s="43">
        <v>0</v>
      </c>
      <c r="AS573" s="43">
        <v>0</v>
      </c>
      <c r="AT573" s="43">
        <v>0</v>
      </c>
      <c r="AU573" s="43">
        <v>0</v>
      </c>
      <c r="AV573" s="43"/>
      <c r="AW573" s="19"/>
      <c r="AX573" s="24">
        <f t="shared" si="95"/>
        <v>33502000</v>
      </c>
      <c r="AY573" s="24">
        <f t="shared" si="96"/>
        <v>0</v>
      </c>
      <c r="AZ573" s="24">
        <f t="shared" si="97"/>
        <v>33502000</v>
      </c>
      <c r="BA573" s="457">
        <f t="shared" si="98"/>
        <v>6</v>
      </c>
      <c r="BB573" s="217">
        <f t="shared" si="101"/>
        <v>0.36788679245283018</v>
      </c>
      <c r="BC573" s="216">
        <f t="shared" si="99"/>
        <v>1</v>
      </c>
      <c r="BD573" s="14">
        <f t="shared" si="102"/>
        <v>94</v>
      </c>
      <c r="BE573" s="349">
        <f t="shared" si="100"/>
        <v>53000000</v>
      </c>
    </row>
    <row r="574" spans="1:57" s="14" customFormat="1" x14ac:dyDescent="0.2">
      <c r="A574" s="40">
        <v>42571</v>
      </c>
      <c r="B574" s="22">
        <v>9125718493</v>
      </c>
      <c r="C574" s="22">
        <f>COUNTIF(СписМінфін!$B$2:$B$101,F574)</f>
        <v>1</v>
      </c>
      <c r="D574" s="22">
        <v>9125718493</v>
      </c>
      <c r="E574" s="22" t="str">
        <f t="shared" si="92"/>
        <v>7ТОВАРИСТВО З ОБМЕЖЕНОЮ ВIДПОВIДАЛЬНIСТЮ "БЕССАРАБІЯ-АГРО"</v>
      </c>
      <c r="F574" s="71" t="s">
        <v>25</v>
      </c>
      <c r="G574" s="41">
        <v>390762615020</v>
      </c>
      <c r="H574" s="40">
        <v>42571</v>
      </c>
      <c r="I574" s="40">
        <v>42571</v>
      </c>
      <c r="J574" s="40" t="s">
        <v>108</v>
      </c>
      <c r="K574" s="56">
        <v>16000000</v>
      </c>
      <c r="L574" s="40">
        <v>42636</v>
      </c>
      <c r="M574" s="24">
        <f t="shared" si="93"/>
        <v>6000000</v>
      </c>
      <c r="N574" s="40">
        <v>42636</v>
      </c>
      <c r="O574" s="24">
        <v>6000000</v>
      </c>
      <c r="P574" s="43">
        <v>0</v>
      </c>
      <c r="Q574" s="43">
        <v>0</v>
      </c>
      <c r="R574" s="43">
        <v>0</v>
      </c>
      <c r="S574" s="43">
        <v>0</v>
      </c>
      <c r="T574" s="43">
        <v>0</v>
      </c>
      <c r="U574" s="43">
        <v>0</v>
      </c>
      <c r="V574" s="43">
        <v>0</v>
      </c>
      <c r="W574" s="43">
        <v>0</v>
      </c>
      <c r="X574" s="43">
        <v>0</v>
      </c>
      <c r="Y574" s="223">
        <v>0</v>
      </c>
      <c r="Z574" s="339"/>
      <c r="AA574" s="228">
        <v>0</v>
      </c>
      <c r="AB574" s="43">
        <v>0</v>
      </c>
      <c r="AC574" s="43">
        <v>0</v>
      </c>
      <c r="AD574" s="43">
        <v>0</v>
      </c>
      <c r="AE574" s="43">
        <v>0</v>
      </c>
      <c r="AF574" s="223">
        <v>0</v>
      </c>
      <c r="AG574" s="234"/>
      <c r="AH574" s="228">
        <v>0</v>
      </c>
      <c r="AI574" s="56">
        <f t="shared" si="94"/>
        <v>6000000</v>
      </c>
      <c r="AJ574" s="40">
        <v>42642</v>
      </c>
      <c r="AK574" s="56">
        <v>6000000</v>
      </c>
      <c r="AL574" s="43">
        <v>0</v>
      </c>
      <c r="AM574" s="43">
        <v>0</v>
      </c>
      <c r="AN574" s="43">
        <v>0</v>
      </c>
      <c r="AO574" s="43">
        <v>0</v>
      </c>
      <c r="AP574" s="43">
        <v>0</v>
      </c>
      <c r="AQ574" s="43">
        <v>0</v>
      </c>
      <c r="AR574" s="43">
        <v>0</v>
      </c>
      <c r="AS574" s="43">
        <v>0</v>
      </c>
      <c r="AT574" s="43">
        <v>0</v>
      </c>
      <c r="AU574" s="43">
        <v>0</v>
      </c>
      <c r="AV574" s="43"/>
      <c r="AW574" s="19"/>
      <c r="AX574" s="24">
        <f t="shared" si="95"/>
        <v>10000000</v>
      </c>
      <c r="AY574" s="24">
        <f t="shared" si="96"/>
        <v>0</v>
      </c>
      <c r="AZ574" s="24">
        <f t="shared" si="97"/>
        <v>10000000</v>
      </c>
      <c r="BA574" s="457">
        <f t="shared" si="98"/>
        <v>7</v>
      </c>
      <c r="BB574" s="217">
        <f t="shared" si="101"/>
        <v>0.375</v>
      </c>
      <c r="BC574" s="216">
        <f t="shared" si="99"/>
        <v>1</v>
      </c>
      <c r="BD574" s="14">
        <f t="shared" si="102"/>
        <v>65</v>
      </c>
      <c r="BE574" s="349">
        <f t="shared" si="100"/>
        <v>16000000</v>
      </c>
    </row>
    <row r="575" spans="1:57" s="14" customFormat="1" x14ac:dyDescent="0.2">
      <c r="A575" s="40">
        <v>42580</v>
      </c>
      <c r="B575" s="22">
        <v>9132538726</v>
      </c>
      <c r="C575" s="22">
        <f>COUNTIF(СписМінфін!$B$2:$B$101,F575)</f>
        <v>1</v>
      </c>
      <c r="D575" s="22">
        <v>9132538726</v>
      </c>
      <c r="E575" s="22" t="str">
        <f t="shared" si="92"/>
        <v>7ТОВАРИСТВО З ОБМЕЖЕНОЮ ВIДПОВIДАЛЬНIСТЮ "БЕССАРАБІЯ-АГРО"</v>
      </c>
      <c r="F575" s="71" t="s">
        <v>25</v>
      </c>
      <c r="G575" s="41">
        <v>390762615020</v>
      </c>
      <c r="H575" s="40">
        <v>42580</v>
      </c>
      <c r="I575" s="40">
        <v>42580</v>
      </c>
      <c r="J575" s="40" t="s">
        <v>108</v>
      </c>
      <c r="K575" s="42">
        <v>7300000</v>
      </c>
      <c r="L575" s="40">
        <v>42627</v>
      </c>
      <c r="M575" s="24">
        <f t="shared" si="93"/>
        <v>7300000</v>
      </c>
      <c r="N575" s="40">
        <v>42627</v>
      </c>
      <c r="O575" s="24">
        <v>7300000</v>
      </c>
      <c r="P575" s="43">
        <v>0</v>
      </c>
      <c r="Q575" s="43">
        <v>0</v>
      </c>
      <c r="R575" s="43">
        <v>0</v>
      </c>
      <c r="S575" s="43">
        <v>0</v>
      </c>
      <c r="T575" s="43">
        <v>0</v>
      </c>
      <c r="U575" s="43">
        <v>0</v>
      </c>
      <c r="V575" s="43">
        <v>0</v>
      </c>
      <c r="W575" s="43">
        <v>0</v>
      </c>
      <c r="X575" s="43">
        <v>0</v>
      </c>
      <c r="Y575" s="223">
        <v>0</v>
      </c>
      <c r="Z575" s="339"/>
      <c r="AA575" s="228">
        <v>0</v>
      </c>
      <c r="AB575" s="43">
        <v>0</v>
      </c>
      <c r="AC575" s="43">
        <v>0</v>
      </c>
      <c r="AD575" s="43">
        <v>0</v>
      </c>
      <c r="AE575" s="43">
        <v>0</v>
      </c>
      <c r="AF575" s="223">
        <v>0</v>
      </c>
      <c r="AG575" s="234"/>
      <c r="AH575" s="228">
        <v>0</v>
      </c>
      <c r="AI575" s="56">
        <f t="shared" si="94"/>
        <v>7300000</v>
      </c>
      <c r="AJ575" s="40">
        <v>42629</v>
      </c>
      <c r="AK575" s="56">
        <v>7300000</v>
      </c>
      <c r="AL575" s="43">
        <v>0</v>
      </c>
      <c r="AM575" s="43">
        <v>0</v>
      </c>
      <c r="AN575" s="43">
        <v>0</v>
      </c>
      <c r="AO575" s="43">
        <v>0</v>
      </c>
      <c r="AP575" s="43">
        <v>0</v>
      </c>
      <c r="AQ575" s="43">
        <v>0</v>
      </c>
      <c r="AR575" s="43">
        <v>0</v>
      </c>
      <c r="AS575" s="43">
        <v>0</v>
      </c>
      <c r="AT575" s="43">
        <v>0</v>
      </c>
      <c r="AU575" s="43">
        <v>0</v>
      </c>
      <c r="AV575" s="43"/>
      <c r="AW575" s="19"/>
      <c r="AX575" s="24">
        <f t="shared" si="95"/>
        <v>0</v>
      </c>
      <c r="AY575" s="24">
        <f t="shared" si="96"/>
        <v>0</v>
      </c>
      <c r="AZ575" s="24">
        <f t="shared" si="97"/>
        <v>0</v>
      </c>
      <c r="BA575" s="457">
        <f t="shared" si="98"/>
        <v>7</v>
      </c>
      <c r="BB575" s="217">
        <f t="shared" si="101"/>
        <v>1</v>
      </c>
      <c r="BC575" s="216">
        <f t="shared" si="99"/>
        <v>1</v>
      </c>
      <c r="BD575" s="14">
        <f t="shared" si="102"/>
        <v>47</v>
      </c>
      <c r="BE575" s="349">
        <f t="shared" si="100"/>
        <v>7300000</v>
      </c>
    </row>
    <row r="576" spans="1:57" s="14" customFormat="1" x14ac:dyDescent="0.2">
      <c r="A576" s="40">
        <v>42604</v>
      </c>
      <c r="B576" s="22">
        <v>9151447176</v>
      </c>
      <c r="C576" s="22">
        <f>COUNTIF(СписМінфін!$B$2:$B$101,F576)</f>
        <v>1</v>
      </c>
      <c r="D576" s="22">
        <v>9151447176</v>
      </c>
      <c r="E576" s="22" t="str">
        <f t="shared" si="92"/>
        <v>8ТОВАРИСТВО З ОБМЕЖЕНОЮ ВIДПОВIДАЛЬНIСТЮ "БЕССАРАБІЯ-АГРО"</v>
      </c>
      <c r="F576" s="71" t="s">
        <v>25</v>
      </c>
      <c r="G576" s="41">
        <v>390762615020</v>
      </c>
      <c r="H576" s="40">
        <v>42604</v>
      </c>
      <c r="I576" s="40">
        <v>42604</v>
      </c>
      <c r="J576" s="40" t="s">
        <v>108</v>
      </c>
      <c r="K576" s="56">
        <v>11200000</v>
      </c>
      <c r="L576" s="40">
        <v>42656</v>
      </c>
      <c r="M576" s="24">
        <f t="shared" si="93"/>
        <v>11200000</v>
      </c>
      <c r="N576" s="40">
        <v>42656</v>
      </c>
      <c r="O576" s="24">
        <v>11200000</v>
      </c>
      <c r="P576" s="43">
        <v>0</v>
      </c>
      <c r="Q576" s="43">
        <v>0</v>
      </c>
      <c r="R576" s="43">
        <v>0</v>
      </c>
      <c r="S576" s="43">
        <v>0</v>
      </c>
      <c r="T576" s="43">
        <v>0</v>
      </c>
      <c r="U576" s="43">
        <v>0</v>
      </c>
      <c r="V576" s="43">
        <v>0</v>
      </c>
      <c r="W576" s="43">
        <v>0</v>
      </c>
      <c r="X576" s="43">
        <v>0</v>
      </c>
      <c r="Y576" s="223">
        <v>0</v>
      </c>
      <c r="Z576" s="339"/>
      <c r="AA576" s="228">
        <v>0</v>
      </c>
      <c r="AB576" s="43">
        <v>0</v>
      </c>
      <c r="AC576" s="43">
        <v>0</v>
      </c>
      <c r="AD576" s="43">
        <v>0</v>
      </c>
      <c r="AE576" s="43">
        <v>0</v>
      </c>
      <c r="AF576" s="223">
        <v>0</v>
      </c>
      <c r="AG576" s="234"/>
      <c r="AH576" s="228">
        <v>0</v>
      </c>
      <c r="AI576" s="56">
        <f t="shared" si="94"/>
        <v>11200000</v>
      </c>
      <c r="AJ576" s="40">
        <v>42661</v>
      </c>
      <c r="AK576" s="56">
        <v>11200000</v>
      </c>
      <c r="AL576" s="43">
        <v>0</v>
      </c>
      <c r="AM576" s="43">
        <v>0</v>
      </c>
      <c r="AN576" s="43">
        <v>0</v>
      </c>
      <c r="AO576" s="43">
        <v>0</v>
      </c>
      <c r="AP576" s="43">
        <v>0</v>
      </c>
      <c r="AQ576" s="43">
        <v>0</v>
      </c>
      <c r="AR576" s="43">
        <v>0</v>
      </c>
      <c r="AS576" s="43">
        <v>0</v>
      </c>
      <c r="AT576" s="43">
        <v>0</v>
      </c>
      <c r="AU576" s="43">
        <v>0</v>
      </c>
      <c r="AV576" s="43"/>
      <c r="AW576" s="19"/>
      <c r="AX576" s="24">
        <f t="shared" si="95"/>
        <v>0</v>
      </c>
      <c r="AY576" s="24">
        <f t="shared" si="96"/>
        <v>0</v>
      </c>
      <c r="AZ576" s="24">
        <f t="shared" si="97"/>
        <v>0</v>
      </c>
      <c r="BA576" s="457">
        <f t="shared" si="98"/>
        <v>8</v>
      </c>
      <c r="BB576" s="217">
        <f t="shared" si="101"/>
        <v>1</v>
      </c>
      <c r="BC576" s="216">
        <f t="shared" si="99"/>
        <v>1</v>
      </c>
      <c r="BD576" s="14">
        <f t="shared" si="102"/>
        <v>52</v>
      </c>
      <c r="BE576" s="349">
        <f t="shared" si="100"/>
        <v>11200000</v>
      </c>
    </row>
    <row r="577" spans="1:57" s="14" customFormat="1" x14ac:dyDescent="0.2">
      <c r="A577" s="40">
        <v>42674</v>
      </c>
      <c r="B577" s="22">
        <v>9204791379</v>
      </c>
      <c r="C577" s="22">
        <f>COUNTIF(СписМінфін!$B$2:$B$101,F577)</f>
        <v>1</v>
      </c>
      <c r="D577" s="22">
        <v>9204791379</v>
      </c>
      <c r="E577" s="22" t="str">
        <f t="shared" si="92"/>
        <v>10ТОВАРИСТВО З ОБМЕЖЕНОЮ ВIДПОВIДАЛЬНIСТЮ "БЕССАРАБІЯ-АГРО"</v>
      </c>
      <c r="F577" s="71" t="s">
        <v>25</v>
      </c>
      <c r="G577" s="41">
        <v>390762615020</v>
      </c>
      <c r="H577" s="40">
        <v>42674</v>
      </c>
      <c r="I577" s="40">
        <v>42674</v>
      </c>
      <c r="J577" s="40" t="s">
        <v>108</v>
      </c>
      <c r="K577" s="42">
        <v>18000000</v>
      </c>
      <c r="L577" s="40">
        <v>42724</v>
      </c>
      <c r="M577" s="24">
        <f t="shared" si="93"/>
        <v>17674652</v>
      </c>
      <c r="N577" s="40">
        <v>42724</v>
      </c>
      <c r="O577" s="24">
        <v>17674652</v>
      </c>
      <c r="P577" s="43">
        <v>0</v>
      </c>
      <c r="Q577" s="43">
        <v>0</v>
      </c>
      <c r="R577" s="43">
        <v>0</v>
      </c>
      <c r="S577" s="43">
        <v>0</v>
      </c>
      <c r="T577" s="43">
        <v>0</v>
      </c>
      <c r="U577" s="43">
        <v>0</v>
      </c>
      <c r="V577" s="43">
        <v>0</v>
      </c>
      <c r="W577" s="43">
        <v>0</v>
      </c>
      <c r="X577" s="43">
        <v>0</v>
      </c>
      <c r="Y577" s="223">
        <v>0</v>
      </c>
      <c r="Z577" s="339"/>
      <c r="AA577" s="228">
        <v>0</v>
      </c>
      <c r="AB577" s="43">
        <v>0</v>
      </c>
      <c r="AC577" s="43">
        <v>0</v>
      </c>
      <c r="AD577" s="43">
        <v>0</v>
      </c>
      <c r="AE577" s="43">
        <v>0</v>
      </c>
      <c r="AF577" s="223">
        <v>0</v>
      </c>
      <c r="AG577" s="234"/>
      <c r="AH577" s="228">
        <v>0</v>
      </c>
      <c r="AI577" s="56">
        <f t="shared" si="94"/>
        <v>17674652</v>
      </c>
      <c r="AJ577" s="40">
        <v>42726</v>
      </c>
      <c r="AK577" s="56">
        <v>17674652</v>
      </c>
      <c r="AL577" s="43">
        <v>0</v>
      </c>
      <c r="AM577" s="43">
        <v>0</v>
      </c>
      <c r="AN577" s="43">
        <v>0</v>
      </c>
      <c r="AO577" s="43">
        <v>0</v>
      </c>
      <c r="AP577" s="43">
        <v>0</v>
      </c>
      <c r="AQ577" s="43">
        <v>0</v>
      </c>
      <c r="AR577" s="43">
        <v>0</v>
      </c>
      <c r="AS577" s="43">
        <v>0</v>
      </c>
      <c r="AT577" s="43">
        <v>0</v>
      </c>
      <c r="AU577" s="43">
        <v>0</v>
      </c>
      <c r="AV577" s="43"/>
      <c r="AW577" s="19"/>
      <c r="AX577" s="24">
        <f t="shared" si="95"/>
        <v>325348</v>
      </c>
      <c r="AY577" s="24">
        <f t="shared" si="96"/>
        <v>0</v>
      </c>
      <c r="AZ577" s="24">
        <f t="shared" si="97"/>
        <v>325348</v>
      </c>
      <c r="BA577" s="457">
        <f t="shared" si="98"/>
        <v>10</v>
      </c>
      <c r="BB577" s="217">
        <f t="shared" si="101"/>
        <v>0.98192511111111114</v>
      </c>
      <c r="BC577" s="216">
        <f t="shared" si="99"/>
        <v>1</v>
      </c>
      <c r="BD577" s="14">
        <f t="shared" si="102"/>
        <v>50</v>
      </c>
      <c r="BE577" s="349">
        <f t="shared" si="100"/>
        <v>18000000</v>
      </c>
    </row>
    <row r="578" spans="1:57" s="14" customFormat="1" x14ac:dyDescent="0.2">
      <c r="A578" s="40">
        <v>42695</v>
      </c>
      <c r="B578" s="22">
        <v>9223758834</v>
      </c>
      <c r="C578" s="22">
        <f>COUNTIF(СписМінфін!$B$2:$B$101,F578)</f>
        <v>1</v>
      </c>
      <c r="D578" s="22">
        <v>9223758834</v>
      </c>
      <c r="E578" s="22" t="str">
        <f t="shared" si="92"/>
        <v>11ТОВАРИСТВО З ОБМЕЖЕНОЮ ВIДПОВIДАЛЬНIСТЮ "БЕССАРАБІЯ-АГРО"</v>
      </c>
      <c r="F578" s="71" t="s">
        <v>25</v>
      </c>
      <c r="G578" s="41">
        <v>390762615020</v>
      </c>
      <c r="H578" s="40">
        <v>42695</v>
      </c>
      <c r="I578" s="40">
        <v>42695</v>
      </c>
      <c r="J578" s="40" t="s">
        <v>108</v>
      </c>
      <c r="K578" s="42">
        <v>49400000</v>
      </c>
      <c r="L578" s="40">
        <v>42726</v>
      </c>
      <c r="M578" s="24">
        <f t="shared" si="93"/>
        <v>29299499</v>
      </c>
      <c r="N578" s="40">
        <v>42726</v>
      </c>
      <c r="O578" s="24">
        <v>29299499</v>
      </c>
      <c r="P578" s="43">
        <v>0</v>
      </c>
      <c r="Q578" s="43">
        <v>0</v>
      </c>
      <c r="R578" s="43">
        <v>0</v>
      </c>
      <c r="S578" s="43">
        <v>0</v>
      </c>
      <c r="T578" s="43">
        <v>0</v>
      </c>
      <c r="U578" s="43">
        <v>0</v>
      </c>
      <c r="V578" s="43">
        <v>0</v>
      </c>
      <c r="W578" s="43">
        <v>0</v>
      </c>
      <c r="X578" s="43">
        <v>0</v>
      </c>
      <c r="Y578" s="223">
        <v>0</v>
      </c>
      <c r="Z578" s="339"/>
      <c r="AA578" s="228">
        <v>0</v>
      </c>
      <c r="AB578" s="43">
        <v>0</v>
      </c>
      <c r="AC578" s="43">
        <v>0</v>
      </c>
      <c r="AD578" s="43">
        <v>0</v>
      </c>
      <c r="AE578" s="43">
        <v>0</v>
      </c>
      <c r="AF578" s="223">
        <v>0</v>
      </c>
      <c r="AG578" s="234"/>
      <c r="AH578" s="228">
        <v>0</v>
      </c>
      <c r="AI578" s="56">
        <f t="shared" si="94"/>
        <v>29299499</v>
      </c>
      <c r="AJ578" s="40">
        <v>42730</v>
      </c>
      <c r="AK578" s="56">
        <v>29299499</v>
      </c>
      <c r="AL578" s="43">
        <v>0</v>
      </c>
      <c r="AM578" s="43">
        <v>0</v>
      </c>
      <c r="AN578" s="43">
        <v>0</v>
      </c>
      <c r="AO578" s="43">
        <v>0</v>
      </c>
      <c r="AP578" s="43">
        <v>0</v>
      </c>
      <c r="AQ578" s="43">
        <v>0</v>
      </c>
      <c r="AR578" s="43">
        <v>0</v>
      </c>
      <c r="AS578" s="43">
        <v>0</v>
      </c>
      <c r="AT578" s="43">
        <v>0</v>
      </c>
      <c r="AU578" s="43">
        <v>0</v>
      </c>
      <c r="AV578" s="43"/>
      <c r="AW578" s="19"/>
      <c r="AX578" s="24">
        <f t="shared" si="95"/>
        <v>20100501</v>
      </c>
      <c r="AY578" s="24">
        <f t="shared" si="96"/>
        <v>0</v>
      </c>
      <c r="AZ578" s="24">
        <f t="shared" si="97"/>
        <v>20100501</v>
      </c>
      <c r="BA578" s="457">
        <f t="shared" si="98"/>
        <v>11</v>
      </c>
      <c r="BB578" s="217">
        <f t="shared" si="101"/>
        <v>0.59310726720647777</v>
      </c>
      <c r="BC578" s="216">
        <f t="shared" si="99"/>
        <v>1</v>
      </c>
      <c r="BD578" s="14">
        <f t="shared" si="102"/>
        <v>31</v>
      </c>
      <c r="BE578" s="349">
        <f t="shared" si="100"/>
        <v>49400000</v>
      </c>
    </row>
    <row r="579" spans="1:57" s="14" customFormat="1" x14ac:dyDescent="0.2">
      <c r="A579" s="40">
        <v>42724</v>
      </c>
      <c r="B579" s="22">
        <v>9247360060</v>
      </c>
      <c r="C579" s="22">
        <f>COUNTIF(СписМінфін!$B$2:$B$101,F579)</f>
        <v>1</v>
      </c>
      <c r="D579" s="22">
        <v>9247360060</v>
      </c>
      <c r="E579" s="22" t="str">
        <f t="shared" si="92"/>
        <v>12ТОВАРИСТВО З ОБМЕЖЕНОЮ ВIДПОВIДАЛЬНIСТЮ "БЕССАРАБІЯ-АГРО"</v>
      </c>
      <c r="F579" s="71" t="s">
        <v>25</v>
      </c>
      <c r="G579" s="41">
        <v>390762615020</v>
      </c>
      <c r="H579" s="40">
        <v>42724</v>
      </c>
      <c r="I579" s="40">
        <v>42724</v>
      </c>
      <c r="J579" s="40" t="s">
        <v>108</v>
      </c>
      <c r="K579" s="56">
        <v>25000000</v>
      </c>
      <c r="L579" s="40">
        <v>42782</v>
      </c>
      <c r="M579" s="24">
        <f t="shared" ref="M579:M639" si="103">O579+Q579+S579+U579+W579+Y579</f>
        <v>1615119</v>
      </c>
      <c r="N579" s="40">
        <v>42782</v>
      </c>
      <c r="O579" s="24">
        <v>1615119</v>
      </c>
      <c r="P579" s="43">
        <v>0</v>
      </c>
      <c r="Q579" s="43">
        <v>0</v>
      </c>
      <c r="R579" s="43">
        <v>0</v>
      </c>
      <c r="S579" s="43">
        <v>0</v>
      </c>
      <c r="T579" s="43">
        <v>0</v>
      </c>
      <c r="U579" s="43">
        <v>0</v>
      </c>
      <c r="V579" s="43">
        <v>0</v>
      </c>
      <c r="W579" s="43">
        <v>0</v>
      </c>
      <c r="X579" s="43">
        <v>0</v>
      </c>
      <c r="Y579" s="223">
        <v>0</v>
      </c>
      <c r="Z579" s="339"/>
      <c r="AA579" s="228">
        <v>0</v>
      </c>
      <c r="AB579" s="43">
        <v>0</v>
      </c>
      <c r="AC579" s="43">
        <v>0</v>
      </c>
      <c r="AD579" s="43">
        <v>0</v>
      </c>
      <c r="AE579" s="43">
        <v>0</v>
      </c>
      <c r="AF579" s="223">
        <v>0</v>
      </c>
      <c r="AG579" s="234"/>
      <c r="AH579" s="228">
        <v>0</v>
      </c>
      <c r="AI579" s="56">
        <f t="shared" ref="AI579:AI639" si="104">AK579+AM579+AO579+AQ579+AS579+AU579</f>
        <v>1615119</v>
      </c>
      <c r="AJ579" s="40">
        <v>42786</v>
      </c>
      <c r="AK579" s="56">
        <v>1615119</v>
      </c>
      <c r="AL579" s="43">
        <v>0</v>
      </c>
      <c r="AM579" s="43">
        <v>0</v>
      </c>
      <c r="AN579" s="43">
        <v>0</v>
      </c>
      <c r="AO579" s="43">
        <v>0</v>
      </c>
      <c r="AP579" s="43">
        <v>0</v>
      </c>
      <c r="AQ579" s="43">
        <v>0</v>
      </c>
      <c r="AR579" s="43">
        <v>0</v>
      </c>
      <c r="AS579" s="43">
        <v>0</v>
      </c>
      <c r="AT579" s="43">
        <v>0</v>
      </c>
      <c r="AU579" s="43">
        <v>0</v>
      </c>
      <c r="AV579" s="43"/>
      <c r="AW579" s="19"/>
      <c r="AX579" s="24">
        <f t="shared" ref="AX579:AX639" si="105">K579-M579-AC579</f>
        <v>23384881</v>
      </c>
      <c r="AY579" s="24">
        <f t="shared" ref="AY579:AY639" si="106">M579-AI579</f>
        <v>0</v>
      </c>
      <c r="AZ579" s="24">
        <f t="shared" ref="AZ579:AZ639" si="107">K579-AI579</f>
        <v>23384881</v>
      </c>
      <c r="BA579" s="457">
        <f t="shared" ref="BA579:BA639" si="108">MONTH(H579)</f>
        <v>12</v>
      </c>
      <c r="BB579" s="217">
        <f t="shared" si="101"/>
        <v>6.4604759999999997E-2</v>
      </c>
      <c r="BC579" s="216">
        <f t="shared" ref="BC579:BC639" si="109">IF(M579=0,"Немає висновку", AI579/M579)</f>
        <v>1</v>
      </c>
      <c r="BD579" s="14">
        <f t="shared" si="102"/>
        <v>58</v>
      </c>
      <c r="BE579" s="349">
        <f t="shared" si="100"/>
        <v>25000000</v>
      </c>
    </row>
    <row r="580" spans="1:57" s="14" customFormat="1" hidden="1" x14ac:dyDescent="0.2">
      <c r="A580" s="40">
        <v>42450</v>
      </c>
      <c r="B580" s="22">
        <v>9039622719</v>
      </c>
      <c r="C580" s="22">
        <f>COUNTIF(СписМінфін!$B$2:$B$101,F580)</f>
        <v>1</v>
      </c>
      <c r="D580" s="22">
        <v>9039622719</v>
      </c>
      <c r="E580" s="22" t="str">
        <f t="shared" si="92"/>
        <v>3ТОВАРИСТВО З ОБМЕЖЕНОЮ ВIДПОВIДАЛЬНIСТЮ "БОН-ЕКСІМ"</v>
      </c>
      <c r="F580" s="71" t="s">
        <v>4</v>
      </c>
      <c r="G580" s="41">
        <v>245784126544</v>
      </c>
      <c r="H580" s="40">
        <v>42450</v>
      </c>
      <c r="I580" s="40">
        <v>42450</v>
      </c>
      <c r="J580" s="40" t="s">
        <v>108</v>
      </c>
      <c r="K580" s="42">
        <v>75010571</v>
      </c>
      <c r="L580" s="43">
        <v>0</v>
      </c>
      <c r="M580" s="24">
        <f t="shared" si="103"/>
        <v>0</v>
      </c>
      <c r="N580" s="43">
        <v>0</v>
      </c>
      <c r="O580" s="56">
        <v>0</v>
      </c>
      <c r="P580" s="43">
        <v>0</v>
      </c>
      <c r="Q580" s="43">
        <v>0</v>
      </c>
      <c r="R580" s="43">
        <v>0</v>
      </c>
      <c r="S580" s="43">
        <v>0</v>
      </c>
      <c r="T580" s="43">
        <v>0</v>
      </c>
      <c r="U580" s="43">
        <v>0</v>
      </c>
      <c r="V580" s="43">
        <v>0</v>
      </c>
      <c r="W580" s="43">
        <v>0</v>
      </c>
      <c r="X580" s="43">
        <v>0</v>
      </c>
      <c r="Y580" s="223">
        <v>0</v>
      </c>
      <c r="Z580" s="339"/>
      <c r="AA580" s="228">
        <v>0</v>
      </c>
      <c r="AB580" s="43">
        <v>0</v>
      </c>
      <c r="AC580" s="43">
        <v>0</v>
      </c>
      <c r="AD580" s="43">
        <v>0</v>
      </c>
      <c r="AE580" s="43">
        <v>0</v>
      </c>
      <c r="AF580" s="223">
        <v>0</v>
      </c>
      <c r="AG580" s="234"/>
      <c r="AH580" s="228">
        <v>0</v>
      </c>
      <c r="AI580" s="56">
        <f t="shared" si="104"/>
        <v>0</v>
      </c>
      <c r="AJ580" s="43">
        <v>0</v>
      </c>
      <c r="AK580" s="43">
        <v>0</v>
      </c>
      <c r="AL580" s="43">
        <v>0</v>
      </c>
      <c r="AM580" s="43">
        <v>0</v>
      </c>
      <c r="AN580" s="43">
        <v>0</v>
      </c>
      <c r="AO580" s="43">
        <v>0</v>
      </c>
      <c r="AP580" s="43">
        <v>0</v>
      </c>
      <c r="AQ580" s="43">
        <v>0</v>
      </c>
      <c r="AR580" s="43">
        <v>0</v>
      </c>
      <c r="AS580" s="43">
        <v>0</v>
      </c>
      <c r="AT580" s="43">
        <v>0</v>
      </c>
      <c r="AU580" s="43">
        <v>0</v>
      </c>
      <c r="AV580" s="43"/>
      <c r="AW580" s="19"/>
      <c r="AX580" s="24">
        <f t="shared" si="105"/>
        <v>75010571</v>
      </c>
      <c r="AY580" s="24">
        <f t="shared" si="106"/>
        <v>0</v>
      </c>
      <c r="AZ580" s="24">
        <f t="shared" si="107"/>
        <v>75010571</v>
      </c>
      <c r="BA580" s="457">
        <f t="shared" si="108"/>
        <v>3</v>
      </c>
      <c r="BB580" s="217" t="str">
        <f t="shared" si="101"/>
        <v>Немає висновку</v>
      </c>
      <c r="BC580" s="216" t="str">
        <f t="shared" si="109"/>
        <v>Немає висновку</v>
      </c>
      <c r="BD580" s="14" t="str">
        <f t="shared" si="102"/>
        <v>Немає висновку</v>
      </c>
      <c r="BE580" s="349">
        <f t="shared" si="100"/>
        <v>75010571</v>
      </c>
    </row>
    <row r="581" spans="1:57" s="14" customFormat="1" x14ac:dyDescent="0.2">
      <c r="A581" s="40">
        <v>42419</v>
      </c>
      <c r="B581" s="22">
        <v>9020796867</v>
      </c>
      <c r="C581" s="22">
        <f>COUNTIF(СписМінфін!$B$2:$B$101,F581)</f>
        <v>1</v>
      </c>
      <c r="D581" s="22">
        <v>9020796867</v>
      </c>
      <c r="E581" s="22" t="str">
        <f t="shared" ref="E581:E644" si="110">MONTH(H581)&amp;F581</f>
        <v>2ТОВАРИСТВО З ОБМЕЖЕНОЮ ВIДПОВIДАЛЬНIСТЮ "БУРАТ"</v>
      </c>
      <c r="F581" s="71" t="s">
        <v>61</v>
      </c>
      <c r="G581" s="41">
        <v>139486816325</v>
      </c>
      <c r="H581" s="40">
        <v>42419</v>
      </c>
      <c r="I581" s="40">
        <v>42419</v>
      </c>
      <c r="J581" s="40" t="s">
        <v>108</v>
      </c>
      <c r="K581" s="42">
        <v>20660562</v>
      </c>
      <c r="L581" s="40">
        <v>42572</v>
      </c>
      <c r="M581" s="24">
        <f t="shared" si="103"/>
        <v>20660562</v>
      </c>
      <c r="N581" s="40">
        <v>42572</v>
      </c>
      <c r="O581" s="24">
        <v>20660562</v>
      </c>
      <c r="P581" s="43">
        <v>0</v>
      </c>
      <c r="Q581" s="43">
        <v>0</v>
      </c>
      <c r="R581" s="43">
        <v>0</v>
      </c>
      <c r="S581" s="43">
        <v>0</v>
      </c>
      <c r="T581" s="43">
        <v>0</v>
      </c>
      <c r="U581" s="43">
        <v>0</v>
      </c>
      <c r="V581" s="43">
        <v>0</v>
      </c>
      <c r="W581" s="43">
        <v>0</v>
      </c>
      <c r="X581" s="43">
        <v>0</v>
      </c>
      <c r="Y581" s="223">
        <v>0</v>
      </c>
      <c r="Z581" s="339"/>
      <c r="AA581" s="228">
        <v>0</v>
      </c>
      <c r="AB581" s="43">
        <v>0</v>
      </c>
      <c r="AC581" s="43">
        <v>0</v>
      </c>
      <c r="AD581" s="43">
        <v>0</v>
      </c>
      <c r="AE581" s="43">
        <v>0</v>
      </c>
      <c r="AF581" s="223">
        <v>0</v>
      </c>
      <c r="AG581" s="234"/>
      <c r="AH581" s="228">
        <v>0</v>
      </c>
      <c r="AI581" s="56">
        <f t="shared" si="104"/>
        <v>20660562</v>
      </c>
      <c r="AJ581" s="40">
        <v>42576</v>
      </c>
      <c r="AK581" s="56">
        <v>20660562</v>
      </c>
      <c r="AL581" s="43">
        <v>0</v>
      </c>
      <c r="AM581" s="43">
        <v>0</v>
      </c>
      <c r="AN581" s="43">
        <v>0</v>
      </c>
      <c r="AO581" s="43">
        <v>0</v>
      </c>
      <c r="AP581" s="43">
        <v>0</v>
      </c>
      <c r="AQ581" s="43">
        <v>0</v>
      </c>
      <c r="AR581" s="43">
        <v>0</v>
      </c>
      <c r="AS581" s="43">
        <v>0</v>
      </c>
      <c r="AT581" s="43">
        <v>0</v>
      </c>
      <c r="AU581" s="43">
        <v>0</v>
      </c>
      <c r="AV581" s="43"/>
      <c r="AW581" s="19"/>
      <c r="AX581" s="24">
        <f t="shared" si="105"/>
        <v>0</v>
      </c>
      <c r="AY581" s="24">
        <f t="shared" si="106"/>
        <v>0</v>
      </c>
      <c r="AZ581" s="24">
        <f t="shared" si="107"/>
        <v>0</v>
      </c>
      <c r="BA581" s="457">
        <f t="shared" si="108"/>
        <v>2</v>
      </c>
      <c r="BB581" s="217">
        <f t="shared" si="101"/>
        <v>1</v>
      </c>
      <c r="BC581" s="216">
        <f t="shared" si="109"/>
        <v>1</v>
      </c>
      <c r="BD581" s="14">
        <f t="shared" si="102"/>
        <v>153</v>
      </c>
      <c r="BE581" s="349">
        <f t="shared" si="100"/>
        <v>20660562</v>
      </c>
    </row>
    <row r="582" spans="1:57" s="14" customFormat="1" x14ac:dyDescent="0.2">
      <c r="A582" s="40">
        <v>42446</v>
      </c>
      <c r="B582" s="22">
        <v>9037774833</v>
      </c>
      <c r="C582" s="22">
        <f>COUNTIF(СписМінфін!$B$2:$B$101,F582)</f>
        <v>1</v>
      </c>
      <c r="D582" s="22">
        <v>9037774833</v>
      </c>
      <c r="E582" s="22" t="str">
        <f t="shared" si="110"/>
        <v>3ТОВАРИСТВО З ОБМЕЖЕНОЮ ВIДПОВIДАЛЬНIСТЮ "БУРАТ"</v>
      </c>
      <c r="F582" s="71" t="s">
        <v>61</v>
      </c>
      <c r="G582" s="41">
        <v>139486816325</v>
      </c>
      <c r="H582" s="40">
        <v>42446</v>
      </c>
      <c r="I582" s="40">
        <v>42446</v>
      </c>
      <c r="J582" s="40" t="s">
        <v>108</v>
      </c>
      <c r="K582" s="42">
        <v>32228863</v>
      </c>
      <c r="L582" s="40">
        <v>42607</v>
      </c>
      <c r="M582" s="24">
        <f t="shared" si="103"/>
        <v>32197979</v>
      </c>
      <c r="N582" s="40">
        <v>42607</v>
      </c>
      <c r="O582" s="24">
        <v>32197979</v>
      </c>
      <c r="P582" s="43">
        <v>0</v>
      </c>
      <c r="Q582" s="43">
        <v>0</v>
      </c>
      <c r="R582" s="43">
        <v>0</v>
      </c>
      <c r="S582" s="43">
        <v>0</v>
      </c>
      <c r="T582" s="43">
        <v>0</v>
      </c>
      <c r="U582" s="43">
        <v>0</v>
      </c>
      <c r="V582" s="43">
        <v>0</v>
      </c>
      <c r="W582" s="43">
        <v>0</v>
      </c>
      <c r="X582" s="43">
        <v>0</v>
      </c>
      <c r="Y582" s="223">
        <v>0</v>
      </c>
      <c r="Z582" s="339"/>
      <c r="AA582" s="227">
        <v>42514</v>
      </c>
      <c r="AB582" s="22">
        <v>10331202</v>
      </c>
      <c r="AC582" s="42">
        <v>29409</v>
      </c>
      <c r="AD582" s="40" t="s">
        <v>108</v>
      </c>
      <c r="AE582" s="22" t="s">
        <v>108</v>
      </c>
      <c r="AF582" s="241" t="s">
        <v>108</v>
      </c>
      <c r="AG582" s="252"/>
      <c r="AH582" s="228">
        <v>0</v>
      </c>
      <c r="AI582" s="56">
        <f t="shared" si="104"/>
        <v>32197979</v>
      </c>
      <c r="AJ582" s="40">
        <v>42613</v>
      </c>
      <c r="AK582" s="56">
        <v>32197979</v>
      </c>
      <c r="AL582" s="43">
        <v>0</v>
      </c>
      <c r="AM582" s="43">
        <v>0</v>
      </c>
      <c r="AN582" s="43">
        <v>0</v>
      </c>
      <c r="AO582" s="43">
        <v>0</v>
      </c>
      <c r="AP582" s="43">
        <v>0</v>
      </c>
      <c r="AQ582" s="43">
        <v>0</v>
      </c>
      <c r="AR582" s="43">
        <v>0</v>
      </c>
      <c r="AS582" s="43">
        <v>0</v>
      </c>
      <c r="AT582" s="43">
        <v>0</v>
      </c>
      <c r="AU582" s="43">
        <v>0</v>
      </c>
      <c r="AV582" s="43"/>
      <c r="AW582" s="19"/>
      <c r="AX582" s="24">
        <f t="shared" si="105"/>
        <v>1475</v>
      </c>
      <c r="AY582" s="24">
        <f t="shared" si="106"/>
        <v>0</v>
      </c>
      <c r="AZ582" s="24">
        <f t="shared" si="107"/>
        <v>30884</v>
      </c>
      <c r="BA582" s="457">
        <f t="shared" si="108"/>
        <v>3</v>
      </c>
      <c r="BB582" s="217">
        <f t="shared" si="101"/>
        <v>0.99995419176983558</v>
      </c>
      <c r="BC582" s="216">
        <f t="shared" si="109"/>
        <v>1</v>
      </c>
      <c r="BD582" s="14">
        <f t="shared" si="102"/>
        <v>161</v>
      </c>
      <c r="BE582" s="349">
        <f t="shared" ref="BE582:BE645" si="111">K582-AC582</f>
        <v>32199454</v>
      </c>
    </row>
    <row r="583" spans="1:57" s="14" customFormat="1" x14ac:dyDescent="0.2">
      <c r="A583" s="40">
        <v>42475</v>
      </c>
      <c r="B583" s="22">
        <v>9057606579</v>
      </c>
      <c r="C583" s="22">
        <f>COUNTIF(СписМінфін!$B$2:$B$101,F583)</f>
        <v>1</v>
      </c>
      <c r="D583" s="22">
        <v>9057606579</v>
      </c>
      <c r="E583" s="22" t="str">
        <f t="shared" si="110"/>
        <v>4ТОВАРИСТВО З ОБМЕЖЕНОЮ ВIДПОВIДАЛЬНIСТЮ "БУРАТ"</v>
      </c>
      <c r="F583" s="71" t="s">
        <v>61</v>
      </c>
      <c r="G583" s="41">
        <v>139486816325</v>
      </c>
      <c r="H583" s="40">
        <v>42475</v>
      </c>
      <c r="I583" s="40">
        <v>42475</v>
      </c>
      <c r="J583" s="40" t="s">
        <v>108</v>
      </c>
      <c r="K583" s="42">
        <v>40783927</v>
      </c>
      <c r="L583" s="40">
        <v>42782</v>
      </c>
      <c r="M583" s="24">
        <f t="shared" si="103"/>
        <v>40765312</v>
      </c>
      <c r="N583" s="40">
        <v>42782</v>
      </c>
      <c r="O583" s="24">
        <v>40765312</v>
      </c>
      <c r="P583" s="43">
        <v>0</v>
      </c>
      <c r="Q583" s="43">
        <v>0</v>
      </c>
      <c r="R583" s="43">
        <v>0</v>
      </c>
      <c r="S583" s="43">
        <v>0</v>
      </c>
      <c r="T583" s="43">
        <v>0</v>
      </c>
      <c r="U583" s="43">
        <v>0</v>
      </c>
      <c r="V583" s="43">
        <v>0</v>
      </c>
      <c r="W583" s="43">
        <v>0</v>
      </c>
      <c r="X583" s="43">
        <v>0</v>
      </c>
      <c r="Y583" s="223">
        <v>0</v>
      </c>
      <c r="Z583" s="339"/>
      <c r="AA583" s="227">
        <v>42537</v>
      </c>
      <c r="AB583" s="22">
        <v>13351202</v>
      </c>
      <c r="AC583" s="42">
        <v>18615</v>
      </c>
      <c r="AD583" s="40" t="s">
        <v>108</v>
      </c>
      <c r="AE583" s="22" t="s">
        <v>108</v>
      </c>
      <c r="AF583" s="241" t="s">
        <v>108</v>
      </c>
      <c r="AG583" s="252"/>
      <c r="AH583" s="228">
        <v>0</v>
      </c>
      <c r="AI583" s="56">
        <f t="shared" si="104"/>
        <v>40765312</v>
      </c>
      <c r="AJ583" s="40">
        <v>42786</v>
      </c>
      <c r="AK583" s="56">
        <v>40765312</v>
      </c>
      <c r="AL583" s="43">
        <v>0</v>
      </c>
      <c r="AM583" s="43">
        <v>0</v>
      </c>
      <c r="AN583" s="43">
        <v>0</v>
      </c>
      <c r="AO583" s="43">
        <v>0</v>
      </c>
      <c r="AP583" s="43">
        <v>0</v>
      </c>
      <c r="AQ583" s="43">
        <v>0</v>
      </c>
      <c r="AR583" s="43">
        <v>0</v>
      </c>
      <c r="AS583" s="43">
        <v>0</v>
      </c>
      <c r="AT583" s="43">
        <v>0</v>
      </c>
      <c r="AU583" s="43">
        <v>0</v>
      </c>
      <c r="AV583" s="43"/>
      <c r="AW583" s="19"/>
      <c r="AX583" s="24">
        <f t="shared" si="105"/>
        <v>0</v>
      </c>
      <c r="AY583" s="24">
        <f t="shared" si="106"/>
        <v>0</v>
      </c>
      <c r="AZ583" s="24">
        <f t="shared" si="107"/>
        <v>18615</v>
      </c>
      <c r="BA583" s="457">
        <f t="shared" si="108"/>
        <v>4</v>
      </c>
      <c r="BB583" s="217">
        <f t="shared" si="101"/>
        <v>1</v>
      </c>
      <c r="BC583" s="216">
        <f t="shared" si="109"/>
        <v>1</v>
      </c>
      <c r="BD583" s="14">
        <f t="shared" si="102"/>
        <v>307</v>
      </c>
      <c r="BE583" s="349">
        <f t="shared" si="111"/>
        <v>40765312</v>
      </c>
    </row>
    <row r="584" spans="1:57" s="14" customFormat="1" x14ac:dyDescent="0.2">
      <c r="A584" s="40">
        <v>42508</v>
      </c>
      <c r="B584" s="22">
        <v>9080180903</v>
      </c>
      <c r="C584" s="22">
        <f>COUNTIF(СписМінфін!$B$2:$B$101,F584)</f>
        <v>1</v>
      </c>
      <c r="D584" s="22">
        <v>9080180903</v>
      </c>
      <c r="E584" s="22" t="str">
        <f t="shared" si="110"/>
        <v>5ТОВАРИСТВО З ОБМЕЖЕНОЮ ВIДПОВIДАЛЬНIСТЮ "БУРАТ"</v>
      </c>
      <c r="F584" s="71" t="s">
        <v>61</v>
      </c>
      <c r="G584" s="41">
        <v>139486816325</v>
      </c>
      <c r="H584" s="40">
        <v>42508</v>
      </c>
      <c r="I584" s="40">
        <v>42508</v>
      </c>
      <c r="J584" s="40" t="s">
        <v>108</v>
      </c>
      <c r="K584" s="42">
        <v>22053138</v>
      </c>
      <c r="L584" s="40">
        <v>42782</v>
      </c>
      <c r="M584" s="24">
        <f t="shared" si="103"/>
        <v>22025565</v>
      </c>
      <c r="N584" s="40">
        <v>42782</v>
      </c>
      <c r="O584" s="24">
        <v>22025565</v>
      </c>
      <c r="P584" s="43">
        <v>0</v>
      </c>
      <c r="Q584" s="43">
        <v>0</v>
      </c>
      <c r="R584" s="43">
        <v>0</v>
      </c>
      <c r="S584" s="43">
        <v>0</v>
      </c>
      <c r="T584" s="43">
        <v>0</v>
      </c>
      <c r="U584" s="43">
        <v>0</v>
      </c>
      <c r="V584" s="43">
        <v>0</v>
      </c>
      <c r="W584" s="43">
        <v>0</v>
      </c>
      <c r="X584" s="43">
        <v>0</v>
      </c>
      <c r="Y584" s="223">
        <v>0</v>
      </c>
      <c r="Z584" s="339"/>
      <c r="AA584" s="227">
        <v>42593</v>
      </c>
      <c r="AB584" s="22">
        <v>19101202</v>
      </c>
      <c r="AC584" s="42">
        <v>27573</v>
      </c>
      <c r="AD584" s="40" t="s">
        <v>108</v>
      </c>
      <c r="AE584" s="22" t="s">
        <v>108</v>
      </c>
      <c r="AF584" s="241" t="s">
        <v>108</v>
      </c>
      <c r="AG584" s="252"/>
      <c r="AH584" s="228">
        <v>0</v>
      </c>
      <c r="AI584" s="56">
        <f t="shared" si="104"/>
        <v>22025565</v>
      </c>
      <c r="AJ584" s="40">
        <v>42786</v>
      </c>
      <c r="AK584" s="56">
        <v>22025565</v>
      </c>
      <c r="AL584" s="43">
        <v>0</v>
      </c>
      <c r="AM584" s="43">
        <v>0</v>
      </c>
      <c r="AN584" s="43">
        <v>0</v>
      </c>
      <c r="AO584" s="43">
        <v>0</v>
      </c>
      <c r="AP584" s="43">
        <v>0</v>
      </c>
      <c r="AQ584" s="43">
        <v>0</v>
      </c>
      <c r="AR584" s="43">
        <v>0</v>
      </c>
      <c r="AS584" s="43">
        <v>0</v>
      </c>
      <c r="AT584" s="43">
        <v>0</v>
      </c>
      <c r="AU584" s="43">
        <v>0</v>
      </c>
      <c r="AV584" s="43"/>
      <c r="AW584" s="19"/>
      <c r="AX584" s="24">
        <f t="shared" si="105"/>
        <v>0</v>
      </c>
      <c r="AY584" s="24">
        <f t="shared" si="106"/>
        <v>0</v>
      </c>
      <c r="AZ584" s="24">
        <f t="shared" si="107"/>
        <v>27573</v>
      </c>
      <c r="BA584" s="457">
        <f t="shared" si="108"/>
        <v>5</v>
      </c>
      <c r="BB584" s="217">
        <f t="shared" ref="BB584:BB647" si="112">IF(M584=0,"Немає висновку",M584/(K584-AC584))</f>
        <v>1</v>
      </c>
      <c r="BC584" s="216">
        <f t="shared" si="109"/>
        <v>1</v>
      </c>
      <c r="BD584" s="14">
        <f t="shared" si="102"/>
        <v>274</v>
      </c>
      <c r="BE584" s="349">
        <f t="shared" si="111"/>
        <v>22025565</v>
      </c>
    </row>
    <row r="585" spans="1:57" s="14" customFormat="1" x14ac:dyDescent="0.2">
      <c r="A585" s="40">
        <v>42536</v>
      </c>
      <c r="B585" s="22">
        <v>9098982876</v>
      </c>
      <c r="C585" s="22">
        <f>COUNTIF(СписМінфін!$B$2:$B$101,F585)</f>
        <v>1</v>
      </c>
      <c r="D585" s="22">
        <v>9098982876</v>
      </c>
      <c r="E585" s="22" t="str">
        <f t="shared" si="110"/>
        <v>6ТОВАРИСТВО З ОБМЕЖЕНОЮ ВIДПОВIДАЛЬНIСТЮ "БУРАТ"</v>
      </c>
      <c r="F585" s="71" t="s">
        <v>61</v>
      </c>
      <c r="G585" s="41">
        <v>139486816325</v>
      </c>
      <c r="H585" s="40">
        <v>42536</v>
      </c>
      <c r="I585" s="40">
        <v>42536</v>
      </c>
      <c r="J585" s="40" t="s">
        <v>108</v>
      </c>
      <c r="K585" s="42">
        <v>3298899</v>
      </c>
      <c r="L585" s="40">
        <v>42782</v>
      </c>
      <c r="M585" s="24">
        <f t="shared" si="103"/>
        <v>3298899</v>
      </c>
      <c r="N585" s="40">
        <v>42782</v>
      </c>
      <c r="O585" s="24">
        <v>3298899</v>
      </c>
      <c r="P585" s="43">
        <v>0</v>
      </c>
      <c r="Q585" s="43">
        <v>0</v>
      </c>
      <c r="R585" s="43">
        <v>0</v>
      </c>
      <c r="S585" s="43">
        <v>0</v>
      </c>
      <c r="T585" s="43">
        <v>0</v>
      </c>
      <c r="U585" s="43">
        <v>0</v>
      </c>
      <c r="V585" s="43">
        <v>0</v>
      </c>
      <c r="W585" s="43">
        <v>0</v>
      </c>
      <c r="X585" s="43">
        <v>0</v>
      </c>
      <c r="Y585" s="223">
        <v>0</v>
      </c>
      <c r="Z585" s="339"/>
      <c r="AA585" s="228">
        <v>0</v>
      </c>
      <c r="AB585" s="43">
        <v>0</v>
      </c>
      <c r="AC585" s="43">
        <v>0</v>
      </c>
      <c r="AD585" s="43">
        <v>0</v>
      </c>
      <c r="AE585" s="43">
        <v>0</v>
      </c>
      <c r="AF585" s="223">
        <v>0</v>
      </c>
      <c r="AG585" s="234"/>
      <c r="AH585" s="228">
        <v>0</v>
      </c>
      <c r="AI585" s="56">
        <f t="shared" si="104"/>
        <v>3298899</v>
      </c>
      <c r="AJ585" s="40">
        <v>42786</v>
      </c>
      <c r="AK585" s="56">
        <v>3298899</v>
      </c>
      <c r="AL585" s="43">
        <v>0</v>
      </c>
      <c r="AM585" s="43">
        <v>0</v>
      </c>
      <c r="AN585" s="43">
        <v>0</v>
      </c>
      <c r="AO585" s="43">
        <v>0</v>
      </c>
      <c r="AP585" s="43">
        <v>0</v>
      </c>
      <c r="AQ585" s="43">
        <v>0</v>
      </c>
      <c r="AR585" s="43">
        <v>0</v>
      </c>
      <c r="AS585" s="43">
        <v>0</v>
      </c>
      <c r="AT585" s="43">
        <v>0</v>
      </c>
      <c r="AU585" s="43">
        <v>0</v>
      </c>
      <c r="AV585" s="43"/>
      <c r="AW585" s="19"/>
      <c r="AX585" s="24">
        <f t="shared" si="105"/>
        <v>0</v>
      </c>
      <c r="AY585" s="24">
        <f t="shared" si="106"/>
        <v>0</v>
      </c>
      <c r="AZ585" s="24">
        <f t="shared" si="107"/>
        <v>0</v>
      </c>
      <c r="BA585" s="457">
        <f t="shared" si="108"/>
        <v>6</v>
      </c>
      <c r="BB585" s="217">
        <f t="shared" si="112"/>
        <v>1</v>
      </c>
      <c r="BC585" s="216">
        <f t="shared" si="109"/>
        <v>1</v>
      </c>
      <c r="BD585" s="14">
        <f t="shared" si="102"/>
        <v>246</v>
      </c>
      <c r="BE585" s="349">
        <f t="shared" si="111"/>
        <v>3298899</v>
      </c>
    </row>
    <row r="586" spans="1:57" s="14" customFormat="1" x14ac:dyDescent="0.2">
      <c r="A586" s="40">
        <v>42570</v>
      </c>
      <c r="B586" s="22">
        <v>9124016614</v>
      </c>
      <c r="C586" s="22">
        <f>COUNTIF(СписМінфін!$B$2:$B$101,F586)</f>
        <v>1</v>
      </c>
      <c r="D586" s="22">
        <v>9124016614</v>
      </c>
      <c r="E586" s="22" t="str">
        <f t="shared" si="110"/>
        <v>7ТОВАРИСТВО З ОБМЕЖЕНОЮ ВIДПОВIДАЛЬНIСТЮ "БУРАТ"</v>
      </c>
      <c r="F586" s="71" t="s">
        <v>61</v>
      </c>
      <c r="G586" s="41">
        <v>139486816325</v>
      </c>
      <c r="H586" s="40">
        <v>42570</v>
      </c>
      <c r="I586" s="40">
        <v>42570</v>
      </c>
      <c r="J586" s="40" t="s">
        <v>108</v>
      </c>
      <c r="K586" s="56">
        <v>603600</v>
      </c>
      <c r="L586" s="40">
        <v>42782</v>
      </c>
      <c r="M586" s="24">
        <f t="shared" si="103"/>
        <v>603600</v>
      </c>
      <c r="N586" s="40">
        <v>42782</v>
      </c>
      <c r="O586" s="24">
        <v>603600</v>
      </c>
      <c r="P586" s="43">
        <v>0</v>
      </c>
      <c r="Q586" s="43">
        <v>0</v>
      </c>
      <c r="R586" s="43">
        <v>0</v>
      </c>
      <c r="S586" s="43">
        <v>0</v>
      </c>
      <c r="T586" s="43">
        <v>0</v>
      </c>
      <c r="U586" s="43">
        <v>0</v>
      </c>
      <c r="V586" s="43">
        <v>0</v>
      </c>
      <c r="W586" s="43">
        <v>0</v>
      </c>
      <c r="X586" s="43">
        <v>0</v>
      </c>
      <c r="Y586" s="223">
        <v>0</v>
      </c>
      <c r="Z586" s="339"/>
      <c r="AA586" s="228">
        <v>0</v>
      </c>
      <c r="AB586" s="43">
        <v>0</v>
      </c>
      <c r="AC586" s="43">
        <v>0</v>
      </c>
      <c r="AD586" s="43">
        <v>0</v>
      </c>
      <c r="AE586" s="43">
        <v>0</v>
      </c>
      <c r="AF586" s="223">
        <v>0</v>
      </c>
      <c r="AG586" s="234"/>
      <c r="AH586" s="228">
        <v>0</v>
      </c>
      <c r="AI586" s="56">
        <f t="shared" si="104"/>
        <v>603600</v>
      </c>
      <c r="AJ586" s="40">
        <v>42786</v>
      </c>
      <c r="AK586" s="56">
        <v>603600</v>
      </c>
      <c r="AL586" s="43">
        <v>0</v>
      </c>
      <c r="AM586" s="43">
        <v>0</v>
      </c>
      <c r="AN586" s="43">
        <v>0</v>
      </c>
      <c r="AO586" s="43">
        <v>0</v>
      </c>
      <c r="AP586" s="43">
        <v>0</v>
      </c>
      <c r="AQ586" s="43">
        <v>0</v>
      </c>
      <c r="AR586" s="43">
        <v>0</v>
      </c>
      <c r="AS586" s="43">
        <v>0</v>
      </c>
      <c r="AT586" s="43">
        <v>0</v>
      </c>
      <c r="AU586" s="43">
        <v>0</v>
      </c>
      <c r="AV586" s="43"/>
      <c r="AW586" s="19"/>
      <c r="AX586" s="24">
        <f t="shared" si="105"/>
        <v>0</v>
      </c>
      <c r="AY586" s="24">
        <f t="shared" si="106"/>
        <v>0</v>
      </c>
      <c r="AZ586" s="24">
        <f t="shared" si="107"/>
        <v>0</v>
      </c>
      <c r="BA586" s="457">
        <f t="shared" si="108"/>
        <v>7</v>
      </c>
      <c r="BB586" s="217">
        <f t="shared" si="112"/>
        <v>1</v>
      </c>
      <c r="BC586" s="216">
        <f t="shared" si="109"/>
        <v>1</v>
      </c>
      <c r="BD586" s="14">
        <f t="shared" si="102"/>
        <v>212</v>
      </c>
      <c r="BE586" s="349">
        <f t="shared" si="111"/>
        <v>603600</v>
      </c>
    </row>
    <row r="587" spans="1:57" s="14" customFormat="1" x14ac:dyDescent="0.2">
      <c r="A587" s="40">
        <v>42598</v>
      </c>
      <c r="B587" s="22">
        <v>9146870895</v>
      </c>
      <c r="C587" s="22">
        <f>COUNTIF(СписМінфін!$B$2:$B$101,F587)</f>
        <v>1</v>
      </c>
      <c r="D587" s="22">
        <v>9146870895</v>
      </c>
      <c r="E587" s="22" t="str">
        <f t="shared" si="110"/>
        <v>8ТОВАРИСТВО З ОБМЕЖЕНОЮ ВIДПОВIДАЛЬНIСТЮ "БУРАТ"</v>
      </c>
      <c r="F587" s="71" t="s">
        <v>61</v>
      </c>
      <c r="G587" s="41">
        <v>139486816325</v>
      </c>
      <c r="H587" s="40">
        <v>42598</v>
      </c>
      <c r="I587" s="40">
        <v>42598</v>
      </c>
      <c r="J587" s="40" t="s">
        <v>108</v>
      </c>
      <c r="K587" s="56">
        <v>2403525</v>
      </c>
      <c r="L587" s="40">
        <v>42782</v>
      </c>
      <c r="M587" s="24">
        <f t="shared" si="103"/>
        <v>2403525</v>
      </c>
      <c r="N587" s="40">
        <v>42782</v>
      </c>
      <c r="O587" s="24">
        <v>2403525</v>
      </c>
      <c r="P587" s="43">
        <v>0</v>
      </c>
      <c r="Q587" s="43">
        <v>0</v>
      </c>
      <c r="R587" s="43">
        <v>0</v>
      </c>
      <c r="S587" s="43">
        <v>0</v>
      </c>
      <c r="T587" s="43">
        <v>0</v>
      </c>
      <c r="U587" s="43">
        <v>0</v>
      </c>
      <c r="V587" s="43">
        <v>0</v>
      </c>
      <c r="W587" s="43">
        <v>0</v>
      </c>
      <c r="X587" s="43">
        <v>0</v>
      </c>
      <c r="Y587" s="223">
        <v>0</v>
      </c>
      <c r="Z587" s="339"/>
      <c r="AA587" s="228">
        <v>0</v>
      </c>
      <c r="AB587" s="43">
        <v>0</v>
      </c>
      <c r="AC587" s="43">
        <v>0</v>
      </c>
      <c r="AD587" s="43">
        <v>0</v>
      </c>
      <c r="AE587" s="43">
        <v>0</v>
      </c>
      <c r="AF587" s="223">
        <v>0</v>
      </c>
      <c r="AG587" s="234"/>
      <c r="AH587" s="228">
        <v>0</v>
      </c>
      <c r="AI587" s="56">
        <f t="shared" si="104"/>
        <v>2403525</v>
      </c>
      <c r="AJ587" s="40">
        <v>42786</v>
      </c>
      <c r="AK587" s="56">
        <v>2403525</v>
      </c>
      <c r="AL587" s="43">
        <v>0</v>
      </c>
      <c r="AM587" s="43">
        <v>0</v>
      </c>
      <c r="AN587" s="43">
        <v>0</v>
      </c>
      <c r="AO587" s="43">
        <v>0</v>
      </c>
      <c r="AP587" s="43">
        <v>0</v>
      </c>
      <c r="AQ587" s="43">
        <v>0</v>
      </c>
      <c r="AR587" s="43">
        <v>0</v>
      </c>
      <c r="AS587" s="43">
        <v>0</v>
      </c>
      <c r="AT587" s="43">
        <v>0</v>
      </c>
      <c r="AU587" s="43">
        <v>0</v>
      </c>
      <c r="AV587" s="43"/>
      <c r="AW587" s="19"/>
      <c r="AX587" s="24">
        <f t="shared" si="105"/>
        <v>0</v>
      </c>
      <c r="AY587" s="24">
        <f t="shared" si="106"/>
        <v>0</v>
      </c>
      <c r="AZ587" s="24">
        <f t="shared" si="107"/>
        <v>0</v>
      </c>
      <c r="BA587" s="457">
        <f t="shared" si="108"/>
        <v>8</v>
      </c>
      <c r="BB587" s="217">
        <f t="shared" si="112"/>
        <v>1</v>
      </c>
      <c r="BC587" s="216">
        <f t="shared" si="109"/>
        <v>1</v>
      </c>
      <c r="BD587" s="14">
        <f t="shared" si="102"/>
        <v>184</v>
      </c>
      <c r="BE587" s="349">
        <f t="shared" si="111"/>
        <v>2403525</v>
      </c>
    </row>
    <row r="588" spans="1:57" s="14" customFormat="1" x14ac:dyDescent="0.2">
      <c r="A588" s="40">
        <v>42628</v>
      </c>
      <c r="B588" s="22">
        <v>9169509917</v>
      </c>
      <c r="C588" s="22">
        <f>COUNTIF(СписМінфін!$B$2:$B$101,F588)</f>
        <v>1</v>
      </c>
      <c r="D588" s="22">
        <v>9169509917</v>
      </c>
      <c r="E588" s="22" t="str">
        <f t="shared" si="110"/>
        <v>9ТОВАРИСТВО З ОБМЕЖЕНОЮ ВIДПОВIДАЛЬНIСТЮ "БУРАТ"</v>
      </c>
      <c r="F588" s="71" t="s">
        <v>61</v>
      </c>
      <c r="G588" s="41">
        <v>139486816325</v>
      </c>
      <c r="H588" s="40">
        <v>42628</v>
      </c>
      <c r="I588" s="40">
        <v>42628</v>
      </c>
      <c r="J588" s="40" t="s">
        <v>108</v>
      </c>
      <c r="K588" s="56">
        <v>700000</v>
      </c>
      <c r="L588" s="40">
        <v>42782</v>
      </c>
      <c r="M588" s="24">
        <f t="shared" si="103"/>
        <v>700000</v>
      </c>
      <c r="N588" s="40">
        <v>42782</v>
      </c>
      <c r="O588" s="24">
        <v>700000</v>
      </c>
      <c r="P588" s="43">
        <v>0</v>
      </c>
      <c r="Q588" s="43">
        <v>0</v>
      </c>
      <c r="R588" s="43">
        <v>0</v>
      </c>
      <c r="S588" s="43">
        <v>0</v>
      </c>
      <c r="T588" s="43">
        <v>0</v>
      </c>
      <c r="U588" s="43">
        <v>0</v>
      </c>
      <c r="V588" s="43">
        <v>0</v>
      </c>
      <c r="W588" s="43">
        <v>0</v>
      </c>
      <c r="X588" s="43">
        <v>0</v>
      </c>
      <c r="Y588" s="223">
        <v>0</v>
      </c>
      <c r="Z588" s="339"/>
      <c r="AA588" s="228">
        <v>0</v>
      </c>
      <c r="AB588" s="43">
        <v>0</v>
      </c>
      <c r="AC588" s="43">
        <v>0</v>
      </c>
      <c r="AD588" s="43">
        <v>0</v>
      </c>
      <c r="AE588" s="43">
        <v>0</v>
      </c>
      <c r="AF588" s="223">
        <v>0</v>
      </c>
      <c r="AG588" s="234"/>
      <c r="AH588" s="228">
        <v>0</v>
      </c>
      <c r="AI588" s="56">
        <f t="shared" si="104"/>
        <v>700000</v>
      </c>
      <c r="AJ588" s="40">
        <v>42786</v>
      </c>
      <c r="AK588" s="56">
        <v>700000</v>
      </c>
      <c r="AL588" s="43">
        <v>0</v>
      </c>
      <c r="AM588" s="43">
        <v>0</v>
      </c>
      <c r="AN588" s="43">
        <v>0</v>
      </c>
      <c r="AO588" s="43">
        <v>0</v>
      </c>
      <c r="AP588" s="43">
        <v>0</v>
      </c>
      <c r="AQ588" s="43">
        <v>0</v>
      </c>
      <c r="AR588" s="43">
        <v>0</v>
      </c>
      <c r="AS588" s="43">
        <v>0</v>
      </c>
      <c r="AT588" s="43">
        <v>0</v>
      </c>
      <c r="AU588" s="43">
        <v>0</v>
      </c>
      <c r="AV588" s="43"/>
      <c r="AW588" s="19"/>
      <c r="AX588" s="24">
        <f t="shared" si="105"/>
        <v>0</v>
      </c>
      <c r="AY588" s="24">
        <f t="shared" si="106"/>
        <v>0</v>
      </c>
      <c r="AZ588" s="24">
        <f t="shared" si="107"/>
        <v>0</v>
      </c>
      <c r="BA588" s="457">
        <f t="shared" si="108"/>
        <v>9</v>
      </c>
      <c r="BB588" s="217">
        <f t="shared" si="112"/>
        <v>1</v>
      </c>
      <c r="BC588" s="216">
        <f t="shared" si="109"/>
        <v>1</v>
      </c>
      <c r="BD588" s="14">
        <f t="shared" si="102"/>
        <v>154</v>
      </c>
      <c r="BE588" s="349">
        <f t="shared" si="111"/>
        <v>700000</v>
      </c>
    </row>
    <row r="589" spans="1:57" s="14" customFormat="1" x14ac:dyDescent="0.2">
      <c r="A589" s="40">
        <v>42422</v>
      </c>
      <c r="B589" s="22">
        <v>9021742622</v>
      </c>
      <c r="C589" s="22">
        <f>COUNTIF(СписМінфін!$B$2:$B$101,F589)</f>
        <v>1</v>
      </c>
      <c r="D589" s="22">
        <v>9021742622</v>
      </c>
      <c r="E589" s="22" t="str">
        <f t="shared" si="110"/>
        <v>2ТОВАРИСТВО З ОБМЕЖЕНОЮ ВIДПОВIДАЛЬНIСТЮ "ВІННИЦЬКИЙ КОМБІНАТ ХЛІБОПРОДУКТІВ № 2"</v>
      </c>
      <c r="F589" s="71" t="s">
        <v>74</v>
      </c>
      <c r="G589" s="41">
        <v>343250302030</v>
      </c>
      <c r="H589" s="40">
        <v>42422</v>
      </c>
      <c r="I589" s="40">
        <v>42422</v>
      </c>
      <c r="J589" s="40" t="s">
        <v>108</v>
      </c>
      <c r="K589" s="56">
        <v>12000000</v>
      </c>
      <c r="L589" s="40">
        <v>42450</v>
      </c>
      <c r="M589" s="24">
        <f t="shared" si="103"/>
        <v>12000000</v>
      </c>
      <c r="N589" s="40">
        <v>42450</v>
      </c>
      <c r="O589" s="24">
        <v>12000000</v>
      </c>
      <c r="P589" s="43">
        <v>0</v>
      </c>
      <c r="Q589" s="43">
        <v>0</v>
      </c>
      <c r="R589" s="43">
        <v>0</v>
      </c>
      <c r="S589" s="43">
        <v>0</v>
      </c>
      <c r="T589" s="43">
        <v>0</v>
      </c>
      <c r="U589" s="43">
        <v>0</v>
      </c>
      <c r="V589" s="43">
        <v>0</v>
      </c>
      <c r="W589" s="43">
        <v>0</v>
      </c>
      <c r="X589" s="43">
        <v>0</v>
      </c>
      <c r="Y589" s="223">
        <v>0</v>
      </c>
      <c r="Z589" s="339"/>
      <c r="AA589" s="228">
        <v>0</v>
      </c>
      <c r="AB589" s="43">
        <v>0</v>
      </c>
      <c r="AC589" s="43">
        <v>0</v>
      </c>
      <c r="AD589" s="43">
        <v>0</v>
      </c>
      <c r="AE589" s="43">
        <v>0</v>
      </c>
      <c r="AF589" s="223">
        <v>0</v>
      </c>
      <c r="AG589" s="234"/>
      <c r="AH589" s="228">
        <v>0</v>
      </c>
      <c r="AI589" s="56">
        <f t="shared" si="104"/>
        <v>12000000</v>
      </c>
      <c r="AJ589" s="40">
        <v>42454</v>
      </c>
      <c r="AK589" s="56">
        <v>12000000</v>
      </c>
      <c r="AL589" s="43">
        <v>0</v>
      </c>
      <c r="AM589" s="43">
        <v>0</v>
      </c>
      <c r="AN589" s="43">
        <v>0</v>
      </c>
      <c r="AO589" s="43">
        <v>0</v>
      </c>
      <c r="AP589" s="43">
        <v>0</v>
      </c>
      <c r="AQ589" s="43">
        <v>0</v>
      </c>
      <c r="AR589" s="43">
        <v>0</v>
      </c>
      <c r="AS589" s="43">
        <v>0</v>
      </c>
      <c r="AT589" s="43">
        <v>0</v>
      </c>
      <c r="AU589" s="43">
        <v>0</v>
      </c>
      <c r="AV589" s="43"/>
      <c r="AW589" s="19"/>
      <c r="AX589" s="24">
        <f t="shared" si="105"/>
        <v>0</v>
      </c>
      <c r="AY589" s="24">
        <f t="shared" si="106"/>
        <v>0</v>
      </c>
      <c r="AZ589" s="24">
        <f t="shared" si="107"/>
        <v>0</v>
      </c>
      <c r="BA589" s="457">
        <f t="shared" si="108"/>
        <v>2</v>
      </c>
      <c r="BB589" s="217">
        <f t="shared" si="112"/>
        <v>1</v>
      </c>
      <c r="BC589" s="216">
        <f t="shared" si="109"/>
        <v>1</v>
      </c>
      <c r="BD589" s="14">
        <f t="shared" si="102"/>
        <v>28</v>
      </c>
      <c r="BE589" s="349">
        <f t="shared" si="111"/>
        <v>12000000</v>
      </c>
    </row>
    <row r="590" spans="1:57" s="14" customFormat="1" x14ac:dyDescent="0.2">
      <c r="A590" s="40">
        <v>42450</v>
      </c>
      <c r="B590" s="22">
        <v>9040017242</v>
      </c>
      <c r="C590" s="22">
        <f>COUNTIF(СписМінфін!$B$2:$B$101,F590)</f>
        <v>1</v>
      </c>
      <c r="D590" s="22">
        <v>9040017242</v>
      </c>
      <c r="E590" s="22" t="str">
        <f t="shared" si="110"/>
        <v>3ТОВАРИСТВО З ОБМЕЖЕНОЮ ВIДПОВIДАЛЬНIСТЮ "ВІННИЦЬКИЙ КОМБІНАТ ХЛІБОПРОДУКТІВ № 2"</v>
      </c>
      <c r="F590" s="71" t="s">
        <v>74</v>
      </c>
      <c r="G590" s="41">
        <v>343250302030</v>
      </c>
      <c r="H590" s="40">
        <v>42450</v>
      </c>
      <c r="I590" s="40">
        <v>42450</v>
      </c>
      <c r="J590" s="40" t="s">
        <v>108</v>
      </c>
      <c r="K590" s="56">
        <v>13049915</v>
      </c>
      <c r="L590" s="40">
        <v>42485</v>
      </c>
      <c r="M590" s="24">
        <f t="shared" si="103"/>
        <v>13049915</v>
      </c>
      <c r="N590" s="40">
        <v>42485</v>
      </c>
      <c r="O590" s="24">
        <v>13049915</v>
      </c>
      <c r="P590" s="43">
        <v>0</v>
      </c>
      <c r="Q590" s="43">
        <v>0</v>
      </c>
      <c r="R590" s="43">
        <v>0</v>
      </c>
      <c r="S590" s="43">
        <v>0</v>
      </c>
      <c r="T590" s="43">
        <v>0</v>
      </c>
      <c r="U590" s="43">
        <v>0</v>
      </c>
      <c r="V590" s="43">
        <v>0</v>
      </c>
      <c r="W590" s="43">
        <v>0</v>
      </c>
      <c r="X590" s="43">
        <v>0</v>
      </c>
      <c r="Y590" s="223">
        <v>0</v>
      </c>
      <c r="Z590" s="339"/>
      <c r="AA590" s="228">
        <v>0</v>
      </c>
      <c r="AB590" s="43">
        <v>0</v>
      </c>
      <c r="AC590" s="43">
        <v>0</v>
      </c>
      <c r="AD590" s="43">
        <v>0</v>
      </c>
      <c r="AE590" s="43">
        <v>0</v>
      </c>
      <c r="AF590" s="223">
        <v>0</v>
      </c>
      <c r="AG590" s="234"/>
      <c r="AH590" s="228">
        <v>0</v>
      </c>
      <c r="AI590" s="56">
        <f t="shared" si="104"/>
        <v>13049915</v>
      </c>
      <c r="AJ590" s="40">
        <v>42488</v>
      </c>
      <c r="AK590" s="56">
        <v>13049915</v>
      </c>
      <c r="AL590" s="43">
        <v>0</v>
      </c>
      <c r="AM590" s="43">
        <v>0</v>
      </c>
      <c r="AN590" s="43">
        <v>0</v>
      </c>
      <c r="AO590" s="43">
        <v>0</v>
      </c>
      <c r="AP590" s="43">
        <v>0</v>
      </c>
      <c r="AQ590" s="43">
        <v>0</v>
      </c>
      <c r="AR590" s="43">
        <v>0</v>
      </c>
      <c r="AS590" s="43">
        <v>0</v>
      </c>
      <c r="AT590" s="43">
        <v>0</v>
      </c>
      <c r="AU590" s="43">
        <v>0</v>
      </c>
      <c r="AV590" s="43"/>
      <c r="AW590" s="19"/>
      <c r="AX590" s="24">
        <f t="shared" si="105"/>
        <v>0</v>
      </c>
      <c r="AY590" s="24">
        <f t="shared" si="106"/>
        <v>0</v>
      </c>
      <c r="AZ590" s="24">
        <f t="shared" si="107"/>
        <v>0</v>
      </c>
      <c r="BA590" s="457">
        <f t="shared" si="108"/>
        <v>3</v>
      </c>
      <c r="BB590" s="217">
        <f t="shared" si="112"/>
        <v>1</v>
      </c>
      <c r="BC590" s="216">
        <f t="shared" si="109"/>
        <v>1</v>
      </c>
      <c r="BD590" s="14">
        <f t="shared" si="102"/>
        <v>35</v>
      </c>
      <c r="BE590" s="349">
        <f t="shared" si="111"/>
        <v>13049915</v>
      </c>
    </row>
    <row r="591" spans="1:57" s="14" customFormat="1" x14ac:dyDescent="0.2">
      <c r="A591" s="40">
        <v>42480</v>
      </c>
      <c r="B591" s="22">
        <v>9060993372</v>
      </c>
      <c r="C591" s="22">
        <f>COUNTIF(СписМінфін!$B$2:$B$101,F591)</f>
        <v>1</v>
      </c>
      <c r="D591" s="22">
        <v>9060993372</v>
      </c>
      <c r="E591" s="22" t="str">
        <f t="shared" si="110"/>
        <v>4ТОВАРИСТВО З ОБМЕЖЕНОЮ ВIДПОВIДАЛЬНIСТЮ "ВІННИЦЬКИЙ КОМБІНАТ ХЛІБОПРОДУКТІВ № 2"</v>
      </c>
      <c r="F591" s="71" t="s">
        <v>74</v>
      </c>
      <c r="G591" s="41">
        <v>343250302030</v>
      </c>
      <c r="H591" s="40">
        <v>42480</v>
      </c>
      <c r="I591" s="40">
        <v>42480</v>
      </c>
      <c r="J591" s="40" t="s">
        <v>108</v>
      </c>
      <c r="K591" s="56">
        <v>16992403</v>
      </c>
      <c r="L591" s="40">
        <v>42514</v>
      </c>
      <c r="M591" s="24">
        <f t="shared" si="103"/>
        <v>16992403</v>
      </c>
      <c r="N591" s="40">
        <v>42514</v>
      </c>
      <c r="O591" s="24">
        <v>16992403</v>
      </c>
      <c r="P591" s="43">
        <v>0</v>
      </c>
      <c r="Q591" s="43">
        <v>0</v>
      </c>
      <c r="R591" s="43">
        <v>0</v>
      </c>
      <c r="S591" s="43">
        <v>0</v>
      </c>
      <c r="T591" s="43">
        <v>0</v>
      </c>
      <c r="U591" s="43">
        <v>0</v>
      </c>
      <c r="V591" s="43">
        <v>0</v>
      </c>
      <c r="W591" s="43">
        <v>0</v>
      </c>
      <c r="X591" s="43">
        <v>0</v>
      </c>
      <c r="Y591" s="223">
        <v>0</v>
      </c>
      <c r="Z591" s="339"/>
      <c r="AA591" s="228">
        <v>0</v>
      </c>
      <c r="AB591" s="43">
        <v>0</v>
      </c>
      <c r="AC591" s="43">
        <v>0</v>
      </c>
      <c r="AD591" s="43">
        <v>0</v>
      </c>
      <c r="AE591" s="43">
        <v>0</v>
      </c>
      <c r="AF591" s="223">
        <v>0</v>
      </c>
      <c r="AG591" s="234"/>
      <c r="AH591" s="228">
        <v>0</v>
      </c>
      <c r="AI591" s="56">
        <f t="shared" si="104"/>
        <v>16992403</v>
      </c>
      <c r="AJ591" s="40">
        <v>42516</v>
      </c>
      <c r="AK591" s="56">
        <v>16992403</v>
      </c>
      <c r="AL591" s="43">
        <v>0</v>
      </c>
      <c r="AM591" s="43">
        <v>0</v>
      </c>
      <c r="AN591" s="43">
        <v>0</v>
      </c>
      <c r="AO591" s="43">
        <v>0</v>
      </c>
      <c r="AP591" s="43">
        <v>0</v>
      </c>
      <c r="AQ591" s="43">
        <v>0</v>
      </c>
      <c r="AR591" s="43">
        <v>0</v>
      </c>
      <c r="AS591" s="43">
        <v>0</v>
      </c>
      <c r="AT591" s="43">
        <v>0</v>
      </c>
      <c r="AU591" s="43">
        <v>0</v>
      </c>
      <c r="AV591" s="43"/>
      <c r="AW591" s="19"/>
      <c r="AX591" s="24">
        <f t="shared" si="105"/>
        <v>0</v>
      </c>
      <c r="AY591" s="24">
        <f t="shared" si="106"/>
        <v>0</v>
      </c>
      <c r="AZ591" s="24">
        <f t="shared" si="107"/>
        <v>0</v>
      </c>
      <c r="BA591" s="457">
        <f t="shared" si="108"/>
        <v>4</v>
      </c>
      <c r="BB591" s="217">
        <f t="shared" si="112"/>
        <v>1</v>
      </c>
      <c r="BC591" s="216">
        <f t="shared" si="109"/>
        <v>1</v>
      </c>
      <c r="BD591" s="14">
        <f t="shared" si="102"/>
        <v>34</v>
      </c>
      <c r="BE591" s="349">
        <f t="shared" si="111"/>
        <v>16992403</v>
      </c>
    </row>
    <row r="592" spans="1:57" s="14" customFormat="1" x14ac:dyDescent="0.2">
      <c r="A592" s="40">
        <v>42510</v>
      </c>
      <c r="B592" s="22">
        <v>9082044557</v>
      </c>
      <c r="C592" s="22">
        <f>COUNTIF(СписМінфін!$B$2:$B$101,F592)</f>
        <v>1</v>
      </c>
      <c r="D592" s="22">
        <v>9082044557</v>
      </c>
      <c r="E592" s="22" t="str">
        <f t="shared" si="110"/>
        <v>5ТОВАРИСТВО З ОБМЕЖЕНОЮ ВIДПОВIДАЛЬНIСТЮ "ВІННИЦЬКИЙ КОМБІНАТ ХЛІБОПРОДУКТІВ № 2"</v>
      </c>
      <c r="F592" s="71" t="s">
        <v>74</v>
      </c>
      <c r="G592" s="41">
        <v>343250302030</v>
      </c>
      <c r="H592" s="40">
        <v>42510</v>
      </c>
      <c r="I592" s="40">
        <v>42510</v>
      </c>
      <c r="J592" s="40" t="s">
        <v>108</v>
      </c>
      <c r="K592" s="56">
        <v>16349113</v>
      </c>
      <c r="L592" s="40">
        <v>42543</v>
      </c>
      <c r="M592" s="24">
        <f t="shared" si="103"/>
        <v>16349113</v>
      </c>
      <c r="N592" s="40">
        <v>42543</v>
      </c>
      <c r="O592" s="24">
        <v>16349113</v>
      </c>
      <c r="P592" s="43">
        <v>0</v>
      </c>
      <c r="Q592" s="43">
        <v>0</v>
      </c>
      <c r="R592" s="43">
        <v>0</v>
      </c>
      <c r="S592" s="43">
        <v>0</v>
      </c>
      <c r="T592" s="43">
        <v>0</v>
      </c>
      <c r="U592" s="43">
        <v>0</v>
      </c>
      <c r="V592" s="43">
        <v>0</v>
      </c>
      <c r="W592" s="43">
        <v>0</v>
      </c>
      <c r="X592" s="43">
        <v>0</v>
      </c>
      <c r="Y592" s="223">
        <v>0</v>
      </c>
      <c r="Z592" s="339"/>
      <c r="AA592" s="228">
        <v>0</v>
      </c>
      <c r="AB592" s="43">
        <v>0</v>
      </c>
      <c r="AC592" s="43">
        <v>0</v>
      </c>
      <c r="AD592" s="43">
        <v>0</v>
      </c>
      <c r="AE592" s="43">
        <v>0</v>
      </c>
      <c r="AF592" s="223">
        <v>0</v>
      </c>
      <c r="AG592" s="234"/>
      <c r="AH592" s="228">
        <v>0</v>
      </c>
      <c r="AI592" s="56">
        <f t="shared" si="104"/>
        <v>16349113</v>
      </c>
      <c r="AJ592" s="40">
        <v>42566</v>
      </c>
      <c r="AK592" s="56">
        <v>16349113</v>
      </c>
      <c r="AL592" s="43">
        <v>0</v>
      </c>
      <c r="AM592" s="43">
        <v>0</v>
      </c>
      <c r="AN592" s="43">
        <v>0</v>
      </c>
      <c r="AO592" s="43">
        <v>0</v>
      </c>
      <c r="AP592" s="43">
        <v>0</v>
      </c>
      <c r="AQ592" s="43">
        <v>0</v>
      </c>
      <c r="AR592" s="43">
        <v>0</v>
      </c>
      <c r="AS592" s="43">
        <v>0</v>
      </c>
      <c r="AT592" s="43">
        <v>0</v>
      </c>
      <c r="AU592" s="43">
        <v>0</v>
      </c>
      <c r="AV592" s="43"/>
      <c r="AW592" s="19"/>
      <c r="AX592" s="24">
        <f t="shared" si="105"/>
        <v>0</v>
      </c>
      <c r="AY592" s="24">
        <f t="shared" si="106"/>
        <v>0</v>
      </c>
      <c r="AZ592" s="24">
        <f t="shared" si="107"/>
        <v>0</v>
      </c>
      <c r="BA592" s="457">
        <f t="shared" si="108"/>
        <v>5</v>
      </c>
      <c r="BB592" s="217">
        <f t="shared" si="112"/>
        <v>1</v>
      </c>
      <c r="BC592" s="216">
        <f t="shared" si="109"/>
        <v>1</v>
      </c>
      <c r="BD592" s="14">
        <f t="shared" si="102"/>
        <v>33</v>
      </c>
      <c r="BE592" s="349">
        <f t="shared" si="111"/>
        <v>16349113</v>
      </c>
    </row>
    <row r="593" spans="1:57" s="14" customFormat="1" x14ac:dyDescent="0.2">
      <c r="A593" s="40">
        <v>42541</v>
      </c>
      <c r="B593" s="22">
        <v>9102236879</v>
      </c>
      <c r="C593" s="22">
        <f>COUNTIF(СписМінфін!$B$2:$B$101,F593)</f>
        <v>1</v>
      </c>
      <c r="D593" s="22">
        <v>9102236879</v>
      </c>
      <c r="E593" s="22" t="str">
        <f t="shared" si="110"/>
        <v>6ТОВАРИСТВО З ОБМЕЖЕНОЮ ВIДПОВIДАЛЬНIСТЮ "ВІННИЦЬКИЙ КОМБІНАТ ХЛІБОПРОДУКТІВ № 2"</v>
      </c>
      <c r="F593" s="71" t="s">
        <v>74</v>
      </c>
      <c r="G593" s="41">
        <v>343250302030</v>
      </c>
      <c r="H593" s="40">
        <v>42541</v>
      </c>
      <c r="I593" s="40">
        <v>42541</v>
      </c>
      <c r="J593" s="40" t="s">
        <v>108</v>
      </c>
      <c r="K593" s="56">
        <v>12387257</v>
      </c>
      <c r="L593" s="40">
        <v>42578</v>
      </c>
      <c r="M593" s="24">
        <f t="shared" si="103"/>
        <v>12387257</v>
      </c>
      <c r="N593" s="40">
        <v>42578</v>
      </c>
      <c r="O593" s="24">
        <v>12387257</v>
      </c>
      <c r="P593" s="43">
        <v>0</v>
      </c>
      <c r="Q593" s="43">
        <v>0</v>
      </c>
      <c r="R593" s="43">
        <v>0</v>
      </c>
      <c r="S593" s="43">
        <v>0</v>
      </c>
      <c r="T593" s="43">
        <v>0</v>
      </c>
      <c r="U593" s="43">
        <v>0</v>
      </c>
      <c r="V593" s="43">
        <v>0</v>
      </c>
      <c r="W593" s="43">
        <v>0</v>
      </c>
      <c r="X593" s="43">
        <v>0</v>
      </c>
      <c r="Y593" s="223">
        <v>0</v>
      </c>
      <c r="Z593" s="339"/>
      <c r="AA593" s="228">
        <v>0</v>
      </c>
      <c r="AB593" s="43">
        <v>0</v>
      </c>
      <c r="AC593" s="43">
        <v>0</v>
      </c>
      <c r="AD593" s="43">
        <v>0</v>
      </c>
      <c r="AE593" s="43">
        <v>0</v>
      </c>
      <c r="AF593" s="223">
        <v>0</v>
      </c>
      <c r="AG593" s="234"/>
      <c r="AH593" s="228">
        <v>0</v>
      </c>
      <c r="AI593" s="56">
        <f t="shared" si="104"/>
        <v>12387257</v>
      </c>
      <c r="AJ593" s="40">
        <v>42580</v>
      </c>
      <c r="AK593" s="56">
        <v>12387257</v>
      </c>
      <c r="AL593" s="43">
        <v>0</v>
      </c>
      <c r="AM593" s="43">
        <v>0</v>
      </c>
      <c r="AN593" s="43">
        <v>0</v>
      </c>
      <c r="AO593" s="43">
        <v>0</v>
      </c>
      <c r="AP593" s="43">
        <v>0</v>
      </c>
      <c r="AQ593" s="43">
        <v>0</v>
      </c>
      <c r="AR593" s="43">
        <v>0</v>
      </c>
      <c r="AS593" s="43">
        <v>0</v>
      </c>
      <c r="AT593" s="43">
        <v>0</v>
      </c>
      <c r="AU593" s="43">
        <v>0</v>
      </c>
      <c r="AV593" s="43"/>
      <c r="AW593" s="19"/>
      <c r="AX593" s="24">
        <f t="shared" si="105"/>
        <v>0</v>
      </c>
      <c r="AY593" s="24">
        <f t="shared" si="106"/>
        <v>0</v>
      </c>
      <c r="AZ593" s="24">
        <f t="shared" si="107"/>
        <v>0</v>
      </c>
      <c r="BA593" s="457">
        <f t="shared" si="108"/>
        <v>6</v>
      </c>
      <c r="BB593" s="217">
        <f t="shared" si="112"/>
        <v>1</v>
      </c>
      <c r="BC593" s="216">
        <f t="shared" si="109"/>
        <v>1</v>
      </c>
      <c r="BD593" s="14">
        <f t="shared" si="102"/>
        <v>37</v>
      </c>
      <c r="BE593" s="349">
        <f t="shared" si="111"/>
        <v>12387257</v>
      </c>
    </row>
    <row r="594" spans="1:57" s="14" customFormat="1" x14ac:dyDescent="0.2">
      <c r="A594" s="40">
        <v>42571</v>
      </c>
      <c r="B594" s="22">
        <v>9125783321</v>
      </c>
      <c r="C594" s="22">
        <f>COUNTIF(СписМінфін!$B$2:$B$101,F594)</f>
        <v>1</v>
      </c>
      <c r="D594" s="22">
        <v>9125783321</v>
      </c>
      <c r="E594" s="22" t="str">
        <f t="shared" si="110"/>
        <v>7ТОВАРИСТВО З ОБМЕЖЕНОЮ ВIДПОВIДАЛЬНIСТЮ "ВІННИЦЬКИЙ КОМБІНАТ ХЛІБОПРОДУКТІВ № 2"</v>
      </c>
      <c r="F594" s="71" t="s">
        <v>74</v>
      </c>
      <c r="G594" s="41">
        <v>343250302030</v>
      </c>
      <c r="H594" s="40">
        <v>42571</v>
      </c>
      <c r="I594" s="40">
        <v>42571</v>
      </c>
      <c r="J594" s="40" t="s">
        <v>108</v>
      </c>
      <c r="K594" s="56">
        <v>16720000</v>
      </c>
      <c r="L594" s="40">
        <v>42607</v>
      </c>
      <c r="M594" s="24">
        <f t="shared" si="103"/>
        <v>16720000</v>
      </c>
      <c r="N594" s="40">
        <v>42607</v>
      </c>
      <c r="O594" s="24">
        <v>16720000</v>
      </c>
      <c r="P594" s="43">
        <v>0</v>
      </c>
      <c r="Q594" s="43">
        <v>0</v>
      </c>
      <c r="R594" s="43">
        <v>0</v>
      </c>
      <c r="S594" s="43">
        <v>0</v>
      </c>
      <c r="T594" s="43">
        <v>0</v>
      </c>
      <c r="U594" s="43">
        <v>0</v>
      </c>
      <c r="V594" s="43">
        <v>0</v>
      </c>
      <c r="W594" s="43">
        <v>0</v>
      </c>
      <c r="X594" s="43">
        <v>0</v>
      </c>
      <c r="Y594" s="223">
        <v>0</v>
      </c>
      <c r="Z594" s="339"/>
      <c r="AA594" s="228">
        <v>0</v>
      </c>
      <c r="AB594" s="43">
        <v>0</v>
      </c>
      <c r="AC594" s="43">
        <v>0</v>
      </c>
      <c r="AD594" s="43">
        <v>0</v>
      </c>
      <c r="AE594" s="43">
        <v>0</v>
      </c>
      <c r="AF594" s="223">
        <v>0</v>
      </c>
      <c r="AG594" s="234"/>
      <c r="AH594" s="228">
        <v>0</v>
      </c>
      <c r="AI594" s="56">
        <f t="shared" si="104"/>
        <v>16720000</v>
      </c>
      <c r="AJ594" s="40">
        <v>42613</v>
      </c>
      <c r="AK594" s="56">
        <v>16720000</v>
      </c>
      <c r="AL594" s="43">
        <v>0</v>
      </c>
      <c r="AM594" s="43">
        <v>0</v>
      </c>
      <c r="AN594" s="43">
        <v>0</v>
      </c>
      <c r="AO594" s="43">
        <v>0</v>
      </c>
      <c r="AP594" s="43">
        <v>0</v>
      </c>
      <c r="AQ594" s="43">
        <v>0</v>
      </c>
      <c r="AR594" s="43">
        <v>0</v>
      </c>
      <c r="AS594" s="43">
        <v>0</v>
      </c>
      <c r="AT594" s="43">
        <v>0</v>
      </c>
      <c r="AU594" s="43">
        <v>0</v>
      </c>
      <c r="AV594" s="43"/>
      <c r="AW594" s="19"/>
      <c r="AX594" s="24">
        <f t="shared" si="105"/>
        <v>0</v>
      </c>
      <c r="AY594" s="24">
        <f t="shared" si="106"/>
        <v>0</v>
      </c>
      <c r="AZ594" s="24">
        <f t="shared" si="107"/>
        <v>0</v>
      </c>
      <c r="BA594" s="457">
        <f t="shared" si="108"/>
        <v>7</v>
      </c>
      <c r="BB594" s="217">
        <f t="shared" si="112"/>
        <v>1</v>
      </c>
      <c r="BC594" s="216">
        <f t="shared" si="109"/>
        <v>1</v>
      </c>
      <c r="BD594" s="14">
        <f t="shared" si="102"/>
        <v>36</v>
      </c>
      <c r="BE594" s="349">
        <f t="shared" si="111"/>
        <v>16720000</v>
      </c>
    </row>
    <row r="595" spans="1:57" s="14" customFormat="1" x14ac:dyDescent="0.2">
      <c r="A595" s="40">
        <v>42603</v>
      </c>
      <c r="B595" s="22">
        <v>9150832761</v>
      </c>
      <c r="C595" s="22">
        <f>COUNTIF(СписМінфін!$B$2:$B$101,F595)</f>
        <v>1</v>
      </c>
      <c r="D595" s="22">
        <v>9150832761</v>
      </c>
      <c r="E595" s="22" t="str">
        <f t="shared" si="110"/>
        <v>8ТОВАРИСТВО З ОБМЕЖЕНОЮ ВIДПОВIДАЛЬНIСТЮ "ВІННИЦЬКИЙ КОМБІНАТ ХЛІБОПРОДУКТІВ № 2"</v>
      </c>
      <c r="F595" s="71" t="s">
        <v>74</v>
      </c>
      <c r="G595" s="41">
        <v>343250302030</v>
      </c>
      <c r="H595" s="40">
        <v>42603</v>
      </c>
      <c r="I595" s="40">
        <v>42603</v>
      </c>
      <c r="J595" s="40" t="s">
        <v>108</v>
      </c>
      <c r="K595" s="56">
        <v>18600000</v>
      </c>
      <c r="L595" s="40">
        <v>42636</v>
      </c>
      <c r="M595" s="24">
        <f t="shared" si="103"/>
        <v>18600000</v>
      </c>
      <c r="N595" s="40">
        <v>42636</v>
      </c>
      <c r="O595" s="24">
        <v>18600000</v>
      </c>
      <c r="P595" s="43">
        <v>0</v>
      </c>
      <c r="Q595" s="43">
        <v>0</v>
      </c>
      <c r="R595" s="43">
        <v>0</v>
      </c>
      <c r="S595" s="43">
        <v>0</v>
      </c>
      <c r="T595" s="43">
        <v>0</v>
      </c>
      <c r="U595" s="43">
        <v>0</v>
      </c>
      <c r="V595" s="43">
        <v>0</v>
      </c>
      <c r="W595" s="43">
        <v>0</v>
      </c>
      <c r="X595" s="43">
        <v>0</v>
      </c>
      <c r="Y595" s="223">
        <v>0</v>
      </c>
      <c r="Z595" s="339"/>
      <c r="AA595" s="228">
        <v>0</v>
      </c>
      <c r="AB595" s="43">
        <v>0</v>
      </c>
      <c r="AC595" s="43">
        <v>0</v>
      </c>
      <c r="AD595" s="43">
        <v>0</v>
      </c>
      <c r="AE595" s="43">
        <v>0</v>
      </c>
      <c r="AF595" s="223">
        <v>0</v>
      </c>
      <c r="AG595" s="234"/>
      <c r="AH595" s="228">
        <v>0</v>
      </c>
      <c r="AI595" s="56">
        <f t="shared" si="104"/>
        <v>18600000</v>
      </c>
      <c r="AJ595" s="40">
        <v>42642</v>
      </c>
      <c r="AK595" s="56">
        <v>18600000</v>
      </c>
      <c r="AL595" s="43">
        <v>0</v>
      </c>
      <c r="AM595" s="43">
        <v>0</v>
      </c>
      <c r="AN595" s="43">
        <v>0</v>
      </c>
      <c r="AO595" s="43">
        <v>0</v>
      </c>
      <c r="AP595" s="43">
        <v>0</v>
      </c>
      <c r="AQ595" s="43">
        <v>0</v>
      </c>
      <c r="AR595" s="43">
        <v>0</v>
      </c>
      <c r="AS595" s="43">
        <v>0</v>
      </c>
      <c r="AT595" s="43">
        <v>0</v>
      </c>
      <c r="AU595" s="43">
        <v>0</v>
      </c>
      <c r="AV595" s="43"/>
      <c r="AW595" s="19"/>
      <c r="AX595" s="24">
        <f t="shared" si="105"/>
        <v>0</v>
      </c>
      <c r="AY595" s="24">
        <f t="shared" si="106"/>
        <v>0</v>
      </c>
      <c r="AZ595" s="24">
        <f t="shared" si="107"/>
        <v>0</v>
      </c>
      <c r="BA595" s="457">
        <f t="shared" si="108"/>
        <v>8</v>
      </c>
      <c r="BB595" s="217">
        <f t="shared" si="112"/>
        <v>1</v>
      </c>
      <c r="BC595" s="216">
        <f t="shared" si="109"/>
        <v>1</v>
      </c>
      <c r="BD595" s="14">
        <f t="shared" si="102"/>
        <v>33</v>
      </c>
      <c r="BE595" s="349">
        <f t="shared" si="111"/>
        <v>18600000</v>
      </c>
    </row>
    <row r="596" spans="1:57" s="14" customFormat="1" x14ac:dyDescent="0.2">
      <c r="A596" s="40">
        <v>42633</v>
      </c>
      <c r="B596" s="22">
        <v>9173591031</v>
      </c>
      <c r="C596" s="22">
        <f>COUNTIF(СписМінфін!$B$2:$B$101,F596)</f>
        <v>1</v>
      </c>
      <c r="D596" s="22">
        <v>9173591031</v>
      </c>
      <c r="E596" s="22" t="str">
        <f t="shared" si="110"/>
        <v>9ТОВАРИСТВО З ОБМЕЖЕНОЮ ВIДПОВIДАЛЬНIСТЮ "ВІННИЦЬКИЙ КОМБІНАТ ХЛІБОПРОДУКТІВ № 2"</v>
      </c>
      <c r="F596" s="71" t="s">
        <v>74</v>
      </c>
      <c r="G596" s="41">
        <v>343250302030</v>
      </c>
      <c r="H596" s="40">
        <v>42633</v>
      </c>
      <c r="I596" s="40">
        <v>42633</v>
      </c>
      <c r="J596" s="40" t="s">
        <v>108</v>
      </c>
      <c r="K596" s="42">
        <v>56350000</v>
      </c>
      <c r="L596" s="40">
        <v>42667</v>
      </c>
      <c r="M596" s="24">
        <f t="shared" si="103"/>
        <v>56350000</v>
      </c>
      <c r="N596" s="40">
        <v>42667</v>
      </c>
      <c r="O596" s="24">
        <v>56350000</v>
      </c>
      <c r="P596" s="43">
        <v>0</v>
      </c>
      <c r="Q596" s="43">
        <v>0</v>
      </c>
      <c r="R596" s="43">
        <v>0</v>
      </c>
      <c r="S596" s="43">
        <v>0</v>
      </c>
      <c r="T596" s="43">
        <v>0</v>
      </c>
      <c r="U596" s="43">
        <v>0</v>
      </c>
      <c r="V596" s="43">
        <v>0</v>
      </c>
      <c r="W596" s="43">
        <v>0</v>
      </c>
      <c r="X596" s="43">
        <v>0</v>
      </c>
      <c r="Y596" s="223">
        <v>0</v>
      </c>
      <c r="Z596" s="339"/>
      <c r="AA596" s="228">
        <v>0</v>
      </c>
      <c r="AB596" s="43">
        <v>0</v>
      </c>
      <c r="AC596" s="43">
        <v>0</v>
      </c>
      <c r="AD596" s="43">
        <v>0</v>
      </c>
      <c r="AE596" s="43">
        <v>0</v>
      </c>
      <c r="AF596" s="223">
        <v>0</v>
      </c>
      <c r="AG596" s="234"/>
      <c r="AH596" s="228">
        <v>0</v>
      </c>
      <c r="AI596" s="56">
        <f t="shared" si="104"/>
        <v>56350000</v>
      </c>
      <c r="AJ596" s="40">
        <v>42669</v>
      </c>
      <c r="AK596" s="56">
        <v>56350000</v>
      </c>
      <c r="AL596" s="43">
        <v>0</v>
      </c>
      <c r="AM596" s="43">
        <v>0</v>
      </c>
      <c r="AN596" s="43">
        <v>0</v>
      </c>
      <c r="AO596" s="43">
        <v>0</v>
      </c>
      <c r="AP596" s="43">
        <v>0</v>
      </c>
      <c r="AQ596" s="43">
        <v>0</v>
      </c>
      <c r="AR596" s="43">
        <v>0</v>
      </c>
      <c r="AS596" s="43">
        <v>0</v>
      </c>
      <c r="AT596" s="43">
        <v>0</v>
      </c>
      <c r="AU596" s="43">
        <v>0</v>
      </c>
      <c r="AV596" s="43"/>
      <c r="AW596" s="19"/>
      <c r="AX596" s="24">
        <f t="shared" si="105"/>
        <v>0</v>
      </c>
      <c r="AY596" s="24">
        <f t="shared" si="106"/>
        <v>0</v>
      </c>
      <c r="AZ596" s="24">
        <f t="shared" si="107"/>
        <v>0</v>
      </c>
      <c r="BA596" s="457">
        <f t="shared" si="108"/>
        <v>9</v>
      </c>
      <c r="BB596" s="217">
        <f t="shared" si="112"/>
        <v>1</v>
      </c>
      <c r="BC596" s="216">
        <f t="shared" si="109"/>
        <v>1</v>
      </c>
      <c r="BD596" s="14">
        <f t="shared" si="102"/>
        <v>34</v>
      </c>
      <c r="BE596" s="349">
        <f t="shared" si="111"/>
        <v>56350000</v>
      </c>
    </row>
    <row r="597" spans="1:57" s="14" customFormat="1" x14ac:dyDescent="0.2">
      <c r="A597" s="40">
        <v>42663</v>
      </c>
      <c r="B597" s="22">
        <v>9198266885</v>
      </c>
      <c r="C597" s="22">
        <f>COUNTIF(СписМінфін!$B$2:$B$101,F597)</f>
        <v>1</v>
      </c>
      <c r="D597" s="22">
        <v>9198266885</v>
      </c>
      <c r="E597" s="22" t="str">
        <f t="shared" si="110"/>
        <v>10ТОВАРИСТВО З ОБМЕЖЕНОЮ ВIДПОВIДАЛЬНIСТЮ "ВІННИЦЬКИЙ КОМБІНАТ ХЛІБОПРОДУКТІВ № 2"</v>
      </c>
      <c r="F597" s="71" t="s">
        <v>74</v>
      </c>
      <c r="G597" s="41">
        <v>343250302030</v>
      </c>
      <c r="H597" s="40">
        <v>42663</v>
      </c>
      <c r="I597" s="40">
        <v>42663</v>
      </c>
      <c r="J597" s="40" t="s">
        <v>108</v>
      </c>
      <c r="K597" s="42">
        <v>91000000</v>
      </c>
      <c r="L597" s="40">
        <v>42702</v>
      </c>
      <c r="M597" s="24">
        <f t="shared" si="103"/>
        <v>91000000</v>
      </c>
      <c r="N597" s="40">
        <v>42702</v>
      </c>
      <c r="O597" s="24">
        <v>91000000</v>
      </c>
      <c r="P597" s="43">
        <v>0</v>
      </c>
      <c r="Q597" s="43">
        <v>0</v>
      </c>
      <c r="R597" s="43">
        <v>0</v>
      </c>
      <c r="S597" s="43">
        <v>0</v>
      </c>
      <c r="T597" s="43">
        <v>0</v>
      </c>
      <c r="U597" s="43">
        <v>0</v>
      </c>
      <c r="V597" s="43">
        <v>0</v>
      </c>
      <c r="W597" s="43">
        <v>0</v>
      </c>
      <c r="X597" s="43">
        <v>0</v>
      </c>
      <c r="Y597" s="223">
        <v>0</v>
      </c>
      <c r="Z597" s="339"/>
      <c r="AA597" s="228">
        <v>0</v>
      </c>
      <c r="AB597" s="43">
        <v>0</v>
      </c>
      <c r="AC597" s="43">
        <v>0</v>
      </c>
      <c r="AD597" s="43">
        <v>0</v>
      </c>
      <c r="AE597" s="43">
        <v>0</v>
      </c>
      <c r="AF597" s="223">
        <v>0</v>
      </c>
      <c r="AG597" s="234"/>
      <c r="AH597" s="228">
        <v>0</v>
      </c>
      <c r="AI597" s="56">
        <f t="shared" si="104"/>
        <v>91000000</v>
      </c>
      <c r="AJ597" s="40">
        <v>42704</v>
      </c>
      <c r="AK597" s="56">
        <v>91000000</v>
      </c>
      <c r="AL597" s="43">
        <v>0</v>
      </c>
      <c r="AM597" s="43">
        <v>0</v>
      </c>
      <c r="AN597" s="43">
        <v>0</v>
      </c>
      <c r="AO597" s="43">
        <v>0</v>
      </c>
      <c r="AP597" s="43">
        <v>0</v>
      </c>
      <c r="AQ597" s="43">
        <v>0</v>
      </c>
      <c r="AR597" s="43">
        <v>0</v>
      </c>
      <c r="AS597" s="43">
        <v>0</v>
      </c>
      <c r="AT597" s="43">
        <v>0</v>
      </c>
      <c r="AU597" s="43">
        <v>0</v>
      </c>
      <c r="AV597" s="43"/>
      <c r="AW597" s="19"/>
      <c r="AX597" s="24">
        <f t="shared" si="105"/>
        <v>0</v>
      </c>
      <c r="AY597" s="24">
        <f t="shared" si="106"/>
        <v>0</v>
      </c>
      <c r="AZ597" s="24">
        <f t="shared" si="107"/>
        <v>0</v>
      </c>
      <c r="BA597" s="457">
        <f t="shared" si="108"/>
        <v>10</v>
      </c>
      <c r="BB597" s="217">
        <f t="shared" si="112"/>
        <v>1</v>
      </c>
      <c r="BC597" s="216">
        <f t="shared" si="109"/>
        <v>1</v>
      </c>
      <c r="BD597" s="14">
        <f t="shared" si="102"/>
        <v>39</v>
      </c>
      <c r="BE597" s="349">
        <f t="shared" si="111"/>
        <v>91000000</v>
      </c>
    </row>
    <row r="598" spans="1:57" s="14" customFormat="1" x14ac:dyDescent="0.2">
      <c r="A598" s="40">
        <v>42695</v>
      </c>
      <c r="B598" s="22">
        <v>9223372617</v>
      </c>
      <c r="C598" s="22">
        <f>COUNTIF(СписМінфін!$B$2:$B$101,F598)</f>
        <v>1</v>
      </c>
      <c r="D598" s="22">
        <v>9223372617</v>
      </c>
      <c r="E598" s="22" t="str">
        <f t="shared" si="110"/>
        <v>11ТОВАРИСТВО З ОБМЕЖЕНОЮ ВIДПОВIДАЛЬНIСТЮ "ВІННИЦЬКИЙ КОМБІНАТ ХЛІБОПРОДУКТІВ № 2"</v>
      </c>
      <c r="F598" s="71" t="s">
        <v>74</v>
      </c>
      <c r="G598" s="41">
        <v>343250302030</v>
      </c>
      <c r="H598" s="40">
        <v>42695</v>
      </c>
      <c r="I598" s="40">
        <v>42695</v>
      </c>
      <c r="J598" s="40" t="s">
        <v>108</v>
      </c>
      <c r="K598" s="42">
        <v>50000000</v>
      </c>
      <c r="L598" s="40">
        <v>42726</v>
      </c>
      <c r="M598" s="24">
        <f t="shared" si="103"/>
        <v>50000000</v>
      </c>
      <c r="N598" s="40">
        <v>42726</v>
      </c>
      <c r="O598" s="24">
        <v>50000000</v>
      </c>
      <c r="P598" s="43">
        <v>0</v>
      </c>
      <c r="Q598" s="43">
        <v>0</v>
      </c>
      <c r="R598" s="43">
        <v>0</v>
      </c>
      <c r="S598" s="43">
        <v>0</v>
      </c>
      <c r="T598" s="43">
        <v>0</v>
      </c>
      <c r="U598" s="43">
        <v>0</v>
      </c>
      <c r="V598" s="43">
        <v>0</v>
      </c>
      <c r="W598" s="43">
        <v>0</v>
      </c>
      <c r="X598" s="43">
        <v>0</v>
      </c>
      <c r="Y598" s="223">
        <v>0</v>
      </c>
      <c r="Z598" s="339"/>
      <c r="AA598" s="228">
        <v>0</v>
      </c>
      <c r="AB598" s="43">
        <v>0</v>
      </c>
      <c r="AC598" s="43">
        <v>0</v>
      </c>
      <c r="AD598" s="43">
        <v>0</v>
      </c>
      <c r="AE598" s="43">
        <v>0</v>
      </c>
      <c r="AF598" s="223">
        <v>0</v>
      </c>
      <c r="AG598" s="234"/>
      <c r="AH598" s="228">
        <v>0</v>
      </c>
      <c r="AI598" s="56">
        <f t="shared" si="104"/>
        <v>50000000</v>
      </c>
      <c r="AJ598" s="40">
        <v>42730</v>
      </c>
      <c r="AK598" s="56">
        <v>50000000</v>
      </c>
      <c r="AL598" s="43">
        <v>0</v>
      </c>
      <c r="AM598" s="43">
        <v>0</v>
      </c>
      <c r="AN598" s="43">
        <v>0</v>
      </c>
      <c r="AO598" s="43">
        <v>0</v>
      </c>
      <c r="AP598" s="43">
        <v>0</v>
      </c>
      <c r="AQ598" s="43">
        <v>0</v>
      </c>
      <c r="AR598" s="43">
        <v>0</v>
      </c>
      <c r="AS598" s="43">
        <v>0</v>
      </c>
      <c r="AT598" s="43">
        <v>0</v>
      </c>
      <c r="AU598" s="43">
        <v>0</v>
      </c>
      <c r="AV598" s="43"/>
      <c r="AW598" s="19"/>
      <c r="AX598" s="24">
        <f t="shared" si="105"/>
        <v>0</v>
      </c>
      <c r="AY598" s="24">
        <f t="shared" si="106"/>
        <v>0</v>
      </c>
      <c r="AZ598" s="24">
        <f t="shared" si="107"/>
        <v>0</v>
      </c>
      <c r="BA598" s="457">
        <f t="shared" si="108"/>
        <v>11</v>
      </c>
      <c r="BB598" s="217">
        <f t="shared" si="112"/>
        <v>1</v>
      </c>
      <c r="BC598" s="216">
        <f t="shared" si="109"/>
        <v>1</v>
      </c>
      <c r="BD598" s="14">
        <f t="shared" si="102"/>
        <v>31</v>
      </c>
      <c r="BE598" s="349">
        <f t="shared" si="111"/>
        <v>50000000</v>
      </c>
    </row>
    <row r="599" spans="1:57" s="14" customFormat="1" x14ac:dyDescent="0.2">
      <c r="A599" s="40">
        <v>42724</v>
      </c>
      <c r="B599" s="22">
        <v>9247339370</v>
      </c>
      <c r="C599" s="22">
        <f>COUNTIF(СписМінфін!$B$2:$B$101,F599)</f>
        <v>1</v>
      </c>
      <c r="D599" s="22">
        <v>9247339370</v>
      </c>
      <c r="E599" s="22" t="str">
        <f t="shared" si="110"/>
        <v>12ТОВАРИСТВО З ОБМЕЖЕНОЮ ВIДПОВIДАЛЬНIСТЮ "ВІННИЦЬКИЙ КОМБІНАТ ХЛІБОПРОДУКТІВ № 2"</v>
      </c>
      <c r="F599" s="71" t="s">
        <v>74</v>
      </c>
      <c r="G599" s="41">
        <v>343250302030</v>
      </c>
      <c r="H599" s="40">
        <v>42724</v>
      </c>
      <c r="I599" s="40">
        <v>42724</v>
      </c>
      <c r="J599" s="40" t="s">
        <v>108</v>
      </c>
      <c r="K599" s="42">
        <v>84300000</v>
      </c>
      <c r="L599" s="40" t="s">
        <v>108</v>
      </c>
      <c r="M599" s="24">
        <f t="shared" si="103"/>
        <v>84300000</v>
      </c>
      <c r="N599" s="31">
        <v>42754</v>
      </c>
      <c r="O599" s="30">
        <v>84300000</v>
      </c>
      <c r="P599" s="43">
        <v>0</v>
      </c>
      <c r="Q599" s="43">
        <v>0</v>
      </c>
      <c r="R599" s="43">
        <v>0</v>
      </c>
      <c r="S599" s="43">
        <v>0</v>
      </c>
      <c r="T599" s="43">
        <v>0</v>
      </c>
      <c r="U599" s="43">
        <v>0</v>
      </c>
      <c r="V599" s="43">
        <v>0</v>
      </c>
      <c r="W599" s="43">
        <v>0</v>
      </c>
      <c r="X599" s="43">
        <v>0</v>
      </c>
      <c r="Y599" s="223">
        <v>0</v>
      </c>
      <c r="Z599" s="339"/>
      <c r="AA599" s="228">
        <v>0</v>
      </c>
      <c r="AB599" s="43">
        <v>0</v>
      </c>
      <c r="AC599" s="43">
        <v>0</v>
      </c>
      <c r="AD599" s="43">
        <v>0</v>
      </c>
      <c r="AE599" s="43">
        <v>0</v>
      </c>
      <c r="AF599" s="223">
        <v>0</v>
      </c>
      <c r="AG599" s="234"/>
      <c r="AH599" s="228">
        <v>0</v>
      </c>
      <c r="AI599" s="56">
        <f t="shared" si="104"/>
        <v>84300000</v>
      </c>
      <c r="AJ599" s="43">
        <v>0</v>
      </c>
      <c r="AK599" s="57">
        <v>84300000</v>
      </c>
      <c r="AL599" s="43">
        <v>0</v>
      </c>
      <c r="AM599" s="43">
        <v>0</v>
      </c>
      <c r="AN599" s="43">
        <v>0</v>
      </c>
      <c r="AO599" s="43">
        <v>0</v>
      </c>
      <c r="AP599" s="43">
        <v>0</v>
      </c>
      <c r="AQ599" s="43">
        <v>0</v>
      </c>
      <c r="AR599" s="43">
        <v>0</v>
      </c>
      <c r="AS599" s="43">
        <v>0</v>
      </c>
      <c r="AT599" s="43">
        <v>0</v>
      </c>
      <c r="AU599" s="43">
        <v>0</v>
      </c>
      <c r="AV599" s="43"/>
      <c r="AW599" s="19"/>
      <c r="AX599" s="24">
        <f t="shared" si="105"/>
        <v>0</v>
      </c>
      <c r="AY599" s="24">
        <f t="shared" si="106"/>
        <v>0</v>
      </c>
      <c r="AZ599" s="24">
        <f t="shared" si="107"/>
        <v>0</v>
      </c>
      <c r="BA599" s="457">
        <f t="shared" si="108"/>
        <v>12</v>
      </c>
      <c r="BB599" s="217">
        <f t="shared" si="112"/>
        <v>1</v>
      </c>
      <c r="BC599" s="216">
        <f t="shared" si="109"/>
        <v>1</v>
      </c>
      <c r="BD599" s="14">
        <f t="shared" si="102"/>
        <v>30</v>
      </c>
      <c r="BE599" s="349">
        <f t="shared" si="111"/>
        <v>84300000</v>
      </c>
    </row>
    <row r="600" spans="1:57" s="14" customFormat="1" x14ac:dyDescent="0.2">
      <c r="A600" s="40">
        <v>42418</v>
      </c>
      <c r="B600" s="22">
        <v>9020047622</v>
      </c>
      <c r="C600" s="22">
        <f>COUNTIF(СписМінфін!$B$2:$B$101,F600)</f>
        <v>1</v>
      </c>
      <c r="D600" s="22">
        <v>9020047622</v>
      </c>
      <c r="E600" s="22" t="str">
        <f t="shared" si="110"/>
        <v>2ТОВАРИСТВО З ОБМЕЖЕНОЮ ВIДПОВIДАЛЬНIСТЮ "ВІРТУС КОММОДІТІЗ"</v>
      </c>
      <c r="F600" s="71" t="s">
        <v>24</v>
      </c>
      <c r="G600" s="41">
        <v>393642426597</v>
      </c>
      <c r="H600" s="40">
        <v>42418</v>
      </c>
      <c r="I600" s="40">
        <v>42418</v>
      </c>
      <c r="J600" s="40" t="s">
        <v>108</v>
      </c>
      <c r="K600" s="42">
        <v>96202</v>
      </c>
      <c r="L600" s="40">
        <v>42486</v>
      </c>
      <c r="M600" s="24">
        <f t="shared" si="103"/>
        <v>96202</v>
      </c>
      <c r="N600" s="40">
        <v>42486</v>
      </c>
      <c r="O600" s="24">
        <v>96202</v>
      </c>
      <c r="P600" s="43">
        <v>0</v>
      </c>
      <c r="Q600" s="43">
        <v>0</v>
      </c>
      <c r="R600" s="43">
        <v>0</v>
      </c>
      <c r="S600" s="43">
        <v>0</v>
      </c>
      <c r="T600" s="43">
        <v>0</v>
      </c>
      <c r="U600" s="43">
        <v>0</v>
      </c>
      <c r="V600" s="43">
        <v>0</v>
      </c>
      <c r="W600" s="43">
        <v>0</v>
      </c>
      <c r="X600" s="43">
        <v>0</v>
      </c>
      <c r="Y600" s="223">
        <v>0</v>
      </c>
      <c r="Z600" s="339"/>
      <c r="AA600" s="228">
        <v>0</v>
      </c>
      <c r="AB600" s="43">
        <v>0</v>
      </c>
      <c r="AC600" s="43">
        <v>0</v>
      </c>
      <c r="AD600" s="43">
        <v>0</v>
      </c>
      <c r="AE600" s="43">
        <v>0</v>
      </c>
      <c r="AF600" s="223">
        <v>0</v>
      </c>
      <c r="AG600" s="234"/>
      <c r="AH600" s="228">
        <v>0</v>
      </c>
      <c r="AI600" s="56">
        <f t="shared" si="104"/>
        <v>96202</v>
      </c>
      <c r="AJ600" s="40">
        <v>42495</v>
      </c>
      <c r="AK600" s="56">
        <v>96202</v>
      </c>
      <c r="AL600" s="43">
        <v>0</v>
      </c>
      <c r="AM600" s="43">
        <v>0</v>
      </c>
      <c r="AN600" s="43">
        <v>0</v>
      </c>
      <c r="AO600" s="43">
        <v>0</v>
      </c>
      <c r="AP600" s="43">
        <v>0</v>
      </c>
      <c r="AQ600" s="43">
        <v>0</v>
      </c>
      <c r="AR600" s="43">
        <v>0</v>
      </c>
      <c r="AS600" s="43">
        <v>0</v>
      </c>
      <c r="AT600" s="43">
        <v>0</v>
      </c>
      <c r="AU600" s="43">
        <v>0</v>
      </c>
      <c r="AV600" s="43"/>
      <c r="AW600" s="19"/>
      <c r="AX600" s="24">
        <f t="shared" si="105"/>
        <v>0</v>
      </c>
      <c r="AY600" s="24">
        <f t="shared" si="106"/>
        <v>0</v>
      </c>
      <c r="AZ600" s="24">
        <f t="shared" si="107"/>
        <v>0</v>
      </c>
      <c r="BA600" s="457">
        <f t="shared" si="108"/>
        <v>2</v>
      </c>
      <c r="BB600" s="217">
        <f t="shared" si="112"/>
        <v>1</v>
      </c>
      <c r="BC600" s="216">
        <f t="shared" si="109"/>
        <v>1</v>
      </c>
      <c r="BD600" s="14">
        <f t="shared" si="102"/>
        <v>68</v>
      </c>
      <c r="BE600" s="349">
        <f t="shared" si="111"/>
        <v>96202</v>
      </c>
    </row>
    <row r="601" spans="1:57" s="14" customFormat="1" x14ac:dyDescent="0.2">
      <c r="A601" s="40">
        <v>42446</v>
      </c>
      <c r="B601" s="22">
        <v>9038057918</v>
      </c>
      <c r="C601" s="22">
        <f>COUNTIF(СписМінфін!$B$2:$B$101,F601)</f>
        <v>1</v>
      </c>
      <c r="D601" s="22">
        <v>9038057918</v>
      </c>
      <c r="E601" s="22" t="str">
        <f t="shared" si="110"/>
        <v>3ТОВАРИСТВО З ОБМЕЖЕНОЮ ВIДПОВIДАЛЬНIСТЮ "ВІРТУС КОММОДІТІЗ"</v>
      </c>
      <c r="F601" s="71" t="s">
        <v>24</v>
      </c>
      <c r="G601" s="41">
        <v>393642426597</v>
      </c>
      <c r="H601" s="40">
        <v>42446</v>
      </c>
      <c r="I601" s="40">
        <v>42446</v>
      </c>
      <c r="J601" s="40" t="s">
        <v>108</v>
      </c>
      <c r="K601" s="42">
        <v>6000996</v>
      </c>
      <c r="L601" s="40">
        <v>42543</v>
      </c>
      <c r="M601" s="24">
        <f t="shared" si="103"/>
        <v>5917663</v>
      </c>
      <c r="N601" s="40">
        <v>42543</v>
      </c>
      <c r="O601" s="24">
        <v>5917663</v>
      </c>
      <c r="P601" s="43">
        <v>0</v>
      </c>
      <c r="Q601" s="43">
        <v>0</v>
      </c>
      <c r="R601" s="43">
        <v>0</v>
      </c>
      <c r="S601" s="43">
        <v>0</v>
      </c>
      <c r="T601" s="43">
        <v>0</v>
      </c>
      <c r="U601" s="43">
        <v>0</v>
      </c>
      <c r="V601" s="43">
        <v>0</v>
      </c>
      <c r="W601" s="43">
        <v>0</v>
      </c>
      <c r="X601" s="43">
        <v>0</v>
      </c>
      <c r="Y601" s="223">
        <v>0</v>
      </c>
      <c r="Z601" s="339"/>
      <c r="AA601" s="228">
        <v>0</v>
      </c>
      <c r="AB601" s="43">
        <v>0</v>
      </c>
      <c r="AC601" s="43">
        <v>0</v>
      </c>
      <c r="AD601" s="43">
        <v>0</v>
      </c>
      <c r="AE601" s="43">
        <v>0</v>
      </c>
      <c r="AF601" s="223">
        <v>0</v>
      </c>
      <c r="AG601" s="234"/>
      <c r="AH601" s="228">
        <v>0</v>
      </c>
      <c r="AI601" s="56">
        <f t="shared" si="104"/>
        <v>5917663</v>
      </c>
      <c r="AJ601" s="40">
        <v>42566</v>
      </c>
      <c r="AK601" s="56">
        <v>5917663</v>
      </c>
      <c r="AL601" s="43">
        <v>0</v>
      </c>
      <c r="AM601" s="43">
        <v>0</v>
      </c>
      <c r="AN601" s="43">
        <v>0</v>
      </c>
      <c r="AO601" s="43">
        <v>0</v>
      </c>
      <c r="AP601" s="43">
        <v>0</v>
      </c>
      <c r="AQ601" s="43">
        <v>0</v>
      </c>
      <c r="AR601" s="43">
        <v>0</v>
      </c>
      <c r="AS601" s="43">
        <v>0</v>
      </c>
      <c r="AT601" s="43">
        <v>0</v>
      </c>
      <c r="AU601" s="43">
        <v>0</v>
      </c>
      <c r="AV601" s="43"/>
      <c r="AW601" s="19"/>
      <c r="AX601" s="24">
        <f t="shared" si="105"/>
        <v>83333</v>
      </c>
      <c r="AY601" s="24">
        <f t="shared" si="106"/>
        <v>0</v>
      </c>
      <c r="AZ601" s="24">
        <f t="shared" si="107"/>
        <v>83333</v>
      </c>
      <c r="BA601" s="457">
        <f t="shared" si="108"/>
        <v>3</v>
      </c>
      <c r="BB601" s="217">
        <f t="shared" si="112"/>
        <v>0.98611347183034281</v>
      </c>
      <c r="BC601" s="216">
        <f t="shared" si="109"/>
        <v>1</v>
      </c>
      <c r="BD601" s="14">
        <f t="shared" si="102"/>
        <v>97</v>
      </c>
      <c r="BE601" s="349">
        <f t="shared" si="111"/>
        <v>6000996</v>
      </c>
    </row>
    <row r="602" spans="1:57" s="14" customFormat="1" x14ac:dyDescent="0.2">
      <c r="A602" s="40">
        <v>42507</v>
      </c>
      <c r="B602" s="22">
        <v>9079266189</v>
      </c>
      <c r="C602" s="22">
        <f>COUNTIF(СписМінфін!$B$2:$B$101,F602)</f>
        <v>1</v>
      </c>
      <c r="D602" s="22">
        <v>9079266189</v>
      </c>
      <c r="E602" s="22" t="str">
        <f t="shared" si="110"/>
        <v>5ТОВАРИСТВО З ОБМЕЖЕНОЮ ВIДПОВIДАЛЬНIСТЮ "ВІРТУС КОММОДІТІЗ"</v>
      </c>
      <c r="F602" s="71" t="s">
        <v>24</v>
      </c>
      <c r="G602" s="41">
        <v>393642426597</v>
      </c>
      <c r="H602" s="40">
        <v>42507</v>
      </c>
      <c r="I602" s="40">
        <v>42507</v>
      </c>
      <c r="J602" s="40" t="s">
        <v>108</v>
      </c>
      <c r="K602" s="42">
        <v>13406825</v>
      </c>
      <c r="L602" s="40">
        <v>42543</v>
      </c>
      <c r="M602" s="24">
        <f t="shared" si="103"/>
        <v>6951469</v>
      </c>
      <c r="N602" s="40">
        <v>42543</v>
      </c>
      <c r="O602" s="24">
        <v>6951469</v>
      </c>
      <c r="P602" s="43">
        <v>0</v>
      </c>
      <c r="Q602" s="43">
        <v>0</v>
      </c>
      <c r="R602" s="43">
        <v>0</v>
      </c>
      <c r="S602" s="43">
        <v>0</v>
      </c>
      <c r="T602" s="43">
        <v>0</v>
      </c>
      <c r="U602" s="43">
        <v>0</v>
      </c>
      <c r="V602" s="43">
        <v>0</v>
      </c>
      <c r="W602" s="43">
        <v>0</v>
      </c>
      <c r="X602" s="43">
        <v>0</v>
      </c>
      <c r="Y602" s="223">
        <v>0</v>
      </c>
      <c r="Z602" s="339"/>
      <c r="AA602" s="228">
        <v>0</v>
      </c>
      <c r="AB602" s="43">
        <v>0</v>
      </c>
      <c r="AC602" s="43">
        <v>0</v>
      </c>
      <c r="AD602" s="43">
        <v>0</v>
      </c>
      <c r="AE602" s="43">
        <v>0</v>
      </c>
      <c r="AF602" s="223">
        <v>0</v>
      </c>
      <c r="AG602" s="234"/>
      <c r="AH602" s="228">
        <v>0</v>
      </c>
      <c r="AI602" s="56">
        <f t="shared" si="104"/>
        <v>6951469</v>
      </c>
      <c r="AJ602" s="40">
        <v>42566</v>
      </c>
      <c r="AK602" s="56">
        <v>6951469</v>
      </c>
      <c r="AL602" s="43">
        <v>0</v>
      </c>
      <c r="AM602" s="43">
        <v>0</v>
      </c>
      <c r="AN602" s="43">
        <v>0</v>
      </c>
      <c r="AO602" s="43">
        <v>0</v>
      </c>
      <c r="AP602" s="43">
        <v>0</v>
      </c>
      <c r="AQ602" s="43">
        <v>0</v>
      </c>
      <c r="AR602" s="43">
        <v>0</v>
      </c>
      <c r="AS602" s="43">
        <v>0</v>
      </c>
      <c r="AT602" s="43">
        <v>0</v>
      </c>
      <c r="AU602" s="43">
        <v>0</v>
      </c>
      <c r="AV602" s="43"/>
      <c r="AW602" s="19"/>
      <c r="AX602" s="24">
        <f t="shared" si="105"/>
        <v>6455356</v>
      </c>
      <c r="AY602" s="24">
        <f t="shared" si="106"/>
        <v>0</v>
      </c>
      <c r="AZ602" s="24">
        <f t="shared" si="107"/>
        <v>6455356</v>
      </c>
      <c r="BA602" s="457">
        <f t="shared" si="108"/>
        <v>5</v>
      </c>
      <c r="BB602" s="217">
        <f t="shared" si="112"/>
        <v>0.51850225538112116</v>
      </c>
      <c r="BC602" s="216">
        <f t="shared" si="109"/>
        <v>1</v>
      </c>
      <c r="BD602" s="14">
        <f t="shared" si="102"/>
        <v>36</v>
      </c>
      <c r="BE602" s="349">
        <f t="shared" si="111"/>
        <v>13406825</v>
      </c>
    </row>
    <row r="603" spans="1:57" s="14" customFormat="1" x14ac:dyDescent="0.2">
      <c r="A603" s="40">
        <v>42517</v>
      </c>
      <c r="B603" s="22">
        <v>9086374376</v>
      </c>
      <c r="C603" s="22">
        <f>COUNTIF(СписМінфін!$B$2:$B$101,F603)</f>
        <v>1</v>
      </c>
      <c r="D603" s="22">
        <v>9086374376</v>
      </c>
      <c r="E603" s="22" t="str">
        <f t="shared" si="110"/>
        <v>5ТОВАРИСТВО З ОБМЕЖЕНОЮ ВIДПОВIДАЛЬНIСТЮ "ВІРТУС КОММОДІТІЗ"</v>
      </c>
      <c r="F603" s="71" t="s">
        <v>24</v>
      </c>
      <c r="G603" s="41">
        <v>393642426597</v>
      </c>
      <c r="H603" s="40">
        <v>42517</v>
      </c>
      <c r="I603" s="40">
        <v>42517</v>
      </c>
      <c r="J603" s="40" t="s">
        <v>108</v>
      </c>
      <c r="K603" s="42">
        <v>964371</v>
      </c>
      <c r="L603" s="40">
        <v>42543</v>
      </c>
      <c r="M603" s="24">
        <f t="shared" si="103"/>
        <v>964371</v>
      </c>
      <c r="N603" s="40">
        <v>42543</v>
      </c>
      <c r="O603" s="24">
        <v>964371</v>
      </c>
      <c r="P603" s="43">
        <v>0</v>
      </c>
      <c r="Q603" s="43">
        <v>0</v>
      </c>
      <c r="R603" s="43">
        <v>0</v>
      </c>
      <c r="S603" s="43">
        <v>0</v>
      </c>
      <c r="T603" s="43">
        <v>0</v>
      </c>
      <c r="U603" s="43">
        <v>0</v>
      </c>
      <c r="V603" s="43">
        <v>0</v>
      </c>
      <c r="W603" s="43">
        <v>0</v>
      </c>
      <c r="X603" s="43">
        <v>0</v>
      </c>
      <c r="Y603" s="223">
        <v>0</v>
      </c>
      <c r="Z603" s="339"/>
      <c r="AA603" s="228">
        <v>0</v>
      </c>
      <c r="AB603" s="43">
        <v>0</v>
      </c>
      <c r="AC603" s="43">
        <v>0</v>
      </c>
      <c r="AD603" s="43">
        <v>0</v>
      </c>
      <c r="AE603" s="43">
        <v>0</v>
      </c>
      <c r="AF603" s="223">
        <v>0</v>
      </c>
      <c r="AG603" s="234"/>
      <c r="AH603" s="228">
        <v>0</v>
      </c>
      <c r="AI603" s="56">
        <f t="shared" si="104"/>
        <v>964371</v>
      </c>
      <c r="AJ603" s="40">
        <v>42566</v>
      </c>
      <c r="AK603" s="56">
        <v>964371</v>
      </c>
      <c r="AL603" s="43">
        <v>0</v>
      </c>
      <c r="AM603" s="43">
        <v>0</v>
      </c>
      <c r="AN603" s="43">
        <v>0</v>
      </c>
      <c r="AO603" s="43">
        <v>0</v>
      </c>
      <c r="AP603" s="43">
        <v>0</v>
      </c>
      <c r="AQ603" s="43">
        <v>0</v>
      </c>
      <c r="AR603" s="43">
        <v>0</v>
      </c>
      <c r="AS603" s="43">
        <v>0</v>
      </c>
      <c r="AT603" s="43">
        <v>0</v>
      </c>
      <c r="AU603" s="43">
        <v>0</v>
      </c>
      <c r="AV603" s="43"/>
      <c r="AW603" s="19"/>
      <c r="AX603" s="24">
        <f t="shared" si="105"/>
        <v>0</v>
      </c>
      <c r="AY603" s="24">
        <f t="shared" si="106"/>
        <v>0</v>
      </c>
      <c r="AZ603" s="24">
        <f t="shared" si="107"/>
        <v>0</v>
      </c>
      <c r="BA603" s="457">
        <f t="shared" si="108"/>
        <v>5</v>
      </c>
      <c r="BB603" s="217">
        <f t="shared" si="112"/>
        <v>1</v>
      </c>
      <c r="BC603" s="216">
        <f t="shared" si="109"/>
        <v>1</v>
      </c>
      <c r="BD603" s="14">
        <f t="shared" ref="BD603:BD666" si="113">IF(N603=0,"Немає висновку",N603-H603)</f>
        <v>26</v>
      </c>
      <c r="BE603" s="349">
        <f t="shared" si="111"/>
        <v>964371</v>
      </c>
    </row>
    <row r="604" spans="1:57" s="14" customFormat="1" x14ac:dyDescent="0.2">
      <c r="A604" s="40">
        <v>42539</v>
      </c>
      <c r="B604" s="22">
        <v>9102103840</v>
      </c>
      <c r="C604" s="22">
        <f>COUNTIF(СписМінфін!$B$2:$B$101,F604)</f>
        <v>1</v>
      </c>
      <c r="D604" s="22">
        <v>9102103840</v>
      </c>
      <c r="E604" s="22" t="str">
        <f t="shared" si="110"/>
        <v>6ТОВАРИСТВО З ОБМЕЖЕНОЮ ВIДПОВIДАЛЬНIСТЮ "ВІРТУС КОММОДІТІЗ"</v>
      </c>
      <c r="F604" s="71" t="s">
        <v>24</v>
      </c>
      <c r="G604" s="41">
        <v>393642426597</v>
      </c>
      <c r="H604" s="40">
        <v>42539</v>
      </c>
      <c r="I604" s="40">
        <v>42539</v>
      </c>
      <c r="J604" s="40" t="s">
        <v>108</v>
      </c>
      <c r="K604" s="42">
        <v>7513706</v>
      </c>
      <c r="L604" s="40">
        <v>42611</v>
      </c>
      <c r="M604" s="24">
        <f t="shared" si="103"/>
        <v>6103223</v>
      </c>
      <c r="N604" s="40">
        <v>42611</v>
      </c>
      <c r="O604" s="24">
        <v>6103223</v>
      </c>
      <c r="P604" s="43">
        <v>0</v>
      </c>
      <c r="Q604" s="43">
        <v>0</v>
      </c>
      <c r="R604" s="43">
        <v>0</v>
      </c>
      <c r="S604" s="43">
        <v>0</v>
      </c>
      <c r="T604" s="43">
        <v>0</v>
      </c>
      <c r="U604" s="43">
        <v>0</v>
      </c>
      <c r="V604" s="43">
        <v>0</v>
      </c>
      <c r="W604" s="43">
        <v>0</v>
      </c>
      <c r="X604" s="43">
        <v>0</v>
      </c>
      <c r="Y604" s="223">
        <v>0</v>
      </c>
      <c r="Z604" s="339"/>
      <c r="AA604" s="228">
        <v>0</v>
      </c>
      <c r="AB604" s="43">
        <v>0</v>
      </c>
      <c r="AC604" s="43">
        <v>0</v>
      </c>
      <c r="AD604" s="43">
        <v>0</v>
      </c>
      <c r="AE604" s="43">
        <v>0</v>
      </c>
      <c r="AF604" s="223">
        <v>0</v>
      </c>
      <c r="AG604" s="234"/>
      <c r="AH604" s="228">
        <v>0</v>
      </c>
      <c r="AI604" s="56">
        <f t="shared" si="104"/>
        <v>6103223</v>
      </c>
      <c r="AJ604" s="40">
        <v>42613</v>
      </c>
      <c r="AK604" s="56">
        <v>6103223</v>
      </c>
      <c r="AL604" s="43">
        <v>0</v>
      </c>
      <c r="AM604" s="43">
        <v>0</v>
      </c>
      <c r="AN604" s="43">
        <v>0</v>
      </c>
      <c r="AO604" s="43">
        <v>0</v>
      </c>
      <c r="AP604" s="43">
        <v>0</v>
      </c>
      <c r="AQ604" s="43">
        <v>0</v>
      </c>
      <c r="AR604" s="43">
        <v>0</v>
      </c>
      <c r="AS604" s="43">
        <v>0</v>
      </c>
      <c r="AT604" s="43">
        <v>0</v>
      </c>
      <c r="AU604" s="43">
        <v>0</v>
      </c>
      <c r="AV604" s="43"/>
      <c r="AW604" s="19"/>
      <c r="AX604" s="24">
        <f t="shared" si="105"/>
        <v>1410483</v>
      </c>
      <c r="AY604" s="24">
        <f t="shared" si="106"/>
        <v>0</v>
      </c>
      <c r="AZ604" s="24">
        <f t="shared" si="107"/>
        <v>1410483</v>
      </c>
      <c r="BA604" s="457">
        <f t="shared" si="108"/>
        <v>6</v>
      </c>
      <c r="BB604" s="217">
        <f t="shared" si="112"/>
        <v>0.81227865450152026</v>
      </c>
      <c r="BC604" s="216">
        <f t="shared" si="109"/>
        <v>1</v>
      </c>
      <c r="BD604" s="14">
        <f t="shared" si="113"/>
        <v>72</v>
      </c>
      <c r="BE604" s="349">
        <f t="shared" si="111"/>
        <v>7513706</v>
      </c>
    </row>
    <row r="605" spans="1:57" s="14" customFormat="1" x14ac:dyDescent="0.2">
      <c r="A605" s="40">
        <v>42566</v>
      </c>
      <c r="B605" s="22">
        <v>9121568778</v>
      </c>
      <c r="C605" s="22">
        <f>COUNTIF(СписМінфін!$B$2:$B$101,F605)</f>
        <v>1</v>
      </c>
      <c r="D605" s="22">
        <v>9121568778</v>
      </c>
      <c r="E605" s="22" t="str">
        <f t="shared" si="110"/>
        <v>7ТОВАРИСТВО З ОБМЕЖЕНОЮ ВIДПОВIДАЛЬНIСТЮ "ВІРТУС КОММОДІТІЗ"</v>
      </c>
      <c r="F605" s="71" t="s">
        <v>24</v>
      </c>
      <c r="G605" s="41">
        <v>393642426597</v>
      </c>
      <c r="H605" s="40">
        <v>42566</v>
      </c>
      <c r="I605" s="40">
        <v>42566</v>
      </c>
      <c r="J605" s="40" t="s">
        <v>108</v>
      </c>
      <c r="K605" s="42">
        <v>2077321</v>
      </c>
      <c r="L605" s="40">
        <v>42627</v>
      </c>
      <c r="M605" s="24">
        <f t="shared" si="103"/>
        <v>2077321</v>
      </c>
      <c r="N605" s="31">
        <v>42627</v>
      </c>
      <c r="O605" s="30">
        <v>2077321</v>
      </c>
      <c r="P605" s="43">
        <v>0</v>
      </c>
      <c r="Q605" s="43">
        <v>0</v>
      </c>
      <c r="R605" s="43">
        <v>0</v>
      </c>
      <c r="S605" s="43">
        <v>0</v>
      </c>
      <c r="T605" s="43">
        <v>0</v>
      </c>
      <c r="U605" s="43">
        <v>0</v>
      </c>
      <c r="V605" s="43">
        <v>0</v>
      </c>
      <c r="W605" s="43">
        <v>0</v>
      </c>
      <c r="X605" s="43">
        <v>0</v>
      </c>
      <c r="Y605" s="223">
        <v>0</v>
      </c>
      <c r="Z605" s="339"/>
      <c r="AA605" s="228">
        <v>0</v>
      </c>
      <c r="AB605" s="43">
        <v>0</v>
      </c>
      <c r="AC605" s="43">
        <v>0</v>
      </c>
      <c r="AD605" s="43">
        <v>0</v>
      </c>
      <c r="AE605" s="43">
        <v>0</v>
      </c>
      <c r="AF605" s="223">
        <v>0</v>
      </c>
      <c r="AG605" s="234"/>
      <c r="AH605" s="228">
        <v>0</v>
      </c>
      <c r="AI605" s="56">
        <f t="shared" si="104"/>
        <v>2077321</v>
      </c>
      <c r="AJ605" s="40">
        <v>42629</v>
      </c>
      <c r="AK605" s="57">
        <v>2077321</v>
      </c>
      <c r="AL605" s="43">
        <v>0</v>
      </c>
      <c r="AM605" s="43">
        <v>0</v>
      </c>
      <c r="AN605" s="43">
        <v>0</v>
      </c>
      <c r="AO605" s="43">
        <v>0</v>
      </c>
      <c r="AP605" s="43">
        <v>0</v>
      </c>
      <c r="AQ605" s="43">
        <v>0</v>
      </c>
      <c r="AR605" s="43">
        <v>0</v>
      </c>
      <c r="AS605" s="43">
        <v>0</v>
      </c>
      <c r="AT605" s="43">
        <v>0</v>
      </c>
      <c r="AU605" s="43">
        <v>0</v>
      </c>
      <c r="AV605" s="43"/>
      <c r="AW605" s="19"/>
      <c r="AX605" s="24">
        <f t="shared" si="105"/>
        <v>0</v>
      </c>
      <c r="AY605" s="24">
        <f t="shared" si="106"/>
        <v>0</v>
      </c>
      <c r="AZ605" s="24">
        <f t="shared" si="107"/>
        <v>0</v>
      </c>
      <c r="BA605" s="457">
        <f t="shared" si="108"/>
        <v>7</v>
      </c>
      <c r="BB605" s="217">
        <f t="shared" si="112"/>
        <v>1</v>
      </c>
      <c r="BC605" s="216">
        <f t="shared" si="109"/>
        <v>1</v>
      </c>
      <c r="BD605" s="14">
        <f t="shared" si="113"/>
        <v>61</v>
      </c>
      <c r="BE605" s="349">
        <f t="shared" si="111"/>
        <v>2077321</v>
      </c>
    </row>
    <row r="606" spans="1:57" s="14" customFormat="1" x14ac:dyDescent="0.2">
      <c r="A606" s="40">
        <v>42604</v>
      </c>
      <c r="B606" s="22">
        <v>9151281270</v>
      </c>
      <c r="C606" s="22">
        <f>COUNTIF(СписМінфін!$B$2:$B$101,F606)</f>
        <v>1</v>
      </c>
      <c r="D606" s="22">
        <v>9151281270</v>
      </c>
      <c r="E606" s="22" t="str">
        <f t="shared" si="110"/>
        <v>8ТОВАРИСТВО З ОБМЕЖЕНОЮ ВIДПОВIДАЛЬНIСТЮ "ВІРТУС КОММОДІТІЗ"</v>
      </c>
      <c r="F606" s="71" t="s">
        <v>24</v>
      </c>
      <c r="G606" s="41">
        <v>393642426597</v>
      </c>
      <c r="H606" s="40">
        <v>42604</v>
      </c>
      <c r="I606" s="40">
        <v>42604</v>
      </c>
      <c r="J606" s="40" t="s">
        <v>108</v>
      </c>
      <c r="K606" s="205">
        <v>23406043</v>
      </c>
      <c r="L606" s="40">
        <v>42755</v>
      </c>
      <c r="M606" s="24">
        <f t="shared" si="103"/>
        <v>12328329</v>
      </c>
      <c r="N606" s="31">
        <v>42755</v>
      </c>
      <c r="O606" s="30">
        <v>10347678</v>
      </c>
      <c r="P606" s="31">
        <v>42783</v>
      </c>
      <c r="Q606" s="32">
        <v>1980651</v>
      </c>
      <c r="R606" s="43">
        <v>0</v>
      </c>
      <c r="S606" s="43">
        <v>0</v>
      </c>
      <c r="T606" s="43">
        <v>0</v>
      </c>
      <c r="U606" s="43">
        <v>0</v>
      </c>
      <c r="V606" s="43">
        <v>0</v>
      </c>
      <c r="W606" s="43">
        <v>0</v>
      </c>
      <c r="X606" s="43">
        <v>0</v>
      </c>
      <c r="Y606" s="223">
        <v>0</v>
      </c>
      <c r="Z606" s="339"/>
      <c r="AA606" s="227">
        <v>42765</v>
      </c>
      <c r="AB606" s="53">
        <v>3551404</v>
      </c>
      <c r="AC606" s="42">
        <v>7540094</v>
      </c>
      <c r="AD606" s="40">
        <v>42774</v>
      </c>
      <c r="AE606" s="54"/>
      <c r="AF606" s="245" t="s">
        <v>108</v>
      </c>
      <c r="AG606" s="252"/>
      <c r="AH606" s="228">
        <v>0</v>
      </c>
      <c r="AI606" s="56">
        <f t="shared" si="104"/>
        <v>12328329</v>
      </c>
      <c r="AJ606" s="40">
        <v>42768</v>
      </c>
      <c r="AK606" s="57">
        <v>12328329</v>
      </c>
      <c r="AL606" s="43">
        <v>0</v>
      </c>
      <c r="AM606" s="43">
        <v>0</v>
      </c>
      <c r="AN606" s="43">
        <v>0</v>
      </c>
      <c r="AO606" s="43">
        <v>0</v>
      </c>
      <c r="AP606" s="43">
        <v>0</v>
      </c>
      <c r="AQ606" s="43">
        <v>0</v>
      </c>
      <c r="AR606" s="43">
        <v>0</v>
      </c>
      <c r="AS606" s="43">
        <v>0</v>
      </c>
      <c r="AT606" s="43">
        <v>0</v>
      </c>
      <c r="AU606" s="43">
        <v>0</v>
      </c>
      <c r="AV606" s="43"/>
      <c r="AW606" s="19"/>
      <c r="AX606" s="24">
        <f t="shared" si="105"/>
        <v>3537620</v>
      </c>
      <c r="AY606" s="24">
        <f t="shared" si="106"/>
        <v>0</v>
      </c>
      <c r="AZ606" s="24">
        <f t="shared" si="107"/>
        <v>11077714</v>
      </c>
      <c r="BA606" s="457">
        <f t="shared" si="108"/>
        <v>8</v>
      </c>
      <c r="BB606" s="217">
        <f t="shared" si="112"/>
        <v>0.77703067115619751</v>
      </c>
      <c r="BC606" s="216">
        <f t="shared" si="109"/>
        <v>1</v>
      </c>
      <c r="BD606" s="14">
        <f t="shared" si="113"/>
        <v>151</v>
      </c>
      <c r="BE606" s="349">
        <f t="shared" si="111"/>
        <v>15865949</v>
      </c>
    </row>
    <row r="607" spans="1:57" s="14" customFormat="1" x14ac:dyDescent="0.2">
      <c r="A607" s="40">
        <v>42633</v>
      </c>
      <c r="B607" s="22">
        <v>9172879410</v>
      </c>
      <c r="C607" s="22">
        <f>COUNTIF(СписМінфін!$B$2:$B$101,F607)</f>
        <v>1</v>
      </c>
      <c r="D607" s="22">
        <v>9172879410</v>
      </c>
      <c r="E607" s="22" t="str">
        <f t="shared" si="110"/>
        <v>9ТОВАРИСТВО З ОБМЕЖЕНОЮ ВIДПОВIДАЛЬНIСТЮ "ВІРТУС КОММОДІТІЗ"</v>
      </c>
      <c r="F607" s="71" t="s">
        <v>24</v>
      </c>
      <c r="G607" s="41">
        <v>393642426597</v>
      </c>
      <c r="H607" s="40">
        <v>42633</v>
      </c>
      <c r="I607" s="40">
        <v>42633</v>
      </c>
      <c r="J607" s="40" t="s">
        <v>108</v>
      </c>
      <c r="K607" s="42">
        <v>7753793</v>
      </c>
      <c r="L607" s="40">
        <v>42755</v>
      </c>
      <c r="M607" s="24">
        <f t="shared" si="103"/>
        <v>3283256</v>
      </c>
      <c r="N607" s="31">
        <v>42755</v>
      </c>
      <c r="O607" s="30">
        <v>3133675</v>
      </c>
      <c r="P607" s="31">
        <v>42783</v>
      </c>
      <c r="Q607" s="32">
        <v>149581</v>
      </c>
      <c r="R607" s="43">
        <v>0</v>
      </c>
      <c r="S607" s="43">
        <v>0</v>
      </c>
      <c r="T607" s="43">
        <v>0</v>
      </c>
      <c r="U607" s="43">
        <v>0</v>
      </c>
      <c r="V607" s="43">
        <v>0</v>
      </c>
      <c r="W607" s="43">
        <v>0</v>
      </c>
      <c r="X607" s="43">
        <v>0</v>
      </c>
      <c r="Y607" s="223">
        <v>0</v>
      </c>
      <c r="Z607" s="339"/>
      <c r="AA607" s="229">
        <v>42765</v>
      </c>
      <c r="AB607" s="32">
        <v>3551404</v>
      </c>
      <c r="AC607" s="30">
        <v>3535094</v>
      </c>
      <c r="AD607" s="40">
        <v>42774</v>
      </c>
      <c r="AE607" s="42"/>
      <c r="AF607" s="241" t="s">
        <v>108</v>
      </c>
      <c r="AG607" s="252"/>
      <c r="AH607" s="228">
        <v>0</v>
      </c>
      <c r="AI607" s="56">
        <f t="shared" si="104"/>
        <v>3283256</v>
      </c>
      <c r="AJ607" s="40">
        <v>42768</v>
      </c>
      <c r="AK607" s="57">
        <v>3283256</v>
      </c>
      <c r="AL607" s="43">
        <v>0</v>
      </c>
      <c r="AM607" s="43">
        <v>0</v>
      </c>
      <c r="AN607" s="43">
        <v>0</v>
      </c>
      <c r="AO607" s="43">
        <v>0</v>
      </c>
      <c r="AP607" s="43">
        <v>0</v>
      </c>
      <c r="AQ607" s="43">
        <v>0</v>
      </c>
      <c r="AR607" s="43">
        <v>0</v>
      </c>
      <c r="AS607" s="43">
        <v>0</v>
      </c>
      <c r="AT607" s="43">
        <v>0</v>
      </c>
      <c r="AU607" s="43">
        <v>0</v>
      </c>
      <c r="AV607" s="43"/>
      <c r="AW607" s="19"/>
      <c r="AX607" s="24">
        <f t="shared" si="105"/>
        <v>935443</v>
      </c>
      <c r="AY607" s="24">
        <f t="shared" si="106"/>
        <v>0</v>
      </c>
      <c r="AZ607" s="24">
        <f t="shared" si="107"/>
        <v>4470537</v>
      </c>
      <c r="BA607" s="457">
        <f t="shared" si="108"/>
        <v>9</v>
      </c>
      <c r="BB607" s="217">
        <f t="shared" si="112"/>
        <v>0.77826268240516805</v>
      </c>
      <c r="BC607" s="216">
        <f t="shared" si="109"/>
        <v>1</v>
      </c>
      <c r="BD607" s="14">
        <f t="shared" si="113"/>
        <v>122</v>
      </c>
      <c r="BE607" s="349">
        <f t="shared" si="111"/>
        <v>4218699</v>
      </c>
    </row>
    <row r="608" spans="1:57" s="14" customFormat="1" x14ac:dyDescent="0.2">
      <c r="A608" s="40">
        <v>42663</v>
      </c>
      <c r="B608" s="22">
        <v>9197652718</v>
      </c>
      <c r="C608" s="22">
        <f>COUNTIF(СписМінфін!$B$2:$B$101,F608)</f>
        <v>1</v>
      </c>
      <c r="D608" s="22">
        <v>9197652718</v>
      </c>
      <c r="E608" s="22" t="str">
        <f t="shared" si="110"/>
        <v>10ТОВАРИСТВО З ОБМЕЖЕНОЮ ВIДПОВIДАЛЬНIСТЮ "ВІРТУС КОММОДІТІЗ"</v>
      </c>
      <c r="F608" s="71" t="s">
        <v>24</v>
      </c>
      <c r="G608" s="41">
        <v>393642426597</v>
      </c>
      <c r="H608" s="40">
        <v>42663</v>
      </c>
      <c r="I608" s="40">
        <v>42663</v>
      </c>
      <c r="J608" s="40" t="s">
        <v>108</v>
      </c>
      <c r="K608" s="42">
        <v>3200552</v>
      </c>
      <c r="L608" s="40">
        <v>42755</v>
      </c>
      <c r="M608" s="24">
        <f t="shared" si="103"/>
        <v>2446139</v>
      </c>
      <c r="N608" s="31">
        <v>42755</v>
      </c>
      <c r="O608" s="30">
        <v>1229805</v>
      </c>
      <c r="P608" s="31">
        <v>42783</v>
      </c>
      <c r="Q608" s="32">
        <v>1216334</v>
      </c>
      <c r="R608" s="43">
        <v>0</v>
      </c>
      <c r="S608" s="43">
        <v>0</v>
      </c>
      <c r="T608" s="43">
        <v>0</v>
      </c>
      <c r="U608" s="43">
        <v>0</v>
      </c>
      <c r="V608" s="43">
        <v>0</v>
      </c>
      <c r="W608" s="43">
        <v>0</v>
      </c>
      <c r="X608" s="43">
        <v>0</v>
      </c>
      <c r="Y608" s="223">
        <v>0</v>
      </c>
      <c r="Z608" s="339"/>
      <c r="AA608" s="228">
        <v>0</v>
      </c>
      <c r="AB608" s="43">
        <v>0</v>
      </c>
      <c r="AC608" s="43">
        <v>0</v>
      </c>
      <c r="AD608" s="43">
        <v>0</v>
      </c>
      <c r="AE608" s="43">
        <v>0</v>
      </c>
      <c r="AF608" s="223">
        <v>0</v>
      </c>
      <c r="AG608" s="234"/>
      <c r="AH608" s="228">
        <v>0</v>
      </c>
      <c r="AI608" s="56">
        <f t="shared" si="104"/>
        <v>2446139</v>
      </c>
      <c r="AJ608" s="40">
        <v>42768</v>
      </c>
      <c r="AK608" s="57">
        <v>2446139</v>
      </c>
      <c r="AL608" s="43">
        <v>0</v>
      </c>
      <c r="AM608" s="43">
        <v>0</v>
      </c>
      <c r="AN608" s="43">
        <v>0</v>
      </c>
      <c r="AO608" s="43">
        <v>0</v>
      </c>
      <c r="AP608" s="43">
        <v>0</v>
      </c>
      <c r="AQ608" s="43">
        <v>0</v>
      </c>
      <c r="AR608" s="43">
        <v>0</v>
      </c>
      <c r="AS608" s="43">
        <v>0</v>
      </c>
      <c r="AT608" s="43">
        <v>0</v>
      </c>
      <c r="AU608" s="43">
        <v>0</v>
      </c>
      <c r="AV608" s="43"/>
      <c r="AW608" s="19"/>
      <c r="AX608" s="24">
        <f t="shared" si="105"/>
        <v>754413</v>
      </c>
      <c r="AY608" s="24">
        <f t="shared" si="106"/>
        <v>0</v>
      </c>
      <c r="AZ608" s="24">
        <f t="shared" si="107"/>
        <v>754413</v>
      </c>
      <c r="BA608" s="457">
        <f t="shared" si="108"/>
        <v>10</v>
      </c>
      <c r="BB608" s="217">
        <f t="shared" si="112"/>
        <v>0.7642865980618343</v>
      </c>
      <c r="BC608" s="216">
        <f t="shared" si="109"/>
        <v>1</v>
      </c>
      <c r="BD608" s="14">
        <f t="shared" si="113"/>
        <v>92</v>
      </c>
      <c r="BE608" s="349">
        <f t="shared" si="111"/>
        <v>3200552</v>
      </c>
    </row>
    <row r="609" spans="1:57" s="14" customFormat="1" hidden="1" x14ac:dyDescent="0.2">
      <c r="A609" s="40">
        <v>42724</v>
      </c>
      <c r="B609" s="22">
        <v>9246409080</v>
      </c>
      <c r="C609" s="22">
        <f>COUNTIF(СписМінфін!$B$2:$B$101,F609)</f>
        <v>1</v>
      </c>
      <c r="D609" s="22">
        <v>9246409080</v>
      </c>
      <c r="E609" s="22" t="str">
        <f t="shared" si="110"/>
        <v>12ТОВАРИСТВО З ОБМЕЖЕНОЮ ВIДПОВIДАЛЬНIСТЮ "ВІРТУС КОММОДІТІЗ"</v>
      </c>
      <c r="F609" s="71" t="s">
        <v>24</v>
      </c>
      <c r="G609" s="41">
        <v>393642426597</v>
      </c>
      <c r="H609" s="40">
        <v>42724</v>
      </c>
      <c r="I609" s="40">
        <v>42724</v>
      </c>
      <c r="J609" s="40" t="s">
        <v>108</v>
      </c>
      <c r="K609" s="42">
        <v>12227338</v>
      </c>
      <c r="L609" s="43">
        <v>0</v>
      </c>
      <c r="M609" s="24">
        <f t="shared" si="103"/>
        <v>0</v>
      </c>
      <c r="N609" s="43">
        <v>0</v>
      </c>
      <c r="O609" s="56">
        <v>0</v>
      </c>
      <c r="P609" s="43">
        <v>0</v>
      </c>
      <c r="Q609" s="43">
        <v>0</v>
      </c>
      <c r="R609" s="43">
        <v>0</v>
      </c>
      <c r="S609" s="43">
        <v>0</v>
      </c>
      <c r="T609" s="43">
        <v>0</v>
      </c>
      <c r="U609" s="43">
        <v>0</v>
      </c>
      <c r="V609" s="43">
        <v>0</v>
      </c>
      <c r="W609" s="43">
        <v>0</v>
      </c>
      <c r="X609" s="43">
        <v>0</v>
      </c>
      <c r="Y609" s="223">
        <v>0</v>
      </c>
      <c r="Z609" s="339"/>
      <c r="AA609" s="229">
        <v>42808</v>
      </c>
      <c r="AB609" s="32">
        <v>11161404</v>
      </c>
      <c r="AC609" s="30">
        <v>4491694</v>
      </c>
      <c r="AD609" s="43">
        <v>0</v>
      </c>
      <c r="AE609" s="43">
        <v>0</v>
      </c>
      <c r="AF609" s="223">
        <v>0</v>
      </c>
      <c r="AG609" s="234"/>
      <c r="AH609" s="228">
        <v>0</v>
      </c>
      <c r="AI609" s="56">
        <f t="shared" si="104"/>
        <v>0</v>
      </c>
      <c r="AJ609" s="43">
        <v>0</v>
      </c>
      <c r="AK609" s="43">
        <v>0</v>
      </c>
      <c r="AL609" s="43">
        <v>0</v>
      </c>
      <c r="AM609" s="43">
        <v>0</v>
      </c>
      <c r="AN609" s="43">
        <v>0</v>
      </c>
      <c r="AO609" s="43">
        <v>0</v>
      </c>
      <c r="AP609" s="43">
        <v>0</v>
      </c>
      <c r="AQ609" s="43">
        <v>0</v>
      </c>
      <c r="AR609" s="43">
        <v>0</v>
      </c>
      <c r="AS609" s="43">
        <v>0</v>
      </c>
      <c r="AT609" s="43">
        <v>0</v>
      </c>
      <c r="AU609" s="43">
        <v>0</v>
      </c>
      <c r="AV609" s="43"/>
      <c r="AW609" s="19"/>
      <c r="AX609" s="24">
        <f t="shared" si="105"/>
        <v>7735644</v>
      </c>
      <c r="AY609" s="24">
        <f t="shared" si="106"/>
        <v>0</v>
      </c>
      <c r="AZ609" s="24">
        <f t="shared" si="107"/>
        <v>12227338</v>
      </c>
      <c r="BA609" s="457">
        <f t="shared" si="108"/>
        <v>12</v>
      </c>
      <c r="BB609" s="217" t="str">
        <f t="shared" si="112"/>
        <v>Немає висновку</v>
      </c>
      <c r="BC609" s="216" t="str">
        <f t="shared" si="109"/>
        <v>Немає висновку</v>
      </c>
      <c r="BD609" s="14" t="str">
        <f t="shared" si="113"/>
        <v>Немає висновку</v>
      </c>
      <c r="BE609" s="349">
        <f t="shared" si="111"/>
        <v>7735644</v>
      </c>
    </row>
    <row r="610" spans="1:57" s="14" customFormat="1" x14ac:dyDescent="0.2">
      <c r="A610" s="40">
        <v>42440</v>
      </c>
      <c r="B610" s="22">
        <v>9032467771</v>
      </c>
      <c r="C610" s="22">
        <f>COUNTIF(СписМінфін!$B$2:$B$101,F610)</f>
        <v>1</v>
      </c>
      <c r="D610" s="22">
        <v>9032467771</v>
      </c>
      <c r="E610" s="22" t="str">
        <f t="shared" si="110"/>
        <v>3ТОВАРИСТВО З ОБМЕЖЕНОЮ ВIДПОВIДАЛЬНIСТЮ "ГЛОБИНСЬКИЙ ПЕРЕРОБНИЙ ЗАВОД"</v>
      </c>
      <c r="F610" s="71" t="s">
        <v>62</v>
      </c>
      <c r="G610" s="41">
        <v>305474016088</v>
      </c>
      <c r="H610" s="40">
        <v>42440</v>
      </c>
      <c r="I610" s="40">
        <v>42440</v>
      </c>
      <c r="J610" s="40" t="s">
        <v>108</v>
      </c>
      <c r="K610" s="42">
        <v>4983628</v>
      </c>
      <c r="L610" s="40">
        <v>42480</v>
      </c>
      <c r="M610" s="24">
        <f t="shared" si="103"/>
        <v>4983628</v>
      </c>
      <c r="N610" s="40">
        <v>42481</v>
      </c>
      <c r="O610" s="24">
        <v>4983628</v>
      </c>
      <c r="P610" s="43">
        <v>0</v>
      </c>
      <c r="Q610" s="43">
        <v>0</v>
      </c>
      <c r="R610" s="43">
        <v>0</v>
      </c>
      <c r="S610" s="43">
        <v>0</v>
      </c>
      <c r="T610" s="43">
        <v>0</v>
      </c>
      <c r="U610" s="43">
        <v>0</v>
      </c>
      <c r="V610" s="43">
        <v>0</v>
      </c>
      <c r="W610" s="43">
        <v>0</v>
      </c>
      <c r="X610" s="43">
        <v>0</v>
      </c>
      <c r="Y610" s="223">
        <v>0</v>
      </c>
      <c r="Z610" s="339"/>
      <c r="AA610" s="228">
        <v>0</v>
      </c>
      <c r="AB610" s="43">
        <v>0</v>
      </c>
      <c r="AC610" s="43">
        <v>0</v>
      </c>
      <c r="AD610" s="43">
        <v>0</v>
      </c>
      <c r="AE610" s="43">
        <v>0</v>
      </c>
      <c r="AF610" s="223">
        <v>0</v>
      </c>
      <c r="AG610" s="234"/>
      <c r="AH610" s="228">
        <v>0</v>
      </c>
      <c r="AI610" s="56">
        <f t="shared" si="104"/>
        <v>4983628</v>
      </c>
      <c r="AJ610" s="40">
        <v>42520</v>
      </c>
      <c r="AK610" s="56">
        <v>4983628</v>
      </c>
      <c r="AL610" s="43">
        <v>0</v>
      </c>
      <c r="AM610" s="43">
        <v>0</v>
      </c>
      <c r="AN610" s="43">
        <v>0</v>
      </c>
      <c r="AO610" s="43">
        <v>0</v>
      </c>
      <c r="AP610" s="43">
        <v>0</v>
      </c>
      <c r="AQ610" s="43">
        <v>0</v>
      </c>
      <c r="AR610" s="43">
        <v>0</v>
      </c>
      <c r="AS610" s="43">
        <v>0</v>
      </c>
      <c r="AT610" s="43">
        <v>0</v>
      </c>
      <c r="AU610" s="43">
        <v>0</v>
      </c>
      <c r="AV610" s="43"/>
      <c r="AW610" s="19"/>
      <c r="AX610" s="24">
        <f t="shared" si="105"/>
        <v>0</v>
      </c>
      <c r="AY610" s="24">
        <f t="shared" si="106"/>
        <v>0</v>
      </c>
      <c r="AZ610" s="24">
        <f t="shared" si="107"/>
        <v>0</v>
      </c>
      <c r="BA610" s="457">
        <f t="shared" si="108"/>
        <v>3</v>
      </c>
      <c r="BB610" s="217">
        <f t="shared" si="112"/>
        <v>1</v>
      </c>
      <c r="BC610" s="216">
        <f t="shared" si="109"/>
        <v>1</v>
      </c>
      <c r="BD610" s="14">
        <f t="shared" si="113"/>
        <v>41</v>
      </c>
      <c r="BE610" s="349">
        <f t="shared" si="111"/>
        <v>4983628</v>
      </c>
    </row>
    <row r="611" spans="1:57" s="14" customFormat="1" x14ac:dyDescent="0.2">
      <c r="A611" s="40">
        <v>42474</v>
      </c>
      <c r="B611" s="22">
        <v>9056085927</v>
      </c>
      <c r="C611" s="22">
        <f>COUNTIF(СписМінфін!$B$2:$B$101,F611)</f>
        <v>1</v>
      </c>
      <c r="D611" s="22">
        <v>9056085927</v>
      </c>
      <c r="E611" s="22" t="str">
        <f t="shared" si="110"/>
        <v>4ТОВАРИСТВО З ОБМЕЖЕНОЮ ВIДПОВIДАЛЬНIСТЮ "ГЛОБИНСЬКИЙ ПЕРЕРОБНИЙ ЗАВОД"</v>
      </c>
      <c r="F611" s="71" t="s">
        <v>62</v>
      </c>
      <c r="G611" s="41">
        <v>305474016088</v>
      </c>
      <c r="H611" s="40">
        <v>42474</v>
      </c>
      <c r="I611" s="40">
        <v>42474</v>
      </c>
      <c r="J611" s="40" t="s">
        <v>108</v>
      </c>
      <c r="K611" s="42">
        <v>32633252</v>
      </c>
      <c r="L611" s="40">
        <v>42702</v>
      </c>
      <c r="M611" s="24">
        <f t="shared" si="103"/>
        <v>32633252</v>
      </c>
      <c r="N611" s="40">
        <v>42702</v>
      </c>
      <c r="O611" s="24">
        <v>32633252</v>
      </c>
      <c r="P611" s="43">
        <v>0</v>
      </c>
      <c r="Q611" s="43">
        <v>0</v>
      </c>
      <c r="R611" s="43">
        <v>0</v>
      </c>
      <c r="S611" s="43">
        <v>0</v>
      </c>
      <c r="T611" s="43">
        <v>0</v>
      </c>
      <c r="U611" s="43">
        <v>0</v>
      </c>
      <c r="V611" s="43">
        <v>0</v>
      </c>
      <c r="W611" s="43">
        <v>0</v>
      </c>
      <c r="X611" s="43">
        <v>0</v>
      </c>
      <c r="Y611" s="223">
        <v>0</v>
      </c>
      <c r="Z611" s="339"/>
      <c r="AA611" s="228">
        <v>0</v>
      </c>
      <c r="AB611" s="43">
        <v>0</v>
      </c>
      <c r="AC611" s="43">
        <v>0</v>
      </c>
      <c r="AD611" s="43">
        <v>0</v>
      </c>
      <c r="AE611" s="43">
        <v>0</v>
      </c>
      <c r="AF611" s="223">
        <v>0</v>
      </c>
      <c r="AG611" s="234"/>
      <c r="AH611" s="228">
        <v>0</v>
      </c>
      <c r="AI611" s="56">
        <f t="shared" si="104"/>
        <v>32633252</v>
      </c>
      <c r="AJ611" s="40">
        <v>42704</v>
      </c>
      <c r="AK611" s="56">
        <v>32633252</v>
      </c>
      <c r="AL611" s="43">
        <v>0</v>
      </c>
      <c r="AM611" s="43">
        <v>0</v>
      </c>
      <c r="AN611" s="43">
        <v>0</v>
      </c>
      <c r="AO611" s="43">
        <v>0</v>
      </c>
      <c r="AP611" s="43">
        <v>0</v>
      </c>
      <c r="AQ611" s="43">
        <v>0</v>
      </c>
      <c r="AR611" s="43">
        <v>0</v>
      </c>
      <c r="AS611" s="43">
        <v>0</v>
      </c>
      <c r="AT611" s="43">
        <v>0</v>
      </c>
      <c r="AU611" s="43">
        <v>0</v>
      </c>
      <c r="AV611" s="43"/>
      <c r="AW611" s="19"/>
      <c r="AX611" s="24">
        <f t="shared" si="105"/>
        <v>0</v>
      </c>
      <c r="AY611" s="24">
        <f t="shared" si="106"/>
        <v>0</v>
      </c>
      <c r="AZ611" s="24">
        <f t="shared" si="107"/>
        <v>0</v>
      </c>
      <c r="BA611" s="457">
        <f t="shared" si="108"/>
        <v>4</v>
      </c>
      <c r="BB611" s="217">
        <f t="shared" si="112"/>
        <v>1</v>
      </c>
      <c r="BC611" s="216">
        <f t="shared" si="109"/>
        <v>1</v>
      </c>
      <c r="BD611" s="14">
        <f t="shared" si="113"/>
        <v>228</v>
      </c>
      <c r="BE611" s="349">
        <f t="shared" si="111"/>
        <v>32633252</v>
      </c>
    </row>
    <row r="612" spans="1:57" s="14" customFormat="1" x14ac:dyDescent="0.2">
      <c r="A612" s="40">
        <v>42510</v>
      </c>
      <c r="B612" s="22">
        <v>9082371931</v>
      </c>
      <c r="C612" s="22">
        <f>COUNTIF(СписМінфін!$B$2:$B$101,F612)</f>
        <v>1</v>
      </c>
      <c r="D612" s="22">
        <v>9082371931</v>
      </c>
      <c r="E612" s="22" t="str">
        <f t="shared" si="110"/>
        <v>5ТОВАРИСТВО З ОБМЕЖЕНОЮ ВIДПОВIДАЛЬНIСТЮ "ГЛОБИНСЬКИЙ ПЕРЕРОБНИЙ ЗАВОД"</v>
      </c>
      <c r="F612" s="71" t="s">
        <v>62</v>
      </c>
      <c r="G612" s="41">
        <v>305474016088</v>
      </c>
      <c r="H612" s="40">
        <v>42510</v>
      </c>
      <c r="I612" s="40">
        <v>42510</v>
      </c>
      <c r="J612" s="40" t="s">
        <v>108</v>
      </c>
      <c r="K612" s="56">
        <v>5283103</v>
      </c>
      <c r="L612" s="40">
        <v>42571</v>
      </c>
      <c r="M612" s="24">
        <f t="shared" si="103"/>
        <v>5283103</v>
      </c>
      <c r="N612" s="40">
        <v>42572</v>
      </c>
      <c r="O612" s="24">
        <v>5283103</v>
      </c>
      <c r="P612" s="43">
        <v>0</v>
      </c>
      <c r="Q612" s="43">
        <v>0</v>
      </c>
      <c r="R612" s="43">
        <v>0</v>
      </c>
      <c r="S612" s="43">
        <v>0</v>
      </c>
      <c r="T612" s="43">
        <v>0</v>
      </c>
      <c r="U612" s="43">
        <v>0</v>
      </c>
      <c r="V612" s="43">
        <v>0</v>
      </c>
      <c r="W612" s="43">
        <v>0</v>
      </c>
      <c r="X612" s="43">
        <v>0</v>
      </c>
      <c r="Y612" s="223">
        <v>0</v>
      </c>
      <c r="Z612" s="339"/>
      <c r="AA612" s="228">
        <v>0</v>
      </c>
      <c r="AB612" s="43">
        <v>0</v>
      </c>
      <c r="AC612" s="43">
        <v>0</v>
      </c>
      <c r="AD612" s="43">
        <v>0</v>
      </c>
      <c r="AE612" s="43">
        <v>0</v>
      </c>
      <c r="AF612" s="223">
        <v>0</v>
      </c>
      <c r="AG612" s="234"/>
      <c r="AH612" s="228">
        <v>0</v>
      </c>
      <c r="AI612" s="56">
        <f t="shared" si="104"/>
        <v>5283103</v>
      </c>
      <c r="AJ612" s="40">
        <v>42661</v>
      </c>
      <c r="AK612" s="56">
        <v>5283103</v>
      </c>
      <c r="AL612" s="43">
        <v>0</v>
      </c>
      <c r="AM612" s="43">
        <v>0</v>
      </c>
      <c r="AN612" s="43">
        <v>0</v>
      </c>
      <c r="AO612" s="43">
        <v>0</v>
      </c>
      <c r="AP612" s="43">
        <v>0</v>
      </c>
      <c r="AQ612" s="43">
        <v>0</v>
      </c>
      <c r="AR612" s="43">
        <v>0</v>
      </c>
      <c r="AS612" s="43">
        <v>0</v>
      </c>
      <c r="AT612" s="43">
        <v>0</v>
      </c>
      <c r="AU612" s="43">
        <v>0</v>
      </c>
      <c r="AV612" s="43"/>
      <c r="AW612" s="19"/>
      <c r="AX612" s="24">
        <f t="shared" si="105"/>
        <v>0</v>
      </c>
      <c r="AY612" s="24">
        <f t="shared" si="106"/>
        <v>0</v>
      </c>
      <c r="AZ612" s="24">
        <f t="shared" si="107"/>
        <v>0</v>
      </c>
      <c r="BA612" s="457">
        <f t="shared" si="108"/>
        <v>5</v>
      </c>
      <c r="BB612" s="217">
        <f t="shared" si="112"/>
        <v>1</v>
      </c>
      <c r="BC612" s="216">
        <f t="shared" si="109"/>
        <v>1</v>
      </c>
      <c r="BD612" s="14">
        <f t="shared" si="113"/>
        <v>62</v>
      </c>
      <c r="BE612" s="349">
        <f t="shared" si="111"/>
        <v>5283103</v>
      </c>
    </row>
    <row r="613" spans="1:57" s="14" customFormat="1" x14ac:dyDescent="0.2">
      <c r="A613" s="40">
        <v>42538</v>
      </c>
      <c r="B613" s="22">
        <v>9101721545</v>
      </c>
      <c r="C613" s="22">
        <f>COUNTIF(СписМінфін!$B$2:$B$101,F613)</f>
        <v>1</v>
      </c>
      <c r="D613" s="22">
        <v>9101721545</v>
      </c>
      <c r="E613" s="22" t="str">
        <f t="shared" si="110"/>
        <v>6ТОВАРИСТВО З ОБМЕЖЕНОЮ ВIДПОВIДАЛЬНIСТЮ "ГЛОБИНСЬКИЙ ПЕРЕРОБНИЙ ЗАВОД"</v>
      </c>
      <c r="F613" s="71" t="s">
        <v>62</v>
      </c>
      <c r="G613" s="41">
        <v>305474016088</v>
      </c>
      <c r="H613" s="40">
        <v>42538</v>
      </c>
      <c r="I613" s="40">
        <v>42538</v>
      </c>
      <c r="J613" s="40" t="s">
        <v>108</v>
      </c>
      <c r="K613" s="56">
        <v>13015881</v>
      </c>
      <c r="L613" s="40">
        <v>42706</v>
      </c>
      <c r="M613" s="24">
        <f t="shared" si="103"/>
        <v>13015881</v>
      </c>
      <c r="N613" s="40">
        <v>42706</v>
      </c>
      <c r="O613" s="24">
        <v>13015881</v>
      </c>
      <c r="P613" s="43">
        <v>0</v>
      </c>
      <c r="Q613" s="43">
        <v>0</v>
      </c>
      <c r="R613" s="43">
        <v>0</v>
      </c>
      <c r="S613" s="43">
        <v>0</v>
      </c>
      <c r="T613" s="43">
        <v>0</v>
      </c>
      <c r="U613" s="43">
        <v>0</v>
      </c>
      <c r="V613" s="43">
        <v>0</v>
      </c>
      <c r="W613" s="43">
        <v>0</v>
      </c>
      <c r="X613" s="43">
        <v>0</v>
      </c>
      <c r="Y613" s="223">
        <v>0</v>
      </c>
      <c r="Z613" s="339"/>
      <c r="AA613" s="228">
        <v>0</v>
      </c>
      <c r="AB613" s="43">
        <v>0</v>
      </c>
      <c r="AC613" s="43">
        <v>0</v>
      </c>
      <c r="AD613" s="43">
        <v>0</v>
      </c>
      <c r="AE613" s="43">
        <v>0</v>
      </c>
      <c r="AF613" s="223">
        <v>0</v>
      </c>
      <c r="AG613" s="234"/>
      <c r="AH613" s="228">
        <v>0</v>
      </c>
      <c r="AI613" s="56">
        <f t="shared" si="104"/>
        <v>13015881</v>
      </c>
      <c r="AJ613" s="40">
        <v>42713</v>
      </c>
      <c r="AK613" s="56">
        <v>13015881</v>
      </c>
      <c r="AL613" s="43">
        <v>0</v>
      </c>
      <c r="AM613" s="43">
        <v>0</v>
      </c>
      <c r="AN613" s="43">
        <v>0</v>
      </c>
      <c r="AO613" s="43">
        <v>0</v>
      </c>
      <c r="AP613" s="43">
        <v>0</v>
      </c>
      <c r="AQ613" s="43">
        <v>0</v>
      </c>
      <c r="AR613" s="43">
        <v>0</v>
      </c>
      <c r="AS613" s="43">
        <v>0</v>
      </c>
      <c r="AT613" s="43">
        <v>0</v>
      </c>
      <c r="AU613" s="43">
        <v>0</v>
      </c>
      <c r="AV613" s="43"/>
      <c r="AW613" s="19"/>
      <c r="AX613" s="24">
        <f t="shared" si="105"/>
        <v>0</v>
      </c>
      <c r="AY613" s="24">
        <f t="shared" si="106"/>
        <v>0</v>
      </c>
      <c r="AZ613" s="24">
        <f t="shared" si="107"/>
        <v>0</v>
      </c>
      <c r="BA613" s="457">
        <f t="shared" si="108"/>
        <v>6</v>
      </c>
      <c r="BB613" s="217">
        <f t="shared" si="112"/>
        <v>1</v>
      </c>
      <c r="BC613" s="216">
        <f t="shared" si="109"/>
        <v>1</v>
      </c>
      <c r="BD613" s="14">
        <f t="shared" si="113"/>
        <v>168</v>
      </c>
      <c r="BE613" s="349">
        <f t="shared" si="111"/>
        <v>13015881</v>
      </c>
    </row>
    <row r="614" spans="1:57" s="14" customFormat="1" x14ac:dyDescent="0.2">
      <c r="A614" s="40">
        <v>42600</v>
      </c>
      <c r="B614" s="22">
        <v>9149301780</v>
      </c>
      <c r="C614" s="22">
        <f>COUNTIF(СписМінфін!$B$2:$B$101,F614)</f>
        <v>1</v>
      </c>
      <c r="D614" s="22">
        <v>9149301780</v>
      </c>
      <c r="E614" s="22" t="str">
        <f t="shared" si="110"/>
        <v>8ТОВАРИСТВО З ОБМЕЖЕНОЮ ВIДПОВIДАЛЬНIСТЮ "ГЛОБИНСЬКИЙ ПЕРЕРОБНИЙ ЗАВОД"</v>
      </c>
      <c r="F614" s="71" t="s">
        <v>62</v>
      </c>
      <c r="G614" s="41">
        <v>305474016088</v>
      </c>
      <c r="H614" s="40">
        <v>42600</v>
      </c>
      <c r="I614" s="40">
        <v>42600</v>
      </c>
      <c r="J614" s="40" t="s">
        <v>108</v>
      </c>
      <c r="K614" s="56">
        <v>52866691</v>
      </c>
      <c r="L614" s="40">
        <v>42782</v>
      </c>
      <c r="M614" s="24">
        <f t="shared" si="103"/>
        <v>52866691</v>
      </c>
      <c r="N614" s="40">
        <v>42782</v>
      </c>
      <c r="O614" s="24">
        <v>52866691</v>
      </c>
      <c r="P614" s="43">
        <v>0</v>
      </c>
      <c r="Q614" s="43">
        <v>0</v>
      </c>
      <c r="R614" s="43">
        <v>0</v>
      </c>
      <c r="S614" s="43">
        <v>0</v>
      </c>
      <c r="T614" s="43">
        <v>0</v>
      </c>
      <c r="U614" s="43">
        <v>0</v>
      </c>
      <c r="V614" s="43">
        <v>0</v>
      </c>
      <c r="W614" s="43">
        <v>0</v>
      </c>
      <c r="X614" s="43">
        <v>0</v>
      </c>
      <c r="Y614" s="223">
        <v>0</v>
      </c>
      <c r="Z614" s="339"/>
      <c r="AA614" s="228">
        <v>0</v>
      </c>
      <c r="AB614" s="43">
        <v>0</v>
      </c>
      <c r="AC614" s="43">
        <v>0</v>
      </c>
      <c r="AD614" s="43">
        <v>0</v>
      </c>
      <c r="AE614" s="43">
        <v>0</v>
      </c>
      <c r="AF614" s="223">
        <v>0</v>
      </c>
      <c r="AG614" s="234"/>
      <c r="AH614" s="228">
        <v>0</v>
      </c>
      <c r="AI614" s="56">
        <f t="shared" si="104"/>
        <v>52866691</v>
      </c>
      <c r="AJ614" s="40">
        <v>42787</v>
      </c>
      <c r="AK614" s="56">
        <v>52866691</v>
      </c>
      <c r="AL614" s="43">
        <v>0</v>
      </c>
      <c r="AM614" s="43">
        <v>0</v>
      </c>
      <c r="AN614" s="43">
        <v>0</v>
      </c>
      <c r="AO614" s="43">
        <v>0</v>
      </c>
      <c r="AP614" s="43">
        <v>0</v>
      </c>
      <c r="AQ614" s="43">
        <v>0</v>
      </c>
      <c r="AR614" s="43">
        <v>0</v>
      </c>
      <c r="AS614" s="43">
        <v>0</v>
      </c>
      <c r="AT614" s="43">
        <v>0</v>
      </c>
      <c r="AU614" s="43">
        <v>0</v>
      </c>
      <c r="AV614" s="43"/>
      <c r="AW614" s="19"/>
      <c r="AX614" s="24">
        <f t="shared" si="105"/>
        <v>0</v>
      </c>
      <c r="AY614" s="24">
        <f t="shared" si="106"/>
        <v>0</v>
      </c>
      <c r="AZ614" s="24">
        <f t="shared" si="107"/>
        <v>0</v>
      </c>
      <c r="BA614" s="457">
        <f t="shared" si="108"/>
        <v>8</v>
      </c>
      <c r="BB614" s="217">
        <f t="shared" si="112"/>
        <v>1</v>
      </c>
      <c r="BC614" s="216">
        <f t="shared" si="109"/>
        <v>1</v>
      </c>
      <c r="BD614" s="14">
        <f t="shared" si="113"/>
        <v>182</v>
      </c>
      <c r="BE614" s="349">
        <f t="shared" si="111"/>
        <v>52866691</v>
      </c>
    </row>
    <row r="615" spans="1:57" s="14" customFormat="1" x14ac:dyDescent="0.2">
      <c r="A615" s="74">
        <v>42416</v>
      </c>
      <c r="B615" s="75">
        <v>9018243800</v>
      </c>
      <c r="C615" s="22">
        <f>COUNTIF(СписМінфін!$B$2:$B$101,F615)</f>
        <v>1</v>
      </c>
      <c r="D615" s="47">
        <v>9018243800</v>
      </c>
      <c r="E615" s="22" t="str">
        <f t="shared" si="110"/>
        <v>2ТОВАРИСТВО З ОБМЕЖЕНОЮ ВIДПОВIДАЛЬНIСТЮ "ДЖУССО УКРАЇНА"</v>
      </c>
      <c r="F615" s="136" t="s">
        <v>100</v>
      </c>
      <c r="G615" s="459">
        <v>388911426582</v>
      </c>
      <c r="H615" s="31">
        <v>42416</v>
      </c>
      <c r="I615" s="31">
        <v>42416</v>
      </c>
      <c r="J615" s="35"/>
      <c r="K615" s="205">
        <v>66667</v>
      </c>
      <c r="L615" s="49">
        <v>42453</v>
      </c>
      <c r="M615" s="24">
        <f t="shared" si="103"/>
        <v>42038.1</v>
      </c>
      <c r="N615" s="31">
        <v>42454</v>
      </c>
      <c r="O615" s="30">
        <v>42038.1</v>
      </c>
      <c r="P615" s="43">
        <v>0</v>
      </c>
      <c r="Q615" s="43">
        <v>0</v>
      </c>
      <c r="R615" s="43">
        <v>0</v>
      </c>
      <c r="S615" s="43">
        <v>0</v>
      </c>
      <c r="T615" s="43">
        <v>0</v>
      </c>
      <c r="U615" s="43">
        <v>0</v>
      </c>
      <c r="V615" s="43">
        <v>0</v>
      </c>
      <c r="W615" s="43">
        <v>0</v>
      </c>
      <c r="X615" s="43">
        <v>0</v>
      </c>
      <c r="Y615" s="223">
        <v>0</v>
      </c>
      <c r="Z615" s="339"/>
      <c r="AA615" s="228">
        <v>0</v>
      </c>
      <c r="AB615" s="43">
        <v>0</v>
      </c>
      <c r="AC615" s="205"/>
      <c r="AD615" s="60"/>
      <c r="AE615" s="69"/>
      <c r="AF615" s="244"/>
      <c r="AG615" s="249"/>
      <c r="AH615" s="228">
        <v>0</v>
      </c>
      <c r="AI615" s="56">
        <f t="shared" si="104"/>
        <v>42038.1</v>
      </c>
      <c r="AJ615" s="31">
        <v>42459</v>
      </c>
      <c r="AK615" s="30">
        <v>42038.1</v>
      </c>
      <c r="AL615" s="43">
        <v>0</v>
      </c>
      <c r="AM615" s="43">
        <v>0</v>
      </c>
      <c r="AN615" s="43">
        <v>0</v>
      </c>
      <c r="AO615" s="43">
        <v>0</v>
      </c>
      <c r="AP615" s="43">
        <v>0</v>
      </c>
      <c r="AQ615" s="43">
        <v>0</v>
      </c>
      <c r="AR615" s="43">
        <v>0</v>
      </c>
      <c r="AS615" s="43">
        <v>0</v>
      </c>
      <c r="AT615" s="43">
        <v>0</v>
      </c>
      <c r="AU615" s="43">
        <v>0</v>
      </c>
      <c r="AV615" s="43"/>
      <c r="AW615" s="60"/>
      <c r="AX615" s="24">
        <f t="shared" si="105"/>
        <v>24628.9</v>
      </c>
      <c r="AY615" s="24">
        <f t="shared" si="106"/>
        <v>0</v>
      </c>
      <c r="AZ615" s="24">
        <f t="shared" si="107"/>
        <v>24628.9</v>
      </c>
      <c r="BA615" s="457">
        <f t="shared" si="108"/>
        <v>2</v>
      </c>
      <c r="BB615" s="217">
        <f t="shared" si="112"/>
        <v>0.63056834715826415</v>
      </c>
      <c r="BC615" s="216">
        <f t="shared" si="109"/>
        <v>1</v>
      </c>
      <c r="BD615" s="14">
        <f t="shared" si="113"/>
        <v>38</v>
      </c>
      <c r="BE615" s="349">
        <f t="shared" si="111"/>
        <v>66667</v>
      </c>
    </row>
    <row r="616" spans="1:57" s="14" customFormat="1" x14ac:dyDescent="0.2">
      <c r="A616" s="74">
        <v>42446</v>
      </c>
      <c r="B616" s="75">
        <v>9037706551</v>
      </c>
      <c r="C616" s="22">
        <f>COUNTIF(СписМінфін!$B$2:$B$101,F616)</f>
        <v>1</v>
      </c>
      <c r="D616" s="47">
        <v>9037706551</v>
      </c>
      <c r="E616" s="22" t="str">
        <f t="shared" si="110"/>
        <v>3ТОВАРИСТВО З ОБМЕЖЕНОЮ ВIДПОВIДАЛЬНIСТЮ "ДЖУССО УКРАЇНА"</v>
      </c>
      <c r="F616" s="136" t="s">
        <v>100</v>
      </c>
      <c r="G616" s="459">
        <v>388911426582</v>
      </c>
      <c r="H616" s="31">
        <v>42446</v>
      </c>
      <c r="I616" s="31">
        <v>42446</v>
      </c>
      <c r="J616" s="35"/>
      <c r="K616" s="205">
        <v>41817</v>
      </c>
      <c r="L616" s="49">
        <v>42488</v>
      </c>
      <c r="M616" s="24">
        <f t="shared" si="103"/>
        <v>41817</v>
      </c>
      <c r="N616" s="31">
        <v>42488</v>
      </c>
      <c r="O616" s="30">
        <v>41817</v>
      </c>
      <c r="P616" s="43">
        <v>0</v>
      </c>
      <c r="Q616" s="43">
        <v>0</v>
      </c>
      <c r="R616" s="43">
        <v>0</v>
      </c>
      <c r="S616" s="43">
        <v>0</v>
      </c>
      <c r="T616" s="43">
        <v>0</v>
      </c>
      <c r="U616" s="43">
        <v>0</v>
      </c>
      <c r="V616" s="43">
        <v>0</v>
      </c>
      <c r="W616" s="43">
        <v>0</v>
      </c>
      <c r="X616" s="43">
        <v>0</v>
      </c>
      <c r="Y616" s="223">
        <v>0</v>
      </c>
      <c r="Z616" s="339"/>
      <c r="AA616" s="228">
        <v>0</v>
      </c>
      <c r="AB616" s="43">
        <v>0</v>
      </c>
      <c r="AC616" s="205"/>
      <c r="AD616" s="60"/>
      <c r="AE616" s="69"/>
      <c r="AF616" s="244"/>
      <c r="AG616" s="249"/>
      <c r="AH616" s="228">
        <v>0</v>
      </c>
      <c r="AI616" s="56">
        <f t="shared" si="104"/>
        <v>41817</v>
      </c>
      <c r="AJ616" s="31">
        <v>42496</v>
      </c>
      <c r="AK616" s="30">
        <v>41817</v>
      </c>
      <c r="AL616" s="43">
        <v>0</v>
      </c>
      <c r="AM616" s="43">
        <v>0</v>
      </c>
      <c r="AN616" s="43">
        <v>0</v>
      </c>
      <c r="AO616" s="43">
        <v>0</v>
      </c>
      <c r="AP616" s="43">
        <v>0</v>
      </c>
      <c r="AQ616" s="43">
        <v>0</v>
      </c>
      <c r="AR616" s="43">
        <v>0</v>
      </c>
      <c r="AS616" s="43">
        <v>0</v>
      </c>
      <c r="AT616" s="43">
        <v>0</v>
      </c>
      <c r="AU616" s="43">
        <v>0</v>
      </c>
      <c r="AV616" s="43"/>
      <c r="AW616" s="60"/>
      <c r="AX616" s="24">
        <f t="shared" si="105"/>
        <v>0</v>
      </c>
      <c r="AY616" s="24">
        <f t="shared" si="106"/>
        <v>0</v>
      </c>
      <c r="AZ616" s="24">
        <f t="shared" si="107"/>
        <v>0</v>
      </c>
      <c r="BA616" s="457">
        <f t="shared" si="108"/>
        <v>3</v>
      </c>
      <c r="BB616" s="217">
        <f t="shared" si="112"/>
        <v>1</v>
      </c>
      <c r="BC616" s="216">
        <f t="shared" si="109"/>
        <v>1</v>
      </c>
      <c r="BD616" s="14">
        <f t="shared" si="113"/>
        <v>42</v>
      </c>
      <c r="BE616" s="349">
        <f t="shared" si="111"/>
        <v>41817</v>
      </c>
    </row>
    <row r="617" spans="1:57" s="14" customFormat="1" x14ac:dyDescent="0.2">
      <c r="A617" s="74">
        <v>42478</v>
      </c>
      <c r="B617" s="75">
        <v>9059010178</v>
      </c>
      <c r="C617" s="22">
        <f>COUNTIF(СписМінфін!$B$2:$B$101,F617)</f>
        <v>1</v>
      </c>
      <c r="D617" s="47">
        <v>9059010178</v>
      </c>
      <c r="E617" s="22" t="str">
        <f t="shared" si="110"/>
        <v>4ТОВАРИСТВО З ОБМЕЖЕНОЮ ВIДПОВIДАЛЬНIСТЮ "ДЖУССО УКРАЇНА"</v>
      </c>
      <c r="F617" s="136" t="s">
        <v>100</v>
      </c>
      <c r="G617" s="459">
        <v>388911426582</v>
      </c>
      <c r="H617" s="31">
        <v>42478</v>
      </c>
      <c r="I617" s="31">
        <v>42478</v>
      </c>
      <c r="J617" s="35"/>
      <c r="K617" s="205">
        <v>50805</v>
      </c>
      <c r="L617" s="49">
        <v>42516</v>
      </c>
      <c r="M617" s="24">
        <f t="shared" si="103"/>
        <v>50805</v>
      </c>
      <c r="N617" s="31">
        <v>42516</v>
      </c>
      <c r="O617" s="30">
        <v>50805</v>
      </c>
      <c r="P617" s="43">
        <v>0</v>
      </c>
      <c r="Q617" s="43">
        <v>0</v>
      </c>
      <c r="R617" s="43">
        <v>0</v>
      </c>
      <c r="S617" s="43">
        <v>0</v>
      </c>
      <c r="T617" s="43">
        <v>0</v>
      </c>
      <c r="U617" s="43">
        <v>0</v>
      </c>
      <c r="V617" s="43">
        <v>0</v>
      </c>
      <c r="W617" s="43">
        <v>0</v>
      </c>
      <c r="X617" s="43">
        <v>0</v>
      </c>
      <c r="Y617" s="223">
        <v>0</v>
      </c>
      <c r="Z617" s="339"/>
      <c r="AA617" s="228">
        <v>0</v>
      </c>
      <c r="AB617" s="43">
        <v>0</v>
      </c>
      <c r="AC617" s="205"/>
      <c r="AD617" s="60"/>
      <c r="AE617" s="69"/>
      <c r="AF617" s="244"/>
      <c r="AG617" s="249"/>
      <c r="AH617" s="228">
        <v>0</v>
      </c>
      <c r="AI617" s="56">
        <f t="shared" si="104"/>
        <v>50805</v>
      </c>
      <c r="AJ617" s="31">
        <v>42522</v>
      </c>
      <c r="AK617" s="30">
        <v>50805</v>
      </c>
      <c r="AL617" s="43">
        <v>0</v>
      </c>
      <c r="AM617" s="43">
        <v>0</v>
      </c>
      <c r="AN617" s="43">
        <v>0</v>
      </c>
      <c r="AO617" s="43">
        <v>0</v>
      </c>
      <c r="AP617" s="43">
        <v>0</v>
      </c>
      <c r="AQ617" s="43">
        <v>0</v>
      </c>
      <c r="AR617" s="43">
        <v>0</v>
      </c>
      <c r="AS617" s="43">
        <v>0</v>
      </c>
      <c r="AT617" s="43">
        <v>0</v>
      </c>
      <c r="AU617" s="43">
        <v>0</v>
      </c>
      <c r="AV617" s="43"/>
      <c r="AW617" s="60"/>
      <c r="AX617" s="24">
        <f t="shared" si="105"/>
        <v>0</v>
      </c>
      <c r="AY617" s="24">
        <f t="shared" si="106"/>
        <v>0</v>
      </c>
      <c r="AZ617" s="24">
        <f t="shared" si="107"/>
        <v>0</v>
      </c>
      <c r="BA617" s="457">
        <f t="shared" si="108"/>
        <v>4</v>
      </c>
      <c r="BB617" s="217">
        <f t="shared" si="112"/>
        <v>1</v>
      </c>
      <c r="BC617" s="216">
        <f t="shared" si="109"/>
        <v>1</v>
      </c>
      <c r="BD617" s="14">
        <f t="shared" si="113"/>
        <v>38</v>
      </c>
      <c r="BE617" s="349">
        <f t="shared" si="111"/>
        <v>50805</v>
      </c>
    </row>
    <row r="618" spans="1:57" s="14" customFormat="1" x14ac:dyDescent="0.2">
      <c r="A618" s="74">
        <v>42506</v>
      </c>
      <c r="B618" s="75">
        <v>9078675711</v>
      </c>
      <c r="C618" s="22">
        <f>COUNTIF(СписМінфін!$B$2:$B$101,F618)</f>
        <v>1</v>
      </c>
      <c r="D618" s="47">
        <v>9078675711</v>
      </c>
      <c r="E618" s="22" t="str">
        <f t="shared" si="110"/>
        <v>5ТОВАРИСТВО З ОБМЕЖЕНОЮ ВIДПОВIДАЛЬНIСТЮ "ДЖУССО УКРАЇНА"</v>
      </c>
      <c r="F618" s="136" t="s">
        <v>100</v>
      </c>
      <c r="G618" s="459">
        <v>388911426582</v>
      </c>
      <c r="H618" s="31">
        <v>42506</v>
      </c>
      <c r="I618" s="31">
        <v>42506</v>
      </c>
      <c r="J618" s="35"/>
      <c r="K618" s="205">
        <v>68388</v>
      </c>
      <c r="L618" s="460">
        <f>N618</f>
        <v>42552</v>
      </c>
      <c r="M618" s="24">
        <f t="shared" si="103"/>
        <v>68388</v>
      </c>
      <c r="N618" s="31">
        <v>42552</v>
      </c>
      <c r="O618" s="30">
        <v>68388</v>
      </c>
      <c r="P618" s="43">
        <v>0</v>
      </c>
      <c r="Q618" s="43">
        <v>0</v>
      </c>
      <c r="R618" s="43">
        <v>0</v>
      </c>
      <c r="S618" s="43">
        <v>0</v>
      </c>
      <c r="T618" s="43">
        <v>0</v>
      </c>
      <c r="U618" s="43">
        <v>0</v>
      </c>
      <c r="V618" s="43">
        <v>0</v>
      </c>
      <c r="W618" s="43">
        <v>0</v>
      </c>
      <c r="X618" s="43">
        <v>0</v>
      </c>
      <c r="Y618" s="223">
        <v>0</v>
      </c>
      <c r="Z618" s="339"/>
      <c r="AA618" s="228">
        <v>0</v>
      </c>
      <c r="AB618" s="43">
        <v>0</v>
      </c>
      <c r="AC618" s="205"/>
      <c r="AD618" s="60"/>
      <c r="AE618" s="69"/>
      <c r="AF618" s="244"/>
      <c r="AG618" s="249"/>
      <c r="AH618" s="228">
        <v>0</v>
      </c>
      <c r="AI618" s="56">
        <f t="shared" si="104"/>
        <v>68388</v>
      </c>
      <c r="AJ618" s="31">
        <v>42558</v>
      </c>
      <c r="AK618" s="30">
        <v>68388</v>
      </c>
      <c r="AL618" s="43">
        <v>0</v>
      </c>
      <c r="AM618" s="43">
        <v>0</v>
      </c>
      <c r="AN618" s="43">
        <v>0</v>
      </c>
      <c r="AO618" s="43">
        <v>0</v>
      </c>
      <c r="AP618" s="43">
        <v>0</v>
      </c>
      <c r="AQ618" s="43">
        <v>0</v>
      </c>
      <c r="AR618" s="43">
        <v>0</v>
      </c>
      <c r="AS618" s="43">
        <v>0</v>
      </c>
      <c r="AT618" s="43">
        <v>0</v>
      </c>
      <c r="AU618" s="43">
        <v>0</v>
      </c>
      <c r="AV618" s="43"/>
      <c r="AW618" s="60"/>
      <c r="AX618" s="24">
        <f t="shared" si="105"/>
        <v>0</v>
      </c>
      <c r="AY618" s="24">
        <f t="shared" si="106"/>
        <v>0</v>
      </c>
      <c r="AZ618" s="24">
        <f t="shared" si="107"/>
        <v>0</v>
      </c>
      <c r="BA618" s="457">
        <f t="shared" si="108"/>
        <v>5</v>
      </c>
      <c r="BB618" s="217">
        <f t="shared" si="112"/>
        <v>1</v>
      </c>
      <c r="BC618" s="216">
        <f t="shared" si="109"/>
        <v>1</v>
      </c>
      <c r="BD618" s="14">
        <f t="shared" si="113"/>
        <v>46</v>
      </c>
      <c r="BE618" s="349">
        <f t="shared" si="111"/>
        <v>68388</v>
      </c>
    </row>
    <row r="619" spans="1:57" s="14" customFormat="1" x14ac:dyDescent="0.2">
      <c r="A619" s="74">
        <v>42535</v>
      </c>
      <c r="B619" s="75">
        <v>9097627997</v>
      </c>
      <c r="C619" s="22">
        <f>COUNTIF(СписМінфін!$B$2:$B$101,F619)</f>
        <v>1</v>
      </c>
      <c r="D619" s="47">
        <v>9097627997</v>
      </c>
      <c r="E619" s="22" t="str">
        <f t="shared" si="110"/>
        <v>6ТОВАРИСТВО З ОБМЕЖЕНОЮ ВIДПОВIДАЛЬНIСТЮ "ДЖУССО УКРАЇНА"</v>
      </c>
      <c r="F619" s="136" t="s">
        <v>100</v>
      </c>
      <c r="G619" s="459">
        <v>388911426582</v>
      </c>
      <c r="H619" s="31">
        <v>42535</v>
      </c>
      <c r="I619" s="31">
        <v>42535</v>
      </c>
      <c r="J619" s="35"/>
      <c r="K619" s="30">
        <v>37733</v>
      </c>
      <c r="L619" s="49">
        <v>42579</v>
      </c>
      <c r="M619" s="24">
        <f t="shared" si="103"/>
        <v>37733</v>
      </c>
      <c r="N619" s="31">
        <v>42579</v>
      </c>
      <c r="O619" s="30">
        <v>37733</v>
      </c>
      <c r="P619" s="43">
        <v>0</v>
      </c>
      <c r="Q619" s="43">
        <v>0</v>
      </c>
      <c r="R619" s="43">
        <v>0</v>
      </c>
      <c r="S619" s="43">
        <v>0</v>
      </c>
      <c r="T619" s="43">
        <v>0</v>
      </c>
      <c r="U619" s="43">
        <v>0</v>
      </c>
      <c r="V619" s="43">
        <v>0</v>
      </c>
      <c r="W619" s="43">
        <v>0</v>
      </c>
      <c r="X619" s="43">
        <v>0</v>
      </c>
      <c r="Y619" s="223">
        <v>0</v>
      </c>
      <c r="Z619" s="339"/>
      <c r="AA619" s="228">
        <v>0</v>
      </c>
      <c r="AB619" s="43">
        <v>0</v>
      </c>
      <c r="AC619" s="205"/>
      <c r="AD619" s="60"/>
      <c r="AE619" s="69"/>
      <c r="AF619" s="244"/>
      <c r="AG619" s="249"/>
      <c r="AH619" s="228">
        <v>0</v>
      </c>
      <c r="AI619" s="56">
        <f t="shared" si="104"/>
        <v>37733</v>
      </c>
      <c r="AJ619" s="31">
        <v>42586</v>
      </c>
      <c r="AK619" s="30">
        <v>37733</v>
      </c>
      <c r="AL619" s="43">
        <v>0</v>
      </c>
      <c r="AM619" s="43">
        <v>0</v>
      </c>
      <c r="AN619" s="43">
        <v>0</v>
      </c>
      <c r="AO619" s="43">
        <v>0</v>
      </c>
      <c r="AP619" s="43">
        <v>0</v>
      </c>
      <c r="AQ619" s="43">
        <v>0</v>
      </c>
      <c r="AR619" s="43">
        <v>0</v>
      </c>
      <c r="AS619" s="43">
        <v>0</v>
      </c>
      <c r="AT619" s="43">
        <v>0</v>
      </c>
      <c r="AU619" s="43">
        <v>0</v>
      </c>
      <c r="AV619" s="43"/>
      <c r="AW619" s="60"/>
      <c r="AX619" s="24">
        <f t="shared" si="105"/>
        <v>0</v>
      </c>
      <c r="AY619" s="24">
        <f t="shared" si="106"/>
        <v>0</v>
      </c>
      <c r="AZ619" s="24">
        <f t="shared" si="107"/>
        <v>0</v>
      </c>
      <c r="BA619" s="457">
        <f t="shared" si="108"/>
        <v>6</v>
      </c>
      <c r="BB619" s="217">
        <f t="shared" si="112"/>
        <v>1</v>
      </c>
      <c r="BC619" s="216">
        <f t="shared" si="109"/>
        <v>1</v>
      </c>
      <c r="BD619" s="14">
        <f t="shared" si="113"/>
        <v>44</v>
      </c>
      <c r="BE619" s="349">
        <f t="shared" si="111"/>
        <v>37733</v>
      </c>
    </row>
    <row r="620" spans="1:57" s="14" customFormat="1" x14ac:dyDescent="0.2">
      <c r="A620" s="74">
        <v>42569</v>
      </c>
      <c r="B620" s="75">
        <v>9123071721</v>
      </c>
      <c r="C620" s="22">
        <f>COUNTIF(СписМінфін!$B$2:$B$101,F620)</f>
        <v>1</v>
      </c>
      <c r="D620" s="47">
        <v>9123071721</v>
      </c>
      <c r="E620" s="22" t="str">
        <f t="shared" si="110"/>
        <v>7ТОВАРИСТВО З ОБМЕЖЕНОЮ ВIДПОВIДАЛЬНIСТЮ "ДЖУССО УКРАЇНА"</v>
      </c>
      <c r="F620" s="136" t="s">
        <v>100</v>
      </c>
      <c r="G620" s="459">
        <v>388911426582</v>
      </c>
      <c r="H620" s="31">
        <v>42569</v>
      </c>
      <c r="I620" s="31">
        <v>42569</v>
      </c>
      <c r="J620" s="35"/>
      <c r="K620" s="205">
        <v>45333</v>
      </c>
      <c r="L620" s="49">
        <v>42626</v>
      </c>
      <c r="M620" s="24">
        <f t="shared" si="103"/>
        <v>41487.589999999997</v>
      </c>
      <c r="N620" s="31">
        <v>42626</v>
      </c>
      <c r="O620" s="30">
        <v>41487.589999999997</v>
      </c>
      <c r="P620" s="43">
        <v>0</v>
      </c>
      <c r="Q620" s="43">
        <v>0</v>
      </c>
      <c r="R620" s="43">
        <v>0</v>
      </c>
      <c r="S620" s="43">
        <v>0</v>
      </c>
      <c r="T620" s="43">
        <v>0</v>
      </c>
      <c r="U620" s="43">
        <v>0</v>
      </c>
      <c r="V620" s="43">
        <v>0</v>
      </c>
      <c r="W620" s="43">
        <v>0</v>
      </c>
      <c r="X620" s="43">
        <v>0</v>
      </c>
      <c r="Y620" s="223">
        <v>0</v>
      </c>
      <c r="Z620" s="339"/>
      <c r="AA620" s="228">
        <v>0</v>
      </c>
      <c r="AB620" s="43">
        <v>0</v>
      </c>
      <c r="AC620" s="205"/>
      <c r="AD620" s="60"/>
      <c r="AE620" s="69"/>
      <c r="AF620" s="244"/>
      <c r="AG620" s="249"/>
      <c r="AH620" s="228">
        <v>0</v>
      </c>
      <c r="AI620" s="56">
        <f t="shared" si="104"/>
        <v>41487.589999999997</v>
      </c>
      <c r="AJ620" s="31">
        <v>42632</v>
      </c>
      <c r="AK620" s="30">
        <v>41487.589999999997</v>
      </c>
      <c r="AL620" s="43">
        <v>0</v>
      </c>
      <c r="AM620" s="43">
        <v>0</v>
      </c>
      <c r="AN620" s="43">
        <v>0</v>
      </c>
      <c r="AO620" s="43">
        <v>0</v>
      </c>
      <c r="AP620" s="43">
        <v>0</v>
      </c>
      <c r="AQ620" s="43">
        <v>0</v>
      </c>
      <c r="AR620" s="43">
        <v>0</v>
      </c>
      <c r="AS620" s="43">
        <v>0</v>
      </c>
      <c r="AT620" s="43">
        <v>0</v>
      </c>
      <c r="AU620" s="43">
        <v>0</v>
      </c>
      <c r="AV620" s="43"/>
      <c r="AW620" s="60"/>
      <c r="AX620" s="24">
        <f t="shared" si="105"/>
        <v>3845.4100000000035</v>
      </c>
      <c r="AY620" s="24">
        <f t="shared" si="106"/>
        <v>0</v>
      </c>
      <c r="AZ620" s="24">
        <f t="shared" si="107"/>
        <v>3845.4100000000035</v>
      </c>
      <c r="BA620" s="457">
        <f t="shared" si="108"/>
        <v>7</v>
      </c>
      <c r="BB620" s="217">
        <f t="shared" si="112"/>
        <v>0.91517415569232119</v>
      </c>
      <c r="BC620" s="216">
        <f t="shared" si="109"/>
        <v>1</v>
      </c>
      <c r="BD620" s="14">
        <f t="shared" si="113"/>
        <v>57</v>
      </c>
      <c r="BE620" s="349">
        <f t="shared" si="111"/>
        <v>45333</v>
      </c>
    </row>
    <row r="621" spans="1:57" s="14" customFormat="1" x14ac:dyDescent="0.2">
      <c r="A621" s="74">
        <v>42599</v>
      </c>
      <c r="B621" s="75">
        <v>9147754501</v>
      </c>
      <c r="C621" s="22">
        <f>COUNTIF(СписМінфін!$B$2:$B$101,F621)</f>
        <v>1</v>
      </c>
      <c r="D621" s="47">
        <v>9147754501</v>
      </c>
      <c r="E621" s="22" t="str">
        <f t="shared" si="110"/>
        <v>8ТОВАРИСТВО З ОБМЕЖЕНОЮ ВIДПОВIДАЛЬНIСТЮ "ДЖУССО УКРАЇНА"</v>
      </c>
      <c r="F621" s="136" t="s">
        <v>100</v>
      </c>
      <c r="G621" s="459">
        <v>388911426582</v>
      </c>
      <c r="H621" s="31">
        <v>42599</v>
      </c>
      <c r="I621" s="31">
        <v>42599</v>
      </c>
      <c r="J621" s="35"/>
      <c r="K621" s="205">
        <v>91812</v>
      </c>
      <c r="L621" s="49">
        <v>42656</v>
      </c>
      <c r="M621" s="24">
        <f t="shared" si="103"/>
        <v>91812</v>
      </c>
      <c r="N621" s="31">
        <v>42660</v>
      </c>
      <c r="O621" s="30">
        <v>91812</v>
      </c>
      <c r="P621" s="43">
        <v>0</v>
      </c>
      <c r="Q621" s="43">
        <v>0</v>
      </c>
      <c r="R621" s="43">
        <v>0</v>
      </c>
      <c r="S621" s="43">
        <v>0</v>
      </c>
      <c r="T621" s="43">
        <v>0</v>
      </c>
      <c r="U621" s="43">
        <v>0</v>
      </c>
      <c r="V621" s="43">
        <v>0</v>
      </c>
      <c r="W621" s="43">
        <v>0</v>
      </c>
      <c r="X621" s="43">
        <v>0</v>
      </c>
      <c r="Y621" s="223">
        <v>0</v>
      </c>
      <c r="Z621" s="339"/>
      <c r="AA621" s="228">
        <v>0</v>
      </c>
      <c r="AB621" s="43">
        <v>0</v>
      </c>
      <c r="AC621" s="205"/>
      <c r="AD621" s="60"/>
      <c r="AE621" s="69"/>
      <c r="AF621" s="244"/>
      <c r="AG621" s="249"/>
      <c r="AH621" s="228">
        <v>0</v>
      </c>
      <c r="AI621" s="56">
        <f t="shared" si="104"/>
        <v>91812</v>
      </c>
      <c r="AJ621" s="31">
        <v>42664</v>
      </c>
      <c r="AK621" s="30">
        <v>91812</v>
      </c>
      <c r="AL621" s="43">
        <v>0</v>
      </c>
      <c r="AM621" s="43">
        <v>0</v>
      </c>
      <c r="AN621" s="43">
        <v>0</v>
      </c>
      <c r="AO621" s="43">
        <v>0</v>
      </c>
      <c r="AP621" s="43">
        <v>0</v>
      </c>
      <c r="AQ621" s="43">
        <v>0</v>
      </c>
      <c r="AR621" s="43">
        <v>0</v>
      </c>
      <c r="AS621" s="43">
        <v>0</v>
      </c>
      <c r="AT621" s="43">
        <v>0</v>
      </c>
      <c r="AU621" s="43">
        <v>0</v>
      </c>
      <c r="AV621" s="43"/>
      <c r="AW621" s="60"/>
      <c r="AX621" s="24">
        <f t="shared" si="105"/>
        <v>0</v>
      </c>
      <c r="AY621" s="24">
        <f t="shared" si="106"/>
        <v>0</v>
      </c>
      <c r="AZ621" s="24">
        <f t="shared" si="107"/>
        <v>0</v>
      </c>
      <c r="BA621" s="457">
        <f t="shared" si="108"/>
        <v>8</v>
      </c>
      <c r="BB621" s="217">
        <f t="shared" si="112"/>
        <v>1</v>
      </c>
      <c r="BC621" s="216">
        <f t="shared" si="109"/>
        <v>1</v>
      </c>
      <c r="BD621" s="14">
        <f t="shared" si="113"/>
        <v>61</v>
      </c>
      <c r="BE621" s="349">
        <f t="shared" si="111"/>
        <v>91812</v>
      </c>
    </row>
    <row r="622" spans="1:57" s="14" customFormat="1" x14ac:dyDescent="0.2">
      <c r="A622" s="74">
        <v>42631</v>
      </c>
      <c r="B622" s="75">
        <v>9171288190</v>
      </c>
      <c r="C622" s="22">
        <f>COUNTIF(СписМінфін!$B$2:$B$101,F622)</f>
        <v>1</v>
      </c>
      <c r="D622" s="47">
        <v>9171288190</v>
      </c>
      <c r="E622" s="22" t="str">
        <f t="shared" si="110"/>
        <v>9ТОВАРИСТВО З ОБМЕЖЕНОЮ ВIДПОВIДАЛЬНIСТЮ "ДЖУССО УКРАЇНА"</v>
      </c>
      <c r="F622" s="136" t="s">
        <v>100</v>
      </c>
      <c r="G622" s="459">
        <v>388911426582</v>
      </c>
      <c r="H622" s="31">
        <v>42631</v>
      </c>
      <c r="I622" s="31">
        <v>42631</v>
      </c>
      <c r="J622" s="35"/>
      <c r="K622" s="205">
        <v>40375</v>
      </c>
      <c r="L622" s="49">
        <v>42699</v>
      </c>
      <c r="M622" s="24">
        <f t="shared" si="103"/>
        <v>40375</v>
      </c>
      <c r="N622" s="31">
        <v>42699</v>
      </c>
      <c r="O622" s="30">
        <v>40375</v>
      </c>
      <c r="P622" s="43">
        <v>0</v>
      </c>
      <c r="Q622" s="43">
        <v>0</v>
      </c>
      <c r="R622" s="43">
        <v>0</v>
      </c>
      <c r="S622" s="43">
        <v>0</v>
      </c>
      <c r="T622" s="43">
        <v>0</v>
      </c>
      <c r="U622" s="43">
        <v>0</v>
      </c>
      <c r="V622" s="43">
        <v>0</v>
      </c>
      <c r="W622" s="43">
        <v>0</v>
      </c>
      <c r="X622" s="43">
        <v>0</v>
      </c>
      <c r="Y622" s="223">
        <v>0</v>
      </c>
      <c r="Z622" s="339"/>
      <c r="AA622" s="228">
        <v>0</v>
      </c>
      <c r="AB622" s="43">
        <v>0</v>
      </c>
      <c r="AC622" s="205"/>
      <c r="AD622" s="60"/>
      <c r="AE622" s="69"/>
      <c r="AF622" s="244"/>
      <c r="AG622" s="249"/>
      <c r="AH622" s="228">
        <v>0</v>
      </c>
      <c r="AI622" s="56">
        <f t="shared" si="104"/>
        <v>40375</v>
      </c>
      <c r="AJ622" s="31">
        <v>42706</v>
      </c>
      <c r="AK622" s="30">
        <v>40375</v>
      </c>
      <c r="AL622" s="43">
        <v>0</v>
      </c>
      <c r="AM622" s="43">
        <v>0</v>
      </c>
      <c r="AN622" s="43">
        <v>0</v>
      </c>
      <c r="AO622" s="43">
        <v>0</v>
      </c>
      <c r="AP622" s="43">
        <v>0</v>
      </c>
      <c r="AQ622" s="43">
        <v>0</v>
      </c>
      <c r="AR622" s="43">
        <v>0</v>
      </c>
      <c r="AS622" s="43">
        <v>0</v>
      </c>
      <c r="AT622" s="43">
        <v>0</v>
      </c>
      <c r="AU622" s="43">
        <v>0</v>
      </c>
      <c r="AV622" s="43"/>
      <c r="AW622" s="60"/>
      <c r="AX622" s="24">
        <f t="shared" si="105"/>
        <v>0</v>
      </c>
      <c r="AY622" s="24">
        <f t="shared" si="106"/>
        <v>0</v>
      </c>
      <c r="AZ622" s="24">
        <f t="shared" si="107"/>
        <v>0</v>
      </c>
      <c r="BA622" s="457">
        <f t="shared" si="108"/>
        <v>9</v>
      </c>
      <c r="BB622" s="217">
        <f t="shared" si="112"/>
        <v>1</v>
      </c>
      <c r="BC622" s="216">
        <f t="shared" si="109"/>
        <v>1</v>
      </c>
      <c r="BD622" s="14">
        <f t="shared" si="113"/>
        <v>68</v>
      </c>
      <c r="BE622" s="349">
        <f t="shared" si="111"/>
        <v>40375</v>
      </c>
    </row>
    <row r="623" spans="1:57" s="14" customFormat="1" x14ac:dyDescent="0.2">
      <c r="A623" s="74">
        <v>42663</v>
      </c>
      <c r="B623" s="75">
        <v>9198170228</v>
      </c>
      <c r="C623" s="22">
        <f>COUNTIF(СписМінфін!$B$2:$B$101,F623)</f>
        <v>1</v>
      </c>
      <c r="D623" s="47">
        <v>9198170228</v>
      </c>
      <c r="E623" s="22" t="str">
        <f t="shared" si="110"/>
        <v>10ТОВАРИСТВО З ОБМЕЖЕНОЮ ВIДПОВIДАЛЬНIСТЮ "ДЖУССО УКРАЇНА"</v>
      </c>
      <c r="F623" s="136" t="s">
        <v>100</v>
      </c>
      <c r="G623" s="459">
        <v>388911426582</v>
      </c>
      <c r="H623" s="31">
        <v>42663</v>
      </c>
      <c r="I623" s="31">
        <v>42663</v>
      </c>
      <c r="J623" s="35"/>
      <c r="K623" s="30">
        <v>38833</v>
      </c>
      <c r="L623" s="49">
        <v>42699</v>
      </c>
      <c r="M623" s="24">
        <f t="shared" si="103"/>
        <v>38833</v>
      </c>
      <c r="N623" s="31">
        <v>42699</v>
      </c>
      <c r="O623" s="30">
        <v>38833</v>
      </c>
      <c r="P623" s="43">
        <v>0</v>
      </c>
      <c r="Q623" s="43">
        <v>0</v>
      </c>
      <c r="R623" s="43">
        <v>0</v>
      </c>
      <c r="S623" s="43">
        <v>0</v>
      </c>
      <c r="T623" s="43">
        <v>0</v>
      </c>
      <c r="U623" s="43">
        <v>0</v>
      </c>
      <c r="V623" s="43">
        <v>0</v>
      </c>
      <c r="W623" s="43">
        <v>0</v>
      </c>
      <c r="X623" s="43">
        <v>0</v>
      </c>
      <c r="Y623" s="223">
        <v>0</v>
      </c>
      <c r="Z623" s="339"/>
      <c r="AA623" s="228">
        <v>0</v>
      </c>
      <c r="AB623" s="43">
        <v>0</v>
      </c>
      <c r="AC623" s="205"/>
      <c r="AD623" s="60"/>
      <c r="AE623" s="69"/>
      <c r="AF623" s="244"/>
      <c r="AG623" s="249"/>
      <c r="AH623" s="228">
        <v>0</v>
      </c>
      <c r="AI623" s="56">
        <f t="shared" si="104"/>
        <v>38833</v>
      </c>
      <c r="AJ623" s="31">
        <v>42706</v>
      </c>
      <c r="AK623" s="30">
        <v>38833</v>
      </c>
      <c r="AL623" s="43">
        <v>0</v>
      </c>
      <c r="AM623" s="43">
        <v>0</v>
      </c>
      <c r="AN623" s="43">
        <v>0</v>
      </c>
      <c r="AO623" s="43">
        <v>0</v>
      </c>
      <c r="AP623" s="43">
        <v>0</v>
      </c>
      <c r="AQ623" s="43">
        <v>0</v>
      </c>
      <c r="AR623" s="43">
        <v>0</v>
      </c>
      <c r="AS623" s="43">
        <v>0</v>
      </c>
      <c r="AT623" s="43">
        <v>0</v>
      </c>
      <c r="AU623" s="43">
        <v>0</v>
      </c>
      <c r="AV623" s="43"/>
      <c r="AW623" s="60"/>
      <c r="AX623" s="24">
        <f t="shared" si="105"/>
        <v>0</v>
      </c>
      <c r="AY623" s="24">
        <f t="shared" si="106"/>
        <v>0</v>
      </c>
      <c r="AZ623" s="24">
        <f t="shared" si="107"/>
        <v>0</v>
      </c>
      <c r="BA623" s="457">
        <f t="shared" si="108"/>
        <v>10</v>
      </c>
      <c r="BB623" s="217">
        <f t="shared" si="112"/>
        <v>1</v>
      </c>
      <c r="BC623" s="216">
        <f t="shared" si="109"/>
        <v>1</v>
      </c>
      <c r="BD623" s="14">
        <f t="shared" si="113"/>
        <v>36</v>
      </c>
      <c r="BE623" s="349">
        <f t="shared" si="111"/>
        <v>38833</v>
      </c>
    </row>
    <row r="624" spans="1:57" s="14" customFormat="1" x14ac:dyDescent="0.2">
      <c r="A624" s="74">
        <v>42691</v>
      </c>
      <c r="B624" s="75">
        <v>9221404395</v>
      </c>
      <c r="C624" s="22">
        <f>COUNTIF(СписМінфін!$B$2:$B$101,F624)</f>
        <v>1</v>
      </c>
      <c r="D624" s="47">
        <v>9221404395</v>
      </c>
      <c r="E624" s="22" t="str">
        <f t="shared" si="110"/>
        <v>11ТОВАРИСТВО З ОБМЕЖЕНОЮ ВIДПОВIДАЛЬНIСТЮ "ДЖУССО УКРАЇНА"</v>
      </c>
      <c r="F624" s="136" t="s">
        <v>100</v>
      </c>
      <c r="G624" s="459">
        <v>388911426582</v>
      </c>
      <c r="H624" s="31">
        <v>42691</v>
      </c>
      <c r="I624" s="31">
        <v>42691</v>
      </c>
      <c r="J624" s="35"/>
      <c r="K624" s="205">
        <v>51375</v>
      </c>
      <c r="L624" s="49">
        <v>42762</v>
      </c>
      <c r="M624" s="24">
        <f t="shared" si="103"/>
        <v>50041.67</v>
      </c>
      <c r="N624" s="31">
        <v>42765</v>
      </c>
      <c r="O624" s="30">
        <v>50041.67</v>
      </c>
      <c r="P624" s="43">
        <v>0</v>
      </c>
      <c r="Q624" s="43">
        <v>0</v>
      </c>
      <c r="R624" s="43">
        <v>0</v>
      </c>
      <c r="S624" s="43">
        <v>0</v>
      </c>
      <c r="T624" s="43">
        <v>0</v>
      </c>
      <c r="U624" s="43">
        <v>0</v>
      </c>
      <c r="V624" s="43">
        <v>0</v>
      </c>
      <c r="W624" s="43">
        <v>0</v>
      </c>
      <c r="X624" s="43">
        <v>0</v>
      </c>
      <c r="Y624" s="223">
        <v>0</v>
      </c>
      <c r="Z624" s="339"/>
      <c r="AA624" s="228">
        <v>0</v>
      </c>
      <c r="AB624" s="43">
        <v>0</v>
      </c>
      <c r="AC624" s="205"/>
      <c r="AD624" s="60"/>
      <c r="AE624" s="69"/>
      <c r="AF624" s="244"/>
      <c r="AG624" s="249"/>
      <c r="AH624" s="228">
        <v>0</v>
      </c>
      <c r="AI624" s="56">
        <f t="shared" si="104"/>
        <v>50041.67</v>
      </c>
      <c r="AJ624" s="31">
        <v>42769</v>
      </c>
      <c r="AK624" s="30">
        <v>50041.67</v>
      </c>
      <c r="AL624" s="43">
        <v>0</v>
      </c>
      <c r="AM624" s="43">
        <v>0</v>
      </c>
      <c r="AN624" s="43">
        <v>0</v>
      </c>
      <c r="AO624" s="43">
        <v>0</v>
      </c>
      <c r="AP624" s="43">
        <v>0</v>
      </c>
      <c r="AQ624" s="43">
        <v>0</v>
      </c>
      <c r="AR624" s="43">
        <v>0</v>
      </c>
      <c r="AS624" s="43">
        <v>0</v>
      </c>
      <c r="AT624" s="43">
        <v>0</v>
      </c>
      <c r="AU624" s="43">
        <v>0</v>
      </c>
      <c r="AV624" s="43"/>
      <c r="AW624" s="60"/>
      <c r="AX624" s="24">
        <f t="shared" si="105"/>
        <v>1333.3300000000017</v>
      </c>
      <c r="AY624" s="24">
        <f t="shared" si="106"/>
        <v>0</v>
      </c>
      <c r="AZ624" s="24">
        <f t="shared" si="107"/>
        <v>1333.3300000000017</v>
      </c>
      <c r="BA624" s="457">
        <f t="shared" si="108"/>
        <v>11</v>
      </c>
      <c r="BB624" s="217">
        <f t="shared" si="112"/>
        <v>0.97404710462287103</v>
      </c>
      <c r="BC624" s="216">
        <f t="shared" si="109"/>
        <v>1</v>
      </c>
      <c r="BD624" s="14">
        <f t="shared" si="113"/>
        <v>74</v>
      </c>
      <c r="BE624" s="349">
        <f t="shared" si="111"/>
        <v>51375</v>
      </c>
    </row>
    <row r="625" spans="1:57" s="14" customFormat="1" x14ac:dyDescent="0.2">
      <c r="A625" s="74">
        <v>42716</v>
      </c>
      <c r="B625" s="75">
        <v>9239243426</v>
      </c>
      <c r="C625" s="22">
        <f>COUNTIF(СписМінфін!$B$2:$B$101,F625)</f>
        <v>1</v>
      </c>
      <c r="D625" s="47">
        <v>9239243426</v>
      </c>
      <c r="E625" s="22" t="str">
        <f t="shared" si="110"/>
        <v>12ТОВАРИСТВО З ОБМЕЖЕНОЮ ВIДПОВIДАЛЬНIСТЮ "ДЖУССО УКРАЇНА"</v>
      </c>
      <c r="F625" s="136" t="s">
        <v>100</v>
      </c>
      <c r="G625" s="459">
        <v>388911426582</v>
      </c>
      <c r="H625" s="31">
        <v>42716</v>
      </c>
      <c r="I625" s="31">
        <v>42716</v>
      </c>
      <c r="J625" s="35"/>
      <c r="K625" s="205">
        <v>34500</v>
      </c>
      <c r="L625" s="49">
        <v>42762</v>
      </c>
      <c r="M625" s="24">
        <f t="shared" si="103"/>
        <v>34500</v>
      </c>
      <c r="N625" s="31">
        <v>42765</v>
      </c>
      <c r="O625" s="30">
        <v>34500</v>
      </c>
      <c r="P625" s="43">
        <v>0</v>
      </c>
      <c r="Q625" s="43">
        <v>0</v>
      </c>
      <c r="R625" s="43">
        <v>0</v>
      </c>
      <c r="S625" s="43">
        <v>0</v>
      </c>
      <c r="T625" s="43">
        <v>0</v>
      </c>
      <c r="U625" s="43">
        <v>0</v>
      </c>
      <c r="V625" s="43">
        <v>0</v>
      </c>
      <c r="W625" s="43">
        <v>0</v>
      </c>
      <c r="X625" s="43">
        <v>0</v>
      </c>
      <c r="Y625" s="223">
        <v>0</v>
      </c>
      <c r="Z625" s="339"/>
      <c r="AA625" s="228">
        <v>0</v>
      </c>
      <c r="AB625" s="43">
        <v>0</v>
      </c>
      <c r="AC625" s="205"/>
      <c r="AD625" s="60"/>
      <c r="AE625" s="69"/>
      <c r="AF625" s="244"/>
      <c r="AG625" s="249"/>
      <c r="AH625" s="248"/>
      <c r="AI625" s="56">
        <f t="shared" si="104"/>
        <v>34500</v>
      </c>
      <c r="AJ625" s="31">
        <v>42769</v>
      </c>
      <c r="AK625" s="30">
        <v>34500</v>
      </c>
      <c r="AL625" s="43">
        <v>0</v>
      </c>
      <c r="AM625" s="43">
        <v>0</v>
      </c>
      <c r="AN625" s="43">
        <v>0</v>
      </c>
      <c r="AO625" s="43">
        <v>0</v>
      </c>
      <c r="AP625" s="43">
        <v>0</v>
      </c>
      <c r="AQ625" s="43">
        <v>0</v>
      </c>
      <c r="AR625" s="43">
        <v>0</v>
      </c>
      <c r="AS625" s="43">
        <v>0</v>
      </c>
      <c r="AT625" s="43">
        <v>0</v>
      </c>
      <c r="AU625" s="43">
        <v>0</v>
      </c>
      <c r="AV625" s="43"/>
      <c r="AW625" s="60"/>
      <c r="AX625" s="24">
        <f t="shared" si="105"/>
        <v>0</v>
      </c>
      <c r="AY625" s="24">
        <f t="shared" si="106"/>
        <v>0</v>
      </c>
      <c r="AZ625" s="24">
        <f t="shared" si="107"/>
        <v>0</v>
      </c>
      <c r="BA625" s="457">
        <f t="shared" si="108"/>
        <v>12</v>
      </c>
      <c r="BB625" s="217">
        <f t="shared" si="112"/>
        <v>1</v>
      </c>
      <c r="BC625" s="216">
        <f t="shared" si="109"/>
        <v>1</v>
      </c>
      <c r="BD625" s="14">
        <f t="shared" si="113"/>
        <v>49</v>
      </c>
      <c r="BE625" s="349">
        <f t="shared" si="111"/>
        <v>34500</v>
      </c>
    </row>
    <row r="626" spans="1:57" s="14" customFormat="1" x14ac:dyDescent="0.2">
      <c r="A626" s="40">
        <v>42419</v>
      </c>
      <c r="B626" s="22">
        <v>9020455360</v>
      </c>
      <c r="C626" s="22">
        <f>COUNTIF(СписМінфін!$B$2:$B$101,F626)</f>
        <v>1</v>
      </c>
      <c r="D626" s="22">
        <v>9020455360</v>
      </c>
      <c r="E626" s="22" t="str">
        <f t="shared" si="110"/>
        <v>2ТОВАРИСТВО З ОБМЕЖЕНОЮ ВIДПОВIДАЛЬНIСТЮ "ДУНАЙСЬКА СУДНОПЛАВНО-СТІВІДОРНА КОМПАНІЯ"</v>
      </c>
      <c r="F626" s="71" t="s">
        <v>68</v>
      </c>
      <c r="G626" s="41">
        <v>310126915029</v>
      </c>
      <c r="H626" s="40">
        <v>42419</v>
      </c>
      <c r="I626" s="40">
        <v>42419</v>
      </c>
      <c r="J626" s="40" t="s">
        <v>108</v>
      </c>
      <c r="K626" s="42">
        <v>59277566</v>
      </c>
      <c r="L626" s="40">
        <v>42485</v>
      </c>
      <c r="M626" s="24">
        <f t="shared" si="103"/>
        <v>59263246</v>
      </c>
      <c r="N626" s="40">
        <v>42485</v>
      </c>
      <c r="O626" s="24">
        <v>59263246</v>
      </c>
      <c r="P626" s="43">
        <v>0</v>
      </c>
      <c r="Q626" s="43">
        <v>0</v>
      </c>
      <c r="R626" s="43">
        <v>0</v>
      </c>
      <c r="S626" s="43">
        <v>0</v>
      </c>
      <c r="T626" s="43">
        <v>0</v>
      </c>
      <c r="U626" s="43">
        <v>0</v>
      </c>
      <c r="V626" s="43">
        <v>0</v>
      </c>
      <c r="W626" s="43">
        <v>0</v>
      </c>
      <c r="X626" s="43">
        <v>0</v>
      </c>
      <c r="Y626" s="223">
        <v>0</v>
      </c>
      <c r="Z626" s="339"/>
      <c r="AA626" s="228">
        <v>0</v>
      </c>
      <c r="AB626" s="43">
        <v>0</v>
      </c>
      <c r="AC626" s="43">
        <v>0</v>
      </c>
      <c r="AD626" s="43">
        <v>0</v>
      </c>
      <c r="AE626" s="43">
        <v>0</v>
      </c>
      <c r="AF626" s="223">
        <v>0</v>
      </c>
      <c r="AG626" s="234"/>
      <c r="AH626" s="228">
        <v>0</v>
      </c>
      <c r="AI626" s="56">
        <f t="shared" si="104"/>
        <v>59263246</v>
      </c>
      <c r="AJ626" s="40">
        <v>42516</v>
      </c>
      <c r="AK626" s="56">
        <v>59263246</v>
      </c>
      <c r="AL626" s="43">
        <v>0</v>
      </c>
      <c r="AM626" s="43">
        <v>0</v>
      </c>
      <c r="AN626" s="43">
        <v>0</v>
      </c>
      <c r="AO626" s="43">
        <v>0</v>
      </c>
      <c r="AP626" s="43">
        <v>0</v>
      </c>
      <c r="AQ626" s="43">
        <v>0</v>
      </c>
      <c r="AR626" s="43">
        <v>0</v>
      </c>
      <c r="AS626" s="43">
        <v>0</v>
      </c>
      <c r="AT626" s="43">
        <v>0</v>
      </c>
      <c r="AU626" s="43">
        <v>0</v>
      </c>
      <c r="AV626" s="43"/>
      <c r="AW626" s="19"/>
      <c r="AX626" s="24">
        <f t="shared" si="105"/>
        <v>14320</v>
      </c>
      <c r="AY626" s="24">
        <f t="shared" si="106"/>
        <v>0</v>
      </c>
      <c r="AZ626" s="24">
        <f t="shared" si="107"/>
        <v>14320</v>
      </c>
      <c r="BA626" s="457">
        <f t="shared" si="108"/>
        <v>2</v>
      </c>
      <c r="BB626" s="217">
        <f t="shared" si="112"/>
        <v>0.99975842462897346</v>
      </c>
      <c r="BC626" s="216">
        <f t="shared" si="109"/>
        <v>1</v>
      </c>
      <c r="BD626" s="14">
        <f t="shared" si="113"/>
        <v>66</v>
      </c>
      <c r="BE626" s="349">
        <f t="shared" si="111"/>
        <v>59277566</v>
      </c>
    </row>
    <row r="627" spans="1:57" s="14" customFormat="1" x14ac:dyDescent="0.2">
      <c r="A627" s="40">
        <v>42450</v>
      </c>
      <c r="B627" s="22">
        <v>9039642803</v>
      </c>
      <c r="C627" s="22">
        <f>COUNTIF(СписМінфін!$B$2:$B$101,F627)</f>
        <v>1</v>
      </c>
      <c r="D627" s="22">
        <v>9039642803</v>
      </c>
      <c r="E627" s="22" t="str">
        <f t="shared" si="110"/>
        <v>3ТОВАРИСТВО З ОБМЕЖЕНОЮ ВIДПОВIДАЛЬНIСТЮ "ДУНАЙСЬКА СУДНОПЛАВНО-СТІВІДОРНА КОМПАНІЯ"</v>
      </c>
      <c r="F627" s="71" t="s">
        <v>68</v>
      </c>
      <c r="G627" s="41">
        <v>310126915029</v>
      </c>
      <c r="H627" s="40">
        <v>42450</v>
      </c>
      <c r="I627" s="40">
        <v>42450</v>
      </c>
      <c r="J627" s="40" t="s">
        <v>108</v>
      </c>
      <c r="K627" s="42">
        <v>66664923</v>
      </c>
      <c r="L627" s="40">
        <v>42543</v>
      </c>
      <c r="M627" s="24">
        <f t="shared" si="103"/>
        <v>66664923</v>
      </c>
      <c r="N627" s="40">
        <v>42543</v>
      </c>
      <c r="O627" s="24">
        <v>66664923</v>
      </c>
      <c r="P627" s="43">
        <v>0</v>
      </c>
      <c r="Q627" s="43">
        <v>0</v>
      </c>
      <c r="R627" s="43">
        <v>0</v>
      </c>
      <c r="S627" s="43">
        <v>0</v>
      </c>
      <c r="T627" s="43">
        <v>0</v>
      </c>
      <c r="U627" s="43">
        <v>0</v>
      </c>
      <c r="V627" s="43">
        <v>0</v>
      </c>
      <c r="W627" s="43">
        <v>0</v>
      </c>
      <c r="X627" s="43">
        <v>0</v>
      </c>
      <c r="Y627" s="223">
        <v>0</v>
      </c>
      <c r="Z627" s="339"/>
      <c r="AA627" s="228">
        <v>0</v>
      </c>
      <c r="AB627" s="43">
        <v>0</v>
      </c>
      <c r="AC627" s="43">
        <v>0</v>
      </c>
      <c r="AD627" s="43">
        <v>0</v>
      </c>
      <c r="AE627" s="43">
        <v>0</v>
      </c>
      <c r="AF627" s="223">
        <v>0</v>
      </c>
      <c r="AG627" s="234"/>
      <c r="AH627" s="228">
        <v>0</v>
      </c>
      <c r="AI627" s="56">
        <f t="shared" si="104"/>
        <v>66664923</v>
      </c>
      <c r="AJ627" s="40">
        <v>42566</v>
      </c>
      <c r="AK627" s="56">
        <v>66664923</v>
      </c>
      <c r="AL627" s="43">
        <v>0</v>
      </c>
      <c r="AM627" s="43">
        <v>0</v>
      </c>
      <c r="AN627" s="43">
        <v>0</v>
      </c>
      <c r="AO627" s="43">
        <v>0</v>
      </c>
      <c r="AP627" s="43">
        <v>0</v>
      </c>
      <c r="AQ627" s="43">
        <v>0</v>
      </c>
      <c r="AR627" s="43">
        <v>0</v>
      </c>
      <c r="AS627" s="43">
        <v>0</v>
      </c>
      <c r="AT627" s="43">
        <v>0</v>
      </c>
      <c r="AU627" s="43">
        <v>0</v>
      </c>
      <c r="AV627" s="43"/>
      <c r="AW627" s="19"/>
      <c r="AX627" s="24">
        <f t="shared" si="105"/>
        <v>0</v>
      </c>
      <c r="AY627" s="24">
        <f t="shared" si="106"/>
        <v>0</v>
      </c>
      <c r="AZ627" s="24">
        <f t="shared" si="107"/>
        <v>0</v>
      </c>
      <c r="BA627" s="457">
        <f t="shared" si="108"/>
        <v>3</v>
      </c>
      <c r="BB627" s="217">
        <f t="shared" si="112"/>
        <v>1</v>
      </c>
      <c r="BC627" s="216">
        <f t="shared" si="109"/>
        <v>1</v>
      </c>
      <c r="BD627" s="14">
        <f t="shared" si="113"/>
        <v>93</v>
      </c>
      <c r="BE627" s="349">
        <f t="shared" si="111"/>
        <v>66664923</v>
      </c>
    </row>
    <row r="628" spans="1:57" s="14" customFormat="1" x14ac:dyDescent="0.2">
      <c r="A628" s="40">
        <v>42480</v>
      </c>
      <c r="B628" s="22">
        <v>9060854237</v>
      </c>
      <c r="C628" s="22">
        <f>COUNTIF(СписМінфін!$B$2:$B$101,F628)</f>
        <v>1</v>
      </c>
      <c r="D628" s="22">
        <v>9060854237</v>
      </c>
      <c r="E628" s="22" t="str">
        <f t="shared" si="110"/>
        <v>4ТОВАРИСТВО З ОБМЕЖЕНОЮ ВIДПОВIДАЛЬНIСТЮ "ДУНАЙСЬКА СУДНОПЛАВНО-СТІВІДОРНА КОМПАНІЯ"</v>
      </c>
      <c r="F628" s="71" t="s">
        <v>68</v>
      </c>
      <c r="G628" s="41">
        <v>310126915029</v>
      </c>
      <c r="H628" s="40">
        <v>42480</v>
      </c>
      <c r="I628" s="40">
        <v>42480</v>
      </c>
      <c r="J628" s="40" t="s">
        <v>108</v>
      </c>
      <c r="K628" s="42">
        <v>21081721</v>
      </c>
      <c r="L628" s="40">
        <v>42572</v>
      </c>
      <c r="M628" s="24">
        <f t="shared" si="103"/>
        <v>21081721</v>
      </c>
      <c r="N628" s="40">
        <v>42572</v>
      </c>
      <c r="O628" s="24">
        <v>21081721</v>
      </c>
      <c r="P628" s="43">
        <v>0</v>
      </c>
      <c r="Q628" s="43">
        <v>0</v>
      </c>
      <c r="R628" s="43">
        <v>0</v>
      </c>
      <c r="S628" s="43">
        <v>0</v>
      </c>
      <c r="T628" s="43">
        <v>0</v>
      </c>
      <c r="U628" s="43">
        <v>0</v>
      </c>
      <c r="V628" s="43">
        <v>0</v>
      </c>
      <c r="W628" s="43">
        <v>0</v>
      </c>
      <c r="X628" s="43">
        <v>0</v>
      </c>
      <c r="Y628" s="223">
        <v>0</v>
      </c>
      <c r="Z628" s="339"/>
      <c r="AA628" s="228">
        <v>0</v>
      </c>
      <c r="AB628" s="43">
        <v>0</v>
      </c>
      <c r="AC628" s="43">
        <v>0</v>
      </c>
      <c r="AD628" s="43">
        <v>0</v>
      </c>
      <c r="AE628" s="43">
        <v>0</v>
      </c>
      <c r="AF628" s="223">
        <v>0</v>
      </c>
      <c r="AG628" s="234"/>
      <c r="AH628" s="228">
        <v>0</v>
      </c>
      <c r="AI628" s="56">
        <f t="shared" si="104"/>
        <v>21081721</v>
      </c>
      <c r="AJ628" s="40">
        <v>42576</v>
      </c>
      <c r="AK628" s="56">
        <v>21081721</v>
      </c>
      <c r="AL628" s="43">
        <v>0</v>
      </c>
      <c r="AM628" s="43">
        <v>0</v>
      </c>
      <c r="AN628" s="43">
        <v>0</v>
      </c>
      <c r="AO628" s="43">
        <v>0</v>
      </c>
      <c r="AP628" s="43">
        <v>0</v>
      </c>
      <c r="AQ628" s="43">
        <v>0</v>
      </c>
      <c r="AR628" s="43">
        <v>0</v>
      </c>
      <c r="AS628" s="43">
        <v>0</v>
      </c>
      <c r="AT628" s="43">
        <v>0</v>
      </c>
      <c r="AU628" s="43">
        <v>0</v>
      </c>
      <c r="AV628" s="43"/>
      <c r="AW628" s="19"/>
      <c r="AX628" s="24">
        <f t="shared" si="105"/>
        <v>0</v>
      </c>
      <c r="AY628" s="24">
        <f t="shared" si="106"/>
        <v>0</v>
      </c>
      <c r="AZ628" s="24">
        <f t="shared" si="107"/>
        <v>0</v>
      </c>
      <c r="BA628" s="457">
        <f t="shared" si="108"/>
        <v>4</v>
      </c>
      <c r="BB628" s="217">
        <f t="shared" si="112"/>
        <v>1</v>
      </c>
      <c r="BC628" s="216">
        <f t="shared" si="109"/>
        <v>1</v>
      </c>
      <c r="BD628" s="14">
        <f t="shared" si="113"/>
        <v>92</v>
      </c>
      <c r="BE628" s="349">
        <f t="shared" si="111"/>
        <v>21081721</v>
      </c>
    </row>
    <row r="629" spans="1:57" s="14" customFormat="1" x14ac:dyDescent="0.2">
      <c r="A629" s="40">
        <v>42422</v>
      </c>
      <c r="B629" s="22">
        <v>9022018819</v>
      </c>
      <c r="C629" s="22">
        <f>COUNTIF(СписМінфін!$B$2:$B$101,F629)</f>
        <v>1</v>
      </c>
      <c r="D629" s="22">
        <v>9022018819</v>
      </c>
      <c r="E629" s="22" t="str">
        <f t="shared" si="110"/>
        <v>2ТОВАРИСТВО З ОБМЕЖЕНОЮ ВIДПОВIДАЛЬНIСТЮ "ЕЛЕВАТОР-АГРО"</v>
      </c>
      <c r="F629" s="71" t="s">
        <v>85</v>
      </c>
      <c r="G629" s="41">
        <v>369138816073</v>
      </c>
      <c r="H629" s="40">
        <v>42422</v>
      </c>
      <c r="I629" s="40">
        <v>42422</v>
      </c>
      <c r="J629" s="40" t="s">
        <v>108</v>
      </c>
      <c r="K629" s="42">
        <v>56247283</v>
      </c>
      <c r="L629" s="40">
        <v>42468</v>
      </c>
      <c r="M629" s="24">
        <f t="shared" si="103"/>
        <v>56247283</v>
      </c>
      <c r="N629" s="40">
        <v>42468</v>
      </c>
      <c r="O629" s="24">
        <v>56247283</v>
      </c>
      <c r="P629" s="43">
        <v>0</v>
      </c>
      <c r="Q629" s="43">
        <v>0</v>
      </c>
      <c r="R629" s="43">
        <v>0</v>
      </c>
      <c r="S629" s="43">
        <v>0</v>
      </c>
      <c r="T629" s="43">
        <v>0</v>
      </c>
      <c r="U629" s="43">
        <v>0</v>
      </c>
      <c r="V629" s="43">
        <v>0</v>
      </c>
      <c r="W629" s="43">
        <v>0</v>
      </c>
      <c r="X629" s="43">
        <v>0</v>
      </c>
      <c r="Y629" s="223">
        <v>0</v>
      </c>
      <c r="Z629" s="339"/>
      <c r="AA629" s="228">
        <v>0</v>
      </c>
      <c r="AB629" s="43">
        <v>0</v>
      </c>
      <c r="AC629" s="43">
        <v>0</v>
      </c>
      <c r="AD629" s="43">
        <v>0</v>
      </c>
      <c r="AE629" s="43">
        <v>0</v>
      </c>
      <c r="AF629" s="223">
        <v>0</v>
      </c>
      <c r="AG629" s="234"/>
      <c r="AH629" s="228">
        <v>0</v>
      </c>
      <c r="AI629" s="56">
        <f t="shared" si="104"/>
        <v>56247283</v>
      </c>
      <c r="AJ629" s="40">
        <v>42474</v>
      </c>
      <c r="AK629" s="56">
        <v>56247283</v>
      </c>
      <c r="AL629" s="43">
        <v>0</v>
      </c>
      <c r="AM629" s="43">
        <v>0</v>
      </c>
      <c r="AN629" s="43">
        <v>0</v>
      </c>
      <c r="AO629" s="43">
        <v>0</v>
      </c>
      <c r="AP629" s="43">
        <v>0</v>
      </c>
      <c r="AQ629" s="43">
        <v>0</v>
      </c>
      <c r="AR629" s="43">
        <v>0</v>
      </c>
      <c r="AS629" s="43">
        <v>0</v>
      </c>
      <c r="AT629" s="43">
        <v>0</v>
      </c>
      <c r="AU629" s="43">
        <v>0</v>
      </c>
      <c r="AV629" s="43"/>
      <c r="AW629" s="19"/>
      <c r="AX629" s="24">
        <f t="shared" si="105"/>
        <v>0</v>
      </c>
      <c r="AY629" s="24">
        <f t="shared" si="106"/>
        <v>0</v>
      </c>
      <c r="AZ629" s="24">
        <f t="shared" si="107"/>
        <v>0</v>
      </c>
      <c r="BA629" s="457">
        <f t="shared" si="108"/>
        <v>2</v>
      </c>
      <c r="BB629" s="217">
        <f t="shared" si="112"/>
        <v>1</v>
      </c>
      <c r="BC629" s="216">
        <f t="shared" si="109"/>
        <v>1</v>
      </c>
      <c r="BD629" s="14">
        <f t="shared" si="113"/>
        <v>46</v>
      </c>
      <c r="BE629" s="349">
        <f t="shared" si="111"/>
        <v>56247283</v>
      </c>
    </row>
    <row r="630" spans="1:57" s="14" customFormat="1" x14ac:dyDescent="0.2">
      <c r="A630" s="40">
        <v>42447</v>
      </c>
      <c r="B630" s="22">
        <v>9038886229</v>
      </c>
      <c r="C630" s="22">
        <f>COUNTIF(СписМінфін!$B$2:$B$101,F630)</f>
        <v>1</v>
      </c>
      <c r="D630" s="22">
        <v>9038886229</v>
      </c>
      <c r="E630" s="22" t="str">
        <f t="shared" si="110"/>
        <v>3ТОВАРИСТВО З ОБМЕЖЕНОЮ ВIДПОВIДАЛЬНIСТЮ "ЕЛЕВАТОР-АГРО"</v>
      </c>
      <c r="F630" s="71" t="s">
        <v>85</v>
      </c>
      <c r="G630" s="41">
        <v>369138816073</v>
      </c>
      <c r="H630" s="40">
        <v>42447</v>
      </c>
      <c r="I630" s="40">
        <v>42447</v>
      </c>
      <c r="J630" s="40" t="s">
        <v>108</v>
      </c>
      <c r="K630" s="42">
        <v>119028980</v>
      </c>
      <c r="L630" s="40">
        <v>42485</v>
      </c>
      <c r="M630" s="24">
        <f t="shared" si="103"/>
        <v>119028980</v>
      </c>
      <c r="N630" s="40">
        <v>42485</v>
      </c>
      <c r="O630" s="24">
        <v>119028980</v>
      </c>
      <c r="P630" s="43">
        <v>0</v>
      </c>
      <c r="Q630" s="43">
        <v>0</v>
      </c>
      <c r="R630" s="43">
        <v>0</v>
      </c>
      <c r="S630" s="43">
        <v>0</v>
      </c>
      <c r="T630" s="43">
        <v>0</v>
      </c>
      <c r="U630" s="43">
        <v>0</v>
      </c>
      <c r="V630" s="43">
        <v>0</v>
      </c>
      <c r="W630" s="43">
        <v>0</v>
      </c>
      <c r="X630" s="43">
        <v>0</v>
      </c>
      <c r="Y630" s="223">
        <v>0</v>
      </c>
      <c r="Z630" s="339"/>
      <c r="AA630" s="228">
        <v>0</v>
      </c>
      <c r="AB630" s="43">
        <v>0</v>
      </c>
      <c r="AC630" s="43">
        <v>0</v>
      </c>
      <c r="AD630" s="43">
        <v>0</v>
      </c>
      <c r="AE630" s="43">
        <v>0</v>
      </c>
      <c r="AF630" s="223">
        <v>0</v>
      </c>
      <c r="AG630" s="234"/>
      <c r="AH630" s="228">
        <v>0</v>
      </c>
      <c r="AI630" s="56">
        <f t="shared" si="104"/>
        <v>119028980</v>
      </c>
      <c r="AJ630" s="40">
        <v>42488</v>
      </c>
      <c r="AK630" s="56">
        <v>119028980</v>
      </c>
      <c r="AL630" s="43">
        <v>0</v>
      </c>
      <c r="AM630" s="43">
        <v>0</v>
      </c>
      <c r="AN630" s="43">
        <v>0</v>
      </c>
      <c r="AO630" s="43">
        <v>0</v>
      </c>
      <c r="AP630" s="43">
        <v>0</v>
      </c>
      <c r="AQ630" s="43">
        <v>0</v>
      </c>
      <c r="AR630" s="43">
        <v>0</v>
      </c>
      <c r="AS630" s="43">
        <v>0</v>
      </c>
      <c r="AT630" s="43">
        <v>0</v>
      </c>
      <c r="AU630" s="43">
        <v>0</v>
      </c>
      <c r="AV630" s="43"/>
      <c r="AW630" s="19"/>
      <c r="AX630" s="24">
        <f t="shared" si="105"/>
        <v>0</v>
      </c>
      <c r="AY630" s="24">
        <f t="shared" si="106"/>
        <v>0</v>
      </c>
      <c r="AZ630" s="24">
        <f t="shared" si="107"/>
        <v>0</v>
      </c>
      <c r="BA630" s="457">
        <f t="shared" si="108"/>
        <v>3</v>
      </c>
      <c r="BB630" s="217">
        <f t="shared" si="112"/>
        <v>1</v>
      </c>
      <c r="BC630" s="216">
        <f t="shared" si="109"/>
        <v>1</v>
      </c>
      <c r="BD630" s="14">
        <f t="shared" si="113"/>
        <v>38</v>
      </c>
      <c r="BE630" s="349">
        <f t="shared" si="111"/>
        <v>119028980</v>
      </c>
    </row>
    <row r="631" spans="1:57" s="14" customFormat="1" x14ac:dyDescent="0.2">
      <c r="A631" s="40">
        <v>42419</v>
      </c>
      <c r="B631" s="22">
        <v>9020786317</v>
      </c>
      <c r="C631" s="22">
        <f>COUNTIF(СписМінфін!$B$2:$B$101,F631)</f>
        <v>1</v>
      </c>
      <c r="D631" s="22">
        <v>9020786317</v>
      </c>
      <c r="E631" s="22" t="str">
        <f t="shared" si="110"/>
        <v>2ТОВАРИСТВО З ОБМЕЖЕНОЮ ВIДПОВIДАЛЬНIСТЮ "ЕЛЕКТРОЛЮКС УКРАЇНА"</v>
      </c>
      <c r="F631" s="71" t="s">
        <v>95</v>
      </c>
      <c r="G631" s="41">
        <v>371830009158</v>
      </c>
      <c r="H631" s="40">
        <v>42419</v>
      </c>
      <c r="I631" s="40">
        <v>42419</v>
      </c>
      <c r="J631" s="40" t="s">
        <v>108</v>
      </c>
      <c r="K631" s="42">
        <v>9030297</v>
      </c>
      <c r="L631" s="40">
        <v>42450</v>
      </c>
      <c r="M631" s="24">
        <f t="shared" si="103"/>
        <v>9030297</v>
      </c>
      <c r="N631" s="40">
        <v>42451</v>
      </c>
      <c r="O631" s="24">
        <v>9030297</v>
      </c>
      <c r="P631" s="43">
        <v>0</v>
      </c>
      <c r="Q631" s="43">
        <v>0</v>
      </c>
      <c r="R631" s="43">
        <v>0</v>
      </c>
      <c r="S631" s="43">
        <v>0</v>
      </c>
      <c r="T631" s="43">
        <v>0</v>
      </c>
      <c r="U631" s="43">
        <v>0</v>
      </c>
      <c r="V631" s="43">
        <v>0</v>
      </c>
      <c r="W631" s="43">
        <v>0</v>
      </c>
      <c r="X631" s="43">
        <v>0</v>
      </c>
      <c r="Y631" s="223">
        <v>0</v>
      </c>
      <c r="Z631" s="339"/>
      <c r="AA631" s="228">
        <v>0</v>
      </c>
      <c r="AB631" s="43">
        <v>0</v>
      </c>
      <c r="AC631" s="43">
        <v>0</v>
      </c>
      <c r="AD631" s="43">
        <v>0</v>
      </c>
      <c r="AE631" s="43">
        <v>0</v>
      </c>
      <c r="AF631" s="223">
        <v>0</v>
      </c>
      <c r="AG631" s="234"/>
      <c r="AH631" s="228">
        <v>0</v>
      </c>
      <c r="AI631" s="56">
        <f t="shared" si="104"/>
        <v>9030297</v>
      </c>
      <c r="AJ631" s="40">
        <v>42458</v>
      </c>
      <c r="AK631" s="56">
        <v>9030297</v>
      </c>
      <c r="AL631" s="43">
        <v>0</v>
      </c>
      <c r="AM631" s="43">
        <v>0</v>
      </c>
      <c r="AN631" s="43">
        <v>0</v>
      </c>
      <c r="AO631" s="43">
        <v>0</v>
      </c>
      <c r="AP631" s="43">
        <v>0</v>
      </c>
      <c r="AQ631" s="43">
        <v>0</v>
      </c>
      <c r="AR631" s="43">
        <v>0</v>
      </c>
      <c r="AS631" s="43">
        <v>0</v>
      </c>
      <c r="AT631" s="43">
        <v>0</v>
      </c>
      <c r="AU631" s="43">
        <v>0</v>
      </c>
      <c r="AV631" s="43"/>
      <c r="AW631" s="19"/>
      <c r="AX631" s="24">
        <f t="shared" si="105"/>
        <v>0</v>
      </c>
      <c r="AY631" s="24">
        <f t="shared" si="106"/>
        <v>0</v>
      </c>
      <c r="AZ631" s="24">
        <f t="shared" si="107"/>
        <v>0</v>
      </c>
      <c r="BA631" s="457">
        <f t="shared" si="108"/>
        <v>2</v>
      </c>
      <c r="BB631" s="217">
        <f t="shared" si="112"/>
        <v>1</v>
      </c>
      <c r="BC631" s="216">
        <f t="shared" si="109"/>
        <v>1</v>
      </c>
      <c r="BD631" s="14">
        <f t="shared" si="113"/>
        <v>32</v>
      </c>
      <c r="BE631" s="349">
        <f t="shared" si="111"/>
        <v>9030297</v>
      </c>
    </row>
    <row r="632" spans="1:57" s="14" customFormat="1" x14ac:dyDescent="0.2">
      <c r="A632" s="40">
        <v>42447</v>
      </c>
      <c r="B632" s="22">
        <v>9038734017</v>
      </c>
      <c r="C632" s="22">
        <f>COUNTIF(СписМінфін!$B$2:$B$101,F632)</f>
        <v>1</v>
      </c>
      <c r="D632" s="22">
        <v>9038734017</v>
      </c>
      <c r="E632" s="22" t="str">
        <f t="shared" si="110"/>
        <v>3ТОВАРИСТВО З ОБМЕЖЕНОЮ ВIДПОВIДАЛЬНIСТЮ "ЕЛЕКТРОЛЮКС УКРАЇНА"</v>
      </c>
      <c r="F632" s="71" t="s">
        <v>95</v>
      </c>
      <c r="G632" s="41">
        <v>371830009158</v>
      </c>
      <c r="H632" s="40">
        <v>42447</v>
      </c>
      <c r="I632" s="40">
        <v>42447</v>
      </c>
      <c r="J632" s="40" t="s">
        <v>108</v>
      </c>
      <c r="K632" s="56">
        <v>13610782</v>
      </c>
      <c r="L632" s="40">
        <v>42480</v>
      </c>
      <c r="M632" s="24">
        <f t="shared" si="103"/>
        <v>13610782</v>
      </c>
      <c r="N632" s="40">
        <v>42481</v>
      </c>
      <c r="O632" s="24">
        <v>13610782</v>
      </c>
      <c r="P632" s="43">
        <v>0</v>
      </c>
      <c r="Q632" s="43">
        <v>0</v>
      </c>
      <c r="R632" s="43">
        <v>0</v>
      </c>
      <c r="S632" s="43">
        <v>0</v>
      </c>
      <c r="T632" s="43">
        <v>0</v>
      </c>
      <c r="U632" s="43">
        <v>0</v>
      </c>
      <c r="V632" s="43">
        <v>0</v>
      </c>
      <c r="W632" s="43">
        <v>0</v>
      </c>
      <c r="X632" s="43">
        <v>0</v>
      </c>
      <c r="Y632" s="223">
        <v>0</v>
      </c>
      <c r="Z632" s="339"/>
      <c r="AA632" s="228">
        <v>0</v>
      </c>
      <c r="AB632" s="43">
        <v>0</v>
      </c>
      <c r="AC632" s="43">
        <v>0</v>
      </c>
      <c r="AD632" s="43">
        <v>0</v>
      </c>
      <c r="AE632" s="43">
        <v>0</v>
      </c>
      <c r="AF632" s="223">
        <v>0</v>
      </c>
      <c r="AG632" s="234"/>
      <c r="AH632" s="228">
        <v>0</v>
      </c>
      <c r="AI632" s="56">
        <f t="shared" si="104"/>
        <v>13610782</v>
      </c>
      <c r="AJ632" s="40">
        <v>42489</v>
      </c>
      <c r="AK632" s="56">
        <v>13610782</v>
      </c>
      <c r="AL632" s="43">
        <v>0</v>
      </c>
      <c r="AM632" s="43">
        <v>0</v>
      </c>
      <c r="AN632" s="43">
        <v>0</v>
      </c>
      <c r="AO632" s="43">
        <v>0</v>
      </c>
      <c r="AP632" s="43">
        <v>0</v>
      </c>
      <c r="AQ632" s="43">
        <v>0</v>
      </c>
      <c r="AR632" s="43">
        <v>0</v>
      </c>
      <c r="AS632" s="43">
        <v>0</v>
      </c>
      <c r="AT632" s="43">
        <v>0</v>
      </c>
      <c r="AU632" s="43">
        <v>0</v>
      </c>
      <c r="AV632" s="43"/>
      <c r="AW632" s="19"/>
      <c r="AX632" s="24">
        <f t="shared" si="105"/>
        <v>0</v>
      </c>
      <c r="AY632" s="24">
        <f t="shared" si="106"/>
        <v>0</v>
      </c>
      <c r="AZ632" s="24">
        <f t="shared" si="107"/>
        <v>0</v>
      </c>
      <c r="BA632" s="457">
        <f t="shared" si="108"/>
        <v>3</v>
      </c>
      <c r="BB632" s="217">
        <f t="shared" si="112"/>
        <v>1</v>
      </c>
      <c r="BC632" s="216">
        <f t="shared" si="109"/>
        <v>1</v>
      </c>
      <c r="BD632" s="14">
        <f t="shared" si="113"/>
        <v>34</v>
      </c>
      <c r="BE632" s="349">
        <f t="shared" si="111"/>
        <v>13610782</v>
      </c>
    </row>
    <row r="633" spans="1:57" s="14" customFormat="1" x14ac:dyDescent="0.2">
      <c r="A633" s="40">
        <v>42479</v>
      </c>
      <c r="B633" s="22">
        <v>9059984253</v>
      </c>
      <c r="C633" s="22">
        <f>COUNTIF(СписМінфін!$B$2:$B$101,F633)</f>
        <v>1</v>
      </c>
      <c r="D633" s="22">
        <v>9059984253</v>
      </c>
      <c r="E633" s="22" t="str">
        <f t="shared" si="110"/>
        <v>4ТОВАРИСТВО З ОБМЕЖЕНОЮ ВIДПОВIДАЛЬНIСТЮ "ЕЛЕКТРОЛЮКС УКРАЇНА"</v>
      </c>
      <c r="F633" s="71" t="s">
        <v>95</v>
      </c>
      <c r="G633" s="41">
        <v>371830009158</v>
      </c>
      <c r="H633" s="40">
        <v>42479</v>
      </c>
      <c r="I633" s="40">
        <v>42479</v>
      </c>
      <c r="J633" s="40" t="s">
        <v>108</v>
      </c>
      <c r="K633" s="56">
        <v>11763998</v>
      </c>
      <c r="L633" s="40">
        <v>42513</v>
      </c>
      <c r="M633" s="24">
        <f t="shared" si="103"/>
        <v>11756008</v>
      </c>
      <c r="N633" s="40">
        <v>42514</v>
      </c>
      <c r="O633" s="24">
        <v>11756008</v>
      </c>
      <c r="P633" s="43">
        <v>0</v>
      </c>
      <c r="Q633" s="43">
        <v>0</v>
      </c>
      <c r="R633" s="43">
        <v>0</v>
      </c>
      <c r="S633" s="43">
        <v>0</v>
      </c>
      <c r="T633" s="43">
        <v>0</v>
      </c>
      <c r="U633" s="43">
        <v>0</v>
      </c>
      <c r="V633" s="43">
        <v>0</v>
      </c>
      <c r="W633" s="43">
        <v>0</v>
      </c>
      <c r="X633" s="43">
        <v>0</v>
      </c>
      <c r="Y633" s="223">
        <v>0</v>
      </c>
      <c r="Z633" s="339"/>
      <c r="AA633" s="228">
        <v>0</v>
      </c>
      <c r="AB633" s="43">
        <v>0</v>
      </c>
      <c r="AC633" s="43">
        <v>0</v>
      </c>
      <c r="AD633" s="43">
        <v>0</v>
      </c>
      <c r="AE633" s="43">
        <v>0</v>
      </c>
      <c r="AF633" s="223">
        <v>0</v>
      </c>
      <c r="AG633" s="234"/>
      <c r="AH633" s="228">
        <v>0</v>
      </c>
      <c r="AI633" s="56">
        <f t="shared" si="104"/>
        <v>11756008</v>
      </c>
      <c r="AJ633" s="40">
        <v>42520</v>
      </c>
      <c r="AK633" s="56">
        <v>11756008</v>
      </c>
      <c r="AL633" s="43">
        <v>0</v>
      </c>
      <c r="AM633" s="43">
        <v>0</v>
      </c>
      <c r="AN633" s="43">
        <v>0</v>
      </c>
      <c r="AO633" s="43">
        <v>0</v>
      </c>
      <c r="AP633" s="43">
        <v>0</v>
      </c>
      <c r="AQ633" s="43">
        <v>0</v>
      </c>
      <c r="AR633" s="43">
        <v>0</v>
      </c>
      <c r="AS633" s="43">
        <v>0</v>
      </c>
      <c r="AT633" s="43">
        <v>0</v>
      </c>
      <c r="AU633" s="43">
        <v>0</v>
      </c>
      <c r="AV633" s="43"/>
      <c r="AW633" s="19"/>
      <c r="AX633" s="24">
        <f t="shared" si="105"/>
        <v>7990</v>
      </c>
      <c r="AY633" s="24">
        <f t="shared" si="106"/>
        <v>0</v>
      </c>
      <c r="AZ633" s="24">
        <f t="shared" si="107"/>
        <v>7990</v>
      </c>
      <c r="BA633" s="457">
        <f t="shared" si="108"/>
        <v>4</v>
      </c>
      <c r="BB633" s="217">
        <f t="shared" si="112"/>
        <v>0.99932080913308552</v>
      </c>
      <c r="BC633" s="216">
        <f t="shared" si="109"/>
        <v>1</v>
      </c>
      <c r="BD633" s="14">
        <f t="shared" si="113"/>
        <v>35</v>
      </c>
      <c r="BE633" s="349">
        <f t="shared" si="111"/>
        <v>11763998</v>
      </c>
    </row>
    <row r="634" spans="1:57" s="14" customFormat="1" x14ac:dyDescent="0.2">
      <c r="A634" s="40">
        <v>42507</v>
      </c>
      <c r="B634" s="22">
        <v>9079243134</v>
      </c>
      <c r="C634" s="22">
        <f>COUNTIF(СписМінфін!$B$2:$B$101,F634)</f>
        <v>1</v>
      </c>
      <c r="D634" s="22">
        <v>9079243134</v>
      </c>
      <c r="E634" s="22" t="str">
        <f t="shared" si="110"/>
        <v>5ТОВАРИСТВО З ОБМЕЖЕНОЮ ВIДПОВIДАЛЬНIСТЮ "ЕЛЕКТРОЛЮКС УКРАЇНА"</v>
      </c>
      <c r="F634" s="71" t="s">
        <v>95</v>
      </c>
      <c r="G634" s="41">
        <v>371830009158</v>
      </c>
      <c r="H634" s="40">
        <v>42507</v>
      </c>
      <c r="I634" s="40">
        <v>42507</v>
      </c>
      <c r="J634" s="40" t="s">
        <v>108</v>
      </c>
      <c r="K634" s="56">
        <v>8757595</v>
      </c>
      <c r="L634" s="40">
        <v>42542</v>
      </c>
      <c r="M634" s="24">
        <f t="shared" si="103"/>
        <v>8757595</v>
      </c>
      <c r="N634" s="40">
        <v>42543</v>
      </c>
      <c r="O634" s="24">
        <v>8757595</v>
      </c>
      <c r="P634" s="43">
        <v>0</v>
      </c>
      <c r="Q634" s="43">
        <v>0</v>
      </c>
      <c r="R634" s="43">
        <v>0</v>
      </c>
      <c r="S634" s="43">
        <v>0</v>
      </c>
      <c r="T634" s="43">
        <v>0</v>
      </c>
      <c r="U634" s="43">
        <v>0</v>
      </c>
      <c r="V634" s="43">
        <v>0</v>
      </c>
      <c r="W634" s="43">
        <v>0</v>
      </c>
      <c r="X634" s="43">
        <v>0</v>
      </c>
      <c r="Y634" s="223">
        <v>0</v>
      </c>
      <c r="Z634" s="339"/>
      <c r="AA634" s="228">
        <v>0</v>
      </c>
      <c r="AB634" s="43">
        <v>0</v>
      </c>
      <c r="AC634" s="43">
        <v>0</v>
      </c>
      <c r="AD634" s="43">
        <v>0</v>
      </c>
      <c r="AE634" s="43">
        <v>0</v>
      </c>
      <c r="AF634" s="223">
        <v>0</v>
      </c>
      <c r="AG634" s="234"/>
      <c r="AH634" s="228">
        <v>0</v>
      </c>
      <c r="AI634" s="56">
        <f t="shared" si="104"/>
        <v>8757595</v>
      </c>
      <c r="AJ634" s="40">
        <v>42562</v>
      </c>
      <c r="AK634" s="56">
        <v>8757595</v>
      </c>
      <c r="AL634" s="43">
        <v>0</v>
      </c>
      <c r="AM634" s="43">
        <v>0</v>
      </c>
      <c r="AN634" s="43">
        <v>0</v>
      </c>
      <c r="AO634" s="43">
        <v>0</v>
      </c>
      <c r="AP634" s="43">
        <v>0</v>
      </c>
      <c r="AQ634" s="43">
        <v>0</v>
      </c>
      <c r="AR634" s="43">
        <v>0</v>
      </c>
      <c r="AS634" s="43">
        <v>0</v>
      </c>
      <c r="AT634" s="43">
        <v>0</v>
      </c>
      <c r="AU634" s="43">
        <v>0</v>
      </c>
      <c r="AV634" s="43"/>
      <c r="AW634" s="19"/>
      <c r="AX634" s="24">
        <f t="shared" si="105"/>
        <v>0</v>
      </c>
      <c r="AY634" s="24">
        <f t="shared" si="106"/>
        <v>0</v>
      </c>
      <c r="AZ634" s="24">
        <f t="shared" si="107"/>
        <v>0</v>
      </c>
      <c r="BA634" s="457">
        <f t="shared" si="108"/>
        <v>5</v>
      </c>
      <c r="BB634" s="217">
        <f t="shared" si="112"/>
        <v>1</v>
      </c>
      <c r="BC634" s="216">
        <f t="shared" si="109"/>
        <v>1</v>
      </c>
      <c r="BD634" s="14">
        <f t="shared" si="113"/>
        <v>36</v>
      </c>
      <c r="BE634" s="349">
        <f t="shared" si="111"/>
        <v>8757595</v>
      </c>
    </row>
    <row r="635" spans="1:57" s="14" customFormat="1" x14ac:dyDescent="0.2">
      <c r="A635" s="40">
        <v>42538</v>
      </c>
      <c r="B635" s="22">
        <v>9101575395</v>
      </c>
      <c r="C635" s="22">
        <f>COUNTIF(СписМінфін!$B$2:$B$101,F635)</f>
        <v>1</v>
      </c>
      <c r="D635" s="22">
        <v>9101575395</v>
      </c>
      <c r="E635" s="22" t="str">
        <f t="shared" si="110"/>
        <v>6ТОВАРИСТВО З ОБМЕЖЕНОЮ ВIДПОВIДАЛЬНIСТЮ "ЕЛЕКТРОЛЮКС УКРАЇНА"</v>
      </c>
      <c r="F635" s="71" t="s">
        <v>95</v>
      </c>
      <c r="G635" s="41">
        <v>371830009158</v>
      </c>
      <c r="H635" s="40">
        <v>42538</v>
      </c>
      <c r="I635" s="40">
        <v>42538</v>
      </c>
      <c r="J635" s="40" t="s">
        <v>108</v>
      </c>
      <c r="K635" s="56">
        <v>11819915</v>
      </c>
      <c r="L635" s="40">
        <v>42572</v>
      </c>
      <c r="M635" s="24">
        <f t="shared" si="103"/>
        <v>11819915</v>
      </c>
      <c r="N635" s="40">
        <v>42573</v>
      </c>
      <c r="O635" s="24">
        <v>11819915</v>
      </c>
      <c r="P635" s="43">
        <v>0</v>
      </c>
      <c r="Q635" s="43">
        <v>0</v>
      </c>
      <c r="R635" s="43">
        <v>0</v>
      </c>
      <c r="S635" s="43">
        <v>0</v>
      </c>
      <c r="T635" s="43">
        <v>0</v>
      </c>
      <c r="U635" s="43">
        <v>0</v>
      </c>
      <c r="V635" s="43">
        <v>0</v>
      </c>
      <c r="W635" s="43">
        <v>0</v>
      </c>
      <c r="X635" s="43">
        <v>0</v>
      </c>
      <c r="Y635" s="223">
        <v>0</v>
      </c>
      <c r="Z635" s="339"/>
      <c r="AA635" s="228">
        <v>0</v>
      </c>
      <c r="AB635" s="43">
        <v>0</v>
      </c>
      <c r="AC635" s="43">
        <v>0</v>
      </c>
      <c r="AD635" s="43">
        <v>0</v>
      </c>
      <c r="AE635" s="43">
        <v>0</v>
      </c>
      <c r="AF635" s="223">
        <v>0</v>
      </c>
      <c r="AG635" s="234"/>
      <c r="AH635" s="228">
        <v>0</v>
      </c>
      <c r="AI635" s="56">
        <f t="shared" si="104"/>
        <v>11819915</v>
      </c>
      <c r="AJ635" s="40">
        <v>42580</v>
      </c>
      <c r="AK635" s="56">
        <v>11819915</v>
      </c>
      <c r="AL635" s="43">
        <v>0</v>
      </c>
      <c r="AM635" s="43">
        <v>0</v>
      </c>
      <c r="AN635" s="43">
        <v>0</v>
      </c>
      <c r="AO635" s="43">
        <v>0</v>
      </c>
      <c r="AP635" s="43">
        <v>0</v>
      </c>
      <c r="AQ635" s="43">
        <v>0</v>
      </c>
      <c r="AR635" s="43">
        <v>0</v>
      </c>
      <c r="AS635" s="43">
        <v>0</v>
      </c>
      <c r="AT635" s="43">
        <v>0</v>
      </c>
      <c r="AU635" s="43">
        <v>0</v>
      </c>
      <c r="AV635" s="43"/>
      <c r="AW635" s="19"/>
      <c r="AX635" s="24">
        <f t="shared" si="105"/>
        <v>0</v>
      </c>
      <c r="AY635" s="24">
        <f t="shared" si="106"/>
        <v>0</v>
      </c>
      <c r="AZ635" s="24">
        <f t="shared" si="107"/>
        <v>0</v>
      </c>
      <c r="BA635" s="457">
        <f t="shared" si="108"/>
        <v>6</v>
      </c>
      <c r="BB635" s="217">
        <f t="shared" si="112"/>
        <v>1</v>
      </c>
      <c r="BC635" s="216">
        <f t="shared" si="109"/>
        <v>1</v>
      </c>
      <c r="BD635" s="14">
        <f t="shared" si="113"/>
        <v>35</v>
      </c>
      <c r="BE635" s="349">
        <f t="shared" si="111"/>
        <v>11819915</v>
      </c>
    </row>
    <row r="636" spans="1:57" s="14" customFormat="1" x14ac:dyDescent="0.2">
      <c r="A636" s="40">
        <v>42569</v>
      </c>
      <c r="B636" s="22">
        <v>9122646272</v>
      </c>
      <c r="C636" s="22">
        <f>COUNTIF(СписМінфін!$B$2:$B$101,F636)</f>
        <v>1</v>
      </c>
      <c r="D636" s="22">
        <v>9122646272</v>
      </c>
      <c r="E636" s="22" t="str">
        <f t="shared" si="110"/>
        <v>7ТОВАРИСТВО З ОБМЕЖЕНОЮ ВIДПОВIДАЛЬНIСТЮ "ЕЛЕКТРОЛЮКС УКРАЇНА"</v>
      </c>
      <c r="F636" s="71" t="s">
        <v>95</v>
      </c>
      <c r="G636" s="41">
        <v>371830009158</v>
      </c>
      <c r="H636" s="40">
        <v>42569</v>
      </c>
      <c r="I636" s="40">
        <v>42569</v>
      </c>
      <c r="J636" s="40" t="s">
        <v>108</v>
      </c>
      <c r="K636" s="56">
        <v>11637252</v>
      </c>
      <c r="L636" s="40">
        <v>42627</v>
      </c>
      <c r="M636" s="24">
        <f t="shared" si="103"/>
        <v>11637252</v>
      </c>
      <c r="N636" s="40">
        <v>42627</v>
      </c>
      <c r="O636" s="24">
        <v>11637252</v>
      </c>
      <c r="P636" s="43">
        <v>0</v>
      </c>
      <c r="Q636" s="43">
        <v>0</v>
      </c>
      <c r="R636" s="43">
        <v>0</v>
      </c>
      <c r="S636" s="43">
        <v>0</v>
      </c>
      <c r="T636" s="43">
        <v>0</v>
      </c>
      <c r="U636" s="43">
        <v>0</v>
      </c>
      <c r="V636" s="43">
        <v>0</v>
      </c>
      <c r="W636" s="43">
        <v>0</v>
      </c>
      <c r="X636" s="43">
        <v>0</v>
      </c>
      <c r="Y636" s="223">
        <v>0</v>
      </c>
      <c r="Z636" s="339"/>
      <c r="AA636" s="228">
        <v>0</v>
      </c>
      <c r="AB636" s="43">
        <v>0</v>
      </c>
      <c r="AC636" s="43">
        <v>0</v>
      </c>
      <c r="AD636" s="43">
        <v>0</v>
      </c>
      <c r="AE636" s="43">
        <v>0</v>
      </c>
      <c r="AF636" s="223">
        <v>0</v>
      </c>
      <c r="AG636" s="234"/>
      <c r="AH636" s="228">
        <v>0</v>
      </c>
      <c r="AI636" s="56">
        <f t="shared" si="104"/>
        <v>11637252</v>
      </c>
      <c r="AJ636" s="40">
        <v>42632</v>
      </c>
      <c r="AK636" s="56">
        <v>11637252</v>
      </c>
      <c r="AL636" s="43">
        <v>0</v>
      </c>
      <c r="AM636" s="43">
        <v>0</v>
      </c>
      <c r="AN636" s="43">
        <v>0</v>
      </c>
      <c r="AO636" s="43">
        <v>0</v>
      </c>
      <c r="AP636" s="43">
        <v>0</v>
      </c>
      <c r="AQ636" s="43">
        <v>0</v>
      </c>
      <c r="AR636" s="43">
        <v>0</v>
      </c>
      <c r="AS636" s="43">
        <v>0</v>
      </c>
      <c r="AT636" s="43">
        <v>0</v>
      </c>
      <c r="AU636" s="43">
        <v>0</v>
      </c>
      <c r="AV636" s="43"/>
      <c r="AW636" s="19"/>
      <c r="AX636" s="24">
        <f t="shared" si="105"/>
        <v>0</v>
      </c>
      <c r="AY636" s="24">
        <f t="shared" si="106"/>
        <v>0</v>
      </c>
      <c r="AZ636" s="24">
        <f t="shared" si="107"/>
        <v>0</v>
      </c>
      <c r="BA636" s="457">
        <f t="shared" si="108"/>
        <v>7</v>
      </c>
      <c r="BB636" s="217">
        <f t="shared" si="112"/>
        <v>1</v>
      </c>
      <c r="BC636" s="216">
        <f t="shared" si="109"/>
        <v>1</v>
      </c>
      <c r="BD636" s="14">
        <f t="shared" si="113"/>
        <v>58</v>
      </c>
      <c r="BE636" s="349">
        <f t="shared" si="111"/>
        <v>11637252</v>
      </c>
    </row>
    <row r="637" spans="1:57" s="14" customFormat="1" x14ac:dyDescent="0.2">
      <c r="A637" s="40">
        <v>42599</v>
      </c>
      <c r="B637" s="22">
        <v>9148336033</v>
      </c>
      <c r="C637" s="22">
        <f>COUNTIF(СписМінфін!$B$2:$B$101,F637)</f>
        <v>1</v>
      </c>
      <c r="D637" s="22">
        <v>9148336033</v>
      </c>
      <c r="E637" s="22" t="str">
        <f t="shared" si="110"/>
        <v>8ТОВАРИСТВО З ОБМЕЖЕНОЮ ВIДПОВIДАЛЬНIСТЮ "ЕЛЕКТРОЛЮКС УКРАЇНА"</v>
      </c>
      <c r="F637" s="71" t="s">
        <v>95</v>
      </c>
      <c r="G637" s="41">
        <v>371830009158</v>
      </c>
      <c r="H637" s="40">
        <v>42599</v>
      </c>
      <c r="I637" s="40">
        <v>42599</v>
      </c>
      <c r="J637" s="40" t="s">
        <v>108</v>
      </c>
      <c r="K637" s="56">
        <v>7944096</v>
      </c>
      <c r="L637" s="40">
        <v>42636</v>
      </c>
      <c r="M637" s="24">
        <f t="shared" si="103"/>
        <v>7944096</v>
      </c>
      <c r="N637" s="40">
        <v>42636</v>
      </c>
      <c r="O637" s="24">
        <v>7944096</v>
      </c>
      <c r="P637" s="43">
        <v>0</v>
      </c>
      <c r="Q637" s="43">
        <v>0</v>
      </c>
      <c r="R637" s="43">
        <v>0</v>
      </c>
      <c r="S637" s="43">
        <v>0</v>
      </c>
      <c r="T637" s="43">
        <v>0</v>
      </c>
      <c r="U637" s="43">
        <v>0</v>
      </c>
      <c r="V637" s="43">
        <v>0</v>
      </c>
      <c r="W637" s="43">
        <v>0</v>
      </c>
      <c r="X637" s="43">
        <v>0</v>
      </c>
      <c r="Y637" s="223">
        <v>0</v>
      </c>
      <c r="Z637" s="339"/>
      <c r="AA637" s="228">
        <v>0</v>
      </c>
      <c r="AB637" s="43">
        <v>0</v>
      </c>
      <c r="AC637" s="43">
        <v>0</v>
      </c>
      <c r="AD637" s="43">
        <v>0</v>
      </c>
      <c r="AE637" s="43">
        <v>0</v>
      </c>
      <c r="AF637" s="223">
        <v>0</v>
      </c>
      <c r="AG637" s="234"/>
      <c r="AH637" s="228">
        <v>0</v>
      </c>
      <c r="AI637" s="56">
        <f t="shared" si="104"/>
        <v>7944096</v>
      </c>
      <c r="AJ637" s="40">
        <v>42642</v>
      </c>
      <c r="AK637" s="56">
        <v>7944096</v>
      </c>
      <c r="AL637" s="43">
        <v>0</v>
      </c>
      <c r="AM637" s="43">
        <v>0</v>
      </c>
      <c r="AN637" s="43">
        <v>0</v>
      </c>
      <c r="AO637" s="43">
        <v>0</v>
      </c>
      <c r="AP637" s="43">
        <v>0</v>
      </c>
      <c r="AQ637" s="43">
        <v>0</v>
      </c>
      <c r="AR637" s="43">
        <v>0</v>
      </c>
      <c r="AS637" s="43">
        <v>0</v>
      </c>
      <c r="AT637" s="43">
        <v>0</v>
      </c>
      <c r="AU637" s="43">
        <v>0</v>
      </c>
      <c r="AV637" s="43"/>
      <c r="AW637" s="19"/>
      <c r="AX637" s="24">
        <f t="shared" si="105"/>
        <v>0</v>
      </c>
      <c r="AY637" s="24">
        <f t="shared" si="106"/>
        <v>0</v>
      </c>
      <c r="AZ637" s="24">
        <f t="shared" si="107"/>
        <v>0</v>
      </c>
      <c r="BA637" s="457">
        <f t="shared" si="108"/>
        <v>8</v>
      </c>
      <c r="BB637" s="217">
        <f t="shared" si="112"/>
        <v>1</v>
      </c>
      <c r="BC637" s="216">
        <f t="shared" si="109"/>
        <v>1</v>
      </c>
      <c r="BD637" s="14">
        <f t="shared" si="113"/>
        <v>37</v>
      </c>
      <c r="BE637" s="349">
        <f t="shared" si="111"/>
        <v>7944096</v>
      </c>
    </row>
    <row r="638" spans="1:57" s="14" customFormat="1" x14ac:dyDescent="0.2">
      <c r="A638" s="40">
        <v>42633</v>
      </c>
      <c r="B638" s="22">
        <v>9173504790</v>
      </c>
      <c r="C638" s="22">
        <f>COUNTIF(СписМінфін!$B$2:$B$101,F638)</f>
        <v>1</v>
      </c>
      <c r="D638" s="22">
        <v>9173504790</v>
      </c>
      <c r="E638" s="22" t="str">
        <f t="shared" si="110"/>
        <v>9ТОВАРИСТВО З ОБМЕЖЕНОЮ ВIДПОВIДАЛЬНIСТЮ "ЕЛЕКТРОЛЮКС УКРАЇНА"</v>
      </c>
      <c r="F638" s="71" t="s">
        <v>95</v>
      </c>
      <c r="G638" s="41">
        <v>371830009158</v>
      </c>
      <c r="H638" s="40">
        <v>42633</v>
      </c>
      <c r="I638" s="40">
        <v>42633</v>
      </c>
      <c r="J638" s="40" t="s">
        <v>108</v>
      </c>
      <c r="K638" s="56">
        <v>6593127</v>
      </c>
      <c r="L638" s="40">
        <v>42663</v>
      </c>
      <c r="M638" s="24">
        <f t="shared" si="103"/>
        <v>6593127</v>
      </c>
      <c r="N638" s="40">
        <v>42664</v>
      </c>
      <c r="O638" s="24">
        <v>6593127</v>
      </c>
      <c r="P638" s="43">
        <v>0</v>
      </c>
      <c r="Q638" s="43">
        <v>0</v>
      </c>
      <c r="R638" s="43">
        <v>0</v>
      </c>
      <c r="S638" s="43">
        <v>0</v>
      </c>
      <c r="T638" s="43">
        <v>0</v>
      </c>
      <c r="U638" s="43">
        <v>0</v>
      </c>
      <c r="V638" s="43">
        <v>0</v>
      </c>
      <c r="W638" s="43">
        <v>0</v>
      </c>
      <c r="X638" s="43">
        <v>0</v>
      </c>
      <c r="Y638" s="223">
        <v>0</v>
      </c>
      <c r="Z638" s="339"/>
      <c r="AA638" s="228">
        <v>0</v>
      </c>
      <c r="AB638" s="43">
        <v>0</v>
      </c>
      <c r="AC638" s="43">
        <v>0</v>
      </c>
      <c r="AD638" s="43">
        <v>0</v>
      </c>
      <c r="AE638" s="43">
        <v>0</v>
      </c>
      <c r="AF638" s="223">
        <v>0</v>
      </c>
      <c r="AG638" s="234"/>
      <c r="AH638" s="228">
        <v>0</v>
      </c>
      <c r="AI638" s="56">
        <f t="shared" si="104"/>
        <v>6593127</v>
      </c>
      <c r="AJ638" s="40">
        <v>42670</v>
      </c>
      <c r="AK638" s="56">
        <v>6593127</v>
      </c>
      <c r="AL638" s="43">
        <v>0</v>
      </c>
      <c r="AM638" s="43">
        <v>0</v>
      </c>
      <c r="AN638" s="43">
        <v>0</v>
      </c>
      <c r="AO638" s="43">
        <v>0</v>
      </c>
      <c r="AP638" s="43">
        <v>0</v>
      </c>
      <c r="AQ638" s="43">
        <v>0</v>
      </c>
      <c r="AR638" s="43">
        <v>0</v>
      </c>
      <c r="AS638" s="43">
        <v>0</v>
      </c>
      <c r="AT638" s="43">
        <v>0</v>
      </c>
      <c r="AU638" s="43">
        <v>0</v>
      </c>
      <c r="AV638" s="43"/>
      <c r="AW638" s="19"/>
      <c r="AX638" s="24">
        <f t="shared" si="105"/>
        <v>0</v>
      </c>
      <c r="AY638" s="24">
        <f t="shared" si="106"/>
        <v>0</v>
      </c>
      <c r="AZ638" s="24">
        <f t="shared" si="107"/>
        <v>0</v>
      </c>
      <c r="BA638" s="457">
        <f t="shared" si="108"/>
        <v>9</v>
      </c>
      <c r="BB638" s="217">
        <f t="shared" si="112"/>
        <v>1</v>
      </c>
      <c r="BC638" s="216">
        <f t="shared" si="109"/>
        <v>1</v>
      </c>
      <c r="BD638" s="14">
        <f t="shared" si="113"/>
        <v>31</v>
      </c>
      <c r="BE638" s="349">
        <f t="shared" si="111"/>
        <v>6593127</v>
      </c>
    </row>
    <row r="639" spans="1:57" s="14" customFormat="1" x14ac:dyDescent="0.2">
      <c r="A639" s="40">
        <v>42662</v>
      </c>
      <c r="B639" s="22">
        <v>9197058106</v>
      </c>
      <c r="C639" s="22">
        <f>COUNTIF(СписМінфін!$B$2:$B$101,F639)</f>
        <v>1</v>
      </c>
      <c r="D639" s="22">
        <v>9197058106</v>
      </c>
      <c r="E639" s="22" t="str">
        <f t="shared" si="110"/>
        <v>10ТОВАРИСТВО З ОБМЕЖЕНОЮ ВIДПОВIДАЛЬНIСТЮ "ЕЛЕКТРОЛЮКС УКРАЇНА"</v>
      </c>
      <c r="F639" s="71" t="s">
        <v>95</v>
      </c>
      <c r="G639" s="41">
        <v>371830009158</v>
      </c>
      <c r="H639" s="40">
        <v>42662</v>
      </c>
      <c r="I639" s="40">
        <v>42662</v>
      </c>
      <c r="J639" s="40" t="s">
        <v>108</v>
      </c>
      <c r="K639" s="56">
        <v>6502901</v>
      </c>
      <c r="L639" s="40">
        <v>42692</v>
      </c>
      <c r="M639" s="24">
        <f t="shared" si="103"/>
        <v>6502901</v>
      </c>
      <c r="N639" s="40">
        <v>42695</v>
      </c>
      <c r="O639" s="24">
        <v>6502901</v>
      </c>
      <c r="P639" s="43">
        <v>0</v>
      </c>
      <c r="Q639" s="43">
        <v>0</v>
      </c>
      <c r="R639" s="43">
        <v>0</v>
      </c>
      <c r="S639" s="43">
        <v>0</v>
      </c>
      <c r="T639" s="43">
        <v>0</v>
      </c>
      <c r="U639" s="43">
        <v>0</v>
      </c>
      <c r="V639" s="43">
        <v>0</v>
      </c>
      <c r="W639" s="43">
        <v>0</v>
      </c>
      <c r="X639" s="43">
        <v>0</v>
      </c>
      <c r="Y639" s="223">
        <v>0</v>
      </c>
      <c r="Z639" s="339"/>
      <c r="AA639" s="228">
        <v>0</v>
      </c>
      <c r="AB639" s="43">
        <v>0</v>
      </c>
      <c r="AC639" s="43">
        <v>0</v>
      </c>
      <c r="AD639" s="43">
        <v>0</v>
      </c>
      <c r="AE639" s="43">
        <v>0</v>
      </c>
      <c r="AF639" s="223">
        <v>0</v>
      </c>
      <c r="AG639" s="234"/>
      <c r="AH639" s="228">
        <v>0</v>
      </c>
      <c r="AI639" s="56">
        <f t="shared" si="104"/>
        <v>6502901</v>
      </c>
      <c r="AJ639" s="40">
        <v>42704</v>
      </c>
      <c r="AK639" s="56">
        <v>6502901</v>
      </c>
      <c r="AL639" s="43">
        <v>0</v>
      </c>
      <c r="AM639" s="43">
        <v>0</v>
      </c>
      <c r="AN639" s="43">
        <v>0</v>
      </c>
      <c r="AO639" s="43">
        <v>0</v>
      </c>
      <c r="AP639" s="43">
        <v>0</v>
      </c>
      <c r="AQ639" s="43">
        <v>0</v>
      </c>
      <c r="AR639" s="43">
        <v>0</v>
      </c>
      <c r="AS639" s="43">
        <v>0</v>
      </c>
      <c r="AT639" s="43">
        <v>0</v>
      </c>
      <c r="AU639" s="43">
        <v>0</v>
      </c>
      <c r="AV639" s="43"/>
      <c r="AW639" s="19"/>
      <c r="AX639" s="24">
        <f t="shared" si="105"/>
        <v>0</v>
      </c>
      <c r="AY639" s="24">
        <f t="shared" si="106"/>
        <v>0</v>
      </c>
      <c r="AZ639" s="24">
        <f t="shared" si="107"/>
        <v>0</v>
      </c>
      <c r="BA639" s="457">
        <f t="shared" si="108"/>
        <v>10</v>
      </c>
      <c r="BB639" s="217">
        <f t="shared" si="112"/>
        <v>1</v>
      </c>
      <c r="BC639" s="216">
        <f t="shared" si="109"/>
        <v>1</v>
      </c>
      <c r="BD639" s="14">
        <f t="shared" si="113"/>
        <v>33</v>
      </c>
      <c r="BE639" s="349">
        <f t="shared" si="111"/>
        <v>6502901</v>
      </c>
    </row>
    <row r="640" spans="1:57" s="14" customFormat="1" x14ac:dyDescent="0.2">
      <c r="A640" s="40">
        <v>42692</v>
      </c>
      <c r="B640" s="22">
        <v>9222120814</v>
      </c>
      <c r="C640" s="22">
        <f>COUNTIF(СписМінфін!$B$2:$B$101,F640)</f>
        <v>1</v>
      </c>
      <c r="D640" s="22">
        <v>9222120814</v>
      </c>
      <c r="E640" s="22" t="str">
        <f t="shared" si="110"/>
        <v>11ТОВАРИСТВО З ОБМЕЖЕНОЮ ВIДПОВIДАЛЬНIСТЮ "ЕЛЕКТРОЛЮКС УКРАЇНА"</v>
      </c>
      <c r="F640" s="71" t="s">
        <v>95</v>
      </c>
      <c r="G640" s="41">
        <v>371830009158</v>
      </c>
      <c r="H640" s="40">
        <v>42692</v>
      </c>
      <c r="I640" s="40">
        <v>42692</v>
      </c>
      <c r="J640" s="40" t="s">
        <v>108</v>
      </c>
      <c r="K640" s="56">
        <v>9903827</v>
      </c>
      <c r="L640" s="40">
        <v>42725</v>
      </c>
      <c r="M640" s="24">
        <f t="shared" ref="M640:M703" si="114">O640+Q640+S640+U640+W640+Y640</f>
        <v>9903827</v>
      </c>
      <c r="N640" s="40">
        <v>42725</v>
      </c>
      <c r="O640" s="24">
        <v>9903827</v>
      </c>
      <c r="P640" s="43">
        <v>0</v>
      </c>
      <c r="Q640" s="43">
        <v>0</v>
      </c>
      <c r="R640" s="43">
        <v>0</v>
      </c>
      <c r="S640" s="43">
        <v>0</v>
      </c>
      <c r="T640" s="43">
        <v>0</v>
      </c>
      <c r="U640" s="43">
        <v>0</v>
      </c>
      <c r="V640" s="43">
        <v>0</v>
      </c>
      <c r="W640" s="43">
        <v>0</v>
      </c>
      <c r="X640" s="43">
        <v>0</v>
      </c>
      <c r="Y640" s="223">
        <v>0</v>
      </c>
      <c r="Z640" s="339"/>
      <c r="AA640" s="228">
        <v>0</v>
      </c>
      <c r="AB640" s="43">
        <v>0</v>
      </c>
      <c r="AC640" s="43">
        <v>0</v>
      </c>
      <c r="AD640" s="43">
        <v>0</v>
      </c>
      <c r="AE640" s="43">
        <v>0</v>
      </c>
      <c r="AF640" s="223">
        <v>0</v>
      </c>
      <c r="AG640" s="234"/>
      <c r="AH640" s="228">
        <v>0</v>
      </c>
      <c r="AI640" s="56">
        <f t="shared" ref="AI640:AI703" si="115">AK640+AM640+AO640+AQ640+AS640+AU640</f>
        <v>9903827</v>
      </c>
      <c r="AJ640" s="40">
        <v>42730</v>
      </c>
      <c r="AK640" s="56">
        <v>9903827</v>
      </c>
      <c r="AL640" s="43">
        <v>0</v>
      </c>
      <c r="AM640" s="43">
        <v>0</v>
      </c>
      <c r="AN640" s="43">
        <v>0</v>
      </c>
      <c r="AO640" s="43">
        <v>0</v>
      </c>
      <c r="AP640" s="43">
        <v>0</v>
      </c>
      <c r="AQ640" s="43">
        <v>0</v>
      </c>
      <c r="AR640" s="43">
        <v>0</v>
      </c>
      <c r="AS640" s="43">
        <v>0</v>
      </c>
      <c r="AT640" s="43">
        <v>0</v>
      </c>
      <c r="AU640" s="43">
        <v>0</v>
      </c>
      <c r="AV640" s="43"/>
      <c r="AW640" s="19"/>
      <c r="AX640" s="24">
        <f t="shared" ref="AX640:AX703" si="116">K640-M640-AC640</f>
        <v>0</v>
      </c>
      <c r="AY640" s="24">
        <f t="shared" ref="AY640:AY703" si="117">M640-AI640</f>
        <v>0</v>
      </c>
      <c r="AZ640" s="24">
        <f t="shared" ref="AZ640:AZ703" si="118">K640-AI640</f>
        <v>0</v>
      </c>
      <c r="BA640" s="457">
        <f t="shared" ref="BA640:BA703" si="119">MONTH(H640)</f>
        <v>11</v>
      </c>
      <c r="BB640" s="217">
        <f t="shared" si="112"/>
        <v>1</v>
      </c>
      <c r="BC640" s="216">
        <f t="shared" ref="BC640:BC703" si="120">IF(M640=0,"Немає висновку", AI640/M640)</f>
        <v>1</v>
      </c>
      <c r="BD640" s="14">
        <f t="shared" si="113"/>
        <v>33</v>
      </c>
      <c r="BE640" s="349">
        <f t="shared" si="111"/>
        <v>9903827</v>
      </c>
    </row>
    <row r="641" spans="1:57" s="14" customFormat="1" x14ac:dyDescent="0.2">
      <c r="A641" s="40">
        <v>42723</v>
      </c>
      <c r="B641" s="22">
        <v>9246184128</v>
      </c>
      <c r="C641" s="22">
        <f>COUNTIF(СписМінфін!$B$2:$B$101,F641)</f>
        <v>1</v>
      </c>
      <c r="D641" s="22">
        <v>9246184128</v>
      </c>
      <c r="E641" s="22" t="str">
        <f t="shared" si="110"/>
        <v>12ТОВАРИСТВО З ОБМЕЖЕНОЮ ВIДПОВIДАЛЬНIСТЮ "ЕЛЕКТРОЛЮКС УКРАЇНА"</v>
      </c>
      <c r="F641" s="71" t="s">
        <v>95</v>
      </c>
      <c r="G641" s="41">
        <v>371830009158</v>
      </c>
      <c r="H641" s="40">
        <v>42723</v>
      </c>
      <c r="I641" s="40">
        <v>42723</v>
      </c>
      <c r="J641" s="40" t="s">
        <v>108</v>
      </c>
      <c r="K641" s="56">
        <v>9031724</v>
      </c>
      <c r="L641" s="40" t="s">
        <v>108</v>
      </c>
      <c r="M641" s="24">
        <f t="shared" si="114"/>
        <v>9031724</v>
      </c>
      <c r="N641" s="31">
        <v>42754</v>
      </c>
      <c r="O641" s="30">
        <v>9031724</v>
      </c>
      <c r="P641" s="43">
        <v>0</v>
      </c>
      <c r="Q641" s="43">
        <v>0</v>
      </c>
      <c r="R641" s="43">
        <v>0</v>
      </c>
      <c r="S641" s="43">
        <v>0</v>
      </c>
      <c r="T641" s="43">
        <v>0</v>
      </c>
      <c r="U641" s="43">
        <v>0</v>
      </c>
      <c r="V641" s="43">
        <v>0</v>
      </c>
      <c r="W641" s="43">
        <v>0</v>
      </c>
      <c r="X641" s="43">
        <v>0</v>
      </c>
      <c r="Y641" s="223">
        <v>0</v>
      </c>
      <c r="Z641" s="339"/>
      <c r="AA641" s="228">
        <v>0</v>
      </c>
      <c r="AB641" s="43">
        <v>0</v>
      </c>
      <c r="AC641" s="43">
        <v>0</v>
      </c>
      <c r="AD641" s="43">
        <v>0</v>
      </c>
      <c r="AE641" s="43">
        <v>0</v>
      </c>
      <c r="AF641" s="223">
        <v>0</v>
      </c>
      <c r="AG641" s="234"/>
      <c r="AH641" s="228">
        <v>0</v>
      </c>
      <c r="AI641" s="56">
        <f t="shared" si="115"/>
        <v>9031724</v>
      </c>
      <c r="AJ641" s="43">
        <v>0</v>
      </c>
      <c r="AK641" s="57">
        <v>9031724</v>
      </c>
      <c r="AL641" s="43">
        <v>0</v>
      </c>
      <c r="AM641" s="43">
        <v>0</v>
      </c>
      <c r="AN641" s="43">
        <v>0</v>
      </c>
      <c r="AO641" s="43">
        <v>0</v>
      </c>
      <c r="AP641" s="43">
        <v>0</v>
      </c>
      <c r="AQ641" s="43">
        <v>0</v>
      </c>
      <c r="AR641" s="43">
        <v>0</v>
      </c>
      <c r="AS641" s="43">
        <v>0</v>
      </c>
      <c r="AT641" s="43">
        <v>0</v>
      </c>
      <c r="AU641" s="43">
        <v>0</v>
      </c>
      <c r="AV641" s="43"/>
      <c r="AW641" s="19"/>
      <c r="AX641" s="24">
        <f t="shared" si="116"/>
        <v>0</v>
      </c>
      <c r="AY641" s="24">
        <f t="shared" si="117"/>
        <v>0</v>
      </c>
      <c r="AZ641" s="24">
        <f t="shared" si="118"/>
        <v>0</v>
      </c>
      <c r="BA641" s="457">
        <f t="shared" si="119"/>
        <v>12</v>
      </c>
      <c r="BB641" s="217">
        <f t="shared" si="112"/>
        <v>1</v>
      </c>
      <c r="BC641" s="216">
        <f t="shared" si="120"/>
        <v>1</v>
      </c>
      <c r="BD641" s="14">
        <f t="shared" si="113"/>
        <v>31</v>
      </c>
      <c r="BE641" s="349">
        <f t="shared" si="111"/>
        <v>9031724</v>
      </c>
    </row>
    <row r="642" spans="1:57" s="14" customFormat="1" x14ac:dyDescent="0.2">
      <c r="A642" s="40">
        <v>42450</v>
      </c>
      <c r="B642" s="22">
        <v>9039635492</v>
      </c>
      <c r="C642" s="22">
        <f>COUNTIF(СписМінфін!$B$2:$B$101,F642)</f>
        <v>1</v>
      </c>
      <c r="D642" s="22">
        <v>9039635492</v>
      </c>
      <c r="E642" s="22" t="str">
        <f t="shared" si="110"/>
        <v>3ТОВАРИСТВО З ОБМЕЖЕНОЮ ВIДПОВIДАЛЬНIСТЮ "ЕНГЕЛЬХАРТ СТП (УКРАЇНА)"</v>
      </c>
      <c r="F642" s="71" t="s">
        <v>29</v>
      </c>
      <c r="G642" s="41">
        <v>391123126559</v>
      </c>
      <c r="H642" s="40">
        <v>42450</v>
      </c>
      <c r="I642" s="40">
        <v>42450</v>
      </c>
      <c r="J642" s="40" t="s">
        <v>108</v>
      </c>
      <c r="K642" s="42">
        <v>19331522</v>
      </c>
      <c r="L642" s="40">
        <v>42514</v>
      </c>
      <c r="M642" s="24">
        <f t="shared" si="114"/>
        <v>19331522</v>
      </c>
      <c r="N642" s="40">
        <v>42514</v>
      </c>
      <c r="O642" s="24">
        <v>19331522</v>
      </c>
      <c r="P642" s="43">
        <v>0</v>
      </c>
      <c r="Q642" s="43">
        <v>0</v>
      </c>
      <c r="R642" s="43">
        <v>0</v>
      </c>
      <c r="S642" s="43">
        <v>0</v>
      </c>
      <c r="T642" s="43">
        <v>0</v>
      </c>
      <c r="U642" s="43">
        <v>0</v>
      </c>
      <c r="V642" s="43">
        <v>0</v>
      </c>
      <c r="W642" s="43">
        <v>0</v>
      </c>
      <c r="X642" s="43">
        <v>0</v>
      </c>
      <c r="Y642" s="223">
        <v>0</v>
      </c>
      <c r="Z642" s="339"/>
      <c r="AA642" s="228">
        <v>0</v>
      </c>
      <c r="AB642" s="43">
        <v>0</v>
      </c>
      <c r="AC642" s="43">
        <v>0</v>
      </c>
      <c r="AD642" s="43">
        <v>0</v>
      </c>
      <c r="AE642" s="43">
        <v>0</v>
      </c>
      <c r="AF642" s="223">
        <v>0</v>
      </c>
      <c r="AG642" s="234"/>
      <c r="AH642" s="228">
        <v>0</v>
      </c>
      <c r="AI642" s="56">
        <f t="shared" si="115"/>
        <v>19331522</v>
      </c>
      <c r="AJ642" s="40">
        <v>42520</v>
      </c>
      <c r="AK642" s="56">
        <v>19331522</v>
      </c>
      <c r="AL642" s="43">
        <v>0</v>
      </c>
      <c r="AM642" s="43">
        <v>0</v>
      </c>
      <c r="AN642" s="43">
        <v>0</v>
      </c>
      <c r="AO642" s="43">
        <v>0</v>
      </c>
      <c r="AP642" s="43">
        <v>0</v>
      </c>
      <c r="AQ642" s="43">
        <v>0</v>
      </c>
      <c r="AR642" s="43">
        <v>0</v>
      </c>
      <c r="AS642" s="43">
        <v>0</v>
      </c>
      <c r="AT642" s="43">
        <v>0</v>
      </c>
      <c r="AU642" s="43">
        <v>0</v>
      </c>
      <c r="AV642" s="43"/>
      <c r="AW642" s="19"/>
      <c r="AX642" s="24">
        <f t="shared" si="116"/>
        <v>0</v>
      </c>
      <c r="AY642" s="24">
        <f t="shared" si="117"/>
        <v>0</v>
      </c>
      <c r="AZ642" s="24">
        <f t="shared" si="118"/>
        <v>0</v>
      </c>
      <c r="BA642" s="457">
        <f t="shared" si="119"/>
        <v>3</v>
      </c>
      <c r="BB642" s="217">
        <f t="shared" si="112"/>
        <v>1</v>
      </c>
      <c r="BC642" s="216">
        <f t="shared" si="120"/>
        <v>1</v>
      </c>
      <c r="BD642" s="14">
        <f t="shared" si="113"/>
        <v>64</v>
      </c>
      <c r="BE642" s="349">
        <f t="shared" si="111"/>
        <v>19331522</v>
      </c>
    </row>
    <row r="643" spans="1:57" s="14" customFormat="1" x14ac:dyDescent="0.2">
      <c r="A643" s="40">
        <v>42480</v>
      </c>
      <c r="B643" s="22">
        <v>9061058361</v>
      </c>
      <c r="C643" s="22">
        <f>COUNTIF(СписМінфін!$B$2:$B$101,F643)</f>
        <v>1</v>
      </c>
      <c r="D643" s="22">
        <v>9061058361</v>
      </c>
      <c r="E643" s="22" t="str">
        <f t="shared" si="110"/>
        <v>4ТОВАРИСТВО З ОБМЕЖЕНОЮ ВIДПОВIДАЛЬНIСТЮ "ЕНГЕЛЬХАРТ СТП (УКРАЇНА)"</v>
      </c>
      <c r="F643" s="71" t="s">
        <v>29</v>
      </c>
      <c r="G643" s="41">
        <v>391123126559</v>
      </c>
      <c r="H643" s="40">
        <v>42480</v>
      </c>
      <c r="I643" s="40">
        <v>42480</v>
      </c>
      <c r="J643" s="40" t="s">
        <v>108</v>
      </c>
      <c r="K643" s="42">
        <v>61453067</v>
      </c>
      <c r="L643" s="40">
        <v>42572</v>
      </c>
      <c r="M643" s="24">
        <f t="shared" si="114"/>
        <v>59943018</v>
      </c>
      <c r="N643" s="40">
        <v>42572</v>
      </c>
      <c r="O643" s="24">
        <v>59943018</v>
      </c>
      <c r="P643" s="43">
        <v>0</v>
      </c>
      <c r="Q643" s="43">
        <v>0</v>
      </c>
      <c r="R643" s="43">
        <v>0</v>
      </c>
      <c r="S643" s="43">
        <v>0</v>
      </c>
      <c r="T643" s="43">
        <v>0</v>
      </c>
      <c r="U643" s="43">
        <v>0</v>
      </c>
      <c r="V643" s="43">
        <v>0</v>
      </c>
      <c r="W643" s="43">
        <v>0</v>
      </c>
      <c r="X643" s="43">
        <v>0</v>
      </c>
      <c r="Y643" s="223">
        <v>0</v>
      </c>
      <c r="Z643" s="339"/>
      <c r="AA643" s="228">
        <v>0</v>
      </c>
      <c r="AB643" s="43">
        <v>0</v>
      </c>
      <c r="AC643" s="43">
        <v>0</v>
      </c>
      <c r="AD643" s="43">
        <v>0</v>
      </c>
      <c r="AE643" s="43">
        <v>0</v>
      </c>
      <c r="AF643" s="223">
        <v>0</v>
      </c>
      <c r="AG643" s="234"/>
      <c r="AH643" s="228">
        <v>0</v>
      </c>
      <c r="AI643" s="56">
        <f t="shared" si="115"/>
        <v>59943018</v>
      </c>
      <c r="AJ643" s="40">
        <v>42577</v>
      </c>
      <c r="AK643" s="56">
        <v>59943018</v>
      </c>
      <c r="AL643" s="43">
        <v>0</v>
      </c>
      <c r="AM643" s="43">
        <v>0</v>
      </c>
      <c r="AN643" s="43">
        <v>0</v>
      </c>
      <c r="AO643" s="43">
        <v>0</v>
      </c>
      <c r="AP643" s="43">
        <v>0</v>
      </c>
      <c r="AQ643" s="43">
        <v>0</v>
      </c>
      <c r="AR643" s="43">
        <v>0</v>
      </c>
      <c r="AS643" s="43">
        <v>0</v>
      </c>
      <c r="AT643" s="43">
        <v>0</v>
      </c>
      <c r="AU643" s="43">
        <v>0</v>
      </c>
      <c r="AV643" s="43"/>
      <c r="AW643" s="19"/>
      <c r="AX643" s="24">
        <f t="shared" si="116"/>
        <v>1510049</v>
      </c>
      <c r="AY643" s="24">
        <f t="shared" si="117"/>
        <v>0</v>
      </c>
      <c r="AZ643" s="24">
        <f t="shared" si="118"/>
        <v>1510049</v>
      </c>
      <c r="BA643" s="457">
        <f t="shared" si="119"/>
        <v>4</v>
      </c>
      <c r="BB643" s="217">
        <f t="shared" si="112"/>
        <v>0.97542760559045816</v>
      </c>
      <c r="BC643" s="216">
        <f t="shared" si="120"/>
        <v>1</v>
      </c>
      <c r="BD643" s="14">
        <f t="shared" si="113"/>
        <v>92</v>
      </c>
      <c r="BE643" s="349">
        <f t="shared" si="111"/>
        <v>61453067</v>
      </c>
    </row>
    <row r="644" spans="1:57" s="14" customFormat="1" x14ac:dyDescent="0.2">
      <c r="A644" s="40">
        <v>42514</v>
      </c>
      <c r="B644" s="22">
        <v>9083716931</v>
      </c>
      <c r="C644" s="22">
        <f>COUNTIF(СписМінфін!$B$2:$B$101,F644)</f>
        <v>1</v>
      </c>
      <c r="D644" s="22">
        <v>9083716931</v>
      </c>
      <c r="E644" s="22" t="str">
        <f t="shared" si="110"/>
        <v>5ТОВАРИСТВО З ОБМЕЖЕНОЮ ВIДПОВIДАЛЬНIСТЮ "ЕНГЕЛЬХАРТ СТП (УКРАЇНА)"</v>
      </c>
      <c r="F644" s="71" t="s">
        <v>29</v>
      </c>
      <c r="G644" s="41">
        <v>391123126559</v>
      </c>
      <c r="H644" s="40">
        <v>42514</v>
      </c>
      <c r="I644" s="40">
        <v>42514</v>
      </c>
      <c r="J644" s="40" t="s">
        <v>108</v>
      </c>
      <c r="K644" s="42">
        <v>41787519</v>
      </c>
      <c r="L644" s="40">
        <v>42600</v>
      </c>
      <c r="M644" s="24">
        <f t="shared" si="114"/>
        <v>41787519</v>
      </c>
      <c r="N644" s="40">
        <v>42600</v>
      </c>
      <c r="O644" s="24">
        <v>41787519</v>
      </c>
      <c r="P644" s="43">
        <v>0</v>
      </c>
      <c r="Q644" s="43">
        <v>0</v>
      </c>
      <c r="R644" s="43">
        <v>0</v>
      </c>
      <c r="S644" s="43">
        <v>0</v>
      </c>
      <c r="T644" s="43">
        <v>0</v>
      </c>
      <c r="U644" s="43">
        <v>0</v>
      </c>
      <c r="V644" s="43">
        <v>0</v>
      </c>
      <c r="W644" s="43">
        <v>0</v>
      </c>
      <c r="X644" s="43">
        <v>0</v>
      </c>
      <c r="Y644" s="223">
        <v>0</v>
      </c>
      <c r="Z644" s="339"/>
      <c r="AA644" s="228">
        <v>0</v>
      </c>
      <c r="AB644" s="43">
        <v>0</v>
      </c>
      <c r="AC644" s="43">
        <v>0</v>
      </c>
      <c r="AD644" s="43">
        <v>0</v>
      </c>
      <c r="AE644" s="43">
        <v>0</v>
      </c>
      <c r="AF644" s="223">
        <v>0</v>
      </c>
      <c r="AG644" s="234"/>
      <c r="AH644" s="228">
        <v>0</v>
      </c>
      <c r="AI644" s="56">
        <f t="shared" si="115"/>
        <v>41787519</v>
      </c>
      <c r="AJ644" s="40">
        <v>42613</v>
      </c>
      <c r="AK644" s="56">
        <v>41787519</v>
      </c>
      <c r="AL644" s="43">
        <v>0</v>
      </c>
      <c r="AM644" s="43">
        <v>0</v>
      </c>
      <c r="AN644" s="43">
        <v>0</v>
      </c>
      <c r="AO644" s="43">
        <v>0</v>
      </c>
      <c r="AP644" s="43">
        <v>0</v>
      </c>
      <c r="AQ644" s="43">
        <v>0</v>
      </c>
      <c r="AR644" s="43">
        <v>0</v>
      </c>
      <c r="AS644" s="43">
        <v>0</v>
      </c>
      <c r="AT644" s="43">
        <v>0</v>
      </c>
      <c r="AU644" s="43">
        <v>0</v>
      </c>
      <c r="AV644" s="43"/>
      <c r="AW644" s="19"/>
      <c r="AX644" s="24">
        <f t="shared" si="116"/>
        <v>0</v>
      </c>
      <c r="AY644" s="24">
        <f t="shared" si="117"/>
        <v>0</v>
      </c>
      <c r="AZ644" s="24">
        <f t="shared" si="118"/>
        <v>0</v>
      </c>
      <c r="BA644" s="457">
        <f t="shared" si="119"/>
        <v>5</v>
      </c>
      <c r="BB644" s="217">
        <f t="shared" si="112"/>
        <v>1</v>
      </c>
      <c r="BC644" s="216">
        <f t="shared" si="120"/>
        <v>1</v>
      </c>
      <c r="BD644" s="14">
        <f t="shared" si="113"/>
        <v>86</v>
      </c>
      <c r="BE644" s="349">
        <f t="shared" si="111"/>
        <v>41787519</v>
      </c>
    </row>
    <row r="645" spans="1:57" s="14" customFormat="1" x14ac:dyDescent="0.2">
      <c r="A645" s="40">
        <v>42542</v>
      </c>
      <c r="B645" s="22">
        <v>9103151424</v>
      </c>
      <c r="C645" s="22">
        <f>COUNTIF(СписМінфін!$B$2:$B$101,F645)</f>
        <v>1</v>
      </c>
      <c r="D645" s="22">
        <v>9103151424</v>
      </c>
      <c r="E645" s="22" t="str">
        <f t="shared" ref="E645:E708" si="121">MONTH(H645)&amp;F645</f>
        <v>6ТОВАРИСТВО З ОБМЕЖЕНОЮ ВIДПОВIДАЛЬНIСТЮ "ЕНГЕЛЬХАРТ СТП (УКРАЇНА)"</v>
      </c>
      <c r="F645" s="71" t="s">
        <v>29</v>
      </c>
      <c r="G645" s="41">
        <v>391123126559</v>
      </c>
      <c r="H645" s="40">
        <v>42542</v>
      </c>
      <c r="I645" s="40">
        <v>42542</v>
      </c>
      <c r="J645" s="40" t="s">
        <v>108</v>
      </c>
      <c r="K645" s="42">
        <v>26682649</v>
      </c>
      <c r="L645" s="40">
        <v>42607</v>
      </c>
      <c r="M645" s="24">
        <f t="shared" si="114"/>
        <v>26519355.280000001</v>
      </c>
      <c r="N645" s="40">
        <v>42607</v>
      </c>
      <c r="O645" s="24">
        <v>26519355.280000001</v>
      </c>
      <c r="P645" s="43">
        <v>0</v>
      </c>
      <c r="Q645" s="43">
        <v>0</v>
      </c>
      <c r="R645" s="43">
        <v>0</v>
      </c>
      <c r="S645" s="43">
        <v>0</v>
      </c>
      <c r="T645" s="43">
        <v>0</v>
      </c>
      <c r="U645" s="43">
        <v>0</v>
      </c>
      <c r="V645" s="43">
        <v>0</v>
      </c>
      <c r="W645" s="43">
        <v>0</v>
      </c>
      <c r="X645" s="43">
        <v>0</v>
      </c>
      <c r="Y645" s="223">
        <v>0</v>
      </c>
      <c r="Z645" s="339"/>
      <c r="AA645" s="228">
        <v>0</v>
      </c>
      <c r="AB645" s="43">
        <v>0</v>
      </c>
      <c r="AC645" s="43">
        <v>0</v>
      </c>
      <c r="AD645" s="43">
        <v>0</v>
      </c>
      <c r="AE645" s="43">
        <v>0</v>
      </c>
      <c r="AF645" s="223">
        <v>0</v>
      </c>
      <c r="AG645" s="234"/>
      <c r="AH645" s="228">
        <v>0</v>
      </c>
      <c r="AI645" s="56">
        <f t="shared" si="115"/>
        <v>26519355.280000001</v>
      </c>
      <c r="AJ645" s="40">
        <v>42613</v>
      </c>
      <c r="AK645" s="56">
        <v>26519355.280000001</v>
      </c>
      <c r="AL645" s="43">
        <v>0</v>
      </c>
      <c r="AM645" s="43">
        <v>0</v>
      </c>
      <c r="AN645" s="43">
        <v>0</v>
      </c>
      <c r="AO645" s="43">
        <v>0</v>
      </c>
      <c r="AP645" s="43">
        <v>0</v>
      </c>
      <c r="AQ645" s="43">
        <v>0</v>
      </c>
      <c r="AR645" s="43">
        <v>0</v>
      </c>
      <c r="AS645" s="43">
        <v>0</v>
      </c>
      <c r="AT645" s="43">
        <v>0</v>
      </c>
      <c r="AU645" s="43">
        <v>0</v>
      </c>
      <c r="AV645" s="43"/>
      <c r="AW645" s="19"/>
      <c r="AX645" s="24">
        <f t="shared" si="116"/>
        <v>163293.71999999881</v>
      </c>
      <c r="AY645" s="24">
        <f t="shared" si="117"/>
        <v>0</v>
      </c>
      <c r="AZ645" s="24">
        <f t="shared" si="118"/>
        <v>163293.71999999881</v>
      </c>
      <c r="BA645" s="457">
        <f t="shared" si="119"/>
        <v>6</v>
      </c>
      <c r="BB645" s="217">
        <f t="shared" si="112"/>
        <v>0.99388015335358948</v>
      </c>
      <c r="BC645" s="216">
        <f t="shared" si="120"/>
        <v>1</v>
      </c>
      <c r="BD645" s="14">
        <f t="shared" si="113"/>
        <v>65</v>
      </c>
      <c r="BE645" s="349">
        <f t="shared" si="111"/>
        <v>26682649</v>
      </c>
    </row>
    <row r="646" spans="1:57" s="14" customFormat="1" x14ac:dyDescent="0.2">
      <c r="A646" s="40">
        <v>42571</v>
      </c>
      <c r="B646" s="22">
        <v>9125747011</v>
      </c>
      <c r="C646" s="22">
        <f>COUNTIF(СписМінфін!$B$2:$B$101,F646)</f>
        <v>1</v>
      </c>
      <c r="D646" s="22">
        <v>9125747011</v>
      </c>
      <c r="E646" s="22" t="str">
        <f t="shared" si="121"/>
        <v>7ТОВАРИСТВО З ОБМЕЖЕНОЮ ВIДПОВIДАЛЬНIСТЮ "ЕНГЕЛЬХАРТ СТП (УКРАЇНА)"</v>
      </c>
      <c r="F646" s="71" t="s">
        <v>29</v>
      </c>
      <c r="G646" s="41">
        <v>391123126559</v>
      </c>
      <c r="H646" s="40">
        <v>42571</v>
      </c>
      <c r="I646" s="40">
        <v>42571</v>
      </c>
      <c r="J646" s="40" t="s">
        <v>108</v>
      </c>
      <c r="K646" s="42">
        <v>21205812</v>
      </c>
      <c r="L646" s="40">
        <v>42627</v>
      </c>
      <c r="M646" s="24">
        <f t="shared" si="114"/>
        <v>21205812</v>
      </c>
      <c r="N646" s="40">
        <v>42627</v>
      </c>
      <c r="O646" s="24">
        <v>21205812</v>
      </c>
      <c r="P646" s="43">
        <v>0</v>
      </c>
      <c r="Q646" s="43">
        <v>0</v>
      </c>
      <c r="R646" s="43">
        <v>0</v>
      </c>
      <c r="S646" s="43">
        <v>0</v>
      </c>
      <c r="T646" s="43">
        <v>0</v>
      </c>
      <c r="U646" s="43">
        <v>0</v>
      </c>
      <c r="V646" s="43">
        <v>0</v>
      </c>
      <c r="W646" s="43">
        <v>0</v>
      </c>
      <c r="X646" s="43">
        <v>0</v>
      </c>
      <c r="Y646" s="223">
        <v>0</v>
      </c>
      <c r="Z646" s="339"/>
      <c r="AA646" s="228">
        <v>0</v>
      </c>
      <c r="AB646" s="43">
        <v>0</v>
      </c>
      <c r="AC646" s="43">
        <v>0</v>
      </c>
      <c r="AD646" s="43">
        <v>0</v>
      </c>
      <c r="AE646" s="43">
        <v>0</v>
      </c>
      <c r="AF646" s="223">
        <v>0</v>
      </c>
      <c r="AG646" s="234"/>
      <c r="AH646" s="228">
        <v>0</v>
      </c>
      <c r="AI646" s="56">
        <f t="shared" si="115"/>
        <v>21205812</v>
      </c>
      <c r="AJ646" s="40">
        <v>42629</v>
      </c>
      <c r="AK646" s="56">
        <v>21205812</v>
      </c>
      <c r="AL646" s="43">
        <v>0</v>
      </c>
      <c r="AM646" s="43">
        <v>0</v>
      </c>
      <c r="AN646" s="43">
        <v>0</v>
      </c>
      <c r="AO646" s="43">
        <v>0</v>
      </c>
      <c r="AP646" s="43">
        <v>0</v>
      </c>
      <c r="AQ646" s="43">
        <v>0</v>
      </c>
      <c r="AR646" s="43">
        <v>0</v>
      </c>
      <c r="AS646" s="43">
        <v>0</v>
      </c>
      <c r="AT646" s="43">
        <v>0</v>
      </c>
      <c r="AU646" s="43">
        <v>0</v>
      </c>
      <c r="AV646" s="43"/>
      <c r="AW646" s="19"/>
      <c r="AX646" s="24">
        <f t="shared" si="116"/>
        <v>0</v>
      </c>
      <c r="AY646" s="24">
        <f t="shared" si="117"/>
        <v>0</v>
      </c>
      <c r="AZ646" s="24">
        <f t="shared" si="118"/>
        <v>0</v>
      </c>
      <c r="BA646" s="457">
        <f t="shared" si="119"/>
        <v>7</v>
      </c>
      <c r="BB646" s="217">
        <f t="shared" si="112"/>
        <v>1</v>
      </c>
      <c r="BC646" s="216">
        <f t="shared" si="120"/>
        <v>1</v>
      </c>
      <c r="BD646" s="14">
        <f t="shared" si="113"/>
        <v>56</v>
      </c>
      <c r="BE646" s="349">
        <f t="shared" ref="BE646:BE709" si="122">K646-AC646</f>
        <v>21205812</v>
      </c>
    </row>
    <row r="647" spans="1:57" s="14" customFormat="1" x14ac:dyDescent="0.2">
      <c r="A647" s="40">
        <v>42604</v>
      </c>
      <c r="B647" s="22">
        <v>9151594883</v>
      </c>
      <c r="C647" s="22">
        <f>COUNTIF(СписМінфін!$B$2:$B$101,F647)</f>
        <v>1</v>
      </c>
      <c r="D647" s="22">
        <v>9151594883</v>
      </c>
      <c r="E647" s="22" t="str">
        <f t="shared" si="121"/>
        <v>8ТОВАРИСТВО З ОБМЕЖЕНОЮ ВIДПОВIДАЛЬНIСТЮ "ЕНГЕЛЬХАРТ СТП (УКРАЇНА)"</v>
      </c>
      <c r="F647" s="71" t="s">
        <v>29</v>
      </c>
      <c r="G647" s="41">
        <v>391123126559</v>
      </c>
      <c r="H647" s="40">
        <v>42604</v>
      </c>
      <c r="I647" s="40">
        <v>42604</v>
      </c>
      <c r="J647" s="40" t="s">
        <v>108</v>
      </c>
      <c r="K647" s="42">
        <v>51625417</v>
      </c>
      <c r="L647" s="40">
        <v>42782</v>
      </c>
      <c r="M647" s="24">
        <f t="shared" si="114"/>
        <v>31300389</v>
      </c>
      <c r="N647" s="40">
        <v>42783</v>
      </c>
      <c r="O647" s="24">
        <v>31300389</v>
      </c>
      <c r="P647" s="43">
        <v>0</v>
      </c>
      <c r="Q647" s="43">
        <v>0</v>
      </c>
      <c r="R647" s="43">
        <v>0</v>
      </c>
      <c r="S647" s="43">
        <v>0</v>
      </c>
      <c r="T647" s="43">
        <v>0</v>
      </c>
      <c r="U647" s="43">
        <v>0</v>
      </c>
      <c r="V647" s="43">
        <v>0</v>
      </c>
      <c r="W647" s="43">
        <v>0</v>
      </c>
      <c r="X647" s="43">
        <v>0</v>
      </c>
      <c r="Y647" s="223">
        <v>0</v>
      </c>
      <c r="Z647" s="339"/>
      <c r="AA647" s="227">
        <v>42789</v>
      </c>
      <c r="AB647" s="22">
        <v>8021404</v>
      </c>
      <c r="AC647" s="42">
        <v>3197103</v>
      </c>
      <c r="AD647" s="40" t="s">
        <v>108</v>
      </c>
      <c r="AE647" s="22" t="s">
        <v>108</v>
      </c>
      <c r="AF647" s="241" t="s">
        <v>108</v>
      </c>
      <c r="AG647" s="252"/>
      <c r="AH647" s="228">
        <v>0</v>
      </c>
      <c r="AI647" s="56">
        <f t="shared" si="115"/>
        <v>31300389</v>
      </c>
      <c r="AJ647" s="40">
        <v>42793</v>
      </c>
      <c r="AK647" s="56">
        <v>31300389</v>
      </c>
      <c r="AL647" s="43">
        <v>0</v>
      </c>
      <c r="AM647" s="43">
        <v>0</v>
      </c>
      <c r="AN647" s="43">
        <v>0</v>
      </c>
      <c r="AO647" s="43">
        <v>0</v>
      </c>
      <c r="AP647" s="43">
        <v>0</v>
      </c>
      <c r="AQ647" s="43">
        <v>0</v>
      </c>
      <c r="AR647" s="43">
        <v>0</v>
      </c>
      <c r="AS647" s="43">
        <v>0</v>
      </c>
      <c r="AT647" s="43">
        <v>0</v>
      </c>
      <c r="AU647" s="43">
        <v>0</v>
      </c>
      <c r="AV647" s="43"/>
      <c r="AW647" s="19"/>
      <c r="AX647" s="24">
        <f t="shared" si="116"/>
        <v>17127925</v>
      </c>
      <c r="AY647" s="24">
        <f t="shared" si="117"/>
        <v>0</v>
      </c>
      <c r="AZ647" s="24">
        <f t="shared" si="118"/>
        <v>20325028</v>
      </c>
      <c r="BA647" s="457">
        <f t="shared" si="119"/>
        <v>8</v>
      </c>
      <c r="BB647" s="217">
        <f t="shared" si="112"/>
        <v>0.64632415243694008</v>
      </c>
      <c r="BC647" s="216">
        <f t="shared" si="120"/>
        <v>1</v>
      </c>
      <c r="BD647" s="14">
        <f t="shared" si="113"/>
        <v>179</v>
      </c>
      <c r="BE647" s="349">
        <f t="shared" si="122"/>
        <v>48428314</v>
      </c>
    </row>
    <row r="648" spans="1:57" s="14" customFormat="1" x14ac:dyDescent="0.2">
      <c r="A648" s="40">
        <v>42633</v>
      </c>
      <c r="B648" s="22">
        <v>9173620323</v>
      </c>
      <c r="C648" s="22">
        <f>COUNTIF(СписМінфін!$B$2:$B$101,F648)</f>
        <v>1</v>
      </c>
      <c r="D648" s="22">
        <v>9173620323</v>
      </c>
      <c r="E648" s="22" t="str">
        <f t="shared" si="121"/>
        <v>9ТОВАРИСТВО З ОБМЕЖЕНОЮ ВIДПОВIДАЛЬНIСТЮ "ЕНГЕЛЬХАРТ СТП (УКРАЇНА)"</v>
      </c>
      <c r="F648" s="71" t="s">
        <v>29</v>
      </c>
      <c r="G648" s="41">
        <v>391123126559</v>
      </c>
      <c r="H648" s="40">
        <v>42633</v>
      </c>
      <c r="I648" s="40">
        <v>42633</v>
      </c>
      <c r="J648" s="40" t="s">
        <v>108</v>
      </c>
      <c r="K648" s="42">
        <v>59969859</v>
      </c>
      <c r="L648" s="40">
        <v>42782</v>
      </c>
      <c r="M648" s="24">
        <f t="shared" si="114"/>
        <v>57589173</v>
      </c>
      <c r="N648" s="40">
        <v>42783</v>
      </c>
      <c r="O648" s="24">
        <v>57589173</v>
      </c>
      <c r="P648" s="43">
        <v>0</v>
      </c>
      <c r="Q648" s="43">
        <v>0</v>
      </c>
      <c r="R648" s="43">
        <v>0</v>
      </c>
      <c r="S648" s="43">
        <v>0</v>
      </c>
      <c r="T648" s="43">
        <v>0</v>
      </c>
      <c r="U648" s="43">
        <v>0</v>
      </c>
      <c r="V648" s="43">
        <v>0</v>
      </c>
      <c r="W648" s="43">
        <v>0</v>
      </c>
      <c r="X648" s="43">
        <v>0</v>
      </c>
      <c r="Y648" s="223">
        <v>0</v>
      </c>
      <c r="Z648" s="339"/>
      <c r="AA648" s="227">
        <v>42789</v>
      </c>
      <c r="AB648" s="22">
        <v>8021404</v>
      </c>
      <c r="AC648" s="42">
        <v>964983</v>
      </c>
      <c r="AD648" s="40" t="s">
        <v>108</v>
      </c>
      <c r="AE648" s="22" t="s">
        <v>108</v>
      </c>
      <c r="AF648" s="241" t="s">
        <v>108</v>
      </c>
      <c r="AG648" s="252"/>
      <c r="AH648" s="228">
        <v>0</v>
      </c>
      <c r="AI648" s="56">
        <f t="shared" si="115"/>
        <v>57589173</v>
      </c>
      <c r="AJ648" s="40">
        <v>42793</v>
      </c>
      <c r="AK648" s="56">
        <v>57589173</v>
      </c>
      <c r="AL648" s="43">
        <v>0</v>
      </c>
      <c r="AM648" s="43">
        <v>0</v>
      </c>
      <c r="AN648" s="43">
        <v>0</v>
      </c>
      <c r="AO648" s="43">
        <v>0</v>
      </c>
      <c r="AP648" s="43">
        <v>0</v>
      </c>
      <c r="AQ648" s="43">
        <v>0</v>
      </c>
      <c r="AR648" s="43">
        <v>0</v>
      </c>
      <c r="AS648" s="43">
        <v>0</v>
      </c>
      <c r="AT648" s="43">
        <v>0</v>
      </c>
      <c r="AU648" s="43">
        <v>0</v>
      </c>
      <c r="AV648" s="43"/>
      <c r="AW648" s="19"/>
      <c r="AX648" s="24">
        <f t="shared" si="116"/>
        <v>1415703</v>
      </c>
      <c r="AY648" s="24">
        <f t="shared" si="117"/>
        <v>0</v>
      </c>
      <c r="AZ648" s="24">
        <f t="shared" si="118"/>
        <v>2380686</v>
      </c>
      <c r="BA648" s="457">
        <f t="shared" si="119"/>
        <v>9</v>
      </c>
      <c r="BB648" s="217">
        <f t="shared" ref="BB648:BB711" si="123">IF(M648=0,"Немає висновку",M648/(K648-AC648))</f>
        <v>0.9760070167760373</v>
      </c>
      <c r="BC648" s="216">
        <f t="shared" si="120"/>
        <v>1</v>
      </c>
      <c r="BD648" s="14">
        <f t="shared" si="113"/>
        <v>150</v>
      </c>
      <c r="BE648" s="349">
        <f t="shared" si="122"/>
        <v>59004876</v>
      </c>
    </row>
    <row r="649" spans="1:57" s="14" customFormat="1" x14ac:dyDescent="0.2">
      <c r="A649" s="40">
        <v>42663</v>
      </c>
      <c r="B649" s="22">
        <v>9198397185</v>
      </c>
      <c r="C649" s="22">
        <f>COUNTIF(СписМінфін!$B$2:$B$101,F649)</f>
        <v>1</v>
      </c>
      <c r="D649" s="22">
        <v>9198397185</v>
      </c>
      <c r="E649" s="22" t="str">
        <f t="shared" si="121"/>
        <v>10ТОВАРИСТВО З ОБМЕЖЕНОЮ ВIДПОВIДАЛЬНIСТЮ "ЕНГЕЛЬХАРТ СТП (УКРАЇНА)"</v>
      </c>
      <c r="F649" s="71" t="s">
        <v>29</v>
      </c>
      <c r="G649" s="41">
        <v>391123126559</v>
      </c>
      <c r="H649" s="40">
        <v>42663</v>
      </c>
      <c r="I649" s="40">
        <v>42663</v>
      </c>
      <c r="J649" s="40" t="s">
        <v>108</v>
      </c>
      <c r="K649" s="42">
        <v>42884295</v>
      </c>
      <c r="L649" s="40">
        <v>42782</v>
      </c>
      <c r="M649" s="24">
        <f t="shared" si="114"/>
        <v>39656347</v>
      </c>
      <c r="N649" s="40">
        <v>42783</v>
      </c>
      <c r="O649" s="24">
        <v>39656347</v>
      </c>
      <c r="P649" s="43">
        <v>0</v>
      </c>
      <c r="Q649" s="43">
        <v>0</v>
      </c>
      <c r="R649" s="43">
        <v>0</v>
      </c>
      <c r="S649" s="43">
        <v>0</v>
      </c>
      <c r="T649" s="43">
        <v>0</v>
      </c>
      <c r="U649" s="43">
        <v>0</v>
      </c>
      <c r="V649" s="43">
        <v>0</v>
      </c>
      <c r="W649" s="43">
        <v>0</v>
      </c>
      <c r="X649" s="43">
        <v>0</v>
      </c>
      <c r="Y649" s="223">
        <v>0</v>
      </c>
      <c r="Z649" s="339"/>
      <c r="AA649" s="227">
        <v>42789</v>
      </c>
      <c r="AB649" s="22">
        <v>7911404</v>
      </c>
      <c r="AC649" s="42">
        <v>364297</v>
      </c>
      <c r="AD649" s="40" t="s">
        <v>108</v>
      </c>
      <c r="AE649" s="22" t="s">
        <v>108</v>
      </c>
      <c r="AF649" s="241" t="s">
        <v>108</v>
      </c>
      <c r="AG649" s="252"/>
      <c r="AH649" s="228">
        <v>0</v>
      </c>
      <c r="AI649" s="56">
        <f t="shared" si="115"/>
        <v>39656347</v>
      </c>
      <c r="AJ649" s="40">
        <v>42793</v>
      </c>
      <c r="AK649" s="56">
        <v>39656347</v>
      </c>
      <c r="AL649" s="43">
        <v>0</v>
      </c>
      <c r="AM649" s="43">
        <v>0</v>
      </c>
      <c r="AN649" s="43">
        <v>0</v>
      </c>
      <c r="AO649" s="43">
        <v>0</v>
      </c>
      <c r="AP649" s="43">
        <v>0</v>
      </c>
      <c r="AQ649" s="43">
        <v>0</v>
      </c>
      <c r="AR649" s="43">
        <v>0</v>
      </c>
      <c r="AS649" s="43">
        <v>0</v>
      </c>
      <c r="AT649" s="43">
        <v>0</v>
      </c>
      <c r="AU649" s="43">
        <v>0</v>
      </c>
      <c r="AV649" s="43"/>
      <c r="AW649" s="19"/>
      <c r="AX649" s="24">
        <f t="shared" si="116"/>
        <v>2863651</v>
      </c>
      <c r="AY649" s="24">
        <f t="shared" si="117"/>
        <v>0</v>
      </c>
      <c r="AZ649" s="24">
        <f t="shared" si="118"/>
        <v>3227948</v>
      </c>
      <c r="BA649" s="457">
        <f t="shared" si="119"/>
        <v>10</v>
      </c>
      <c r="BB649" s="217">
        <f t="shared" si="123"/>
        <v>0.9326516666346033</v>
      </c>
      <c r="BC649" s="216">
        <f t="shared" si="120"/>
        <v>1</v>
      </c>
      <c r="BD649" s="14">
        <f t="shared" si="113"/>
        <v>120</v>
      </c>
      <c r="BE649" s="349">
        <f t="shared" si="122"/>
        <v>42519998</v>
      </c>
    </row>
    <row r="650" spans="1:57" s="14" customFormat="1" x14ac:dyDescent="0.2">
      <c r="A650" s="40">
        <v>42695</v>
      </c>
      <c r="B650" s="22">
        <v>9223850216</v>
      </c>
      <c r="C650" s="22">
        <f>COUNTIF(СписМінфін!$B$2:$B$101,F650)</f>
        <v>1</v>
      </c>
      <c r="D650" s="22">
        <v>9223850216</v>
      </c>
      <c r="E650" s="22" t="str">
        <f t="shared" si="121"/>
        <v>11ТОВАРИСТВО З ОБМЕЖЕНОЮ ВIДПОВIДАЛЬНIСТЮ "ЕНГЕЛЬХАРТ СТП (УКРАЇНА)"</v>
      </c>
      <c r="F650" s="71" t="s">
        <v>29</v>
      </c>
      <c r="G650" s="41">
        <v>391123126559</v>
      </c>
      <c r="H650" s="40">
        <v>42695</v>
      </c>
      <c r="I650" s="40">
        <v>42695</v>
      </c>
      <c r="J650" s="40" t="s">
        <v>108</v>
      </c>
      <c r="K650" s="42">
        <v>38555612</v>
      </c>
      <c r="L650" s="40">
        <v>42823</v>
      </c>
      <c r="M650" s="24">
        <f t="shared" si="114"/>
        <v>29862739</v>
      </c>
      <c r="N650" s="31">
        <v>42823</v>
      </c>
      <c r="O650" s="30">
        <v>29862739</v>
      </c>
      <c r="P650" s="43">
        <v>0</v>
      </c>
      <c r="Q650" s="43">
        <v>0</v>
      </c>
      <c r="R650" s="43">
        <v>0</v>
      </c>
      <c r="S650" s="43">
        <v>0</v>
      </c>
      <c r="T650" s="43">
        <v>0</v>
      </c>
      <c r="U650" s="43">
        <v>0</v>
      </c>
      <c r="V650" s="43">
        <v>0</v>
      </c>
      <c r="W650" s="43">
        <v>0</v>
      </c>
      <c r="X650" s="43">
        <v>0</v>
      </c>
      <c r="Y650" s="223">
        <v>0</v>
      </c>
      <c r="Z650" s="339"/>
      <c r="AA650" s="228">
        <v>0</v>
      </c>
      <c r="AB650" s="43">
        <v>0</v>
      </c>
      <c r="AC650" s="43">
        <v>0</v>
      </c>
      <c r="AD650" s="43">
        <v>0</v>
      </c>
      <c r="AE650" s="43">
        <v>0</v>
      </c>
      <c r="AF650" s="223">
        <v>0</v>
      </c>
      <c r="AG650" s="234"/>
      <c r="AH650" s="228">
        <v>0</v>
      </c>
      <c r="AI650" s="56">
        <f t="shared" si="115"/>
        <v>0</v>
      </c>
      <c r="AJ650" s="43">
        <v>0</v>
      </c>
      <c r="AK650" s="43">
        <v>0</v>
      </c>
      <c r="AL650" s="43">
        <v>0</v>
      </c>
      <c r="AM650" s="43">
        <v>0</v>
      </c>
      <c r="AN650" s="43">
        <v>0</v>
      </c>
      <c r="AO650" s="43">
        <v>0</v>
      </c>
      <c r="AP650" s="43">
        <v>0</v>
      </c>
      <c r="AQ650" s="43">
        <v>0</v>
      </c>
      <c r="AR650" s="43">
        <v>0</v>
      </c>
      <c r="AS650" s="43">
        <v>0</v>
      </c>
      <c r="AT650" s="43">
        <v>0</v>
      </c>
      <c r="AU650" s="43">
        <v>0</v>
      </c>
      <c r="AV650" s="43"/>
      <c r="AW650" s="19"/>
      <c r="AX650" s="24">
        <f t="shared" si="116"/>
        <v>8692873</v>
      </c>
      <c r="AY650" s="24">
        <f t="shared" si="117"/>
        <v>29862739</v>
      </c>
      <c r="AZ650" s="24">
        <f t="shared" si="118"/>
        <v>38555612</v>
      </c>
      <c r="BA650" s="457">
        <f t="shared" si="119"/>
        <v>11</v>
      </c>
      <c r="BB650" s="217">
        <f t="shared" si="123"/>
        <v>0.77453676523147919</v>
      </c>
      <c r="BC650" s="216">
        <f t="shared" si="120"/>
        <v>0</v>
      </c>
      <c r="BD650" s="14">
        <f t="shared" si="113"/>
        <v>128</v>
      </c>
      <c r="BE650" s="349">
        <f t="shared" si="122"/>
        <v>38555612</v>
      </c>
    </row>
    <row r="651" spans="1:57" s="14" customFormat="1" x14ac:dyDescent="0.2">
      <c r="A651" s="40">
        <v>42724</v>
      </c>
      <c r="B651" s="22">
        <v>9247428580</v>
      </c>
      <c r="C651" s="22">
        <f>COUNTIF(СписМінфін!$B$2:$B$101,F651)</f>
        <v>1</v>
      </c>
      <c r="D651" s="22">
        <v>9247428580</v>
      </c>
      <c r="E651" s="22" t="str">
        <f t="shared" si="121"/>
        <v>12ТОВАРИСТВО З ОБМЕЖЕНОЮ ВIДПОВIДАЛЬНIСТЮ "ЕНГЕЛЬХАРТ СТП (УКРАЇНА)"</v>
      </c>
      <c r="F651" s="71" t="s">
        <v>29</v>
      </c>
      <c r="G651" s="41">
        <v>391123126559</v>
      </c>
      <c r="H651" s="40">
        <v>42724</v>
      </c>
      <c r="I651" s="40">
        <v>42724</v>
      </c>
      <c r="J651" s="40" t="s">
        <v>108</v>
      </c>
      <c r="K651" s="56">
        <v>74941239</v>
      </c>
      <c r="L651" s="40">
        <v>42823</v>
      </c>
      <c r="M651" s="24">
        <f t="shared" si="114"/>
        <v>62088840</v>
      </c>
      <c r="N651" s="31">
        <v>42823</v>
      </c>
      <c r="O651" s="30">
        <v>62088840</v>
      </c>
      <c r="P651" s="43">
        <v>0</v>
      </c>
      <c r="Q651" s="43">
        <v>0</v>
      </c>
      <c r="R651" s="43">
        <v>0</v>
      </c>
      <c r="S651" s="43">
        <v>0</v>
      </c>
      <c r="T651" s="43">
        <v>0</v>
      </c>
      <c r="U651" s="43">
        <v>0</v>
      </c>
      <c r="V651" s="43">
        <v>0</v>
      </c>
      <c r="W651" s="43">
        <v>0</v>
      </c>
      <c r="X651" s="43">
        <v>0</v>
      </c>
      <c r="Y651" s="223">
        <v>0</v>
      </c>
      <c r="Z651" s="339"/>
      <c r="AA651" s="228">
        <v>0</v>
      </c>
      <c r="AB651" s="43">
        <v>0</v>
      </c>
      <c r="AC651" s="43">
        <v>0</v>
      </c>
      <c r="AD651" s="43">
        <v>0</v>
      </c>
      <c r="AE651" s="43">
        <v>0</v>
      </c>
      <c r="AF651" s="223">
        <v>0</v>
      </c>
      <c r="AG651" s="234"/>
      <c r="AH651" s="228">
        <v>0</v>
      </c>
      <c r="AI651" s="56">
        <f t="shared" si="115"/>
        <v>0</v>
      </c>
      <c r="AJ651" s="43">
        <v>0</v>
      </c>
      <c r="AK651" s="43">
        <v>0</v>
      </c>
      <c r="AL651" s="43">
        <v>0</v>
      </c>
      <c r="AM651" s="43">
        <v>0</v>
      </c>
      <c r="AN651" s="43">
        <v>0</v>
      </c>
      <c r="AO651" s="43">
        <v>0</v>
      </c>
      <c r="AP651" s="43">
        <v>0</v>
      </c>
      <c r="AQ651" s="43">
        <v>0</v>
      </c>
      <c r="AR651" s="43">
        <v>0</v>
      </c>
      <c r="AS651" s="43">
        <v>0</v>
      </c>
      <c r="AT651" s="43">
        <v>0</v>
      </c>
      <c r="AU651" s="43">
        <v>0</v>
      </c>
      <c r="AV651" s="43"/>
      <c r="AW651" s="19"/>
      <c r="AX651" s="24">
        <f t="shared" si="116"/>
        <v>12852399</v>
      </c>
      <c r="AY651" s="24">
        <f t="shared" si="117"/>
        <v>62088840</v>
      </c>
      <c r="AZ651" s="24">
        <f t="shared" si="118"/>
        <v>74941239</v>
      </c>
      <c r="BA651" s="457">
        <f t="shared" si="119"/>
        <v>12</v>
      </c>
      <c r="BB651" s="217">
        <f t="shared" si="123"/>
        <v>0.82850031342556263</v>
      </c>
      <c r="BC651" s="216">
        <f t="shared" si="120"/>
        <v>0</v>
      </c>
      <c r="BD651" s="14">
        <f t="shared" si="113"/>
        <v>99</v>
      </c>
      <c r="BE651" s="349">
        <f t="shared" si="122"/>
        <v>74941239</v>
      </c>
    </row>
    <row r="652" spans="1:57" s="14" customFormat="1" hidden="1" x14ac:dyDescent="0.2">
      <c r="A652" s="40">
        <v>42422</v>
      </c>
      <c r="B652" s="22">
        <v>9022247197</v>
      </c>
      <c r="C652" s="22">
        <f>COUNTIF(СписМінфін!$B$2:$B$101,F652)</f>
        <v>1</v>
      </c>
      <c r="D652" s="22">
        <v>9022247197</v>
      </c>
      <c r="E652" s="22" t="str">
        <f t="shared" si="121"/>
        <v>2ТОВАРИСТВО З ОБМЕЖЕНОЮ ВIДПОВIДАЛЬНIСТЮ "ЄВРОМІНЕРАЛ"</v>
      </c>
      <c r="F652" s="71" t="s">
        <v>28</v>
      </c>
      <c r="G652" s="41">
        <v>348500305644</v>
      </c>
      <c r="H652" s="40">
        <v>42422</v>
      </c>
      <c r="I652" s="40">
        <v>42422</v>
      </c>
      <c r="J652" s="40" t="s">
        <v>108</v>
      </c>
      <c r="K652" s="42">
        <v>3980557</v>
      </c>
      <c r="L652" s="43">
        <v>0</v>
      </c>
      <c r="M652" s="24">
        <f t="shared" si="114"/>
        <v>0</v>
      </c>
      <c r="N652" s="43">
        <v>0</v>
      </c>
      <c r="O652" s="56">
        <v>0</v>
      </c>
      <c r="P652" s="43">
        <v>0</v>
      </c>
      <c r="Q652" s="43">
        <v>0</v>
      </c>
      <c r="R652" s="43">
        <v>0</v>
      </c>
      <c r="S652" s="43">
        <v>0</v>
      </c>
      <c r="T652" s="43">
        <v>0</v>
      </c>
      <c r="U652" s="43">
        <v>0</v>
      </c>
      <c r="V652" s="43">
        <v>0</v>
      </c>
      <c r="W652" s="43">
        <v>0</v>
      </c>
      <c r="X652" s="43">
        <v>0</v>
      </c>
      <c r="Y652" s="223">
        <v>0</v>
      </c>
      <c r="Z652" s="339"/>
      <c r="AA652" s="228">
        <v>0</v>
      </c>
      <c r="AB652" s="43">
        <v>0</v>
      </c>
      <c r="AC652" s="43">
        <v>0</v>
      </c>
      <c r="AD652" s="43">
        <v>0</v>
      </c>
      <c r="AE652" s="43">
        <v>0</v>
      </c>
      <c r="AF652" s="223">
        <v>0</v>
      </c>
      <c r="AG652" s="234"/>
      <c r="AH652" s="228">
        <v>0</v>
      </c>
      <c r="AI652" s="56">
        <f t="shared" si="115"/>
        <v>0</v>
      </c>
      <c r="AJ652" s="43">
        <v>0</v>
      </c>
      <c r="AK652" s="43">
        <v>0</v>
      </c>
      <c r="AL652" s="43">
        <v>0</v>
      </c>
      <c r="AM652" s="43">
        <v>0</v>
      </c>
      <c r="AN652" s="43">
        <v>0</v>
      </c>
      <c r="AO652" s="43">
        <v>0</v>
      </c>
      <c r="AP652" s="43">
        <v>0</v>
      </c>
      <c r="AQ652" s="43">
        <v>0</v>
      </c>
      <c r="AR652" s="43">
        <v>0</v>
      </c>
      <c r="AS652" s="43">
        <v>0</v>
      </c>
      <c r="AT652" s="43">
        <v>0</v>
      </c>
      <c r="AU652" s="43">
        <v>0</v>
      </c>
      <c r="AV652" s="43"/>
      <c r="AW652" s="19"/>
      <c r="AX652" s="24">
        <f t="shared" si="116"/>
        <v>3980557</v>
      </c>
      <c r="AY652" s="24">
        <f t="shared" si="117"/>
        <v>0</v>
      </c>
      <c r="AZ652" s="24">
        <f t="shared" si="118"/>
        <v>3980557</v>
      </c>
      <c r="BA652" s="457">
        <f t="shared" si="119"/>
        <v>2</v>
      </c>
      <c r="BB652" s="217" t="str">
        <f t="shared" si="123"/>
        <v>Немає висновку</v>
      </c>
      <c r="BC652" s="216" t="str">
        <f t="shared" si="120"/>
        <v>Немає висновку</v>
      </c>
      <c r="BD652" s="14" t="str">
        <f t="shared" si="113"/>
        <v>Немає висновку</v>
      </c>
      <c r="BE652" s="349">
        <f t="shared" si="122"/>
        <v>3980557</v>
      </c>
    </row>
    <row r="653" spans="1:57" s="14" customFormat="1" hidden="1" x14ac:dyDescent="0.2">
      <c r="A653" s="40">
        <v>42450</v>
      </c>
      <c r="B653" s="22">
        <v>9040051695</v>
      </c>
      <c r="C653" s="22">
        <f>COUNTIF(СписМінфін!$B$2:$B$101,F653)</f>
        <v>1</v>
      </c>
      <c r="D653" s="22">
        <v>9040051695</v>
      </c>
      <c r="E653" s="22" t="str">
        <f t="shared" si="121"/>
        <v>3ТОВАРИСТВО З ОБМЕЖЕНОЮ ВIДПОВIДАЛЬНIСТЮ "ЄВРОМІНЕРАЛ"</v>
      </c>
      <c r="F653" s="71" t="s">
        <v>28</v>
      </c>
      <c r="G653" s="41">
        <v>348500305644</v>
      </c>
      <c r="H653" s="40">
        <v>42450</v>
      </c>
      <c r="I653" s="40">
        <v>42450</v>
      </c>
      <c r="J653" s="40" t="s">
        <v>108</v>
      </c>
      <c r="K653" s="56">
        <v>1637248</v>
      </c>
      <c r="L653" s="43">
        <v>0</v>
      </c>
      <c r="M653" s="24">
        <f t="shared" si="114"/>
        <v>0</v>
      </c>
      <c r="N653" s="43">
        <v>0</v>
      </c>
      <c r="O653" s="56">
        <v>0</v>
      </c>
      <c r="P653" s="43">
        <v>0</v>
      </c>
      <c r="Q653" s="43">
        <v>0</v>
      </c>
      <c r="R653" s="43">
        <v>0</v>
      </c>
      <c r="S653" s="43">
        <v>0</v>
      </c>
      <c r="T653" s="43">
        <v>0</v>
      </c>
      <c r="U653" s="43">
        <v>0</v>
      </c>
      <c r="V653" s="43">
        <v>0</v>
      </c>
      <c r="W653" s="43">
        <v>0</v>
      </c>
      <c r="X653" s="43">
        <v>0</v>
      </c>
      <c r="Y653" s="223">
        <v>0</v>
      </c>
      <c r="Z653" s="339"/>
      <c r="AA653" s="228">
        <v>0</v>
      </c>
      <c r="AB653" s="43">
        <v>0</v>
      </c>
      <c r="AC653" s="43">
        <v>0</v>
      </c>
      <c r="AD653" s="43">
        <v>0</v>
      </c>
      <c r="AE653" s="43">
        <v>0</v>
      </c>
      <c r="AF653" s="223">
        <v>0</v>
      </c>
      <c r="AG653" s="234"/>
      <c r="AH653" s="228">
        <v>0</v>
      </c>
      <c r="AI653" s="56">
        <f t="shared" si="115"/>
        <v>0</v>
      </c>
      <c r="AJ653" s="43">
        <v>0</v>
      </c>
      <c r="AK653" s="43">
        <v>0</v>
      </c>
      <c r="AL653" s="43">
        <v>0</v>
      </c>
      <c r="AM653" s="43">
        <v>0</v>
      </c>
      <c r="AN653" s="43">
        <v>0</v>
      </c>
      <c r="AO653" s="43">
        <v>0</v>
      </c>
      <c r="AP653" s="43">
        <v>0</v>
      </c>
      <c r="AQ653" s="43">
        <v>0</v>
      </c>
      <c r="AR653" s="43">
        <v>0</v>
      </c>
      <c r="AS653" s="43">
        <v>0</v>
      </c>
      <c r="AT653" s="43">
        <v>0</v>
      </c>
      <c r="AU653" s="43">
        <v>0</v>
      </c>
      <c r="AV653" s="43"/>
      <c r="AW653" s="19"/>
      <c r="AX653" s="24">
        <f t="shared" si="116"/>
        <v>1637248</v>
      </c>
      <c r="AY653" s="24">
        <f t="shared" si="117"/>
        <v>0</v>
      </c>
      <c r="AZ653" s="24">
        <f t="shared" si="118"/>
        <v>1637248</v>
      </c>
      <c r="BA653" s="457">
        <f t="shared" si="119"/>
        <v>3</v>
      </c>
      <c r="BB653" s="217" t="str">
        <f t="shared" si="123"/>
        <v>Немає висновку</v>
      </c>
      <c r="BC653" s="216" t="str">
        <f t="shared" si="120"/>
        <v>Немає висновку</v>
      </c>
      <c r="BD653" s="14" t="str">
        <f t="shared" si="113"/>
        <v>Немає висновку</v>
      </c>
      <c r="BE653" s="349">
        <f t="shared" si="122"/>
        <v>1637248</v>
      </c>
    </row>
    <row r="654" spans="1:57" s="14" customFormat="1" hidden="1" x14ac:dyDescent="0.2">
      <c r="A654" s="40">
        <v>42480</v>
      </c>
      <c r="B654" s="22">
        <v>9061206323</v>
      </c>
      <c r="C654" s="22">
        <f>COUNTIF(СписМінфін!$B$2:$B$101,F654)</f>
        <v>1</v>
      </c>
      <c r="D654" s="22">
        <v>9061206323</v>
      </c>
      <c r="E654" s="22" t="str">
        <f t="shared" si="121"/>
        <v>4ТОВАРИСТВО З ОБМЕЖЕНОЮ ВIДПОВIДАЛЬНIСТЮ "ЄВРОМІНЕРАЛ"</v>
      </c>
      <c r="F654" s="71" t="s">
        <v>28</v>
      </c>
      <c r="G654" s="41">
        <v>348500305644</v>
      </c>
      <c r="H654" s="40">
        <v>42480</v>
      </c>
      <c r="I654" s="40">
        <v>42480</v>
      </c>
      <c r="J654" s="40" t="s">
        <v>108</v>
      </c>
      <c r="K654" s="56">
        <v>1500000</v>
      </c>
      <c r="L654" s="43">
        <v>0</v>
      </c>
      <c r="M654" s="24">
        <f t="shared" si="114"/>
        <v>0</v>
      </c>
      <c r="N654" s="43">
        <v>0</v>
      </c>
      <c r="O654" s="56">
        <v>0</v>
      </c>
      <c r="P654" s="43">
        <v>0</v>
      </c>
      <c r="Q654" s="43">
        <v>0</v>
      </c>
      <c r="R654" s="43">
        <v>0</v>
      </c>
      <c r="S654" s="43">
        <v>0</v>
      </c>
      <c r="T654" s="43">
        <v>0</v>
      </c>
      <c r="U654" s="43">
        <v>0</v>
      </c>
      <c r="V654" s="43">
        <v>0</v>
      </c>
      <c r="W654" s="43">
        <v>0</v>
      </c>
      <c r="X654" s="43">
        <v>0</v>
      </c>
      <c r="Y654" s="223">
        <v>0</v>
      </c>
      <c r="Z654" s="339"/>
      <c r="AA654" s="228">
        <v>0</v>
      </c>
      <c r="AB654" s="43">
        <v>0</v>
      </c>
      <c r="AC654" s="43">
        <v>0</v>
      </c>
      <c r="AD654" s="43">
        <v>0</v>
      </c>
      <c r="AE654" s="43">
        <v>0</v>
      </c>
      <c r="AF654" s="223">
        <v>0</v>
      </c>
      <c r="AG654" s="234"/>
      <c r="AH654" s="228">
        <v>0</v>
      </c>
      <c r="AI654" s="56">
        <f t="shared" si="115"/>
        <v>0</v>
      </c>
      <c r="AJ654" s="43">
        <v>0</v>
      </c>
      <c r="AK654" s="43">
        <v>0</v>
      </c>
      <c r="AL654" s="43">
        <v>0</v>
      </c>
      <c r="AM654" s="43">
        <v>0</v>
      </c>
      <c r="AN654" s="43">
        <v>0</v>
      </c>
      <c r="AO654" s="43">
        <v>0</v>
      </c>
      <c r="AP654" s="43">
        <v>0</v>
      </c>
      <c r="AQ654" s="43">
        <v>0</v>
      </c>
      <c r="AR654" s="43">
        <v>0</v>
      </c>
      <c r="AS654" s="43">
        <v>0</v>
      </c>
      <c r="AT654" s="43">
        <v>0</v>
      </c>
      <c r="AU654" s="43">
        <v>0</v>
      </c>
      <c r="AV654" s="43"/>
      <c r="AW654" s="19"/>
      <c r="AX654" s="24">
        <f t="shared" si="116"/>
        <v>1500000</v>
      </c>
      <c r="AY654" s="24">
        <f t="shared" si="117"/>
        <v>0</v>
      </c>
      <c r="AZ654" s="24">
        <f t="shared" si="118"/>
        <v>1500000</v>
      </c>
      <c r="BA654" s="457">
        <f t="shared" si="119"/>
        <v>4</v>
      </c>
      <c r="BB654" s="217" t="str">
        <f t="shared" si="123"/>
        <v>Немає висновку</v>
      </c>
      <c r="BC654" s="216" t="str">
        <f t="shared" si="120"/>
        <v>Немає висновку</v>
      </c>
      <c r="BD654" s="14" t="str">
        <f t="shared" si="113"/>
        <v>Немає висновку</v>
      </c>
      <c r="BE654" s="349">
        <f t="shared" si="122"/>
        <v>1500000</v>
      </c>
    </row>
    <row r="655" spans="1:57" s="14" customFormat="1" hidden="1" x14ac:dyDescent="0.2">
      <c r="A655" s="40">
        <v>42510</v>
      </c>
      <c r="B655" s="22">
        <v>9081996035</v>
      </c>
      <c r="C655" s="22">
        <f>COUNTIF(СписМінфін!$B$2:$B$101,F655)</f>
        <v>1</v>
      </c>
      <c r="D655" s="22">
        <v>9081996035</v>
      </c>
      <c r="E655" s="22" t="str">
        <f t="shared" si="121"/>
        <v>5ТОВАРИСТВО З ОБМЕЖЕНОЮ ВIДПОВIДАЛЬНIСТЮ "ЄВРОМІНЕРАЛ"</v>
      </c>
      <c r="F655" s="71" t="s">
        <v>28</v>
      </c>
      <c r="G655" s="41">
        <v>348500305644</v>
      </c>
      <c r="H655" s="40">
        <v>42510</v>
      </c>
      <c r="I655" s="40">
        <v>42510</v>
      </c>
      <c r="J655" s="40" t="s">
        <v>108</v>
      </c>
      <c r="K655" s="56">
        <v>1500000</v>
      </c>
      <c r="L655" s="43">
        <v>0</v>
      </c>
      <c r="M655" s="24">
        <f t="shared" si="114"/>
        <v>0</v>
      </c>
      <c r="N655" s="43">
        <v>0</v>
      </c>
      <c r="O655" s="56">
        <v>0</v>
      </c>
      <c r="P655" s="43">
        <v>0</v>
      </c>
      <c r="Q655" s="43">
        <v>0</v>
      </c>
      <c r="R655" s="43">
        <v>0</v>
      </c>
      <c r="S655" s="43">
        <v>0</v>
      </c>
      <c r="T655" s="43">
        <v>0</v>
      </c>
      <c r="U655" s="43">
        <v>0</v>
      </c>
      <c r="V655" s="43">
        <v>0</v>
      </c>
      <c r="W655" s="43">
        <v>0</v>
      </c>
      <c r="X655" s="43">
        <v>0</v>
      </c>
      <c r="Y655" s="223">
        <v>0</v>
      </c>
      <c r="Z655" s="339"/>
      <c r="AA655" s="228">
        <v>0</v>
      </c>
      <c r="AB655" s="43">
        <v>0</v>
      </c>
      <c r="AC655" s="43">
        <v>0</v>
      </c>
      <c r="AD655" s="43">
        <v>0</v>
      </c>
      <c r="AE655" s="43">
        <v>0</v>
      </c>
      <c r="AF655" s="223">
        <v>0</v>
      </c>
      <c r="AG655" s="234"/>
      <c r="AH655" s="228">
        <v>0</v>
      </c>
      <c r="AI655" s="56">
        <f t="shared" si="115"/>
        <v>0</v>
      </c>
      <c r="AJ655" s="43">
        <v>0</v>
      </c>
      <c r="AK655" s="43">
        <v>0</v>
      </c>
      <c r="AL655" s="43">
        <v>0</v>
      </c>
      <c r="AM655" s="43">
        <v>0</v>
      </c>
      <c r="AN655" s="43">
        <v>0</v>
      </c>
      <c r="AO655" s="43">
        <v>0</v>
      </c>
      <c r="AP655" s="43">
        <v>0</v>
      </c>
      <c r="AQ655" s="43">
        <v>0</v>
      </c>
      <c r="AR655" s="43">
        <v>0</v>
      </c>
      <c r="AS655" s="43">
        <v>0</v>
      </c>
      <c r="AT655" s="43">
        <v>0</v>
      </c>
      <c r="AU655" s="43">
        <v>0</v>
      </c>
      <c r="AV655" s="43"/>
      <c r="AW655" s="19"/>
      <c r="AX655" s="24">
        <f t="shared" si="116"/>
        <v>1500000</v>
      </c>
      <c r="AY655" s="24">
        <f t="shared" si="117"/>
        <v>0</v>
      </c>
      <c r="AZ655" s="24">
        <f t="shared" si="118"/>
        <v>1500000</v>
      </c>
      <c r="BA655" s="457">
        <f t="shared" si="119"/>
        <v>5</v>
      </c>
      <c r="BB655" s="217" t="str">
        <f t="shared" si="123"/>
        <v>Немає висновку</v>
      </c>
      <c r="BC655" s="216" t="str">
        <f t="shared" si="120"/>
        <v>Немає висновку</v>
      </c>
      <c r="BD655" s="14" t="str">
        <f t="shared" si="113"/>
        <v>Немає висновку</v>
      </c>
      <c r="BE655" s="349">
        <f t="shared" si="122"/>
        <v>1500000</v>
      </c>
    </row>
    <row r="656" spans="1:57" s="14" customFormat="1" x14ac:dyDescent="0.2">
      <c r="A656" s="40">
        <v>42593</v>
      </c>
      <c r="B656" s="22">
        <v>9142911385</v>
      </c>
      <c r="C656" s="22">
        <f>COUNTIF(СписМінфін!$B$2:$B$101,F656)</f>
        <v>1</v>
      </c>
      <c r="D656" s="22">
        <v>9142911385</v>
      </c>
      <c r="E656" s="22" t="str">
        <f t="shared" si="121"/>
        <v>8ТОВАРИСТВО З ОБМЕЖЕНОЮ ВIДПОВIДАЛЬНIСТЮ "ЄВРОМІНЕРАЛ"</v>
      </c>
      <c r="F656" s="71" t="s">
        <v>28</v>
      </c>
      <c r="G656" s="41">
        <v>348500305644</v>
      </c>
      <c r="H656" s="40">
        <v>42593</v>
      </c>
      <c r="I656" s="40">
        <v>42593</v>
      </c>
      <c r="J656" s="40" t="s">
        <v>108</v>
      </c>
      <c r="K656" s="42">
        <v>218503</v>
      </c>
      <c r="L656" s="40">
        <v>42724</v>
      </c>
      <c r="M656" s="24">
        <f t="shared" si="114"/>
        <v>162286</v>
      </c>
      <c r="N656" s="40">
        <v>42724</v>
      </c>
      <c r="O656" s="24">
        <v>162286</v>
      </c>
      <c r="P656" s="43">
        <v>0</v>
      </c>
      <c r="Q656" s="43">
        <v>0</v>
      </c>
      <c r="R656" s="43">
        <v>0</v>
      </c>
      <c r="S656" s="43">
        <v>0</v>
      </c>
      <c r="T656" s="43">
        <v>0</v>
      </c>
      <c r="U656" s="43">
        <v>0</v>
      </c>
      <c r="V656" s="43">
        <v>0</v>
      </c>
      <c r="W656" s="43">
        <v>0</v>
      </c>
      <c r="X656" s="43">
        <v>0</v>
      </c>
      <c r="Y656" s="223">
        <v>0</v>
      </c>
      <c r="Z656" s="339"/>
      <c r="AA656" s="228">
        <v>0</v>
      </c>
      <c r="AB656" s="43">
        <v>0</v>
      </c>
      <c r="AC656" s="43">
        <v>0</v>
      </c>
      <c r="AD656" s="43">
        <v>0</v>
      </c>
      <c r="AE656" s="43">
        <v>0</v>
      </c>
      <c r="AF656" s="223">
        <v>0</v>
      </c>
      <c r="AG656" s="234"/>
      <c r="AH656" s="228">
        <v>0</v>
      </c>
      <c r="AI656" s="56">
        <f t="shared" si="115"/>
        <v>162286</v>
      </c>
      <c r="AJ656" s="40">
        <v>42725</v>
      </c>
      <c r="AK656" s="56">
        <v>162286</v>
      </c>
      <c r="AL656" s="43">
        <v>0</v>
      </c>
      <c r="AM656" s="43">
        <v>0</v>
      </c>
      <c r="AN656" s="43">
        <v>0</v>
      </c>
      <c r="AO656" s="43">
        <v>0</v>
      </c>
      <c r="AP656" s="43">
        <v>0</v>
      </c>
      <c r="AQ656" s="43">
        <v>0</v>
      </c>
      <c r="AR656" s="43">
        <v>0</v>
      </c>
      <c r="AS656" s="43">
        <v>0</v>
      </c>
      <c r="AT656" s="43">
        <v>0</v>
      </c>
      <c r="AU656" s="43">
        <v>0</v>
      </c>
      <c r="AV656" s="43"/>
      <c r="AW656" s="19"/>
      <c r="AX656" s="24">
        <f t="shared" si="116"/>
        <v>56217</v>
      </c>
      <c r="AY656" s="24">
        <f t="shared" si="117"/>
        <v>0</v>
      </c>
      <c r="AZ656" s="24">
        <f t="shared" si="118"/>
        <v>56217</v>
      </c>
      <c r="BA656" s="457">
        <f t="shared" si="119"/>
        <v>8</v>
      </c>
      <c r="BB656" s="217">
        <f t="shared" si="123"/>
        <v>0.74271749129302578</v>
      </c>
      <c r="BC656" s="216">
        <f t="shared" si="120"/>
        <v>1</v>
      </c>
      <c r="BD656" s="14">
        <f t="shared" si="113"/>
        <v>131</v>
      </c>
      <c r="BE656" s="349">
        <f t="shared" si="122"/>
        <v>218503</v>
      </c>
    </row>
    <row r="657" spans="1:57" s="14" customFormat="1" x14ac:dyDescent="0.2">
      <c r="A657" s="40">
        <v>42593</v>
      </c>
      <c r="B657" s="22">
        <v>9143150009</v>
      </c>
      <c r="C657" s="22">
        <f>COUNTIF(СписМінфін!$B$2:$B$101,F657)</f>
        <v>1</v>
      </c>
      <c r="D657" s="22">
        <v>9143150009</v>
      </c>
      <c r="E657" s="22" t="str">
        <f t="shared" si="121"/>
        <v>8ТОВАРИСТВО З ОБМЕЖЕНОЮ ВIДПОВIДАЛЬНIСТЮ "ЄВРОМІНЕРАЛ"</v>
      </c>
      <c r="F657" s="71" t="s">
        <v>28</v>
      </c>
      <c r="G657" s="41">
        <v>348500305644</v>
      </c>
      <c r="H657" s="40">
        <v>42593</v>
      </c>
      <c r="I657" s="40">
        <v>42593</v>
      </c>
      <c r="J657" s="40" t="s">
        <v>108</v>
      </c>
      <c r="K657" s="42">
        <v>323644</v>
      </c>
      <c r="L657" s="40">
        <v>42724</v>
      </c>
      <c r="M657" s="24">
        <f t="shared" si="114"/>
        <v>320561</v>
      </c>
      <c r="N657" s="40">
        <v>42724</v>
      </c>
      <c r="O657" s="24">
        <v>320561</v>
      </c>
      <c r="P657" s="43">
        <v>0</v>
      </c>
      <c r="Q657" s="43">
        <v>0</v>
      </c>
      <c r="R657" s="43">
        <v>0</v>
      </c>
      <c r="S657" s="43">
        <v>0</v>
      </c>
      <c r="T657" s="43">
        <v>0</v>
      </c>
      <c r="U657" s="43">
        <v>0</v>
      </c>
      <c r="V657" s="43">
        <v>0</v>
      </c>
      <c r="W657" s="43">
        <v>0</v>
      </c>
      <c r="X657" s="43">
        <v>0</v>
      </c>
      <c r="Y657" s="223">
        <v>0</v>
      </c>
      <c r="Z657" s="339"/>
      <c r="AA657" s="227">
        <v>42643</v>
      </c>
      <c r="AB657" s="22">
        <v>3181201</v>
      </c>
      <c r="AC657" s="42">
        <v>3083</v>
      </c>
      <c r="AD657" s="40" t="s">
        <v>108</v>
      </c>
      <c r="AE657" s="22" t="s">
        <v>108</v>
      </c>
      <c r="AF657" s="241" t="s">
        <v>108</v>
      </c>
      <c r="AG657" s="252"/>
      <c r="AH657" s="228">
        <v>0</v>
      </c>
      <c r="AI657" s="56">
        <f t="shared" si="115"/>
        <v>320561</v>
      </c>
      <c r="AJ657" s="40">
        <v>42725</v>
      </c>
      <c r="AK657" s="56">
        <v>320561</v>
      </c>
      <c r="AL657" s="43">
        <v>0</v>
      </c>
      <c r="AM657" s="43">
        <v>0</v>
      </c>
      <c r="AN657" s="43">
        <v>0</v>
      </c>
      <c r="AO657" s="43">
        <v>0</v>
      </c>
      <c r="AP657" s="43">
        <v>0</v>
      </c>
      <c r="AQ657" s="43">
        <v>0</v>
      </c>
      <c r="AR657" s="43">
        <v>0</v>
      </c>
      <c r="AS657" s="43">
        <v>0</v>
      </c>
      <c r="AT657" s="43">
        <v>0</v>
      </c>
      <c r="AU657" s="43">
        <v>0</v>
      </c>
      <c r="AV657" s="43"/>
      <c r="AW657" s="19"/>
      <c r="AX657" s="24">
        <f t="shared" si="116"/>
        <v>0</v>
      </c>
      <c r="AY657" s="24">
        <f t="shared" si="117"/>
        <v>0</v>
      </c>
      <c r="AZ657" s="24">
        <f t="shared" si="118"/>
        <v>3083</v>
      </c>
      <c r="BA657" s="457">
        <f t="shared" si="119"/>
        <v>8</v>
      </c>
      <c r="BB657" s="217">
        <f t="shared" si="123"/>
        <v>1</v>
      </c>
      <c r="BC657" s="216">
        <f t="shared" si="120"/>
        <v>1</v>
      </c>
      <c r="BD657" s="14">
        <f t="shared" si="113"/>
        <v>131</v>
      </c>
      <c r="BE657" s="349">
        <f t="shared" si="122"/>
        <v>320561</v>
      </c>
    </row>
    <row r="658" spans="1:57" s="14" customFormat="1" x14ac:dyDescent="0.2">
      <c r="A658" s="40">
        <v>42594</v>
      </c>
      <c r="B658" s="22">
        <v>9143203304</v>
      </c>
      <c r="C658" s="22">
        <f>COUNTIF(СписМінфін!$B$2:$B$101,F658)</f>
        <v>1</v>
      </c>
      <c r="D658" s="22">
        <v>9143203304</v>
      </c>
      <c r="E658" s="22" t="str">
        <f t="shared" si="121"/>
        <v>8ТОВАРИСТВО З ОБМЕЖЕНОЮ ВIДПОВIДАЛЬНIСТЮ "ЄВРОМІНЕРАЛ"</v>
      </c>
      <c r="F658" s="71" t="s">
        <v>28</v>
      </c>
      <c r="G658" s="41">
        <v>348500305644</v>
      </c>
      <c r="H658" s="40">
        <v>42594</v>
      </c>
      <c r="I658" s="40">
        <v>42594</v>
      </c>
      <c r="J658" s="40" t="s">
        <v>108</v>
      </c>
      <c r="K658" s="42">
        <v>1641691</v>
      </c>
      <c r="L658" s="40">
        <v>42724</v>
      </c>
      <c r="M658" s="24">
        <f t="shared" si="114"/>
        <v>1641691</v>
      </c>
      <c r="N658" s="40">
        <v>42724</v>
      </c>
      <c r="O658" s="24">
        <v>1641691</v>
      </c>
      <c r="P658" s="43">
        <v>0</v>
      </c>
      <c r="Q658" s="43">
        <v>0</v>
      </c>
      <c r="R658" s="43">
        <v>0</v>
      </c>
      <c r="S658" s="43">
        <v>0</v>
      </c>
      <c r="T658" s="43">
        <v>0</v>
      </c>
      <c r="U658" s="43">
        <v>0</v>
      </c>
      <c r="V658" s="43">
        <v>0</v>
      </c>
      <c r="W658" s="43">
        <v>0</v>
      </c>
      <c r="X658" s="43">
        <v>0</v>
      </c>
      <c r="Y658" s="223">
        <v>0</v>
      </c>
      <c r="Z658" s="339"/>
      <c r="AA658" s="228">
        <v>0</v>
      </c>
      <c r="AB658" s="43">
        <v>0</v>
      </c>
      <c r="AC658" s="43">
        <v>0</v>
      </c>
      <c r="AD658" s="43">
        <v>0</v>
      </c>
      <c r="AE658" s="43">
        <v>0</v>
      </c>
      <c r="AF658" s="223">
        <v>0</v>
      </c>
      <c r="AG658" s="234"/>
      <c r="AH658" s="228">
        <v>0</v>
      </c>
      <c r="AI658" s="56">
        <f t="shared" si="115"/>
        <v>1641691</v>
      </c>
      <c r="AJ658" s="40">
        <v>42725</v>
      </c>
      <c r="AK658" s="56">
        <v>1641691</v>
      </c>
      <c r="AL658" s="43">
        <v>0</v>
      </c>
      <c r="AM658" s="43">
        <v>0</v>
      </c>
      <c r="AN658" s="43">
        <v>0</v>
      </c>
      <c r="AO658" s="43">
        <v>0</v>
      </c>
      <c r="AP658" s="43">
        <v>0</v>
      </c>
      <c r="AQ658" s="43">
        <v>0</v>
      </c>
      <c r="AR658" s="43">
        <v>0</v>
      </c>
      <c r="AS658" s="43">
        <v>0</v>
      </c>
      <c r="AT658" s="43">
        <v>0</v>
      </c>
      <c r="AU658" s="43">
        <v>0</v>
      </c>
      <c r="AV658" s="43"/>
      <c r="AW658" s="19"/>
      <c r="AX658" s="24">
        <f t="shared" si="116"/>
        <v>0</v>
      </c>
      <c r="AY658" s="24">
        <f t="shared" si="117"/>
        <v>0</v>
      </c>
      <c r="AZ658" s="24">
        <f t="shared" si="118"/>
        <v>0</v>
      </c>
      <c r="BA658" s="457">
        <f t="shared" si="119"/>
        <v>8</v>
      </c>
      <c r="BB658" s="217">
        <f t="shared" si="123"/>
        <v>1</v>
      </c>
      <c r="BC658" s="216">
        <f t="shared" si="120"/>
        <v>1</v>
      </c>
      <c r="BD658" s="14">
        <f t="shared" si="113"/>
        <v>130</v>
      </c>
      <c r="BE658" s="349">
        <f t="shared" si="122"/>
        <v>1641691</v>
      </c>
    </row>
    <row r="659" spans="1:57" s="14" customFormat="1" x14ac:dyDescent="0.2">
      <c r="A659" s="40">
        <v>42594</v>
      </c>
      <c r="B659" s="22">
        <v>9143392918</v>
      </c>
      <c r="C659" s="22">
        <f>COUNTIF(СписМінфін!$B$2:$B$101,F659)</f>
        <v>1</v>
      </c>
      <c r="D659" s="22">
        <v>9143392918</v>
      </c>
      <c r="E659" s="22" t="str">
        <f t="shared" si="121"/>
        <v>8ТОВАРИСТВО З ОБМЕЖЕНОЮ ВIДПОВIДАЛЬНIСТЮ "ЄВРОМІНЕРАЛ"</v>
      </c>
      <c r="F659" s="71" t="s">
        <v>28</v>
      </c>
      <c r="G659" s="41">
        <v>348500305644</v>
      </c>
      <c r="H659" s="40">
        <v>42594</v>
      </c>
      <c r="I659" s="40">
        <v>42594</v>
      </c>
      <c r="J659" s="40" t="s">
        <v>108</v>
      </c>
      <c r="K659" s="42">
        <v>1278868</v>
      </c>
      <c r="L659" s="40">
        <v>42724</v>
      </c>
      <c r="M659" s="24">
        <f t="shared" si="114"/>
        <v>1267033</v>
      </c>
      <c r="N659" s="40">
        <v>42724</v>
      </c>
      <c r="O659" s="24">
        <v>1267033</v>
      </c>
      <c r="P659" s="43">
        <v>0</v>
      </c>
      <c r="Q659" s="43">
        <v>0</v>
      </c>
      <c r="R659" s="43">
        <v>0</v>
      </c>
      <c r="S659" s="43">
        <v>0</v>
      </c>
      <c r="T659" s="43">
        <v>0</v>
      </c>
      <c r="U659" s="43">
        <v>0</v>
      </c>
      <c r="V659" s="43">
        <v>0</v>
      </c>
      <c r="W659" s="43">
        <v>0</v>
      </c>
      <c r="X659" s="43">
        <v>0</v>
      </c>
      <c r="Y659" s="223">
        <v>0</v>
      </c>
      <c r="Z659" s="339"/>
      <c r="AA659" s="227">
        <v>42643</v>
      </c>
      <c r="AB659" s="22">
        <v>3181201</v>
      </c>
      <c r="AC659" s="42">
        <v>11835</v>
      </c>
      <c r="AD659" s="40" t="s">
        <v>108</v>
      </c>
      <c r="AE659" s="22" t="s">
        <v>108</v>
      </c>
      <c r="AF659" s="241" t="s">
        <v>108</v>
      </c>
      <c r="AG659" s="252"/>
      <c r="AH659" s="228">
        <v>0</v>
      </c>
      <c r="AI659" s="56">
        <f t="shared" si="115"/>
        <v>1267033</v>
      </c>
      <c r="AJ659" s="40">
        <v>42725</v>
      </c>
      <c r="AK659" s="56">
        <v>1267033</v>
      </c>
      <c r="AL659" s="43">
        <v>0</v>
      </c>
      <c r="AM659" s="43">
        <v>0</v>
      </c>
      <c r="AN659" s="43">
        <v>0</v>
      </c>
      <c r="AO659" s="43">
        <v>0</v>
      </c>
      <c r="AP659" s="43">
        <v>0</v>
      </c>
      <c r="AQ659" s="43">
        <v>0</v>
      </c>
      <c r="AR659" s="43">
        <v>0</v>
      </c>
      <c r="AS659" s="43">
        <v>0</v>
      </c>
      <c r="AT659" s="43">
        <v>0</v>
      </c>
      <c r="AU659" s="43">
        <v>0</v>
      </c>
      <c r="AV659" s="43"/>
      <c r="AW659" s="19"/>
      <c r="AX659" s="24">
        <f t="shared" si="116"/>
        <v>0</v>
      </c>
      <c r="AY659" s="24">
        <f t="shared" si="117"/>
        <v>0</v>
      </c>
      <c r="AZ659" s="24">
        <f t="shared" si="118"/>
        <v>11835</v>
      </c>
      <c r="BA659" s="457">
        <f t="shared" si="119"/>
        <v>8</v>
      </c>
      <c r="BB659" s="217">
        <f t="shared" si="123"/>
        <v>1</v>
      </c>
      <c r="BC659" s="216">
        <f t="shared" si="120"/>
        <v>1</v>
      </c>
      <c r="BD659" s="14">
        <f t="shared" si="113"/>
        <v>130</v>
      </c>
      <c r="BE659" s="349">
        <f t="shared" si="122"/>
        <v>1267033</v>
      </c>
    </row>
    <row r="660" spans="1:57" s="14" customFormat="1" x14ac:dyDescent="0.2">
      <c r="A660" s="40">
        <v>42594</v>
      </c>
      <c r="B660" s="22">
        <v>9143489757</v>
      </c>
      <c r="C660" s="22">
        <f>COUNTIF(СписМінфін!$B$2:$B$101,F660)</f>
        <v>1</v>
      </c>
      <c r="D660" s="22">
        <v>9143489757</v>
      </c>
      <c r="E660" s="22" t="str">
        <f t="shared" si="121"/>
        <v>8ТОВАРИСТВО З ОБМЕЖЕНОЮ ВIДПОВIДАЛЬНIСТЮ "ЄВРОМІНЕРАЛ"</v>
      </c>
      <c r="F660" s="71" t="s">
        <v>28</v>
      </c>
      <c r="G660" s="41">
        <v>348500305644</v>
      </c>
      <c r="H660" s="40">
        <v>42594</v>
      </c>
      <c r="I660" s="40">
        <v>42594</v>
      </c>
      <c r="J660" s="40" t="s">
        <v>108</v>
      </c>
      <c r="K660" s="42">
        <v>316881</v>
      </c>
      <c r="L660" s="40">
        <v>42724</v>
      </c>
      <c r="M660" s="24">
        <f t="shared" si="114"/>
        <v>316881</v>
      </c>
      <c r="N660" s="40">
        <v>42724</v>
      </c>
      <c r="O660" s="24">
        <v>316881</v>
      </c>
      <c r="P660" s="43">
        <v>0</v>
      </c>
      <c r="Q660" s="43">
        <v>0</v>
      </c>
      <c r="R660" s="43">
        <v>0</v>
      </c>
      <c r="S660" s="43">
        <v>0</v>
      </c>
      <c r="T660" s="43">
        <v>0</v>
      </c>
      <c r="U660" s="43">
        <v>0</v>
      </c>
      <c r="V660" s="43">
        <v>0</v>
      </c>
      <c r="W660" s="43">
        <v>0</v>
      </c>
      <c r="X660" s="43">
        <v>0</v>
      </c>
      <c r="Y660" s="223">
        <v>0</v>
      </c>
      <c r="Z660" s="339"/>
      <c r="AA660" s="228">
        <v>0</v>
      </c>
      <c r="AB660" s="43">
        <v>0</v>
      </c>
      <c r="AC660" s="43">
        <v>0</v>
      </c>
      <c r="AD660" s="43">
        <v>0</v>
      </c>
      <c r="AE660" s="43">
        <v>0</v>
      </c>
      <c r="AF660" s="223">
        <v>0</v>
      </c>
      <c r="AG660" s="234"/>
      <c r="AH660" s="228">
        <v>0</v>
      </c>
      <c r="AI660" s="56">
        <f t="shared" si="115"/>
        <v>316881</v>
      </c>
      <c r="AJ660" s="40">
        <v>42725</v>
      </c>
      <c r="AK660" s="56">
        <v>316881</v>
      </c>
      <c r="AL660" s="43">
        <v>0</v>
      </c>
      <c r="AM660" s="43">
        <v>0</v>
      </c>
      <c r="AN660" s="43">
        <v>0</v>
      </c>
      <c r="AO660" s="43">
        <v>0</v>
      </c>
      <c r="AP660" s="43">
        <v>0</v>
      </c>
      <c r="AQ660" s="43">
        <v>0</v>
      </c>
      <c r="AR660" s="43">
        <v>0</v>
      </c>
      <c r="AS660" s="43">
        <v>0</v>
      </c>
      <c r="AT660" s="43">
        <v>0</v>
      </c>
      <c r="AU660" s="43">
        <v>0</v>
      </c>
      <c r="AV660" s="43"/>
      <c r="AW660" s="19"/>
      <c r="AX660" s="24">
        <f t="shared" si="116"/>
        <v>0</v>
      </c>
      <c r="AY660" s="24">
        <f t="shared" si="117"/>
        <v>0</v>
      </c>
      <c r="AZ660" s="24">
        <f t="shared" si="118"/>
        <v>0</v>
      </c>
      <c r="BA660" s="457">
        <f t="shared" si="119"/>
        <v>8</v>
      </c>
      <c r="BB660" s="217">
        <f t="shared" si="123"/>
        <v>1</v>
      </c>
      <c r="BC660" s="216">
        <f t="shared" si="120"/>
        <v>1</v>
      </c>
      <c r="BD660" s="14">
        <f t="shared" si="113"/>
        <v>130</v>
      </c>
      <c r="BE660" s="349">
        <f t="shared" si="122"/>
        <v>316881</v>
      </c>
    </row>
    <row r="661" spans="1:57" s="14" customFormat="1" x14ac:dyDescent="0.2">
      <c r="A661" s="40">
        <v>42594</v>
      </c>
      <c r="B661" s="22">
        <v>9143496055</v>
      </c>
      <c r="C661" s="22">
        <f>COUNTIF(СписМінфін!$B$2:$B$101,F661)</f>
        <v>1</v>
      </c>
      <c r="D661" s="22">
        <v>9143496055</v>
      </c>
      <c r="E661" s="22" t="str">
        <f t="shared" si="121"/>
        <v>8ТОВАРИСТВО З ОБМЕЖЕНОЮ ВIДПОВIДАЛЬНIСТЮ "ЄВРОМІНЕРАЛ"</v>
      </c>
      <c r="F661" s="71" t="s">
        <v>28</v>
      </c>
      <c r="G661" s="41">
        <v>348500305644</v>
      </c>
      <c r="H661" s="40">
        <v>42594</v>
      </c>
      <c r="I661" s="40">
        <v>42594</v>
      </c>
      <c r="J661" s="40" t="s">
        <v>108</v>
      </c>
      <c r="K661" s="42">
        <v>598136</v>
      </c>
      <c r="L661" s="40">
        <v>42724</v>
      </c>
      <c r="M661" s="24">
        <f t="shared" si="114"/>
        <v>598136</v>
      </c>
      <c r="N661" s="40">
        <v>42724</v>
      </c>
      <c r="O661" s="24">
        <v>598136</v>
      </c>
      <c r="P661" s="43">
        <v>0</v>
      </c>
      <c r="Q661" s="43">
        <v>0</v>
      </c>
      <c r="R661" s="43">
        <v>0</v>
      </c>
      <c r="S661" s="43">
        <v>0</v>
      </c>
      <c r="T661" s="43">
        <v>0</v>
      </c>
      <c r="U661" s="43">
        <v>0</v>
      </c>
      <c r="V661" s="43">
        <v>0</v>
      </c>
      <c r="W661" s="43">
        <v>0</v>
      </c>
      <c r="X661" s="43">
        <v>0</v>
      </c>
      <c r="Y661" s="223">
        <v>0</v>
      </c>
      <c r="Z661" s="339"/>
      <c r="AA661" s="228">
        <v>0</v>
      </c>
      <c r="AB661" s="43">
        <v>0</v>
      </c>
      <c r="AC661" s="43">
        <v>0</v>
      </c>
      <c r="AD661" s="43">
        <v>0</v>
      </c>
      <c r="AE661" s="43">
        <v>0</v>
      </c>
      <c r="AF661" s="223">
        <v>0</v>
      </c>
      <c r="AG661" s="234"/>
      <c r="AH661" s="228">
        <v>0</v>
      </c>
      <c r="AI661" s="56">
        <f t="shared" si="115"/>
        <v>598136</v>
      </c>
      <c r="AJ661" s="40">
        <v>42725</v>
      </c>
      <c r="AK661" s="56">
        <v>598136</v>
      </c>
      <c r="AL661" s="43">
        <v>0</v>
      </c>
      <c r="AM661" s="43">
        <v>0</v>
      </c>
      <c r="AN661" s="43">
        <v>0</v>
      </c>
      <c r="AO661" s="43">
        <v>0</v>
      </c>
      <c r="AP661" s="43">
        <v>0</v>
      </c>
      <c r="AQ661" s="43">
        <v>0</v>
      </c>
      <c r="AR661" s="43">
        <v>0</v>
      </c>
      <c r="AS661" s="43">
        <v>0</v>
      </c>
      <c r="AT661" s="43">
        <v>0</v>
      </c>
      <c r="AU661" s="43">
        <v>0</v>
      </c>
      <c r="AV661" s="43"/>
      <c r="AW661" s="19"/>
      <c r="AX661" s="24">
        <f t="shared" si="116"/>
        <v>0</v>
      </c>
      <c r="AY661" s="24">
        <f t="shared" si="117"/>
        <v>0</v>
      </c>
      <c r="AZ661" s="24">
        <f t="shared" si="118"/>
        <v>0</v>
      </c>
      <c r="BA661" s="457">
        <f t="shared" si="119"/>
        <v>8</v>
      </c>
      <c r="BB661" s="217">
        <f t="shared" si="123"/>
        <v>1</v>
      </c>
      <c r="BC661" s="216">
        <f t="shared" si="120"/>
        <v>1</v>
      </c>
      <c r="BD661" s="14">
        <f t="shared" si="113"/>
        <v>130</v>
      </c>
      <c r="BE661" s="349">
        <f t="shared" si="122"/>
        <v>598136</v>
      </c>
    </row>
    <row r="662" spans="1:57" s="14" customFormat="1" x14ac:dyDescent="0.2">
      <c r="A662" s="40">
        <v>42594</v>
      </c>
      <c r="B662" s="22">
        <v>9143531090</v>
      </c>
      <c r="C662" s="22">
        <f>COUNTIF(СписМінфін!$B$2:$B$101,F662)</f>
        <v>1</v>
      </c>
      <c r="D662" s="22">
        <v>9143531090</v>
      </c>
      <c r="E662" s="22" t="str">
        <f t="shared" si="121"/>
        <v>8ТОВАРИСТВО З ОБМЕЖЕНОЮ ВIДПОВIДАЛЬНIСТЮ "ЄВРОМІНЕРАЛ"</v>
      </c>
      <c r="F662" s="71" t="s">
        <v>28</v>
      </c>
      <c r="G662" s="41">
        <v>348500305644</v>
      </c>
      <c r="H662" s="40">
        <v>42594</v>
      </c>
      <c r="I662" s="40">
        <v>42594</v>
      </c>
      <c r="J662" s="40" t="s">
        <v>108</v>
      </c>
      <c r="K662" s="42">
        <v>421850</v>
      </c>
      <c r="L662" s="40">
        <v>42724</v>
      </c>
      <c r="M662" s="24">
        <f t="shared" si="114"/>
        <v>421790</v>
      </c>
      <c r="N662" s="40">
        <v>42724</v>
      </c>
      <c r="O662" s="24">
        <v>421790</v>
      </c>
      <c r="P662" s="43">
        <v>0</v>
      </c>
      <c r="Q662" s="43">
        <v>0</v>
      </c>
      <c r="R662" s="43">
        <v>0</v>
      </c>
      <c r="S662" s="43">
        <v>0</v>
      </c>
      <c r="T662" s="43">
        <v>0</v>
      </c>
      <c r="U662" s="43">
        <v>0</v>
      </c>
      <c r="V662" s="43">
        <v>0</v>
      </c>
      <c r="W662" s="43">
        <v>0</v>
      </c>
      <c r="X662" s="43">
        <v>0</v>
      </c>
      <c r="Y662" s="223">
        <v>0</v>
      </c>
      <c r="Z662" s="339"/>
      <c r="AA662" s="227">
        <v>42643</v>
      </c>
      <c r="AB662" s="22">
        <v>3181201</v>
      </c>
      <c r="AC662" s="42">
        <v>60</v>
      </c>
      <c r="AD662" s="40" t="s">
        <v>108</v>
      </c>
      <c r="AE662" s="22" t="s">
        <v>108</v>
      </c>
      <c r="AF662" s="241" t="s">
        <v>108</v>
      </c>
      <c r="AG662" s="252"/>
      <c r="AH662" s="228">
        <v>0</v>
      </c>
      <c r="AI662" s="56">
        <f t="shared" si="115"/>
        <v>421790</v>
      </c>
      <c r="AJ662" s="40">
        <v>42725</v>
      </c>
      <c r="AK662" s="56">
        <v>421790</v>
      </c>
      <c r="AL662" s="43">
        <v>0</v>
      </c>
      <c r="AM662" s="43">
        <v>0</v>
      </c>
      <c r="AN662" s="43">
        <v>0</v>
      </c>
      <c r="AO662" s="43">
        <v>0</v>
      </c>
      <c r="AP662" s="43">
        <v>0</v>
      </c>
      <c r="AQ662" s="43">
        <v>0</v>
      </c>
      <c r="AR662" s="43">
        <v>0</v>
      </c>
      <c r="AS662" s="43">
        <v>0</v>
      </c>
      <c r="AT662" s="43">
        <v>0</v>
      </c>
      <c r="AU662" s="43">
        <v>0</v>
      </c>
      <c r="AV662" s="43"/>
      <c r="AW662" s="19"/>
      <c r="AX662" s="24">
        <f t="shared" si="116"/>
        <v>0</v>
      </c>
      <c r="AY662" s="24">
        <f t="shared" si="117"/>
        <v>0</v>
      </c>
      <c r="AZ662" s="24">
        <f t="shared" si="118"/>
        <v>60</v>
      </c>
      <c r="BA662" s="457">
        <f t="shared" si="119"/>
        <v>8</v>
      </c>
      <c r="BB662" s="217">
        <f t="shared" si="123"/>
        <v>1</v>
      </c>
      <c r="BC662" s="216">
        <f t="shared" si="120"/>
        <v>1</v>
      </c>
      <c r="BD662" s="14">
        <f t="shared" si="113"/>
        <v>130</v>
      </c>
      <c r="BE662" s="349">
        <f t="shared" si="122"/>
        <v>421790</v>
      </c>
    </row>
    <row r="663" spans="1:57" s="14" customFormat="1" x14ac:dyDescent="0.2">
      <c r="A663" s="40">
        <v>42594</v>
      </c>
      <c r="B663" s="22">
        <v>9143536764</v>
      </c>
      <c r="C663" s="22">
        <f>COUNTIF(СписМінфін!$B$2:$B$101,F663)</f>
        <v>1</v>
      </c>
      <c r="D663" s="22">
        <v>9143536764</v>
      </c>
      <c r="E663" s="22" t="str">
        <f t="shared" si="121"/>
        <v>8ТОВАРИСТВО З ОБМЕЖЕНОЮ ВIДПОВIДАЛЬНIСТЮ "ЄВРОМІНЕРАЛ"</v>
      </c>
      <c r="F663" s="71" t="s">
        <v>28</v>
      </c>
      <c r="G663" s="41">
        <v>348500305644</v>
      </c>
      <c r="H663" s="40">
        <v>42594</v>
      </c>
      <c r="I663" s="40">
        <v>42594</v>
      </c>
      <c r="J663" s="40" t="s">
        <v>108</v>
      </c>
      <c r="K663" s="42">
        <v>15211</v>
      </c>
      <c r="L663" s="40">
        <v>42726</v>
      </c>
      <c r="M663" s="24">
        <f t="shared" si="114"/>
        <v>13749</v>
      </c>
      <c r="N663" s="40">
        <v>42726</v>
      </c>
      <c r="O663" s="24">
        <v>13749</v>
      </c>
      <c r="P663" s="43">
        <v>0</v>
      </c>
      <c r="Q663" s="43">
        <v>0</v>
      </c>
      <c r="R663" s="43">
        <v>0</v>
      </c>
      <c r="S663" s="43">
        <v>0</v>
      </c>
      <c r="T663" s="43">
        <v>0</v>
      </c>
      <c r="U663" s="43">
        <v>0</v>
      </c>
      <c r="V663" s="43">
        <v>0</v>
      </c>
      <c r="W663" s="43">
        <v>0</v>
      </c>
      <c r="X663" s="43">
        <v>0</v>
      </c>
      <c r="Y663" s="223">
        <v>0</v>
      </c>
      <c r="Z663" s="339"/>
      <c r="AA663" s="227">
        <v>42643</v>
      </c>
      <c r="AB663" s="22">
        <v>3181201</v>
      </c>
      <c r="AC663" s="42">
        <v>1462</v>
      </c>
      <c r="AD663" s="40" t="s">
        <v>108</v>
      </c>
      <c r="AE663" s="22" t="s">
        <v>108</v>
      </c>
      <c r="AF663" s="241" t="s">
        <v>108</v>
      </c>
      <c r="AG663" s="252"/>
      <c r="AH663" s="228">
        <v>0</v>
      </c>
      <c r="AI663" s="56">
        <f t="shared" si="115"/>
        <v>13749</v>
      </c>
      <c r="AJ663" s="40">
        <v>42732</v>
      </c>
      <c r="AK663" s="56">
        <v>13749</v>
      </c>
      <c r="AL663" s="43">
        <v>0</v>
      </c>
      <c r="AM663" s="43">
        <v>0</v>
      </c>
      <c r="AN663" s="43">
        <v>0</v>
      </c>
      <c r="AO663" s="43">
        <v>0</v>
      </c>
      <c r="AP663" s="43">
        <v>0</v>
      </c>
      <c r="AQ663" s="43">
        <v>0</v>
      </c>
      <c r="AR663" s="43">
        <v>0</v>
      </c>
      <c r="AS663" s="43">
        <v>0</v>
      </c>
      <c r="AT663" s="43">
        <v>0</v>
      </c>
      <c r="AU663" s="43">
        <v>0</v>
      </c>
      <c r="AV663" s="43"/>
      <c r="AW663" s="19"/>
      <c r="AX663" s="24">
        <f t="shared" si="116"/>
        <v>0</v>
      </c>
      <c r="AY663" s="24">
        <f t="shared" si="117"/>
        <v>0</v>
      </c>
      <c r="AZ663" s="24">
        <f t="shared" si="118"/>
        <v>1462</v>
      </c>
      <c r="BA663" s="457">
        <f t="shared" si="119"/>
        <v>8</v>
      </c>
      <c r="BB663" s="217">
        <f t="shared" si="123"/>
        <v>1</v>
      </c>
      <c r="BC663" s="216">
        <f t="shared" si="120"/>
        <v>1</v>
      </c>
      <c r="BD663" s="14">
        <f t="shared" si="113"/>
        <v>132</v>
      </c>
      <c r="BE663" s="349">
        <f t="shared" si="122"/>
        <v>13749</v>
      </c>
    </row>
    <row r="664" spans="1:57" s="14" customFormat="1" x14ac:dyDescent="0.2">
      <c r="A664" s="40">
        <v>42594</v>
      </c>
      <c r="B664" s="22">
        <v>9143568146</v>
      </c>
      <c r="C664" s="22">
        <f>COUNTIF(СписМінфін!$B$2:$B$101,F664)</f>
        <v>1</v>
      </c>
      <c r="D664" s="22">
        <v>9143568146</v>
      </c>
      <c r="E664" s="22" t="str">
        <f t="shared" si="121"/>
        <v>8ТОВАРИСТВО З ОБМЕЖЕНОЮ ВIДПОВIДАЛЬНIСТЮ "ЄВРОМІНЕРАЛ"</v>
      </c>
      <c r="F664" s="71" t="s">
        <v>28</v>
      </c>
      <c r="G664" s="41">
        <v>348500305644</v>
      </c>
      <c r="H664" s="40">
        <v>42594</v>
      </c>
      <c r="I664" s="40">
        <v>42594</v>
      </c>
      <c r="J664" s="40" t="s">
        <v>108</v>
      </c>
      <c r="K664" s="42">
        <v>501091</v>
      </c>
      <c r="L664" s="40">
        <v>42724</v>
      </c>
      <c r="M664" s="24">
        <f t="shared" si="114"/>
        <v>500951</v>
      </c>
      <c r="N664" s="40">
        <v>42724</v>
      </c>
      <c r="O664" s="24">
        <v>500951</v>
      </c>
      <c r="P664" s="43">
        <v>0</v>
      </c>
      <c r="Q664" s="43">
        <v>0</v>
      </c>
      <c r="R664" s="43">
        <v>0</v>
      </c>
      <c r="S664" s="43">
        <v>0</v>
      </c>
      <c r="T664" s="43">
        <v>0</v>
      </c>
      <c r="U664" s="43">
        <v>0</v>
      </c>
      <c r="V664" s="43">
        <v>0</v>
      </c>
      <c r="W664" s="43">
        <v>0</v>
      </c>
      <c r="X664" s="43">
        <v>0</v>
      </c>
      <c r="Y664" s="223">
        <v>0</v>
      </c>
      <c r="Z664" s="339"/>
      <c r="AA664" s="227">
        <v>42643</v>
      </c>
      <c r="AB664" s="22">
        <v>3181201</v>
      </c>
      <c r="AC664" s="42">
        <v>140</v>
      </c>
      <c r="AD664" s="40" t="s">
        <v>108</v>
      </c>
      <c r="AE664" s="22" t="s">
        <v>108</v>
      </c>
      <c r="AF664" s="241" t="s">
        <v>108</v>
      </c>
      <c r="AG664" s="252"/>
      <c r="AH664" s="228">
        <v>0</v>
      </c>
      <c r="AI664" s="56">
        <f t="shared" si="115"/>
        <v>500951</v>
      </c>
      <c r="AJ664" s="40">
        <v>42725</v>
      </c>
      <c r="AK664" s="56">
        <v>500951</v>
      </c>
      <c r="AL664" s="43">
        <v>0</v>
      </c>
      <c r="AM664" s="43">
        <v>0</v>
      </c>
      <c r="AN664" s="43">
        <v>0</v>
      </c>
      <c r="AO664" s="43">
        <v>0</v>
      </c>
      <c r="AP664" s="43">
        <v>0</v>
      </c>
      <c r="AQ664" s="43">
        <v>0</v>
      </c>
      <c r="AR664" s="43">
        <v>0</v>
      </c>
      <c r="AS664" s="43">
        <v>0</v>
      </c>
      <c r="AT664" s="43">
        <v>0</v>
      </c>
      <c r="AU664" s="43">
        <v>0</v>
      </c>
      <c r="AV664" s="43"/>
      <c r="AW664" s="19"/>
      <c r="AX664" s="24">
        <f t="shared" si="116"/>
        <v>0</v>
      </c>
      <c r="AY664" s="24">
        <f t="shared" si="117"/>
        <v>0</v>
      </c>
      <c r="AZ664" s="24">
        <f t="shared" si="118"/>
        <v>140</v>
      </c>
      <c r="BA664" s="457">
        <f t="shared" si="119"/>
        <v>8</v>
      </c>
      <c r="BB664" s="217">
        <f t="shared" si="123"/>
        <v>1</v>
      </c>
      <c r="BC664" s="216">
        <f t="shared" si="120"/>
        <v>1</v>
      </c>
      <c r="BD664" s="14">
        <f t="shared" si="113"/>
        <v>130</v>
      </c>
      <c r="BE664" s="349">
        <f t="shared" si="122"/>
        <v>500951</v>
      </c>
    </row>
    <row r="665" spans="1:57" s="14" customFormat="1" x14ac:dyDescent="0.2">
      <c r="A665" s="40">
        <v>42594</v>
      </c>
      <c r="B665" s="22">
        <v>9143569221</v>
      </c>
      <c r="C665" s="22">
        <f>COUNTIF(СписМінфін!$B$2:$B$101,F665)</f>
        <v>1</v>
      </c>
      <c r="D665" s="22">
        <v>9143569221</v>
      </c>
      <c r="E665" s="22" t="str">
        <f t="shared" si="121"/>
        <v>8ТОВАРИСТВО З ОБМЕЖЕНОЮ ВIДПОВIДАЛЬНIСТЮ "ЄВРОМІНЕРАЛ"</v>
      </c>
      <c r="F665" s="71" t="s">
        <v>28</v>
      </c>
      <c r="G665" s="41">
        <v>348500305644</v>
      </c>
      <c r="H665" s="40">
        <v>42594</v>
      </c>
      <c r="I665" s="40">
        <v>42594</v>
      </c>
      <c r="J665" s="40" t="s">
        <v>108</v>
      </c>
      <c r="K665" s="42">
        <v>894318</v>
      </c>
      <c r="L665" s="40">
        <v>42724</v>
      </c>
      <c r="M665" s="24">
        <f t="shared" si="114"/>
        <v>869548</v>
      </c>
      <c r="N665" s="40">
        <v>42724</v>
      </c>
      <c r="O665" s="24">
        <v>869548</v>
      </c>
      <c r="P665" s="43">
        <v>0</v>
      </c>
      <c r="Q665" s="43">
        <v>0</v>
      </c>
      <c r="R665" s="43">
        <v>0</v>
      </c>
      <c r="S665" s="43">
        <v>0</v>
      </c>
      <c r="T665" s="43">
        <v>0</v>
      </c>
      <c r="U665" s="43">
        <v>0</v>
      </c>
      <c r="V665" s="43">
        <v>0</v>
      </c>
      <c r="W665" s="43">
        <v>0</v>
      </c>
      <c r="X665" s="43">
        <v>0</v>
      </c>
      <c r="Y665" s="223">
        <v>0</v>
      </c>
      <c r="Z665" s="339"/>
      <c r="AA665" s="227">
        <v>42643</v>
      </c>
      <c r="AB665" s="22">
        <v>3181201</v>
      </c>
      <c r="AC665" s="42">
        <v>24770</v>
      </c>
      <c r="AD665" s="40" t="s">
        <v>108</v>
      </c>
      <c r="AE665" s="22" t="s">
        <v>108</v>
      </c>
      <c r="AF665" s="241" t="s">
        <v>108</v>
      </c>
      <c r="AG665" s="252"/>
      <c r="AH665" s="228">
        <v>0</v>
      </c>
      <c r="AI665" s="56">
        <f t="shared" si="115"/>
        <v>869548</v>
      </c>
      <c r="AJ665" s="40">
        <v>42725</v>
      </c>
      <c r="AK665" s="56">
        <v>869548</v>
      </c>
      <c r="AL665" s="43">
        <v>0</v>
      </c>
      <c r="AM665" s="43">
        <v>0</v>
      </c>
      <c r="AN665" s="43">
        <v>0</v>
      </c>
      <c r="AO665" s="43">
        <v>0</v>
      </c>
      <c r="AP665" s="43">
        <v>0</v>
      </c>
      <c r="AQ665" s="43">
        <v>0</v>
      </c>
      <c r="AR665" s="43">
        <v>0</v>
      </c>
      <c r="AS665" s="43">
        <v>0</v>
      </c>
      <c r="AT665" s="43">
        <v>0</v>
      </c>
      <c r="AU665" s="43">
        <v>0</v>
      </c>
      <c r="AV665" s="43"/>
      <c r="AW665" s="19"/>
      <c r="AX665" s="24">
        <f t="shared" si="116"/>
        <v>0</v>
      </c>
      <c r="AY665" s="24">
        <f t="shared" si="117"/>
        <v>0</v>
      </c>
      <c r="AZ665" s="24">
        <f t="shared" si="118"/>
        <v>24770</v>
      </c>
      <c r="BA665" s="457">
        <f t="shared" si="119"/>
        <v>8</v>
      </c>
      <c r="BB665" s="217">
        <f t="shared" si="123"/>
        <v>1</v>
      </c>
      <c r="BC665" s="216">
        <f t="shared" si="120"/>
        <v>1</v>
      </c>
      <c r="BD665" s="14">
        <f t="shared" si="113"/>
        <v>130</v>
      </c>
      <c r="BE665" s="349">
        <f t="shared" si="122"/>
        <v>869548</v>
      </c>
    </row>
    <row r="666" spans="1:57" s="14" customFormat="1" x14ac:dyDescent="0.2">
      <c r="A666" s="40">
        <v>42594</v>
      </c>
      <c r="B666" s="22">
        <v>9143570427</v>
      </c>
      <c r="C666" s="22">
        <f>COUNTIF(СписМінфін!$B$2:$B$101,F666)</f>
        <v>1</v>
      </c>
      <c r="D666" s="22">
        <v>9143570427</v>
      </c>
      <c r="E666" s="22" t="str">
        <f t="shared" si="121"/>
        <v>8ТОВАРИСТВО З ОБМЕЖЕНОЮ ВIДПОВIДАЛЬНIСТЮ "ЄВРОМІНЕРАЛ"</v>
      </c>
      <c r="F666" s="71" t="s">
        <v>28</v>
      </c>
      <c r="G666" s="41">
        <v>348500305644</v>
      </c>
      <c r="H666" s="40">
        <v>42594</v>
      </c>
      <c r="I666" s="40">
        <v>42594</v>
      </c>
      <c r="J666" s="40" t="s">
        <v>108</v>
      </c>
      <c r="K666" s="42">
        <v>1279304</v>
      </c>
      <c r="L666" s="40">
        <v>42724</v>
      </c>
      <c r="M666" s="24">
        <f t="shared" si="114"/>
        <v>1279143</v>
      </c>
      <c r="N666" s="40">
        <v>42724</v>
      </c>
      <c r="O666" s="24">
        <v>1279143</v>
      </c>
      <c r="P666" s="43">
        <v>0</v>
      </c>
      <c r="Q666" s="43">
        <v>0</v>
      </c>
      <c r="R666" s="43">
        <v>0</v>
      </c>
      <c r="S666" s="43">
        <v>0</v>
      </c>
      <c r="T666" s="43">
        <v>0</v>
      </c>
      <c r="U666" s="43">
        <v>0</v>
      </c>
      <c r="V666" s="43">
        <v>0</v>
      </c>
      <c r="W666" s="43">
        <v>0</v>
      </c>
      <c r="X666" s="43">
        <v>0</v>
      </c>
      <c r="Y666" s="223">
        <v>0</v>
      </c>
      <c r="Z666" s="339"/>
      <c r="AA666" s="227">
        <v>42643</v>
      </c>
      <c r="AB666" s="22">
        <v>3181201</v>
      </c>
      <c r="AC666" s="42">
        <v>161</v>
      </c>
      <c r="AD666" s="40" t="s">
        <v>108</v>
      </c>
      <c r="AE666" s="22" t="s">
        <v>108</v>
      </c>
      <c r="AF666" s="241" t="s">
        <v>108</v>
      </c>
      <c r="AG666" s="252"/>
      <c r="AH666" s="228">
        <v>0</v>
      </c>
      <c r="AI666" s="56">
        <f t="shared" si="115"/>
        <v>1279143</v>
      </c>
      <c r="AJ666" s="40">
        <v>42725</v>
      </c>
      <c r="AK666" s="56">
        <v>1279143</v>
      </c>
      <c r="AL666" s="43">
        <v>0</v>
      </c>
      <c r="AM666" s="43">
        <v>0</v>
      </c>
      <c r="AN666" s="43">
        <v>0</v>
      </c>
      <c r="AO666" s="43">
        <v>0</v>
      </c>
      <c r="AP666" s="43">
        <v>0</v>
      </c>
      <c r="AQ666" s="43">
        <v>0</v>
      </c>
      <c r="AR666" s="43">
        <v>0</v>
      </c>
      <c r="AS666" s="43">
        <v>0</v>
      </c>
      <c r="AT666" s="43">
        <v>0</v>
      </c>
      <c r="AU666" s="43">
        <v>0</v>
      </c>
      <c r="AV666" s="43"/>
      <c r="AW666" s="19"/>
      <c r="AX666" s="24">
        <f t="shared" si="116"/>
        <v>0</v>
      </c>
      <c r="AY666" s="24">
        <f t="shared" si="117"/>
        <v>0</v>
      </c>
      <c r="AZ666" s="24">
        <f t="shared" si="118"/>
        <v>161</v>
      </c>
      <c r="BA666" s="457">
        <f t="shared" si="119"/>
        <v>8</v>
      </c>
      <c r="BB666" s="217">
        <f t="shared" si="123"/>
        <v>1</v>
      </c>
      <c r="BC666" s="216">
        <f t="shared" si="120"/>
        <v>1</v>
      </c>
      <c r="BD666" s="14">
        <f t="shared" si="113"/>
        <v>130</v>
      </c>
      <c r="BE666" s="349">
        <f t="shared" si="122"/>
        <v>1279143</v>
      </c>
    </row>
    <row r="667" spans="1:57" s="14" customFormat="1" x14ac:dyDescent="0.2">
      <c r="A667" s="40">
        <v>42594</v>
      </c>
      <c r="B667" s="22">
        <v>9143575592</v>
      </c>
      <c r="C667" s="22">
        <f>COUNTIF(СписМінфін!$B$2:$B$101,F667)</f>
        <v>1</v>
      </c>
      <c r="D667" s="22">
        <v>9143575592</v>
      </c>
      <c r="E667" s="22" t="str">
        <f t="shared" si="121"/>
        <v>8ТОВАРИСТВО З ОБМЕЖЕНОЮ ВIДПОВIДАЛЬНIСТЮ "ЄВРОМІНЕРАЛ"</v>
      </c>
      <c r="F667" s="71" t="s">
        <v>28</v>
      </c>
      <c r="G667" s="41">
        <v>348500305644</v>
      </c>
      <c r="H667" s="40">
        <v>42594</v>
      </c>
      <c r="I667" s="40">
        <v>42594</v>
      </c>
      <c r="J667" s="40" t="s">
        <v>108</v>
      </c>
      <c r="K667" s="42">
        <v>1454055</v>
      </c>
      <c r="L667" s="40">
        <v>42724</v>
      </c>
      <c r="M667" s="24">
        <f t="shared" si="114"/>
        <v>1453958</v>
      </c>
      <c r="N667" s="40">
        <v>42724</v>
      </c>
      <c r="O667" s="24">
        <v>1453958</v>
      </c>
      <c r="P667" s="43">
        <v>0</v>
      </c>
      <c r="Q667" s="43">
        <v>0</v>
      </c>
      <c r="R667" s="43">
        <v>0</v>
      </c>
      <c r="S667" s="43">
        <v>0</v>
      </c>
      <c r="T667" s="43">
        <v>0</v>
      </c>
      <c r="U667" s="43">
        <v>0</v>
      </c>
      <c r="V667" s="43">
        <v>0</v>
      </c>
      <c r="W667" s="43">
        <v>0</v>
      </c>
      <c r="X667" s="43">
        <v>0</v>
      </c>
      <c r="Y667" s="223">
        <v>0</v>
      </c>
      <c r="Z667" s="339"/>
      <c r="AA667" s="227">
        <v>42643</v>
      </c>
      <c r="AB667" s="22">
        <v>3181201</v>
      </c>
      <c r="AC667" s="42">
        <v>97</v>
      </c>
      <c r="AD667" s="40" t="s">
        <v>108</v>
      </c>
      <c r="AE667" s="22" t="s">
        <v>108</v>
      </c>
      <c r="AF667" s="241" t="s">
        <v>108</v>
      </c>
      <c r="AG667" s="252"/>
      <c r="AH667" s="228">
        <v>0</v>
      </c>
      <c r="AI667" s="56">
        <f t="shared" si="115"/>
        <v>1453958</v>
      </c>
      <c r="AJ667" s="40">
        <v>42725</v>
      </c>
      <c r="AK667" s="56">
        <v>1453958</v>
      </c>
      <c r="AL667" s="43">
        <v>0</v>
      </c>
      <c r="AM667" s="43">
        <v>0</v>
      </c>
      <c r="AN667" s="43">
        <v>0</v>
      </c>
      <c r="AO667" s="43">
        <v>0</v>
      </c>
      <c r="AP667" s="43">
        <v>0</v>
      </c>
      <c r="AQ667" s="43">
        <v>0</v>
      </c>
      <c r="AR667" s="43">
        <v>0</v>
      </c>
      <c r="AS667" s="43">
        <v>0</v>
      </c>
      <c r="AT667" s="43">
        <v>0</v>
      </c>
      <c r="AU667" s="43">
        <v>0</v>
      </c>
      <c r="AV667" s="43"/>
      <c r="AW667" s="19"/>
      <c r="AX667" s="24">
        <f t="shared" si="116"/>
        <v>0</v>
      </c>
      <c r="AY667" s="24">
        <f t="shared" si="117"/>
        <v>0</v>
      </c>
      <c r="AZ667" s="24">
        <f t="shared" si="118"/>
        <v>97</v>
      </c>
      <c r="BA667" s="457">
        <f t="shared" si="119"/>
        <v>8</v>
      </c>
      <c r="BB667" s="217">
        <f t="shared" si="123"/>
        <v>1</v>
      </c>
      <c r="BC667" s="216">
        <f t="shared" si="120"/>
        <v>1</v>
      </c>
      <c r="BD667" s="14">
        <f t="shared" ref="BD667:BD730" si="124">IF(N667=0,"Немає висновку",N667-H667)</f>
        <v>130</v>
      </c>
      <c r="BE667" s="349">
        <f t="shared" si="122"/>
        <v>1453958</v>
      </c>
    </row>
    <row r="668" spans="1:57" s="14" customFormat="1" x14ac:dyDescent="0.2">
      <c r="A668" s="40">
        <v>42594</v>
      </c>
      <c r="B668" s="22">
        <v>9143582629</v>
      </c>
      <c r="C668" s="22">
        <f>COUNTIF(СписМінфін!$B$2:$B$101,F668)</f>
        <v>1</v>
      </c>
      <c r="D668" s="22">
        <v>9143582629</v>
      </c>
      <c r="E668" s="22" t="str">
        <f t="shared" si="121"/>
        <v>8ТОВАРИСТВО З ОБМЕЖЕНОЮ ВIДПОВIДАЛЬНIСТЮ "ЄВРОМІНЕРАЛ"</v>
      </c>
      <c r="F668" s="71" t="s">
        <v>28</v>
      </c>
      <c r="G668" s="41">
        <v>348500305644</v>
      </c>
      <c r="H668" s="40">
        <v>42594</v>
      </c>
      <c r="I668" s="40">
        <v>42594</v>
      </c>
      <c r="J668" s="40" t="s">
        <v>108</v>
      </c>
      <c r="K668" s="42">
        <v>1272055</v>
      </c>
      <c r="L668" s="40">
        <v>42724</v>
      </c>
      <c r="M668" s="24">
        <f t="shared" si="114"/>
        <v>1271904</v>
      </c>
      <c r="N668" s="40">
        <v>42724</v>
      </c>
      <c r="O668" s="24">
        <v>1271904</v>
      </c>
      <c r="P668" s="43">
        <v>0</v>
      </c>
      <c r="Q668" s="43">
        <v>0</v>
      </c>
      <c r="R668" s="43">
        <v>0</v>
      </c>
      <c r="S668" s="43">
        <v>0</v>
      </c>
      <c r="T668" s="43">
        <v>0</v>
      </c>
      <c r="U668" s="43">
        <v>0</v>
      </c>
      <c r="V668" s="43">
        <v>0</v>
      </c>
      <c r="W668" s="43">
        <v>0</v>
      </c>
      <c r="X668" s="43">
        <v>0</v>
      </c>
      <c r="Y668" s="223">
        <v>0</v>
      </c>
      <c r="Z668" s="339"/>
      <c r="AA668" s="227">
        <v>42643</v>
      </c>
      <c r="AB668" s="22">
        <v>3181201</v>
      </c>
      <c r="AC668" s="42">
        <v>151</v>
      </c>
      <c r="AD668" s="40" t="s">
        <v>108</v>
      </c>
      <c r="AE668" s="22" t="s">
        <v>108</v>
      </c>
      <c r="AF668" s="241" t="s">
        <v>108</v>
      </c>
      <c r="AG668" s="252"/>
      <c r="AH668" s="228">
        <v>0</v>
      </c>
      <c r="AI668" s="56">
        <f t="shared" si="115"/>
        <v>1271904</v>
      </c>
      <c r="AJ668" s="40">
        <v>42725</v>
      </c>
      <c r="AK668" s="56">
        <v>1271904</v>
      </c>
      <c r="AL668" s="43">
        <v>0</v>
      </c>
      <c r="AM668" s="43">
        <v>0</v>
      </c>
      <c r="AN668" s="43">
        <v>0</v>
      </c>
      <c r="AO668" s="43">
        <v>0</v>
      </c>
      <c r="AP668" s="43">
        <v>0</v>
      </c>
      <c r="AQ668" s="43">
        <v>0</v>
      </c>
      <c r="AR668" s="43">
        <v>0</v>
      </c>
      <c r="AS668" s="43">
        <v>0</v>
      </c>
      <c r="AT668" s="43">
        <v>0</v>
      </c>
      <c r="AU668" s="43">
        <v>0</v>
      </c>
      <c r="AV668" s="43"/>
      <c r="AW668" s="19"/>
      <c r="AX668" s="24">
        <f t="shared" si="116"/>
        <v>0</v>
      </c>
      <c r="AY668" s="24">
        <f t="shared" si="117"/>
        <v>0</v>
      </c>
      <c r="AZ668" s="24">
        <f t="shared" si="118"/>
        <v>151</v>
      </c>
      <c r="BA668" s="457">
        <f t="shared" si="119"/>
        <v>8</v>
      </c>
      <c r="BB668" s="217">
        <f t="shared" si="123"/>
        <v>1</v>
      </c>
      <c r="BC668" s="216">
        <f t="shared" si="120"/>
        <v>1</v>
      </c>
      <c r="BD668" s="14">
        <f t="shared" si="124"/>
        <v>130</v>
      </c>
      <c r="BE668" s="349">
        <f t="shared" si="122"/>
        <v>1271904</v>
      </c>
    </row>
    <row r="669" spans="1:57" s="14" customFormat="1" x14ac:dyDescent="0.2">
      <c r="A669" s="40">
        <v>42594</v>
      </c>
      <c r="B669" s="22">
        <v>9143590897</v>
      </c>
      <c r="C669" s="22">
        <f>COUNTIF(СписМінфін!$B$2:$B$101,F669)</f>
        <v>1</v>
      </c>
      <c r="D669" s="22">
        <v>9143590897</v>
      </c>
      <c r="E669" s="22" t="str">
        <f t="shared" si="121"/>
        <v>8ТОВАРИСТВО З ОБМЕЖЕНОЮ ВIДПОВIДАЛЬНIСТЮ "ЄВРОМІНЕРАЛ"</v>
      </c>
      <c r="F669" s="71" t="s">
        <v>28</v>
      </c>
      <c r="G669" s="41">
        <v>348500305644</v>
      </c>
      <c r="H669" s="40">
        <v>42594</v>
      </c>
      <c r="I669" s="40">
        <v>42594</v>
      </c>
      <c r="J669" s="40" t="s">
        <v>108</v>
      </c>
      <c r="K669" s="42">
        <v>845254</v>
      </c>
      <c r="L669" s="40">
        <v>42724</v>
      </c>
      <c r="M669" s="24">
        <f t="shared" si="114"/>
        <v>845152</v>
      </c>
      <c r="N669" s="40">
        <v>42724</v>
      </c>
      <c r="O669" s="24">
        <v>845152</v>
      </c>
      <c r="P669" s="43">
        <v>0</v>
      </c>
      <c r="Q669" s="43">
        <v>0</v>
      </c>
      <c r="R669" s="43">
        <v>0</v>
      </c>
      <c r="S669" s="43">
        <v>0</v>
      </c>
      <c r="T669" s="43">
        <v>0</v>
      </c>
      <c r="U669" s="43">
        <v>0</v>
      </c>
      <c r="V669" s="43">
        <v>0</v>
      </c>
      <c r="W669" s="43">
        <v>0</v>
      </c>
      <c r="X669" s="43">
        <v>0</v>
      </c>
      <c r="Y669" s="223">
        <v>0</v>
      </c>
      <c r="Z669" s="339"/>
      <c r="AA669" s="227">
        <v>42643</v>
      </c>
      <c r="AB669" s="22">
        <v>3181201</v>
      </c>
      <c r="AC669" s="42">
        <v>102</v>
      </c>
      <c r="AD669" s="40" t="s">
        <v>108</v>
      </c>
      <c r="AE669" s="22" t="s">
        <v>108</v>
      </c>
      <c r="AF669" s="241" t="s">
        <v>108</v>
      </c>
      <c r="AG669" s="252"/>
      <c r="AH669" s="228">
        <v>0</v>
      </c>
      <c r="AI669" s="56">
        <f t="shared" si="115"/>
        <v>845152</v>
      </c>
      <c r="AJ669" s="40">
        <v>42725</v>
      </c>
      <c r="AK669" s="56">
        <v>845152</v>
      </c>
      <c r="AL669" s="43">
        <v>0</v>
      </c>
      <c r="AM669" s="43">
        <v>0</v>
      </c>
      <c r="AN669" s="43">
        <v>0</v>
      </c>
      <c r="AO669" s="43">
        <v>0</v>
      </c>
      <c r="AP669" s="43">
        <v>0</v>
      </c>
      <c r="AQ669" s="43">
        <v>0</v>
      </c>
      <c r="AR669" s="43">
        <v>0</v>
      </c>
      <c r="AS669" s="43">
        <v>0</v>
      </c>
      <c r="AT669" s="43">
        <v>0</v>
      </c>
      <c r="AU669" s="43">
        <v>0</v>
      </c>
      <c r="AV669" s="43"/>
      <c r="AW669" s="19"/>
      <c r="AX669" s="24">
        <f t="shared" si="116"/>
        <v>0</v>
      </c>
      <c r="AY669" s="24">
        <f t="shared" si="117"/>
        <v>0</v>
      </c>
      <c r="AZ669" s="24">
        <f t="shared" si="118"/>
        <v>102</v>
      </c>
      <c r="BA669" s="457">
        <f t="shared" si="119"/>
        <v>8</v>
      </c>
      <c r="BB669" s="217">
        <f t="shared" si="123"/>
        <v>1</v>
      </c>
      <c r="BC669" s="216">
        <f t="shared" si="120"/>
        <v>1</v>
      </c>
      <c r="BD669" s="14">
        <f t="shared" si="124"/>
        <v>130</v>
      </c>
      <c r="BE669" s="349">
        <f t="shared" si="122"/>
        <v>845152</v>
      </c>
    </row>
    <row r="670" spans="1:57" s="14" customFormat="1" x14ac:dyDescent="0.2">
      <c r="A670" s="40">
        <v>42594</v>
      </c>
      <c r="B670" s="22">
        <v>9143819134</v>
      </c>
      <c r="C670" s="22">
        <f>COUNTIF(СписМінфін!$B$2:$B$101,F670)</f>
        <v>1</v>
      </c>
      <c r="D670" s="22">
        <v>9143819134</v>
      </c>
      <c r="E670" s="22" t="str">
        <f t="shared" si="121"/>
        <v>8ТОВАРИСТВО З ОБМЕЖЕНОЮ ВIДПОВIДАЛЬНIСТЮ "ЄВРОМІНЕРАЛ"</v>
      </c>
      <c r="F670" s="71" t="s">
        <v>28</v>
      </c>
      <c r="G670" s="41">
        <v>348500305644</v>
      </c>
      <c r="H670" s="40">
        <v>42594</v>
      </c>
      <c r="I670" s="40">
        <v>42594</v>
      </c>
      <c r="J670" s="40" t="s">
        <v>108</v>
      </c>
      <c r="K670" s="42">
        <v>610606</v>
      </c>
      <c r="L670" s="40">
        <v>42724</v>
      </c>
      <c r="M670" s="24">
        <f t="shared" si="114"/>
        <v>610465</v>
      </c>
      <c r="N670" s="40">
        <v>42724</v>
      </c>
      <c r="O670" s="24">
        <v>610465</v>
      </c>
      <c r="P670" s="43">
        <v>0</v>
      </c>
      <c r="Q670" s="43">
        <v>0</v>
      </c>
      <c r="R670" s="43">
        <v>0</v>
      </c>
      <c r="S670" s="43">
        <v>0</v>
      </c>
      <c r="T670" s="43">
        <v>0</v>
      </c>
      <c r="U670" s="43">
        <v>0</v>
      </c>
      <c r="V670" s="43">
        <v>0</v>
      </c>
      <c r="W670" s="43">
        <v>0</v>
      </c>
      <c r="X670" s="43">
        <v>0</v>
      </c>
      <c r="Y670" s="223">
        <v>0</v>
      </c>
      <c r="Z670" s="339"/>
      <c r="AA670" s="227">
        <v>42643</v>
      </c>
      <c r="AB670" s="22">
        <v>3181201</v>
      </c>
      <c r="AC670" s="42">
        <v>141</v>
      </c>
      <c r="AD670" s="40" t="s">
        <v>108</v>
      </c>
      <c r="AE670" s="22" t="s">
        <v>108</v>
      </c>
      <c r="AF670" s="241" t="s">
        <v>108</v>
      </c>
      <c r="AG670" s="252"/>
      <c r="AH670" s="228">
        <v>0</v>
      </c>
      <c r="AI670" s="56">
        <f t="shared" si="115"/>
        <v>610465</v>
      </c>
      <c r="AJ670" s="40">
        <v>42725</v>
      </c>
      <c r="AK670" s="56">
        <v>610465</v>
      </c>
      <c r="AL670" s="43">
        <v>0</v>
      </c>
      <c r="AM670" s="43">
        <v>0</v>
      </c>
      <c r="AN670" s="43">
        <v>0</v>
      </c>
      <c r="AO670" s="43">
        <v>0</v>
      </c>
      <c r="AP670" s="43">
        <v>0</v>
      </c>
      <c r="AQ670" s="43">
        <v>0</v>
      </c>
      <c r="AR670" s="43">
        <v>0</v>
      </c>
      <c r="AS670" s="43">
        <v>0</v>
      </c>
      <c r="AT670" s="43">
        <v>0</v>
      </c>
      <c r="AU670" s="43">
        <v>0</v>
      </c>
      <c r="AV670" s="43"/>
      <c r="AW670" s="19"/>
      <c r="AX670" s="24">
        <f t="shared" si="116"/>
        <v>0</v>
      </c>
      <c r="AY670" s="24">
        <f t="shared" si="117"/>
        <v>0</v>
      </c>
      <c r="AZ670" s="24">
        <f t="shared" si="118"/>
        <v>141</v>
      </c>
      <c r="BA670" s="457">
        <f t="shared" si="119"/>
        <v>8</v>
      </c>
      <c r="BB670" s="217">
        <f t="shared" si="123"/>
        <v>1</v>
      </c>
      <c r="BC670" s="216">
        <f t="shared" si="120"/>
        <v>1</v>
      </c>
      <c r="BD670" s="14">
        <f t="shared" si="124"/>
        <v>130</v>
      </c>
      <c r="BE670" s="349">
        <f t="shared" si="122"/>
        <v>610465</v>
      </c>
    </row>
    <row r="671" spans="1:57" s="14" customFormat="1" x14ac:dyDescent="0.2">
      <c r="A671" s="40">
        <v>42594</v>
      </c>
      <c r="B671" s="22">
        <v>9143827220</v>
      </c>
      <c r="C671" s="22">
        <f>COUNTIF(СписМінфін!$B$2:$B$101,F671)</f>
        <v>1</v>
      </c>
      <c r="D671" s="22">
        <v>9143827220</v>
      </c>
      <c r="E671" s="22" t="str">
        <f t="shared" si="121"/>
        <v>8ТОВАРИСТВО З ОБМЕЖЕНОЮ ВIДПОВIДАЛЬНIСТЮ "ЄВРОМІНЕРАЛ"</v>
      </c>
      <c r="F671" s="71" t="s">
        <v>28</v>
      </c>
      <c r="G671" s="41">
        <v>348500305644</v>
      </c>
      <c r="H671" s="40">
        <v>42594</v>
      </c>
      <c r="I671" s="40">
        <v>42594</v>
      </c>
      <c r="J671" s="40" t="s">
        <v>108</v>
      </c>
      <c r="K671" s="42">
        <v>39083</v>
      </c>
      <c r="L671" s="40">
        <v>42726</v>
      </c>
      <c r="M671" s="24">
        <f t="shared" si="114"/>
        <v>38926</v>
      </c>
      <c r="N671" s="40">
        <v>42726</v>
      </c>
      <c r="O671" s="24">
        <v>38926</v>
      </c>
      <c r="P671" s="43">
        <v>0</v>
      </c>
      <c r="Q671" s="43">
        <v>0</v>
      </c>
      <c r="R671" s="43">
        <v>0</v>
      </c>
      <c r="S671" s="43">
        <v>0</v>
      </c>
      <c r="T671" s="43">
        <v>0</v>
      </c>
      <c r="U671" s="43">
        <v>0</v>
      </c>
      <c r="V671" s="43">
        <v>0</v>
      </c>
      <c r="W671" s="43">
        <v>0</v>
      </c>
      <c r="X671" s="43">
        <v>0</v>
      </c>
      <c r="Y671" s="223">
        <v>0</v>
      </c>
      <c r="Z671" s="339"/>
      <c r="AA671" s="227">
        <v>42643</v>
      </c>
      <c r="AB671" s="22">
        <v>3181201</v>
      </c>
      <c r="AC671" s="42">
        <v>157</v>
      </c>
      <c r="AD671" s="40" t="s">
        <v>108</v>
      </c>
      <c r="AE671" s="22" t="s">
        <v>108</v>
      </c>
      <c r="AF671" s="241" t="s">
        <v>108</v>
      </c>
      <c r="AG671" s="252"/>
      <c r="AH671" s="228">
        <v>0</v>
      </c>
      <c r="AI671" s="56">
        <f t="shared" si="115"/>
        <v>38926</v>
      </c>
      <c r="AJ671" s="40">
        <v>42732</v>
      </c>
      <c r="AK671" s="56">
        <v>38926</v>
      </c>
      <c r="AL671" s="43">
        <v>0</v>
      </c>
      <c r="AM671" s="43">
        <v>0</v>
      </c>
      <c r="AN671" s="43">
        <v>0</v>
      </c>
      <c r="AO671" s="43">
        <v>0</v>
      </c>
      <c r="AP671" s="43">
        <v>0</v>
      </c>
      <c r="AQ671" s="43">
        <v>0</v>
      </c>
      <c r="AR671" s="43">
        <v>0</v>
      </c>
      <c r="AS671" s="43">
        <v>0</v>
      </c>
      <c r="AT671" s="43">
        <v>0</v>
      </c>
      <c r="AU671" s="43">
        <v>0</v>
      </c>
      <c r="AV671" s="43"/>
      <c r="AW671" s="19"/>
      <c r="AX671" s="24">
        <f t="shared" si="116"/>
        <v>0</v>
      </c>
      <c r="AY671" s="24">
        <f t="shared" si="117"/>
        <v>0</v>
      </c>
      <c r="AZ671" s="24">
        <f t="shared" si="118"/>
        <v>157</v>
      </c>
      <c r="BA671" s="457">
        <f t="shared" si="119"/>
        <v>8</v>
      </c>
      <c r="BB671" s="217">
        <f t="shared" si="123"/>
        <v>1</v>
      </c>
      <c r="BC671" s="216">
        <f t="shared" si="120"/>
        <v>1</v>
      </c>
      <c r="BD671" s="14">
        <f t="shared" si="124"/>
        <v>132</v>
      </c>
      <c r="BE671" s="349">
        <f t="shared" si="122"/>
        <v>38926</v>
      </c>
    </row>
    <row r="672" spans="1:57" s="14" customFormat="1" x14ac:dyDescent="0.2">
      <c r="A672" s="40">
        <v>42594</v>
      </c>
      <c r="B672" s="22">
        <v>9143839179</v>
      </c>
      <c r="C672" s="22">
        <f>COUNTIF(СписМінфін!$B$2:$B$101,F672)</f>
        <v>1</v>
      </c>
      <c r="D672" s="22">
        <v>9143839179</v>
      </c>
      <c r="E672" s="22" t="str">
        <f t="shared" si="121"/>
        <v>8ТОВАРИСТВО З ОБМЕЖЕНОЮ ВIДПОВIДАЛЬНIСТЮ "ЄВРОМІНЕРАЛ"</v>
      </c>
      <c r="F672" s="71" t="s">
        <v>28</v>
      </c>
      <c r="G672" s="41">
        <v>348500305644</v>
      </c>
      <c r="H672" s="40">
        <v>42594</v>
      </c>
      <c r="I672" s="40">
        <v>42594</v>
      </c>
      <c r="J672" s="40" t="s">
        <v>108</v>
      </c>
      <c r="K672" s="42">
        <v>673921</v>
      </c>
      <c r="L672" s="40">
        <v>42724</v>
      </c>
      <c r="M672" s="24">
        <f t="shared" si="114"/>
        <v>673806</v>
      </c>
      <c r="N672" s="40">
        <v>42724</v>
      </c>
      <c r="O672" s="24">
        <v>673806</v>
      </c>
      <c r="P672" s="43">
        <v>0</v>
      </c>
      <c r="Q672" s="43">
        <v>0</v>
      </c>
      <c r="R672" s="43">
        <v>0</v>
      </c>
      <c r="S672" s="43">
        <v>0</v>
      </c>
      <c r="T672" s="43">
        <v>0</v>
      </c>
      <c r="U672" s="43">
        <v>0</v>
      </c>
      <c r="V672" s="43">
        <v>0</v>
      </c>
      <c r="W672" s="43">
        <v>0</v>
      </c>
      <c r="X672" s="43">
        <v>0</v>
      </c>
      <c r="Y672" s="223">
        <v>0</v>
      </c>
      <c r="Z672" s="339"/>
      <c r="AA672" s="227">
        <v>42643</v>
      </c>
      <c r="AB672" s="22">
        <v>3181201</v>
      </c>
      <c r="AC672" s="42">
        <v>115</v>
      </c>
      <c r="AD672" s="40" t="s">
        <v>108</v>
      </c>
      <c r="AE672" s="22" t="s">
        <v>108</v>
      </c>
      <c r="AF672" s="241" t="s">
        <v>108</v>
      </c>
      <c r="AG672" s="252"/>
      <c r="AH672" s="228">
        <v>0</v>
      </c>
      <c r="AI672" s="56">
        <f t="shared" si="115"/>
        <v>673806</v>
      </c>
      <c r="AJ672" s="40">
        <v>42725</v>
      </c>
      <c r="AK672" s="56">
        <v>673806</v>
      </c>
      <c r="AL672" s="43">
        <v>0</v>
      </c>
      <c r="AM672" s="43">
        <v>0</v>
      </c>
      <c r="AN672" s="43">
        <v>0</v>
      </c>
      <c r="AO672" s="43">
        <v>0</v>
      </c>
      <c r="AP672" s="43">
        <v>0</v>
      </c>
      <c r="AQ672" s="43">
        <v>0</v>
      </c>
      <c r="AR672" s="43">
        <v>0</v>
      </c>
      <c r="AS672" s="43">
        <v>0</v>
      </c>
      <c r="AT672" s="43">
        <v>0</v>
      </c>
      <c r="AU672" s="43">
        <v>0</v>
      </c>
      <c r="AV672" s="43"/>
      <c r="AW672" s="19"/>
      <c r="AX672" s="24">
        <f t="shared" si="116"/>
        <v>0</v>
      </c>
      <c r="AY672" s="24">
        <f t="shared" si="117"/>
        <v>0</v>
      </c>
      <c r="AZ672" s="24">
        <f t="shared" si="118"/>
        <v>115</v>
      </c>
      <c r="BA672" s="457">
        <f t="shared" si="119"/>
        <v>8</v>
      </c>
      <c r="BB672" s="217">
        <f t="shared" si="123"/>
        <v>1</v>
      </c>
      <c r="BC672" s="216">
        <f t="shared" si="120"/>
        <v>1</v>
      </c>
      <c r="BD672" s="14">
        <f t="shared" si="124"/>
        <v>130</v>
      </c>
      <c r="BE672" s="349">
        <f t="shared" si="122"/>
        <v>673806</v>
      </c>
    </row>
    <row r="673" spans="1:57" s="14" customFormat="1" x14ac:dyDescent="0.2">
      <c r="A673" s="40">
        <v>42594</v>
      </c>
      <c r="B673" s="22">
        <v>9143854480</v>
      </c>
      <c r="C673" s="22">
        <f>COUNTIF(СписМінфін!$B$2:$B$101,F673)</f>
        <v>1</v>
      </c>
      <c r="D673" s="22">
        <v>9143854480</v>
      </c>
      <c r="E673" s="22" t="str">
        <f t="shared" si="121"/>
        <v>8ТОВАРИСТВО З ОБМЕЖЕНОЮ ВIДПОВIДАЛЬНIСТЮ "ЄВРОМІНЕРАЛ"</v>
      </c>
      <c r="F673" s="71" t="s">
        <v>28</v>
      </c>
      <c r="G673" s="41">
        <v>348500305644</v>
      </c>
      <c r="H673" s="40">
        <v>42594</v>
      </c>
      <c r="I673" s="40">
        <v>42594</v>
      </c>
      <c r="J673" s="40" t="s">
        <v>108</v>
      </c>
      <c r="K673" s="42">
        <v>50640</v>
      </c>
      <c r="L673" s="40">
        <v>42726</v>
      </c>
      <c r="M673" s="24">
        <f t="shared" si="114"/>
        <v>50640</v>
      </c>
      <c r="N673" s="40">
        <v>42726</v>
      </c>
      <c r="O673" s="24">
        <v>50640</v>
      </c>
      <c r="P673" s="43">
        <v>0</v>
      </c>
      <c r="Q673" s="43">
        <v>0</v>
      </c>
      <c r="R673" s="43">
        <v>0</v>
      </c>
      <c r="S673" s="43">
        <v>0</v>
      </c>
      <c r="T673" s="43">
        <v>0</v>
      </c>
      <c r="U673" s="43">
        <v>0</v>
      </c>
      <c r="V673" s="43">
        <v>0</v>
      </c>
      <c r="W673" s="43">
        <v>0</v>
      </c>
      <c r="X673" s="43">
        <v>0</v>
      </c>
      <c r="Y673" s="223">
        <v>0</v>
      </c>
      <c r="Z673" s="339"/>
      <c r="AA673" s="228">
        <v>0</v>
      </c>
      <c r="AB673" s="43">
        <v>0</v>
      </c>
      <c r="AC673" s="43">
        <v>0</v>
      </c>
      <c r="AD673" s="43">
        <v>0</v>
      </c>
      <c r="AE673" s="43">
        <v>0</v>
      </c>
      <c r="AF673" s="223">
        <v>0</v>
      </c>
      <c r="AG673" s="234"/>
      <c r="AH673" s="228">
        <v>0</v>
      </c>
      <c r="AI673" s="56">
        <f t="shared" si="115"/>
        <v>50640</v>
      </c>
      <c r="AJ673" s="40">
        <v>42732</v>
      </c>
      <c r="AK673" s="56">
        <v>50640</v>
      </c>
      <c r="AL673" s="43">
        <v>0</v>
      </c>
      <c r="AM673" s="43">
        <v>0</v>
      </c>
      <c r="AN673" s="43">
        <v>0</v>
      </c>
      <c r="AO673" s="43">
        <v>0</v>
      </c>
      <c r="AP673" s="43">
        <v>0</v>
      </c>
      <c r="AQ673" s="43">
        <v>0</v>
      </c>
      <c r="AR673" s="43">
        <v>0</v>
      </c>
      <c r="AS673" s="43">
        <v>0</v>
      </c>
      <c r="AT673" s="43">
        <v>0</v>
      </c>
      <c r="AU673" s="43">
        <v>0</v>
      </c>
      <c r="AV673" s="43"/>
      <c r="AW673" s="19"/>
      <c r="AX673" s="24">
        <f t="shared" si="116"/>
        <v>0</v>
      </c>
      <c r="AY673" s="24">
        <f t="shared" si="117"/>
        <v>0</v>
      </c>
      <c r="AZ673" s="24">
        <f t="shared" si="118"/>
        <v>0</v>
      </c>
      <c r="BA673" s="457">
        <f t="shared" si="119"/>
        <v>8</v>
      </c>
      <c r="BB673" s="217">
        <f t="shared" si="123"/>
        <v>1</v>
      </c>
      <c r="BC673" s="216">
        <f t="shared" si="120"/>
        <v>1</v>
      </c>
      <c r="BD673" s="14">
        <f t="shared" si="124"/>
        <v>132</v>
      </c>
      <c r="BE673" s="349">
        <f t="shared" si="122"/>
        <v>50640</v>
      </c>
    </row>
    <row r="674" spans="1:57" s="14" customFormat="1" x14ac:dyDescent="0.2">
      <c r="A674" s="40">
        <v>42594</v>
      </c>
      <c r="B674" s="22">
        <v>9143885393</v>
      </c>
      <c r="C674" s="22">
        <f>COUNTIF(СписМінфін!$B$2:$B$101,F674)</f>
        <v>1</v>
      </c>
      <c r="D674" s="22">
        <v>9143885393</v>
      </c>
      <c r="E674" s="22" t="str">
        <f t="shared" si="121"/>
        <v>8ТОВАРИСТВО З ОБМЕЖЕНОЮ ВIДПОВIДАЛЬНIСТЮ "ЄВРОМІНЕРАЛ"</v>
      </c>
      <c r="F674" s="71" t="s">
        <v>28</v>
      </c>
      <c r="G674" s="41">
        <v>348500305644</v>
      </c>
      <c r="H674" s="40">
        <v>42594</v>
      </c>
      <c r="I674" s="40">
        <v>42594</v>
      </c>
      <c r="J674" s="40" t="s">
        <v>108</v>
      </c>
      <c r="K674" s="42">
        <v>175858</v>
      </c>
      <c r="L674" s="40">
        <v>42724</v>
      </c>
      <c r="M674" s="24">
        <f t="shared" si="114"/>
        <v>175769</v>
      </c>
      <c r="N674" s="40">
        <v>42724</v>
      </c>
      <c r="O674" s="24">
        <v>175769</v>
      </c>
      <c r="P674" s="43">
        <v>0</v>
      </c>
      <c r="Q674" s="43">
        <v>0</v>
      </c>
      <c r="R674" s="43">
        <v>0</v>
      </c>
      <c r="S674" s="43">
        <v>0</v>
      </c>
      <c r="T674" s="43">
        <v>0</v>
      </c>
      <c r="U674" s="43">
        <v>0</v>
      </c>
      <c r="V674" s="43">
        <v>0</v>
      </c>
      <c r="W674" s="43">
        <v>0</v>
      </c>
      <c r="X674" s="43">
        <v>0</v>
      </c>
      <c r="Y674" s="223">
        <v>0</v>
      </c>
      <c r="Z674" s="339"/>
      <c r="AA674" s="227">
        <v>42643</v>
      </c>
      <c r="AB674" s="22">
        <v>3181201</v>
      </c>
      <c r="AC674" s="42">
        <v>89</v>
      </c>
      <c r="AD674" s="40" t="s">
        <v>108</v>
      </c>
      <c r="AE674" s="22" t="s">
        <v>108</v>
      </c>
      <c r="AF674" s="241" t="s">
        <v>108</v>
      </c>
      <c r="AG674" s="252"/>
      <c r="AH674" s="228">
        <v>0</v>
      </c>
      <c r="AI674" s="56">
        <f t="shared" si="115"/>
        <v>175769</v>
      </c>
      <c r="AJ674" s="40">
        <v>42725</v>
      </c>
      <c r="AK674" s="56">
        <v>175769</v>
      </c>
      <c r="AL674" s="43">
        <v>0</v>
      </c>
      <c r="AM674" s="43">
        <v>0</v>
      </c>
      <c r="AN674" s="43">
        <v>0</v>
      </c>
      <c r="AO674" s="43">
        <v>0</v>
      </c>
      <c r="AP674" s="43">
        <v>0</v>
      </c>
      <c r="AQ674" s="43">
        <v>0</v>
      </c>
      <c r="AR674" s="43">
        <v>0</v>
      </c>
      <c r="AS674" s="43">
        <v>0</v>
      </c>
      <c r="AT674" s="43">
        <v>0</v>
      </c>
      <c r="AU674" s="43">
        <v>0</v>
      </c>
      <c r="AV674" s="43"/>
      <c r="AW674" s="19"/>
      <c r="AX674" s="24">
        <f t="shared" si="116"/>
        <v>0</v>
      </c>
      <c r="AY674" s="24">
        <f t="shared" si="117"/>
        <v>0</v>
      </c>
      <c r="AZ674" s="24">
        <f t="shared" si="118"/>
        <v>89</v>
      </c>
      <c r="BA674" s="457">
        <f t="shared" si="119"/>
        <v>8</v>
      </c>
      <c r="BB674" s="217">
        <f t="shared" si="123"/>
        <v>1</v>
      </c>
      <c r="BC674" s="216">
        <f t="shared" si="120"/>
        <v>1</v>
      </c>
      <c r="BD674" s="14">
        <f t="shared" si="124"/>
        <v>130</v>
      </c>
      <c r="BE674" s="349">
        <f t="shared" si="122"/>
        <v>175769</v>
      </c>
    </row>
    <row r="675" spans="1:57" s="14" customFormat="1" x14ac:dyDescent="0.2">
      <c r="A675" s="40">
        <v>42594</v>
      </c>
      <c r="B675" s="22">
        <v>9143909279</v>
      </c>
      <c r="C675" s="22">
        <f>COUNTIF(СписМінфін!$B$2:$B$101,F675)</f>
        <v>1</v>
      </c>
      <c r="D675" s="22">
        <v>9143909279</v>
      </c>
      <c r="E675" s="22" t="str">
        <f t="shared" si="121"/>
        <v>8ТОВАРИСТВО З ОБМЕЖЕНОЮ ВIДПОВIДАЛЬНIСТЮ "ЄВРОМІНЕРАЛ"</v>
      </c>
      <c r="F675" s="71" t="s">
        <v>28</v>
      </c>
      <c r="G675" s="41">
        <v>348500305644</v>
      </c>
      <c r="H675" s="40">
        <v>42594</v>
      </c>
      <c r="I675" s="40">
        <v>42594</v>
      </c>
      <c r="J675" s="40" t="s">
        <v>108</v>
      </c>
      <c r="K675" s="42">
        <v>1210250</v>
      </c>
      <c r="L675" s="40">
        <v>42724</v>
      </c>
      <c r="M675" s="24">
        <f t="shared" si="114"/>
        <v>1210153</v>
      </c>
      <c r="N675" s="40">
        <v>42724</v>
      </c>
      <c r="O675" s="24">
        <v>1210153</v>
      </c>
      <c r="P675" s="43">
        <v>0</v>
      </c>
      <c r="Q675" s="43">
        <v>0</v>
      </c>
      <c r="R675" s="43">
        <v>0</v>
      </c>
      <c r="S675" s="43">
        <v>0</v>
      </c>
      <c r="T675" s="43">
        <v>0</v>
      </c>
      <c r="U675" s="43">
        <v>0</v>
      </c>
      <c r="V675" s="43">
        <v>0</v>
      </c>
      <c r="W675" s="43">
        <v>0</v>
      </c>
      <c r="X675" s="43">
        <v>0</v>
      </c>
      <c r="Y675" s="223">
        <v>0</v>
      </c>
      <c r="Z675" s="339"/>
      <c r="AA675" s="227">
        <v>42643</v>
      </c>
      <c r="AB675" s="22">
        <v>3181201</v>
      </c>
      <c r="AC675" s="42">
        <v>97</v>
      </c>
      <c r="AD675" s="40" t="s">
        <v>108</v>
      </c>
      <c r="AE675" s="22" t="s">
        <v>108</v>
      </c>
      <c r="AF675" s="241" t="s">
        <v>108</v>
      </c>
      <c r="AG675" s="252"/>
      <c r="AH675" s="228">
        <v>0</v>
      </c>
      <c r="AI675" s="56">
        <f t="shared" si="115"/>
        <v>1210153</v>
      </c>
      <c r="AJ675" s="40">
        <v>42725</v>
      </c>
      <c r="AK675" s="56">
        <v>1210153</v>
      </c>
      <c r="AL675" s="43">
        <v>0</v>
      </c>
      <c r="AM675" s="43">
        <v>0</v>
      </c>
      <c r="AN675" s="43">
        <v>0</v>
      </c>
      <c r="AO675" s="43">
        <v>0</v>
      </c>
      <c r="AP675" s="43">
        <v>0</v>
      </c>
      <c r="AQ675" s="43">
        <v>0</v>
      </c>
      <c r="AR675" s="43">
        <v>0</v>
      </c>
      <c r="AS675" s="43">
        <v>0</v>
      </c>
      <c r="AT675" s="43">
        <v>0</v>
      </c>
      <c r="AU675" s="43">
        <v>0</v>
      </c>
      <c r="AV675" s="43"/>
      <c r="AW675" s="19"/>
      <c r="AX675" s="24">
        <f t="shared" si="116"/>
        <v>0</v>
      </c>
      <c r="AY675" s="24">
        <f t="shared" si="117"/>
        <v>0</v>
      </c>
      <c r="AZ675" s="24">
        <f t="shared" si="118"/>
        <v>97</v>
      </c>
      <c r="BA675" s="457">
        <f t="shared" si="119"/>
        <v>8</v>
      </c>
      <c r="BB675" s="217">
        <f t="shared" si="123"/>
        <v>1</v>
      </c>
      <c r="BC675" s="216">
        <f t="shared" si="120"/>
        <v>1</v>
      </c>
      <c r="BD675" s="14">
        <f t="shared" si="124"/>
        <v>130</v>
      </c>
      <c r="BE675" s="349">
        <f t="shared" si="122"/>
        <v>1210153</v>
      </c>
    </row>
    <row r="676" spans="1:57" s="14" customFormat="1" x14ac:dyDescent="0.2">
      <c r="A676" s="40">
        <v>42594</v>
      </c>
      <c r="B676" s="22">
        <v>9143925491</v>
      </c>
      <c r="C676" s="22">
        <f>COUNTIF(СписМінфін!$B$2:$B$101,F676)</f>
        <v>1</v>
      </c>
      <c r="D676" s="22">
        <v>9143925491</v>
      </c>
      <c r="E676" s="22" t="str">
        <f t="shared" si="121"/>
        <v>8ТОВАРИСТВО З ОБМЕЖЕНОЮ ВIДПОВIДАЛЬНIСТЮ "ЄВРОМІНЕРАЛ"</v>
      </c>
      <c r="F676" s="71" t="s">
        <v>28</v>
      </c>
      <c r="G676" s="41">
        <v>348500305644</v>
      </c>
      <c r="H676" s="40">
        <v>42594</v>
      </c>
      <c r="I676" s="40">
        <v>42594</v>
      </c>
      <c r="J676" s="40" t="s">
        <v>108</v>
      </c>
      <c r="K676" s="42">
        <v>1568186</v>
      </c>
      <c r="L676" s="40">
        <v>42724</v>
      </c>
      <c r="M676" s="24">
        <f t="shared" si="114"/>
        <v>1531651</v>
      </c>
      <c r="N676" s="40">
        <v>42724</v>
      </c>
      <c r="O676" s="24">
        <v>1531651</v>
      </c>
      <c r="P676" s="43">
        <v>0</v>
      </c>
      <c r="Q676" s="43">
        <v>0</v>
      </c>
      <c r="R676" s="43">
        <v>0</v>
      </c>
      <c r="S676" s="43">
        <v>0</v>
      </c>
      <c r="T676" s="43">
        <v>0</v>
      </c>
      <c r="U676" s="43">
        <v>0</v>
      </c>
      <c r="V676" s="43">
        <v>0</v>
      </c>
      <c r="W676" s="43">
        <v>0</v>
      </c>
      <c r="X676" s="43">
        <v>0</v>
      </c>
      <c r="Y676" s="223">
        <v>0</v>
      </c>
      <c r="Z676" s="339"/>
      <c r="AA676" s="227">
        <v>42643</v>
      </c>
      <c r="AB676" s="22">
        <v>3181201</v>
      </c>
      <c r="AC676" s="42">
        <v>36535</v>
      </c>
      <c r="AD676" s="40" t="s">
        <v>108</v>
      </c>
      <c r="AE676" s="22" t="s">
        <v>108</v>
      </c>
      <c r="AF676" s="241" t="s">
        <v>108</v>
      </c>
      <c r="AG676" s="252"/>
      <c r="AH676" s="228">
        <v>0</v>
      </c>
      <c r="AI676" s="56">
        <f t="shared" si="115"/>
        <v>1531651</v>
      </c>
      <c r="AJ676" s="40">
        <v>42725</v>
      </c>
      <c r="AK676" s="56">
        <v>1531651</v>
      </c>
      <c r="AL676" s="43">
        <v>0</v>
      </c>
      <c r="AM676" s="43">
        <v>0</v>
      </c>
      <c r="AN676" s="43">
        <v>0</v>
      </c>
      <c r="AO676" s="43">
        <v>0</v>
      </c>
      <c r="AP676" s="43">
        <v>0</v>
      </c>
      <c r="AQ676" s="43">
        <v>0</v>
      </c>
      <c r="AR676" s="43">
        <v>0</v>
      </c>
      <c r="AS676" s="43">
        <v>0</v>
      </c>
      <c r="AT676" s="43">
        <v>0</v>
      </c>
      <c r="AU676" s="43">
        <v>0</v>
      </c>
      <c r="AV676" s="43"/>
      <c r="AW676" s="19"/>
      <c r="AX676" s="24">
        <f t="shared" si="116"/>
        <v>0</v>
      </c>
      <c r="AY676" s="24">
        <f t="shared" si="117"/>
        <v>0</v>
      </c>
      <c r="AZ676" s="24">
        <f t="shared" si="118"/>
        <v>36535</v>
      </c>
      <c r="BA676" s="457">
        <f t="shared" si="119"/>
        <v>8</v>
      </c>
      <c r="BB676" s="217">
        <f t="shared" si="123"/>
        <v>1</v>
      </c>
      <c r="BC676" s="216">
        <f t="shared" si="120"/>
        <v>1</v>
      </c>
      <c r="BD676" s="14">
        <f t="shared" si="124"/>
        <v>130</v>
      </c>
      <c r="BE676" s="349">
        <f t="shared" si="122"/>
        <v>1531651</v>
      </c>
    </row>
    <row r="677" spans="1:57" s="14" customFormat="1" x14ac:dyDescent="0.2">
      <c r="A677" s="40">
        <v>42594</v>
      </c>
      <c r="B677" s="22">
        <v>9143939539</v>
      </c>
      <c r="C677" s="22">
        <f>COUNTIF(СписМінфін!$B$2:$B$101,F677)</f>
        <v>1</v>
      </c>
      <c r="D677" s="22">
        <v>9143939539</v>
      </c>
      <c r="E677" s="22" t="str">
        <f t="shared" si="121"/>
        <v>8ТОВАРИСТВО З ОБМЕЖЕНОЮ ВIДПОВIДАЛЬНIСТЮ "ЄВРОМІНЕРАЛ"</v>
      </c>
      <c r="F677" s="71" t="s">
        <v>28</v>
      </c>
      <c r="G677" s="41">
        <v>348500305644</v>
      </c>
      <c r="H677" s="40">
        <v>42594</v>
      </c>
      <c r="I677" s="40">
        <v>42594</v>
      </c>
      <c r="J677" s="40" t="s">
        <v>108</v>
      </c>
      <c r="K677" s="42">
        <v>2232867</v>
      </c>
      <c r="L677" s="40">
        <v>42724</v>
      </c>
      <c r="M677" s="24">
        <f t="shared" si="114"/>
        <v>2231199</v>
      </c>
      <c r="N677" s="40">
        <v>42724</v>
      </c>
      <c r="O677" s="24">
        <v>2231199</v>
      </c>
      <c r="P677" s="43">
        <v>0</v>
      </c>
      <c r="Q677" s="43">
        <v>0</v>
      </c>
      <c r="R677" s="43">
        <v>0</v>
      </c>
      <c r="S677" s="43">
        <v>0</v>
      </c>
      <c r="T677" s="43">
        <v>0</v>
      </c>
      <c r="U677" s="43">
        <v>0</v>
      </c>
      <c r="V677" s="43">
        <v>0</v>
      </c>
      <c r="W677" s="43">
        <v>0</v>
      </c>
      <c r="X677" s="43">
        <v>0</v>
      </c>
      <c r="Y677" s="223">
        <v>0</v>
      </c>
      <c r="Z677" s="339"/>
      <c r="AA677" s="227">
        <v>42643</v>
      </c>
      <c r="AB677" s="22">
        <v>3181201</v>
      </c>
      <c r="AC677" s="42">
        <v>1668</v>
      </c>
      <c r="AD677" s="40" t="s">
        <v>108</v>
      </c>
      <c r="AE677" s="22" t="s">
        <v>108</v>
      </c>
      <c r="AF677" s="241" t="s">
        <v>108</v>
      </c>
      <c r="AG677" s="252"/>
      <c r="AH677" s="228">
        <v>0</v>
      </c>
      <c r="AI677" s="56">
        <f t="shared" si="115"/>
        <v>2231199</v>
      </c>
      <c r="AJ677" s="40">
        <v>42725</v>
      </c>
      <c r="AK677" s="56">
        <v>2231199</v>
      </c>
      <c r="AL677" s="43">
        <v>0</v>
      </c>
      <c r="AM677" s="43">
        <v>0</v>
      </c>
      <c r="AN677" s="43">
        <v>0</v>
      </c>
      <c r="AO677" s="43">
        <v>0</v>
      </c>
      <c r="AP677" s="43">
        <v>0</v>
      </c>
      <c r="AQ677" s="43">
        <v>0</v>
      </c>
      <c r="AR677" s="43">
        <v>0</v>
      </c>
      <c r="AS677" s="43">
        <v>0</v>
      </c>
      <c r="AT677" s="43">
        <v>0</v>
      </c>
      <c r="AU677" s="43">
        <v>0</v>
      </c>
      <c r="AV677" s="43"/>
      <c r="AW677" s="19"/>
      <c r="AX677" s="24">
        <f t="shared" si="116"/>
        <v>0</v>
      </c>
      <c r="AY677" s="24">
        <f t="shared" si="117"/>
        <v>0</v>
      </c>
      <c r="AZ677" s="24">
        <f t="shared" si="118"/>
        <v>1668</v>
      </c>
      <c r="BA677" s="457">
        <f t="shared" si="119"/>
        <v>8</v>
      </c>
      <c r="BB677" s="217">
        <f t="shared" si="123"/>
        <v>1</v>
      </c>
      <c r="BC677" s="216">
        <f t="shared" si="120"/>
        <v>1</v>
      </c>
      <c r="BD677" s="14">
        <f t="shared" si="124"/>
        <v>130</v>
      </c>
      <c r="BE677" s="349">
        <f t="shared" si="122"/>
        <v>2231199</v>
      </c>
    </row>
    <row r="678" spans="1:57" s="14" customFormat="1" x14ac:dyDescent="0.2">
      <c r="A678" s="40">
        <v>42422</v>
      </c>
      <c r="B678" s="22">
        <v>9022211345</v>
      </c>
      <c r="C678" s="22">
        <f>COUNTIF(СписМінфін!$B$2:$B$101,F678)</f>
        <v>1</v>
      </c>
      <c r="D678" s="22">
        <v>9022211345</v>
      </c>
      <c r="E678" s="22" t="str">
        <f t="shared" si="121"/>
        <v>2ТОВАРИСТВО З ОБМЕЖЕНОЮ ВIДПОВIДАЛЬНIСТЮ "ЄВРОПА-ТРАНС ЛТД"</v>
      </c>
      <c r="F678" s="71" t="s">
        <v>51</v>
      </c>
      <c r="G678" s="41">
        <v>326051509157</v>
      </c>
      <c r="H678" s="40">
        <v>42422</v>
      </c>
      <c r="I678" s="40">
        <v>42422</v>
      </c>
      <c r="J678" s="40" t="s">
        <v>108</v>
      </c>
      <c r="K678" s="42">
        <v>96874255</v>
      </c>
      <c r="L678" s="40">
        <v>42450</v>
      </c>
      <c r="M678" s="24">
        <f t="shared" si="114"/>
        <v>96874255</v>
      </c>
      <c r="N678" s="40">
        <v>42451</v>
      </c>
      <c r="O678" s="24">
        <v>96874255</v>
      </c>
      <c r="P678" s="43">
        <v>0</v>
      </c>
      <c r="Q678" s="43">
        <v>0</v>
      </c>
      <c r="R678" s="43">
        <v>0</v>
      </c>
      <c r="S678" s="43">
        <v>0</v>
      </c>
      <c r="T678" s="43">
        <v>0</v>
      </c>
      <c r="U678" s="43">
        <v>0</v>
      </c>
      <c r="V678" s="43">
        <v>0</v>
      </c>
      <c r="W678" s="43">
        <v>0</v>
      </c>
      <c r="X678" s="43">
        <v>0</v>
      </c>
      <c r="Y678" s="223">
        <v>0</v>
      </c>
      <c r="Z678" s="339"/>
      <c r="AA678" s="228">
        <v>0</v>
      </c>
      <c r="AB678" s="43">
        <v>0</v>
      </c>
      <c r="AC678" s="43">
        <v>0</v>
      </c>
      <c r="AD678" s="43">
        <v>0</v>
      </c>
      <c r="AE678" s="43">
        <v>0</v>
      </c>
      <c r="AF678" s="223">
        <v>0</v>
      </c>
      <c r="AG678" s="234"/>
      <c r="AH678" s="228">
        <v>0</v>
      </c>
      <c r="AI678" s="56">
        <f t="shared" si="115"/>
        <v>96874255</v>
      </c>
      <c r="AJ678" s="40">
        <v>42458</v>
      </c>
      <c r="AK678" s="56">
        <v>96874255</v>
      </c>
      <c r="AL678" s="43">
        <v>0</v>
      </c>
      <c r="AM678" s="43">
        <v>0</v>
      </c>
      <c r="AN678" s="43">
        <v>0</v>
      </c>
      <c r="AO678" s="43">
        <v>0</v>
      </c>
      <c r="AP678" s="43">
        <v>0</v>
      </c>
      <c r="AQ678" s="43">
        <v>0</v>
      </c>
      <c r="AR678" s="43">
        <v>0</v>
      </c>
      <c r="AS678" s="43">
        <v>0</v>
      </c>
      <c r="AT678" s="43">
        <v>0</v>
      </c>
      <c r="AU678" s="43">
        <v>0</v>
      </c>
      <c r="AV678" s="43"/>
      <c r="AW678" s="19"/>
      <c r="AX678" s="24">
        <f t="shared" si="116"/>
        <v>0</v>
      </c>
      <c r="AY678" s="24">
        <f t="shared" si="117"/>
        <v>0</v>
      </c>
      <c r="AZ678" s="24">
        <f t="shared" si="118"/>
        <v>0</v>
      </c>
      <c r="BA678" s="457">
        <f t="shared" si="119"/>
        <v>2</v>
      </c>
      <c r="BB678" s="217">
        <f t="shared" si="123"/>
        <v>1</v>
      </c>
      <c r="BC678" s="216">
        <f t="shared" si="120"/>
        <v>1</v>
      </c>
      <c r="BD678" s="14">
        <f t="shared" si="124"/>
        <v>29</v>
      </c>
      <c r="BE678" s="349">
        <f t="shared" si="122"/>
        <v>96874255</v>
      </c>
    </row>
    <row r="679" spans="1:57" s="14" customFormat="1" x14ac:dyDescent="0.2">
      <c r="A679" s="40">
        <v>42450</v>
      </c>
      <c r="B679" s="22">
        <v>9040021335</v>
      </c>
      <c r="C679" s="22">
        <f>COUNTIF(СписМінфін!$B$2:$B$101,F679)</f>
        <v>1</v>
      </c>
      <c r="D679" s="22">
        <v>9040021335</v>
      </c>
      <c r="E679" s="22" t="str">
        <f t="shared" si="121"/>
        <v>3ТОВАРИСТВО З ОБМЕЖЕНОЮ ВIДПОВIДАЛЬНIСТЮ "ЄВРОПА-ТРАНС ЛТД"</v>
      </c>
      <c r="F679" s="71" t="s">
        <v>51</v>
      </c>
      <c r="G679" s="41">
        <v>326051509157</v>
      </c>
      <c r="H679" s="40">
        <v>42450</v>
      </c>
      <c r="I679" s="40">
        <v>42450</v>
      </c>
      <c r="J679" s="40" t="s">
        <v>108</v>
      </c>
      <c r="K679" s="42">
        <v>45708017</v>
      </c>
      <c r="L679" s="40">
        <v>42480</v>
      </c>
      <c r="M679" s="24">
        <f t="shared" si="114"/>
        <v>45708017</v>
      </c>
      <c r="N679" s="40">
        <v>42481</v>
      </c>
      <c r="O679" s="24">
        <v>45708017</v>
      </c>
      <c r="P679" s="43">
        <v>0</v>
      </c>
      <c r="Q679" s="43">
        <v>0</v>
      </c>
      <c r="R679" s="43">
        <v>0</v>
      </c>
      <c r="S679" s="43">
        <v>0</v>
      </c>
      <c r="T679" s="43">
        <v>0</v>
      </c>
      <c r="U679" s="43">
        <v>0</v>
      </c>
      <c r="V679" s="43">
        <v>0</v>
      </c>
      <c r="W679" s="43">
        <v>0</v>
      </c>
      <c r="X679" s="43">
        <v>0</v>
      </c>
      <c r="Y679" s="223">
        <v>0</v>
      </c>
      <c r="Z679" s="339"/>
      <c r="AA679" s="228">
        <v>0</v>
      </c>
      <c r="AB679" s="43">
        <v>0</v>
      </c>
      <c r="AC679" s="43">
        <v>0</v>
      </c>
      <c r="AD679" s="43">
        <v>0</v>
      </c>
      <c r="AE679" s="43">
        <v>0</v>
      </c>
      <c r="AF679" s="223">
        <v>0</v>
      </c>
      <c r="AG679" s="234"/>
      <c r="AH679" s="228">
        <v>0</v>
      </c>
      <c r="AI679" s="56">
        <f t="shared" si="115"/>
        <v>45708017</v>
      </c>
      <c r="AJ679" s="40">
        <v>42489</v>
      </c>
      <c r="AK679" s="56">
        <v>45708017</v>
      </c>
      <c r="AL679" s="43">
        <v>0</v>
      </c>
      <c r="AM679" s="43">
        <v>0</v>
      </c>
      <c r="AN679" s="43">
        <v>0</v>
      </c>
      <c r="AO679" s="43">
        <v>0</v>
      </c>
      <c r="AP679" s="43">
        <v>0</v>
      </c>
      <c r="AQ679" s="43">
        <v>0</v>
      </c>
      <c r="AR679" s="43">
        <v>0</v>
      </c>
      <c r="AS679" s="43">
        <v>0</v>
      </c>
      <c r="AT679" s="43">
        <v>0</v>
      </c>
      <c r="AU679" s="43">
        <v>0</v>
      </c>
      <c r="AV679" s="43"/>
      <c r="AW679" s="19"/>
      <c r="AX679" s="24">
        <f t="shared" si="116"/>
        <v>0</v>
      </c>
      <c r="AY679" s="24">
        <f t="shared" si="117"/>
        <v>0</v>
      </c>
      <c r="AZ679" s="24">
        <f t="shared" si="118"/>
        <v>0</v>
      </c>
      <c r="BA679" s="457">
        <f t="shared" si="119"/>
        <v>3</v>
      </c>
      <c r="BB679" s="217">
        <f t="shared" si="123"/>
        <v>1</v>
      </c>
      <c r="BC679" s="216">
        <f t="shared" si="120"/>
        <v>1</v>
      </c>
      <c r="BD679" s="14">
        <f t="shared" si="124"/>
        <v>31</v>
      </c>
      <c r="BE679" s="349">
        <f t="shared" si="122"/>
        <v>45708017</v>
      </c>
    </row>
    <row r="680" spans="1:57" s="14" customFormat="1" x14ac:dyDescent="0.2">
      <c r="A680" s="40">
        <v>42479</v>
      </c>
      <c r="B680" s="22">
        <v>9060034070</v>
      </c>
      <c r="C680" s="22">
        <f>COUNTIF(СписМінфін!$B$2:$B$101,F680)</f>
        <v>1</v>
      </c>
      <c r="D680" s="22">
        <v>9060034070</v>
      </c>
      <c r="E680" s="22" t="str">
        <f t="shared" si="121"/>
        <v>4ТОВАРИСТВО З ОБМЕЖЕНОЮ ВIДПОВIДАЛЬНIСТЮ "ЄВРОПА-ТРАНС ЛТД"</v>
      </c>
      <c r="F680" s="71" t="s">
        <v>51</v>
      </c>
      <c r="G680" s="41">
        <v>326051509157</v>
      </c>
      <c r="H680" s="40">
        <v>42479</v>
      </c>
      <c r="I680" s="40">
        <v>42479</v>
      </c>
      <c r="J680" s="40" t="s">
        <v>108</v>
      </c>
      <c r="K680" s="42">
        <v>46895424</v>
      </c>
      <c r="L680" s="40">
        <v>42542</v>
      </c>
      <c r="M680" s="24">
        <f t="shared" si="114"/>
        <v>46895424</v>
      </c>
      <c r="N680" s="40">
        <v>42543</v>
      </c>
      <c r="O680" s="24">
        <v>46895424</v>
      </c>
      <c r="P680" s="43">
        <v>0</v>
      </c>
      <c r="Q680" s="43">
        <v>0</v>
      </c>
      <c r="R680" s="43">
        <v>0</v>
      </c>
      <c r="S680" s="43">
        <v>0</v>
      </c>
      <c r="T680" s="43">
        <v>0</v>
      </c>
      <c r="U680" s="43">
        <v>0</v>
      </c>
      <c r="V680" s="43">
        <v>0</v>
      </c>
      <c r="W680" s="43">
        <v>0</v>
      </c>
      <c r="X680" s="43">
        <v>0</v>
      </c>
      <c r="Y680" s="223">
        <v>0</v>
      </c>
      <c r="Z680" s="339"/>
      <c r="AA680" s="228">
        <v>0</v>
      </c>
      <c r="AB680" s="43">
        <v>0</v>
      </c>
      <c r="AC680" s="43">
        <v>0</v>
      </c>
      <c r="AD680" s="43">
        <v>0</v>
      </c>
      <c r="AE680" s="43">
        <v>0</v>
      </c>
      <c r="AF680" s="223">
        <v>0</v>
      </c>
      <c r="AG680" s="234"/>
      <c r="AH680" s="228">
        <v>0</v>
      </c>
      <c r="AI680" s="56">
        <f t="shared" si="115"/>
        <v>46895424</v>
      </c>
      <c r="AJ680" s="40">
        <v>42566</v>
      </c>
      <c r="AK680" s="56">
        <v>46895424</v>
      </c>
      <c r="AL680" s="43">
        <v>0</v>
      </c>
      <c r="AM680" s="43">
        <v>0</v>
      </c>
      <c r="AN680" s="43">
        <v>0</v>
      </c>
      <c r="AO680" s="43">
        <v>0</v>
      </c>
      <c r="AP680" s="43">
        <v>0</v>
      </c>
      <c r="AQ680" s="43">
        <v>0</v>
      </c>
      <c r="AR680" s="43">
        <v>0</v>
      </c>
      <c r="AS680" s="43">
        <v>0</v>
      </c>
      <c r="AT680" s="43">
        <v>0</v>
      </c>
      <c r="AU680" s="43">
        <v>0</v>
      </c>
      <c r="AV680" s="43"/>
      <c r="AW680" s="19"/>
      <c r="AX680" s="24">
        <f t="shared" si="116"/>
        <v>0</v>
      </c>
      <c r="AY680" s="24">
        <f t="shared" si="117"/>
        <v>0</v>
      </c>
      <c r="AZ680" s="24">
        <f t="shared" si="118"/>
        <v>0</v>
      </c>
      <c r="BA680" s="457">
        <f t="shared" si="119"/>
        <v>4</v>
      </c>
      <c r="BB680" s="217">
        <f t="shared" si="123"/>
        <v>1</v>
      </c>
      <c r="BC680" s="216">
        <f t="shared" si="120"/>
        <v>1</v>
      </c>
      <c r="BD680" s="14">
        <f t="shared" si="124"/>
        <v>64</v>
      </c>
      <c r="BE680" s="349">
        <f t="shared" si="122"/>
        <v>46895424</v>
      </c>
    </row>
    <row r="681" spans="1:57" s="14" customFormat="1" x14ac:dyDescent="0.2">
      <c r="A681" s="40">
        <v>42509</v>
      </c>
      <c r="B681" s="22">
        <v>9080903464</v>
      </c>
      <c r="C681" s="22">
        <f>COUNTIF(СписМінфін!$B$2:$B$101,F681)</f>
        <v>1</v>
      </c>
      <c r="D681" s="22">
        <v>9080903464</v>
      </c>
      <c r="E681" s="22" t="str">
        <f t="shared" si="121"/>
        <v>5ТОВАРИСТВО З ОБМЕЖЕНОЮ ВIДПОВIДАЛЬНIСТЮ "ЄВРОПА-ТРАНС ЛТД"</v>
      </c>
      <c r="F681" s="71" t="s">
        <v>51</v>
      </c>
      <c r="G681" s="41">
        <v>326051509157</v>
      </c>
      <c r="H681" s="40">
        <v>42509</v>
      </c>
      <c r="I681" s="40">
        <v>42509</v>
      </c>
      <c r="J681" s="40" t="s">
        <v>108</v>
      </c>
      <c r="K681" s="42">
        <v>42922988</v>
      </c>
      <c r="L681" s="40">
        <v>42571</v>
      </c>
      <c r="M681" s="24">
        <f t="shared" si="114"/>
        <v>42922988</v>
      </c>
      <c r="N681" s="40">
        <v>42572</v>
      </c>
      <c r="O681" s="24">
        <v>42922988</v>
      </c>
      <c r="P681" s="43">
        <v>0</v>
      </c>
      <c r="Q681" s="43">
        <v>0</v>
      </c>
      <c r="R681" s="43">
        <v>0</v>
      </c>
      <c r="S681" s="43">
        <v>0</v>
      </c>
      <c r="T681" s="43">
        <v>0</v>
      </c>
      <c r="U681" s="43">
        <v>0</v>
      </c>
      <c r="V681" s="43">
        <v>0</v>
      </c>
      <c r="W681" s="43">
        <v>0</v>
      </c>
      <c r="X681" s="43">
        <v>0</v>
      </c>
      <c r="Y681" s="223">
        <v>0</v>
      </c>
      <c r="Z681" s="339"/>
      <c r="AA681" s="228">
        <v>0</v>
      </c>
      <c r="AB681" s="43">
        <v>0</v>
      </c>
      <c r="AC681" s="43">
        <v>0</v>
      </c>
      <c r="AD681" s="43">
        <v>0</v>
      </c>
      <c r="AE681" s="43">
        <v>0</v>
      </c>
      <c r="AF681" s="223">
        <v>0</v>
      </c>
      <c r="AG681" s="234"/>
      <c r="AH681" s="228">
        <v>0</v>
      </c>
      <c r="AI681" s="56">
        <f t="shared" si="115"/>
        <v>42922988</v>
      </c>
      <c r="AJ681" s="40">
        <v>42580</v>
      </c>
      <c r="AK681" s="56">
        <v>42922988</v>
      </c>
      <c r="AL681" s="43">
        <v>0</v>
      </c>
      <c r="AM681" s="43">
        <v>0</v>
      </c>
      <c r="AN681" s="43">
        <v>0</v>
      </c>
      <c r="AO681" s="43">
        <v>0</v>
      </c>
      <c r="AP681" s="43">
        <v>0</v>
      </c>
      <c r="AQ681" s="43">
        <v>0</v>
      </c>
      <c r="AR681" s="43">
        <v>0</v>
      </c>
      <c r="AS681" s="43">
        <v>0</v>
      </c>
      <c r="AT681" s="43">
        <v>0</v>
      </c>
      <c r="AU681" s="43">
        <v>0</v>
      </c>
      <c r="AV681" s="43"/>
      <c r="AW681" s="19"/>
      <c r="AX681" s="24">
        <f t="shared" si="116"/>
        <v>0</v>
      </c>
      <c r="AY681" s="24">
        <f t="shared" si="117"/>
        <v>0</v>
      </c>
      <c r="AZ681" s="24">
        <f t="shared" si="118"/>
        <v>0</v>
      </c>
      <c r="BA681" s="457">
        <f t="shared" si="119"/>
        <v>5</v>
      </c>
      <c r="BB681" s="217">
        <f t="shared" si="123"/>
        <v>1</v>
      </c>
      <c r="BC681" s="216">
        <f t="shared" si="120"/>
        <v>1</v>
      </c>
      <c r="BD681" s="14">
        <f t="shared" si="124"/>
        <v>63</v>
      </c>
      <c r="BE681" s="349">
        <f t="shared" si="122"/>
        <v>42922988</v>
      </c>
    </row>
    <row r="682" spans="1:57" s="14" customFormat="1" x14ac:dyDescent="0.2">
      <c r="A682" s="40">
        <v>42538</v>
      </c>
      <c r="B682" s="22">
        <v>9101828825</v>
      </c>
      <c r="C682" s="22">
        <f>COUNTIF(СписМінфін!$B$2:$B$101,F682)</f>
        <v>1</v>
      </c>
      <c r="D682" s="22">
        <v>9101828825</v>
      </c>
      <c r="E682" s="22" t="str">
        <f t="shared" si="121"/>
        <v>6ТОВАРИСТВО З ОБМЕЖЕНОЮ ВIДПОВIДАЛЬНIСТЮ "ЄВРОПА-ТРАНС ЛТД"</v>
      </c>
      <c r="F682" s="71" t="s">
        <v>51</v>
      </c>
      <c r="G682" s="41">
        <v>326051509157</v>
      </c>
      <c r="H682" s="40">
        <v>42538</v>
      </c>
      <c r="I682" s="40">
        <v>42538</v>
      </c>
      <c r="J682" s="40" t="s">
        <v>108</v>
      </c>
      <c r="K682" s="42">
        <v>55663126</v>
      </c>
      <c r="L682" s="40">
        <v>42607</v>
      </c>
      <c r="M682" s="24">
        <f t="shared" si="114"/>
        <v>55663126</v>
      </c>
      <c r="N682" s="40">
        <v>42607</v>
      </c>
      <c r="O682" s="24">
        <v>55663126</v>
      </c>
      <c r="P682" s="43">
        <v>0</v>
      </c>
      <c r="Q682" s="43">
        <v>0</v>
      </c>
      <c r="R682" s="43">
        <v>0</v>
      </c>
      <c r="S682" s="43">
        <v>0</v>
      </c>
      <c r="T682" s="43">
        <v>0</v>
      </c>
      <c r="U682" s="43">
        <v>0</v>
      </c>
      <c r="V682" s="43">
        <v>0</v>
      </c>
      <c r="W682" s="43">
        <v>0</v>
      </c>
      <c r="X682" s="43">
        <v>0</v>
      </c>
      <c r="Y682" s="223">
        <v>0</v>
      </c>
      <c r="Z682" s="339"/>
      <c r="AA682" s="228">
        <v>0</v>
      </c>
      <c r="AB682" s="43">
        <v>0</v>
      </c>
      <c r="AC682" s="43">
        <v>0</v>
      </c>
      <c r="AD682" s="43">
        <v>0</v>
      </c>
      <c r="AE682" s="43">
        <v>0</v>
      </c>
      <c r="AF682" s="223">
        <v>0</v>
      </c>
      <c r="AG682" s="234"/>
      <c r="AH682" s="228">
        <v>0</v>
      </c>
      <c r="AI682" s="56">
        <f t="shared" si="115"/>
        <v>55663126</v>
      </c>
      <c r="AJ682" s="40">
        <v>42613</v>
      </c>
      <c r="AK682" s="56">
        <v>55663126</v>
      </c>
      <c r="AL682" s="43">
        <v>0</v>
      </c>
      <c r="AM682" s="43">
        <v>0</v>
      </c>
      <c r="AN682" s="43">
        <v>0</v>
      </c>
      <c r="AO682" s="43">
        <v>0</v>
      </c>
      <c r="AP682" s="43">
        <v>0</v>
      </c>
      <c r="AQ682" s="43">
        <v>0</v>
      </c>
      <c r="AR682" s="43">
        <v>0</v>
      </c>
      <c r="AS682" s="43">
        <v>0</v>
      </c>
      <c r="AT682" s="43">
        <v>0</v>
      </c>
      <c r="AU682" s="43">
        <v>0</v>
      </c>
      <c r="AV682" s="43"/>
      <c r="AW682" s="19"/>
      <c r="AX682" s="24">
        <f t="shared" si="116"/>
        <v>0</v>
      </c>
      <c r="AY682" s="24">
        <f t="shared" si="117"/>
        <v>0</v>
      </c>
      <c r="AZ682" s="24">
        <f t="shared" si="118"/>
        <v>0</v>
      </c>
      <c r="BA682" s="457">
        <f t="shared" si="119"/>
        <v>6</v>
      </c>
      <c r="BB682" s="217">
        <f t="shared" si="123"/>
        <v>1</v>
      </c>
      <c r="BC682" s="216">
        <f t="shared" si="120"/>
        <v>1</v>
      </c>
      <c r="BD682" s="14">
        <f t="shared" si="124"/>
        <v>69</v>
      </c>
      <c r="BE682" s="349">
        <f t="shared" si="122"/>
        <v>55663126</v>
      </c>
    </row>
    <row r="683" spans="1:57" s="14" customFormat="1" x14ac:dyDescent="0.2">
      <c r="A683" s="40">
        <v>42570</v>
      </c>
      <c r="B683" s="22">
        <v>9124075924</v>
      </c>
      <c r="C683" s="22">
        <f>COUNTIF(СписМінфін!$B$2:$B$101,F683)</f>
        <v>1</v>
      </c>
      <c r="D683" s="22">
        <v>9124075924</v>
      </c>
      <c r="E683" s="22" t="str">
        <f t="shared" si="121"/>
        <v>7ТОВАРИСТВО З ОБМЕЖЕНОЮ ВIДПОВIДАЛЬНIСТЮ "ЄВРОПА-ТРАНС ЛТД"</v>
      </c>
      <c r="F683" s="71" t="s">
        <v>51</v>
      </c>
      <c r="G683" s="41">
        <v>326051509157</v>
      </c>
      <c r="H683" s="40">
        <v>42570</v>
      </c>
      <c r="I683" s="40">
        <v>42570</v>
      </c>
      <c r="J683" s="40" t="s">
        <v>108</v>
      </c>
      <c r="K683" s="42">
        <v>2179268</v>
      </c>
      <c r="L683" s="40">
        <v>42607</v>
      </c>
      <c r="M683" s="24">
        <f t="shared" si="114"/>
        <v>2179268</v>
      </c>
      <c r="N683" s="40">
        <v>42607</v>
      </c>
      <c r="O683" s="24">
        <v>2179268</v>
      </c>
      <c r="P683" s="43">
        <v>0</v>
      </c>
      <c r="Q683" s="43">
        <v>0</v>
      </c>
      <c r="R683" s="43">
        <v>0</v>
      </c>
      <c r="S683" s="43">
        <v>0</v>
      </c>
      <c r="T683" s="43">
        <v>0</v>
      </c>
      <c r="U683" s="43">
        <v>0</v>
      </c>
      <c r="V683" s="43">
        <v>0</v>
      </c>
      <c r="W683" s="43">
        <v>0</v>
      </c>
      <c r="X683" s="43">
        <v>0</v>
      </c>
      <c r="Y683" s="223">
        <v>0</v>
      </c>
      <c r="Z683" s="339"/>
      <c r="AA683" s="228">
        <v>0</v>
      </c>
      <c r="AB683" s="43">
        <v>0</v>
      </c>
      <c r="AC683" s="43">
        <v>0</v>
      </c>
      <c r="AD683" s="43">
        <v>0</v>
      </c>
      <c r="AE683" s="43">
        <v>0</v>
      </c>
      <c r="AF683" s="223">
        <v>0</v>
      </c>
      <c r="AG683" s="234"/>
      <c r="AH683" s="228">
        <v>0</v>
      </c>
      <c r="AI683" s="56">
        <f t="shared" si="115"/>
        <v>2179268</v>
      </c>
      <c r="AJ683" s="40">
        <v>42613</v>
      </c>
      <c r="AK683" s="56">
        <v>2179268</v>
      </c>
      <c r="AL683" s="43">
        <v>0</v>
      </c>
      <c r="AM683" s="43">
        <v>0</v>
      </c>
      <c r="AN683" s="43">
        <v>0</v>
      </c>
      <c r="AO683" s="43">
        <v>0</v>
      </c>
      <c r="AP683" s="43">
        <v>0</v>
      </c>
      <c r="AQ683" s="43">
        <v>0</v>
      </c>
      <c r="AR683" s="43">
        <v>0</v>
      </c>
      <c r="AS683" s="43">
        <v>0</v>
      </c>
      <c r="AT683" s="43">
        <v>0</v>
      </c>
      <c r="AU683" s="43">
        <v>0</v>
      </c>
      <c r="AV683" s="43"/>
      <c r="AW683" s="19"/>
      <c r="AX683" s="24">
        <f t="shared" si="116"/>
        <v>0</v>
      </c>
      <c r="AY683" s="24">
        <f t="shared" si="117"/>
        <v>0</v>
      </c>
      <c r="AZ683" s="24">
        <f t="shared" si="118"/>
        <v>0</v>
      </c>
      <c r="BA683" s="457">
        <f t="shared" si="119"/>
        <v>7</v>
      </c>
      <c r="BB683" s="217">
        <f t="shared" si="123"/>
        <v>1</v>
      </c>
      <c r="BC683" s="216">
        <f t="shared" si="120"/>
        <v>1</v>
      </c>
      <c r="BD683" s="14">
        <f t="shared" si="124"/>
        <v>37</v>
      </c>
      <c r="BE683" s="349">
        <f t="shared" si="122"/>
        <v>2179268</v>
      </c>
    </row>
    <row r="684" spans="1:57" s="14" customFormat="1" x14ac:dyDescent="0.2">
      <c r="A684" s="40">
        <v>42633</v>
      </c>
      <c r="B684" s="22">
        <v>9173435295</v>
      </c>
      <c r="C684" s="22">
        <f>COUNTIF(СписМінфін!$B$2:$B$101,F684)</f>
        <v>1</v>
      </c>
      <c r="D684" s="22">
        <v>9173435295</v>
      </c>
      <c r="E684" s="22" t="str">
        <f t="shared" si="121"/>
        <v>9ТОВАРИСТВО З ОБМЕЖЕНОЮ ВIДПОВIДАЛЬНIСТЮ "ЄВРОПА-ТРАНС ЛТД"</v>
      </c>
      <c r="F684" s="71" t="s">
        <v>51</v>
      </c>
      <c r="G684" s="41">
        <v>326051509157</v>
      </c>
      <c r="H684" s="40">
        <v>42633</v>
      </c>
      <c r="I684" s="40">
        <v>42633</v>
      </c>
      <c r="J684" s="40" t="s">
        <v>108</v>
      </c>
      <c r="K684" s="42">
        <v>34441947</v>
      </c>
      <c r="L684" s="40">
        <v>42663</v>
      </c>
      <c r="M684" s="24">
        <f t="shared" si="114"/>
        <v>32706316</v>
      </c>
      <c r="N684" s="40">
        <v>42664</v>
      </c>
      <c r="O684" s="24">
        <v>32706316</v>
      </c>
      <c r="P684" s="43">
        <v>0</v>
      </c>
      <c r="Q684" s="43">
        <v>0</v>
      </c>
      <c r="R684" s="43">
        <v>0</v>
      </c>
      <c r="S684" s="43">
        <v>0</v>
      </c>
      <c r="T684" s="43">
        <v>0</v>
      </c>
      <c r="U684" s="43">
        <v>0</v>
      </c>
      <c r="V684" s="43">
        <v>0</v>
      </c>
      <c r="W684" s="43">
        <v>0</v>
      </c>
      <c r="X684" s="43">
        <v>0</v>
      </c>
      <c r="Y684" s="223">
        <v>0</v>
      </c>
      <c r="Z684" s="339"/>
      <c r="AA684" s="228">
        <v>0</v>
      </c>
      <c r="AB684" s="43">
        <v>0</v>
      </c>
      <c r="AC684" s="43">
        <v>0</v>
      </c>
      <c r="AD684" s="43">
        <v>0</v>
      </c>
      <c r="AE684" s="43">
        <v>0</v>
      </c>
      <c r="AF684" s="223">
        <v>0</v>
      </c>
      <c r="AG684" s="234"/>
      <c r="AH684" s="228">
        <v>0</v>
      </c>
      <c r="AI684" s="56">
        <f t="shared" si="115"/>
        <v>32706316</v>
      </c>
      <c r="AJ684" s="40">
        <v>42670</v>
      </c>
      <c r="AK684" s="56">
        <v>32706316</v>
      </c>
      <c r="AL684" s="43">
        <v>0</v>
      </c>
      <c r="AM684" s="43">
        <v>0</v>
      </c>
      <c r="AN684" s="43">
        <v>0</v>
      </c>
      <c r="AO684" s="43">
        <v>0</v>
      </c>
      <c r="AP684" s="43">
        <v>0</v>
      </c>
      <c r="AQ684" s="43">
        <v>0</v>
      </c>
      <c r="AR684" s="43">
        <v>0</v>
      </c>
      <c r="AS684" s="43">
        <v>0</v>
      </c>
      <c r="AT684" s="43">
        <v>0</v>
      </c>
      <c r="AU684" s="43">
        <v>0</v>
      </c>
      <c r="AV684" s="43"/>
      <c r="AW684" s="19"/>
      <c r="AX684" s="24">
        <f t="shared" si="116"/>
        <v>1735631</v>
      </c>
      <c r="AY684" s="24">
        <f t="shared" si="117"/>
        <v>0</v>
      </c>
      <c r="AZ684" s="24">
        <f t="shared" si="118"/>
        <v>1735631</v>
      </c>
      <c r="BA684" s="457">
        <f t="shared" si="119"/>
        <v>9</v>
      </c>
      <c r="BB684" s="217">
        <f t="shared" si="123"/>
        <v>0.94960705908989407</v>
      </c>
      <c r="BC684" s="216">
        <f t="shared" si="120"/>
        <v>1</v>
      </c>
      <c r="BD684" s="14">
        <f t="shared" si="124"/>
        <v>31</v>
      </c>
      <c r="BE684" s="349">
        <f t="shared" si="122"/>
        <v>34441947</v>
      </c>
    </row>
    <row r="685" spans="1:57" s="14" customFormat="1" x14ac:dyDescent="0.2">
      <c r="A685" s="40">
        <v>42663</v>
      </c>
      <c r="B685" s="22">
        <v>9198292825</v>
      </c>
      <c r="C685" s="22">
        <f>COUNTIF(СписМінфін!$B$2:$B$101,F685)</f>
        <v>1</v>
      </c>
      <c r="D685" s="22">
        <v>9198292825</v>
      </c>
      <c r="E685" s="22" t="str">
        <f t="shared" si="121"/>
        <v>10ТОВАРИСТВО З ОБМЕЖЕНОЮ ВIДПОВIДАЛЬНIСТЮ "ЄВРОПА-ТРАНС ЛТД"</v>
      </c>
      <c r="F685" s="71" t="s">
        <v>51</v>
      </c>
      <c r="G685" s="41">
        <v>326051509157</v>
      </c>
      <c r="H685" s="40">
        <v>42663</v>
      </c>
      <c r="I685" s="40">
        <v>42663</v>
      </c>
      <c r="J685" s="40" t="s">
        <v>108</v>
      </c>
      <c r="K685" s="42">
        <v>94366059</v>
      </c>
      <c r="L685" s="40">
        <v>42692</v>
      </c>
      <c r="M685" s="24">
        <f t="shared" si="114"/>
        <v>93342044</v>
      </c>
      <c r="N685" s="40">
        <v>42695</v>
      </c>
      <c r="O685" s="24">
        <v>93342044</v>
      </c>
      <c r="P685" s="43">
        <v>0</v>
      </c>
      <c r="Q685" s="43">
        <v>0</v>
      </c>
      <c r="R685" s="43">
        <v>0</v>
      </c>
      <c r="S685" s="43">
        <v>0</v>
      </c>
      <c r="T685" s="43">
        <v>0</v>
      </c>
      <c r="U685" s="43">
        <v>0</v>
      </c>
      <c r="V685" s="43">
        <v>0</v>
      </c>
      <c r="W685" s="43">
        <v>0</v>
      </c>
      <c r="X685" s="43">
        <v>0</v>
      </c>
      <c r="Y685" s="223">
        <v>0</v>
      </c>
      <c r="Z685" s="339"/>
      <c r="AA685" s="228">
        <v>0</v>
      </c>
      <c r="AB685" s="43">
        <v>0</v>
      </c>
      <c r="AC685" s="43">
        <v>0</v>
      </c>
      <c r="AD685" s="43">
        <v>0</v>
      </c>
      <c r="AE685" s="43">
        <v>0</v>
      </c>
      <c r="AF685" s="223">
        <v>0</v>
      </c>
      <c r="AG685" s="234"/>
      <c r="AH685" s="228">
        <v>0</v>
      </c>
      <c r="AI685" s="56">
        <f t="shared" si="115"/>
        <v>93342044</v>
      </c>
      <c r="AJ685" s="40">
        <v>42704</v>
      </c>
      <c r="AK685" s="56">
        <v>93342044</v>
      </c>
      <c r="AL685" s="43">
        <v>0</v>
      </c>
      <c r="AM685" s="43">
        <v>0</v>
      </c>
      <c r="AN685" s="43">
        <v>0</v>
      </c>
      <c r="AO685" s="43">
        <v>0</v>
      </c>
      <c r="AP685" s="43">
        <v>0</v>
      </c>
      <c r="AQ685" s="43">
        <v>0</v>
      </c>
      <c r="AR685" s="43">
        <v>0</v>
      </c>
      <c r="AS685" s="43">
        <v>0</v>
      </c>
      <c r="AT685" s="43">
        <v>0</v>
      </c>
      <c r="AU685" s="43">
        <v>0</v>
      </c>
      <c r="AV685" s="43"/>
      <c r="AW685" s="19"/>
      <c r="AX685" s="24">
        <f t="shared" si="116"/>
        <v>1024015</v>
      </c>
      <c r="AY685" s="24">
        <f t="shared" si="117"/>
        <v>0</v>
      </c>
      <c r="AZ685" s="24">
        <f t="shared" si="118"/>
        <v>1024015</v>
      </c>
      <c r="BA685" s="457">
        <f t="shared" si="119"/>
        <v>10</v>
      </c>
      <c r="BB685" s="217">
        <f t="shared" si="123"/>
        <v>0.98914848187100834</v>
      </c>
      <c r="BC685" s="216">
        <f t="shared" si="120"/>
        <v>1</v>
      </c>
      <c r="BD685" s="14">
        <f t="shared" si="124"/>
        <v>32</v>
      </c>
      <c r="BE685" s="349">
        <f t="shared" si="122"/>
        <v>94366059</v>
      </c>
    </row>
    <row r="686" spans="1:57" s="14" customFormat="1" x14ac:dyDescent="0.2">
      <c r="A686" s="40">
        <v>42695</v>
      </c>
      <c r="B686" s="22">
        <v>9223612314</v>
      </c>
      <c r="C686" s="22">
        <f>COUNTIF(СписМінфін!$B$2:$B$101,F686)</f>
        <v>1</v>
      </c>
      <c r="D686" s="22">
        <v>9223612314</v>
      </c>
      <c r="E686" s="22" t="str">
        <f t="shared" si="121"/>
        <v>11ТОВАРИСТВО З ОБМЕЖЕНОЮ ВIДПОВIДАЛЬНIСТЮ "ЄВРОПА-ТРАНС ЛТД"</v>
      </c>
      <c r="F686" s="71" t="s">
        <v>51</v>
      </c>
      <c r="G686" s="41">
        <v>326051509157</v>
      </c>
      <c r="H686" s="40">
        <v>42695</v>
      </c>
      <c r="I686" s="40">
        <v>42695</v>
      </c>
      <c r="J686" s="40" t="s">
        <v>108</v>
      </c>
      <c r="K686" s="42">
        <v>102356448</v>
      </c>
      <c r="L686" s="40">
        <v>42725</v>
      </c>
      <c r="M686" s="24">
        <f t="shared" si="114"/>
        <v>101765688</v>
      </c>
      <c r="N686" s="40">
        <v>42725</v>
      </c>
      <c r="O686" s="24">
        <v>101765688</v>
      </c>
      <c r="P686" s="43">
        <v>0</v>
      </c>
      <c r="Q686" s="43">
        <v>0</v>
      </c>
      <c r="R686" s="43">
        <v>0</v>
      </c>
      <c r="S686" s="43">
        <v>0</v>
      </c>
      <c r="T686" s="43">
        <v>0</v>
      </c>
      <c r="U686" s="43">
        <v>0</v>
      </c>
      <c r="V686" s="43">
        <v>0</v>
      </c>
      <c r="W686" s="43">
        <v>0</v>
      </c>
      <c r="X686" s="43">
        <v>0</v>
      </c>
      <c r="Y686" s="223">
        <v>0</v>
      </c>
      <c r="Z686" s="339"/>
      <c r="AA686" s="228">
        <v>0</v>
      </c>
      <c r="AB686" s="43">
        <v>0</v>
      </c>
      <c r="AC686" s="43">
        <v>0</v>
      </c>
      <c r="AD686" s="43">
        <v>0</v>
      </c>
      <c r="AE686" s="43">
        <v>0</v>
      </c>
      <c r="AF686" s="223">
        <v>0</v>
      </c>
      <c r="AG686" s="234"/>
      <c r="AH686" s="228">
        <v>0</v>
      </c>
      <c r="AI686" s="56">
        <f t="shared" si="115"/>
        <v>101765688</v>
      </c>
      <c r="AJ686" s="40">
        <v>42730</v>
      </c>
      <c r="AK686" s="56">
        <v>101765688</v>
      </c>
      <c r="AL686" s="43">
        <v>0</v>
      </c>
      <c r="AM686" s="43">
        <v>0</v>
      </c>
      <c r="AN686" s="43">
        <v>0</v>
      </c>
      <c r="AO686" s="43">
        <v>0</v>
      </c>
      <c r="AP686" s="43">
        <v>0</v>
      </c>
      <c r="AQ686" s="43">
        <v>0</v>
      </c>
      <c r="AR686" s="43">
        <v>0</v>
      </c>
      <c r="AS686" s="43">
        <v>0</v>
      </c>
      <c r="AT686" s="43">
        <v>0</v>
      </c>
      <c r="AU686" s="43">
        <v>0</v>
      </c>
      <c r="AV686" s="43"/>
      <c r="AW686" s="19"/>
      <c r="AX686" s="24">
        <f t="shared" si="116"/>
        <v>590760</v>
      </c>
      <c r="AY686" s="24">
        <f t="shared" si="117"/>
        <v>0</v>
      </c>
      <c r="AZ686" s="24">
        <f t="shared" si="118"/>
        <v>590760</v>
      </c>
      <c r="BA686" s="457">
        <f t="shared" si="119"/>
        <v>11</v>
      </c>
      <c r="BB686" s="217">
        <f t="shared" si="123"/>
        <v>0.99422840464334983</v>
      </c>
      <c r="BC686" s="216">
        <f t="shared" si="120"/>
        <v>1</v>
      </c>
      <c r="BD686" s="14">
        <f t="shared" si="124"/>
        <v>30</v>
      </c>
      <c r="BE686" s="349">
        <f t="shared" si="122"/>
        <v>102356448</v>
      </c>
    </row>
    <row r="687" spans="1:57" s="14" customFormat="1" x14ac:dyDescent="0.2">
      <c r="A687" s="40">
        <v>42724</v>
      </c>
      <c r="B687" s="22">
        <v>9247354972</v>
      </c>
      <c r="C687" s="22">
        <f>COUNTIF(СписМінфін!$B$2:$B$101,F687)</f>
        <v>1</v>
      </c>
      <c r="D687" s="22">
        <v>9247354972</v>
      </c>
      <c r="E687" s="22" t="str">
        <f t="shared" si="121"/>
        <v>12ТОВАРИСТВО З ОБМЕЖЕНОЮ ВIДПОВIДАЛЬНIСТЮ "ЄВРОПА-ТРАНС ЛТД"</v>
      </c>
      <c r="F687" s="71" t="s">
        <v>51</v>
      </c>
      <c r="G687" s="41">
        <v>326051509157</v>
      </c>
      <c r="H687" s="40">
        <v>42724</v>
      </c>
      <c r="I687" s="40">
        <v>42724</v>
      </c>
      <c r="J687" s="40" t="s">
        <v>108</v>
      </c>
      <c r="K687" s="42">
        <v>100777622</v>
      </c>
      <c r="L687" s="40" t="s">
        <v>108</v>
      </c>
      <c r="M687" s="24">
        <f t="shared" si="114"/>
        <v>100777622</v>
      </c>
      <c r="N687" s="31">
        <v>42754</v>
      </c>
      <c r="O687" s="30">
        <v>100777622</v>
      </c>
      <c r="P687" s="43">
        <v>0</v>
      </c>
      <c r="Q687" s="43">
        <v>0</v>
      </c>
      <c r="R687" s="43">
        <v>0</v>
      </c>
      <c r="S687" s="43">
        <v>0</v>
      </c>
      <c r="T687" s="43">
        <v>0</v>
      </c>
      <c r="U687" s="43">
        <v>0</v>
      </c>
      <c r="V687" s="43">
        <v>0</v>
      </c>
      <c r="W687" s="43">
        <v>0</v>
      </c>
      <c r="X687" s="43">
        <v>0</v>
      </c>
      <c r="Y687" s="223">
        <v>0</v>
      </c>
      <c r="Z687" s="339"/>
      <c r="AA687" s="228">
        <v>0</v>
      </c>
      <c r="AB687" s="43">
        <v>0</v>
      </c>
      <c r="AC687" s="43">
        <v>0</v>
      </c>
      <c r="AD687" s="43">
        <v>0</v>
      </c>
      <c r="AE687" s="43">
        <v>0</v>
      </c>
      <c r="AF687" s="223">
        <v>0</v>
      </c>
      <c r="AG687" s="234"/>
      <c r="AH687" s="228">
        <v>0</v>
      </c>
      <c r="AI687" s="56">
        <f t="shared" si="115"/>
        <v>100777622</v>
      </c>
      <c r="AJ687" s="43">
        <v>0</v>
      </c>
      <c r="AK687" s="57">
        <v>100777622</v>
      </c>
      <c r="AL687" s="43">
        <v>0</v>
      </c>
      <c r="AM687" s="43">
        <v>0</v>
      </c>
      <c r="AN687" s="43">
        <v>0</v>
      </c>
      <c r="AO687" s="43">
        <v>0</v>
      </c>
      <c r="AP687" s="43">
        <v>0</v>
      </c>
      <c r="AQ687" s="43">
        <v>0</v>
      </c>
      <c r="AR687" s="43">
        <v>0</v>
      </c>
      <c r="AS687" s="43">
        <v>0</v>
      </c>
      <c r="AT687" s="43">
        <v>0</v>
      </c>
      <c r="AU687" s="43">
        <v>0</v>
      </c>
      <c r="AV687" s="43"/>
      <c r="AW687" s="19"/>
      <c r="AX687" s="24">
        <f t="shared" si="116"/>
        <v>0</v>
      </c>
      <c r="AY687" s="24">
        <f t="shared" si="117"/>
        <v>0</v>
      </c>
      <c r="AZ687" s="24">
        <f t="shared" si="118"/>
        <v>0</v>
      </c>
      <c r="BA687" s="457">
        <f t="shared" si="119"/>
        <v>12</v>
      </c>
      <c r="BB687" s="217">
        <f t="shared" si="123"/>
        <v>1</v>
      </c>
      <c r="BC687" s="216">
        <f t="shared" si="120"/>
        <v>1</v>
      </c>
      <c r="BD687" s="14">
        <f t="shared" si="124"/>
        <v>30</v>
      </c>
      <c r="BE687" s="349">
        <f t="shared" si="122"/>
        <v>100777622</v>
      </c>
    </row>
    <row r="688" spans="1:57" s="14" customFormat="1" x14ac:dyDescent="0.2">
      <c r="A688" s="40">
        <v>42447</v>
      </c>
      <c r="B688" s="22">
        <v>9038889397</v>
      </c>
      <c r="C688" s="22">
        <f>COUNTIF(СписМінфін!$B$2:$B$101,F688)</f>
        <v>1</v>
      </c>
      <c r="D688" s="22">
        <v>9038889397</v>
      </c>
      <c r="E688" s="22" t="str">
        <f t="shared" si="121"/>
        <v>3ТОВАРИСТВО З ОБМЕЖЕНОЮ ВIДПОВIДАЛЬНIСТЮ "ЗАПОРІЗЬКИЙ ТИТАНО-МАГНІЄВИЙ КОМБІНАТ"</v>
      </c>
      <c r="F688" s="71" t="s">
        <v>30</v>
      </c>
      <c r="G688" s="41">
        <v>389830008255</v>
      </c>
      <c r="H688" s="40">
        <v>42447</v>
      </c>
      <c r="I688" s="40">
        <v>42447</v>
      </c>
      <c r="J688" s="40" t="s">
        <v>108</v>
      </c>
      <c r="K688" s="56">
        <v>4114289</v>
      </c>
      <c r="L688" s="40">
        <v>42480</v>
      </c>
      <c r="M688" s="24">
        <f t="shared" si="114"/>
        <v>4114289</v>
      </c>
      <c r="N688" s="40">
        <v>42481</v>
      </c>
      <c r="O688" s="24">
        <v>4114289</v>
      </c>
      <c r="P688" s="43">
        <v>0</v>
      </c>
      <c r="Q688" s="43">
        <v>0</v>
      </c>
      <c r="R688" s="43">
        <v>0</v>
      </c>
      <c r="S688" s="43">
        <v>0</v>
      </c>
      <c r="T688" s="43">
        <v>0</v>
      </c>
      <c r="U688" s="43">
        <v>0</v>
      </c>
      <c r="V688" s="43">
        <v>0</v>
      </c>
      <c r="W688" s="43">
        <v>0</v>
      </c>
      <c r="X688" s="43">
        <v>0</v>
      </c>
      <c r="Y688" s="223">
        <v>0</v>
      </c>
      <c r="Z688" s="339"/>
      <c r="AA688" s="228">
        <v>0</v>
      </c>
      <c r="AB688" s="43">
        <v>0</v>
      </c>
      <c r="AC688" s="43">
        <v>0</v>
      </c>
      <c r="AD688" s="43">
        <v>0</v>
      </c>
      <c r="AE688" s="43">
        <v>0</v>
      </c>
      <c r="AF688" s="223">
        <v>0</v>
      </c>
      <c r="AG688" s="234"/>
      <c r="AH688" s="228">
        <v>0</v>
      </c>
      <c r="AI688" s="56">
        <f t="shared" si="115"/>
        <v>4114289</v>
      </c>
      <c r="AJ688" s="40">
        <v>42613</v>
      </c>
      <c r="AK688" s="56">
        <v>4114289</v>
      </c>
      <c r="AL688" s="43">
        <v>0</v>
      </c>
      <c r="AM688" s="43">
        <v>0</v>
      </c>
      <c r="AN688" s="43">
        <v>0</v>
      </c>
      <c r="AO688" s="43">
        <v>0</v>
      </c>
      <c r="AP688" s="43">
        <v>0</v>
      </c>
      <c r="AQ688" s="43">
        <v>0</v>
      </c>
      <c r="AR688" s="43">
        <v>0</v>
      </c>
      <c r="AS688" s="43">
        <v>0</v>
      </c>
      <c r="AT688" s="43">
        <v>0</v>
      </c>
      <c r="AU688" s="43">
        <v>0</v>
      </c>
      <c r="AV688" s="43"/>
      <c r="AW688" s="19"/>
      <c r="AX688" s="24">
        <f t="shared" si="116"/>
        <v>0</v>
      </c>
      <c r="AY688" s="24">
        <f t="shared" si="117"/>
        <v>0</v>
      </c>
      <c r="AZ688" s="24">
        <f t="shared" si="118"/>
        <v>0</v>
      </c>
      <c r="BA688" s="457">
        <f t="shared" si="119"/>
        <v>3</v>
      </c>
      <c r="BB688" s="217">
        <f t="shared" si="123"/>
        <v>1</v>
      </c>
      <c r="BC688" s="216">
        <f t="shared" si="120"/>
        <v>1</v>
      </c>
      <c r="BD688" s="14">
        <f t="shared" si="124"/>
        <v>34</v>
      </c>
      <c r="BE688" s="349">
        <f t="shared" si="122"/>
        <v>4114289</v>
      </c>
    </row>
    <row r="689" spans="1:57" s="14" customFormat="1" x14ac:dyDescent="0.2">
      <c r="A689" s="40">
        <v>42480</v>
      </c>
      <c r="B689" s="22">
        <v>9060384093</v>
      </c>
      <c r="C689" s="22">
        <f>COUNTIF(СписМінфін!$B$2:$B$101,F689)</f>
        <v>1</v>
      </c>
      <c r="D689" s="22">
        <v>9060384093</v>
      </c>
      <c r="E689" s="22" t="str">
        <f t="shared" si="121"/>
        <v>4ТОВАРИСТВО З ОБМЕЖЕНОЮ ВIДПОВIДАЛЬНIСТЮ "ЗАПОРІЗЬКИЙ ТИТАНО-МАГНІЄВИЙ КОМБІНАТ"</v>
      </c>
      <c r="F689" s="71" t="s">
        <v>30</v>
      </c>
      <c r="G689" s="41">
        <v>389830008255</v>
      </c>
      <c r="H689" s="40">
        <v>42480</v>
      </c>
      <c r="I689" s="40">
        <v>42480</v>
      </c>
      <c r="J689" s="40" t="s">
        <v>108</v>
      </c>
      <c r="K689" s="56">
        <v>5999594</v>
      </c>
      <c r="L689" s="40">
        <v>42515</v>
      </c>
      <c r="M689" s="24">
        <f t="shared" si="114"/>
        <v>5999594</v>
      </c>
      <c r="N689" s="40">
        <v>42521</v>
      </c>
      <c r="O689" s="24">
        <v>5999594</v>
      </c>
      <c r="P689" s="43">
        <v>0</v>
      </c>
      <c r="Q689" s="43">
        <v>0</v>
      </c>
      <c r="R689" s="43">
        <v>0</v>
      </c>
      <c r="S689" s="43">
        <v>0</v>
      </c>
      <c r="T689" s="43">
        <v>0</v>
      </c>
      <c r="U689" s="43">
        <v>0</v>
      </c>
      <c r="V689" s="43">
        <v>0</v>
      </c>
      <c r="W689" s="43">
        <v>0</v>
      </c>
      <c r="X689" s="43">
        <v>0</v>
      </c>
      <c r="Y689" s="223">
        <v>0</v>
      </c>
      <c r="Z689" s="339"/>
      <c r="AA689" s="228">
        <v>0</v>
      </c>
      <c r="AB689" s="43">
        <v>0</v>
      </c>
      <c r="AC689" s="43">
        <v>0</v>
      </c>
      <c r="AD689" s="43">
        <v>0</v>
      </c>
      <c r="AE689" s="43">
        <v>0</v>
      </c>
      <c r="AF689" s="223">
        <v>0</v>
      </c>
      <c r="AG689" s="234"/>
      <c r="AH689" s="228">
        <v>0</v>
      </c>
      <c r="AI689" s="56">
        <f t="shared" si="115"/>
        <v>5999594</v>
      </c>
      <c r="AJ689" s="40">
        <v>42733</v>
      </c>
      <c r="AK689" s="56">
        <v>5999594</v>
      </c>
      <c r="AL689" s="43">
        <v>0</v>
      </c>
      <c r="AM689" s="43">
        <v>0</v>
      </c>
      <c r="AN689" s="43">
        <v>0</v>
      </c>
      <c r="AO689" s="43">
        <v>0</v>
      </c>
      <c r="AP689" s="43">
        <v>0</v>
      </c>
      <c r="AQ689" s="43">
        <v>0</v>
      </c>
      <c r="AR689" s="43">
        <v>0</v>
      </c>
      <c r="AS689" s="43">
        <v>0</v>
      </c>
      <c r="AT689" s="43">
        <v>0</v>
      </c>
      <c r="AU689" s="43">
        <v>0</v>
      </c>
      <c r="AV689" s="43"/>
      <c r="AW689" s="19"/>
      <c r="AX689" s="24">
        <f t="shared" si="116"/>
        <v>0</v>
      </c>
      <c r="AY689" s="24">
        <f t="shared" si="117"/>
        <v>0</v>
      </c>
      <c r="AZ689" s="24">
        <f t="shared" si="118"/>
        <v>0</v>
      </c>
      <c r="BA689" s="457">
        <f t="shared" si="119"/>
        <v>4</v>
      </c>
      <c r="BB689" s="217">
        <f t="shared" si="123"/>
        <v>1</v>
      </c>
      <c r="BC689" s="216">
        <f t="shared" si="120"/>
        <v>1</v>
      </c>
      <c r="BD689" s="14">
        <f t="shared" si="124"/>
        <v>41</v>
      </c>
      <c r="BE689" s="349">
        <f t="shared" si="122"/>
        <v>5999594</v>
      </c>
    </row>
    <row r="690" spans="1:57" s="14" customFormat="1" x14ac:dyDescent="0.2">
      <c r="A690" s="40">
        <v>42510</v>
      </c>
      <c r="B690" s="22">
        <v>9081801655</v>
      </c>
      <c r="C690" s="22">
        <f>COUNTIF(СписМінфін!$B$2:$B$101,F690)</f>
        <v>1</v>
      </c>
      <c r="D690" s="22">
        <v>9081801655</v>
      </c>
      <c r="E690" s="22" t="str">
        <f t="shared" si="121"/>
        <v>5ТОВАРИСТВО З ОБМЕЖЕНОЮ ВIДПОВIДАЛЬНIСТЮ "ЗАПОРІЗЬКИЙ ТИТАНО-МАГНІЄВИЙ КОМБІНАТ"</v>
      </c>
      <c r="F690" s="71" t="s">
        <v>30</v>
      </c>
      <c r="G690" s="41">
        <v>389830008255</v>
      </c>
      <c r="H690" s="40">
        <v>42510</v>
      </c>
      <c r="I690" s="40">
        <v>42510</v>
      </c>
      <c r="J690" s="40" t="s">
        <v>108</v>
      </c>
      <c r="K690" s="56">
        <v>9499873</v>
      </c>
      <c r="L690" s="40">
        <v>42538</v>
      </c>
      <c r="M690" s="24">
        <f t="shared" si="114"/>
        <v>9499873</v>
      </c>
      <c r="N690" s="40">
        <v>42543</v>
      </c>
      <c r="O690" s="24">
        <v>9499873</v>
      </c>
      <c r="P690" s="43">
        <v>0</v>
      </c>
      <c r="Q690" s="43">
        <v>0</v>
      </c>
      <c r="R690" s="43">
        <v>0</v>
      </c>
      <c r="S690" s="43">
        <v>0</v>
      </c>
      <c r="T690" s="43">
        <v>0</v>
      </c>
      <c r="U690" s="43">
        <v>0</v>
      </c>
      <c r="V690" s="43">
        <v>0</v>
      </c>
      <c r="W690" s="43">
        <v>0</v>
      </c>
      <c r="X690" s="43">
        <v>0</v>
      </c>
      <c r="Y690" s="223">
        <v>0</v>
      </c>
      <c r="Z690" s="339"/>
      <c r="AA690" s="228">
        <v>0</v>
      </c>
      <c r="AB690" s="43">
        <v>0</v>
      </c>
      <c r="AC690" s="43">
        <v>0</v>
      </c>
      <c r="AD690" s="43">
        <v>0</v>
      </c>
      <c r="AE690" s="43">
        <v>0</v>
      </c>
      <c r="AF690" s="223">
        <v>0</v>
      </c>
      <c r="AG690" s="234"/>
      <c r="AH690" s="228">
        <v>0</v>
      </c>
      <c r="AI690" s="56">
        <f t="shared" si="115"/>
        <v>9499873</v>
      </c>
      <c r="AJ690" s="40">
        <v>42733</v>
      </c>
      <c r="AK690" s="56">
        <v>9499873</v>
      </c>
      <c r="AL690" s="43">
        <v>0</v>
      </c>
      <c r="AM690" s="43">
        <v>0</v>
      </c>
      <c r="AN690" s="43">
        <v>0</v>
      </c>
      <c r="AO690" s="43">
        <v>0</v>
      </c>
      <c r="AP690" s="43">
        <v>0</v>
      </c>
      <c r="AQ690" s="43">
        <v>0</v>
      </c>
      <c r="AR690" s="43">
        <v>0</v>
      </c>
      <c r="AS690" s="43">
        <v>0</v>
      </c>
      <c r="AT690" s="43">
        <v>0</v>
      </c>
      <c r="AU690" s="43">
        <v>0</v>
      </c>
      <c r="AV690" s="43"/>
      <c r="AW690" s="19"/>
      <c r="AX690" s="24">
        <f t="shared" si="116"/>
        <v>0</v>
      </c>
      <c r="AY690" s="24">
        <f t="shared" si="117"/>
        <v>0</v>
      </c>
      <c r="AZ690" s="24">
        <f t="shared" si="118"/>
        <v>0</v>
      </c>
      <c r="BA690" s="457">
        <f t="shared" si="119"/>
        <v>5</v>
      </c>
      <c r="BB690" s="217">
        <f t="shared" si="123"/>
        <v>1</v>
      </c>
      <c r="BC690" s="216">
        <f t="shared" si="120"/>
        <v>1</v>
      </c>
      <c r="BD690" s="14">
        <f t="shared" si="124"/>
        <v>33</v>
      </c>
      <c r="BE690" s="349">
        <f t="shared" si="122"/>
        <v>9499873</v>
      </c>
    </row>
    <row r="691" spans="1:57" s="14" customFormat="1" x14ac:dyDescent="0.2">
      <c r="A691" s="40">
        <v>42571</v>
      </c>
      <c r="B691" s="22">
        <v>9125161280</v>
      </c>
      <c r="C691" s="22">
        <f>COUNTIF(СписМінфін!$B$2:$B$101,F691)</f>
        <v>1</v>
      </c>
      <c r="D691" s="22">
        <v>9125161280</v>
      </c>
      <c r="E691" s="22" t="str">
        <f t="shared" si="121"/>
        <v>7ТОВАРИСТВО З ОБМЕЖЕНОЮ ВIДПОВIДАЛЬНIСТЮ "ЗАПОРІЗЬКИЙ ТИТАНО-МАГНІЄВИЙ КОМБІНАТ"</v>
      </c>
      <c r="F691" s="71" t="s">
        <v>30</v>
      </c>
      <c r="G691" s="41">
        <v>389830008255</v>
      </c>
      <c r="H691" s="40">
        <v>42571</v>
      </c>
      <c r="I691" s="40">
        <v>42571</v>
      </c>
      <c r="J691" s="40" t="s">
        <v>108</v>
      </c>
      <c r="K691" s="56">
        <v>541137</v>
      </c>
      <c r="L691" s="40">
        <v>42601</v>
      </c>
      <c r="M691" s="24">
        <f t="shared" si="114"/>
        <v>541137</v>
      </c>
      <c r="N691" s="40">
        <v>42607</v>
      </c>
      <c r="O691" s="24">
        <v>541137</v>
      </c>
      <c r="P691" s="43">
        <v>0</v>
      </c>
      <c r="Q691" s="43">
        <v>0</v>
      </c>
      <c r="R691" s="43">
        <v>0</v>
      </c>
      <c r="S691" s="43">
        <v>0</v>
      </c>
      <c r="T691" s="43">
        <v>0</v>
      </c>
      <c r="U691" s="43">
        <v>0</v>
      </c>
      <c r="V691" s="43">
        <v>0</v>
      </c>
      <c r="W691" s="43">
        <v>0</v>
      </c>
      <c r="X691" s="43">
        <v>0</v>
      </c>
      <c r="Y691" s="223">
        <v>0</v>
      </c>
      <c r="Z691" s="339"/>
      <c r="AA691" s="228">
        <v>0</v>
      </c>
      <c r="AB691" s="43">
        <v>0</v>
      </c>
      <c r="AC691" s="43">
        <v>0</v>
      </c>
      <c r="AD691" s="43">
        <v>0</v>
      </c>
      <c r="AE691" s="43">
        <v>0</v>
      </c>
      <c r="AF691" s="223">
        <v>0</v>
      </c>
      <c r="AG691" s="234"/>
      <c r="AH691" s="228">
        <v>0</v>
      </c>
      <c r="AI691" s="56">
        <f t="shared" si="115"/>
        <v>541137</v>
      </c>
      <c r="AJ691" s="40">
        <v>42733</v>
      </c>
      <c r="AK691" s="56">
        <v>541137</v>
      </c>
      <c r="AL691" s="43">
        <v>0</v>
      </c>
      <c r="AM691" s="43">
        <v>0</v>
      </c>
      <c r="AN691" s="43">
        <v>0</v>
      </c>
      <c r="AO691" s="43">
        <v>0</v>
      </c>
      <c r="AP691" s="43">
        <v>0</v>
      </c>
      <c r="AQ691" s="43">
        <v>0</v>
      </c>
      <c r="AR691" s="43">
        <v>0</v>
      </c>
      <c r="AS691" s="43">
        <v>0</v>
      </c>
      <c r="AT691" s="43">
        <v>0</v>
      </c>
      <c r="AU691" s="43">
        <v>0</v>
      </c>
      <c r="AV691" s="43"/>
      <c r="AW691" s="19"/>
      <c r="AX691" s="24">
        <f t="shared" si="116"/>
        <v>0</v>
      </c>
      <c r="AY691" s="24">
        <f t="shared" si="117"/>
        <v>0</v>
      </c>
      <c r="AZ691" s="24">
        <f t="shared" si="118"/>
        <v>0</v>
      </c>
      <c r="BA691" s="457">
        <f t="shared" si="119"/>
        <v>7</v>
      </c>
      <c r="BB691" s="217">
        <f t="shared" si="123"/>
        <v>1</v>
      </c>
      <c r="BC691" s="216">
        <f t="shared" si="120"/>
        <v>1</v>
      </c>
      <c r="BD691" s="14">
        <f t="shared" si="124"/>
        <v>36</v>
      </c>
      <c r="BE691" s="349">
        <f t="shared" si="122"/>
        <v>541137</v>
      </c>
    </row>
    <row r="692" spans="1:57" s="14" customFormat="1" x14ac:dyDescent="0.2">
      <c r="A692" s="40">
        <v>42604</v>
      </c>
      <c r="B692" s="22">
        <v>9150916970</v>
      </c>
      <c r="C692" s="22">
        <f>COUNTIF(СписМінфін!$B$2:$B$101,F692)</f>
        <v>1</v>
      </c>
      <c r="D692" s="22">
        <v>9150916970</v>
      </c>
      <c r="E692" s="22" t="str">
        <f t="shared" si="121"/>
        <v>8ТОВАРИСТВО З ОБМЕЖЕНОЮ ВIДПОВIДАЛЬНIСТЮ "ЗАПОРІЗЬКИЙ ТИТАНО-МАГНІЄВИЙ КОМБІНАТ"</v>
      </c>
      <c r="F692" s="71" t="s">
        <v>30</v>
      </c>
      <c r="G692" s="41">
        <v>389830008255</v>
      </c>
      <c r="H692" s="40">
        <v>42604</v>
      </c>
      <c r="I692" s="40">
        <v>42604</v>
      </c>
      <c r="J692" s="40" t="s">
        <v>108</v>
      </c>
      <c r="K692" s="56">
        <v>500312</v>
      </c>
      <c r="L692" s="40">
        <v>42634</v>
      </c>
      <c r="M692" s="24">
        <f t="shared" si="114"/>
        <v>500312</v>
      </c>
      <c r="N692" s="40">
        <v>42635</v>
      </c>
      <c r="O692" s="24">
        <v>500312</v>
      </c>
      <c r="P692" s="43">
        <v>0</v>
      </c>
      <c r="Q692" s="43">
        <v>0</v>
      </c>
      <c r="R692" s="43">
        <v>0</v>
      </c>
      <c r="S692" s="43">
        <v>0</v>
      </c>
      <c r="T692" s="43">
        <v>0</v>
      </c>
      <c r="U692" s="43">
        <v>0</v>
      </c>
      <c r="V692" s="43">
        <v>0</v>
      </c>
      <c r="W692" s="43">
        <v>0</v>
      </c>
      <c r="X692" s="43">
        <v>0</v>
      </c>
      <c r="Y692" s="223">
        <v>0</v>
      </c>
      <c r="Z692" s="339"/>
      <c r="AA692" s="228">
        <v>0</v>
      </c>
      <c r="AB692" s="43">
        <v>0</v>
      </c>
      <c r="AC692" s="43">
        <v>0</v>
      </c>
      <c r="AD692" s="43">
        <v>0</v>
      </c>
      <c r="AE692" s="43">
        <v>0</v>
      </c>
      <c r="AF692" s="223">
        <v>0</v>
      </c>
      <c r="AG692" s="234"/>
      <c r="AH692" s="228">
        <v>0</v>
      </c>
      <c r="AI692" s="56">
        <f t="shared" si="115"/>
        <v>500312</v>
      </c>
      <c r="AJ692" s="40">
        <v>42733</v>
      </c>
      <c r="AK692" s="56">
        <v>500312</v>
      </c>
      <c r="AL692" s="43">
        <v>0</v>
      </c>
      <c r="AM692" s="43">
        <v>0</v>
      </c>
      <c r="AN692" s="43">
        <v>0</v>
      </c>
      <c r="AO692" s="43">
        <v>0</v>
      </c>
      <c r="AP692" s="43">
        <v>0</v>
      </c>
      <c r="AQ692" s="43">
        <v>0</v>
      </c>
      <c r="AR692" s="43">
        <v>0</v>
      </c>
      <c r="AS692" s="43">
        <v>0</v>
      </c>
      <c r="AT692" s="43">
        <v>0</v>
      </c>
      <c r="AU692" s="43">
        <v>0</v>
      </c>
      <c r="AV692" s="43"/>
      <c r="AW692" s="19"/>
      <c r="AX692" s="24">
        <f t="shared" si="116"/>
        <v>0</v>
      </c>
      <c r="AY692" s="24">
        <f t="shared" si="117"/>
        <v>0</v>
      </c>
      <c r="AZ692" s="24">
        <f t="shared" si="118"/>
        <v>0</v>
      </c>
      <c r="BA692" s="457">
        <f t="shared" si="119"/>
        <v>8</v>
      </c>
      <c r="BB692" s="217">
        <f t="shared" si="123"/>
        <v>1</v>
      </c>
      <c r="BC692" s="216">
        <f t="shared" si="120"/>
        <v>1</v>
      </c>
      <c r="BD692" s="14">
        <f t="shared" si="124"/>
        <v>31</v>
      </c>
      <c r="BE692" s="349">
        <f t="shared" si="122"/>
        <v>500312</v>
      </c>
    </row>
    <row r="693" spans="1:57" s="14" customFormat="1" x14ac:dyDescent="0.2">
      <c r="A693" s="40">
        <v>42633</v>
      </c>
      <c r="B693" s="22">
        <v>9172645173</v>
      </c>
      <c r="C693" s="22">
        <f>COUNTIF(СписМінфін!$B$2:$B$101,F693)</f>
        <v>1</v>
      </c>
      <c r="D693" s="22">
        <v>9172645173</v>
      </c>
      <c r="E693" s="22" t="str">
        <f t="shared" si="121"/>
        <v>9ТОВАРИСТВО З ОБМЕЖЕНОЮ ВIДПОВIДАЛЬНIСТЮ "ЗАПОРІЗЬКИЙ ТИТАНО-МАГНІЄВИЙ КОМБІНАТ"</v>
      </c>
      <c r="F693" s="71" t="s">
        <v>30</v>
      </c>
      <c r="G693" s="41">
        <v>389830008255</v>
      </c>
      <c r="H693" s="40">
        <v>42633</v>
      </c>
      <c r="I693" s="40">
        <v>42633</v>
      </c>
      <c r="J693" s="40" t="s">
        <v>108</v>
      </c>
      <c r="K693" s="56">
        <v>4999957</v>
      </c>
      <c r="L693" s="40">
        <v>42663</v>
      </c>
      <c r="M693" s="24">
        <f t="shared" si="114"/>
        <v>4999957</v>
      </c>
      <c r="N693" s="40">
        <v>42664</v>
      </c>
      <c r="O693" s="24">
        <v>4999957</v>
      </c>
      <c r="P693" s="43">
        <v>0</v>
      </c>
      <c r="Q693" s="43">
        <v>0</v>
      </c>
      <c r="R693" s="43">
        <v>0</v>
      </c>
      <c r="S693" s="43">
        <v>0</v>
      </c>
      <c r="T693" s="43">
        <v>0</v>
      </c>
      <c r="U693" s="43">
        <v>0</v>
      </c>
      <c r="V693" s="43">
        <v>0</v>
      </c>
      <c r="W693" s="43">
        <v>0</v>
      </c>
      <c r="X693" s="43">
        <v>0</v>
      </c>
      <c r="Y693" s="223">
        <v>0</v>
      </c>
      <c r="Z693" s="339"/>
      <c r="AA693" s="228">
        <v>0</v>
      </c>
      <c r="AB693" s="43">
        <v>0</v>
      </c>
      <c r="AC693" s="43">
        <v>0</v>
      </c>
      <c r="AD693" s="43">
        <v>0</v>
      </c>
      <c r="AE693" s="43">
        <v>0</v>
      </c>
      <c r="AF693" s="223">
        <v>0</v>
      </c>
      <c r="AG693" s="234"/>
      <c r="AH693" s="228">
        <v>0</v>
      </c>
      <c r="AI693" s="56">
        <f t="shared" si="115"/>
        <v>4999957</v>
      </c>
      <c r="AJ693" s="40">
        <v>42733</v>
      </c>
      <c r="AK693" s="56">
        <v>4999957</v>
      </c>
      <c r="AL693" s="43">
        <v>0</v>
      </c>
      <c r="AM693" s="43">
        <v>0</v>
      </c>
      <c r="AN693" s="43">
        <v>0</v>
      </c>
      <c r="AO693" s="43">
        <v>0</v>
      </c>
      <c r="AP693" s="43">
        <v>0</v>
      </c>
      <c r="AQ693" s="43">
        <v>0</v>
      </c>
      <c r="AR693" s="43">
        <v>0</v>
      </c>
      <c r="AS693" s="43">
        <v>0</v>
      </c>
      <c r="AT693" s="43">
        <v>0</v>
      </c>
      <c r="AU693" s="43">
        <v>0</v>
      </c>
      <c r="AV693" s="43"/>
      <c r="AW693" s="19"/>
      <c r="AX693" s="24">
        <f t="shared" si="116"/>
        <v>0</v>
      </c>
      <c r="AY693" s="24">
        <f t="shared" si="117"/>
        <v>0</v>
      </c>
      <c r="AZ693" s="24">
        <f t="shared" si="118"/>
        <v>0</v>
      </c>
      <c r="BA693" s="457">
        <f t="shared" si="119"/>
        <v>9</v>
      </c>
      <c r="BB693" s="217">
        <f t="shared" si="123"/>
        <v>1</v>
      </c>
      <c r="BC693" s="216">
        <f t="shared" si="120"/>
        <v>1</v>
      </c>
      <c r="BD693" s="14">
        <f t="shared" si="124"/>
        <v>31</v>
      </c>
      <c r="BE693" s="349">
        <f t="shared" si="122"/>
        <v>4999957</v>
      </c>
    </row>
    <row r="694" spans="1:57" s="14" customFormat="1" x14ac:dyDescent="0.2">
      <c r="A694" s="40">
        <v>42663</v>
      </c>
      <c r="B694" s="22">
        <v>9197381122</v>
      </c>
      <c r="C694" s="22">
        <f>COUNTIF(СписМінфін!$B$2:$B$101,F694)</f>
        <v>1</v>
      </c>
      <c r="D694" s="22">
        <v>9197381122</v>
      </c>
      <c r="E694" s="22" t="str">
        <f t="shared" si="121"/>
        <v>10ТОВАРИСТВО З ОБМЕЖЕНОЮ ВIДПОВIДАЛЬНIСТЮ "ЗАПОРІЗЬКИЙ ТИТАНО-МАГНІЄВИЙ КОМБІНАТ"</v>
      </c>
      <c r="F694" s="71" t="s">
        <v>30</v>
      </c>
      <c r="G694" s="41">
        <v>389830008255</v>
      </c>
      <c r="H694" s="40">
        <v>42663</v>
      </c>
      <c r="I694" s="40">
        <v>42663</v>
      </c>
      <c r="J694" s="40" t="s">
        <v>108</v>
      </c>
      <c r="K694" s="56">
        <v>7326550</v>
      </c>
      <c r="L694" s="40">
        <v>42692</v>
      </c>
      <c r="M694" s="24">
        <f t="shared" si="114"/>
        <v>7326550</v>
      </c>
      <c r="N694" s="40">
        <v>42695</v>
      </c>
      <c r="O694" s="24">
        <v>7326550</v>
      </c>
      <c r="P694" s="43">
        <v>0</v>
      </c>
      <c r="Q694" s="43">
        <v>0</v>
      </c>
      <c r="R694" s="43">
        <v>0</v>
      </c>
      <c r="S694" s="43">
        <v>0</v>
      </c>
      <c r="T694" s="43">
        <v>0</v>
      </c>
      <c r="U694" s="43">
        <v>0</v>
      </c>
      <c r="V694" s="43">
        <v>0</v>
      </c>
      <c r="W694" s="43">
        <v>0</v>
      </c>
      <c r="X694" s="43">
        <v>0</v>
      </c>
      <c r="Y694" s="223">
        <v>0</v>
      </c>
      <c r="Z694" s="339"/>
      <c r="AA694" s="228">
        <v>0</v>
      </c>
      <c r="AB694" s="43">
        <v>0</v>
      </c>
      <c r="AC694" s="43">
        <v>0</v>
      </c>
      <c r="AD694" s="43">
        <v>0</v>
      </c>
      <c r="AE694" s="43">
        <v>0</v>
      </c>
      <c r="AF694" s="223">
        <v>0</v>
      </c>
      <c r="AG694" s="234"/>
      <c r="AH694" s="228">
        <v>0</v>
      </c>
      <c r="AI694" s="56">
        <f t="shared" si="115"/>
        <v>7326550</v>
      </c>
      <c r="AJ694" s="40">
        <v>42733</v>
      </c>
      <c r="AK694" s="56">
        <v>7326550</v>
      </c>
      <c r="AL694" s="43">
        <v>0</v>
      </c>
      <c r="AM694" s="43">
        <v>0</v>
      </c>
      <c r="AN694" s="43">
        <v>0</v>
      </c>
      <c r="AO694" s="43">
        <v>0</v>
      </c>
      <c r="AP694" s="43">
        <v>0</v>
      </c>
      <c r="AQ694" s="43">
        <v>0</v>
      </c>
      <c r="AR694" s="43">
        <v>0</v>
      </c>
      <c r="AS694" s="43">
        <v>0</v>
      </c>
      <c r="AT694" s="43">
        <v>0</v>
      </c>
      <c r="AU694" s="43">
        <v>0</v>
      </c>
      <c r="AV694" s="43"/>
      <c r="AW694" s="19"/>
      <c r="AX694" s="24">
        <f t="shared" si="116"/>
        <v>0</v>
      </c>
      <c r="AY694" s="24">
        <f t="shared" si="117"/>
        <v>0</v>
      </c>
      <c r="AZ694" s="24">
        <f t="shared" si="118"/>
        <v>0</v>
      </c>
      <c r="BA694" s="457">
        <f t="shared" si="119"/>
        <v>10</v>
      </c>
      <c r="BB694" s="217">
        <f t="shared" si="123"/>
        <v>1</v>
      </c>
      <c r="BC694" s="216">
        <f t="shared" si="120"/>
        <v>1</v>
      </c>
      <c r="BD694" s="14">
        <f t="shared" si="124"/>
        <v>32</v>
      </c>
      <c r="BE694" s="349">
        <f t="shared" si="122"/>
        <v>7326550</v>
      </c>
    </row>
    <row r="695" spans="1:57" s="14" customFormat="1" x14ac:dyDescent="0.2">
      <c r="A695" s="40">
        <v>42692</v>
      </c>
      <c r="B695" s="22">
        <v>9222171297</v>
      </c>
      <c r="C695" s="22">
        <f>COUNTIF(СписМінфін!$B$2:$B$101,F695)</f>
        <v>1</v>
      </c>
      <c r="D695" s="22">
        <v>9222171297</v>
      </c>
      <c r="E695" s="22" t="str">
        <f t="shared" si="121"/>
        <v>11ТОВАРИСТВО З ОБМЕЖЕНОЮ ВIДПОВIДАЛЬНIСТЮ "ЗАПОРІЗЬКИЙ ТИТАНО-МАГНІЄВИЙ КОМБІНАТ"</v>
      </c>
      <c r="F695" s="71" t="s">
        <v>30</v>
      </c>
      <c r="G695" s="41">
        <v>389830008255</v>
      </c>
      <c r="H695" s="40">
        <v>42692</v>
      </c>
      <c r="I695" s="40">
        <v>42692</v>
      </c>
      <c r="J695" s="40" t="s">
        <v>108</v>
      </c>
      <c r="K695" s="56">
        <v>8737888</v>
      </c>
      <c r="L695" s="40">
        <v>42725</v>
      </c>
      <c r="M695" s="24">
        <f t="shared" si="114"/>
        <v>8737888</v>
      </c>
      <c r="N695" s="40">
        <v>42726</v>
      </c>
      <c r="O695" s="24">
        <v>8737888</v>
      </c>
      <c r="P695" s="43">
        <v>0</v>
      </c>
      <c r="Q695" s="43">
        <v>0</v>
      </c>
      <c r="R695" s="43">
        <v>0</v>
      </c>
      <c r="S695" s="43">
        <v>0</v>
      </c>
      <c r="T695" s="43">
        <v>0</v>
      </c>
      <c r="U695" s="43">
        <v>0</v>
      </c>
      <c r="V695" s="43">
        <v>0</v>
      </c>
      <c r="W695" s="43">
        <v>0</v>
      </c>
      <c r="X695" s="43">
        <v>0</v>
      </c>
      <c r="Y695" s="223">
        <v>0</v>
      </c>
      <c r="Z695" s="339"/>
      <c r="AA695" s="228">
        <v>0</v>
      </c>
      <c r="AB695" s="43">
        <v>0</v>
      </c>
      <c r="AC695" s="43">
        <v>0</v>
      </c>
      <c r="AD695" s="43">
        <v>0</v>
      </c>
      <c r="AE695" s="43">
        <v>0</v>
      </c>
      <c r="AF695" s="223">
        <v>0</v>
      </c>
      <c r="AG695" s="234"/>
      <c r="AH695" s="228">
        <v>0</v>
      </c>
      <c r="AI695" s="56">
        <f t="shared" si="115"/>
        <v>8737888</v>
      </c>
      <c r="AJ695" s="40">
        <v>42733</v>
      </c>
      <c r="AK695" s="56">
        <v>8737888</v>
      </c>
      <c r="AL695" s="43">
        <v>0</v>
      </c>
      <c r="AM695" s="43">
        <v>0</v>
      </c>
      <c r="AN695" s="43">
        <v>0</v>
      </c>
      <c r="AO695" s="43">
        <v>0</v>
      </c>
      <c r="AP695" s="43">
        <v>0</v>
      </c>
      <c r="AQ695" s="43">
        <v>0</v>
      </c>
      <c r="AR695" s="43">
        <v>0</v>
      </c>
      <c r="AS695" s="43">
        <v>0</v>
      </c>
      <c r="AT695" s="43">
        <v>0</v>
      </c>
      <c r="AU695" s="43">
        <v>0</v>
      </c>
      <c r="AV695" s="43"/>
      <c r="AW695" s="19"/>
      <c r="AX695" s="24">
        <f t="shared" si="116"/>
        <v>0</v>
      </c>
      <c r="AY695" s="24">
        <f t="shared" si="117"/>
        <v>0</v>
      </c>
      <c r="AZ695" s="24">
        <f t="shared" si="118"/>
        <v>0</v>
      </c>
      <c r="BA695" s="457">
        <f t="shared" si="119"/>
        <v>11</v>
      </c>
      <c r="BB695" s="217">
        <f t="shared" si="123"/>
        <v>1</v>
      </c>
      <c r="BC695" s="216">
        <f t="shared" si="120"/>
        <v>1</v>
      </c>
      <c r="BD695" s="14">
        <f t="shared" si="124"/>
        <v>34</v>
      </c>
      <c r="BE695" s="349">
        <f t="shared" si="122"/>
        <v>8737888</v>
      </c>
    </row>
    <row r="696" spans="1:57" s="14" customFormat="1" hidden="1" x14ac:dyDescent="0.2">
      <c r="A696" s="40">
        <v>42724</v>
      </c>
      <c r="B696" s="22">
        <v>9246789765</v>
      </c>
      <c r="C696" s="22">
        <f>COUNTIF(СписМінфін!$B$2:$B$101,F696)</f>
        <v>1</v>
      </c>
      <c r="D696" s="22">
        <v>9246789765</v>
      </c>
      <c r="E696" s="22" t="str">
        <f t="shared" si="121"/>
        <v>12ТОВАРИСТВО З ОБМЕЖЕНОЮ ВIДПОВIДАЛЬНIСТЮ "ЗАПОРІЗЬКИЙ ТИТАНО-МАГНІЄВИЙ КОМБІНАТ"</v>
      </c>
      <c r="F696" s="71" t="s">
        <v>30</v>
      </c>
      <c r="G696" s="41">
        <v>389830008255</v>
      </c>
      <c r="H696" s="40">
        <v>42724</v>
      </c>
      <c r="I696" s="40">
        <v>42724</v>
      </c>
      <c r="J696" s="40" t="s">
        <v>108</v>
      </c>
      <c r="K696" s="56">
        <v>15576601</v>
      </c>
      <c r="L696" s="40">
        <v>42754</v>
      </c>
      <c r="M696" s="24">
        <f t="shared" si="114"/>
        <v>0</v>
      </c>
      <c r="N696" s="43">
        <v>0</v>
      </c>
      <c r="O696" s="56">
        <v>0</v>
      </c>
      <c r="P696" s="43">
        <v>0</v>
      </c>
      <c r="Q696" s="43">
        <v>0</v>
      </c>
      <c r="R696" s="43">
        <v>0</v>
      </c>
      <c r="S696" s="43">
        <v>0</v>
      </c>
      <c r="T696" s="43">
        <v>0</v>
      </c>
      <c r="U696" s="43">
        <v>0</v>
      </c>
      <c r="V696" s="43">
        <v>0</v>
      </c>
      <c r="W696" s="43">
        <v>0</v>
      </c>
      <c r="X696" s="43">
        <v>0</v>
      </c>
      <c r="Y696" s="223">
        <v>0</v>
      </c>
      <c r="Z696" s="339"/>
      <c r="AA696" s="228">
        <v>0</v>
      </c>
      <c r="AB696" s="43">
        <v>0</v>
      </c>
      <c r="AC696" s="43">
        <v>0</v>
      </c>
      <c r="AD696" s="43">
        <v>0</v>
      </c>
      <c r="AE696" s="43">
        <v>0</v>
      </c>
      <c r="AF696" s="223">
        <v>0</v>
      </c>
      <c r="AG696" s="234"/>
      <c r="AH696" s="228">
        <v>0</v>
      </c>
      <c r="AI696" s="56">
        <f t="shared" si="115"/>
        <v>0</v>
      </c>
      <c r="AJ696" s="43">
        <v>0</v>
      </c>
      <c r="AK696" s="43">
        <v>0</v>
      </c>
      <c r="AL696" s="43">
        <v>0</v>
      </c>
      <c r="AM696" s="43">
        <v>0</v>
      </c>
      <c r="AN696" s="43">
        <v>0</v>
      </c>
      <c r="AO696" s="43">
        <v>0</v>
      </c>
      <c r="AP696" s="43">
        <v>0</v>
      </c>
      <c r="AQ696" s="43">
        <v>0</v>
      </c>
      <c r="AR696" s="43">
        <v>0</v>
      </c>
      <c r="AS696" s="43">
        <v>0</v>
      </c>
      <c r="AT696" s="43">
        <v>0</v>
      </c>
      <c r="AU696" s="43">
        <v>0</v>
      </c>
      <c r="AV696" s="43"/>
      <c r="AW696" s="19"/>
      <c r="AX696" s="24">
        <f t="shared" si="116"/>
        <v>15576601</v>
      </c>
      <c r="AY696" s="24">
        <f t="shared" si="117"/>
        <v>0</v>
      </c>
      <c r="AZ696" s="24">
        <f t="shared" si="118"/>
        <v>15576601</v>
      </c>
      <c r="BA696" s="457">
        <f t="shared" si="119"/>
        <v>12</v>
      </c>
      <c r="BB696" s="217" t="str">
        <f t="shared" si="123"/>
        <v>Немає висновку</v>
      </c>
      <c r="BC696" s="216" t="str">
        <f t="shared" si="120"/>
        <v>Немає висновку</v>
      </c>
      <c r="BD696" s="14" t="str">
        <f t="shared" si="124"/>
        <v>Немає висновку</v>
      </c>
      <c r="BE696" s="349">
        <f t="shared" si="122"/>
        <v>15576601</v>
      </c>
    </row>
    <row r="697" spans="1:57" s="14" customFormat="1" x14ac:dyDescent="0.2">
      <c r="A697" s="40">
        <v>42422</v>
      </c>
      <c r="B697" s="22">
        <v>9021828365</v>
      </c>
      <c r="C697" s="22">
        <f>COUNTIF(СписМінфін!$B$2:$B$101,F697)</f>
        <v>1</v>
      </c>
      <c r="D697" s="22">
        <v>9021828365</v>
      </c>
      <c r="E697" s="22" t="str">
        <f t="shared" si="121"/>
        <v>2ТОВАРИСТВО З ОБМЕЖЕНОЮ ВIДПОВIДАЛЬНIСТЮ "ІМПЕРОВО ФУДЗ"</v>
      </c>
      <c r="F697" s="71" t="s">
        <v>69</v>
      </c>
      <c r="G697" s="41">
        <v>348450709150</v>
      </c>
      <c r="H697" s="40">
        <v>42422</v>
      </c>
      <c r="I697" s="40">
        <v>42422</v>
      </c>
      <c r="J697" s="40" t="s">
        <v>108</v>
      </c>
      <c r="K697" s="42">
        <v>112672491</v>
      </c>
      <c r="L697" s="40">
        <v>42451</v>
      </c>
      <c r="M697" s="24">
        <f t="shared" si="114"/>
        <v>112672491</v>
      </c>
      <c r="N697" s="40">
        <v>42452</v>
      </c>
      <c r="O697" s="24">
        <v>112672491</v>
      </c>
      <c r="P697" s="43">
        <v>0</v>
      </c>
      <c r="Q697" s="43">
        <v>0</v>
      </c>
      <c r="R697" s="43">
        <v>0</v>
      </c>
      <c r="S697" s="43">
        <v>0</v>
      </c>
      <c r="T697" s="43">
        <v>0</v>
      </c>
      <c r="U697" s="43">
        <v>0</v>
      </c>
      <c r="V697" s="43">
        <v>0</v>
      </c>
      <c r="W697" s="43">
        <v>0</v>
      </c>
      <c r="X697" s="43">
        <v>0</v>
      </c>
      <c r="Y697" s="223">
        <v>0</v>
      </c>
      <c r="Z697" s="339"/>
      <c r="AA697" s="228">
        <v>0</v>
      </c>
      <c r="AB697" s="43">
        <v>0</v>
      </c>
      <c r="AC697" s="43">
        <v>0</v>
      </c>
      <c r="AD697" s="43">
        <v>0</v>
      </c>
      <c r="AE697" s="43">
        <v>0</v>
      </c>
      <c r="AF697" s="223">
        <v>0</v>
      </c>
      <c r="AG697" s="234"/>
      <c r="AH697" s="228">
        <v>0</v>
      </c>
      <c r="AI697" s="56">
        <f t="shared" si="115"/>
        <v>112672491</v>
      </c>
      <c r="AJ697" s="40">
        <v>42460</v>
      </c>
      <c r="AK697" s="56">
        <v>112672491</v>
      </c>
      <c r="AL697" s="43">
        <v>0</v>
      </c>
      <c r="AM697" s="43">
        <v>0</v>
      </c>
      <c r="AN697" s="43">
        <v>0</v>
      </c>
      <c r="AO697" s="43">
        <v>0</v>
      </c>
      <c r="AP697" s="43">
        <v>0</v>
      </c>
      <c r="AQ697" s="43">
        <v>0</v>
      </c>
      <c r="AR697" s="43">
        <v>0</v>
      </c>
      <c r="AS697" s="43">
        <v>0</v>
      </c>
      <c r="AT697" s="43">
        <v>0</v>
      </c>
      <c r="AU697" s="43">
        <v>0</v>
      </c>
      <c r="AV697" s="43"/>
      <c r="AW697" s="19"/>
      <c r="AX697" s="24">
        <f t="shared" si="116"/>
        <v>0</v>
      </c>
      <c r="AY697" s="24">
        <f t="shared" si="117"/>
        <v>0</v>
      </c>
      <c r="AZ697" s="24">
        <f t="shared" si="118"/>
        <v>0</v>
      </c>
      <c r="BA697" s="457">
        <f t="shared" si="119"/>
        <v>2</v>
      </c>
      <c r="BB697" s="217">
        <f t="shared" si="123"/>
        <v>1</v>
      </c>
      <c r="BC697" s="216">
        <f t="shared" si="120"/>
        <v>1</v>
      </c>
      <c r="BD697" s="14">
        <f t="shared" si="124"/>
        <v>30</v>
      </c>
      <c r="BE697" s="349">
        <f t="shared" si="122"/>
        <v>112672491</v>
      </c>
    </row>
    <row r="698" spans="1:57" s="14" customFormat="1" x14ac:dyDescent="0.2">
      <c r="A698" s="40">
        <v>42450</v>
      </c>
      <c r="B698" s="22">
        <v>9039814820</v>
      </c>
      <c r="C698" s="22">
        <f>COUNTIF(СписМінфін!$B$2:$B$101,F698)</f>
        <v>1</v>
      </c>
      <c r="D698" s="22">
        <v>9039814820</v>
      </c>
      <c r="E698" s="22" t="str">
        <f t="shared" si="121"/>
        <v>3ТОВАРИСТВО З ОБМЕЖЕНОЮ ВIДПОВIДАЛЬНIСТЮ "ІМПЕРОВО ФУДЗ"</v>
      </c>
      <c r="F698" s="71" t="s">
        <v>69</v>
      </c>
      <c r="G698" s="41">
        <v>348450709150</v>
      </c>
      <c r="H698" s="40">
        <v>42450</v>
      </c>
      <c r="I698" s="40">
        <v>42450</v>
      </c>
      <c r="J698" s="40" t="s">
        <v>108</v>
      </c>
      <c r="K698" s="42">
        <v>89572798</v>
      </c>
      <c r="L698" s="40">
        <v>42480</v>
      </c>
      <c r="M698" s="24">
        <f t="shared" si="114"/>
        <v>89572798</v>
      </c>
      <c r="N698" s="40">
        <v>42481</v>
      </c>
      <c r="O698" s="24">
        <v>89572798</v>
      </c>
      <c r="P698" s="43">
        <v>0</v>
      </c>
      <c r="Q698" s="43">
        <v>0</v>
      </c>
      <c r="R698" s="43">
        <v>0</v>
      </c>
      <c r="S698" s="43">
        <v>0</v>
      </c>
      <c r="T698" s="43">
        <v>0</v>
      </c>
      <c r="U698" s="43">
        <v>0</v>
      </c>
      <c r="V698" s="43">
        <v>0</v>
      </c>
      <c r="W698" s="43">
        <v>0</v>
      </c>
      <c r="X698" s="43">
        <v>0</v>
      </c>
      <c r="Y698" s="223">
        <v>0</v>
      </c>
      <c r="Z698" s="339"/>
      <c r="AA698" s="228">
        <v>0</v>
      </c>
      <c r="AB698" s="43">
        <v>0</v>
      </c>
      <c r="AC698" s="43">
        <v>0</v>
      </c>
      <c r="AD698" s="43">
        <v>0</v>
      </c>
      <c r="AE698" s="43">
        <v>0</v>
      </c>
      <c r="AF698" s="223">
        <v>0</v>
      </c>
      <c r="AG698" s="234"/>
      <c r="AH698" s="228">
        <v>0</v>
      </c>
      <c r="AI698" s="56">
        <f t="shared" si="115"/>
        <v>89572798</v>
      </c>
      <c r="AJ698" s="40">
        <v>42488</v>
      </c>
      <c r="AK698" s="56">
        <v>89572798</v>
      </c>
      <c r="AL698" s="43">
        <v>0</v>
      </c>
      <c r="AM698" s="43">
        <v>0</v>
      </c>
      <c r="AN698" s="43">
        <v>0</v>
      </c>
      <c r="AO698" s="43">
        <v>0</v>
      </c>
      <c r="AP698" s="43">
        <v>0</v>
      </c>
      <c r="AQ698" s="43">
        <v>0</v>
      </c>
      <c r="AR698" s="43">
        <v>0</v>
      </c>
      <c r="AS698" s="43">
        <v>0</v>
      </c>
      <c r="AT698" s="43">
        <v>0</v>
      </c>
      <c r="AU698" s="43">
        <v>0</v>
      </c>
      <c r="AV698" s="43"/>
      <c r="AW698" s="19"/>
      <c r="AX698" s="24">
        <f t="shared" si="116"/>
        <v>0</v>
      </c>
      <c r="AY698" s="24">
        <f t="shared" si="117"/>
        <v>0</v>
      </c>
      <c r="AZ698" s="24">
        <f t="shared" si="118"/>
        <v>0</v>
      </c>
      <c r="BA698" s="457">
        <f t="shared" si="119"/>
        <v>3</v>
      </c>
      <c r="BB698" s="217">
        <f t="shared" si="123"/>
        <v>1</v>
      </c>
      <c r="BC698" s="216">
        <f t="shared" si="120"/>
        <v>1</v>
      </c>
      <c r="BD698" s="14">
        <f t="shared" si="124"/>
        <v>31</v>
      </c>
      <c r="BE698" s="349">
        <f t="shared" si="122"/>
        <v>89572798</v>
      </c>
    </row>
    <row r="699" spans="1:57" s="14" customFormat="1" x14ac:dyDescent="0.2">
      <c r="A699" s="40">
        <v>42480</v>
      </c>
      <c r="B699" s="22">
        <v>9060958209</v>
      </c>
      <c r="C699" s="22">
        <f>COUNTIF(СписМінфін!$B$2:$B$101,F699)</f>
        <v>1</v>
      </c>
      <c r="D699" s="22">
        <v>9060958209</v>
      </c>
      <c r="E699" s="22" t="str">
        <f t="shared" si="121"/>
        <v>4ТОВАРИСТВО З ОБМЕЖЕНОЮ ВIДПОВIДАЛЬНIСТЮ "ІМПЕРОВО ФУДЗ"</v>
      </c>
      <c r="F699" s="71" t="s">
        <v>69</v>
      </c>
      <c r="G699" s="41">
        <v>348450709150</v>
      </c>
      <c r="H699" s="40">
        <v>42480</v>
      </c>
      <c r="I699" s="40">
        <v>42480</v>
      </c>
      <c r="J699" s="40" t="s">
        <v>108</v>
      </c>
      <c r="K699" s="42">
        <v>96007552</v>
      </c>
      <c r="L699" s="40">
        <v>42542</v>
      </c>
      <c r="M699" s="24">
        <f t="shared" si="114"/>
        <v>96007552</v>
      </c>
      <c r="N699" s="40">
        <v>42543</v>
      </c>
      <c r="O699" s="24">
        <v>96007552</v>
      </c>
      <c r="P699" s="43">
        <v>0</v>
      </c>
      <c r="Q699" s="43">
        <v>0</v>
      </c>
      <c r="R699" s="43">
        <v>0</v>
      </c>
      <c r="S699" s="43">
        <v>0</v>
      </c>
      <c r="T699" s="43">
        <v>0</v>
      </c>
      <c r="U699" s="43">
        <v>0</v>
      </c>
      <c r="V699" s="43">
        <v>0</v>
      </c>
      <c r="W699" s="43">
        <v>0</v>
      </c>
      <c r="X699" s="43">
        <v>0</v>
      </c>
      <c r="Y699" s="223">
        <v>0</v>
      </c>
      <c r="Z699" s="339"/>
      <c r="AA699" s="228">
        <v>0</v>
      </c>
      <c r="AB699" s="43">
        <v>0</v>
      </c>
      <c r="AC699" s="43">
        <v>0</v>
      </c>
      <c r="AD699" s="43">
        <v>0</v>
      </c>
      <c r="AE699" s="43">
        <v>0</v>
      </c>
      <c r="AF699" s="223">
        <v>0</v>
      </c>
      <c r="AG699" s="234"/>
      <c r="AH699" s="228">
        <v>0</v>
      </c>
      <c r="AI699" s="56">
        <f t="shared" si="115"/>
        <v>96007552</v>
      </c>
      <c r="AJ699" s="40">
        <v>42566</v>
      </c>
      <c r="AK699" s="56">
        <v>96007552</v>
      </c>
      <c r="AL699" s="43">
        <v>0</v>
      </c>
      <c r="AM699" s="43">
        <v>0</v>
      </c>
      <c r="AN699" s="43">
        <v>0</v>
      </c>
      <c r="AO699" s="43">
        <v>0</v>
      </c>
      <c r="AP699" s="43">
        <v>0</v>
      </c>
      <c r="AQ699" s="43">
        <v>0</v>
      </c>
      <c r="AR699" s="43">
        <v>0</v>
      </c>
      <c r="AS699" s="43">
        <v>0</v>
      </c>
      <c r="AT699" s="43">
        <v>0</v>
      </c>
      <c r="AU699" s="43">
        <v>0</v>
      </c>
      <c r="AV699" s="43"/>
      <c r="AW699" s="19"/>
      <c r="AX699" s="24">
        <f t="shared" si="116"/>
        <v>0</v>
      </c>
      <c r="AY699" s="24">
        <f t="shared" si="117"/>
        <v>0</v>
      </c>
      <c r="AZ699" s="24">
        <f t="shared" si="118"/>
        <v>0</v>
      </c>
      <c r="BA699" s="457">
        <f t="shared" si="119"/>
        <v>4</v>
      </c>
      <c r="BB699" s="217">
        <f t="shared" si="123"/>
        <v>1</v>
      </c>
      <c r="BC699" s="216">
        <f t="shared" si="120"/>
        <v>1</v>
      </c>
      <c r="BD699" s="14">
        <f t="shared" si="124"/>
        <v>63</v>
      </c>
      <c r="BE699" s="349">
        <f t="shared" si="122"/>
        <v>96007552</v>
      </c>
    </row>
    <row r="700" spans="1:57" s="14" customFormat="1" x14ac:dyDescent="0.2">
      <c r="A700" s="40">
        <v>42509</v>
      </c>
      <c r="B700" s="22">
        <v>9081336522</v>
      </c>
      <c r="C700" s="22">
        <f>COUNTIF(СписМінфін!$B$2:$B$101,F700)</f>
        <v>1</v>
      </c>
      <c r="D700" s="22">
        <v>9081336522</v>
      </c>
      <c r="E700" s="22" t="str">
        <f t="shared" si="121"/>
        <v>5ТОВАРИСТВО З ОБМЕЖЕНОЮ ВIДПОВIДАЛЬНIСТЮ "ІМПЕРОВО ФУДЗ"</v>
      </c>
      <c r="F700" s="71" t="s">
        <v>69</v>
      </c>
      <c r="G700" s="41">
        <v>348450709150</v>
      </c>
      <c r="H700" s="40">
        <v>42509</v>
      </c>
      <c r="I700" s="40">
        <v>42509</v>
      </c>
      <c r="J700" s="40" t="s">
        <v>108</v>
      </c>
      <c r="K700" s="42">
        <v>88958811</v>
      </c>
      <c r="L700" s="40">
        <v>42571</v>
      </c>
      <c r="M700" s="24">
        <f t="shared" si="114"/>
        <v>88958811</v>
      </c>
      <c r="N700" s="40">
        <v>42572</v>
      </c>
      <c r="O700" s="24">
        <v>88958811</v>
      </c>
      <c r="P700" s="43">
        <v>0</v>
      </c>
      <c r="Q700" s="43">
        <v>0</v>
      </c>
      <c r="R700" s="43">
        <v>0</v>
      </c>
      <c r="S700" s="43">
        <v>0</v>
      </c>
      <c r="T700" s="43">
        <v>0</v>
      </c>
      <c r="U700" s="43">
        <v>0</v>
      </c>
      <c r="V700" s="43">
        <v>0</v>
      </c>
      <c r="W700" s="43">
        <v>0</v>
      </c>
      <c r="X700" s="43">
        <v>0</v>
      </c>
      <c r="Y700" s="223">
        <v>0</v>
      </c>
      <c r="Z700" s="339"/>
      <c r="AA700" s="228">
        <v>0</v>
      </c>
      <c r="AB700" s="43">
        <v>0</v>
      </c>
      <c r="AC700" s="43">
        <v>0</v>
      </c>
      <c r="AD700" s="43">
        <v>0</v>
      </c>
      <c r="AE700" s="43">
        <v>0</v>
      </c>
      <c r="AF700" s="223">
        <v>0</v>
      </c>
      <c r="AG700" s="234"/>
      <c r="AH700" s="228">
        <v>0</v>
      </c>
      <c r="AI700" s="56">
        <f t="shared" si="115"/>
        <v>88958811</v>
      </c>
      <c r="AJ700" s="40">
        <v>42580</v>
      </c>
      <c r="AK700" s="56">
        <v>88958811</v>
      </c>
      <c r="AL700" s="43">
        <v>0</v>
      </c>
      <c r="AM700" s="43">
        <v>0</v>
      </c>
      <c r="AN700" s="43">
        <v>0</v>
      </c>
      <c r="AO700" s="43">
        <v>0</v>
      </c>
      <c r="AP700" s="43">
        <v>0</v>
      </c>
      <c r="AQ700" s="43">
        <v>0</v>
      </c>
      <c r="AR700" s="43">
        <v>0</v>
      </c>
      <c r="AS700" s="43">
        <v>0</v>
      </c>
      <c r="AT700" s="43">
        <v>0</v>
      </c>
      <c r="AU700" s="43">
        <v>0</v>
      </c>
      <c r="AV700" s="43"/>
      <c r="AW700" s="19"/>
      <c r="AX700" s="24">
        <f t="shared" si="116"/>
        <v>0</v>
      </c>
      <c r="AY700" s="24">
        <f t="shared" si="117"/>
        <v>0</v>
      </c>
      <c r="AZ700" s="24">
        <f t="shared" si="118"/>
        <v>0</v>
      </c>
      <c r="BA700" s="457">
        <f t="shared" si="119"/>
        <v>5</v>
      </c>
      <c r="BB700" s="217">
        <f t="shared" si="123"/>
        <v>1</v>
      </c>
      <c r="BC700" s="216">
        <f t="shared" si="120"/>
        <v>1</v>
      </c>
      <c r="BD700" s="14">
        <f t="shared" si="124"/>
        <v>63</v>
      </c>
      <c r="BE700" s="349">
        <f t="shared" si="122"/>
        <v>88958811</v>
      </c>
    </row>
    <row r="701" spans="1:57" s="14" customFormat="1" x14ac:dyDescent="0.2">
      <c r="A701" s="40">
        <v>42538</v>
      </c>
      <c r="B701" s="22">
        <v>9101810186</v>
      </c>
      <c r="C701" s="22">
        <f>COUNTIF(СписМінфін!$B$2:$B$101,F701)</f>
        <v>1</v>
      </c>
      <c r="D701" s="22">
        <v>9101810186</v>
      </c>
      <c r="E701" s="22" t="str">
        <f t="shared" si="121"/>
        <v>6ТОВАРИСТВО З ОБМЕЖЕНОЮ ВIДПОВIДАЛЬНIСТЮ "ІМПЕРОВО ФУДЗ"</v>
      </c>
      <c r="F701" s="71" t="s">
        <v>69</v>
      </c>
      <c r="G701" s="41">
        <v>348450709150</v>
      </c>
      <c r="H701" s="40">
        <v>42538</v>
      </c>
      <c r="I701" s="40">
        <v>42538</v>
      </c>
      <c r="J701" s="40" t="s">
        <v>108</v>
      </c>
      <c r="K701" s="42">
        <v>90853492</v>
      </c>
      <c r="L701" s="40">
        <v>42627</v>
      </c>
      <c r="M701" s="24">
        <f t="shared" si="114"/>
        <v>90853492</v>
      </c>
      <c r="N701" s="40">
        <v>42627</v>
      </c>
      <c r="O701" s="24">
        <v>90853492</v>
      </c>
      <c r="P701" s="43">
        <v>0</v>
      </c>
      <c r="Q701" s="43">
        <v>0</v>
      </c>
      <c r="R701" s="43">
        <v>0</v>
      </c>
      <c r="S701" s="43">
        <v>0</v>
      </c>
      <c r="T701" s="43">
        <v>0</v>
      </c>
      <c r="U701" s="43">
        <v>0</v>
      </c>
      <c r="V701" s="43">
        <v>0</v>
      </c>
      <c r="W701" s="43">
        <v>0</v>
      </c>
      <c r="X701" s="43">
        <v>0</v>
      </c>
      <c r="Y701" s="223">
        <v>0</v>
      </c>
      <c r="Z701" s="339"/>
      <c r="AA701" s="228">
        <v>0</v>
      </c>
      <c r="AB701" s="43">
        <v>0</v>
      </c>
      <c r="AC701" s="43">
        <v>0</v>
      </c>
      <c r="AD701" s="43">
        <v>0</v>
      </c>
      <c r="AE701" s="43">
        <v>0</v>
      </c>
      <c r="AF701" s="223">
        <v>0</v>
      </c>
      <c r="AG701" s="234"/>
      <c r="AH701" s="228">
        <v>0</v>
      </c>
      <c r="AI701" s="56">
        <f t="shared" si="115"/>
        <v>90853492</v>
      </c>
      <c r="AJ701" s="40">
        <v>42632</v>
      </c>
      <c r="AK701" s="56">
        <v>90853492</v>
      </c>
      <c r="AL701" s="43">
        <v>0</v>
      </c>
      <c r="AM701" s="43">
        <v>0</v>
      </c>
      <c r="AN701" s="43">
        <v>0</v>
      </c>
      <c r="AO701" s="43">
        <v>0</v>
      </c>
      <c r="AP701" s="43">
        <v>0</v>
      </c>
      <c r="AQ701" s="43">
        <v>0</v>
      </c>
      <c r="AR701" s="43">
        <v>0</v>
      </c>
      <c r="AS701" s="43">
        <v>0</v>
      </c>
      <c r="AT701" s="43">
        <v>0</v>
      </c>
      <c r="AU701" s="43">
        <v>0</v>
      </c>
      <c r="AV701" s="43"/>
      <c r="AW701" s="19"/>
      <c r="AX701" s="24">
        <f t="shared" si="116"/>
        <v>0</v>
      </c>
      <c r="AY701" s="24">
        <f t="shared" si="117"/>
        <v>0</v>
      </c>
      <c r="AZ701" s="24">
        <f t="shared" si="118"/>
        <v>0</v>
      </c>
      <c r="BA701" s="457">
        <f t="shared" si="119"/>
        <v>6</v>
      </c>
      <c r="BB701" s="217">
        <f t="shared" si="123"/>
        <v>1</v>
      </c>
      <c r="BC701" s="216">
        <f t="shared" si="120"/>
        <v>1</v>
      </c>
      <c r="BD701" s="14">
        <f t="shared" si="124"/>
        <v>89</v>
      </c>
      <c r="BE701" s="349">
        <f t="shared" si="122"/>
        <v>90853492</v>
      </c>
    </row>
    <row r="702" spans="1:57" s="14" customFormat="1" x14ac:dyDescent="0.2">
      <c r="A702" s="40">
        <v>42571</v>
      </c>
      <c r="B702" s="22">
        <v>9125537669</v>
      </c>
      <c r="C702" s="22">
        <f>COUNTIF(СписМінфін!$B$2:$B$101,F702)</f>
        <v>1</v>
      </c>
      <c r="D702" s="22">
        <v>9125537669</v>
      </c>
      <c r="E702" s="22" t="str">
        <f t="shared" si="121"/>
        <v>7ТОВАРИСТВО З ОБМЕЖЕНОЮ ВIДПОВIДАЛЬНIСТЮ "ІМПЕРОВО ФУДЗ"</v>
      </c>
      <c r="F702" s="71" t="s">
        <v>69</v>
      </c>
      <c r="G702" s="41">
        <v>348450709150</v>
      </c>
      <c r="H702" s="40">
        <v>42571</v>
      </c>
      <c r="I702" s="40">
        <v>42571</v>
      </c>
      <c r="J702" s="40" t="s">
        <v>108</v>
      </c>
      <c r="K702" s="42">
        <v>85771323</v>
      </c>
      <c r="L702" s="40">
        <v>42636</v>
      </c>
      <c r="M702" s="24">
        <f t="shared" si="114"/>
        <v>85771323</v>
      </c>
      <c r="N702" s="40">
        <v>42636</v>
      </c>
      <c r="O702" s="24">
        <v>85771323</v>
      </c>
      <c r="P702" s="43">
        <v>0</v>
      </c>
      <c r="Q702" s="43">
        <v>0</v>
      </c>
      <c r="R702" s="43">
        <v>0</v>
      </c>
      <c r="S702" s="43">
        <v>0</v>
      </c>
      <c r="T702" s="43">
        <v>0</v>
      </c>
      <c r="U702" s="43">
        <v>0</v>
      </c>
      <c r="V702" s="43">
        <v>0</v>
      </c>
      <c r="W702" s="43">
        <v>0</v>
      </c>
      <c r="X702" s="43">
        <v>0</v>
      </c>
      <c r="Y702" s="223">
        <v>0</v>
      </c>
      <c r="Z702" s="339"/>
      <c r="AA702" s="228">
        <v>0</v>
      </c>
      <c r="AB702" s="43">
        <v>0</v>
      </c>
      <c r="AC702" s="43">
        <v>0</v>
      </c>
      <c r="AD702" s="43">
        <v>0</v>
      </c>
      <c r="AE702" s="43">
        <v>0</v>
      </c>
      <c r="AF702" s="223">
        <v>0</v>
      </c>
      <c r="AG702" s="234"/>
      <c r="AH702" s="228">
        <v>0</v>
      </c>
      <c r="AI702" s="56">
        <f t="shared" si="115"/>
        <v>85771323</v>
      </c>
      <c r="AJ702" s="40">
        <v>42642</v>
      </c>
      <c r="AK702" s="56">
        <v>85771323</v>
      </c>
      <c r="AL702" s="43">
        <v>0</v>
      </c>
      <c r="AM702" s="43">
        <v>0</v>
      </c>
      <c r="AN702" s="43">
        <v>0</v>
      </c>
      <c r="AO702" s="43">
        <v>0</v>
      </c>
      <c r="AP702" s="43">
        <v>0</v>
      </c>
      <c r="AQ702" s="43">
        <v>0</v>
      </c>
      <c r="AR702" s="43">
        <v>0</v>
      </c>
      <c r="AS702" s="43">
        <v>0</v>
      </c>
      <c r="AT702" s="43">
        <v>0</v>
      </c>
      <c r="AU702" s="43">
        <v>0</v>
      </c>
      <c r="AV702" s="43"/>
      <c r="AW702" s="19"/>
      <c r="AX702" s="24">
        <f t="shared" si="116"/>
        <v>0</v>
      </c>
      <c r="AY702" s="24">
        <f t="shared" si="117"/>
        <v>0</v>
      </c>
      <c r="AZ702" s="24">
        <f t="shared" si="118"/>
        <v>0</v>
      </c>
      <c r="BA702" s="457">
        <f t="shared" si="119"/>
        <v>7</v>
      </c>
      <c r="BB702" s="217">
        <f t="shared" si="123"/>
        <v>1</v>
      </c>
      <c r="BC702" s="216">
        <f t="shared" si="120"/>
        <v>1</v>
      </c>
      <c r="BD702" s="14">
        <f t="shared" si="124"/>
        <v>65</v>
      </c>
      <c r="BE702" s="349">
        <f t="shared" si="122"/>
        <v>85771323</v>
      </c>
    </row>
    <row r="703" spans="1:57" s="14" customFormat="1" x14ac:dyDescent="0.2">
      <c r="A703" s="40">
        <v>42601</v>
      </c>
      <c r="B703" s="22">
        <v>9150121344</v>
      </c>
      <c r="C703" s="22">
        <f>COUNTIF(СписМінфін!$B$2:$B$101,F703)</f>
        <v>1</v>
      </c>
      <c r="D703" s="22">
        <v>9150121344</v>
      </c>
      <c r="E703" s="22" t="str">
        <f t="shared" si="121"/>
        <v>8ТОВАРИСТВО З ОБМЕЖЕНОЮ ВIДПОВIДАЛЬНIСТЮ "ІМПЕРОВО ФУДЗ"</v>
      </c>
      <c r="F703" s="71" t="s">
        <v>69</v>
      </c>
      <c r="G703" s="41">
        <v>348450709150</v>
      </c>
      <c r="H703" s="40">
        <v>42601</v>
      </c>
      <c r="I703" s="40">
        <v>42601</v>
      </c>
      <c r="J703" s="40" t="s">
        <v>108</v>
      </c>
      <c r="K703" s="42">
        <v>65804731</v>
      </c>
      <c r="L703" s="40">
        <v>42655</v>
      </c>
      <c r="M703" s="24">
        <f t="shared" si="114"/>
        <v>65804731</v>
      </c>
      <c r="N703" s="40">
        <v>42655</v>
      </c>
      <c r="O703" s="24">
        <v>65804731</v>
      </c>
      <c r="P703" s="43">
        <v>0</v>
      </c>
      <c r="Q703" s="43">
        <v>0</v>
      </c>
      <c r="R703" s="43">
        <v>0</v>
      </c>
      <c r="S703" s="43">
        <v>0</v>
      </c>
      <c r="T703" s="43">
        <v>0</v>
      </c>
      <c r="U703" s="43">
        <v>0</v>
      </c>
      <c r="V703" s="43">
        <v>0</v>
      </c>
      <c r="W703" s="43">
        <v>0</v>
      </c>
      <c r="X703" s="43">
        <v>0</v>
      </c>
      <c r="Y703" s="223">
        <v>0</v>
      </c>
      <c r="Z703" s="339"/>
      <c r="AA703" s="228">
        <v>0</v>
      </c>
      <c r="AB703" s="43">
        <v>0</v>
      </c>
      <c r="AC703" s="43">
        <v>0</v>
      </c>
      <c r="AD703" s="43">
        <v>0</v>
      </c>
      <c r="AE703" s="43">
        <v>0</v>
      </c>
      <c r="AF703" s="223">
        <v>0</v>
      </c>
      <c r="AG703" s="234"/>
      <c r="AH703" s="228">
        <v>0</v>
      </c>
      <c r="AI703" s="56">
        <f t="shared" si="115"/>
        <v>65804731</v>
      </c>
      <c r="AJ703" s="40">
        <v>42661</v>
      </c>
      <c r="AK703" s="56">
        <v>65804731</v>
      </c>
      <c r="AL703" s="43">
        <v>0</v>
      </c>
      <c r="AM703" s="43">
        <v>0</v>
      </c>
      <c r="AN703" s="43">
        <v>0</v>
      </c>
      <c r="AO703" s="43">
        <v>0</v>
      </c>
      <c r="AP703" s="43">
        <v>0</v>
      </c>
      <c r="AQ703" s="43">
        <v>0</v>
      </c>
      <c r="AR703" s="43">
        <v>0</v>
      </c>
      <c r="AS703" s="43">
        <v>0</v>
      </c>
      <c r="AT703" s="43">
        <v>0</v>
      </c>
      <c r="AU703" s="43">
        <v>0</v>
      </c>
      <c r="AV703" s="43"/>
      <c r="AW703" s="19"/>
      <c r="AX703" s="24">
        <f t="shared" si="116"/>
        <v>0</v>
      </c>
      <c r="AY703" s="24">
        <f t="shared" si="117"/>
        <v>0</v>
      </c>
      <c r="AZ703" s="24">
        <f t="shared" si="118"/>
        <v>0</v>
      </c>
      <c r="BA703" s="457">
        <f t="shared" si="119"/>
        <v>8</v>
      </c>
      <c r="BB703" s="217">
        <f t="shared" si="123"/>
        <v>1</v>
      </c>
      <c r="BC703" s="216">
        <f t="shared" si="120"/>
        <v>1</v>
      </c>
      <c r="BD703" s="14">
        <f t="shared" si="124"/>
        <v>54</v>
      </c>
      <c r="BE703" s="349">
        <f t="shared" si="122"/>
        <v>65804731</v>
      </c>
    </row>
    <row r="704" spans="1:57" s="14" customFormat="1" x14ac:dyDescent="0.2">
      <c r="A704" s="40">
        <v>42633</v>
      </c>
      <c r="B704" s="22">
        <v>9172981511</v>
      </c>
      <c r="C704" s="22">
        <f>COUNTIF(СписМінфін!$B$2:$B$101,F704)</f>
        <v>1</v>
      </c>
      <c r="D704" s="22">
        <v>9172981511</v>
      </c>
      <c r="E704" s="22" t="str">
        <f t="shared" si="121"/>
        <v>9ТОВАРИСТВО З ОБМЕЖЕНОЮ ВIДПОВIДАЛЬНIСТЮ "ІМПЕРОВО ФУДЗ"</v>
      </c>
      <c r="F704" s="71" t="s">
        <v>69</v>
      </c>
      <c r="G704" s="41">
        <v>348450709150</v>
      </c>
      <c r="H704" s="40">
        <v>42633</v>
      </c>
      <c r="I704" s="40">
        <v>42633</v>
      </c>
      <c r="J704" s="40" t="s">
        <v>108</v>
      </c>
      <c r="K704" s="42">
        <v>71525891</v>
      </c>
      <c r="L704" s="40">
        <v>42663</v>
      </c>
      <c r="M704" s="24">
        <f t="shared" ref="M704:M767" si="125">O704+Q704+S704+U704+W704+Y704</f>
        <v>71525891</v>
      </c>
      <c r="N704" s="40">
        <v>42664</v>
      </c>
      <c r="O704" s="24">
        <v>71525891</v>
      </c>
      <c r="P704" s="43">
        <v>0</v>
      </c>
      <c r="Q704" s="43">
        <v>0</v>
      </c>
      <c r="R704" s="43">
        <v>0</v>
      </c>
      <c r="S704" s="43">
        <v>0</v>
      </c>
      <c r="T704" s="43">
        <v>0</v>
      </c>
      <c r="U704" s="43">
        <v>0</v>
      </c>
      <c r="V704" s="43">
        <v>0</v>
      </c>
      <c r="W704" s="43">
        <v>0</v>
      </c>
      <c r="X704" s="43">
        <v>0</v>
      </c>
      <c r="Y704" s="223">
        <v>0</v>
      </c>
      <c r="Z704" s="339"/>
      <c r="AA704" s="228">
        <v>0</v>
      </c>
      <c r="AB704" s="43">
        <v>0</v>
      </c>
      <c r="AC704" s="43">
        <v>0</v>
      </c>
      <c r="AD704" s="43">
        <v>0</v>
      </c>
      <c r="AE704" s="43">
        <v>0</v>
      </c>
      <c r="AF704" s="223">
        <v>0</v>
      </c>
      <c r="AG704" s="234"/>
      <c r="AH704" s="228">
        <v>0</v>
      </c>
      <c r="AI704" s="56">
        <f t="shared" ref="AI704:AI767" si="126">AK704+AM704+AO704+AQ704+AS704+AU704</f>
        <v>71525891</v>
      </c>
      <c r="AJ704" s="40">
        <v>42670</v>
      </c>
      <c r="AK704" s="56">
        <v>71525891</v>
      </c>
      <c r="AL704" s="43">
        <v>0</v>
      </c>
      <c r="AM704" s="43">
        <v>0</v>
      </c>
      <c r="AN704" s="43">
        <v>0</v>
      </c>
      <c r="AO704" s="43">
        <v>0</v>
      </c>
      <c r="AP704" s="43">
        <v>0</v>
      </c>
      <c r="AQ704" s="43">
        <v>0</v>
      </c>
      <c r="AR704" s="43">
        <v>0</v>
      </c>
      <c r="AS704" s="43">
        <v>0</v>
      </c>
      <c r="AT704" s="43">
        <v>0</v>
      </c>
      <c r="AU704" s="43">
        <v>0</v>
      </c>
      <c r="AV704" s="43"/>
      <c r="AW704" s="19"/>
      <c r="AX704" s="24">
        <f t="shared" ref="AX704:AX767" si="127">K704-M704-AC704</f>
        <v>0</v>
      </c>
      <c r="AY704" s="24">
        <f t="shared" ref="AY704:AY767" si="128">M704-AI704</f>
        <v>0</v>
      </c>
      <c r="AZ704" s="24">
        <f t="shared" ref="AZ704:AZ767" si="129">K704-AI704</f>
        <v>0</v>
      </c>
      <c r="BA704" s="457">
        <f t="shared" ref="BA704:BA767" si="130">MONTH(H704)</f>
        <v>9</v>
      </c>
      <c r="BB704" s="217">
        <f t="shared" si="123"/>
        <v>1</v>
      </c>
      <c r="BC704" s="216">
        <f t="shared" ref="BC704:BC767" si="131">IF(M704=0,"Немає висновку", AI704/M704)</f>
        <v>1</v>
      </c>
      <c r="BD704" s="14">
        <f t="shared" si="124"/>
        <v>31</v>
      </c>
      <c r="BE704" s="349">
        <f t="shared" si="122"/>
        <v>71525891</v>
      </c>
    </row>
    <row r="705" spans="1:57" s="14" customFormat="1" x14ac:dyDescent="0.2">
      <c r="A705" s="40">
        <v>42662</v>
      </c>
      <c r="B705" s="22">
        <v>9196938957</v>
      </c>
      <c r="C705" s="22">
        <f>COUNTIF(СписМінфін!$B$2:$B$101,F705)</f>
        <v>1</v>
      </c>
      <c r="D705" s="22">
        <v>9196938957</v>
      </c>
      <c r="E705" s="22" t="str">
        <f t="shared" si="121"/>
        <v>10ТОВАРИСТВО З ОБМЕЖЕНОЮ ВIДПОВIДАЛЬНIСТЮ "ІМПЕРОВО ФУДЗ"</v>
      </c>
      <c r="F705" s="71" t="s">
        <v>69</v>
      </c>
      <c r="G705" s="41">
        <v>348450709150</v>
      </c>
      <c r="H705" s="40">
        <v>42662</v>
      </c>
      <c r="I705" s="40">
        <v>42662</v>
      </c>
      <c r="J705" s="40" t="s">
        <v>108</v>
      </c>
      <c r="K705" s="42">
        <v>93552707</v>
      </c>
      <c r="L705" s="40">
        <v>42692</v>
      </c>
      <c r="M705" s="24">
        <f t="shared" si="125"/>
        <v>93552707</v>
      </c>
      <c r="N705" s="40">
        <v>42695</v>
      </c>
      <c r="O705" s="24">
        <v>93552707</v>
      </c>
      <c r="P705" s="43">
        <v>0</v>
      </c>
      <c r="Q705" s="43">
        <v>0</v>
      </c>
      <c r="R705" s="43">
        <v>0</v>
      </c>
      <c r="S705" s="43">
        <v>0</v>
      </c>
      <c r="T705" s="43">
        <v>0</v>
      </c>
      <c r="U705" s="43">
        <v>0</v>
      </c>
      <c r="V705" s="43">
        <v>0</v>
      </c>
      <c r="W705" s="43">
        <v>0</v>
      </c>
      <c r="X705" s="43">
        <v>0</v>
      </c>
      <c r="Y705" s="223">
        <v>0</v>
      </c>
      <c r="Z705" s="339"/>
      <c r="AA705" s="228">
        <v>0</v>
      </c>
      <c r="AB705" s="43">
        <v>0</v>
      </c>
      <c r="AC705" s="43">
        <v>0</v>
      </c>
      <c r="AD705" s="43">
        <v>0</v>
      </c>
      <c r="AE705" s="43">
        <v>0</v>
      </c>
      <c r="AF705" s="223">
        <v>0</v>
      </c>
      <c r="AG705" s="234"/>
      <c r="AH705" s="228">
        <v>0</v>
      </c>
      <c r="AI705" s="56">
        <f t="shared" si="126"/>
        <v>93552707</v>
      </c>
      <c r="AJ705" s="40">
        <v>42704</v>
      </c>
      <c r="AK705" s="56">
        <v>93552707</v>
      </c>
      <c r="AL705" s="43">
        <v>0</v>
      </c>
      <c r="AM705" s="43">
        <v>0</v>
      </c>
      <c r="AN705" s="43">
        <v>0</v>
      </c>
      <c r="AO705" s="43">
        <v>0</v>
      </c>
      <c r="AP705" s="43">
        <v>0</v>
      </c>
      <c r="AQ705" s="43">
        <v>0</v>
      </c>
      <c r="AR705" s="43">
        <v>0</v>
      </c>
      <c r="AS705" s="43">
        <v>0</v>
      </c>
      <c r="AT705" s="43">
        <v>0</v>
      </c>
      <c r="AU705" s="43">
        <v>0</v>
      </c>
      <c r="AV705" s="43"/>
      <c r="AW705" s="19"/>
      <c r="AX705" s="24">
        <f t="shared" si="127"/>
        <v>0</v>
      </c>
      <c r="AY705" s="24">
        <f t="shared" si="128"/>
        <v>0</v>
      </c>
      <c r="AZ705" s="24">
        <f t="shared" si="129"/>
        <v>0</v>
      </c>
      <c r="BA705" s="457">
        <f t="shared" si="130"/>
        <v>10</v>
      </c>
      <c r="BB705" s="217">
        <f t="shared" si="123"/>
        <v>1</v>
      </c>
      <c r="BC705" s="216">
        <f t="shared" si="131"/>
        <v>1</v>
      </c>
      <c r="BD705" s="14">
        <f t="shared" si="124"/>
        <v>33</v>
      </c>
      <c r="BE705" s="349">
        <f t="shared" si="122"/>
        <v>93552707</v>
      </c>
    </row>
    <row r="706" spans="1:57" s="14" customFormat="1" x14ac:dyDescent="0.2">
      <c r="A706" s="40">
        <v>42691</v>
      </c>
      <c r="B706" s="22">
        <v>9220825867</v>
      </c>
      <c r="C706" s="22">
        <f>COUNTIF(СписМінфін!$B$2:$B$101,F706)</f>
        <v>1</v>
      </c>
      <c r="D706" s="22">
        <v>9220825867</v>
      </c>
      <c r="E706" s="22" t="str">
        <f t="shared" si="121"/>
        <v>11ТОВАРИСТВО З ОБМЕЖЕНОЮ ВIДПОВIДАЛЬНIСТЮ "ІМПЕРОВО ФУДЗ"</v>
      </c>
      <c r="F706" s="71" t="s">
        <v>69</v>
      </c>
      <c r="G706" s="41">
        <v>348450709150</v>
      </c>
      <c r="H706" s="40">
        <v>42691</v>
      </c>
      <c r="I706" s="40">
        <v>42691</v>
      </c>
      <c r="J706" s="40" t="s">
        <v>108</v>
      </c>
      <c r="K706" s="42">
        <v>92946878</v>
      </c>
      <c r="L706" s="40">
        <v>42725</v>
      </c>
      <c r="M706" s="24">
        <f t="shared" si="125"/>
        <v>92946878</v>
      </c>
      <c r="N706" s="40">
        <v>42725</v>
      </c>
      <c r="O706" s="24">
        <v>92946878</v>
      </c>
      <c r="P706" s="43">
        <v>0</v>
      </c>
      <c r="Q706" s="43">
        <v>0</v>
      </c>
      <c r="R706" s="43">
        <v>0</v>
      </c>
      <c r="S706" s="43">
        <v>0</v>
      </c>
      <c r="T706" s="43">
        <v>0</v>
      </c>
      <c r="U706" s="43">
        <v>0</v>
      </c>
      <c r="V706" s="43">
        <v>0</v>
      </c>
      <c r="W706" s="43">
        <v>0</v>
      </c>
      <c r="X706" s="43">
        <v>0</v>
      </c>
      <c r="Y706" s="223">
        <v>0</v>
      </c>
      <c r="Z706" s="339"/>
      <c r="AA706" s="228">
        <v>0</v>
      </c>
      <c r="AB706" s="43">
        <v>0</v>
      </c>
      <c r="AC706" s="43">
        <v>0</v>
      </c>
      <c r="AD706" s="43">
        <v>0</v>
      </c>
      <c r="AE706" s="43">
        <v>0</v>
      </c>
      <c r="AF706" s="223">
        <v>0</v>
      </c>
      <c r="AG706" s="234"/>
      <c r="AH706" s="228">
        <v>0</v>
      </c>
      <c r="AI706" s="56">
        <f t="shared" si="126"/>
        <v>92946878</v>
      </c>
      <c r="AJ706" s="40">
        <v>42730</v>
      </c>
      <c r="AK706" s="56">
        <v>92946878</v>
      </c>
      <c r="AL706" s="43">
        <v>0</v>
      </c>
      <c r="AM706" s="43">
        <v>0</v>
      </c>
      <c r="AN706" s="43">
        <v>0</v>
      </c>
      <c r="AO706" s="43">
        <v>0</v>
      </c>
      <c r="AP706" s="43">
        <v>0</v>
      </c>
      <c r="AQ706" s="43">
        <v>0</v>
      </c>
      <c r="AR706" s="43">
        <v>0</v>
      </c>
      <c r="AS706" s="43">
        <v>0</v>
      </c>
      <c r="AT706" s="43">
        <v>0</v>
      </c>
      <c r="AU706" s="43">
        <v>0</v>
      </c>
      <c r="AV706" s="43"/>
      <c r="AW706" s="19"/>
      <c r="AX706" s="24">
        <f t="shared" si="127"/>
        <v>0</v>
      </c>
      <c r="AY706" s="24">
        <f t="shared" si="128"/>
        <v>0</v>
      </c>
      <c r="AZ706" s="24">
        <f t="shared" si="129"/>
        <v>0</v>
      </c>
      <c r="BA706" s="457">
        <f t="shared" si="130"/>
        <v>11</v>
      </c>
      <c r="BB706" s="217">
        <f t="shared" si="123"/>
        <v>1</v>
      </c>
      <c r="BC706" s="216">
        <f t="shared" si="131"/>
        <v>1</v>
      </c>
      <c r="BD706" s="14">
        <f t="shared" si="124"/>
        <v>34</v>
      </c>
      <c r="BE706" s="349">
        <f t="shared" si="122"/>
        <v>92946878</v>
      </c>
    </row>
    <row r="707" spans="1:57" s="14" customFormat="1" x14ac:dyDescent="0.2">
      <c r="A707" s="40">
        <v>42723</v>
      </c>
      <c r="B707" s="22">
        <v>9245599592</v>
      </c>
      <c r="C707" s="22">
        <f>COUNTIF(СписМінфін!$B$2:$B$101,F707)</f>
        <v>1</v>
      </c>
      <c r="D707" s="22">
        <v>9245599592</v>
      </c>
      <c r="E707" s="22" t="str">
        <f t="shared" si="121"/>
        <v>12ТОВАРИСТВО З ОБМЕЖЕНОЮ ВIДПОВIДАЛЬНIСТЮ "ІМПЕРОВО ФУДЗ"</v>
      </c>
      <c r="F707" s="71" t="s">
        <v>69</v>
      </c>
      <c r="G707" s="41">
        <v>348450709150</v>
      </c>
      <c r="H707" s="40">
        <v>42723</v>
      </c>
      <c r="I707" s="40">
        <v>42723</v>
      </c>
      <c r="J707" s="40" t="s">
        <v>108</v>
      </c>
      <c r="K707" s="42">
        <v>95359930</v>
      </c>
      <c r="L707" s="40" t="s">
        <v>108</v>
      </c>
      <c r="M707" s="24">
        <f t="shared" si="125"/>
        <v>95359930</v>
      </c>
      <c r="N707" s="31">
        <v>42754</v>
      </c>
      <c r="O707" s="30">
        <v>95359930</v>
      </c>
      <c r="P707" s="43">
        <v>0</v>
      </c>
      <c r="Q707" s="43">
        <v>0</v>
      </c>
      <c r="R707" s="43">
        <v>0</v>
      </c>
      <c r="S707" s="43">
        <v>0</v>
      </c>
      <c r="T707" s="43">
        <v>0</v>
      </c>
      <c r="U707" s="43">
        <v>0</v>
      </c>
      <c r="V707" s="43">
        <v>0</v>
      </c>
      <c r="W707" s="43">
        <v>0</v>
      </c>
      <c r="X707" s="43">
        <v>0</v>
      </c>
      <c r="Y707" s="223">
        <v>0</v>
      </c>
      <c r="Z707" s="339"/>
      <c r="AA707" s="228">
        <v>0</v>
      </c>
      <c r="AB707" s="43">
        <v>0</v>
      </c>
      <c r="AC707" s="43">
        <v>0</v>
      </c>
      <c r="AD707" s="43">
        <v>0</v>
      </c>
      <c r="AE707" s="43">
        <v>0</v>
      </c>
      <c r="AF707" s="223">
        <v>0</v>
      </c>
      <c r="AG707" s="234"/>
      <c r="AH707" s="228">
        <v>0</v>
      </c>
      <c r="AI707" s="56">
        <f t="shared" si="126"/>
        <v>95359930</v>
      </c>
      <c r="AJ707" s="43">
        <v>0</v>
      </c>
      <c r="AK707" s="57">
        <v>95359930</v>
      </c>
      <c r="AL707" s="43">
        <v>0</v>
      </c>
      <c r="AM707" s="43">
        <v>0</v>
      </c>
      <c r="AN707" s="43">
        <v>0</v>
      </c>
      <c r="AO707" s="43">
        <v>0</v>
      </c>
      <c r="AP707" s="43">
        <v>0</v>
      </c>
      <c r="AQ707" s="43">
        <v>0</v>
      </c>
      <c r="AR707" s="43">
        <v>0</v>
      </c>
      <c r="AS707" s="43">
        <v>0</v>
      </c>
      <c r="AT707" s="43">
        <v>0</v>
      </c>
      <c r="AU707" s="43">
        <v>0</v>
      </c>
      <c r="AV707" s="43"/>
      <c r="AW707" s="19"/>
      <c r="AX707" s="24">
        <f t="shared" si="127"/>
        <v>0</v>
      </c>
      <c r="AY707" s="24">
        <f t="shared" si="128"/>
        <v>0</v>
      </c>
      <c r="AZ707" s="24">
        <f t="shared" si="129"/>
        <v>0</v>
      </c>
      <c r="BA707" s="457">
        <f t="shared" si="130"/>
        <v>12</v>
      </c>
      <c r="BB707" s="217">
        <f t="shared" si="123"/>
        <v>1</v>
      </c>
      <c r="BC707" s="216">
        <f t="shared" si="131"/>
        <v>1</v>
      </c>
      <c r="BD707" s="14">
        <f t="shared" si="124"/>
        <v>31</v>
      </c>
      <c r="BE707" s="349">
        <f t="shared" si="122"/>
        <v>95359930</v>
      </c>
    </row>
    <row r="708" spans="1:57" s="14" customFormat="1" x14ac:dyDescent="0.2">
      <c r="A708" s="40">
        <v>42418</v>
      </c>
      <c r="B708" s="22">
        <v>9019797546</v>
      </c>
      <c r="C708" s="22">
        <f>COUNTIF(СписМінфін!$B$2:$B$101,F708)</f>
        <v>0</v>
      </c>
      <c r="D708" s="22">
        <v>9019797546</v>
      </c>
      <c r="E708" s="22" t="str">
        <f t="shared" si="121"/>
        <v>2ТОВАРИСТВО З ОБМЕЖЕНОЮ ВIДПОВIДАЛЬНIСТЮ "ІНТЕРПАЙП НІКО ТЬЮБ"</v>
      </c>
      <c r="F708" s="71" t="s">
        <v>128</v>
      </c>
      <c r="G708" s="41">
        <v>355373604071</v>
      </c>
      <c r="H708" s="40">
        <v>42418</v>
      </c>
      <c r="I708" s="40">
        <v>42418</v>
      </c>
      <c r="J708" s="40" t="s">
        <v>108</v>
      </c>
      <c r="K708" s="56">
        <v>29267271</v>
      </c>
      <c r="L708" s="40">
        <v>42450</v>
      </c>
      <c r="M708" s="192">
        <f t="shared" si="125"/>
        <v>838494</v>
      </c>
      <c r="N708" s="40">
        <v>42451</v>
      </c>
      <c r="O708" s="24">
        <v>838494</v>
      </c>
      <c r="P708" s="43">
        <v>0</v>
      </c>
      <c r="Q708" s="43">
        <v>0</v>
      </c>
      <c r="R708" s="43">
        <v>0</v>
      </c>
      <c r="S708" s="43">
        <v>0</v>
      </c>
      <c r="T708" s="43">
        <v>0</v>
      </c>
      <c r="U708" s="43">
        <v>0</v>
      </c>
      <c r="V708" s="43">
        <v>0</v>
      </c>
      <c r="W708" s="43">
        <v>0</v>
      </c>
      <c r="X708" s="43">
        <v>0</v>
      </c>
      <c r="Y708" s="223">
        <v>0</v>
      </c>
      <c r="Z708" s="339"/>
      <c r="AA708" s="228">
        <v>0</v>
      </c>
      <c r="AB708" s="43">
        <v>0</v>
      </c>
      <c r="AC708" s="195">
        <v>0</v>
      </c>
      <c r="AD708" s="43">
        <v>0</v>
      </c>
      <c r="AE708" s="43">
        <v>0</v>
      </c>
      <c r="AF708" s="223">
        <v>0</v>
      </c>
      <c r="AG708" s="234"/>
      <c r="AH708" s="228">
        <v>0</v>
      </c>
      <c r="AI708" s="194">
        <f t="shared" si="126"/>
        <v>838494</v>
      </c>
      <c r="AJ708" s="40">
        <v>42457</v>
      </c>
      <c r="AK708" s="56">
        <v>838494</v>
      </c>
      <c r="AL708" s="43">
        <v>0</v>
      </c>
      <c r="AM708" s="43">
        <v>0</v>
      </c>
      <c r="AN708" s="43">
        <v>0</v>
      </c>
      <c r="AO708" s="43">
        <v>0</v>
      </c>
      <c r="AP708" s="43">
        <v>0</v>
      </c>
      <c r="AQ708" s="43">
        <v>0</v>
      </c>
      <c r="AR708" s="43">
        <v>0</v>
      </c>
      <c r="AS708" s="43">
        <v>0</v>
      </c>
      <c r="AT708" s="43">
        <v>0</v>
      </c>
      <c r="AU708" s="43">
        <v>0</v>
      </c>
      <c r="AV708" s="43"/>
      <c r="AW708" s="19"/>
      <c r="AX708" s="192">
        <f t="shared" si="127"/>
        <v>28428777</v>
      </c>
      <c r="AY708" s="192">
        <f t="shared" si="128"/>
        <v>0</v>
      </c>
      <c r="AZ708" s="192">
        <f t="shared" si="129"/>
        <v>28428777</v>
      </c>
      <c r="BA708" s="158">
        <f t="shared" si="130"/>
        <v>2</v>
      </c>
      <c r="BB708" s="217">
        <f t="shared" si="123"/>
        <v>2.8649545083995021E-2</v>
      </c>
      <c r="BC708" s="216">
        <f t="shared" si="131"/>
        <v>1</v>
      </c>
      <c r="BD708" s="14">
        <f t="shared" si="124"/>
        <v>33</v>
      </c>
      <c r="BE708" s="349">
        <f t="shared" si="122"/>
        <v>29267271</v>
      </c>
    </row>
    <row r="709" spans="1:57" s="14" customFormat="1" x14ac:dyDescent="0.2">
      <c r="A709" s="40">
        <v>42447</v>
      </c>
      <c r="B709" s="22">
        <v>9038328122</v>
      </c>
      <c r="C709" s="22">
        <f>COUNTIF(СписМінфін!$B$2:$B$101,F709)</f>
        <v>0</v>
      </c>
      <c r="D709" s="22">
        <v>9038328122</v>
      </c>
      <c r="E709" s="22" t="str">
        <f t="shared" ref="E709:E772" si="132">MONTH(H709)&amp;F709</f>
        <v>3ТОВАРИСТВО З ОБМЕЖЕНОЮ ВIДПОВIДАЛЬНIСТЮ "ІНТЕРПАЙП НІКО ТЬЮБ"</v>
      </c>
      <c r="F709" s="71" t="s">
        <v>128</v>
      </c>
      <c r="G709" s="41">
        <v>355373604071</v>
      </c>
      <c r="H709" s="40">
        <v>42447</v>
      </c>
      <c r="I709" s="40">
        <v>42447</v>
      </c>
      <c r="J709" s="40" t="s">
        <v>108</v>
      </c>
      <c r="K709" s="56">
        <v>37191778</v>
      </c>
      <c r="L709" s="40">
        <v>42480</v>
      </c>
      <c r="M709" s="192">
        <f t="shared" si="125"/>
        <v>37107815</v>
      </c>
      <c r="N709" s="40">
        <v>42481</v>
      </c>
      <c r="O709" s="24">
        <v>37107815</v>
      </c>
      <c r="P709" s="43">
        <v>0</v>
      </c>
      <c r="Q709" s="43">
        <v>0</v>
      </c>
      <c r="R709" s="43">
        <v>0</v>
      </c>
      <c r="S709" s="43">
        <v>0</v>
      </c>
      <c r="T709" s="43">
        <v>0</v>
      </c>
      <c r="U709" s="43">
        <v>0</v>
      </c>
      <c r="V709" s="43">
        <v>0</v>
      </c>
      <c r="W709" s="43">
        <v>0</v>
      </c>
      <c r="X709" s="43">
        <v>0</v>
      </c>
      <c r="Y709" s="223">
        <v>0</v>
      </c>
      <c r="Z709" s="339"/>
      <c r="AA709" s="228">
        <v>0</v>
      </c>
      <c r="AB709" s="43">
        <v>0</v>
      </c>
      <c r="AC709" s="195">
        <v>0</v>
      </c>
      <c r="AD709" s="43">
        <v>0</v>
      </c>
      <c r="AE709" s="43">
        <v>0</v>
      </c>
      <c r="AF709" s="223">
        <v>0</v>
      </c>
      <c r="AG709" s="234"/>
      <c r="AH709" s="228">
        <v>0</v>
      </c>
      <c r="AI709" s="194">
        <f t="shared" si="126"/>
        <v>37107815</v>
      </c>
      <c r="AJ709" s="40">
        <v>42488</v>
      </c>
      <c r="AK709" s="56">
        <v>37107815</v>
      </c>
      <c r="AL709" s="43">
        <v>0</v>
      </c>
      <c r="AM709" s="43">
        <v>0</v>
      </c>
      <c r="AN709" s="43">
        <v>0</v>
      </c>
      <c r="AO709" s="43">
        <v>0</v>
      </c>
      <c r="AP709" s="43">
        <v>0</v>
      </c>
      <c r="AQ709" s="43">
        <v>0</v>
      </c>
      <c r="AR709" s="43">
        <v>0</v>
      </c>
      <c r="AS709" s="43">
        <v>0</v>
      </c>
      <c r="AT709" s="43">
        <v>0</v>
      </c>
      <c r="AU709" s="43">
        <v>0</v>
      </c>
      <c r="AV709" s="43"/>
      <c r="AW709" s="19"/>
      <c r="AX709" s="192">
        <f t="shared" si="127"/>
        <v>83963</v>
      </c>
      <c r="AY709" s="192">
        <f t="shared" si="128"/>
        <v>0</v>
      </c>
      <c r="AZ709" s="192">
        <f t="shared" si="129"/>
        <v>83963</v>
      </c>
      <c r="BA709" s="158">
        <f t="shared" si="130"/>
        <v>3</v>
      </c>
      <c r="BB709" s="217">
        <f t="shared" si="123"/>
        <v>0.99774243113625816</v>
      </c>
      <c r="BC709" s="216">
        <f t="shared" si="131"/>
        <v>1</v>
      </c>
      <c r="BD709" s="14">
        <f t="shared" si="124"/>
        <v>34</v>
      </c>
      <c r="BE709" s="349">
        <f t="shared" si="122"/>
        <v>37191778</v>
      </c>
    </row>
    <row r="710" spans="1:57" s="14" customFormat="1" x14ac:dyDescent="0.2">
      <c r="A710" s="40">
        <v>42479</v>
      </c>
      <c r="B710" s="22">
        <v>9059353068</v>
      </c>
      <c r="C710" s="22">
        <f>COUNTIF(СписМінфін!$B$2:$B$101,F710)</f>
        <v>0</v>
      </c>
      <c r="D710" s="22">
        <v>9059353068</v>
      </c>
      <c r="E710" s="22" t="str">
        <f t="shared" si="132"/>
        <v>4ТОВАРИСТВО З ОБМЕЖЕНОЮ ВIДПОВIДАЛЬНIСТЮ "ІНТЕРПАЙП НІКО ТЬЮБ"</v>
      </c>
      <c r="F710" s="71" t="s">
        <v>128</v>
      </c>
      <c r="G710" s="41">
        <v>355373604071</v>
      </c>
      <c r="H710" s="40">
        <v>42479</v>
      </c>
      <c r="I710" s="40">
        <v>42479</v>
      </c>
      <c r="J710" s="40" t="s">
        <v>108</v>
      </c>
      <c r="K710" s="56">
        <v>14076903</v>
      </c>
      <c r="L710" s="40">
        <v>42513</v>
      </c>
      <c r="M710" s="192">
        <f t="shared" si="125"/>
        <v>14076903</v>
      </c>
      <c r="N710" s="40">
        <v>42514</v>
      </c>
      <c r="O710" s="24">
        <v>14076903</v>
      </c>
      <c r="P710" s="43">
        <v>0</v>
      </c>
      <c r="Q710" s="43">
        <v>0</v>
      </c>
      <c r="R710" s="43">
        <v>0</v>
      </c>
      <c r="S710" s="43">
        <v>0</v>
      </c>
      <c r="T710" s="43">
        <v>0</v>
      </c>
      <c r="U710" s="43">
        <v>0</v>
      </c>
      <c r="V710" s="43">
        <v>0</v>
      </c>
      <c r="W710" s="43">
        <v>0</v>
      </c>
      <c r="X710" s="43">
        <v>0</v>
      </c>
      <c r="Y710" s="223">
        <v>0</v>
      </c>
      <c r="Z710" s="339"/>
      <c r="AA710" s="228">
        <v>0</v>
      </c>
      <c r="AB710" s="43">
        <v>0</v>
      </c>
      <c r="AC710" s="195">
        <v>0</v>
      </c>
      <c r="AD710" s="43">
        <v>0</v>
      </c>
      <c r="AE710" s="43">
        <v>0</v>
      </c>
      <c r="AF710" s="223">
        <v>0</v>
      </c>
      <c r="AG710" s="234"/>
      <c r="AH710" s="228">
        <v>0</v>
      </c>
      <c r="AI710" s="194">
        <f t="shared" si="126"/>
        <v>14076903</v>
      </c>
      <c r="AJ710" s="40">
        <v>42517</v>
      </c>
      <c r="AK710" s="56">
        <v>14076903</v>
      </c>
      <c r="AL710" s="43">
        <v>0</v>
      </c>
      <c r="AM710" s="43">
        <v>0</v>
      </c>
      <c r="AN710" s="43">
        <v>0</v>
      </c>
      <c r="AO710" s="43">
        <v>0</v>
      </c>
      <c r="AP710" s="43">
        <v>0</v>
      </c>
      <c r="AQ710" s="43">
        <v>0</v>
      </c>
      <c r="AR710" s="43">
        <v>0</v>
      </c>
      <c r="AS710" s="43">
        <v>0</v>
      </c>
      <c r="AT710" s="43">
        <v>0</v>
      </c>
      <c r="AU710" s="43">
        <v>0</v>
      </c>
      <c r="AV710" s="43"/>
      <c r="AW710" s="19"/>
      <c r="AX710" s="192">
        <f t="shared" si="127"/>
        <v>0</v>
      </c>
      <c r="AY710" s="192">
        <f t="shared" si="128"/>
        <v>0</v>
      </c>
      <c r="AZ710" s="192">
        <f t="shared" si="129"/>
        <v>0</v>
      </c>
      <c r="BA710" s="158">
        <f t="shared" si="130"/>
        <v>4</v>
      </c>
      <c r="BB710" s="217">
        <f t="shared" si="123"/>
        <v>1</v>
      </c>
      <c r="BC710" s="216">
        <f t="shared" si="131"/>
        <v>1</v>
      </c>
      <c r="BD710" s="14">
        <f t="shared" si="124"/>
        <v>35</v>
      </c>
      <c r="BE710" s="349">
        <f t="shared" ref="BE710:BE773" si="133">K710-AC710</f>
        <v>14076903</v>
      </c>
    </row>
    <row r="711" spans="1:57" s="14" customFormat="1" x14ac:dyDescent="0.2">
      <c r="A711" s="40">
        <v>42509</v>
      </c>
      <c r="B711" s="22">
        <v>9080660134</v>
      </c>
      <c r="C711" s="22">
        <f>COUNTIF(СписМінфін!$B$2:$B$101,F711)</f>
        <v>0</v>
      </c>
      <c r="D711" s="22">
        <v>9080660134</v>
      </c>
      <c r="E711" s="22" t="str">
        <f t="shared" si="132"/>
        <v>5ТОВАРИСТВО З ОБМЕЖЕНОЮ ВIДПОВIДАЛЬНIСТЮ "ІНТЕРПАЙП НІКО ТЬЮБ"</v>
      </c>
      <c r="F711" s="71" t="s">
        <v>128</v>
      </c>
      <c r="G711" s="41">
        <v>355373604071</v>
      </c>
      <c r="H711" s="40">
        <v>42509</v>
      </c>
      <c r="I711" s="40">
        <v>42509</v>
      </c>
      <c r="J711" s="40" t="s">
        <v>108</v>
      </c>
      <c r="K711" s="42">
        <v>33861079</v>
      </c>
      <c r="L711" s="40">
        <v>42542</v>
      </c>
      <c r="M711" s="192">
        <f t="shared" si="125"/>
        <v>31927</v>
      </c>
      <c r="N711" s="40">
        <v>42543</v>
      </c>
      <c r="O711" s="24">
        <v>31927</v>
      </c>
      <c r="P711" s="43">
        <v>0</v>
      </c>
      <c r="Q711" s="43">
        <v>0</v>
      </c>
      <c r="R711" s="43">
        <v>0</v>
      </c>
      <c r="S711" s="43">
        <v>0</v>
      </c>
      <c r="T711" s="43">
        <v>0</v>
      </c>
      <c r="U711" s="43">
        <v>0</v>
      </c>
      <c r="V711" s="43">
        <v>0</v>
      </c>
      <c r="W711" s="43">
        <v>0</v>
      </c>
      <c r="X711" s="43">
        <v>0</v>
      </c>
      <c r="Y711" s="223">
        <v>0</v>
      </c>
      <c r="Z711" s="339"/>
      <c r="AA711" s="228">
        <v>0</v>
      </c>
      <c r="AB711" s="43">
        <v>0</v>
      </c>
      <c r="AC711" s="195">
        <v>0</v>
      </c>
      <c r="AD711" s="43">
        <v>0</v>
      </c>
      <c r="AE711" s="43">
        <v>0</v>
      </c>
      <c r="AF711" s="223">
        <v>0</v>
      </c>
      <c r="AG711" s="234"/>
      <c r="AH711" s="228">
        <v>0</v>
      </c>
      <c r="AI711" s="194">
        <f t="shared" si="126"/>
        <v>31927</v>
      </c>
      <c r="AJ711" s="40">
        <v>42559</v>
      </c>
      <c r="AK711" s="56">
        <v>31927</v>
      </c>
      <c r="AL711" s="43">
        <v>0</v>
      </c>
      <c r="AM711" s="43">
        <v>0</v>
      </c>
      <c r="AN711" s="43">
        <v>0</v>
      </c>
      <c r="AO711" s="43">
        <v>0</v>
      </c>
      <c r="AP711" s="43">
        <v>0</v>
      </c>
      <c r="AQ711" s="43">
        <v>0</v>
      </c>
      <c r="AR711" s="43">
        <v>0</v>
      </c>
      <c r="AS711" s="43">
        <v>0</v>
      </c>
      <c r="AT711" s="43">
        <v>0</v>
      </c>
      <c r="AU711" s="43">
        <v>0</v>
      </c>
      <c r="AV711" s="43"/>
      <c r="AW711" s="19"/>
      <c r="AX711" s="192">
        <f t="shared" si="127"/>
        <v>33829152</v>
      </c>
      <c r="AY711" s="192">
        <f t="shared" si="128"/>
        <v>0</v>
      </c>
      <c r="AZ711" s="192">
        <f t="shared" si="129"/>
        <v>33829152</v>
      </c>
      <c r="BA711" s="158">
        <f t="shared" si="130"/>
        <v>5</v>
      </c>
      <c r="BB711" s="217">
        <f t="shared" si="123"/>
        <v>9.4288194419321365E-4</v>
      </c>
      <c r="BC711" s="216">
        <f t="shared" si="131"/>
        <v>1</v>
      </c>
      <c r="BD711" s="14">
        <f t="shared" si="124"/>
        <v>34</v>
      </c>
      <c r="BE711" s="349">
        <f t="shared" si="133"/>
        <v>33861079</v>
      </c>
    </row>
    <row r="712" spans="1:57" s="14" customFormat="1" x14ac:dyDescent="0.2">
      <c r="A712" s="40">
        <v>42542</v>
      </c>
      <c r="B712" s="22">
        <v>9102443530</v>
      </c>
      <c r="C712" s="22">
        <f>COUNTIF(СписМінфін!$B$2:$B$101,F712)</f>
        <v>0</v>
      </c>
      <c r="D712" s="22">
        <v>9102443530</v>
      </c>
      <c r="E712" s="22" t="str">
        <f t="shared" si="132"/>
        <v>6ТОВАРИСТВО З ОБМЕЖЕНОЮ ВIДПОВIДАЛЬНIСТЮ "ІНТЕРПАЙП НІКО ТЬЮБ"</v>
      </c>
      <c r="F712" s="71" t="s">
        <v>128</v>
      </c>
      <c r="G712" s="41">
        <v>355373604071</v>
      </c>
      <c r="H712" s="40">
        <v>42542</v>
      </c>
      <c r="I712" s="40">
        <v>42542</v>
      </c>
      <c r="J712" s="40" t="s">
        <v>108</v>
      </c>
      <c r="K712" s="56">
        <v>14857630</v>
      </c>
      <c r="L712" s="40">
        <v>42572</v>
      </c>
      <c r="M712" s="192">
        <f t="shared" si="125"/>
        <v>14805630</v>
      </c>
      <c r="N712" s="40">
        <v>42578</v>
      </c>
      <c r="O712" s="24">
        <v>14805630</v>
      </c>
      <c r="P712" s="43">
        <v>0</v>
      </c>
      <c r="Q712" s="43">
        <v>0</v>
      </c>
      <c r="R712" s="43">
        <v>0</v>
      </c>
      <c r="S712" s="43">
        <v>0</v>
      </c>
      <c r="T712" s="43">
        <v>0</v>
      </c>
      <c r="U712" s="43">
        <v>0</v>
      </c>
      <c r="V712" s="43">
        <v>0</v>
      </c>
      <c r="W712" s="43">
        <v>0</v>
      </c>
      <c r="X712" s="43">
        <v>0</v>
      </c>
      <c r="Y712" s="223">
        <v>0</v>
      </c>
      <c r="Z712" s="339"/>
      <c r="AA712" s="228">
        <v>0</v>
      </c>
      <c r="AB712" s="43">
        <v>0</v>
      </c>
      <c r="AC712" s="195">
        <v>0</v>
      </c>
      <c r="AD712" s="43">
        <v>0</v>
      </c>
      <c r="AE712" s="43">
        <v>0</v>
      </c>
      <c r="AF712" s="223">
        <v>0</v>
      </c>
      <c r="AG712" s="234"/>
      <c r="AH712" s="228">
        <v>0</v>
      </c>
      <c r="AI712" s="194">
        <f t="shared" si="126"/>
        <v>14805630</v>
      </c>
      <c r="AJ712" s="40">
        <v>42580</v>
      </c>
      <c r="AK712" s="56">
        <v>14805630</v>
      </c>
      <c r="AL712" s="43">
        <v>0</v>
      </c>
      <c r="AM712" s="43">
        <v>0</v>
      </c>
      <c r="AN712" s="43">
        <v>0</v>
      </c>
      <c r="AO712" s="43">
        <v>0</v>
      </c>
      <c r="AP712" s="43">
        <v>0</v>
      </c>
      <c r="AQ712" s="43">
        <v>0</v>
      </c>
      <c r="AR712" s="43">
        <v>0</v>
      </c>
      <c r="AS712" s="43">
        <v>0</v>
      </c>
      <c r="AT712" s="43">
        <v>0</v>
      </c>
      <c r="AU712" s="43">
        <v>0</v>
      </c>
      <c r="AV712" s="43"/>
      <c r="AW712" s="19"/>
      <c r="AX712" s="192">
        <f t="shared" si="127"/>
        <v>52000</v>
      </c>
      <c r="AY712" s="192">
        <f t="shared" si="128"/>
        <v>0</v>
      </c>
      <c r="AZ712" s="192">
        <f t="shared" si="129"/>
        <v>52000</v>
      </c>
      <c r="BA712" s="158">
        <f t="shared" si="130"/>
        <v>6</v>
      </c>
      <c r="BB712" s="217">
        <f t="shared" ref="BB712:BB775" si="134">IF(M712=0,"Немає висновку",M712/(K712-AC712))</f>
        <v>0.99650011475585276</v>
      </c>
      <c r="BC712" s="216">
        <f t="shared" si="131"/>
        <v>1</v>
      </c>
      <c r="BD712" s="14">
        <f t="shared" si="124"/>
        <v>36</v>
      </c>
      <c r="BE712" s="349">
        <f t="shared" si="133"/>
        <v>14857630</v>
      </c>
    </row>
    <row r="713" spans="1:57" s="14" customFormat="1" x14ac:dyDescent="0.2">
      <c r="A713" s="40">
        <v>42570</v>
      </c>
      <c r="B713" s="22">
        <v>9124497393</v>
      </c>
      <c r="C713" s="22">
        <f>COUNTIF(СписМінфін!$B$2:$B$101,F713)</f>
        <v>0</v>
      </c>
      <c r="D713" s="22">
        <v>9124497393</v>
      </c>
      <c r="E713" s="22" t="str">
        <f t="shared" si="132"/>
        <v>7ТОВАРИСТВО З ОБМЕЖЕНОЮ ВIДПОВIДАЛЬНIСТЮ "ІНТЕРПАЙП НІКО ТЬЮБ"</v>
      </c>
      <c r="F713" s="71" t="s">
        <v>128</v>
      </c>
      <c r="G713" s="41">
        <v>355373604071</v>
      </c>
      <c r="H713" s="40">
        <v>42570</v>
      </c>
      <c r="I713" s="40">
        <v>42570</v>
      </c>
      <c r="J713" s="40" t="s">
        <v>108</v>
      </c>
      <c r="K713" s="56">
        <v>20797951</v>
      </c>
      <c r="L713" s="40">
        <v>42601</v>
      </c>
      <c r="M713" s="192">
        <f t="shared" si="125"/>
        <v>20797945.039999999</v>
      </c>
      <c r="N713" s="40">
        <v>42607</v>
      </c>
      <c r="O713" s="24">
        <v>20797945.039999999</v>
      </c>
      <c r="P713" s="43">
        <v>0</v>
      </c>
      <c r="Q713" s="43">
        <v>0</v>
      </c>
      <c r="R713" s="43">
        <v>0</v>
      </c>
      <c r="S713" s="43">
        <v>0</v>
      </c>
      <c r="T713" s="43">
        <v>0</v>
      </c>
      <c r="U713" s="43">
        <v>0</v>
      </c>
      <c r="V713" s="43">
        <v>0</v>
      </c>
      <c r="W713" s="43">
        <v>0</v>
      </c>
      <c r="X713" s="43">
        <v>0</v>
      </c>
      <c r="Y713" s="223">
        <v>0</v>
      </c>
      <c r="Z713" s="339"/>
      <c r="AA713" s="228">
        <v>0</v>
      </c>
      <c r="AB713" s="43">
        <v>0</v>
      </c>
      <c r="AC713" s="195">
        <v>0</v>
      </c>
      <c r="AD713" s="43">
        <v>0</v>
      </c>
      <c r="AE713" s="43">
        <v>0</v>
      </c>
      <c r="AF713" s="223">
        <v>0</v>
      </c>
      <c r="AG713" s="234"/>
      <c r="AH713" s="228">
        <v>0</v>
      </c>
      <c r="AI713" s="194">
        <f t="shared" si="126"/>
        <v>20797945.039999999</v>
      </c>
      <c r="AJ713" s="40">
        <v>42613</v>
      </c>
      <c r="AK713" s="56">
        <v>20797945.039999999</v>
      </c>
      <c r="AL713" s="43">
        <v>0</v>
      </c>
      <c r="AM713" s="43">
        <v>0</v>
      </c>
      <c r="AN713" s="43">
        <v>0</v>
      </c>
      <c r="AO713" s="43">
        <v>0</v>
      </c>
      <c r="AP713" s="43">
        <v>0</v>
      </c>
      <c r="AQ713" s="43">
        <v>0</v>
      </c>
      <c r="AR713" s="43">
        <v>0</v>
      </c>
      <c r="AS713" s="43">
        <v>0</v>
      </c>
      <c r="AT713" s="43">
        <v>0</v>
      </c>
      <c r="AU713" s="43">
        <v>0</v>
      </c>
      <c r="AV713" s="43"/>
      <c r="AW713" s="19"/>
      <c r="AX713" s="192">
        <f t="shared" si="127"/>
        <v>5.9600000008940697</v>
      </c>
      <c r="AY713" s="192">
        <f t="shared" si="128"/>
        <v>0</v>
      </c>
      <c r="AZ713" s="192">
        <f t="shared" si="129"/>
        <v>5.9600000008940697</v>
      </c>
      <c r="BA713" s="158">
        <f t="shared" si="130"/>
        <v>7</v>
      </c>
      <c r="BB713" s="217">
        <f t="shared" si="134"/>
        <v>0.99999971343330885</v>
      </c>
      <c r="BC713" s="216">
        <f t="shared" si="131"/>
        <v>1</v>
      </c>
      <c r="BD713" s="14">
        <f t="shared" si="124"/>
        <v>37</v>
      </c>
      <c r="BE713" s="349">
        <f t="shared" si="133"/>
        <v>20797951</v>
      </c>
    </row>
    <row r="714" spans="1:57" s="14" customFormat="1" x14ac:dyDescent="0.2">
      <c r="A714" s="40">
        <v>42600</v>
      </c>
      <c r="B714" s="22">
        <v>9148591347</v>
      </c>
      <c r="C714" s="22">
        <f>COUNTIF(СписМінфін!$B$2:$B$101,F714)</f>
        <v>0</v>
      </c>
      <c r="D714" s="22">
        <v>9148591347</v>
      </c>
      <c r="E714" s="22" t="str">
        <f t="shared" si="132"/>
        <v>8ТОВАРИСТВО З ОБМЕЖЕНОЮ ВIДПОВIДАЛЬНIСТЮ "ІНТЕРПАЙП НІКО ТЬЮБ"</v>
      </c>
      <c r="F714" s="71" t="s">
        <v>128</v>
      </c>
      <c r="G714" s="41">
        <v>355373604071</v>
      </c>
      <c r="H714" s="40">
        <v>42600</v>
      </c>
      <c r="I714" s="40">
        <v>42600</v>
      </c>
      <c r="J714" s="40" t="s">
        <v>108</v>
      </c>
      <c r="K714" s="56">
        <v>26722106</v>
      </c>
      <c r="L714" s="40">
        <v>42634</v>
      </c>
      <c r="M714" s="192">
        <f t="shared" si="125"/>
        <v>26722106</v>
      </c>
      <c r="N714" s="40">
        <v>42635</v>
      </c>
      <c r="O714" s="24">
        <v>26722106</v>
      </c>
      <c r="P714" s="43">
        <v>0</v>
      </c>
      <c r="Q714" s="43">
        <v>0</v>
      </c>
      <c r="R714" s="43">
        <v>0</v>
      </c>
      <c r="S714" s="43">
        <v>0</v>
      </c>
      <c r="T714" s="43">
        <v>0</v>
      </c>
      <c r="U714" s="43">
        <v>0</v>
      </c>
      <c r="V714" s="43">
        <v>0</v>
      </c>
      <c r="W714" s="43">
        <v>0</v>
      </c>
      <c r="X714" s="43">
        <v>0</v>
      </c>
      <c r="Y714" s="223">
        <v>0</v>
      </c>
      <c r="Z714" s="339"/>
      <c r="AA714" s="228">
        <v>0</v>
      </c>
      <c r="AB714" s="43">
        <v>0</v>
      </c>
      <c r="AC714" s="195">
        <v>0</v>
      </c>
      <c r="AD714" s="43">
        <v>0</v>
      </c>
      <c r="AE714" s="43">
        <v>0</v>
      </c>
      <c r="AF714" s="223">
        <v>0</v>
      </c>
      <c r="AG714" s="234"/>
      <c r="AH714" s="228">
        <v>0</v>
      </c>
      <c r="AI714" s="194">
        <f t="shared" si="126"/>
        <v>26722106</v>
      </c>
      <c r="AJ714" s="40">
        <v>42642</v>
      </c>
      <c r="AK714" s="56">
        <v>26722106</v>
      </c>
      <c r="AL714" s="43">
        <v>0</v>
      </c>
      <c r="AM714" s="43">
        <v>0</v>
      </c>
      <c r="AN714" s="43">
        <v>0</v>
      </c>
      <c r="AO714" s="43">
        <v>0</v>
      </c>
      <c r="AP714" s="43">
        <v>0</v>
      </c>
      <c r="AQ714" s="43">
        <v>0</v>
      </c>
      <c r="AR714" s="43">
        <v>0</v>
      </c>
      <c r="AS714" s="43">
        <v>0</v>
      </c>
      <c r="AT714" s="43">
        <v>0</v>
      </c>
      <c r="AU714" s="43">
        <v>0</v>
      </c>
      <c r="AV714" s="43"/>
      <c r="AW714" s="19"/>
      <c r="AX714" s="192">
        <f t="shared" si="127"/>
        <v>0</v>
      </c>
      <c r="AY714" s="192">
        <f t="shared" si="128"/>
        <v>0</v>
      </c>
      <c r="AZ714" s="192">
        <f t="shared" si="129"/>
        <v>0</v>
      </c>
      <c r="BA714" s="158">
        <f t="shared" si="130"/>
        <v>8</v>
      </c>
      <c r="BB714" s="217">
        <f t="shared" si="134"/>
        <v>1</v>
      </c>
      <c r="BC714" s="216">
        <f t="shared" si="131"/>
        <v>1</v>
      </c>
      <c r="BD714" s="14">
        <f t="shared" si="124"/>
        <v>35</v>
      </c>
      <c r="BE714" s="349">
        <f t="shared" si="133"/>
        <v>26722106</v>
      </c>
    </row>
    <row r="715" spans="1:57" s="14" customFormat="1" x14ac:dyDescent="0.2">
      <c r="A715" s="40">
        <v>42632</v>
      </c>
      <c r="B715" s="22">
        <v>9172104469</v>
      </c>
      <c r="C715" s="22">
        <f>COUNTIF(СписМінфін!$B$2:$B$101,F715)</f>
        <v>0</v>
      </c>
      <c r="D715" s="22">
        <v>9172104469</v>
      </c>
      <c r="E715" s="22" t="str">
        <f t="shared" si="132"/>
        <v>9ТОВАРИСТВО З ОБМЕЖЕНОЮ ВIДПОВIДАЛЬНIСТЮ "ІНТЕРПАЙП НІКО ТЬЮБ"</v>
      </c>
      <c r="F715" s="71" t="s">
        <v>128</v>
      </c>
      <c r="G715" s="41">
        <v>355373604071</v>
      </c>
      <c r="H715" s="40">
        <v>42632</v>
      </c>
      <c r="I715" s="40">
        <v>42632</v>
      </c>
      <c r="J715" s="40" t="s">
        <v>108</v>
      </c>
      <c r="K715" s="56">
        <v>17292369</v>
      </c>
      <c r="L715" s="40">
        <v>42663</v>
      </c>
      <c r="M715" s="192">
        <f t="shared" si="125"/>
        <v>17292306.600000001</v>
      </c>
      <c r="N715" s="40">
        <v>42664</v>
      </c>
      <c r="O715" s="24">
        <v>17292306.600000001</v>
      </c>
      <c r="P715" s="43">
        <v>0</v>
      </c>
      <c r="Q715" s="43">
        <v>0</v>
      </c>
      <c r="R715" s="43">
        <v>0</v>
      </c>
      <c r="S715" s="43">
        <v>0</v>
      </c>
      <c r="T715" s="43">
        <v>0</v>
      </c>
      <c r="U715" s="43">
        <v>0</v>
      </c>
      <c r="V715" s="43">
        <v>0</v>
      </c>
      <c r="W715" s="43">
        <v>0</v>
      </c>
      <c r="X715" s="43">
        <v>0</v>
      </c>
      <c r="Y715" s="223">
        <v>0</v>
      </c>
      <c r="Z715" s="339"/>
      <c r="AA715" s="228">
        <v>0</v>
      </c>
      <c r="AB715" s="43">
        <v>0</v>
      </c>
      <c r="AC715" s="195">
        <v>0</v>
      </c>
      <c r="AD715" s="43">
        <v>0</v>
      </c>
      <c r="AE715" s="43">
        <v>0</v>
      </c>
      <c r="AF715" s="223">
        <v>0</v>
      </c>
      <c r="AG715" s="234"/>
      <c r="AH715" s="228">
        <v>0</v>
      </c>
      <c r="AI715" s="194">
        <f t="shared" si="126"/>
        <v>17292306.600000001</v>
      </c>
      <c r="AJ715" s="40">
        <v>42670</v>
      </c>
      <c r="AK715" s="56">
        <v>17292306.600000001</v>
      </c>
      <c r="AL715" s="43">
        <v>0</v>
      </c>
      <c r="AM715" s="43">
        <v>0</v>
      </c>
      <c r="AN715" s="43">
        <v>0</v>
      </c>
      <c r="AO715" s="43">
        <v>0</v>
      </c>
      <c r="AP715" s="43">
        <v>0</v>
      </c>
      <c r="AQ715" s="43">
        <v>0</v>
      </c>
      <c r="AR715" s="43">
        <v>0</v>
      </c>
      <c r="AS715" s="43">
        <v>0</v>
      </c>
      <c r="AT715" s="43">
        <v>0</v>
      </c>
      <c r="AU715" s="43">
        <v>0</v>
      </c>
      <c r="AV715" s="43"/>
      <c r="AW715" s="19"/>
      <c r="AX715" s="192">
        <f t="shared" si="127"/>
        <v>62.399999998509884</v>
      </c>
      <c r="AY715" s="192">
        <f t="shared" si="128"/>
        <v>0</v>
      </c>
      <c r="AZ715" s="192">
        <f t="shared" si="129"/>
        <v>62.399999998509884</v>
      </c>
      <c r="BA715" s="158">
        <f t="shared" si="130"/>
        <v>9</v>
      </c>
      <c r="BB715" s="217">
        <f t="shared" si="134"/>
        <v>0.99999639147186836</v>
      </c>
      <c r="BC715" s="216">
        <f t="shared" si="131"/>
        <v>1</v>
      </c>
      <c r="BD715" s="14">
        <f t="shared" si="124"/>
        <v>32</v>
      </c>
      <c r="BE715" s="349">
        <f t="shared" si="133"/>
        <v>17292369</v>
      </c>
    </row>
    <row r="716" spans="1:57" s="14" customFormat="1" x14ac:dyDescent="0.2">
      <c r="A716" s="40">
        <v>42662</v>
      </c>
      <c r="B716" s="22">
        <v>9196459456</v>
      </c>
      <c r="C716" s="22">
        <f>COUNTIF(СписМінфін!$B$2:$B$101,F716)</f>
        <v>0</v>
      </c>
      <c r="D716" s="22">
        <v>9196459456</v>
      </c>
      <c r="E716" s="22" t="str">
        <f t="shared" si="132"/>
        <v>10ТОВАРИСТВО З ОБМЕЖЕНОЮ ВIДПОВIДАЛЬНIСТЮ "ІНТЕРПАЙП НІКО ТЬЮБ"</v>
      </c>
      <c r="F716" s="71" t="s">
        <v>128</v>
      </c>
      <c r="G716" s="41">
        <v>355373604071</v>
      </c>
      <c r="H716" s="40">
        <v>42662</v>
      </c>
      <c r="I716" s="40">
        <v>42662</v>
      </c>
      <c r="J716" s="40" t="s">
        <v>108</v>
      </c>
      <c r="K716" s="56">
        <v>20958730</v>
      </c>
      <c r="L716" s="40">
        <v>42692</v>
      </c>
      <c r="M716" s="192">
        <f t="shared" si="125"/>
        <v>20958730</v>
      </c>
      <c r="N716" s="40">
        <v>42695</v>
      </c>
      <c r="O716" s="24">
        <v>20958730</v>
      </c>
      <c r="P716" s="43">
        <v>0</v>
      </c>
      <c r="Q716" s="43">
        <v>0</v>
      </c>
      <c r="R716" s="43">
        <v>0</v>
      </c>
      <c r="S716" s="43">
        <v>0</v>
      </c>
      <c r="T716" s="43">
        <v>0</v>
      </c>
      <c r="U716" s="43">
        <v>0</v>
      </c>
      <c r="V716" s="43">
        <v>0</v>
      </c>
      <c r="W716" s="43">
        <v>0</v>
      </c>
      <c r="X716" s="43">
        <v>0</v>
      </c>
      <c r="Y716" s="223">
        <v>0</v>
      </c>
      <c r="Z716" s="339"/>
      <c r="AA716" s="228">
        <v>0</v>
      </c>
      <c r="AB716" s="43">
        <v>0</v>
      </c>
      <c r="AC716" s="195">
        <v>0</v>
      </c>
      <c r="AD716" s="43">
        <v>0</v>
      </c>
      <c r="AE716" s="43">
        <v>0</v>
      </c>
      <c r="AF716" s="223">
        <v>0</v>
      </c>
      <c r="AG716" s="234"/>
      <c r="AH716" s="228">
        <v>0</v>
      </c>
      <c r="AI716" s="194">
        <f t="shared" si="126"/>
        <v>20958730</v>
      </c>
      <c r="AJ716" s="40">
        <v>42704</v>
      </c>
      <c r="AK716" s="56">
        <v>20958730</v>
      </c>
      <c r="AL716" s="43">
        <v>0</v>
      </c>
      <c r="AM716" s="43">
        <v>0</v>
      </c>
      <c r="AN716" s="43">
        <v>0</v>
      </c>
      <c r="AO716" s="43">
        <v>0</v>
      </c>
      <c r="AP716" s="43">
        <v>0</v>
      </c>
      <c r="AQ716" s="43">
        <v>0</v>
      </c>
      <c r="AR716" s="43">
        <v>0</v>
      </c>
      <c r="AS716" s="43">
        <v>0</v>
      </c>
      <c r="AT716" s="43">
        <v>0</v>
      </c>
      <c r="AU716" s="43">
        <v>0</v>
      </c>
      <c r="AV716" s="43"/>
      <c r="AW716" s="19"/>
      <c r="AX716" s="192">
        <f t="shared" si="127"/>
        <v>0</v>
      </c>
      <c r="AY716" s="192">
        <f t="shared" si="128"/>
        <v>0</v>
      </c>
      <c r="AZ716" s="192">
        <f t="shared" si="129"/>
        <v>0</v>
      </c>
      <c r="BA716" s="158">
        <f t="shared" si="130"/>
        <v>10</v>
      </c>
      <c r="BB716" s="217">
        <f t="shared" si="134"/>
        <v>1</v>
      </c>
      <c r="BC716" s="216">
        <f t="shared" si="131"/>
        <v>1</v>
      </c>
      <c r="BD716" s="14">
        <f t="shared" si="124"/>
        <v>33</v>
      </c>
      <c r="BE716" s="349">
        <f t="shared" si="133"/>
        <v>20958730</v>
      </c>
    </row>
    <row r="717" spans="1:57" s="14" customFormat="1" x14ac:dyDescent="0.2">
      <c r="A717" s="40">
        <v>42692</v>
      </c>
      <c r="B717" s="22">
        <v>9221498649</v>
      </c>
      <c r="C717" s="22">
        <f>COUNTIF(СписМінфін!$B$2:$B$101,F717)</f>
        <v>0</v>
      </c>
      <c r="D717" s="22">
        <v>9221498649</v>
      </c>
      <c r="E717" s="22" t="str">
        <f t="shared" si="132"/>
        <v>11ТОВАРИСТВО З ОБМЕЖЕНОЮ ВIДПОВIДАЛЬНIСТЮ "ІНТЕРПАЙП НІКО ТЬЮБ"</v>
      </c>
      <c r="F717" s="71" t="s">
        <v>128</v>
      </c>
      <c r="G717" s="41">
        <v>355373604071</v>
      </c>
      <c r="H717" s="40">
        <v>42692</v>
      </c>
      <c r="I717" s="40">
        <v>42692</v>
      </c>
      <c r="J717" s="40" t="s">
        <v>108</v>
      </c>
      <c r="K717" s="56">
        <v>18529376</v>
      </c>
      <c r="L717" s="40">
        <v>42725</v>
      </c>
      <c r="M717" s="192">
        <f t="shared" si="125"/>
        <v>18529376</v>
      </c>
      <c r="N717" s="40">
        <v>42726</v>
      </c>
      <c r="O717" s="24">
        <v>18529376</v>
      </c>
      <c r="P717" s="43">
        <v>0</v>
      </c>
      <c r="Q717" s="43">
        <v>0</v>
      </c>
      <c r="R717" s="43">
        <v>0</v>
      </c>
      <c r="S717" s="43">
        <v>0</v>
      </c>
      <c r="T717" s="43">
        <v>0</v>
      </c>
      <c r="U717" s="43">
        <v>0</v>
      </c>
      <c r="V717" s="43">
        <v>0</v>
      </c>
      <c r="W717" s="43">
        <v>0</v>
      </c>
      <c r="X717" s="43">
        <v>0</v>
      </c>
      <c r="Y717" s="223">
        <v>0</v>
      </c>
      <c r="Z717" s="339"/>
      <c r="AA717" s="228">
        <v>0</v>
      </c>
      <c r="AB717" s="43">
        <v>0</v>
      </c>
      <c r="AC717" s="195">
        <v>0</v>
      </c>
      <c r="AD717" s="43">
        <v>0</v>
      </c>
      <c r="AE717" s="43">
        <v>0</v>
      </c>
      <c r="AF717" s="223">
        <v>0</v>
      </c>
      <c r="AG717" s="234"/>
      <c r="AH717" s="228">
        <v>0</v>
      </c>
      <c r="AI717" s="194">
        <f t="shared" si="126"/>
        <v>18529376</v>
      </c>
      <c r="AJ717" s="40">
        <v>42731</v>
      </c>
      <c r="AK717" s="56">
        <v>18529376</v>
      </c>
      <c r="AL717" s="43">
        <v>0</v>
      </c>
      <c r="AM717" s="43">
        <v>0</v>
      </c>
      <c r="AN717" s="43">
        <v>0</v>
      </c>
      <c r="AO717" s="43">
        <v>0</v>
      </c>
      <c r="AP717" s="43">
        <v>0</v>
      </c>
      <c r="AQ717" s="43">
        <v>0</v>
      </c>
      <c r="AR717" s="43">
        <v>0</v>
      </c>
      <c r="AS717" s="43">
        <v>0</v>
      </c>
      <c r="AT717" s="43">
        <v>0</v>
      </c>
      <c r="AU717" s="43">
        <v>0</v>
      </c>
      <c r="AV717" s="43"/>
      <c r="AW717" s="19"/>
      <c r="AX717" s="192">
        <f t="shared" si="127"/>
        <v>0</v>
      </c>
      <c r="AY717" s="192">
        <f t="shared" si="128"/>
        <v>0</v>
      </c>
      <c r="AZ717" s="192">
        <f t="shared" si="129"/>
        <v>0</v>
      </c>
      <c r="BA717" s="158">
        <f t="shared" si="130"/>
        <v>11</v>
      </c>
      <c r="BB717" s="217">
        <f t="shared" si="134"/>
        <v>1</v>
      </c>
      <c r="BC717" s="216">
        <f t="shared" si="131"/>
        <v>1</v>
      </c>
      <c r="BD717" s="14">
        <f t="shared" si="124"/>
        <v>34</v>
      </c>
      <c r="BE717" s="349">
        <f t="shared" si="133"/>
        <v>18529376</v>
      </c>
    </row>
    <row r="718" spans="1:57" s="14" customFormat="1" hidden="1" x14ac:dyDescent="0.2">
      <c r="A718" s="40">
        <v>42723</v>
      </c>
      <c r="B718" s="22">
        <v>9245987388</v>
      </c>
      <c r="C718" s="22">
        <f>COUNTIF(СписМінфін!$B$2:$B$101,F718)</f>
        <v>0</v>
      </c>
      <c r="D718" s="22">
        <v>9245987388</v>
      </c>
      <c r="E718" s="22" t="str">
        <f t="shared" si="132"/>
        <v>12ТОВАРИСТВО З ОБМЕЖЕНОЮ ВIДПОВIДАЛЬНIСТЮ "ІНТЕРПАЙП НІКО ТЬЮБ"</v>
      </c>
      <c r="F718" s="71" t="s">
        <v>128</v>
      </c>
      <c r="G718" s="41">
        <v>355373604071</v>
      </c>
      <c r="H718" s="40">
        <v>42723</v>
      </c>
      <c r="I718" s="40">
        <v>42723</v>
      </c>
      <c r="J718" s="40" t="s">
        <v>108</v>
      </c>
      <c r="K718" s="56">
        <v>8861431</v>
      </c>
      <c r="L718" s="43">
        <v>0</v>
      </c>
      <c r="M718" s="192">
        <f t="shared" si="125"/>
        <v>0</v>
      </c>
      <c r="N718" s="43">
        <v>0</v>
      </c>
      <c r="O718" s="56">
        <v>0</v>
      </c>
      <c r="P718" s="43">
        <v>0</v>
      </c>
      <c r="Q718" s="43">
        <v>0</v>
      </c>
      <c r="R718" s="43">
        <v>0</v>
      </c>
      <c r="S718" s="43">
        <v>0</v>
      </c>
      <c r="T718" s="43">
        <v>0</v>
      </c>
      <c r="U718" s="43">
        <v>0</v>
      </c>
      <c r="V718" s="43">
        <v>0</v>
      </c>
      <c r="W718" s="43">
        <v>0</v>
      </c>
      <c r="X718" s="43">
        <v>0</v>
      </c>
      <c r="Y718" s="223">
        <v>0</v>
      </c>
      <c r="Z718" s="339"/>
      <c r="AA718" s="228">
        <v>0</v>
      </c>
      <c r="AB718" s="43">
        <v>0</v>
      </c>
      <c r="AC718" s="195">
        <v>0</v>
      </c>
      <c r="AD718" s="43">
        <v>0</v>
      </c>
      <c r="AE718" s="43">
        <v>0</v>
      </c>
      <c r="AF718" s="223">
        <v>0</v>
      </c>
      <c r="AG718" s="234"/>
      <c r="AH718" s="228">
        <v>0</v>
      </c>
      <c r="AI718" s="194">
        <f t="shared" si="126"/>
        <v>0</v>
      </c>
      <c r="AJ718" s="43">
        <v>0</v>
      </c>
      <c r="AK718" s="43">
        <v>0</v>
      </c>
      <c r="AL718" s="43">
        <v>0</v>
      </c>
      <c r="AM718" s="43">
        <v>0</v>
      </c>
      <c r="AN718" s="43">
        <v>0</v>
      </c>
      <c r="AO718" s="43">
        <v>0</v>
      </c>
      <c r="AP718" s="43">
        <v>0</v>
      </c>
      <c r="AQ718" s="43">
        <v>0</v>
      </c>
      <c r="AR718" s="43">
        <v>0</v>
      </c>
      <c r="AS718" s="43">
        <v>0</v>
      </c>
      <c r="AT718" s="43">
        <v>0</v>
      </c>
      <c r="AU718" s="43">
        <v>0</v>
      </c>
      <c r="AV718" s="43"/>
      <c r="AW718" s="19"/>
      <c r="AX718" s="192">
        <f t="shared" si="127"/>
        <v>8861431</v>
      </c>
      <c r="AY718" s="192">
        <f t="shared" si="128"/>
        <v>0</v>
      </c>
      <c r="AZ718" s="192">
        <f t="shared" si="129"/>
        <v>8861431</v>
      </c>
      <c r="BA718" s="158">
        <f t="shared" si="130"/>
        <v>12</v>
      </c>
      <c r="BB718" s="217" t="str">
        <f t="shared" si="134"/>
        <v>Немає висновку</v>
      </c>
      <c r="BC718" s="216" t="str">
        <f t="shared" si="131"/>
        <v>Немає висновку</v>
      </c>
      <c r="BD718" s="14" t="str">
        <f t="shared" si="124"/>
        <v>Немає висновку</v>
      </c>
      <c r="BE718" s="349">
        <f t="shared" si="133"/>
        <v>8861431</v>
      </c>
    </row>
    <row r="719" spans="1:57" s="14" customFormat="1" hidden="1" x14ac:dyDescent="0.2">
      <c r="A719" s="40">
        <v>42422</v>
      </c>
      <c r="B719" s="22">
        <v>9021523315</v>
      </c>
      <c r="C719" s="22">
        <f>COUNTIF(СписМінфін!$B$2:$B$101,F719)</f>
        <v>1</v>
      </c>
      <c r="D719" s="22">
        <v>9021523315</v>
      </c>
      <c r="E719" s="22" t="str">
        <f t="shared" si="132"/>
        <v>2ТОВАРИСТВО З ОБМЕЖЕНОЮ ВIДПОВIДАЛЬНIСТЮ "КЕМІАГРОТРЕЙД"</v>
      </c>
      <c r="F719" s="71" t="s">
        <v>6</v>
      </c>
      <c r="G719" s="41">
        <v>255953326550</v>
      </c>
      <c r="H719" s="40">
        <v>42422</v>
      </c>
      <c r="I719" s="40">
        <v>42422</v>
      </c>
      <c r="J719" s="40" t="s">
        <v>108</v>
      </c>
      <c r="K719" s="42">
        <v>70252737</v>
      </c>
      <c r="L719" s="43">
        <v>0</v>
      </c>
      <c r="M719" s="24">
        <f t="shared" si="125"/>
        <v>0</v>
      </c>
      <c r="N719" s="43">
        <v>0</v>
      </c>
      <c r="O719" s="56">
        <v>0</v>
      </c>
      <c r="P719" s="43">
        <v>0</v>
      </c>
      <c r="Q719" s="43">
        <v>0</v>
      </c>
      <c r="R719" s="43">
        <v>0</v>
      </c>
      <c r="S719" s="43">
        <v>0</v>
      </c>
      <c r="T719" s="43">
        <v>0</v>
      </c>
      <c r="U719" s="43">
        <v>0</v>
      </c>
      <c r="V719" s="43">
        <v>0</v>
      </c>
      <c r="W719" s="43">
        <v>0</v>
      </c>
      <c r="X719" s="43">
        <v>0</v>
      </c>
      <c r="Y719" s="223">
        <v>0</v>
      </c>
      <c r="Z719" s="339"/>
      <c r="AA719" s="228">
        <v>0</v>
      </c>
      <c r="AB719" s="43">
        <v>0</v>
      </c>
      <c r="AC719" s="43">
        <v>0</v>
      </c>
      <c r="AD719" s="43">
        <v>0</v>
      </c>
      <c r="AE719" s="43">
        <v>0</v>
      </c>
      <c r="AF719" s="223">
        <v>0</v>
      </c>
      <c r="AG719" s="234"/>
      <c r="AH719" s="228">
        <v>0</v>
      </c>
      <c r="AI719" s="56">
        <f t="shared" si="126"/>
        <v>0</v>
      </c>
      <c r="AJ719" s="43">
        <v>0</v>
      </c>
      <c r="AK719" s="43">
        <v>0</v>
      </c>
      <c r="AL719" s="43">
        <v>0</v>
      </c>
      <c r="AM719" s="43">
        <v>0</v>
      </c>
      <c r="AN719" s="43">
        <v>0</v>
      </c>
      <c r="AO719" s="43">
        <v>0</v>
      </c>
      <c r="AP719" s="43">
        <v>0</v>
      </c>
      <c r="AQ719" s="43">
        <v>0</v>
      </c>
      <c r="AR719" s="43">
        <v>0</v>
      </c>
      <c r="AS719" s="43">
        <v>0</v>
      </c>
      <c r="AT719" s="43">
        <v>0</v>
      </c>
      <c r="AU719" s="43">
        <v>0</v>
      </c>
      <c r="AV719" s="43"/>
      <c r="AW719" s="19"/>
      <c r="AX719" s="24">
        <f t="shared" si="127"/>
        <v>70252737</v>
      </c>
      <c r="AY719" s="24">
        <f t="shared" si="128"/>
        <v>0</v>
      </c>
      <c r="AZ719" s="24">
        <f t="shared" si="129"/>
        <v>70252737</v>
      </c>
      <c r="BA719" s="457">
        <f t="shared" si="130"/>
        <v>2</v>
      </c>
      <c r="BB719" s="217" t="str">
        <f t="shared" si="134"/>
        <v>Немає висновку</v>
      </c>
      <c r="BC719" s="216" t="str">
        <f t="shared" si="131"/>
        <v>Немає висновку</v>
      </c>
      <c r="BD719" s="14" t="str">
        <f t="shared" si="124"/>
        <v>Немає висновку</v>
      </c>
      <c r="BE719" s="349">
        <f t="shared" si="133"/>
        <v>70252737</v>
      </c>
    </row>
    <row r="720" spans="1:57" s="14" customFormat="1" x14ac:dyDescent="0.2">
      <c r="A720" s="40">
        <v>42416</v>
      </c>
      <c r="B720" s="22">
        <v>9017732285</v>
      </c>
      <c r="C720" s="22">
        <f>COUNTIF(СписМінфін!$B$2:$B$101,F720)</f>
        <v>1</v>
      </c>
      <c r="D720" s="22">
        <v>9017732285</v>
      </c>
      <c r="E720" s="22" t="str">
        <f t="shared" si="132"/>
        <v>2ТОВАРИСТВО З ОБМЕЖЕНОЮ ВIДПОВIДАЛЬНIСТЮ "КЕРНЕЛ-ТРЕЙД"</v>
      </c>
      <c r="F720" s="71" t="s">
        <v>45</v>
      </c>
      <c r="G720" s="41">
        <v>314543826559</v>
      </c>
      <c r="H720" s="40">
        <v>42416</v>
      </c>
      <c r="I720" s="40">
        <v>42416</v>
      </c>
      <c r="J720" s="40" t="s">
        <v>108</v>
      </c>
      <c r="K720" s="56">
        <v>320000000</v>
      </c>
      <c r="L720" s="40">
        <v>42450</v>
      </c>
      <c r="M720" s="24">
        <f t="shared" si="125"/>
        <v>320000000</v>
      </c>
      <c r="N720" s="40">
        <v>42451</v>
      </c>
      <c r="O720" s="24">
        <v>320000000</v>
      </c>
      <c r="P720" s="43">
        <v>0</v>
      </c>
      <c r="Q720" s="43">
        <v>0</v>
      </c>
      <c r="R720" s="43">
        <v>0</v>
      </c>
      <c r="S720" s="43">
        <v>0</v>
      </c>
      <c r="T720" s="43">
        <v>0</v>
      </c>
      <c r="U720" s="43">
        <v>0</v>
      </c>
      <c r="V720" s="43">
        <v>0</v>
      </c>
      <c r="W720" s="43">
        <v>0</v>
      </c>
      <c r="X720" s="43">
        <v>0</v>
      </c>
      <c r="Y720" s="223">
        <v>0</v>
      </c>
      <c r="Z720" s="339"/>
      <c r="AA720" s="228">
        <v>0</v>
      </c>
      <c r="AB720" s="43">
        <v>0</v>
      </c>
      <c r="AC720" s="43">
        <v>0</v>
      </c>
      <c r="AD720" s="43">
        <v>0</v>
      </c>
      <c r="AE720" s="43">
        <v>0</v>
      </c>
      <c r="AF720" s="223">
        <v>0</v>
      </c>
      <c r="AG720" s="234"/>
      <c r="AH720" s="228">
        <v>0</v>
      </c>
      <c r="AI720" s="56">
        <f t="shared" si="126"/>
        <v>320000000</v>
      </c>
      <c r="AJ720" s="40">
        <v>42458</v>
      </c>
      <c r="AK720" s="56">
        <v>320000000</v>
      </c>
      <c r="AL720" s="43">
        <v>0</v>
      </c>
      <c r="AM720" s="43">
        <v>0</v>
      </c>
      <c r="AN720" s="43">
        <v>0</v>
      </c>
      <c r="AO720" s="43">
        <v>0</v>
      </c>
      <c r="AP720" s="43">
        <v>0</v>
      </c>
      <c r="AQ720" s="43">
        <v>0</v>
      </c>
      <c r="AR720" s="43">
        <v>0</v>
      </c>
      <c r="AS720" s="43">
        <v>0</v>
      </c>
      <c r="AT720" s="43">
        <v>0</v>
      </c>
      <c r="AU720" s="43">
        <v>0</v>
      </c>
      <c r="AV720" s="43"/>
      <c r="AW720" s="19"/>
      <c r="AX720" s="24">
        <f t="shared" si="127"/>
        <v>0</v>
      </c>
      <c r="AY720" s="24">
        <f t="shared" si="128"/>
        <v>0</v>
      </c>
      <c r="AZ720" s="24">
        <f t="shared" si="129"/>
        <v>0</v>
      </c>
      <c r="BA720" s="457">
        <f t="shared" si="130"/>
        <v>2</v>
      </c>
      <c r="BB720" s="217">
        <f t="shared" si="134"/>
        <v>1</v>
      </c>
      <c r="BC720" s="216">
        <f t="shared" si="131"/>
        <v>1</v>
      </c>
      <c r="BD720" s="14">
        <f t="shared" si="124"/>
        <v>35</v>
      </c>
      <c r="BE720" s="349">
        <f t="shared" si="133"/>
        <v>320000000</v>
      </c>
    </row>
    <row r="721" spans="1:57" s="14" customFormat="1" x14ac:dyDescent="0.2">
      <c r="A721" s="40">
        <v>42438</v>
      </c>
      <c r="B721" s="22">
        <v>9031100462</v>
      </c>
      <c r="C721" s="22">
        <f>COUNTIF(СписМінфін!$B$2:$B$101,F721)</f>
        <v>1</v>
      </c>
      <c r="D721" s="22">
        <v>9031100462</v>
      </c>
      <c r="E721" s="22" t="str">
        <f t="shared" si="132"/>
        <v>3ТОВАРИСТВО З ОБМЕЖЕНОЮ ВIДПОВIДАЛЬНIСТЮ "КЕРНЕЛ-ТРЕЙД"</v>
      </c>
      <c r="F721" s="71" t="s">
        <v>45</v>
      </c>
      <c r="G721" s="41">
        <v>314543826559</v>
      </c>
      <c r="H721" s="40">
        <v>42438</v>
      </c>
      <c r="I721" s="40">
        <v>42438</v>
      </c>
      <c r="J721" s="40" t="s">
        <v>108</v>
      </c>
      <c r="K721" s="42">
        <v>1643650000</v>
      </c>
      <c r="L721" s="40">
        <v>42480</v>
      </c>
      <c r="M721" s="24">
        <f t="shared" si="125"/>
        <v>1622156737</v>
      </c>
      <c r="N721" s="40">
        <v>42481</v>
      </c>
      <c r="O721" s="24">
        <v>1622156737</v>
      </c>
      <c r="P721" s="43">
        <v>0</v>
      </c>
      <c r="Q721" s="43">
        <v>0</v>
      </c>
      <c r="R721" s="43">
        <v>0</v>
      </c>
      <c r="S721" s="43">
        <v>0</v>
      </c>
      <c r="T721" s="43">
        <v>0</v>
      </c>
      <c r="U721" s="43">
        <v>0</v>
      </c>
      <c r="V721" s="43">
        <v>0</v>
      </c>
      <c r="W721" s="43">
        <v>0</v>
      </c>
      <c r="X721" s="43">
        <v>0</v>
      </c>
      <c r="Y721" s="223">
        <v>0</v>
      </c>
      <c r="Z721" s="339"/>
      <c r="AA721" s="228">
        <v>0</v>
      </c>
      <c r="AB721" s="43">
        <v>0</v>
      </c>
      <c r="AC721" s="43">
        <v>0</v>
      </c>
      <c r="AD721" s="43">
        <v>0</v>
      </c>
      <c r="AE721" s="43">
        <v>0</v>
      </c>
      <c r="AF721" s="223">
        <v>0</v>
      </c>
      <c r="AG721" s="234"/>
      <c r="AH721" s="228">
        <v>0</v>
      </c>
      <c r="AI721" s="56">
        <f t="shared" si="126"/>
        <v>1622156737</v>
      </c>
      <c r="AJ721" s="40">
        <v>42488</v>
      </c>
      <c r="AK721" s="56">
        <v>1622156737</v>
      </c>
      <c r="AL721" s="43">
        <v>0</v>
      </c>
      <c r="AM721" s="43">
        <v>0</v>
      </c>
      <c r="AN721" s="43">
        <v>0</v>
      </c>
      <c r="AO721" s="43">
        <v>0</v>
      </c>
      <c r="AP721" s="43">
        <v>0</v>
      </c>
      <c r="AQ721" s="43">
        <v>0</v>
      </c>
      <c r="AR721" s="43">
        <v>0</v>
      </c>
      <c r="AS721" s="43">
        <v>0</v>
      </c>
      <c r="AT721" s="43">
        <v>0</v>
      </c>
      <c r="AU721" s="43">
        <v>0</v>
      </c>
      <c r="AV721" s="43"/>
      <c r="AW721" s="19"/>
      <c r="AX721" s="24">
        <f t="shared" si="127"/>
        <v>21493263</v>
      </c>
      <c r="AY721" s="24">
        <f t="shared" si="128"/>
        <v>0</v>
      </c>
      <c r="AZ721" s="24">
        <f t="shared" si="129"/>
        <v>21493263</v>
      </c>
      <c r="BA721" s="457">
        <f t="shared" si="130"/>
        <v>3</v>
      </c>
      <c r="BB721" s="217">
        <f t="shared" si="134"/>
        <v>0.98692345511514012</v>
      </c>
      <c r="BC721" s="216">
        <f t="shared" si="131"/>
        <v>1</v>
      </c>
      <c r="BD721" s="14">
        <f t="shared" si="124"/>
        <v>43</v>
      </c>
      <c r="BE721" s="349">
        <f t="shared" si="133"/>
        <v>1643650000</v>
      </c>
    </row>
    <row r="722" spans="1:57" s="14" customFormat="1" x14ac:dyDescent="0.2">
      <c r="A722" s="40">
        <v>42466</v>
      </c>
      <c r="B722" s="22">
        <v>9050101111</v>
      </c>
      <c r="C722" s="22">
        <f>COUNTIF(СписМінфін!$B$2:$B$101,F722)</f>
        <v>1</v>
      </c>
      <c r="D722" s="22">
        <v>9050101111</v>
      </c>
      <c r="E722" s="22" t="str">
        <f t="shared" si="132"/>
        <v>4ТОВАРИСТВО З ОБМЕЖЕНОЮ ВIДПОВIДАЛЬНIСТЮ "КЕРНЕЛ-ТРЕЙД"</v>
      </c>
      <c r="F722" s="71" t="s">
        <v>45</v>
      </c>
      <c r="G722" s="41">
        <v>314543826559</v>
      </c>
      <c r="H722" s="40">
        <v>42466</v>
      </c>
      <c r="I722" s="40">
        <v>42466</v>
      </c>
      <c r="J722" s="40" t="s">
        <v>108</v>
      </c>
      <c r="K722" s="42">
        <v>643730000</v>
      </c>
      <c r="L722" s="40">
        <v>42513</v>
      </c>
      <c r="M722" s="24">
        <f t="shared" si="125"/>
        <v>625557345</v>
      </c>
      <c r="N722" s="40">
        <v>42514</v>
      </c>
      <c r="O722" s="24">
        <v>625557345</v>
      </c>
      <c r="P722" s="43">
        <v>0</v>
      </c>
      <c r="Q722" s="43">
        <v>0</v>
      </c>
      <c r="R722" s="43">
        <v>0</v>
      </c>
      <c r="S722" s="43">
        <v>0</v>
      </c>
      <c r="T722" s="43">
        <v>0</v>
      </c>
      <c r="U722" s="43">
        <v>0</v>
      </c>
      <c r="V722" s="43">
        <v>0</v>
      </c>
      <c r="W722" s="43">
        <v>0</v>
      </c>
      <c r="X722" s="43">
        <v>0</v>
      </c>
      <c r="Y722" s="223">
        <v>0</v>
      </c>
      <c r="Z722" s="339"/>
      <c r="AA722" s="228">
        <v>0</v>
      </c>
      <c r="AB722" s="43">
        <v>0</v>
      </c>
      <c r="AC722" s="43">
        <v>0</v>
      </c>
      <c r="AD722" s="43">
        <v>0</v>
      </c>
      <c r="AE722" s="43">
        <v>0</v>
      </c>
      <c r="AF722" s="223">
        <v>0</v>
      </c>
      <c r="AG722" s="234"/>
      <c r="AH722" s="228">
        <v>0</v>
      </c>
      <c r="AI722" s="56">
        <f t="shared" si="126"/>
        <v>625557345</v>
      </c>
      <c r="AJ722" s="40">
        <v>42520</v>
      </c>
      <c r="AK722" s="56">
        <v>625557345</v>
      </c>
      <c r="AL722" s="43">
        <v>0</v>
      </c>
      <c r="AM722" s="43">
        <v>0</v>
      </c>
      <c r="AN722" s="43">
        <v>0</v>
      </c>
      <c r="AO722" s="43">
        <v>0</v>
      </c>
      <c r="AP722" s="43">
        <v>0</v>
      </c>
      <c r="AQ722" s="43">
        <v>0</v>
      </c>
      <c r="AR722" s="43">
        <v>0</v>
      </c>
      <c r="AS722" s="43">
        <v>0</v>
      </c>
      <c r="AT722" s="43">
        <v>0</v>
      </c>
      <c r="AU722" s="43">
        <v>0</v>
      </c>
      <c r="AV722" s="43"/>
      <c r="AW722" s="19"/>
      <c r="AX722" s="24">
        <f t="shared" si="127"/>
        <v>18172655</v>
      </c>
      <c r="AY722" s="24">
        <f t="shared" si="128"/>
        <v>0</v>
      </c>
      <c r="AZ722" s="24">
        <f t="shared" si="129"/>
        <v>18172655</v>
      </c>
      <c r="BA722" s="457">
        <f t="shared" si="130"/>
        <v>4</v>
      </c>
      <c r="BB722" s="217">
        <f t="shared" si="134"/>
        <v>0.97176975595358306</v>
      </c>
      <c r="BC722" s="216">
        <f t="shared" si="131"/>
        <v>1</v>
      </c>
      <c r="BD722" s="14">
        <f t="shared" si="124"/>
        <v>48</v>
      </c>
      <c r="BE722" s="349">
        <f t="shared" si="133"/>
        <v>643730000</v>
      </c>
    </row>
    <row r="723" spans="1:57" s="14" customFormat="1" x14ac:dyDescent="0.2">
      <c r="A723" s="40">
        <v>42500</v>
      </c>
      <c r="B723" s="22">
        <v>9073555814</v>
      </c>
      <c r="C723" s="22">
        <f>COUNTIF(СписМінфін!$B$2:$B$101,F723)</f>
        <v>1</v>
      </c>
      <c r="D723" s="22">
        <v>9073555814</v>
      </c>
      <c r="E723" s="22" t="str">
        <f t="shared" si="132"/>
        <v>5ТОВАРИСТВО З ОБМЕЖЕНОЮ ВIДПОВIДАЛЬНIСТЮ "КЕРНЕЛ-ТРЕЙД"</v>
      </c>
      <c r="F723" s="71" t="s">
        <v>45</v>
      </c>
      <c r="G723" s="41">
        <v>314543826559</v>
      </c>
      <c r="H723" s="40">
        <v>42500</v>
      </c>
      <c r="I723" s="40">
        <v>42500</v>
      </c>
      <c r="J723" s="40" t="s">
        <v>108</v>
      </c>
      <c r="K723" s="42">
        <v>555700000</v>
      </c>
      <c r="L723" s="40">
        <v>42629</v>
      </c>
      <c r="M723" s="24">
        <f t="shared" si="125"/>
        <v>531245288.59999996</v>
      </c>
      <c r="N723" s="31">
        <v>42629</v>
      </c>
      <c r="O723" s="205">
        <v>523255185.58999997</v>
      </c>
      <c r="P723" s="31">
        <v>42755</v>
      </c>
      <c r="Q723" s="32">
        <v>7990103.0099999998</v>
      </c>
      <c r="R723" s="43">
        <v>0</v>
      </c>
      <c r="S723" s="43">
        <v>0</v>
      </c>
      <c r="T723" s="43">
        <v>0</v>
      </c>
      <c r="U723" s="43">
        <v>0</v>
      </c>
      <c r="V723" s="43">
        <v>0</v>
      </c>
      <c r="W723" s="43">
        <v>0</v>
      </c>
      <c r="X723" s="43">
        <v>0</v>
      </c>
      <c r="Y723" s="223">
        <v>0</v>
      </c>
      <c r="Z723" s="339"/>
      <c r="AA723" s="229">
        <v>42719</v>
      </c>
      <c r="AB723" s="32">
        <v>8531401</v>
      </c>
      <c r="AC723" s="30">
        <v>315859</v>
      </c>
      <c r="AD723" s="40" t="s">
        <v>108</v>
      </c>
      <c r="AE723" s="42" t="s">
        <v>108</v>
      </c>
      <c r="AF723" s="241" t="s">
        <v>108</v>
      </c>
      <c r="AG723" s="252"/>
      <c r="AH723" s="228">
        <v>0</v>
      </c>
      <c r="AI723" s="56">
        <f t="shared" si="126"/>
        <v>531245288.59999996</v>
      </c>
      <c r="AJ723" s="31">
        <v>42629</v>
      </c>
      <c r="AK723" s="30">
        <v>523255185.58999997</v>
      </c>
      <c r="AL723" s="31">
        <v>42768</v>
      </c>
      <c r="AM723" s="32">
        <v>7990103.0099999998</v>
      </c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24">
        <f t="shared" si="127"/>
        <v>24138852.400000036</v>
      </c>
      <c r="AY723" s="24">
        <f t="shared" si="128"/>
        <v>0</v>
      </c>
      <c r="AZ723" s="24">
        <f t="shared" si="129"/>
        <v>24454711.400000036</v>
      </c>
      <c r="BA723" s="457">
        <f t="shared" si="130"/>
        <v>5</v>
      </c>
      <c r="BB723" s="217">
        <f t="shared" si="134"/>
        <v>0.95653665523013187</v>
      </c>
      <c r="BC723" s="216">
        <f t="shared" si="131"/>
        <v>1</v>
      </c>
      <c r="BD723" s="14">
        <f t="shared" si="124"/>
        <v>129</v>
      </c>
      <c r="BE723" s="349">
        <f t="shared" si="133"/>
        <v>555384141</v>
      </c>
    </row>
    <row r="724" spans="1:57" s="14" customFormat="1" x14ac:dyDescent="0.2">
      <c r="A724" s="40">
        <v>42522</v>
      </c>
      <c r="B724" s="22">
        <v>9088507922</v>
      </c>
      <c r="C724" s="22">
        <f>COUNTIF(СписМінфін!$B$2:$B$101,F724)</f>
        <v>1</v>
      </c>
      <c r="D724" s="461">
        <v>9088507922</v>
      </c>
      <c r="E724" s="22" t="str">
        <f t="shared" si="132"/>
        <v>6ТОВАРИСТВО З ОБМЕЖЕНОЮ ВIДПОВIДАЛЬНIСТЮ "КЕРНЕЛ-ТРЕЙД"</v>
      </c>
      <c r="F724" s="71" t="s">
        <v>45</v>
      </c>
      <c r="G724" s="41">
        <v>314543826559</v>
      </c>
      <c r="H724" s="462">
        <v>42522</v>
      </c>
      <c r="I724" s="40">
        <v>42522</v>
      </c>
      <c r="J724" s="40" t="s">
        <v>108</v>
      </c>
      <c r="K724" s="42">
        <v>39665918</v>
      </c>
      <c r="L724" s="40">
        <v>42754</v>
      </c>
      <c r="M724" s="24">
        <f t="shared" si="125"/>
        <v>16175714.5</v>
      </c>
      <c r="N724" s="40">
        <v>42755</v>
      </c>
      <c r="O724" s="24">
        <v>16175714.5</v>
      </c>
      <c r="P724" s="43">
        <v>0</v>
      </c>
      <c r="Q724" s="43">
        <v>0</v>
      </c>
      <c r="R724" s="43">
        <v>0</v>
      </c>
      <c r="S724" s="43">
        <v>0</v>
      </c>
      <c r="T724" s="43">
        <v>0</v>
      </c>
      <c r="U724" s="43">
        <v>0</v>
      </c>
      <c r="V724" s="43">
        <v>0</v>
      </c>
      <c r="W724" s="43">
        <v>0</v>
      </c>
      <c r="X724" s="43">
        <v>0</v>
      </c>
      <c r="Y724" s="223">
        <v>0</v>
      </c>
      <c r="Z724" s="339"/>
      <c r="AA724" s="228">
        <v>0</v>
      </c>
      <c r="AB724" s="43">
        <v>0</v>
      </c>
      <c r="AC724" s="43">
        <v>0</v>
      </c>
      <c r="AD724" s="43">
        <v>0</v>
      </c>
      <c r="AE724" s="43">
        <v>0</v>
      </c>
      <c r="AF724" s="223">
        <v>0</v>
      </c>
      <c r="AG724" s="234"/>
      <c r="AH724" s="228">
        <v>0</v>
      </c>
      <c r="AI724" s="56">
        <f t="shared" si="126"/>
        <v>16175714.5</v>
      </c>
      <c r="AJ724" s="40">
        <v>42768</v>
      </c>
      <c r="AK724" s="56">
        <v>16175714.5</v>
      </c>
      <c r="AL724" s="43">
        <v>0</v>
      </c>
      <c r="AM724" s="43">
        <v>0</v>
      </c>
      <c r="AN724" s="43">
        <v>0</v>
      </c>
      <c r="AO724" s="43">
        <v>0</v>
      </c>
      <c r="AP724" s="43">
        <v>0</v>
      </c>
      <c r="AQ724" s="43">
        <v>0</v>
      </c>
      <c r="AR724" s="43">
        <v>0</v>
      </c>
      <c r="AS724" s="43">
        <v>0</v>
      </c>
      <c r="AT724" s="43">
        <v>0</v>
      </c>
      <c r="AU724" s="43">
        <v>0</v>
      </c>
      <c r="AV724" s="43"/>
      <c r="AW724" s="19"/>
      <c r="AX724" s="24">
        <f t="shared" si="127"/>
        <v>23490203.5</v>
      </c>
      <c r="AY724" s="24">
        <f t="shared" si="128"/>
        <v>0</v>
      </c>
      <c r="AZ724" s="24">
        <f t="shared" si="129"/>
        <v>23490203.5</v>
      </c>
      <c r="BA724" s="457">
        <f t="shared" si="130"/>
        <v>6</v>
      </c>
      <c r="BB724" s="217">
        <f t="shared" si="134"/>
        <v>0.40779881862308093</v>
      </c>
      <c r="BC724" s="216">
        <f t="shared" si="131"/>
        <v>1</v>
      </c>
      <c r="BD724" s="14">
        <f t="shared" si="124"/>
        <v>233</v>
      </c>
      <c r="BE724" s="349">
        <f t="shared" si="133"/>
        <v>39665918</v>
      </c>
    </row>
    <row r="725" spans="1:57" s="14" customFormat="1" x14ac:dyDescent="0.2">
      <c r="A725" s="40">
        <v>42534</v>
      </c>
      <c r="B725" s="22">
        <v>9096839013</v>
      </c>
      <c r="C725" s="22">
        <f>COUNTIF(СписМінфін!$B$2:$B$101,F725)</f>
        <v>1</v>
      </c>
      <c r="D725" s="461">
        <v>9096839013</v>
      </c>
      <c r="E725" s="22" t="str">
        <f t="shared" si="132"/>
        <v>6ТОВАРИСТВО З ОБМЕЖЕНОЮ ВIДПОВIДАЛЬНIСТЮ "КЕРНЕЛ-ТРЕЙД"</v>
      </c>
      <c r="F725" s="71" t="s">
        <v>45</v>
      </c>
      <c r="G725" s="41">
        <v>314543826559</v>
      </c>
      <c r="H725" s="462">
        <v>42534</v>
      </c>
      <c r="I725" s="40">
        <v>42534</v>
      </c>
      <c r="J725" s="40" t="s">
        <v>108</v>
      </c>
      <c r="K725" s="42">
        <v>672650000</v>
      </c>
      <c r="L725" s="40">
        <v>42572</v>
      </c>
      <c r="M725" s="24">
        <f t="shared" si="125"/>
        <v>662317750.24000001</v>
      </c>
      <c r="N725" s="40">
        <v>42573</v>
      </c>
      <c r="O725" s="24">
        <v>654026333</v>
      </c>
      <c r="P725" s="31">
        <v>42755</v>
      </c>
      <c r="Q725" s="32">
        <v>8291417.2400000002</v>
      </c>
      <c r="R725" s="43">
        <v>0</v>
      </c>
      <c r="S725" s="43">
        <v>0</v>
      </c>
      <c r="T725" s="43">
        <v>0</v>
      </c>
      <c r="U725" s="43">
        <v>0</v>
      </c>
      <c r="V725" s="43">
        <v>0</v>
      </c>
      <c r="W725" s="43">
        <v>0</v>
      </c>
      <c r="X725" s="43">
        <v>0</v>
      </c>
      <c r="Y725" s="223">
        <v>0</v>
      </c>
      <c r="Z725" s="339"/>
      <c r="AA725" s="229">
        <v>42719</v>
      </c>
      <c r="AB725" s="32">
        <v>8531401</v>
      </c>
      <c r="AC725" s="30">
        <v>4441771</v>
      </c>
      <c r="AD725" s="40" t="s">
        <v>108</v>
      </c>
      <c r="AE725" s="42" t="s">
        <v>108</v>
      </c>
      <c r="AF725" s="241" t="s">
        <v>108</v>
      </c>
      <c r="AG725" s="252"/>
      <c r="AH725" s="228">
        <v>0</v>
      </c>
      <c r="AI725" s="56">
        <f t="shared" si="126"/>
        <v>662317750.24000001</v>
      </c>
      <c r="AJ725" s="31">
        <v>42580</v>
      </c>
      <c r="AK725" s="30">
        <v>654026333</v>
      </c>
      <c r="AL725" s="31">
        <v>42768</v>
      </c>
      <c r="AM725" s="32">
        <v>8291417.2400000002</v>
      </c>
      <c r="AN725" s="43">
        <v>0</v>
      </c>
      <c r="AO725" s="43">
        <v>0</v>
      </c>
      <c r="AP725" s="43">
        <v>0</v>
      </c>
      <c r="AQ725" s="43">
        <v>0</v>
      </c>
      <c r="AR725" s="43">
        <v>0</v>
      </c>
      <c r="AS725" s="43">
        <v>0</v>
      </c>
      <c r="AT725" s="43">
        <v>0</v>
      </c>
      <c r="AU725" s="43">
        <v>0</v>
      </c>
      <c r="AV725" s="43"/>
      <c r="AW725" s="19"/>
      <c r="AX725" s="24">
        <f t="shared" si="127"/>
        <v>5890478.7599999905</v>
      </c>
      <c r="AY725" s="24">
        <f t="shared" si="128"/>
        <v>0</v>
      </c>
      <c r="AZ725" s="24">
        <f t="shared" si="129"/>
        <v>10332249.75999999</v>
      </c>
      <c r="BA725" s="457">
        <f t="shared" si="130"/>
        <v>6</v>
      </c>
      <c r="BB725" s="217">
        <f t="shared" si="134"/>
        <v>0.99118466594041299</v>
      </c>
      <c r="BC725" s="216">
        <f t="shared" si="131"/>
        <v>1</v>
      </c>
      <c r="BD725" s="14">
        <f t="shared" si="124"/>
        <v>39</v>
      </c>
      <c r="BE725" s="349">
        <f t="shared" si="133"/>
        <v>668208229</v>
      </c>
    </row>
    <row r="726" spans="1:57" s="14" customFormat="1" x14ac:dyDescent="0.2">
      <c r="A726" s="40">
        <v>42563</v>
      </c>
      <c r="B726" s="22">
        <v>9116730492</v>
      </c>
      <c r="C726" s="22">
        <f>COUNTIF(СписМінфін!$B$2:$B$101,F726)</f>
        <v>1</v>
      </c>
      <c r="D726" s="22">
        <v>9116730492</v>
      </c>
      <c r="E726" s="22" t="str">
        <f t="shared" si="132"/>
        <v>7ТОВАРИСТВО З ОБМЕЖЕНОЮ ВIДПОВIДАЛЬНIСТЮ "КЕРНЕЛ-ТРЕЙД"</v>
      </c>
      <c r="F726" s="71" t="s">
        <v>45</v>
      </c>
      <c r="G726" s="41">
        <v>314543826559</v>
      </c>
      <c r="H726" s="40">
        <v>42563</v>
      </c>
      <c r="I726" s="40">
        <v>42563</v>
      </c>
      <c r="J726" s="40" t="s">
        <v>108</v>
      </c>
      <c r="K726" s="42">
        <v>373300000</v>
      </c>
      <c r="L726" s="40">
        <v>42608</v>
      </c>
      <c r="M726" s="24">
        <f t="shared" si="125"/>
        <v>348026823.89999998</v>
      </c>
      <c r="N726" s="40">
        <v>42608</v>
      </c>
      <c r="O726" s="24">
        <v>340246930.25999999</v>
      </c>
      <c r="P726" s="31">
        <v>42755</v>
      </c>
      <c r="Q726" s="32">
        <v>7779893.6399999997</v>
      </c>
      <c r="R726" s="43">
        <v>0</v>
      </c>
      <c r="S726" s="43">
        <v>0</v>
      </c>
      <c r="T726" s="43">
        <v>0</v>
      </c>
      <c r="U726" s="43">
        <v>0</v>
      </c>
      <c r="V726" s="43">
        <v>0</v>
      </c>
      <c r="W726" s="43">
        <v>0</v>
      </c>
      <c r="X726" s="43">
        <v>0</v>
      </c>
      <c r="Y726" s="223">
        <v>0</v>
      </c>
      <c r="Z726" s="339"/>
      <c r="AA726" s="229">
        <v>42719</v>
      </c>
      <c r="AB726" s="32">
        <v>8531401</v>
      </c>
      <c r="AC726" s="30">
        <v>12744078</v>
      </c>
      <c r="AD726" s="40" t="s">
        <v>108</v>
      </c>
      <c r="AE726" s="42" t="s">
        <v>108</v>
      </c>
      <c r="AF726" s="241" t="s">
        <v>108</v>
      </c>
      <c r="AG726" s="252"/>
      <c r="AH726" s="228">
        <v>0</v>
      </c>
      <c r="AI726" s="56">
        <f t="shared" si="126"/>
        <v>348026823.89999998</v>
      </c>
      <c r="AJ726" s="31">
        <v>42613</v>
      </c>
      <c r="AK726" s="30">
        <v>340246930.25999999</v>
      </c>
      <c r="AL726" s="31">
        <v>42768</v>
      </c>
      <c r="AM726" s="32">
        <v>7779893.6399999997</v>
      </c>
      <c r="AN726" s="43">
        <v>0</v>
      </c>
      <c r="AO726" s="43">
        <v>0</v>
      </c>
      <c r="AP726" s="43">
        <v>0</v>
      </c>
      <c r="AQ726" s="43">
        <v>0</v>
      </c>
      <c r="AR726" s="43">
        <v>0</v>
      </c>
      <c r="AS726" s="43">
        <v>0</v>
      </c>
      <c r="AT726" s="43">
        <v>0</v>
      </c>
      <c r="AU726" s="43">
        <v>0</v>
      </c>
      <c r="AV726" s="43"/>
      <c r="AW726" s="19"/>
      <c r="AX726" s="24">
        <f t="shared" si="127"/>
        <v>12529098.100000024</v>
      </c>
      <c r="AY726" s="24">
        <f t="shared" si="128"/>
        <v>0</v>
      </c>
      <c r="AZ726" s="24">
        <f t="shared" si="129"/>
        <v>25273176.100000024</v>
      </c>
      <c r="BA726" s="457">
        <f t="shared" si="130"/>
        <v>7</v>
      </c>
      <c r="BB726" s="217">
        <f t="shared" si="134"/>
        <v>0.96525061069444862</v>
      </c>
      <c r="BC726" s="216">
        <f t="shared" si="131"/>
        <v>1</v>
      </c>
      <c r="BD726" s="14">
        <f t="shared" si="124"/>
        <v>45</v>
      </c>
      <c r="BE726" s="349">
        <f t="shared" si="133"/>
        <v>360555922</v>
      </c>
    </row>
    <row r="727" spans="1:57" s="14" customFormat="1" x14ac:dyDescent="0.2">
      <c r="A727" s="40">
        <v>42593</v>
      </c>
      <c r="B727" s="22">
        <v>9141989211</v>
      </c>
      <c r="C727" s="22">
        <f>COUNTIF(СписМінфін!$B$2:$B$101,F727)</f>
        <v>1</v>
      </c>
      <c r="D727" s="22">
        <v>9141989211</v>
      </c>
      <c r="E727" s="22" t="str">
        <f t="shared" si="132"/>
        <v>8ТОВАРИСТВО З ОБМЕЖЕНОЮ ВIДПОВIДАЛЬНIСТЮ "КЕРНЕЛ-ТРЕЙД"</v>
      </c>
      <c r="F727" s="71" t="s">
        <v>45</v>
      </c>
      <c r="G727" s="41">
        <v>314543826559</v>
      </c>
      <c r="H727" s="40">
        <v>42593</v>
      </c>
      <c r="I727" s="40">
        <v>42593</v>
      </c>
      <c r="J727" s="40" t="s">
        <v>108</v>
      </c>
      <c r="K727" s="42">
        <v>385070000</v>
      </c>
      <c r="L727" s="40">
        <v>42634</v>
      </c>
      <c r="M727" s="24">
        <f t="shared" si="125"/>
        <v>378097220.54000002</v>
      </c>
      <c r="N727" s="40">
        <v>42636</v>
      </c>
      <c r="O727" s="24">
        <v>369716563.56999999</v>
      </c>
      <c r="P727" s="31">
        <v>42696</v>
      </c>
      <c r="Q727" s="32">
        <v>3268476.75</v>
      </c>
      <c r="R727" s="31">
        <v>42755</v>
      </c>
      <c r="S727" s="32">
        <v>5112180.22</v>
      </c>
      <c r="T727" s="43">
        <v>0</v>
      </c>
      <c r="U727" s="43">
        <v>0</v>
      </c>
      <c r="V727" s="43">
        <v>0</v>
      </c>
      <c r="W727" s="43">
        <v>0</v>
      </c>
      <c r="X727" s="43">
        <v>0</v>
      </c>
      <c r="Y727" s="223">
        <v>0</v>
      </c>
      <c r="Z727" s="339"/>
      <c r="AA727" s="228">
        <v>0</v>
      </c>
      <c r="AB727" s="43">
        <v>0</v>
      </c>
      <c r="AC727" s="43">
        <v>0</v>
      </c>
      <c r="AD727" s="43">
        <v>0</v>
      </c>
      <c r="AE727" s="43">
        <v>0</v>
      </c>
      <c r="AF727" s="223">
        <v>0</v>
      </c>
      <c r="AG727" s="234"/>
      <c r="AH727" s="228">
        <v>0</v>
      </c>
      <c r="AI727" s="56">
        <f t="shared" si="126"/>
        <v>378097220.54000002</v>
      </c>
      <c r="AJ727" s="31">
        <v>42642</v>
      </c>
      <c r="AK727" s="30">
        <v>369716563.56999999</v>
      </c>
      <c r="AL727" s="31">
        <v>42704</v>
      </c>
      <c r="AM727" s="32">
        <v>3268476.75</v>
      </c>
      <c r="AN727" s="31">
        <v>42768</v>
      </c>
      <c r="AO727" s="32">
        <v>5112180.22</v>
      </c>
      <c r="AP727" s="43">
        <v>0</v>
      </c>
      <c r="AQ727" s="43">
        <v>0</v>
      </c>
      <c r="AR727" s="43">
        <v>0</v>
      </c>
      <c r="AS727" s="43">
        <v>0</v>
      </c>
      <c r="AT727" s="43">
        <v>0</v>
      </c>
      <c r="AU727" s="43">
        <v>0</v>
      </c>
      <c r="AV727" s="43"/>
      <c r="AW727" s="19"/>
      <c r="AX727" s="24">
        <f t="shared" si="127"/>
        <v>6972779.4599999785</v>
      </c>
      <c r="AY727" s="24">
        <f t="shared" si="128"/>
        <v>0</v>
      </c>
      <c r="AZ727" s="24">
        <f t="shared" si="129"/>
        <v>6972779.4599999785</v>
      </c>
      <c r="BA727" s="457">
        <f t="shared" si="130"/>
        <v>8</v>
      </c>
      <c r="BB727" s="217">
        <f t="shared" si="134"/>
        <v>0.9818921768509622</v>
      </c>
      <c r="BC727" s="216">
        <f t="shared" si="131"/>
        <v>1</v>
      </c>
      <c r="BD727" s="14">
        <f t="shared" si="124"/>
        <v>43</v>
      </c>
      <c r="BE727" s="349">
        <f t="shared" si="133"/>
        <v>385070000</v>
      </c>
    </row>
    <row r="728" spans="1:57" s="14" customFormat="1" x14ac:dyDescent="0.2">
      <c r="A728" s="40">
        <v>42625</v>
      </c>
      <c r="B728" s="22">
        <v>9165071024</v>
      </c>
      <c r="C728" s="22">
        <f>COUNTIF(СписМінфін!$B$2:$B$101,F728)</f>
        <v>1</v>
      </c>
      <c r="D728" s="22">
        <v>9165071024</v>
      </c>
      <c r="E728" s="22" t="str">
        <f t="shared" si="132"/>
        <v>9ТОВАРИСТВО З ОБМЕЖЕНОЮ ВIДПОВIДАЛЬНIСТЮ "КЕРНЕЛ-ТРЕЙД"</v>
      </c>
      <c r="F728" s="71" t="s">
        <v>45</v>
      </c>
      <c r="G728" s="41">
        <v>314543826559</v>
      </c>
      <c r="H728" s="40">
        <v>42625</v>
      </c>
      <c r="I728" s="40">
        <v>42625</v>
      </c>
      <c r="J728" s="40" t="s">
        <v>108</v>
      </c>
      <c r="K728" s="42">
        <v>339490000</v>
      </c>
      <c r="L728" s="40">
        <v>42663</v>
      </c>
      <c r="M728" s="24">
        <f t="shared" si="125"/>
        <v>308237479.88000005</v>
      </c>
      <c r="N728" s="31">
        <v>42664</v>
      </c>
      <c r="O728" s="30">
        <v>292999478.85000002</v>
      </c>
      <c r="P728" s="31">
        <v>42696</v>
      </c>
      <c r="Q728" s="32">
        <v>12024364.48</v>
      </c>
      <c r="R728" s="31">
        <v>42755</v>
      </c>
      <c r="S728" s="32">
        <v>3213636.55</v>
      </c>
      <c r="T728" s="43">
        <v>0</v>
      </c>
      <c r="U728" s="43">
        <v>0</v>
      </c>
      <c r="V728" s="43">
        <v>0</v>
      </c>
      <c r="W728" s="43">
        <v>0</v>
      </c>
      <c r="X728" s="43">
        <v>0</v>
      </c>
      <c r="Y728" s="223">
        <v>0</v>
      </c>
      <c r="Z728" s="339"/>
      <c r="AA728" s="228">
        <v>0</v>
      </c>
      <c r="AB728" s="43">
        <v>0</v>
      </c>
      <c r="AC728" s="43">
        <v>0</v>
      </c>
      <c r="AD728" s="43">
        <v>0</v>
      </c>
      <c r="AE728" s="43">
        <v>0</v>
      </c>
      <c r="AF728" s="223">
        <v>0</v>
      </c>
      <c r="AG728" s="234"/>
      <c r="AH728" s="228">
        <v>0</v>
      </c>
      <c r="AI728" s="56">
        <f t="shared" si="126"/>
        <v>308237479.88000005</v>
      </c>
      <c r="AJ728" s="31">
        <v>42670</v>
      </c>
      <c r="AK728" s="30">
        <v>292999478.85000002</v>
      </c>
      <c r="AL728" s="31">
        <v>42704</v>
      </c>
      <c r="AM728" s="32">
        <v>12024364.48</v>
      </c>
      <c r="AN728" s="31">
        <v>42768</v>
      </c>
      <c r="AO728" s="32">
        <v>3213636.55</v>
      </c>
      <c r="AP728" s="43">
        <v>0</v>
      </c>
      <c r="AQ728" s="43">
        <v>0</v>
      </c>
      <c r="AR728" s="43">
        <v>0</v>
      </c>
      <c r="AS728" s="43">
        <v>0</v>
      </c>
      <c r="AT728" s="43">
        <v>0</v>
      </c>
      <c r="AU728" s="43">
        <v>0</v>
      </c>
      <c r="AV728" s="43"/>
      <c r="AW728" s="19"/>
      <c r="AX728" s="24">
        <f t="shared" si="127"/>
        <v>31252520.119999945</v>
      </c>
      <c r="AY728" s="24">
        <f t="shared" si="128"/>
        <v>0</v>
      </c>
      <c r="AZ728" s="24">
        <f t="shared" si="129"/>
        <v>31252520.119999945</v>
      </c>
      <c r="BA728" s="457">
        <f t="shared" si="130"/>
        <v>9</v>
      </c>
      <c r="BB728" s="217">
        <f t="shared" si="134"/>
        <v>0.90794273728239439</v>
      </c>
      <c r="BC728" s="216">
        <f t="shared" si="131"/>
        <v>1</v>
      </c>
      <c r="BD728" s="14">
        <f t="shared" si="124"/>
        <v>39</v>
      </c>
      <c r="BE728" s="349">
        <f t="shared" si="133"/>
        <v>339490000</v>
      </c>
    </row>
    <row r="729" spans="1:57" s="14" customFormat="1" x14ac:dyDescent="0.2">
      <c r="A729" s="40">
        <v>42655</v>
      </c>
      <c r="B729" s="22">
        <v>9189649807</v>
      </c>
      <c r="C729" s="22">
        <f>COUNTIF(СписМінфін!$B$2:$B$101,F729)</f>
        <v>1</v>
      </c>
      <c r="D729" s="22">
        <v>9189649807</v>
      </c>
      <c r="E729" s="22" t="str">
        <f t="shared" si="132"/>
        <v>10ТОВАРИСТВО З ОБМЕЖЕНОЮ ВIДПОВIДАЛЬНIСТЮ "КЕРНЕЛ-ТРЕЙД"</v>
      </c>
      <c r="F729" s="71" t="s">
        <v>45</v>
      </c>
      <c r="G729" s="41">
        <v>314543826559</v>
      </c>
      <c r="H729" s="40">
        <v>42655</v>
      </c>
      <c r="I729" s="40">
        <v>42655</v>
      </c>
      <c r="J729" s="40" t="s">
        <v>108</v>
      </c>
      <c r="K729" s="42">
        <v>649830000</v>
      </c>
      <c r="L729" s="40">
        <v>42692</v>
      </c>
      <c r="M729" s="24">
        <f t="shared" si="125"/>
        <v>580496032.01999998</v>
      </c>
      <c r="N729" s="40">
        <v>42695</v>
      </c>
      <c r="O729" s="24">
        <v>580496032.01999998</v>
      </c>
      <c r="P729" s="43">
        <v>0</v>
      </c>
      <c r="Q729" s="43">
        <v>0</v>
      </c>
      <c r="R729" s="43">
        <v>0</v>
      </c>
      <c r="S729" s="43">
        <v>0</v>
      </c>
      <c r="T729" s="43">
        <v>0</v>
      </c>
      <c r="U729" s="43">
        <v>0</v>
      </c>
      <c r="V729" s="43">
        <v>0</v>
      </c>
      <c r="W729" s="43">
        <v>0</v>
      </c>
      <c r="X729" s="43">
        <v>0</v>
      </c>
      <c r="Y729" s="223">
        <v>0</v>
      </c>
      <c r="Z729" s="339"/>
      <c r="AA729" s="228">
        <v>0</v>
      </c>
      <c r="AB729" s="43">
        <v>0</v>
      </c>
      <c r="AC729" s="43">
        <v>0</v>
      </c>
      <c r="AD729" s="43">
        <v>0</v>
      </c>
      <c r="AE729" s="43">
        <v>0</v>
      </c>
      <c r="AF729" s="223">
        <v>0</v>
      </c>
      <c r="AG729" s="234"/>
      <c r="AH729" s="228">
        <v>0</v>
      </c>
      <c r="AI729" s="56">
        <f t="shared" si="126"/>
        <v>580496032.01999998</v>
      </c>
      <c r="AJ729" s="40">
        <v>42704</v>
      </c>
      <c r="AK729" s="56">
        <v>580496032.01999998</v>
      </c>
      <c r="AL729" s="43">
        <v>0</v>
      </c>
      <c r="AM729" s="43">
        <v>0</v>
      </c>
      <c r="AN729" s="43">
        <v>0</v>
      </c>
      <c r="AO729" s="43">
        <v>0</v>
      </c>
      <c r="AP729" s="43">
        <v>0</v>
      </c>
      <c r="AQ729" s="43">
        <v>0</v>
      </c>
      <c r="AR729" s="43">
        <v>0</v>
      </c>
      <c r="AS729" s="43">
        <v>0</v>
      </c>
      <c r="AT729" s="43">
        <v>0</v>
      </c>
      <c r="AU729" s="43">
        <v>0</v>
      </c>
      <c r="AV729" s="43"/>
      <c r="AW729" s="19"/>
      <c r="AX729" s="24">
        <f t="shared" si="127"/>
        <v>69333967.980000019</v>
      </c>
      <c r="AY729" s="24">
        <f t="shared" si="128"/>
        <v>0</v>
      </c>
      <c r="AZ729" s="24">
        <f t="shared" si="129"/>
        <v>69333967.980000019</v>
      </c>
      <c r="BA729" s="457">
        <f t="shared" si="130"/>
        <v>10</v>
      </c>
      <c r="BB729" s="217">
        <f t="shared" si="134"/>
        <v>0.89330445196435992</v>
      </c>
      <c r="BC729" s="216">
        <f t="shared" si="131"/>
        <v>1</v>
      </c>
      <c r="BD729" s="14">
        <f t="shared" si="124"/>
        <v>40</v>
      </c>
      <c r="BE729" s="349">
        <f t="shared" si="133"/>
        <v>649830000</v>
      </c>
    </row>
    <row r="730" spans="1:57" s="14" customFormat="1" x14ac:dyDescent="0.2">
      <c r="A730" s="40">
        <v>42691</v>
      </c>
      <c r="B730" s="22">
        <v>9220482470</v>
      </c>
      <c r="C730" s="22">
        <f>COUNTIF(СписМінфін!$B$2:$B$101,F730)</f>
        <v>1</v>
      </c>
      <c r="D730" s="22">
        <v>9220482470</v>
      </c>
      <c r="E730" s="22" t="str">
        <f t="shared" si="132"/>
        <v>11ТОВАРИСТВО З ОБМЕЖЕНОЮ ВIДПОВIДАЛЬНIСТЮ "КЕРНЕЛ-ТРЕЙД"</v>
      </c>
      <c r="F730" s="71" t="s">
        <v>45</v>
      </c>
      <c r="G730" s="41">
        <v>314543826559</v>
      </c>
      <c r="H730" s="40">
        <v>42691</v>
      </c>
      <c r="I730" s="40">
        <v>42691</v>
      </c>
      <c r="J730" s="40" t="s">
        <v>108</v>
      </c>
      <c r="K730" s="42">
        <v>785410000</v>
      </c>
      <c r="L730" s="40">
        <v>42725</v>
      </c>
      <c r="M730" s="24">
        <f t="shared" si="125"/>
        <v>764033831.01999998</v>
      </c>
      <c r="N730" s="40">
        <v>42725</v>
      </c>
      <c r="O730" s="24">
        <v>764033831.01999998</v>
      </c>
      <c r="P730" s="43">
        <v>0</v>
      </c>
      <c r="Q730" s="43">
        <v>0</v>
      </c>
      <c r="R730" s="43">
        <v>0</v>
      </c>
      <c r="S730" s="43">
        <v>0</v>
      </c>
      <c r="T730" s="43">
        <v>0</v>
      </c>
      <c r="U730" s="43">
        <v>0</v>
      </c>
      <c r="V730" s="43">
        <v>0</v>
      </c>
      <c r="W730" s="43">
        <v>0</v>
      </c>
      <c r="X730" s="43">
        <v>0</v>
      </c>
      <c r="Y730" s="223">
        <v>0</v>
      </c>
      <c r="Z730" s="339"/>
      <c r="AA730" s="228">
        <v>0</v>
      </c>
      <c r="AB730" s="43">
        <v>0</v>
      </c>
      <c r="AC730" s="43">
        <v>0</v>
      </c>
      <c r="AD730" s="43">
        <v>0</v>
      </c>
      <c r="AE730" s="43">
        <v>0</v>
      </c>
      <c r="AF730" s="223">
        <v>0</v>
      </c>
      <c r="AG730" s="234"/>
      <c r="AH730" s="228">
        <v>0</v>
      </c>
      <c r="AI730" s="56">
        <f t="shared" si="126"/>
        <v>764033831.01999998</v>
      </c>
      <c r="AJ730" s="40">
        <v>42730</v>
      </c>
      <c r="AK730" s="56">
        <v>764033831.01999998</v>
      </c>
      <c r="AL730" s="43">
        <v>0</v>
      </c>
      <c r="AM730" s="43">
        <v>0</v>
      </c>
      <c r="AN730" s="43">
        <v>0</v>
      </c>
      <c r="AO730" s="43">
        <v>0</v>
      </c>
      <c r="AP730" s="43">
        <v>0</v>
      </c>
      <c r="AQ730" s="43">
        <v>0</v>
      </c>
      <c r="AR730" s="43">
        <v>0</v>
      </c>
      <c r="AS730" s="43">
        <v>0</v>
      </c>
      <c r="AT730" s="43">
        <v>0</v>
      </c>
      <c r="AU730" s="43">
        <v>0</v>
      </c>
      <c r="AV730" s="43"/>
      <c r="AW730" s="19"/>
      <c r="AX730" s="24">
        <f t="shared" si="127"/>
        <v>21376168.980000019</v>
      </c>
      <c r="AY730" s="24">
        <f t="shared" si="128"/>
        <v>0</v>
      </c>
      <c r="AZ730" s="24">
        <f t="shared" si="129"/>
        <v>21376168.980000019</v>
      </c>
      <c r="BA730" s="457">
        <f t="shared" si="130"/>
        <v>11</v>
      </c>
      <c r="BB730" s="217">
        <f t="shared" si="134"/>
        <v>0.97278342651608707</v>
      </c>
      <c r="BC730" s="216">
        <f t="shared" si="131"/>
        <v>1</v>
      </c>
      <c r="BD730" s="14">
        <f t="shared" si="124"/>
        <v>34</v>
      </c>
      <c r="BE730" s="349">
        <f t="shared" si="133"/>
        <v>785410000</v>
      </c>
    </row>
    <row r="731" spans="1:57" s="14" customFormat="1" x14ac:dyDescent="0.2">
      <c r="A731" s="40">
        <v>42717</v>
      </c>
      <c r="B731" s="22">
        <v>9240229207</v>
      </c>
      <c r="C731" s="22">
        <f>COUNTIF(СписМінфін!$B$2:$B$101,F731)</f>
        <v>1</v>
      </c>
      <c r="D731" s="22">
        <v>9240229207</v>
      </c>
      <c r="E731" s="22" t="str">
        <f t="shared" si="132"/>
        <v>12ТОВАРИСТВО З ОБМЕЖЕНОЮ ВIДПОВIДАЛЬНIСТЮ "КЕРНЕЛ-ТРЕЙД"</v>
      </c>
      <c r="F731" s="71" t="s">
        <v>45</v>
      </c>
      <c r="G731" s="41">
        <v>314543826559</v>
      </c>
      <c r="H731" s="40">
        <v>42717</v>
      </c>
      <c r="I731" s="40">
        <v>42717</v>
      </c>
      <c r="J731" s="40" t="s">
        <v>108</v>
      </c>
      <c r="K731" s="42">
        <v>887130000</v>
      </c>
      <c r="L731" s="40">
        <v>42754</v>
      </c>
      <c r="M731" s="24">
        <f t="shared" si="125"/>
        <v>882375470.44000006</v>
      </c>
      <c r="N731" s="40">
        <v>42754</v>
      </c>
      <c r="O731" s="24">
        <v>882375470.44000006</v>
      </c>
      <c r="P731" s="43">
        <v>0</v>
      </c>
      <c r="Q731" s="43">
        <v>0</v>
      </c>
      <c r="R731" s="43">
        <v>0</v>
      </c>
      <c r="S731" s="43">
        <v>0</v>
      </c>
      <c r="T731" s="43">
        <v>0</v>
      </c>
      <c r="U731" s="43">
        <v>0</v>
      </c>
      <c r="V731" s="43">
        <v>0</v>
      </c>
      <c r="W731" s="43">
        <v>0</v>
      </c>
      <c r="X731" s="43">
        <v>0</v>
      </c>
      <c r="Y731" s="223">
        <v>0</v>
      </c>
      <c r="Z731" s="339"/>
      <c r="AA731" s="228">
        <v>0</v>
      </c>
      <c r="AB731" s="43">
        <v>0</v>
      </c>
      <c r="AC731" s="43">
        <v>0</v>
      </c>
      <c r="AD731" s="43">
        <v>0</v>
      </c>
      <c r="AE731" s="43">
        <v>0</v>
      </c>
      <c r="AF731" s="223">
        <v>0</v>
      </c>
      <c r="AG731" s="234"/>
      <c r="AH731" s="228">
        <v>0</v>
      </c>
      <c r="AI731" s="56">
        <f t="shared" si="126"/>
        <v>882375470.44000006</v>
      </c>
      <c r="AJ731" s="40">
        <v>42786</v>
      </c>
      <c r="AK731" s="56">
        <v>882375470.44000006</v>
      </c>
      <c r="AL731" s="43">
        <v>0</v>
      </c>
      <c r="AM731" s="43">
        <v>0</v>
      </c>
      <c r="AN731" s="43">
        <v>0</v>
      </c>
      <c r="AO731" s="43">
        <v>0</v>
      </c>
      <c r="AP731" s="43">
        <v>0</v>
      </c>
      <c r="AQ731" s="43">
        <v>0</v>
      </c>
      <c r="AR731" s="43">
        <v>0</v>
      </c>
      <c r="AS731" s="43">
        <v>0</v>
      </c>
      <c r="AT731" s="43">
        <v>0</v>
      </c>
      <c r="AU731" s="43">
        <v>0</v>
      </c>
      <c r="AV731" s="43"/>
      <c r="AW731" s="19"/>
      <c r="AX731" s="24">
        <f t="shared" si="127"/>
        <v>4754529.5599999428</v>
      </c>
      <c r="AY731" s="24">
        <f t="shared" si="128"/>
        <v>0</v>
      </c>
      <c r="AZ731" s="24">
        <f t="shared" si="129"/>
        <v>4754529.5599999428</v>
      </c>
      <c r="BA731" s="457">
        <f t="shared" si="130"/>
        <v>12</v>
      </c>
      <c r="BB731" s="217">
        <f t="shared" si="134"/>
        <v>0.99464054923179246</v>
      </c>
      <c r="BC731" s="216">
        <f t="shared" si="131"/>
        <v>1</v>
      </c>
      <c r="BD731" s="14">
        <f t="shared" ref="BD731:BD794" si="135">IF(N731=0,"Немає висновку",N731-H731)</f>
        <v>37</v>
      </c>
      <c r="BE731" s="349">
        <f t="shared" si="133"/>
        <v>887130000</v>
      </c>
    </row>
    <row r="732" spans="1:57" s="14" customFormat="1" x14ac:dyDescent="0.2">
      <c r="A732" s="40">
        <v>42429</v>
      </c>
      <c r="B732" s="22">
        <v>9025925957</v>
      </c>
      <c r="C732" s="22">
        <f>COUNTIF(СписМінфін!$B$2:$B$101,F732)</f>
        <v>1</v>
      </c>
      <c r="D732" s="22">
        <v>9025925957</v>
      </c>
      <c r="E732" s="22" t="str">
        <f t="shared" si="132"/>
        <v>2ТОВАРИСТВО З ОБМЕЖЕНОЮ ВIДПОВIДАЛЬНIСТЮ "КЛОВ"</v>
      </c>
      <c r="F732" s="71" t="s">
        <v>33</v>
      </c>
      <c r="G732" s="41">
        <v>311115626107</v>
      </c>
      <c r="H732" s="40">
        <v>42429</v>
      </c>
      <c r="I732" s="40">
        <v>42429</v>
      </c>
      <c r="J732" s="40" t="s">
        <v>108</v>
      </c>
      <c r="K732" s="42">
        <v>33000000</v>
      </c>
      <c r="L732" s="40">
        <v>42514</v>
      </c>
      <c r="M732" s="24">
        <f t="shared" si="125"/>
        <v>33000000</v>
      </c>
      <c r="N732" s="40">
        <v>42514</v>
      </c>
      <c r="O732" s="24">
        <v>33000000</v>
      </c>
      <c r="P732" s="43">
        <v>0</v>
      </c>
      <c r="Q732" s="43">
        <v>0</v>
      </c>
      <c r="R732" s="43">
        <v>0</v>
      </c>
      <c r="S732" s="43">
        <v>0</v>
      </c>
      <c r="T732" s="43">
        <v>0</v>
      </c>
      <c r="U732" s="43">
        <v>0</v>
      </c>
      <c r="V732" s="43">
        <v>0</v>
      </c>
      <c r="W732" s="43">
        <v>0</v>
      </c>
      <c r="X732" s="43">
        <v>0</v>
      </c>
      <c r="Y732" s="223">
        <v>0</v>
      </c>
      <c r="Z732" s="339"/>
      <c r="AA732" s="228">
        <v>0</v>
      </c>
      <c r="AB732" s="43">
        <v>0</v>
      </c>
      <c r="AC732" s="43">
        <v>0</v>
      </c>
      <c r="AD732" s="43">
        <v>0</v>
      </c>
      <c r="AE732" s="43">
        <v>0</v>
      </c>
      <c r="AF732" s="223">
        <v>0</v>
      </c>
      <c r="AG732" s="234"/>
      <c r="AH732" s="228">
        <v>0</v>
      </c>
      <c r="AI732" s="56">
        <f t="shared" si="126"/>
        <v>33000000</v>
      </c>
      <c r="AJ732" s="40">
        <v>42517</v>
      </c>
      <c r="AK732" s="56">
        <v>33000000</v>
      </c>
      <c r="AL732" s="43">
        <v>0</v>
      </c>
      <c r="AM732" s="43">
        <v>0</v>
      </c>
      <c r="AN732" s="43">
        <v>0</v>
      </c>
      <c r="AO732" s="43">
        <v>0</v>
      </c>
      <c r="AP732" s="43">
        <v>0</v>
      </c>
      <c r="AQ732" s="43">
        <v>0</v>
      </c>
      <c r="AR732" s="43">
        <v>0</v>
      </c>
      <c r="AS732" s="43">
        <v>0</v>
      </c>
      <c r="AT732" s="43">
        <v>0</v>
      </c>
      <c r="AU732" s="43">
        <v>0</v>
      </c>
      <c r="AV732" s="43"/>
      <c r="AW732" s="19"/>
      <c r="AX732" s="24">
        <f t="shared" si="127"/>
        <v>0</v>
      </c>
      <c r="AY732" s="24">
        <f t="shared" si="128"/>
        <v>0</v>
      </c>
      <c r="AZ732" s="24">
        <f t="shared" si="129"/>
        <v>0</v>
      </c>
      <c r="BA732" s="457">
        <f t="shared" si="130"/>
        <v>2</v>
      </c>
      <c r="BB732" s="217">
        <f t="shared" si="134"/>
        <v>1</v>
      </c>
      <c r="BC732" s="216">
        <f t="shared" si="131"/>
        <v>1</v>
      </c>
      <c r="BD732" s="14">
        <f t="shared" si="135"/>
        <v>85</v>
      </c>
      <c r="BE732" s="349">
        <f t="shared" si="133"/>
        <v>33000000</v>
      </c>
    </row>
    <row r="733" spans="1:57" s="14" customFormat="1" x14ac:dyDescent="0.2">
      <c r="A733" s="40">
        <v>42450</v>
      </c>
      <c r="B733" s="22">
        <v>9039860506</v>
      </c>
      <c r="C733" s="22">
        <f>COUNTIF(СписМінфін!$B$2:$B$101,F733)</f>
        <v>1</v>
      </c>
      <c r="D733" s="22">
        <v>9039860506</v>
      </c>
      <c r="E733" s="22" t="str">
        <f t="shared" si="132"/>
        <v>3ТОВАРИСТВО З ОБМЕЖЕНОЮ ВIДПОВIДАЛЬНIСТЮ "КЛОВ"</v>
      </c>
      <c r="F733" s="71" t="s">
        <v>33</v>
      </c>
      <c r="G733" s="41">
        <v>311115626107</v>
      </c>
      <c r="H733" s="40">
        <v>42450</v>
      </c>
      <c r="I733" s="40">
        <v>42450</v>
      </c>
      <c r="J733" s="40" t="s">
        <v>108</v>
      </c>
      <c r="K733" s="42">
        <v>17600000</v>
      </c>
      <c r="L733" s="40">
        <v>42514</v>
      </c>
      <c r="M733" s="24">
        <f t="shared" si="125"/>
        <v>17600000</v>
      </c>
      <c r="N733" s="40">
        <v>42514</v>
      </c>
      <c r="O733" s="24">
        <v>17600000</v>
      </c>
      <c r="P733" s="43">
        <v>0</v>
      </c>
      <c r="Q733" s="43">
        <v>0</v>
      </c>
      <c r="R733" s="43">
        <v>0</v>
      </c>
      <c r="S733" s="43">
        <v>0</v>
      </c>
      <c r="T733" s="43">
        <v>0</v>
      </c>
      <c r="U733" s="43">
        <v>0</v>
      </c>
      <c r="V733" s="43">
        <v>0</v>
      </c>
      <c r="W733" s="43">
        <v>0</v>
      </c>
      <c r="X733" s="43">
        <v>0</v>
      </c>
      <c r="Y733" s="223">
        <v>0</v>
      </c>
      <c r="Z733" s="339"/>
      <c r="AA733" s="228">
        <v>0</v>
      </c>
      <c r="AB733" s="43">
        <v>0</v>
      </c>
      <c r="AC733" s="43">
        <v>0</v>
      </c>
      <c r="AD733" s="43">
        <v>0</v>
      </c>
      <c r="AE733" s="43">
        <v>0</v>
      </c>
      <c r="AF733" s="223">
        <v>0</v>
      </c>
      <c r="AG733" s="234"/>
      <c r="AH733" s="228">
        <v>0</v>
      </c>
      <c r="AI733" s="56">
        <f t="shared" si="126"/>
        <v>17600000</v>
      </c>
      <c r="AJ733" s="40">
        <v>42517</v>
      </c>
      <c r="AK733" s="56">
        <v>17600000</v>
      </c>
      <c r="AL733" s="43">
        <v>0</v>
      </c>
      <c r="AM733" s="43">
        <v>0</v>
      </c>
      <c r="AN733" s="43">
        <v>0</v>
      </c>
      <c r="AO733" s="43">
        <v>0</v>
      </c>
      <c r="AP733" s="43">
        <v>0</v>
      </c>
      <c r="AQ733" s="43">
        <v>0</v>
      </c>
      <c r="AR733" s="43">
        <v>0</v>
      </c>
      <c r="AS733" s="43">
        <v>0</v>
      </c>
      <c r="AT733" s="43">
        <v>0</v>
      </c>
      <c r="AU733" s="43">
        <v>0</v>
      </c>
      <c r="AV733" s="43"/>
      <c r="AW733" s="19"/>
      <c r="AX733" s="24">
        <f t="shared" si="127"/>
        <v>0</v>
      </c>
      <c r="AY733" s="24">
        <f t="shared" si="128"/>
        <v>0</v>
      </c>
      <c r="AZ733" s="24">
        <f t="shared" si="129"/>
        <v>0</v>
      </c>
      <c r="BA733" s="457">
        <f t="shared" si="130"/>
        <v>3</v>
      </c>
      <c r="BB733" s="217">
        <f t="shared" si="134"/>
        <v>1</v>
      </c>
      <c r="BC733" s="216">
        <f t="shared" si="131"/>
        <v>1</v>
      </c>
      <c r="BD733" s="14">
        <f t="shared" si="135"/>
        <v>64</v>
      </c>
      <c r="BE733" s="349">
        <f t="shared" si="133"/>
        <v>17600000</v>
      </c>
    </row>
    <row r="734" spans="1:57" s="14" customFormat="1" x14ac:dyDescent="0.2">
      <c r="A734" s="40">
        <v>42480</v>
      </c>
      <c r="B734" s="22">
        <v>9060923680</v>
      </c>
      <c r="C734" s="22">
        <f>COUNTIF(СписМінфін!$B$2:$B$101,F734)</f>
        <v>1</v>
      </c>
      <c r="D734" s="22">
        <v>9060923680</v>
      </c>
      <c r="E734" s="22" t="str">
        <f t="shared" si="132"/>
        <v>4ТОВАРИСТВО З ОБМЕЖЕНОЮ ВIДПОВIДАЛЬНIСТЮ "КЛОВ"</v>
      </c>
      <c r="F734" s="71" t="s">
        <v>33</v>
      </c>
      <c r="G734" s="41">
        <v>311115626107</v>
      </c>
      <c r="H734" s="40">
        <v>42480</v>
      </c>
      <c r="I734" s="40">
        <v>42480</v>
      </c>
      <c r="J734" s="40" t="s">
        <v>108</v>
      </c>
      <c r="K734" s="42">
        <v>6038000</v>
      </c>
      <c r="L734" s="40">
        <v>42543</v>
      </c>
      <c r="M734" s="24">
        <f t="shared" si="125"/>
        <v>6035700</v>
      </c>
      <c r="N734" s="40">
        <v>42543</v>
      </c>
      <c r="O734" s="24">
        <v>6035700</v>
      </c>
      <c r="P734" s="43">
        <v>0</v>
      </c>
      <c r="Q734" s="43">
        <v>0</v>
      </c>
      <c r="R734" s="43">
        <v>0</v>
      </c>
      <c r="S734" s="43">
        <v>0</v>
      </c>
      <c r="T734" s="43">
        <v>0</v>
      </c>
      <c r="U734" s="43">
        <v>0</v>
      </c>
      <c r="V734" s="43">
        <v>0</v>
      </c>
      <c r="W734" s="43">
        <v>0</v>
      </c>
      <c r="X734" s="43">
        <v>0</v>
      </c>
      <c r="Y734" s="223">
        <v>0</v>
      </c>
      <c r="Z734" s="339"/>
      <c r="AA734" s="228">
        <v>0</v>
      </c>
      <c r="AB734" s="43">
        <v>0</v>
      </c>
      <c r="AC734" s="43">
        <v>0</v>
      </c>
      <c r="AD734" s="43">
        <v>0</v>
      </c>
      <c r="AE734" s="43">
        <v>0</v>
      </c>
      <c r="AF734" s="223">
        <v>0</v>
      </c>
      <c r="AG734" s="234"/>
      <c r="AH734" s="228">
        <v>0</v>
      </c>
      <c r="AI734" s="56">
        <f t="shared" si="126"/>
        <v>6035700</v>
      </c>
      <c r="AJ734" s="40">
        <v>42566</v>
      </c>
      <c r="AK734" s="56">
        <v>6035700</v>
      </c>
      <c r="AL734" s="43">
        <v>0</v>
      </c>
      <c r="AM734" s="43">
        <v>0</v>
      </c>
      <c r="AN734" s="43">
        <v>0</v>
      </c>
      <c r="AO734" s="43">
        <v>0</v>
      </c>
      <c r="AP734" s="43">
        <v>0</v>
      </c>
      <c r="AQ734" s="43">
        <v>0</v>
      </c>
      <c r="AR734" s="43">
        <v>0</v>
      </c>
      <c r="AS734" s="43">
        <v>0</v>
      </c>
      <c r="AT734" s="43">
        <v>0</v>
      </c>
      <c r="AU734" s="43">
        <v>0</v>
      </c>
      <c r="AV734" s="43"/>
      <c r="AW734" s="19"/>
      <c r="AX734" s="24">
        <f t="shared" si="127"/>
        <v>2300</v>
      </c>
      <c r="AY734" s="24">
        <f t="shared" si="128"/>
        <v>0</v>
      </c>
      <c r="AZ734" s="24">
        <f t="shared" si="129"/>
        <v>2300</v>
      </c>
      <c r="BA734" s="457">
        <f t="shared" si="130"/>
        <v>4</v>
      </c>
      <c r="BB734" s="217">
        <f t="shared" si="134"/>
        <v>0.99961907916528647</v>
      </c>
      <c r="BC734" s="216">
        <f t="shared" si="131"/>
        <v>1</v>
      </c>
      <c r="BD734" s="14">
        <f t="shared" si="135"/>
        <v>63</v>
      </c>
      <c r="BE734" s="349">
        <f t="shared" si="133"/>
        <v>6038000</v>
      </c>
    </row>
    <row r="735" spans="1:57" s="14" customFormat="1" x14ac:dyDescent="0.2">
      <c r="A735" s="40">
        <v>42510</v>
      </c>
      <c r="B735" s="22">
        <v>9081763768</v>
      </c>
      <c r="C735" s="22">
        <f>COUNTIF(СписМінфін!$B$2:$B$101,F735)</f>
        <v>1</v>
      </c>
      <c r="D735" s="22">
        <v>9081763768</v>
      </c>
      <c r="E735" s="22" t="str">
        <f t="shared" si="132"/>
        <v>5ТОВАРИСТВО З ОБМЕЖЕНОЮ ВIДПОВIДАЛЬНIСТЮ "КЛОВ"</v>
      </c>
      <c r="F735" s="71" t="s">
        <v>33</v>
      </c>
      <c r="G735" s="41">
        <v>311115626107</v>
      </c>
      <c r="H735" s="40">
        <v>42510</v>
      </c>
      <c r="I735" s="40">
        <v>42510</v>
      </c>
      <c r="J735" s="40" t="s">
        <v>108</v>
      </c>
      <c r="K735" s="42">
        <v>43003179</v>
      </c>
      <c r="L735" s="40">
        <v>42572</v>
      </c>
      <c r="M735" s="24">
        <f t="shared" si="125"/>
        <v>42348029</v>
      </c>
      <c r="N735" s="40">
        <v>42572</v>
      </c>
      <c r="O735" s="24">
        <v>42348029</v>
      </c>
      <c r="P735" s="43">
        <v>0</v>
      </c>
      <c r="Q735" s="43">
        <v>0</v>
      </c>
      <c r="R735" s="43">
        <v>0</v>
      </c>
      <c r="S735" s="43">
        <v>0</v>
      </c>
      <c r="T735" s="43">
        <v>0</v>
      </c>
      <c r="U735" s="43">
        <v>0</v>
      </c>
      <c r="V735" s="43">
        <v>0</v>
      </c>
      <c r="W735" s="43">
        <v>0</v>
      </c>
      <c r="X735" s="43">
        <v>0</v>
      </c>
      <c r="Y735" s="223">
        <v>0</v>
      </c>
      <c r="Z735" s="339"/>
      <c r="AA735" s="228">
        <v>0</v>
      </c>
      <c r="AB735" s="43">
        <v>0</v>
      </c>
      <c r="AC735" s="43">
        <v>0</v>
      </c>
      <c r="AD735" s="43">
        <v>0</v>
      </c>
      <c r="AE735" s="43">
        <v>0</v>
      </c>
      <c r="AF735" s="223">
        <v>0</v>
      </c>
      <c r="AG735" s="234"/>
      <c r="AH735" s="228">
        <v>0</v>
      </c>
      <c r="AI735" s="56">
        <f t="shared" si="126"/>
        <v>42348029</v>
      </c>
      <c r="AJ735" s="40">
        <v>42580</v>
      </c>
      <c r="AK735" s="56">
        <v>42348029</v>
      </c>
      <c r="AL735" s="43">
        <v>0</v>
      </c>
      <c r="AM735" s="43">
        <v>0</v>
      </c>
      <c r="AN735" s="43">
        <v>0</v>
      </c>
      <c r="AO735" s="43">
        <v>0</v>
      </c>
      <c r="AP735" s="43">
        <v>0</v>
      </c>
      <c r="AQ735" s="43">
        <v>0</v>
      </c>
      <c r="AR735" s="43">
        <v>0</v>
      </c>
      <c r="AS735" s="43">
        <v>0</v>
      </c>
      <c r="AT735" s="43">
        <v>0</v>
      </c>
      <c r="AU735" s="43">
        <v>0</v>
      </c>
      <c r="AV735" s="43"/>
      <c r="AW735" s="19"/>
      <c r="AX735" s="24">
        <f t="shared" si="127"/>
        <v>655150</v>
      </c>
      <c r="AY735" s="24">
        <f t="shared" si="128"/>
        <v>0</v>
      </c>
      <c r="AZ735" s="24">
        <f t="shared" si="129"/>
        <v>655150</v>
      </c>
      <c r="BA735" s="457">
        <f t="shared" si="130"/>
        <v>5</v>
      </c>
      <c r="BB735" s="217">
        <f t="shared" si="134"/>
        <v>0.98476507980956474</v>
      </c>
      <c r="BC735" s="216">
        <f t="shared" si="131"/>
        <v>1</v>
      </c>
      <c r="BD735" s="14">
        <f t="shared" si="135"/>
        <v>62</v>
      </c>
      <c r="BE735" s="349">
        <f t="shared" si="133"/>
        <v>43003179</v>
      </c>
    </row>
    <row r="736" spans="1:57" s="14" customFormat="1" x14ac:dyDescent="0.2">
      <c r="A736" s="40">
        <v>42543</v>
      </c>
      <c r="B736" s="22">
        <v>9104061570</v>
      </c>
      <c r="C736" s="22">
        <f>COUNTIF(СписМінфін!$B$2:$B$101,F736)</f>
        <v>1</v>
      </c>
      <c r="D736" s="22">
        <v>9104061570</v>
      </c>
      <c r="E736" s="22" t="str">
        <f t="shared" si="132"/>
        <v>6ТОВАРИСТВО З ОБМЕЖЕНОЮ ВIДПОВIДАЛЬНIСТЮ "КЛОВ"</v>
      </c>
      <c r="F736" s="71" t="s">
        <v>33</v>
      </c>
      <c r="G736" s="41">
        <v>311115626107</v>
      </c>
      <c r="H736" s="40">
        <v>42543</v>
      </c>
      <c r="I736" s="40">
        <v>42543</v>
      </c>
      <c r="J736" s="40" t="s">
        <v>108</v>
      </c>
      <c r="K736" s="42">
        <v>37500000</v>
      </c>
      <c r="L736" s="40">
        <v>42627</v>
      </c>
      <c r="M736" s="24">
        <f t="shared" si="125"/>
        <v>37500000</v>
      </c>
      <c r="N736" s="31">
        <v>42627</v>
      </c>
      <c r="O736" s="30">
        <v>37500000</v>
      </c>
      <c r="P736" s="43">
        <v>0</v>
      </c>
      <c r="Q736" s="43">
        <v>0</v>
      </c>
      <c r="R736" s="43">
        <v>0</v>
      </c>
      <c r="S736" s="43">
        <v>0</v>
      </c>
      <c r="T736" s="43">
        <v>0</v>
      </c>
      <c r="U736" s="43">
        <v>0</v>
      </c>
      <c r="V736" s="43">
        <v>0</v>
      </c>
      <c r="W736" s="43">
        <v>0</v>
      </c>
      <c r="X736" s="43">
        <v>0</v>
      </c>
      <c r="Y736" s="223">
        <v>0</v>
      </c>
      <c r="Z736" s="339"/>
      <c r="AA736" s="228">
        <v>0</v>
      </c>
      <c r="AB736" s="43">
        <v>0</v>
      </c>
      <c r="AC736" s="43">
        <v>0</v>
      </c>
      <c r="AD736" s="43">
        <v>0</v>
      </c>
      <c r="AE736" s="43">
        <v>0</v>
      </c>
      <c r="AF736" s="223">
        <v>0</v>
      </c>
      <c r="AG736" s="234"/>
      <c r="AH736" s="228">
        <v>0</v>
      </c>
      <c r="AI736" s="56">
        <f t="shared" si="126"/>
        <v>37500000</v>
      </c>
      <c r="AJ736" s="40">
        <v>42629</v>
      </c>
      <c r="AK736" s="57">
        <v>37500000</v>
      </c>
      <c r="AL736" s="43">
        <v>0</v>
      </c>
      <c r="AM736" s="43">
        <v>0</v>
      </c>
      <c r="AN736" s="43">
        <v>0</v>
      </c>
      <c r="AO736" s="43">
        <v>0</v>
      </c>
      <c r="AP736" s="43">
        <v>0</v>
      </c>
      <c r="AQ736" s="43">
        <v>0</v>
      </c>
      <c r="AR736" s="43">
        <v>0</v>
      </c>
      <c r="AS736" s="43">
        <v>0</v>
      </c>
      <c r="AT736" s="43">
        <v>0</v>
      </c>
      <c r="AU736" s="43">
        <v>0</v>
      </c>
      <c r="AV736" s="43"/>
      <c r="AW736" s="19"/>
      <c r="AX736" s="24">
        <f t="shared" si="127"/>
        <v>0</v>
      </c>
      <c r="AY736" s="24">
        <f t="shared" si="128"/>
        <v>0</v>
      </c>
      <c r="AZ736" s="24">
        <f t="shared" si="129"/>
        <v>0</v>
      </c>
      <c r="BA736" s="457">
        <f t="shared" si="130"/>
        <v>6</v>
      </c>
      <c r="BB736" s="217">
        <f t="shared" si="134"/>
        <v>1</v>
      </c>
      <c r="BC736" s="216">
        <f t="shared" si="131"/>
        <v>1</v>
      </c>
      <c r="BD736" s="14">
        <f t="shared" si="135"/>
        <v>84</v>
      </c>
      <c r="BE736" s="349">
        <f t="shared" si="133"/>
        <v>37500000</v>
      </c>
    </row>
    <row r="737" spans="1:57" s="14" customFormat="1" x14ac:dyDescent="0.2">
      <c r="A737" s="40">
        <v>42571</v>
      </c>
      <c r="B737" s="22">
        <v>9126119377</v>
      </c>
      <c r="C737" s="22">
        <f>COUNTIF(СписМінфін!$B$2:$B$101,F737)</f>
        <v>1</v>
      </c>
      <c r="D737" s="22">
        <v>9126119377</v>
      </c>
      <c r="E737" s="22" t="str">
        <f t="shared" si="132"/>
        <v>7ТОВАРИСТВО З ОБМЕЖЕНОЮ ВIДПОВIДАЛЬНIСТЮ "КЛОВ"</v>
      </c>
      <c r="F737" s="71" t="s">
        <v>33</v>
      </c>
      <c r="G737" s="41">
        <v>311115626107</v>
      </c>
      <c r="H737" s="40">
        <v>42571</v>
      </c>
      <c r="I737" s="40">
        <v>42571</v>
      </c>
      <c r="J737" s="40" t="s">
        <v>108</v>
      </c>
      <c r="K737" s="42">
        <v>21150000</v>
      </c>
      <c r="L737" s="40">
        <v>42636</v>
      </c>
      <c r="M737" s="24">
        <f t="shared" si="125"/>
        <v>21150000</v>
      </c>
      <c r="N737" s="40">
        <v>42636</v>
      </c>
      <c r="O737" s="24">
        <v>21150000</v>
      </c>
      <c r="P737" s="43">
        <v>0</v>
      </c>
      <c r="Q737" s="43">
        <v>0</v>
      </c>
      <c r="R737" s="43">
        <v>0</v>
      </c>
      <c r="S737" s="43">
        <v>0</v>
      </c>
      <c r="T737" s="43">
        <v>0</v>
      </c>
      <c r="U737" s="43">
        <v>0</v>
      </c>
      <c r="V737" s="43">
        <v>0</v>
      </c>
      <c r="W737" s="43">
        <v>0</v>
      </c>
      <c r="X737" s="43">
        <v>0</v>
      </c>
      <c r="Y737" s="223">
        <v>0</v>
      </c>
      <c r="Z737" s="339"/>
      <c r="AA737" s="228">
        <v>0</v>
      </c>
      <c r="AB737" s="43">
        <v>0</v>
      </c>
      <c r="AC737" s="43">
        <v>0</v>
      </c>
      <c r="AD737" s="43">
        <v>0</v>
      </c>
      <c r="AE737" s="43">
        <v>0</v>
      </c>
      <c r="AF737" s="223">
        <v>0</v>
      </c>
      <c r="AG737" s="234"/>
      <c r="AH737" s="228">
        <v>0</v>
      </c>
      <c r="AI737" s="56">
        <f t="shared" si="126"/>
        <v>21150000</v>
      </c>
      <c r="AJ737" s="40">
        <v>42642</v>
      </c>
      <c r="AK737" s="56">
        <v>21150000</v>
      </c>
      <c r="AL737" s="43">
        <v>0</v>
      </c>
      <c r="AM737" s="43">
        <v>0</v>
      </c>
      <c r="AN737" s="43">
        <v>0</v>
      </c>
      <c r="AO737" s="43">
        <v>0</v>
      </c>
      <c r="AP737" s="43">
        <v>0</v>
      </c>
      <c r="AQ737" s="43">
        <v>0</v>
      </c>
      <c r="AR737" s="43">
        <v>0</v>
      </c>
      <c r="AS737" s="43">
        <v>0</v>
      </c>
      <c r="AT737" s="43">
        <v>0</v>
      </c>
      <c r="AU737" s="43">
        <v>0</v>
      </c>
      <c r="AV737" s="43"/>
      <c r="AW737" s="19"/>
      <c r="AX737" s="24">
        <f t="shared" si="127"/>
        <v>0</v>
      </c>
      <c r="AY737" s="24">
        <f t="shared" si="128"/>
        <v>0</v>
      </c>
      <c r="AZ737" s="24">
        <f t="shared" si="129"/>
        <v>0</v>
      </c>
      <c r="BA737" s="457">
        <f t="shared" si="130"/>
        <v>7</v>
      </c>
      <c r="BB737" s="217">
        <f t="shared" si="134"/>
        <v>1</v>
      </c>
      <c r="BC737" s="216">
        <f t="shared" si="131"/>
        <v>1</v>
      </c>
      <c r="BD737" s="14">
        <f t="shared" si="135"/>
        <v>65</v>
      </c>
      <c r="BE737" s="349">
        <f t="shared" si="133"/>
        <v>21150000</v>
      </c>
    </row>
    <row r="738" spans="1:57" s="14" customFormat="1" x14ac:dyDescent="0.2">
      <c r="A738" s="40">
        <v>42633</v>
      </c>
      <c r="B738" s="22">
        <v>9173360035</v>
      </c>
      <c r="C738" s="22">
        <f>COUNTIF(СписМінфін!$B$2:$B$101,F738)</f>
        <v>1</v>
      </c>
      <c r="D738" s="22">
        <v>9173360035</v>
      </c>
      <c r="E738" s="22" t="str">
        <f t="shared" si="132"/>
        <v>9ТОВАРИСТВО З ОБМЕЖЕНОЮ ВIДПОВIДАЛЬНIСТЮ "КЛОВ"</v>
      </c>
      <c r="F738" s="71" t="s">
        <v>33</v>
      </c>
      <c r="G738" s="41">
        <v>311115626107</v>
      </c>
      <c r="H738" s="40">
        <v>42633</v>
      </c>
      <c r="I738" s="40">
        <v>42633</v>
      </c>
      <c r="J738" s="40" t="s">
        <v>108</v>
      </c>
      <c r="K738" s="42">
        <v>20416301</v>
      </c>
      <c r="L738" s="40">
        <v>42696</v>
      </c>
      <c r="M738" s="24">
        <f t="shared" si="125"/>
        <v>20004943</v>
      </c>
      <c r="N738" s="40">
        <v>42696</v>
      </c>
      <c r="O738" s="24">
        <v>20004943</v>
      </c>
      <c r="P738" s="43">
        <v>0</v>
      </c>
      <c r="Q738" s="43">
        <v>0</v>
      </c>
      <c r="R738" s="43">
        <v>0</v>
      </c>
      <c r="S738" s="43">
        <v>0</v>
      </c>
      <c r="T738" s="43">
        <v>0</v>
      </c>
      <c r="U738" s="43">
        <v>0</v>
      </c>
      <c r="V738" s="43">
        <v>0</v>
      </c>
      <c r="W738" s="43">
        <v>0</v>
      </c>
      <c r="X738" s="43">
        <v>0</v>
      </c>
      <c r="Y738" s="223">
        <v>0</v>
      </c>
      <c r="Z738" s="339"/>
      <c r="AA738" s="228">
        <v>0</v>
      </c>
      <c r="AB738" s="43">
        <v>0</v>
      </c>
      <c r="AC738" s="43">
        <v>0</v>
      </c>
      <c r="AD738" s="43">
        <v>0</v>
      </c>
      <c r="AE738" s="43">
        <v>0</v>
      </c>
      <c r="AF738" s="223">
        <v>0</v>
      </c>
      <c r="AG738" s="234"/>
      <c r="AH738" s="228">
        <v>0</v>
      </c>
      <c r="AI738" s="56">
        <f t="shared" si="126"/>
        <v>20004943.859999999</v>
      </c>
      <c r="AJ738" s="40">
        <v>42704</v>
      </c>
      <c r="AK738" s="57">
        <v>20004943.859999999</v>
      </c>
      <c r="AL738" s="43">
        <v>0</v>
      </c>
      <c r="AM738" s="43">
        <v>0</v>
      </c>
      <c r="AN738" s="43">
        <v>0</v>
      </c>
      <c r="AO738" s="43">
        <v>0</v>
      </c>
      <c r="AP738" s="43">
        <v>0</v>
      </c>
      <c r="AQ738" s="43">
        <v>0</v>
      </c>
      <c r="AR738" s="43">
        <v>0</v>
      </c>
      <c r="AS738" s="43">
        <v>0</v>
      </c>
      <c r="AT738" s="43">
        <v>0</v>
      </c>
      <c r="AU738" s="43">
        <v>0</v>
      </c>
      <c r="AV738" s="43"/>
      <c r="AW738" s="19"/>
      <c r="AX738" s="24">
        <f t="shared" si="127"/>
        <v>411358</v>
      </c>
      <c r="AY738" s="24">
        <f t="shared" si="128"/>
        <v>-0.85999999940395355</v>
      </c>
      <c r="AZ738" s="24">
        <f t="shared" si="129"/>
        <v>411357.1400000006</v>
      </c>
      <c r="BA738" s="457">
        <f t="shared" si="130"/>
        <v>9</v>
      </c>
      <c r="BB738" s="217">
        <f t="shared" si="134"/>
        <v>0.9798514921973378</v>
      </c>
      <c r="BC738" s="216">
        <f t="shared" si="131"/>
        <v>1.0000000429893752</v>
      </c>
      <c r="BD738" s="14">
        <f t="shared" si="135"/>
        <v>63</v>
      </c>
      <c r="BE738" s="349">
        <f t="shared" si="133"/>
        <v>20416301</v>
      </c>
    </row>
    <row r="739" spans="1:57" s="14" customFormat="1" hidden="1" x14ac:dyDescent="0.2">
      <c r="A739" s="40">
        <v>42450</v>
      </c>
      <c r="B739" s="22">
        <v>9039817377</v>
      </c>
      <c r="C739" s="22">
        <f>COUNTIF(СписМінфін!$B$2:$B$101,F739)</f>
        <v>1</v>
      </c>
      <c r="D739" s="22">
        <v>9039817377</v>
      </c>
      <c r="E739" s="22" t="str">
        <f t="shared" si="132"/>
        <v>3ТОВАРИСТВО З ОБМЕЖЕНОЮ ВIДПОВIДАЛЬНIСТЮ "КОМПАНІЯ НОВИЙ РЕГІОН"</v>
      </c>
      <c r="F739" s="71" t="s">
        <v>10</v>
      </c>
      <c r="G739" s="41">
        <v>400026926500</v>
      </c>
      <c r="H739" s="40">
        <v>42450</v>
      </c>
      <c r="I739" s="40">
        <v>42450</v>
      </c>
      <c r="J739" s="40" t="s">
        <v>108</v>
      </c>
      <c r="K739" s="42">
        <v>54621493</v>
      </c>
      <c r="L739" s="40">
        <v>42514</v>
      </c>
      <c r="M739" s="24">
        <f t="shared" si="125"/>
        <v>0</v>
      </c>
      <c r="N739" s="43">
        <v>0</v>
      </c>
      <c r="O739" s="56">
        <v>0</v>
      </c>
      <c r="P739" s="43">
        <v>0</v>
      </c>
      <c r="Q739" s="43">
        <v>0</v>
      </c>
      <c r="R739" s="43">
        <v>0</v>
      </c>
      <c r="S739" s="43">
        <v>0</v>
      </c>
      <c r="T739" s="43">
        <v>0</v>
      </c>
      <c r="U739" s="43">
        <v>0</v>
      </c>
      <c r="V739" s="43">
        <v>0</v>
      </c>
      <c r="W739" s="43">
        <v>0</v>
      </c>
      <c r="X739" s="43">
        <v>0</v>
      </c>
      <c r="Y739" s="223">
        <v>0</v>
      </c>
      <c r="Z739" s="339"/>
      <c r="AA739" s="228">
        <v>0</v>
      </c>
      <c r="AB739" s="43">
        <v>0</v>
      </c>
      <c r="AC739" s="43">
        <v>0</v>
      </c>
      <c r="AD739" s="43">
        <v>0</v>
      </c>
      <c r="AE739" s="43">
        <v>0</v>
      </c>
      <c r="AF739" s="223">
        <v>0</v>
      </c>
      <c r="AG739" s="234"/>
      <c r="AH739" s="228">
        <v>0</v>
      </c>
      <c r="AI739" s="56">
        <f t="shared" si="126"/>
        <v>0</v>
      </c>
      <c r="AJ739" s="43">
        <v>0</v>
      </c>
      <c r="AK739" s="43">
        <v>0</v>
      </c>
      <c r="AL739" s="43">
        <v>0</v>
      </c>
      <c r="AM739" s="43">
        <v>0</v>
      </c>
      <c r="AN739" s="43">
        <v>0</v>
      </c>
      <c r="AO739" s="43">
        <v>0</v>
      </c>
      <c r="AP739" s="43">
        <v>0</v>
      </c>
      <c r="AQ739" s="43">
        <v>0</v>
      </c>
      <c r="AR739" s="43">
        <v>0</v>
      </c>
      <c r="AS739" s="43">
        <v>0</v>
      </c>
      <c r="AT739" s="43">
        <v>0</v>
      </c>
      <c r="AU739" s="43">
        <v>0</v>
      </c>
      <c r="AV739" s="43"/>
      <c r="AW739" s="19"/>
      <c r="AX739" s="24">
        <f t="shared" si="127"/>
        <v>54621493</v>
      </c>
      <c r="AY739" s="24">
        <f t="shared" si="128"/>
        <v>0</v>
      </c>
      <c r="AZ739" s="24">
        <f t="shared" si="129"/>
        <v>54621493</v>
      </c>
      <c r="BA739" s="457">
        <f t="shared" si="130"/>
        <v>3</v>
      </c>
      <c r="BB739" s="217" t="str">
        <f t="shared" si="134"/>
        <v>Немає висновку</v>
      </c>
      <c r="BC739" s="216" t="str">
        <f t="shared" si="131"/>
        <v>Немає висновку</v>
      </c>
      <c r="BD739" s="14" t="str">
        <f t="shared" si="135"/>
        <v>Немає висновку</v>
      </c>
      <c r="BE739" s="349">
        <f t="shared" si="133"/>
        <v>54621493</v>
      </c>
    </row>
    <row r="740" spans="1:57" s="14" customFormat="1" x14ac:dyDescent="0.2">
      <c r="A740" s="40">
        <v>42422</v>
      </c>
      <c r="B740" s="22">
        <v>9021519520</v>
      </c>
      <c r="C740" s="22">
        <f>COUNTIF(СписМінфін!$B$2:$B$101,F740)</f>
        <v>1</v>
      </c>
      <c r="D740" s="22">
        <v>9021519520</v>
      </c>
      <c r="E740" s="22" t="str">
        <f t="shared" si="132"/>
        <v>2ТОВАРИСТВО З ОБМЕЖЕНОЮ ВIДПОВIДАЛЬНIСТЮ "КРАМАТОРСЬКИЙ ФЕРОСПЛАВНИЙ ЗАВОД"</v>
      </c>
      <c r="F740" s="71" t="s">
        <v>86</v>
      </c>
      <c r="G740" s="41">
        <v>371334105156</v>
      </c>
      <c r="H740" s="40">
        <v>42422</v>
      </c>
      <c r="I740" s="40">
        <v>42422</v>
      </c>
      <c r="J740" s="40" t="s">
        <v>108</v>
      </c>
      <c r="K740" s="56">
        <v>24028645</v>
      </c>
      <c r="L740" s="40">
        <v>42450</v>
      </c>
      <c r="M740" s="24">
        <f t="shared" si="125"/>
        <v>24028645</v>
      </c>
      <c r="N740" s="40">
        <v>42451</v>
      </c>
      <c r="O740" s="24">
        <v>24028645</v>
      </c>
      <c r="P740" s="43">
        <v>0</v>
      </c>
      <c r="Q740" s="43">
        <v>0</v>
      </c>
      <c r="R740" s="43">
        <v>0</v>
      </c>
      <c r="S740" s="43">
        <v>0</v>
      </c>
      <c r="T740" s="43">
        <v>0</v>
      </c>
      <c r="U740" s="43">
        <v>0</v>
      </c>
      <c r="V740" s="43">
        <v>0</v>
      </c>
      <c r="W740" s="43">
        <v>0</v>
      </c>
      <c r="X740" s="43">
        <v>0</v>
      </c>
      <c r="Y740" s="223">
        <v>0</v>
      </c>
      <c r="Z740" s="339"/>
      <c r="AA740" s="228">
        <v>0</v>
      </c>
      <c r="AB740" s="43">
        <v>0</v>
      </c>
      <c r="AC740" s="43">
        <v>0</v>
      </c>
      <c r="AD740" s="43">
        <v>0</v>
      </c>
      <c r="AE740" s="43">
        <v>0</v>
      </c>
      <c r="AF740" s="223">
        <v>0</v>
      </c>
      <c r="AG740" s="234"/>
      <c r="AH740" s="228">
        <v>0</v>
      </c>
      <c r="AI740" s="56">
        <f t="shared" si="126"/>
        <v>24028645</v>
      </c>
      <c r="AJ740" s="40">
        <v>42460</v>
      </c>
      <c r="AK740" s="56">
        <v>24028645</v>
      </c>
      <c r="AL740" s="43">
        <v>0</v>
      </c>
      <c r="AM740" s="43">
        <v>0</v>
      </c>
      <c r="AN740" s="43">
        <v>0</v>
      </c>
      <c r="AO740" s="43">
        <v>0</v>
      </c>
      <c r="AP740" s="43">
        <v>0</v>
      </c>
      <c r="AQ740" s="43">
        <v>0</v>
      </c>
      <c r="AR740" s="43">
        <v>0</v>
      </c>
      <c r="AS740" s="43">
        <v>0</v>
      </c>
      <c r="AT740" s="43">
        <v>0</v>
      </c>
      <c r="AU740" s="43">
        <v>0</v>
      </c>
      <c r="AV740" s="43"/>
      <c r="AW740" s="19"/>
      <c r="AX740" s="24">
        <f t="shared" si="127"/>
        <v>0</v>
      </c>
      <c r="AY740" s="24">
        <f t="shared" si="128"/>
        <v>0</v>
      </c>
      <c r="AZ740" s="24">
        <f t="shared" si="129"/>
        <v>0</v>
      </c>
      <c r="BA740" s="457">
        <f t="shared" si="130"/>
        <v>2</v>
      </c>
      <c r="BB740" s="217">
        <f t="shared" si="134"/>
        <v>1</v>
      </c>
      <c r="BC740" s="216">
        <f t="shared" si="131"/>
        <v>1</v>
      </c>
      <c r="BD740" s="14">
        <f t="shared" si="135"/>
        <v>29</v>
      </c>
      <c r="BE740" s="349">
        <f t="shared" si="133"/>
        <v>24028645</v>
      </c>
    </row>
    <row r="741" spans="1:57" s="14" customFormat="1" x14ac:dyDescent="0.2">
      <c r="A741" s="40">
        <v>42446</v>
      </c>
      <c r="B741" s="22">
        <v>9037771910</v>
      </c>
      <c r="C741" s="22">
        <f>COUNTIF(СписМінфін!$B$2:$B$101,F741)</f>
        <v>1</v>
      </c>
      <c r="D741" s="22">
        <v>9037771910</v>
      </c>
      <c r="E741" s="22" t="str">
        <f t="shared" si="132"/>
        <v>3ТОВАРИСТВО З ОБМЕЖЕНОЮ ВIДПОВIДАЛЬНIСТЮ "КРАМАТОРСЬКИЙ ФЕРОСПЛАВНИЙ ЗАВОД"</v>
      </c>
      <c r="F741" s="71" t="s">
        <v>86</v>
      </c>
      <c r="G741" s="41">
        <v>371334105156</v>
      </c>
      <c r="H741" s="40">
        <v>42446</v>
      </c>
      <c r="I741" s="40">
        <v>42446</v>
      </c>
      <c r="J741" s="40" t="s">
        <v>108</v>
      </c>
      <c r="K741" s="56">
        <v>30001455</v>
      </c>
      <c r="L741" s="40">
        <v>42480</v>
      </c>
      <c r="M741" s="24">
        <f t="shared" si="125"/>
        <v>30001455</v>
      </c>
      <c r="N741" s="40">
        <v>42481</v>
      </c>
      <c r="O741" s="24">
        <v>30001455</v>
      </c>
      <c r="P741" s="43">
        <v>0</v>
      </c>
      <c r="Q741" s="43">
        <v>0</v>
      </c>
      <c r="R741" s="43">
        <v>0</v>
      </c>
      <c r="S741" s="43">
        <v>0</v>
      </c>
      <c r="T741" s="43">
        <v>0</v>
      </c>
      <c r="U741" s="43">
        <v>0</v>
      </c>
      <c r="V741" s="43">
        <v>0</v>
      </c>
      <c r="W741" s="43">
        <v>0</v>
      </c>
      <c r="X741" s="43">
        <v>0</v>
      </c>
      <c r="Y741" s="223">
        <v>0</v>
      </c>
      <c r="Z741" s="339"/>
      <c r="AA741" s="228">
        <v>0</v>
      </c>
      <c r="AB741" s="43">
        <v>0</v>
      </c>
      <c r="AC741" s="43">
        <v>0</v>
      </c>
      <c r="AD741" s="43">
        <v>0</v>
      </c>
      <c r="AE741" s="43">
        <v>0</v>
      </c>
      <c r="AF741" s="223">
        <v>0</v>
      </c>
      <c r="AG741" s="234"/>
      <c r="AH741" s="228">
        <v>0</v>
      </c>
      <c r="AI741" s="56">
        <f t="shared" si="126"/>
        <v>30001455</v>
      </c>
      <c r="AJ741" s="40">
        <v>42488</v>
      </c>
      <c r="AK741" s="56">
        <v>30001455</v>
      </c>
      <c r="AL741" s="43">
        <v>0</v>
      </c>
      <c r="AM741" s="43">
        <v>0</v>
      </c>
      <c r="AN741" s="43">
        <v>0</v>
      </c>
      <c r="AO741" s="43">
        <v>0</v>
      </c>
      <c r="AP741" s="43">
        <v>0</v>
      </c>
      <c r="AQ741" s="43">
        <v>0</v>
      </c>
      <c r="AR741" s="43">
        <v>0</v>
      </c>
      <c r="AS741" s="43">
        <v>0</v>
      </c>
      <c r="AT741" s="43">
        <v>0</v>
      </c>
      <c r="AU741" s="43">
        <v>0</v>
      </c>
      <c r="AV741" s="43"/>
      <c r="AW741" s="19"/>
      <c r="AX741" s="24">
        <f t="shared" si="127"/>
        <v>0</v>
      </c>
      <c r="AY741" s="24">
        <f t="shared" si="128"/>
        <v>0</v>
      </c>
      <c r="AZ741" s="24">
        <f t="shared" si="129"/>
        <v>0</v>
      </c>
      <c r="BA741" s="457">
        <f t="shared" si="130"/>
        <v>3</v>
      </c>
      <c r="BB741" s="217">
        <f t="shared" si="134"/>
        <v>1</v>
      </c>
      <c r="BC741" s="216">
        <f t="shared" si="131"/>
        <v>1</v>
      </c>
      <c r="BD741" s="14">
        <f t="shared" si="135"/>
        <v>35</v>
      </c>
      <c r="BE741" s="349">
        <f t="shared" si="133"/>
        <v>30001455</v>
      </c>
    </row>
    <row r="742" spans="1:57" s="14" customFormat="1" x14ac:dyDescent="0.2">
      <c r="A742" s="40">
        <v>42475</v>
      </c>
      <c r="B742" s="22">
        <v>9057469532</v>
      </c>
      <c r="C742" s="22">
        <f>COUNTIF(СписМінфін!$B$2:$B$101,F742)</f>
        <v>1</v>
      </c>
      <c r="D742" s="22">
        <v>9057469532</v>
      </c>
      <c r="E742" s="22" t="str">
        <f t="shared" si="132"/>
        <v>4ТОВАРИСТВО З ОБМЕЖЕНОЮ ВIДПОВIДАЛЬНIСТЮ "КРАМАТОРСЬКИЙ ФЕРОСПЛАВНИЙ ЗАВОД"</v>
      </c>
      <c r="F742" s="71" t="s">
        <v>86</v>
      </c>
      <c r="G742" s="41">
        <v>371334105156</v>
      </c>
      <c r="H742" s="40">
        <v>42475</v>
      </c>
      <c r="I742" s="40">
        <v>42475</v>
      </c>
      <c r="J742" s="40" t="s">
        <v>108</v>
      </c>
      <c r="K742" s="56">
        <v>19974777</v>
      </c>
      <c r="L742" s="40">
        <v>42513</v>
      </c>
      <c r="M742" s="24">
        <f t="shared" si="125"/>
        <v>19974777</v>
      </c>
      <c r="N742" s="40">
        <v>42514</v>
      </c>
      <c r="O742" s="24">
        <v>19974777</v>
      </c>
      <c r="P742" s="43">
        <v>0</v>
      </c>
      <c r="Q742" s="43">
        <v>0</v>
      </c>
      <c r="R742" s="43">
        <v>0</v>
      </c>
      <c r="S742" s="43">
        <v>0</v>
      </c>
      <c r="T742" s="43">
        <v>0</v>
      </c>
      <c r="U742" s="43">
        <v>0</v>
      </c>
      <c r="V742" s="43">
        <v>0</v>
      </c>
      <c r="W742" s="43">
        <v>0</v>
      </c>
      <c r="X742" s="43">
        <v>0</v>
      </c>
      <c r="Y742" s="223">
        <v>0</v>
      </c>
      <c r="Z742" s="339"/>
      <c r="AA742" s="228">
        <v>0</v>
      </c>
      <c r="AB742" s="43">
        <v>0</v>
      </c>
      <c r="AC742" s="43">
        <v>0</v>
      </c>
      <c r="AD742" s="43">
        <v>0</v>
      </c>
      <c r="AE742" s="43">
        <v>0</v>
      </c>
      <c r="AF742" s="223">
        <v>0</v>
      </c>
      <c r="AG742" s="234"/>
      <c r="AH742" s="228">
        <v>0</v>
      </c>
      <c r="AI742" s="56">
        <f t="shared" si="126"/>
        <v>19974777</v>
      </c>
      <c r="AJ742" s="40">
        <v>42516</v>
      </c>
      <c r="AK742" s="56">
        <v>19974777</v>
      </c>
      <c r="AL742" s="43">
        <v>0</v>
      </c>
      <c r="AM742" s="43">
        <v>0</v>
      </c>
      <c r="AN742" s="43">
        <v>0</v>
      </c>
      <c r="AO742" s="43">
        <v>0</v>
      </c>
      <c r="AP742" s="43">
        <v>0</v>
      </c>
      <c r="AQ742" s="43">
        <v>0</v>
      </c>
      <c r="AR742" s="43">
        <v>0</v>
      </c>
      <c r="AS742" s="43">
        <v>0</v>
      </c>
      <c r="AT742" s="43">
        <v>0</v>
      </c>
      <c r="AU742" s="43">
        <v>0</v>
      </c>
      <c r="AV742" s="43"/>
      <c r="AW742" s="19"/>
      <c r="AX742" s="24">
        <f t="shared" si="127"/>
        <v>0</v>
      </c>
      <c r="AY742" s="24">
        <f t="shared" si="128"/>
        <v>0</v>
      </c>
      <c r="AZ742" s="24">
        <f t="shared" si="129"/>
        <v>0</v>
      </c>
      <c r="BA742" s="457">
        <f t="shared" si="130"/>
        <v>4</v>
      </c>
      <c r="BB742" s="217">
        <f t="shared" si="134"/>
        <v>1</v>
      </c>
      <c r="BC742" s="216">
        <f t="shared" si="131"/>
        <v>1</v>
      </c>
      <c r="BD742" s="14">
        <f t="shared" si="135"/>
        <v>39</v>
      </c>
      <c r="BE742" s="349">
        <f t="shared" si="133"/>
        <v>19974777</v>
      </c>
    </row>
    <row r="743" spans="1:57" s="14" customFormat="1" x14ac:dyDescent="0.2">
      <c r="A743" s="40">
        <v>42507</v>
      </c>
      <c r="B743" s="22">
        <v>9079442205</v>
      </c>
      <c r="C743" s="22">
        <f>COUNTIF(СписМінфін!$B$2:$B$101,F743)</f>
        <v>1</v>
      </c>
      <c r="D743" s="22">
        <v>9079442205</v>
      </c>
      <c r="E743" s="22" t="str">
        <f t="shared" si="132"/>
        <v>5ТОВАРИСТВО З ОБМЕЖЕНОЮ ВIДПОВIДАЛЬНIСТЮ "КРАМАТОРСЬКИЙ ФЕРОСПЛАВНИЙ ЗАВОД"</v>
      </c>
      <c r="F743" s="71" t="s">
        <v>86</v>
      </c>
      <c r="G743" s="41">
        <v>371334105156</v>
      </c>
      <c r="H743" s="40">
        <v>42507</v>
      </c>
      <c r="I743" s="40">
        <v>42507</v>
      </c>
      <c r="J743" s="40" t="s">
        <v>108</v>
      </c>
      <c r="K743" s="56">
        <v>24981280</v>
      </c>
      <c r="L743" s="40">
        <v>42571</v>
      </c>
      <c r="M743" s="24">
        <f t="shared" si="125"/>
        <v>24981280</v>
      </c>
      <c r="N743" s="40">
        <v>42572</v>
      </c>
      <c r="O743" s="24">
        <v>24981280</v>
      </c>
      <c r="P743" s="43">
        <v>0</v>
      </c>
      <c r="Q743" s="43">
        <v>0</v>
      </c>
      <c r="R743" s="43">
        <v>0</v>
      </c>
      <c r="S743" s="43">
        <v>0</v>
      </c>
      <c r="T743" s="43">
        <v>0</v>
      </c>
      <c r="U743" s="43">
        <v>0</v>
      </c>
      <c r="V743" s="43">
        <v>0</v>
      </c>
      <c r="W743" s="43">
        <v>0</v>
      </c>
      <c r="X743" s="43">
        <v>0</v>
      </c>
      <c r="Y743" s="223">
        <v>0</v>
      </c>
      <c r="Z743" s="339"/>
      <c r="AA743" s="228">
        <v>0</v>
      </c>
      <c r="AB743" s="43">
        <v>0</v>
      </c>
      <c r="AC743" s="43">
        <v>0</v>
      </c>
      <c r="AD743" s="43">
        <v>0</v>
      </c>
      <c r="AE743" s="43">
        <v>0</v>
      </c>
      <c r="AF743" s="223">
        <v>0</v>
      </c>
      <c r="AG743" s="234"/>
      <c r="AH743" s="228">
        <v>0</v>
      </c>
      <c r="AI743" s="56">
        <f t="shared" si="126"/>
        <v>24981280</v>
      </c>
      <c r="AJ743" s="40">
        <v>42576</v>
      </c>
      <c r="AK743" s="56">
        <v>24981280</v>
      </c>
      <c r="AL743" s="43">
        <v>0</v>
      </c>
      <c r="AM743" s="43">
        <v>0</v>
      </c>
      <c r="AN743" s="43">
        <v>0</v>
      </c>
      <c r="AO743" s="43">
        <v>0</v>
      </c>
      <c r="AP743" s="43">
        <v>0</v>
      </c>
      <c r="AQ743" s="43">
        <v>0</v>
      </c>
      <c r="AR743" s="43">
        <v>0</v>
      </c>
      <c r="AS743" s="43">
        <v>0</v>
      </c>
      <c r="AT743" s="43">
        <v>0</v>
      </c>
      <c r="AU743" s="43">
        <v>0</v>
      </c>
      <c r="AV743" s="43"/>
      <c r="AW743" s="19"/>
      <c r="AX743" s="24">
        <f t="shared" si="127"/>
        <v>0</v>
      </c>
      <c r="AY743" s="24">
        <f t="shared" si="128"/>
        <v>0</v>
      </c>
      <c r="AZ743" s="24">
        <f t="shared" si="129"/>
        <v>0</v>
      </c>
      <c r="BA743" s="457">
        <f t="shared" si="130"/>
        <v>5</v>
      </c>
      <c r="BB743" s="217">
        <f t="shared" si="134"/>
        <v>1</v>
      </c>
      <c r="BC743" s="216">
        <f t="shared" si="131"/>
        <v>1</v>
      </c>
      <c r="BD743" s="14">
        <f t="shared" si="135"/>
        <v>65</v>
      </c>
      <c r="BE743" s="349">
        <f t="shared" si="133"/>
        <v>24981280</v>
      </c>
    </row>
    <row r="744" spans="1:57" s="14" customFormat="1" x14ac:dyDescent="0.2">
      <c r="A744" s="40">
        <v>42538</v>
      </c>
      <c r="B744" s="22">
        <v>9101566835</v>
      </c>
      <c r="C744" s="22">
        <f>COUNTIF(СписМінфін!$B$2:$B$101,F744)</f>
        <v>1</v>
      </c>
      <c r="D744" s="22">
        <v>9101566835</v>
      </c>
      <c r="E744" s="22" t="str">
        <f t="shared" si="132"/>
        <v>6ТОВАРИСТВО З ОБМЕЖЕНОЮ ВIДПОВIДАЛЬНIСТЮ "КРАМАТОРСЬКИЙ ФЕРОСПЛАВНИЙ ЗАВОД"</v>
      </c>
      <c r="F744" s="71" t="s">
        <v>86</v>
      </c>
      <c r="G744" s="41">
        <v>371334105156</v>
      </c>
      <c r="H744" s="40">
        <v>42538</v>
      </c>
      <c r="I744" s="40">
        <v>42538</v>
      </c>
      <c r="J744" s="40" t="s">
        <v>108</v>
      </c>
      <c r="K744" s="56">
        <v>15927343</v>
      </c>
      <c r="L744" s="40">
        <v>42572</v>
      </c>
      <c r="M744" s="24">
        <f t="shared" si="125"/>
        <v>15927343</v>
      </c>
      <c r="N744" s="40">
        <v>42573</v>
      </c>
      <c r="O744" s="24">
        <v>15927343</v>
      </c>
      <c r="P744" s="43">
        <v>0</v>
      </c>
      <c r="Q744" s="43">
        <v>0</v>
      </c>
      <c r="R744" s="43">
        <v>0</v>
      </c>
      <c r="S744" s="43">
        <v>0</v>
      </c>
      <c r="T744" s="43">
        <v>0</v>
      </c>
      <c r="U744" s="43">
        <v>0</v>
      </c>
      <c r="V744" s="43">
        <v>0</v>
      </c>
      <c r="W744" s="43">
        <v>0</v>
      </c>
      <c r="X744" s="43">
        <v>0</v>
      </c>
      <c r="Y744" s="223">
        <v>0</v>
      </c>
      <c r="Z744" s="339"/>
      <c r="AA744" s="228">
        <v>0</v>
      </c>
      <c r="AB744" s="43">
        <v>0</v>
      </c>
      <c r="AC744" s="43">
        <v>0</v>
      </c>
      <c r="AD744" s="43">
        <v>0</v>
      </c>
      <c r="AE744" s="43">
        <v>0</v>
      </c>
      <c r="AF744" s="223">
        <v>0</v>
      </c>
      <c r="AG744" s="234"/>
      <c r="AH744" s="228">
        <v>0</v>
      </c>
      <c r="AI744" s="56">
        <f t="shared" si="126"/>
        <v>15927343</v>
      </c>
      <c r="AJ744" s="40">
        <v>42580</v>
      </c>
      <c r="AK744" s="56">
        <v>15927343</v>
      </c>
      <c r="AL744" s="43">
        <v>0</v>
      </c>
      <c r="AM744" s="43">
        <v>0</v>
      </c>
      <c r="AN744" s="43">
        <v>0</v>
      </c>
      <c r="AO744" s="43">
        <v>0</v>
      </c>
      <c r="AP744" s="43">
        <v>0</v>
      </c>
      <c r="AQ744" s="43">
        <v>0</v>
      </c>
      <c r="AR744" s="43">
        <v>0</v>
      </c>
      <c r="AS744" s="43">
        <v>0</v>
      </c>
      <c r="AT744" s="43">
        <v>0</v>
      </c>
      <c r="AU744" s="43">
        <v>0</v>
      </c>
      <c r="AV744" s="43"/>
      <c r="AW744" s="19"/>
      <c r="AX744" s="24">
        <f t="shared" si="127"/>
        <v>0</v>
      </c>
      <c r="AY744" s="24">
        <f t="shared" si="128"/>
        <v>0</v>
      </c>
      <c r="AZ744" s="24">
        <f t="shared" si="129"/>
        <v>0</v>
      </c>
      <c r="BA744" s="457">
        <f t="shared" si="130"/>
        <v>6</v>
      </c>
      <c r="BB744" s="217">
        <f t="shared" si="134"/>
        <v>1</v>
      </c>
      <c r="BC744" s="216">
        <f t="shared" si="131"/>
        <v>1</v>
      </c>
      <c r="BD744" s="14">
        <f t="shared" si="135"/>
        <v>35</v>
      </c>
      <c r="BE744" s="349">
        <f t="shared" si="133"/>
        <v>15927343</v>
      </c>
    </row>
    <row r="745" spans="1:57" s="14" customFormat="1" x14ac:dyDescent="0.2">
      <c r="A745" s="40">
        <v>42598</v>
      </c>
      <c r="B745" s="22">
        <v>9147159583</v>
      </c>
      <c r="C745" s="22">
        <f>COUNTIF(СписМінфін!$B$2:$B$101,F745)</f>
        <v>1</v>
      </c>
      <c r="D745" s="22">
        <v>9147159583</v>
      </c>
      <c r="E745" s="22" t="str">
        <f t="shared" si="132"/>
        <v>8ТОВАРИСТВО З ОБМЕЖЕНОЮ ВIДПОВIДАЛЬНIСТЮ "КРАМАТОРСЬКИЙ ФЕРОСПЛАВНИЙ ЗАВОД"</v>
      </c>
      <c r="F745" s="71" t="s">
        <v>86</v>
      </c>
      <c r="G745" s="41">
        <v>371334105156</v>
      </c>
      <c r="H745" s="40">
        <v>42598</v>
      </c>
      <c r="I745" s="40">
        <v>42598</v>
      </c>
      <c r="J745" s="40" t="s">
        <v>108</v>
      </c>
      <c r="K745" s="56">
        <v>30028353</v>
      </c>
      <c r="L745" s="40">
        <v>42634</v>
      </c>
      <c r="M745" s="24">
        <f t="shared" si="125"/>
        <v>30028353</v>
      </c>
      <c r="N745" s="40">
        <v>42635</v>
      </c>
      <c r="O745" s="24">
        <v>30028353</v>
      </c>
      <c r="P745" s="43">
        <v>0</v>
      </c>
      <c r="Q745" s="43">
        <v>0</v>
      </c>
      <c r="R745" s="43">
        <v>0</v>
      </c>
      <c r="S745" s="43">
        <v>0</v>
      </c>
      <c r="T745" s="43">
        <v>0</v>
      </c>
      <c r="U745" s="43">
        <v>0</v>
      </c>
      <c r="V745" s="43">
        <v>0</v>
      </c>
      <c r="W745" s="43">
        <v>0</v>
      </c>
      <c r="X745" s="43">
        <v>0</v>
      </c>
      <c r="Y745" s="223">
        <v>0</v>
      </c>
      <c r="Z745" s="339"/>
      <c r="AA745" s="228">
        <v>0</v>
      </c>
      <c r="AB745" s="43">
        <v>0</v>
      </c>
      <c r="AC745" s="43">
        <v>0</v>
      </c>
      <c r="AD745" s="43">
        <v>0</v>
      </c>
      <c r="AE745" s="43">
        <v>0</v>
      </c>
      <c r="AF745" s="223">
        <v>0</v>
      </c>
      <c r="AG745" s="234"/>
      <c r="AH745" s="228">
        <v>0</v>
      </c>
      <c r="AI745" s="56">
        <f t="shared" si="126"/>
        <v>30028353</v>
      </c>
      <c r="AJ745" s="40">
        <v>42661</v>
      </c>
      <c r="AK745" s="56">
        <v>30028353</v>
      </c>
      <c r="AL745" s="43">
        <v>0</v>
      </c>
      <c r="AM745" s="43">
        <v>0</v>
      </c>
      <c r="AN745" s="43">
        <v>0</v>
      </c>
      <c r="AO745" s="43">
        <v>0</v>
      </c>
      <c r="AP745" s="43">
        <v>0</v>
      </c>
      <c r="AQ745" s="43">
        <v>0</v>
      </c>
      <c r="AR745" s="43">
        <v>0</v>
      </c>
      <c r="AS745" s="43">
        <v>0</v>
      </c>
      <c r="AT745" s="43">
        <v>0</v>
      </c>
      <c r="AU745" s="43">
        <v>0</v>
      </c>
      <c r="AV745" s="43"/>
      <c r="AW745" s="19"/>
      <c r="AX745" s="24">
        <f t="shared" si="127"/>
        <v>0</v>
      </c>
      <c r="AY745" s="24">
        <f t="shared" si="128"/>
        <v>0</v>
      </c>
      <c r="AZ745" s="24">
        <f t="shared" si="129"/>
        <v>0</v>
      </c>
      <c r="BA745" s="457">
        <f t="shared" si="130"/>
        <v>8</v>
      </c>
      <c r="BB745" s="217">
        <f t="shared" si="134"/>
        <v>1</v>
      </c>
      <c r="BC745" s="216">
        <f t="shared" si="131"/>
        <v>1</v>
      </c>
      <c r="BD745" s="14">
        <f t="shared" si="135"/>
        <v>37</v>
      </c>
      <c r="BE745" s="349">
        <f t="shared" si="133"/>
        <v>30028353</v>
      </c>
    </row>
    <row r="746" spans="1:57" s="14" customFormat="1" x14ac:dyDescent="0.2">
      <c r="A746" s="40">
        <v>42692</v>
      </c>
      <c r="B746" s="22">
        <v>9221775869</v>
      </c>
      <c r="C746" s="22">
        <f>COUNTIF(СписМінфін!$B$2:$B$101,F746)</f>
        <v>1</v>
      </c>
      <c r="D746" s="22">
        <v>9221775869</v>
      </c>
      <c r="E746" s="22" t="str">
        <f t="shared" si="132"/>
        <v>11ТОВАРИСТВО З ОБМЕЖЕНОЮ ВIДПОВIДАЛЬНIСТЮ "КРАМАТОРСЬКИЙ ФЕРОСПЛАВНИЙ ЗАВОД"</v>
      </c>
      <c r="F746" s="71" t="s">
        <v>86</v>
      </c>
      <c r="G746" s="41">
        <v>371334105156</v>
      </c>
      <c r="H746" s="40">
        <v>42692</v>
      </c>
      <c r="I746" s="40">
        <v>42692</v>
      </c>
      <c r="J746" s="40" t="s">
        <v>108</v>
      </c>
      <c r="K746" s="56">
        <v>29997520</v>
      </c>
      <c r="L746" s="40">
        <v>42725</v>
      </c>
      <c r="M746" s="24">
        <f t="shared" si="125"/>
        <v>29997520</v>
      </c>
      <c r="N746" s="40">
        <v>42726</v>
      </c>
      <c r="O746" s="24">
        <v>29997520</v>
      </c>
      <c r="P746" s="43">
        <v>0</v>
      </c>
      <c r="Q746" s="43">
        <v>0</v>
      </c>
      <c r="R746" s="43">
        <v>0</v>
      </c>
      <c r="S746" s="43">
        <v>0</v>
      </c>
      <c r="T746" s="43">
        <v>0</v>
      </c>
      <c r="U746" s="43">
        <v>0</v>
      </c>
      <c r="V746" s="43">
        <v>0</v>
      </c>
      <c r="W746" s="43">
        <v>0</v>
      </c>
      <c r="X746" s="43">
        <v>0</v>
      </c>
      <c r="Y746" s="223">
        <v>0</v>
      </c>
      <c r="Z746" s="339"/>
      <c r="AA746" s="228">
        <v>0</v>
      </c>
      <c r="AB746" s="43">
        <v>0</v>
      </c>
      <c r="AC746" s="43">
        <v>0</v>
      </c>
      <c r="AD746" s="43">
        <v>0</v>
      </c>
      <c r="AE746" s="43">
        <v>0</v>
      </c>
      <c r="AF746" s="223">
        <v>0</v>
      </c>
      <c r="AG746" s="234"/>
      <c r="AH746" s="228">
        <v>0</v>
      </c>
      <c r="AI746" s="56">
        <f t="shared" si="126"/>
        <v>29997520</v>
      </c>
      <c r="AJ746" s="40">
        <v>42730</v>
      </c>
      <c r="AK746" s="56">
        <v>29997520</v>
      </c>
      <c r="AL746" s="43">
        <v>0</v>
      </c>
      <c r="AM746" s="43">
        <v>0</v>
      </c>
      <c r="AN746" s="43">
        <v>0</v>
      </c>
      <c r="AO746" s="43">
        <v>0</v>
      </c>
      <c r="AP746" s="43">
        <v>0</v>
      </c>
      <c r="AQ746" s="43">
        <v>0</v>
      </c>
      <c r="AR746" s="43">
        <v>0</v>
      </c>
      <c r="AS746" s="43">
        <v>0</v>
      </c>
      <c r="AT746" s="43">
        <v>0</v>
      </c>
      <c r="AU746" s="43">
        <v>0</v>
      </c>
      <c r="AV746" s="43"/>
      <c r="AW746" s="19"/>
      <c r="AX746" s="24">
        <f t="shared" si="127"/>
        <v>0</v>
      </c>
      <c r="AY746" s="24">
        <f t="shared" si="128"/>
        <v>0</v>
      </c>
      <c r="AZ746" s="24">
        <f t="shared" si="129"/>
        <v>0</v>
      </c>
      <c r="BA746" s="457">
        <f t="shared" si="130"/>
        <v>11</v>
      </c>
      <c r="BB746" s="217">
        <f t="shared" si="134"/>
        <v>1</v>
      </c>
      <c r="BC746" s="216">
        <f t="shared" si="131"/>
        <v>1</v>
      </c>
      <c r="BD746" s="14">
        <f t="shared" si="135"/>
        <v>34</v>
      </c>
      <c r="BE746" s="349">
        <f t="shared" si="133"/>
        <v>29997520</v>
      </c>
    </row>
    <row r="747" spans="1:57" s="14" customFormat="1" hidden="1" x14ac:dyDescent="0.2">
      <c r="A747" s="40">
        <v>42422</v>
      </c>
      <c r="B747" s="22">
        <v>9021432913</v>
      </c>
      <c r="C747" s="22">
        <f>COUNTIF(СписМінфін!$B$2:$B$101,F747)</f>
        <v>1</v>
      </c>
      <c r="D747" s="22">
        <v>9021432913</v>
      </c>
      <c r="E747" s="22" t="str">
        <f t="shared" si="132"/>
        <v>2ТОВАРИСТВО З ОБМЕЖЕНОЮ ВIДПОВIДАЛЬНIСТЮ "ЛІСПРОМ УКРАЇНА"</v>
      </c>
      <c r="F747" s="71" t="s">
        <v>11</v>
      </c>
      <c r="G747" s="41">
        <v>372602406162</v>
      </c>
      <c r="H747" s="40">
        <v>42422</v>
      </c>
      <c r="I747" s="40">
        <v>42422</v>
      </c>
      <c r="J747" s="40" t="s">
        <v>108</v>
      </c>
      <c r="K747" s="56">
        <v>396555</v>
      </c>
      <c r="L747" s="43">
        <v>0</v>
      </c>
      <c r="M747" s="24">
        <f t="shared" si="125"/>
        <v>0</v>
      </c>
      <c r="N747" s="43">
        <v>0</v>
      </c>
      <c r="O747" s="56">
        <v>0</v>
      </c>
      <c r="P747" s="43">
        <v>0</v>
      </c>
      <c r="Q747" s="43">
        <v>0</v>
      </c>
      <c r="R747" s="43">
        <v>0</v>
      </c>
      <c r="S747" s="43">
        <v>0</v>
      </c>
      <c r="T747" s="43">
        <v>0</v>
      </c>
      <c r="U747" s="43">
        <v>0</v>
      </c>
      <c r="V747" s="43">
        <v>0</v>
      </c>
      <c r="W747" s="43">
        <v>0</v>
      </c>
      <c r="X747" s="43">
        <v>0</v>
      </c>
      <c r="Y747" s="223">
        <v>0</v>
      </c>
      <c r="Z747" s="339"/>
      <c r="AA747" s="228">
        <v>0</v>
      </c>
      <c r="AB747" s="43">
        <v>0</v>
      </c>
      <c r="AC747" s="43">
        <v>0</v>
      </c>
      <c r="AD747" s="43">
        <v>0</v>
      </c>
      <c r="AE747" s="43">
        <v>0</v>
      </c>
      <c r="AF747" s="223">
        <v>0</v>
      </c>
      <c r="AG747" s="234"/>
      <c r="AH747" s="228">
        <v>0</v>
      </c>
      <c r="AI747" s="56">
        <f t="shared" si="126"/>
        <v>0</v>
      </c>
      <c r="AJ747" s="43">
        <v>0</v>
      </c>
      <c r="AK747" s="43">
        <v>0</v>
      </c>
      <c r="AL747" s="43">
        <v>0</v>
      </c>
      <c r="AM747" s="43">
        <v>0</v>
      </c>
      <c r="AN747" s="43">
        <v>0</v>
      </c>
      <c r="AO747" s="43">
        <v>0</v>
      </c>
      <c r="AP747" s="43">
        <v>0</v>
      </c>
      <c r="AQ747" s="43">
        <v>0</v>
      </c>
      <c r="AR747" s="43">
        <v>0</v>
      </c>
      <c r="AS747" s="43">
        <v>0</v>
      </c>
      <c r="AT747" s="43">
        <v>0</v>
      </c>
      <c r="AU747" s="43">
        <v>0</v>
      </c>
      <c r="AV747" s="43"/>
      <c r="AW747" s="19"/>
      <c r="AX747" s="24">
        <f t="shared" si="127"/>
        <v>396555</v>
      </c>
      <c r="AY747" s="24">
        <f t="shared" si="128"/>
        <v>0</v>
      </c>
      <c r="AZ747" s="24">
        <f t="shared" si="129"/>
        <v>396555</v>
      </c>
      <c r="BA747" s="457">
        <f t="shared" si="130"/>
        <v>2</v>
      </c>
      <c r="BB747" s="217" t="str">
        <f t="shared" si="134"/>
        <v>Немає висновку</v>
      </c>
      <c r="BC747" s="216" t="str">
        <f t="shared" si="131"/>
        <v>Немає висновку</v>
      </c>
      <c r="BD747" s="14" t="str">
        <f t="shared" si="135"/>
        <v>Немає висновку</v>
      </c>
      <c r="BE747" s="349">
        <f t="shared" si="133"/>
        <v>396555</v>
      </c>
    </row>
    <row r="748" spans="1:57" s="14" customFormat="1" hidden="1" x14ac:dyDescent="0.2">
      <c r="A748" s="40">
        <v>42450</v>
      </c>
      <c r="B748" s="22">
        <v>9039912065</v>
      </c>
      <c r="C748" s="22">
        <f>COUNTIF(СписМінфін!$B$2:$B$101,F748)</f>
        <v>1</v>
      </c>
      <c r="D748" s="22">
        <v>9039912065</v>
      </c>
      <c r="E748" s="22" t="str">
        <f t="shared" si="132"/>
        <v>3ТОВАРИСТВО З ОБМЕЖЕНОЮ ВIДПОВIДАЛЬНIСТЮ "ЛІСПРОМ УКРАЇНА"</v>
      </c>
      <c r="F748" s="71" t="s">
        <v>11</v>
      </c>
      <c r="G748" s="41">
        <v>372602406162</v>
      </c>
      <c r="H748" s="40">
        <v>42450</v>
      </c>
      <c r="I748" s="40">
        <v>42450</v>
      </c>
      <c r="J748" s="40" t="s">
        <v>108</v>
      </c>
      <c r="K748" s="56">
        <v>839240</v>
      </c>
      <c r="L748" s="43">
        <v>0</v>
      </c>
      <c r="M748" s="24">
        <f t="shared" si="125"/>
        <v>0</v>
      </c>
      <c r="N748" s="43">
        <v>0</v>
      </c>
      <c r="O748" s="56">
        <v>0</v>
      </c>
      <c r="P748" s="43">
        <v>0</v>
      </c>
      <c r="Q748" s="43">
        <v>0</v>
      </c>
      <c r="R748" s="43">
        <v>0</v>
      </c>
      <c r="S748" s="43">
        <v>0</v>
      </c>
      <c r="T748" s="43">
        <v>0</v>
      </c>
      <c r="U748" s="43">
        <v>0</v>
      </c>
      <c r="V748" s="43">
        <v>0</v>
      </c>
      <c r="W748" s="43">
        <v>0</v>
      </c>
      <c r="X748" s="43">
        <v>0</v>
      </c>
      <c r="Y748" s="223">
        <v>0</v>
      </c>
      <c r="Z748" s="339"/>
      <c r="AA748" s="228">
        <v>0</v>
      </c>
      <c r="AB748" s="43">
        <v>0</v>
      </c>
      <c r="AC748" s="43">
        <v>0</v>
      </c>
      <c r="AD748" s="43">
        <v>0</v>
      </c>
      <c r="AE748" s="43">
        <v>0</v>
      </c>
      <c r="AF748" s="223">
        <v>0</v>
      </c>
      <c r="AG748" s="234"/>
      <c r="AH748" s="228">
        <v>0</v>
      </c>
      <c r="AI748" s="56">
        <f t="shared" si="126"/>
        <v>0</v>
      </c>
      <c r="AJ748" s="43">
        <v>0</v>
      </c>
      <c r="AK748" s="43">
        <v>0</v>
      </c>
      <c r="AL748" s="43">
        <v>0</v>
      </c>
      <c r="AM748" s="43">
        <v>0</v>
      </c>
      <c r="AN748" s="43">
        <v>0</v>
      </c>
      <c r="AO748" s="43">
        <v>0</v>
      </c>
      <c r="AP748" s="43">
        <v>0</v>
      </c>
      <c r="AQ748" s="43">
        <v>0</v>
      </c>
      <c r="AR748" s="43">
        <v>0</v>
      </c>
      <c r="AS748" s="43">
        <v>0</v>
      </c>
      <c r="AT748" s="43">
        <v>0</v>
      </c>
      <c r="AU748" s="43">
        <v>0</v>
      </c>
      <c r="AV748" s="43"/>
      <c r="AW748" s="19"/>
      <c r="AX748" s="24">
        <f t="shared" si="127"/>
        <v>839240</v>
      </c>
      <c r="AY748" s="24">
        <f t="shared" si="128"/>
        <v>0</v>
      </c>
      <c r="AZ748" s="24">
        <f t="shared" si="129"/>
        <v>839240</v>
      </c>
      <c r="BA748" s="457">
        <f t="shared" si="130"/>
        <v>3</v>
      </c>
      <c r="BB748" s="217" t="str">
        <f t="shared" si="134"/>
        <v>Немає висновку</v>
      </c>
      <c r="BC748" s="216" t="str">
        <f t="shared" si="131"/>
        <v>Немає висновку</v>
      </c>
      <c r="BD748" s="14" t="str">
        <f t="shared" si="135"/>
        <v>Немає висновку</v>
      </c>
      <c r="BE748" s="349">
        <f t="shared" si="133"/>
        <v>839240</v>
      </c>
    </row>
    <row r="749" spans="1:57" s="14" customFormat="1" hidden="1" x14ac:dyDescent="0.2">
      <c r="A749" s="40">
        <v>42479</v>
      </c>
      <c r="B749" s="22">
        <v>9060025377</v>
      </c>
      <c r="C749" s="22">
        <f>COUNTIF(СписМінфін!$B$2:$B$101,F749)</f>
        <v>1</v>
      </c>
      <c r="D749" s="22">
        <v>9060025377</v>
      </c>
      <c r="E749" s="22" t="str">
        <f t="shared" si="132"/>
        <v>4ТОВАРИСТВО З ОБМЕЖЕНОЮ ВIДПОВIДАЛЬНIСТЮ "ЛІСПРОМ УКРАЇНА"</v>
      </c>
      <c r="F749" s="71" t="s">
        <v>11</v>
      </c>
      <c r="G749" s="41">
        <v>372602406162</v>
      </c>
      <c r="H749" s="40">
        <v>42479</v>
      </c>
      <c r="I749" s="40">
        <v>42479</v>
      </c>
      <c r="J749" s="40" t="s">
        <v>108</v>
      </c>
      <c r="K749" s="56">
        <v>220362</v>
      </c>
      <c r="L749" s="43">
        <v>0</v>
      </c>
      <c r="M749" s="24">
        <f t="shared" si="125"/>
        <v>0</v>
      </c>
      <c r="N749" s="43">
        <v>0</v>
      </c>
      <c r="O749" s="56">
        <v>0</v>
      </c>
      <c r="P749" s="43">
        <v>0</v>
      </c>
      <c r="Q749" s="43">
        <v>0</v>
      </c>
      <c r="R749" s="43">
        <v>0</v>
      </c>
      <c r="S749" s="43">
        <v>0</v>
      </c>
      <c r="T749" s="43">
        <v>0</v>
      </c>
      <c r="U749" s="43">
        <v>0</v>
      </c>
      <c r="V749" s="43">
        <v>0</v>
      </c>
      <c r="W749" s="43">
        <v>0</v>
      </c>
      <c r="X749" s="43">
        <v>0</v>
      </c>
      <c r="Y749" s="223">
        <v>0</v>
      </c>
      <c r="Z749" s="339"/>
      <c r="AA749" s="228">
        <v>0</v>
      </c>
      <c r="AB749" s="43">
        <v>0</v>
      </c>
      <c r="AC749" s="43">
        <v>0</v>
      </c>
      <c r="AD749" s="43">
        <v>0</v>
      </c>
      <c r="AE749" s="43">
        <v>0</v>
      </c>
      <c r="AF749" s="223">
        <v>0</v>
      </c>
      <c r="AG749" s="234"/>
      <c r="AH749" s="228">
        <v>0</v>
      </c>
      <c r="AI749" s="56">
        <f t="shared" si="126"/>
        <v>0</v>
      </c>
      <c r="AJ749" s="43">
        <v>0</v>
      </c>
      <c r="AK749" s="43">
        <v>0</v>
      </c>
      <c r="AL749" s="43">
        <v>0</v>
      </c>
      <c r="AM749" s="43">
        <v>0</v>
      </c>
      <c r="AN749" s="43">
        <v>0</v>
      </c>
      <c r="AO749" s="43">
        <v>0</v>
      </c>
      <c r="AP749" s="43">
        <v>0</v>
      </c>
      <c r="AQ749" s="43">
        <v>0</v>
      </c>
      <c r="AR749" s="43">
        <v>0</v>
      </c>
      <c r="AS749" s="43">
        <v>0</v>
      </c>
      <c r="AT749" s="43">
        <v>0</v>
      </c>
      <c r="AU749" s="43">
        <v>0</v>
      </c>
      <c r="AV749" s="43"/>
      <c r="AW749" s="19"/>
      <c r="AX749" s="24">
        <f t="shared" si="127"/>
        <v>220362</v>
      </c>
      <c r="AY749" s="24">
        <f t="shared" si="128"/>
        <v>0</v>
      </c>
      <c r="AZ749" s="24">
        <f t="shared" si="129"/>
        <v>220362</v>
      </c>
      <c r="BA749" s="457">
        <f t="shared" si="130"/>
        <v>4</v>
      </c>
      <c r="BB749" s="217" t="str">
        <f t="shared" si="134"/>
        <v>Немає висновку</v>
      </c>
      <c r="BC749" s="216" t="str">
        <f t="shared" si="131"/>
        <v>Немає висновку</v>
      </c>
      <c r="BD749" s="14" t="str">
        <f t="shared" si="135"/>
        <v>Немає висновку</v>
      </c>
      <c r="BE749" s="349">
        <f t="shared" si="133"/>
        <v>220362</v>
      </c>
    </row>
    <row r="750" spans="1:57" s="14" customFormat="1" hidden="1" x14ac:dyDescent="0.2">
      <c r="A750" s="40">
        <v>42510</v>
      </c>
      <c r="B750" s="22">
        <v>9082292172</v>
      </c>
      <c r="C750" s="22">
        <f>COUNTIF(СписМінфін!$B$2:$B$101,F750)</f>
        <v>1</v>
      </c>
      <c r="D750" s="22">
        <v>9082292172</v>
      </c>
      <c r="E750" s="22" t="str">
        <f t="shared" si="132"/>
        <v>5ТОВАРИСТВО З ОБМЕЖЕНОЮ ВIДПОВIДАЛЬНIСТЮ "ЛІСПРОМ УКРАЇНА"</v>
      </c>
      <c r="F750" s="71" t="s">
        <v>11</v>
      </c>
      <c r="G750" s="41">
        <v>372602406162</v>
      </c>
      <c r="H750" s="40">
        <v>42510</v>
      </c>
      <c r="I750" s="40">
        <v>42510</v>
      </c>
      <c r="J750" s="40" t="s">
        <v>108</v>
      </c>
      <c r="K750" s="56">
        <v>169757</v>
      </c>
      <c r="L750" s="43">
        <v>0</v>
      </c>
      <c r="M750" s="24">
        <f t="shared" si="125"/>
        <v>0</v>
      </c>
      <c r="N750" s="43">
        <v>0</v>
      </c>
      <c r="O750" s="56">
        <v>0</v>
      </c>
      <c r="P750" s="43">
        <v>0</v>
      </c>
      <c r="Q750" s="43">
        <v>0</v>
      </c>
      <c r="R750" s="43">
        <v>0</v>
      </c>
      <c r="S750" s="43">
        <v>0</v>
      </c>
      <c r="T750" s="43">
        <v>0</v>
      </c>
      <c r="U750" s="43">
        <v>0</v>
      </c>
      <c r="V750" s="43">
        <v>0</v>
      </c>
      <c r="W750" s="43">
        <v>0</v>
      </c>
      <c r="X750" s="43">
        <v>0</v>
      </c>
      <c r="Y750" s="223">
        <v>0</v>
      </c>
      <c r="Z750" s="339"/>
      <c r="AA750" s="228">
        <v>0</v>
      </c>
      <c r="AB750" s="43">
        <v>0</v>
      </c>
      <c r="AC750" s="43">
        <v>0</v>
      </c>
      <c r="AD750" s="43">
        <v>0</v>
      </c>
      <c r="AE750" s="43">
        <v>0</v>
      </c>
      <c r="AF750" s="223">
        <v>0</v>
      </c>
      <c r="AG750" s="234"/>
      <c r="AH750" s="228">
        <v>0</v>
      </c>
      <c r="AI750" s="56">
        <f t="shared" si="126"/>
        <v>0</v>
      </c>
      <c r="AJ750" s="43">
        <v>0</v>
      </c>
      <c r="AK750" s="43">
        <v>0</v>
      </c>
      <c r="AL750" s="43">
        <v>0</v>
      </c>
      <c r="AM750" s="43">
        <v>0</v>
      </c>
      <c r="AN750" s="43">
        <v>0</v>
      </c>
      <c r="AO750" s="43">
        <v>0</v>
      </c>
      <c r="AP750" s="43">
        <v>0</v>
      </c>
      <c r="AQ750" s="43">
        <v>0</v>
      </c>
      <c r="AR750" s="43">
        <v>0</v>
      </c>
      <c r="AS750" s="43">
        <v>0</v>
      </c>
      <c r="AT750" s="43">
        <v>0</v>
      </c>
      <c r="AU750" s="43">
        <v>0</v>
      </c>
      <c r="AV750" s="43"/>
      <c r="AW750" s="19"/>
      <c r="AX750" s="24">
        <f t="shared" si="127"/>
        <v>169757</v>
      </c>
      <c r="AY750" s="24">
        <f t="shared" si="128"/>
        <v>0</v>
      </c>
      <c r="AZ750" s="24">
        <f t="shared" si="129"/>
        <v>169757</v>
      </c>
      <c r="BA750" s="457">
        <f t="shared" si="130"/>
        <v>5</v>
      </c>
      <c r="BB750" s="217" t="str">
        <f t="shared" si="134"/>
        <v>Немає висновку</v>
      </c>
      <c r="BC750" s="216" t="str">
        <f t="shared" si="131"/>
        <v>Немає висновку</v>
      </c>
      <c r="BD750" s="14" t="str">
        <f t="shared" si="135"/>
        <v>Немає висновку</v>
      </c>
      <c r="BE750" s="349">
        <f t="shared" si="133"/>
        <v>169757</v>
      </c>
    </row>
    <row r="751" spans="1:57" s="14" customFormat="1" hidden="1" x14ac:dyDescent="0.2">
      <c r="A751" s="40">
        <v>42537</v>
      </c>
      <c r="B751" s="22">
        <v>9100791400</v>
      </c>
      <c r="C751" s="22">
        <f>COUNTIF(СписМінфін!$B$2:$B$101,F751)</f>
        <v>1</v>
      </c>
      <c r="D751" s="22">
        <v>9100791400</v>
      </c>
      <c r="E751" s="22" t="str">
        <f t="shared" si="132"/>
        <v>6ТОВАРИСТВО З ОБМЕЖЕНОЮ ВIДПОВIДАЛЬНIСТЮ "ЛІСПРОМ УКРАЇНА"</v>
      </c>
      <c r="F751" s="71" t="s">
        <v>11</v>
      </c>
      <c r="G751" s="41">
        <v>372602406162</v>
      </c>
      <c r="H751" s="40">
        <v>42537</v>
      </c>
      <c r="I751" s="40">
        <v>42537</v>
      </c>
      <c r="J751" s="40" t="s">
        <v>108</v>
      </c>
      <c r="K751" s="56">
        <v>706213</v>
      </c>
      <c r="L751" s="43">
        <v>0</v>
      </c>
      <c r="M751" s="24">
        <f t="shared" si="125"/>
        <v>0</v>
      </c>
      <c r="N751" s="43">
        <v>0</v>
      </c>
      <c r="O751" s="56">
        <v>0</v>
      </c>
      <c r="P751" s="43">
        <v>0</v>
      </c>
      <c r="Q751" s="43">
        <v>0</v>
      </c>
      <c r="R751" s="43">
        <v>0</v>
      </c>
      <c r="S751" s="43">
        <v>0</v>
      </c>
      <c r="T751" s="43">
        <v>0</v>
      </c>
      <c r="U751" s="43">
        <v>0</v>
      </c>
      <c r="V751" s="43">
        <v>0</v>
      </c>
      <c r="W751" s="43">
        <v>0</v>
      </c>
      <c r="X751" s="43">
        <v>0</v>
      </c>
      <c r="Y751" s="223">
        <v>0</v>
      </c>
      <c r="Z751" s="339"/>
      <c r="AA751" s="228">
        <v>0</v>
      </c>
      <c r="AB751" s="43">
        <v>0</v>
      </c>
      <c r="AC751" s="43">
        <v>0</v>
      </c>
      <c r="AD751" s="43">
        <v>0</v>
      </c>
      <c r="AE751" s="43">
        <v>0</v>
      </c>
      <c r="AF751" s="223">
        <v>0</v>
      </c>
      <c r="AG751" s="234"/>
      <c r="AH751" s="228">
        <v>0</v>
      </c>
      <c r="AI751" s="56">
        <f t="shared" si="126"/>
        <v>0</v>
      </c>
      <c r="AJ751" s="43">
        <v>0</v>
      </c>
      <c r="AK751" s="43">
        <v>0</v>
      </c>
      <c r="AL751" s="43">
        <v>0</v>
      </c>
      <c r="AM751" s="43">
        <v>0</v>
      </c>
      <c r="AN751" s="43">
        <v>0</v>
      </c>
      <c r="AO751" s="43">
        <v>0</v>
      </c>
      <c r="AP751" s="43">
        <v>0</v>
      </c>
      <c r="AQ751" s="43">
        <v>0</v>
      </c>
      <c r="AR751" s="43">
        <v>0</v>
      </c>
      <c r="AS751" s="43">
        <v>0</v>
      </c>
      <c r="AT751" s="43">
        <v>0</v>
      </c>
      <c r="AU751" s="43">
        <v>0</v>
      </c>
      <c r="AV751" s="43"/>
      <c r="AW751" s="19"/>
      <c r="AX751" s="24">
        <f t="shared" si="127"/>
        <v>706213</v>
      </c>
      <c r="AY751" s="24">
        <f t="shared" si="128"/>
        <v>0</v>
      </c>
      <c r="AZ751" s="24">
        <f t="shared" si="129"/>
        <v>706213</v>
      </c>
      <c r="BA751" s="457">
        <f t="shared" si="130"/>
        <v>6</v>
      </c>
      <c r="BB751" s="217" t="str">
        <f t="shared" si="134"/>
        <v>Немає висновку</v>
      </c>
      <c r="BC751" s="216" t="str">
        <f t="shared" si="131"/>
        <v>Немає висновку</v>
      </c>
      <c r="BD751" s="14" t="str">
        <f t="shared" si="135"/>
        <v>Немає висновку</v>
      </c>
      <c r="BE751" s="349">
        <f t="shared" si="133"/>
        <v>706213</v>
      </c>
    </row>
    <row r="752" spans="1:57" s="14" customFormat="1" hidden="1" x14ac:dyDescent="0.2">
      <c r="A752" s="40">
        <v>42571</v>
      </c>
      <c r="B752" s="22">
        <v>9125761131</v>
      </c>
      <c r="C752" s="22">
        <f>COUNTIF(СписМінфін!$B$2:$B$101,F752)</f>
        <v>1</v>
      </c>
      <c r="D752" s="22">
        <v>9125761131</v>
      </c>
      <c r="E752" s="22" t="str">
        <f t="shared" si="132"/>
        <v>7ТОВАРИСТВО З ОБМЕЖЕНОЮ ВIДПОВIДАЛЬНIСТЮ "ЛІСПРОМ УКРАЇНА"</v>
      </c>
      <c r="F752" s="71" t="s">
        <v>11</v>
      </c>
      <c r="G752" s="41">
        <v>372602406162</v>
      </c>
      <c r="H752" s="40">
        <v>42571</v>
      </c>
      <c r="I752" s="40">
        <v>42571</v>
      </c>
      <c r="J752" s="40" t="s">
        <v>108</v>
      </c>
      <c r="K752" s="56">
        <v>209556</v>
      </c>
      <c r="L752" s="43">
        <v>0</v>
      </c>
      <c r="M752" s="24">
        <f t="shared" si="125"/>
        <v>0</v>
      </c>
      <c r="N752" s="43">
        <v>0</v>
      </c>
      <c r="O752" s="56">
        <v>0</v>
      </c>
      <c r="P752" s="43">
        <v>0</v>
      </c>
      <c r="Q752" s="43">
        <v>0</v>
      </c>
      <c r="R752" s="43">
        <v>0</v>
      </c>
      <c r="S752" s="43">
        <v>0</v>
      </c>
      <c r="T752" s="43">
        <v>0</v>
      </c>
      <c r="U752" s="43">
        <v>0</v>
      </c>
      <c r="V752" s="43">
        <v>0</v>
      </c>
      <c r="W752" s="43">
        <v>0</v>
      </c>
      <c r="X752" s="43">
        <v>0</v>
      </c>
      <c r="Y752" s="223">
        <v>0</v>
      </c>
      <c r="Z752" s="339"/>
      <c r="AA752" s="228">
        <v>0</v>
      </c>
      <c r="AB752" s="43">
        <v>0</v>
      </c>
      <c r="AC752" s="43">
        <v>0</v>
      </c>
      <c r="AD752" s="43">
        <v>0</v>
      </c>
      <c r="AE752" s="43">
        <v>0</v>
      </c>
      <c r="AF752" s="223">
        <v>0</v>
      </c>
      <c r="AG752" s="234"/>
      <c r="AH752" s="228">
        <v>0</v>
      </c>
      <c r="AI752" s="56">
        <f t="shared" si="126"/>
        <v>0</v>
      </c>
      <c r="AJ752" s="43">
        <v>0</v>
      </c>
      <c r="AK752" s="43">
        <v>0</v>
      </c>
      <c r="AL752" s="43">
        <v>0</v>
      </c>
      <c r="AM752" s="43">
        <v>0</v>
      </c>
      <c r="AN752" s="43">
        <v>0</v>
      </c>
      <c r="AO752" s="43">
        <v>0</v>
      </c>
      <c r="AP752" s="43">
        <v>0</v>
      </c>
      <c r="AQ752" s="43">
        <v>0</v>
      </c>
      <c r="AR752" s="43">
        <v>0</v>
      </c>
      <c r="AS752" s="43">
        <v>0</v>
      </c>
      <c r="AT752" s="43">
        <v>0</v>
      </c>
      <c r="AU752" s="43">
        <v>0</v>
      </c>
      <c r="AV752" s="43"/>
      <c r="AW752" s="19"/>
      <c r="AX752" s="24">
        <f t="shared" si="127"/>
        <v>209556</v>
      </c>
      <c r="AY752" s="24">
        <f t="shared" si="128"/>
        <v>0</v>
      </c>
      <c r="AZ752" s="24">
        <f t="shared" si="129"/>
        <v>209556</v>
      </c>
      <c r="BA752" s="457">
        <f t="shared" si="130"/>
        <v>7</v>
      </c>
      <c r="BB752" s="217" t="str">
        <f t="shared" si="134"/>
        <v>Немає висновку</v>
      </c>
      <c r="BC752" s="216" t="str">
        <f t="shared" si="131"/>
        <v>Немає висновку</v>
      </c>
      <c r="BD752" s="14" t="str">
        <f t="shared" si="135"/>
        <v>Немає висновку</v>
      </c>
      <c r="BE752" s="349">
        <f t="shared" si="133"/>
        <v>209556</v>
      </c>
    </row>
    <row r="753" spans="1:57" s="14" customFormat="1" hidden="1" x14ac:dyDescent="0.2">
      <c r="A753" s="40">
        <v>42601</v>
      </c>
      <c r="B753" s="22">
        <v>9150323475</v>
      </c>
      <c r="C753" s="22">
        <f>COUNTIF(СписМінфін!$B$2:$B$101,F753)</f>
        <v>1</v>
      </c>
      <c r="D753" s="22">
        <v>9150323475</v>
      </c>
      <c r="E753" s="22" t="str">
        <f t="shared" si="132"/>
        <v>8ТОВАРИСТВО З ОБМЕЖЕНОЮ ВIДПОВIДАЛЬНIСТЮ "ЛІСПРОМ УКРАЇНА"</v>
      </c>
      <c r="F753" s="71" t="s">
        <v>11</v>
      </c>
      <c r="G753" s="41">
        <v>372602406162</v>
      </c>
      <c r="H753" s="40">
        <v>42601</v>
      </c>
      <c r="I753" s="40">
        <v>42601</v>
      </c>
      <c r="J753" s="40" t="s">
        <v>108</v>
      </c>
      <c r="K753" s="42">
        <v>210125</v>
      </c>
      <c r="L753" s="43">
        <v>0</v>
      </c>
      <c r="M753" s="24">
        <f t="shared" si="125"/>
        <v>0</v>
      </c>
      <c r="N753" s="43">
        <v>0</v>
      </c>
      <c r="O753" s="56">
        <v>0</v>
      </c>
      <c r="P753" s="43">
        <v>0</v>
      </c>
      <c r="Q753" s="43">
        <v>0</v>
      </c>
      <c r="R753" s="43">
        <v>0</v>
      </c>
      <c r="S753" s="43">
        <v>0</v>
      </c>
      <c r="T753" s="43">
        <v>0</v>
      </c>
      <c r="U753" s="43">
        <v>0</v>
      </c>
      <c r="V753" s="43">
        <v>0</v>
      </c>
      <c r="W753" s="43">
        <v>0</v>
      </c>
      <c r="X753" s="43">
        <v>0</v>
      </c>
      <c r="Y753" s="223">
        <v>0</v>
      </c>
      <c r="Z753" s="339"/>
      <c r="AA753" s="228">
        <v>0</v>
      </c>
      <c r="AB753" s="43">
        <v>0</v>
      </c>
      <c r="AC753" s="43">
        <v>0</v>
      </c>
      <c r="AD753" s="43">
        <v>0</v>
      </c>
      <c r="AE753" s="43">
        <v>0</v>
      </c>
      <c r="AF753" s="223">
        <v>0</v>
      </c>
      <c r="AG753" s="234"/>
      <c r="AH753" s="228">
        <v>0</v>
      </c>
      <c r="AI753" s="56">
        <f t="shared" si="126"/>
        <v>0</v>
      </c>
      <c r="AJ753" s="43">
        <v>0</v>
      </c>
      <c r="AK753" s="43">
        <v>0</v>
      </c>
      <c r="AL753" s="43">
        <v>0</v>
      </c>
      <c r="AM753" s="43">
        <v>0</v>
      </c>
      <c r="AN753" s="43">
        <v>0</v>
      </c>
      <c r="AO753" s="43">
        <v>0</v>
      </c>
      <c r="AP753" s="43">
        <v>0</v>
      </c>
      <c r="AQ753" s="43">
        <v>0</v>
      </c>
      <c r="AR753" s="43">
        <v>0</v>
      </c>
      <c r="AS753" s="43">
        <v>0</v>
      </c>
      <c r="AT753" s="43">
        <v>0</v>
      </c>
      <c r="AU753" s="43">
        <v>0</v>
      </c>
      <c r="AV753" s="43"/>
      <c r="AW753" s="19"/>
      <c r="AX753" s="24">
        <f t="shared" si="127"/>
        <v>210125</v>
      </c>
      <c r="AY753" s="24">
        <f t="shared" si="128"/>
        <v>0</v>
      </c>
      <c r="AZ753" s="24">
        <f t="shared" si="129"/>
        <v>210125</v>
      </c>
      <c r="BA753" s="457">
        <f t="shared" si="130"/>
        <v>8</v>
      </c>
      <c r="BB753" s="217" t="str">
        <f t="shared" si="134"/>
        <v>Немає висновку</v>
      </c>
      <c r="BC753" s="216" t="str">
        <f t="shared" si="131"/>
        <v>Немає висновку</v>
      </c>
      <c r="BD753" s="14" t="str">
        <f t="shared" si="135"/>
        <v>Немає висновку</v>
      </c>
      <c r="BE753" s="349">
        <f t="shared" si="133"/>
        <v>210125</v>
      </c>
    </row>
    <row r="754" spans="1:57" s="14" customFormat="1" hidden="1" x14ac:dyDescent="0.2">
      <c r="A754" s="40">
        <v>42633</v>
      </c>
      <c r="B754" s="22">
        <v>9173679366</v>
      </c>
      <c r="C754" s="22">
        <f>COUNTIF(СписМінфін!$B$2:$B$101,F754)</f>
        <v>1</v>
      </c>
      <c r="D754" s="22">
        <v>9173679366</v>
      </c>
      <c r="E754" s="22" t="str">
        <f t="shared" si="132"/>
        <v>9ТОВАРИСТВО З ОБМЕЖЕНОЮ ВIДПОВIДАЛЬНIСТЮ "ЛІСПРОМ УКРАЇНА"</v>
      </c>
      <c r="F754" s="71" t="s">
        <v>11</v>
      </c>
      <c r="G754" s="41">
        <v>372602406162</v>
      </c>
      <c r="H754" s="40">
        <v>42633</v>
      </c>
      <c r="I754" s="40">
        <v>42633</v>
      </c>
      <c r="J754" s="40" t="s">
        <v>108</v>
      </c>
      <c r="K754" s="56">
        <v>284403</v>
      </c>
      <c r="L754" s="43">
        <v>0</v>
      </c>
      <c r="M754" s="24">
        <f t="shared" si="125"/>
        <v>0</v>
      </c>
      <c r="N754" s="43">
        <v>0</v>
      </c>
      <c r="O754" s="56">
        <v>0</v>
      </c>
      <c r="P754" s="43">
        <v>0</v>
      </c>
      <c r="Q754" s="43">
        <v>0</v>
      </c>
      <c r="R754" s="43">
        <v>0</v>
      </c>
      <c r="S754" s="43">
        <v>0</v>
      </c>
      <c r="T754" s="43">
        <v>0</v>
      </c>
      <c r="U754" s="43">
        <v>0</v>
      </c>
      <c r="V754" s="43">
        <v>0</v>
      </c>
      <c r="W754" s="43">
        <v>0</v>
      </c>
      <c r="X754" s="43">
        <v>0</v>
      </c>
      <c r="Y754" s="223">
        <v>0</v>
      </c>
      <c r="Z754" s="339"/>
      <c r="AA754" s="228">
        <v>0</v>
      </c>
      <c r="AB754" s="43">
        <v>0</v>
      </c>
      <c r="AC754" s="43">
        <v>0</v>
      </c>
      <c r="AD754" s="43">
        <v>0</v>
      </c>
      <c r="AE754" s="43">
        <v>0</v>
      </c>
      <c r="AF754" s="223">
        <v>0</v>
      </c>
      <c r="AG754" s="234"/>
      <c r="AH754" s="228">
        <v>0</v>
      </c>
      <c r="AI754" s="56">
        <f t="shared" si="126"/>
        <v>0</v>
      </c>
      <c r="AJ754" s="43">
        <v>0</v>
      </c>
      <c r="AK754" s="43">
        <v>0</v>
      </c>
      <c r="AL754" s="43">
        <v>0</v>
      </c>
      <c r="AM754" s="43">
        <v>0</v>
      </c>
      <c r="AN754" s="43">
        <v>0</v>
      </c>
      <c r="AO754" s="43">
        <v>0</v>
      </c>
      <c r="AP754" s="43">
        <v>0</v>
      </c>
      <c r="AQ754" s="43">
        <v>0</v>
      </c>
      <c r="AR754" s="43">
        <v>0</v>
      </c>
      <c r="AS754" s="43">
        <v>0</v>
      </c>
      <c r="AT754" s="43">
        <v>0</v>
      </c>
      <c r="AU754" s="43">
        <v>0</v>
      </c>
      <c r="AV754" s="43"/>
      <c r="AW754" s="19"/>
      <c r="AX754" s="24">
        <f t="shared" si="127"/>
        <v>284403</v>
      </c>
      <c r="AY754" s="24">
        <f t="shared" si="128"/>
        <v>0</v>
      </c>
      <c r="AZ754" s="24">
        <f t="shared" si="129"/>
        <v>284403</v>
      </c>
      <c r="BA754" s="457">
        <f t="shared" si="130"/>
        <v>9</v>
      </c>
      <c r="BB754" s="217" t="str">
        <f t="shared" si="134"/>
        <v>Немає висновку</v>
      </c>
      <c r="BC754" s="216" t="str">
        <f t="shared" si="131"/>
        <v>Немає висновку</v>
      </c>
      <c r="BD754" s="14" t="str">
        <f t="shared" si="135"/>
        <v>Немає висновку</v>
      </c>
      <c r="BE754" s="349">
        <f t="shared" si="133"/>
        <v>284403</v>
      </c>
    </row>
    <row r="755" spans="1:57" s="14" customFormat="1" hidden="1" x14ac:dyDescent="0.2">
      <c r="A755" s="40">
        <v>42663</v>
      </c>
      <c r="B755" s="22">
        <v>9198369738</v>
      </c>
      <c r="C755" s="22">
        <f>COUNTIF(СписМінфін!$B$2:$B$101,F755)</f>
        <v>1</v>
      </c>
      <c r="D755" s="22">
        <v>9198369738</v>
      </c>
      <c r="E755" s="22" t="str">
        <f t="shared" si="132"/>
        <v>10ТОВАРИСТВО З ОБМЕЖЕНОЮ ВIДПОВIДАЛЬНIСТЮ "ЛІСПРОМ УКРАЇНА"</v>
      </c>
      <c r="F755" s="71" t="s">
        <v>11</v>
      </c>
      <c r="G755" s="41">
        <v>372602406162</v>
      </c>
      <c r="H755" s="40">
        <v>42663</v>
      </c>
      <c r="I755" s="40">
        <v>42663</v>
      </c>
      <c r="J755" s="40" t="s">
        <v>108</v>
      </c>
      <c r="K755" s="56">
        <v>309788</v>
      </c>
      <c r="L755" s="43">
        <v>0</v>
      </c>
      <c r="M755" s="24">
        <f t="shared" si="125"/>
        <v>0</v>
      </c>
      <c r="N755" s="43">
        <v>0</v>
      </c>
      <c r="O755" s="56">
        <v>0</v>
      </c>
      <c r="P755" s="43">
        <v>0</v>
      </c>
      <c r="Q755" s="43">
        <v>0</v>
      </c>
      <c r="R755" s="43">
        <v>0</v>
      </c>
      <c r="S755" s="43">
        <v>0</v>
      </c>
      <c r="T755" s="43">
        <v>0</v>
      </c>
      <c r="U755" s="43">
        <v>0</v>
      </c>
      <c r="V755" s="43">
        <v>0</v>
      </c>
      <c r="W755" s="43">
        <v>0</v>
      </c>
      <c r="X755" s="43">
        <v>0</v>
      </c>
      <c r="Y755" s="223">
        <v>0</v>
      </c>
      <c r="Z755" s="339"/>
      <c r="AA755" s="228">
        <v>0</v>
      </c>
      <c r="AB755" s="43">
        <v>0</v>
      </c>
      <c r="AC755" s="43">
        <v>0</v>
      </c>
      <c r="AD755" s="43">
        <v>0</v>
      </c>
      <c r="AE755" s="43">
        <v>0</v>
      </c>
      <c r="AF755" s="223">
        <v>0</v>
      </c>
      <c r="AG755" s="234"/>
      <c r="AH755" s="228">
        <v>0</v>
      </c>
      <c r="AI755" s="56">
        <f t="shared" si="126"/>
        <v>0</v>
      </c>
      <c r="AJ755" s="43">
        <v>0</v>
      </c>
      <c r="AK755" s="43">
        <v>0</v>
      </c>
      <c r="AL755" s="43">
        <v>0</v>
      </c>
      <c r="AM755" s="43">
        <v>0</v>
      </c>
      <c r="AN755" s="43">
        <v>0</v>
      </c>
      <c r="AO755" s="43">
        <v>0</v>
      </c>
      <c r="AP755" s="43">
        <v>0</v>
      </c>
      <c r="AQ755" s="43">
        <v>0</v>
      </c>
      <c r="AR755" s="43">
        <v>0</v>
      </c>
      <c r="AS755" s="43">
        <v>0</v>
      </c>
      <c r="AT755" s="43">
        <v>0</v>
      </c>
      <c r="AU755" s="43">
        <v>0</v>
      </c>
      <c r="AV755" s="43"/>
      <c r="AW755" s="19"/>
      <c r="AX755" s="24">
        <f t="shared" si="127"/>
        <v>309788</v>
      </c>
      <c r="AY755" s="24">
        <f t="shared" si="128"/>
        <v>0</v>
      </c>
      <c r="AZ755" s="24">
        <f t="shared" si="129"/>
        <v>309788</v>
      </c>
      <c r="BA755" s="457">
        <f t="shared" si="130"/>
        <v>10</v>
      </c>
      <c r="BB755" s="217" t="str">
        <f t="shared" si="134"/>
        <v>Немає висновку</v>
      </c>
      <c r="BC755" s="216" t="str">
        <f t="shared" si="131"/>
        <v>Немає висновку</v>
      </c>
      <c r="BD755" s="14" t="str">
        <f t="shared" si="135"/>
        <v>Немає висновку</v>
      </c>
      <c r="BE755" s="349">
        <f t="shared" si="133"/>
        <v>309788</v>
      </c>
    </row>
    <row r="756" spans="1:57" s="14" customFormat="1" hidden="1" x14ac:dyDescent="0.2">
      <c r="A756" s="40">
        <v>42724</v>
      </c>
      <c r="B756" s="22">
        <v>9247339825</v>
      </c>
      <c r="C756" s="22">
        <f>COUNTIF(СписМінфін!$B$2:$B$101,F756)</f>
        <v>1</v>
      </c>
      <c r="D756" s="22">
        <v>9247339825</v>
      </c>
      <c r="E756" s="22" t="str">
        <f t="shared" si="132"/>
        <v>12ТОВАРИСТВО З ОБМЕЖЕНОЮ ВIДПОВIДАЛЬНIСТЮ "ЛІСПРОМ УКРАЇНА"</v>
      </c>
      <c r="F756" s="71" t="s">
        <v>11</v>
      </c>
      <c r="G756" s="41">
        <v>372602406162</v>
      </c>
      <c r="H756" s="40">
        <v>42724</v>
      </c>
      <c r="I756" s="40">
        <v>42724</v>
      </c>
      <c r="J756" s="40" t="s">
        <v>108</v>
      </c>
      <c r="K756" s="56">
        <v>165106</v>
      </c>
      <c r="L756" s="43">
        <v>0</v>
      </c>
      <c r="M756" s="24">
        <f t="shared" si="125"/>
        <v>0</v>
      </c>
      <c r="N756" s="43">
        <v>0</v>
      </c>
      <c r="O756" s="56">
        <v>0</v>
      </c>
      <c r="P756" s="43">
        <v>0</v>
      </c>
      <c r="Q756" s="43">
        <v>0</v>
      </c>
      <c r="R756" s="43">
        <v>0</v>
      </c>
      <c r="S756" s="43">
        <v>0</v>
      </c>
      <c r="T756" s="43">
        <v>0</v>
      </c>
      <c r="U756" s="43">
        <v>0</v>
      </c>
      <c r="V756" s="43">
        <v>0</v>
      </c>
      <c r="W756" s="43">
        <v>0</v>
      </c>
      <c r="X756" s="43">
        <v>0</v>
      </c>
      <c r="Y756" s="223">
        <v>0</v>
      </c>
      <c r="Z756" s="339"/>
      <c r="AA756" s="228">
        <v>0</v>
      </c>
      <c r="AB756" s="43">
        <v>0</v>
      </c>
      <c r="AC756" s="43">
        <v>0</v>
      </c>
      <c r="AD756" s="43">
        <v>0</v>
      </c>
      <c r="AE756" s="43">
        <v>0</v>
      </c>
      <c r="AF756" s="223">
        <v>0</v>
      </c>
      <c r="AG756" s="234"/>
      <c r="AH756" s="228">
        <v>0</v>
      </c>
      <c r="AI756" s="56">
        <f t="shared" si="126"/>
        <v>0</v>
      </c>
      <c r="AJ756" s="43">
        <v>0</v>
      </c>
      <c r="AK756" s="43">
        <v>0</v>
      </c>
      <c r="AL756" s="43">
        <v>0</v>
      </c>
      <c r="AM756" s="43">
        <v>0</v>
      </c>
      <c r="AN756" s="43">
        <v>0</v>
      </c>
      <c r="AO756" s="43">
        <v>0</v>
      </c>
      <c r="AP756" s="43">
        <v>0</v>
      </c>
      <c r="AQ756" s="43">
        <v>0</v>
      </c>
      <c r="AR756" s="43">
        <v>0</v>
      </c>
      <c r="AS756" s="43">
        <v>0</v>
      </c>
      <c r="AT756" s="43">
        <v>0</v>
      </c>
      <c r="AU756" s="43">
        <v>0</v>
      </c>
      <c r="AV756" s="43"/>
      <c r="AW756" s="19"/>
      <c r="AX756" s="24">
        <f t="shared" si="127"/>
        <v>165106</v>
      </c>
      <c r="AY756" s="24">
        <f t="shared" si="128"/>
        <v>0</v>
      </c>
      <c r="AZ756" s="24">
        <f t="shared" si="129"/>
        <v>165106</v>
      </c>
      <c r="BA756" s="457">
        <f t="shared" si="130"/>
        <v>12</v>
      </c>
      <c r="BB756" s="217" t="str">
        <f t="shared" si="134"/>
        <v>Немає висновку</v>
      </c>
      <c r="BC756" s="216" t="str">
        <f t="shared" si="131"/>
        <v>Немає висновку</v>
      </c>
      <c r="BD756" s="14" t="str">
        <f t="shared" si="135"/>
        <v>Немає висновку</v>
      </c>
      <c r="BE756" s="349">
        <f t="shared" si="133"/>
        <v>165106</v>
      </c>
    </row>
    <row r="757" spans="1:57" s="14" customFormat="1" x14ac:dyDescent="0.2">
      <c r="A757" s="74">
        <v>42416</v>
      </c>
      <c r="B757" s="75">
        <v>9017973756</v>
      </c>
      <c r="C757" s="22">
        <f>COUNTIF(СписМінфін!$B$2:$B$101,F757)</f>
        <v>1</v>
      </c>
      <c r="D757" s="47">
        <v>9017973756</v>
      </c>
      <c r="E757" s="22" t="str">
        <f t="shared" si="132"/>
        <v>2ТОВАРИСТВО З ОБМЕЖЕНОЮ ВIДПОВIДАЛЬНIСТЮ "МАГІСТРАЛЬ - ТРАНС"</v>
      </c>
      <c r="F757" s="136" t="s">
        <v>147</v>
      </c>
      <c r="G757" s="459">
        <v>310554126585</v>
      </c>
      <c r="H757" s="31">
        <v>42416</v>
      </c>
      <c r="I757" s="31">
        <v>42416</v>
      </c>
      <c r="J757" s="35"/>
      <c r="K757" s="205">
        <v>100580</v>
      </c>
      <c r="L757" s="49">
        <v>42451</v>
      </c>
      <c r="M757" s="24">
        <f t="shared" si="125"/>
        <v>100580</v>
      </c>
      <c r="N757" s="31">
        <v>42451</v>
      </c>
      <c r="O757" s="30">
        <v>100580</v>
      </c>
      <c r="P757" s="43">
        <v>0</v>
      </c>
      <c r="Q757" s="43">
        <v>0</v>
      </c>
      <c r="R757" s="43">
        <v>0</v>
      </c>
      <c r="S757" s="43">
        <v>0</v>
      </c>
      <c r="T757" s="43">
        <v>0</v>
      </c>
      <c r="U757" s="43">
        <v>0</v>
      </c>
      <c r="V757" s="43">
        <v>0</v>
      </c>
      <c r="W757" s="43">
        <v>0</v>
      </c>
      <c r="X757" s="43">
        <v>0</v>
      </c>
      <c r="Y757" s="223">
        <v>0</v>
      </c>
      <c r="Z757" s="339"/>
      <c r="AA757" s="228">
        <v>0</v>
      </c>
      <c r="AB757" s="43">
        <v>0</v>
      </c>
      <c r="AC757" s="205"/>
      <c r="AD757" s="60"/>
      <c r="AE757" s="69"/>
      <c r="AF757" s="244"/>
      <c r="AG757" s="249"/>
      <c r="AH757" s="228">
        <v>0</v>
      </c>
      <c r="AI757" s="56">
        <f t="shared" si="126"/>
        <v>100580</v>
      </c>
      <c r="AJ757" s="31">
        <v>42460</v>
      </c>
      <c r="AK757" s="30">
        <v>100580</v>
      </c>
      <c r="AL757" s="43">
        <v>0</v>
      </c>
      <c r="AM757" s="43">
        <v>0</v>
      </c>
      <c r="AN757" s="43">
        <v>0</v>
      </c>
      <c r="AO757" s="43">
        <v>0</v>
      </c>
      <c r="AP757" s="43">
        <v>0</v>
      </c>
      <c r="AQ757" s="43">
        <v>0</v>
      </c>
      <c r="AR757" s="43">
        <v>0</v>
      </c>
      <c r="AS757" s="43">
        <v>0</v>
      </c>
      <c r="AT757" s="43">
        <v>0</v>
      </c>
      <c r="AU757" s="43">
        <v>0</v>
      </c>
      <c r="AV757" s="43"/>
      <c r="AW757" s="60"/>
      <c r="AX757" s="24">
        <f t="shared" si="127"/>
        <v>0</v>
      </c>
      <c r="AY757" s="24">
        <f t="shared" si="128"/>
        <v>0</v>
      </c>
      <c r="AZ757" s="24">
        <f t="shared" si="129"/>
        <v>0</v>
      </c>
      <c r="BA757" s="457">
        <f t="shared" si="130"/>
        <v>2</v>
      </c>
      <c r="BB757" s="217">
        <f t="shared" si="134"/>
        <v>1</v>
      </c>
      <c r="BC757" s="216">
        <f t="shared" si="131"/>
        <v>1</v>
      </c>
      <c r="BD757" s="14">
        <f t="shared" si="135"/>
        <v>35</v>
      </c>
      <c r="BE757" s="349">
        <f t="shared" si="133"/>
        <v>100580</v>
      </c>
    </row>
    <row r="758" spans="1:57" s="14" customFormat="1" x14ac:dyDescent="0.2">
      <c r="A758" s="74">
        <v>42459</v>
      </c>
      <c r="B758" s="75">
        <v>9045851942</v>
      </c>
      <c r="C758" s="22">
        <f>COUNTIF(СписМінфін!$B$2:$B$101,F758)</f>
        <v>1</v>
      </c>
      <c r="D758" s="47">
        <v>9045851942</v>
      </c>
      <c r="E758" s="22" t="str">
        <f t="shared" si="132"/>
        <v>3ТОВАРИСТВО З ОБМЕЖЕНОЮ ВIДПОВIДАЛЬНIСТЮ "МАГІСТРАЛЬ - ТРАНС"</v>
      </c>
      <c r="F758" s="136" t="s">
        <v>147</v>
      </c>
      <c r="G758" s="459">
        <v>310554126585</v>
      </c>
      <c r="H758" s="31">
        <v>42459</v>
      </c>
      <c r="I758" s="31">
        <v>42459</v>
      </c>
      <c r="J758" s="35"/>
      <c r="K758" s="205">
        <v>159975</v>
      </c>
      <c r="L758" s="49">
        <v>42485</v>
      </c>
      <c r="M758" s="24">
        <f t="shared" si="125"/>
        <v>159975</v>
      </c>
      <c r="N758" s="31">
        <v>42485</v>
      </c>
      <c r="O758" s="30">
        <v>159975</v>
      </c>
      <c r="P758" s="43">
        <v>0</v>
      </c>
      <c r="Q758" s="43">
        <v>0</v>
      </c>
      <c r="R758" s="43">
        <v>0</v>
      </c>
      <c r="S758" s="43">
        <v>0</v>
      </c>
      <c r="T758" s="43">
        <v>0</v>
      </c>
      <c r="U758" s="43">
        <v>0</v>
      </c>
      <c r="V758" s="43">
        <v>0</v>
      </c>
      <c r="W758" s="43">
        <v>0</v>
      </c>
      <c r="X758" s="43">
        <v>0</v>
      </c>
      <c r="Y758" s="223">
        <v>0</v>
      </c>
      <c r="Z758" s="339"/>
      <c r="AA758" s="228">
        <v>0</v>
      </c>
      <c r="AB758" s="43">
        <v>0</v>
      </c>
      <c r="AC758" s="205"/>
      <c r="AD758" s="60"/>
      <c r="AE758" s="69"/>
      <c r="AF758" s="244"/>
      <c r="AG758" s="249"/>
      <c r="AH758" s="228">
        <v>0</v>
      </c>
      <c r="AI758" s="56">
        <f t="shared" si="126"/>
        <v>159975</v>
      </c>
      <c r="AJ758" s="31">
        <v>42488</v>
      </c>
      <c r="AK758" s="30">
        <v>159975</v>
      </c>
      <c r="AL758" s="43">
        <v>0</v>
      </c>
      <c r="AM758" s="43">
        <v>0</v>
      </c>
      <c r="AN758" s="43">
        <v>0</v>
      </c>
      <c r="AO758" s="43">
        <v>0</v>
      </c>
      <c r="AP758" s="43">
        <v>0</v>
      </c>
      <c r="AQ758" s="43">
        <v>0</v>
      </c>
      <c r="AR758" s="43">
        <v>0</v>
      </c>
      <c r="AS758" s="43">
        <v>0</v>
      </c>
      <c r="AT758" s="43">
        <v>0</v>
      </c>
      <c r="AU758" s="43">
        <v>0</v>
      </c>
      <c r="AV758" s="43"/>
      <c r="AW758" s="60"/>
      <c r="AX758" s="24">
        <f t="shared" si="127"/>
        <v>0</v>
      </c>
      <c r="AY758" s="24">
        <f t="shared" si="128"/>
        <v>0</v>
      </c>
      <c r="AZ758" s="24">
        <f t="shared" si="129"/>
        <v>0</v>
      </c>
      <c r="BA758" s="457">
        <f t="shared" si="130"/>
        <v>3</v>
      </c>
      <c r="BB758" s="217">
        <f t="shared" si="134"/>
        <v>1</v>
      </c>
      <c r="BC758" s="216">
        <f t="shared" si="131"/>
        <v>1</v>
      </c>
      <c r="BD758" s="14">
        <f t="shared" si="135"/>
        <v>26</v>
      </c>
      <c r="BE758" s="349">
        <f t="shared" si="133"/>
        <v>159975</v>
      </c>
    </row>
    <row r="759" spans="1:57" s="14" customFormat="1" x14ac:dyDescent="0.2">
      <c r="A759" s="74">
        <v>42475</v>
      </c>
      <c r="B759" s="75">
        <v>9057078394</v>
      </c>
      <c r="C759" s="22">
        <f>COUNTIF(СписМінфін!$B$2:$B$101,F759)</f>
        <v>1</v>
      </c>
      <c r="D759" s="47">
        <v>9057078394</v>
      </c>
      <c r="E759" s="22" t="str">
        <f t="shared" si="132"/>
        <v>4ТОВАРИСТВО З ОБМЕЖЕНОЮ ВIДПОВIДАЛЬНIСТЮ "МАГІСТРАЛЬ - ТРАНС"</v>
      </c>
      <c r="F759" s="136" t="s">
        <v>147</v>
      </c>
      <c r="G759" s="459">
        <v>310554126585</v>
      </c>
      <c r="H759" s="31">
        <v>42475</v>
      </c>
      <c r="I759" s="31">
        <v>42475</v>
      </c>
      <c r="J759" s="35"/>
      <c r="K759" s="205">
        <v>149250</v>
      </c>
      <c r="L759" s="49">
        <v>42514</v>
      </c>
      <c r="M759" s="24">
        <f t="shared" si="125"/>
        <v>149250</v>
      </c>
      <c r="N759" s="31">
        <v>42514</v>
      </c>
      <c r="O759" s="30">
        <v>149250</v>
      </c>
      <c r="P759" s="43">
        <v>0</v>
      </c>
      <c r="Q759" s="43">
        <v>0</v>
      </c>
      <c r="R759" s="43">
        <v>0</v>
      </c>
      <c r="S759" s="43">
        <v>0</v>
      </c>
      <c r="T759" s="43">
        <v>0</v>
      </c>
      <c r="U759" s="43">
        <v>0</v>
      </c>
      <c r="V759" s="43">
        <v>0</v>
      </c>
      <c r="W759" s="43">
        <v>0</v>
      </c>
      <c r="X759" s="43">
        <v>0</v>
      </c>
      <c r="Y759" s="223">
        <v>0</v>
      </c>
      <c r="Z759" s="339"/>
      <c r="AA759" s="228">
        <v>0</v>
      </c>
      <c r="AB759" s="43">
        <v>0</v>
      </c>
      <c r="AC759" s="205"/>
      <c r="AD759" s="60"/>
      <c r="AE759" s="69"/>
      <c r="AF759" s="244"/>
      <c r="AG759" s="249"/>
      <c r="AH759" s="228">
        <v>0</v>
      </c>
      <c r="AI759" s="56">
        <f t="shared" si="126"/>
        <v>149250</v>
      </c>
      <c r="AJ759" s="31">
        <v>42517</v>
      </c>
      <c r="AK759" s="30">
        <v>149250</v>
      </c>
      <c r="AL759" s="43">
        <v>0</v>
      </c>
      <c r="AM759" s="43">
        <v>0</v>
      </c>
      <c r="AN759" s="43">
        <v>0</v>
      </c>
      <c r="AO759" s="43">
        <v>0</v>
      </c>
      <c r="AP759" s="43">
        <v>0</v>
      </c>
      <c r="AQ759" s="43">
        <v>0</v>
      </c>
      <c r="AR759" s="43">
        <v>0</v>
      </c>
      <c r="AS759" s="43">
        <v>0</v>
      </c>
      <c r="AT759" s="43">
        <v>0</v>
      </c>
      <c r="AU759" s="43">
        <v>0</v>
      </c>
      <c r="AV759" s="43"/>
      <c r="AW759" s="60"/>
      <c r="AX759" s="24">
        <f t="shared" si="127"/>
        <v>0</v>
      </c>
      <c r="AY759" s="24">
        <f t="shared" si="128"/>
        <v>0</v>
      </c>
      <c r="AZ759" s="24">
        <f t="shared" si="129"/>
        <v>0</v>
      </c>
      <c r="BA759" s="457">
        <f t="shared" si="130"/>
        <v>4</v>
      </c>
      <c r="BB759" s="217">
        <f t="shared" si="134"/>
        <v>1</v>
      </c>
      <c r="BC759" s="216">
        <f t="shared" si="131"/>
        <v>1</v>
      </c>
      <c r="BD759" s="14">
        <f t="shared" si="135"/>
        <v>39</v>
      </c>
      <c r="BE759" s="349">
        <f t="shared" si="133"/>
        <v>149250</v>
      </c>
    </row>
    <row r="760" spans="1:57" s="14" customFormat="1" x14ac:dyDescent="0.2">
      <c r="A760" s="74">
        <v>42507</v>
      </c>
      <c r="B760" s="75">
        <v>9079425039</v>
      </c>
      <c r="C760" s="22">
        <f>COUNTIF(СписМінфін!$B$2:$B$101,F760)</f>
        <v>1</v>
      </c>
      <c r="D760" s="47">
        <v>9079425039</v>
      </c>
      <c r="E760" s="22" t="str">
        <f t="shared" si="132"/>
        <v>5ТОВАРИСТВО З ОБМЕЖЕНОЮ ВIДПОВIДАЛЬНIСТЮ "МАГІСТРАЛЬ - ТРАНС"</v>
      </c>
      <c r="F760" s="136" t="s">
        <v>147</v>
      </c>
      <c r="G760" s="459">
        <v>310554126585</v>
      </c>
      <c r="H760" s="31">
        <v>42507</v>
      </c>
      <c r="I760" s="31">
        <v>42507</v>
      </c>
      <c r="J760" s="35"/>
      <c r="K760" s="205">
        <v>279113</v>
      </c>
      <c r="L760" s="49">
        <v>42543</v>
      </c>
      <c r="M760" s="24">
        <f t="shared" si="125"/>
        <v>279113</v>
      </c>
      <c r="N760" s="31">
        <v>42543</v>
      </c>
      <c r="O760" s="30">
        <v>279113</v>
      </c>
      <c r="P760" s="43">
        <v>0</v>
      </c>
      <c r="Q760" s="43">
        <v>0</v>
      </c>
      <c r="R760" s="43">
        <v>0</v>
      </c>
      <c r="S760" s="43">
        <v>0</v>
      </c>
      <c r="T760" s="43">
        <v>0</v>
      </c>
      <c r="U760" s="43">
        <v>0</v>
      </c>
      <c r="V760" s="43">
        <v>0</v>
      </c>
      <c r="W760" s="43">
        <v>0</v>
      </c>
      <c r="X760" s="43">
        <v>0</v>
      </c>
      <c r="Y760" s="223">
        <v>0</v>
      </c>
      <c r="Z760" s="339"/>
      <c r="AA760" s="228">
        <v>0</v>
      </c>
      <c r="AB760" s="43">
        <v>0</v>
      </c>
      <c r="AC760" s="205"/>
      <c r="AD760" s="60"/>
      <c r="AE760" s="69"/>
      <c r="AF760" s="244"/>
      <c r="AG760" s="249"/>
      <c r="AH760" s="228">
        <v>0</v>
      </c>
      <c r="AI760" s="56">
        <f t="shared" si="126"/>
        <v>279113</v>
      </c>
      <c r="AJ760" s="31">
        <v>42562</v>
      </c>
      <c r="AK760" s="30">
        <v>279113</v>
      </c>
      <c r="AL760" s="43">
        <v>0</v>
      </c>
      <c r="AM760" s="43">
        <v>0</v>
      </c>
      <c r="AN760" s="43">
        <v>0</v>
      </c>
      <c r="AO760" s="43">
        <v>0</v>
      </c>
      <c r="AP760" s="43">
        <v>0</v>
      </c>
      <c r="AQ760" s="43">
        <v>0</v>
      </c>
      <c r="AR760" s="43">
        <v>0</v>
      </c>
      <c r="AS760" s="43">
        <v>0</v>
      </c>
      <c r="AT760" s="43">
        <v>0</v>
      </c>
      <c r="AU760" s="43">
        <v>0</v>
      </c>
      <c r="AV760" s="43"/>
      <c r="AW760" s="60"/>
      <c r="AX760" s="24">
        <f t="shared" si="127"/>
        <v>0</v>
      </c>
      <c r="AY760" s="24">
        <f t="shared" si="128"/>
        <v>0</v>
      </c>
      <c r="AZ760" s="24">
        <f t="shared" si="129"/>
        <v>0</v>
      </c>
      <c r="BA760" s="457">
        <f t="shared" si="130"/>
        <v>5</v>
      </c>
      <c r="BB760" s="217">
        <f t="shared" si="134"/>
        <v>1</v>
      </c>
      <c r="BC760" s="216">
        <f t="shared" si="131"/>
        <v>1</v>
      </c>
      <c r="BD760" s="14">
        <f t="shared" si="135"/>
        <v>36</v>
      </c>
      <c r="BE760" s="349">
        <f t="shared" si="133"/>
        <v>279113</v>
      </c>
    </row>
    <row r="761" spans="1:57" s="14" customFormat="1" x14ac:dyDescent="0.2">
      <c r="A761" s="74">
        <v>42537</v>
      </c>
      <c r="B761" s="75">
        <v>9100249989</v>
      </c>
      <c r="C761" s="22">
        <f>COUNTIF(СписМінфін!$B$2:$B$101,F761)</f>
        <v>1</v>
      </c>
      <c r="D761" s="47">
        <v>9100249989</v>
      </c>
      <c r="E761" s="22" t="str">
        <f t="shared" si="132"/>
        <v>6ТОВАРИСТВО З ОБМЕЖЕНОЮ ВIДПОВIДАЛЬНIСТЮ "МАГІСТРАЛЬ - ТРАНС"</v>
      </c>
      <c r="F761" s="136" t="s">
        <v>147</v>
      </c>
      <c r="G761" s="459">
        <v>310554126585</v>
      </c>
      <c r="H761" s="31">
        <v>42537</v>
      </c>
      <c r="I761" s="31">
        <v>42537</v>
      </c>
      <c r="J761" s="35"/>
      <c r="K761" s="205">
        <v>338664</v>
      </c>
      <c r="L761" s="49">
        <v>42572</v>
      </c>
      <c r="M761" s="24">
        <f t="shared" si="125"/>
        <v>338664</v>
      </c>
      <c r="N761" s="31">
        <v>42572</v>
      </c>
      <c r="O761" s="30">
        <v>338664</v>
      </c>
      <c r="P761" s="43">
        <v>0</v>
      </c>
      <c r="Q761" s="43">
        <v>0</v>
      </c>
      <c r="R761" s="43">
        <v>0</v>
      </c>
      <c r="S761" s="43">
        <v>0</v>
      </c>
      <c r="T761" s="43">
        <v>0</v>
      </c>
      <c r="U761" s="43">
        <v>0</v>
      </c>
      <c r="V761" s="43">
        <v>0</v>
      </c>
      <c r="W761" s="43">
        <v>0</v>
      </c>
      <c r="X761" s="43">
        <v>0</v>
      </c>
      <c r="Y761" s="223">
        <v>0</v>
      </c>
      <c r="Z761" s="339"/>
      <c r="AA761" s="228">
        <v>0</v>
      </c>
      <c r="AB761" s="43">
        <v>0</v>
      </c>
      <c r="AC761" s="205"/>
      <c r="AD761" s="60"/>
      <c r="AE761" s="69"/>
      <c r="AF761" s="244"/>
      <c r="AG761" s="249"/>
      <c r="AH761" s="228">
        <v>0</v>
      </c>
      <c r="AI761" s="56">
        <f t="shared" si="126"/>
        <v>338664</v>
      </c>
      <c r="AJ761" s="31">
        <v>42577</v>
      </c>
      <c r="AK761" s="30">
        <v>338664</v>
      </c>
      <c r="AL761" s="43">
        <v>0</v>
      </c>
      <c r="AM761" s="43">
        <v>0</v>
      </c>
      <c r="AN761" s="43">
        <v>0</v>
      </c>
      <c r="AO761" s="43">
        <v>0</v>
      </c>
      <c r="AP761" s="43">
        <v>0</v>
      </c>
      <c r="AQ761" s="43">
        <v>0</v>
      </c>
      <c r="AR761" s="43">
        <v>0</v>
      </c>
      <c r="AS761" s="43">
        <v>0</v>
      </c>
      <c r="AT761" s="43">
        <v>0</v>
      </c>
      <c r="AU761" s="43">
        <v>0</v>
      </c>
      <c r="AV761" s="43"/>
      <c r="AW761" s="60"/>
      <c r="AX761" s="24">
        <f t="shared" si="127"/>
        <v>0</v>
      </c>
      <c r="AY761" s="24">
        <f t="shared" si="128"/>
        <v>0</v>
      </c>
      <c r="AZ761" s="24">
        <f t="shared" si="129"/>
        <v>0</v>
      </c>
      <c r="BA761" s="457">
        <f t="shared" si="130"/>
        <v>6</v>
      </c>
      <c r="BB761" s="217">
        <f t="shared" si="134"/>
        <v>1</v>
      </c>
      <c r="BC761" s="216">
        <f t="shared" si="131"/>
        <v>1</v>
      </c>
      <c r="BD761" s="14">
        <f t="shared" si="135"/>
        <v>35</v>
      </c>
      <c r="BE761" s="349">
        <f t="shared" si="133"/>
        <v>338664</v>
      </c>
    </row>
    <row r="762" spans="1:57" s="14" customFormat="1" x14ac:dyDescent="0.2">
      <c r="A762" s="74">
        <v>42569</v>
      </c>
      <c r="B762" s="75">
        <v>9122966726</v>
      </c>
      <c r="C762" s="22">
        <f>COUNTIF(СписМінфін!$B$2:$B$101,F762)</f>
        <v>1</v>
      </c>
      <c r="D762" s="47">
        <v>9122966726</v>
      </c>
      <c r="E762" s="22" t="str">
        <f t="shared" si="132"/>
        <v>7ТОВАРИСТВО З ОБМЕЖЕНОЮ ВIДПОВIДАЛЬНIСТЮ "МАГІСТРАЛЬ - ТРАНС"</v>
      </c>
      <c r="F762" s="136" t="s">
        <v>147</v>
      </c>
      <c r="G762" s="459">
        <v>310554126585</v>
      </c>
      <c r="H762" s="31">
        <v>42569</v>
      </c>
      <c r="I762" s="31">
        <v>42569</v>
      </c>
      <c r="J762" s="35"/>
      <c r="K762" s="205">
        <v>296167</v>
      </c>
      <c r="L762" s="49">
        <v>42607</v>
      </c>
      <c r="M762" s="24">
        <f t="shared" si="125"/>
        <v>296167</v>
      </c>
      <c r="N762" s="31">
        <v>42607</v>
      </c>
      <c r="O762" s="30">
        <v>296167</v>
      </c>
      <c r="P762" s="43">
        <v>0</v>
      </c>
      <c r="Q762" s="43">
        <v>0</v>
      </c>
      <c r="R762" s="43">
        <v>0</v>
      </c>
      <c r="S762" s="43">
        <v>0</v>
      </c>
      <c r="T762" s="43">
        <v>0</v>
      </c>
      <c r="U762" s="43">
        <v>0</v>
      </c>
      <c r="V762" s="43">
        <v>0</v>
      </c>
      <c r="W762" s="43">
        <v>0</v>
      </c>
      <c r="X762" s="43">
        <v>0</v>
      </c>
      <c r="Y762" s="223">
        <v>0</v>
      </c>
      <c r="Z762" s="339"/>
      <c r="AA762" s="228">
        <v>0</v>
      </c>
      <c r="AB762" s="43">
        <v>0</v>
      </c>
      <c r="AC762" s="205"/>
      <c r="AD762" s="60"/>
      <c r="AE762" s="69"/>
      <c r="AF762" s="244"/>
      <c r="AG762" s="249"/>
      <c r="AH762" s="228">
        <v>0</v>
      </c>
      <c r="AI762" s="56">
        <f t="shared" si="126"/>
        <v>296167</v>
      </c>
      <c r="AJ762" s="31">
        <v>42613</v>
      </c>
      <c r="AK762" s="30">
        <v>296167</v>
      </c>
      <c r="AL762" s="43">
        <v>0</v>
      </c>
      <c r="AM762" s="43">
        <v>0</v>
      </c>
      <c r="AN762" s="43">
        <v>0</v>
      </c>
      <c r="AO762" s="43">
        <v>0</v>
      </c>
      <c r="AP762" s="43">
        <v>0</v>
      </c>
      <c r="AQ762" s="43">
        <v>0</v>
      </c>
      <c r="AR762" s="43">
        <v>0</v>
      </c>
      <c r="AS762" s="43">
        <v>0</v>
      </c>
      <c r="AT762" s="43">
        <v>0</v>
      </c>
      <c r="AU762" s="43">
        <v>0</v>
      </c>
      <c r="AV762" s="43"/>
      <c r="AW762" s="60"/>
      <c r="AX762" s="24">
        <f t="shared" si="127"/>
        <v>0</v>
      </c>
      <c r="AY762" s="24">
        <f t="shared" si="128"/>
        <v>0</v>
      </c>
      <c r="AZ762" s="24">
        <f t="shared" si="129"/>
        <v>0</v>
      </c>
      <c r="BA762" s="457">
        <f t="shared" si="130"/>
        <v>7</v>
      </c>
      <c r="BB762" s="217">
        <f t="shared" si="134"/>
        <v>1</v>
      </c>
      <c r="BC762" s="216">
        <f t="shared" si="131"/>
        <v>1</v>
      </c>
      <c r="BD762" s="14">
        <f t="shared" si="135"/>
        <v>38</v>
      </c>
      <c r="BE762" s="349">
        <f t="shared" si="133"/>
        <v>296167</v>
      </c>
    </row>
    <row r="763" spans="1:57" s="14" customFormat="1" x14ac:dyDescent="0.2">
      <c r="A763" s="74">
        <v>42599</v>
      </c>
      <c r="B763" s="75">
        <v>9148089427</v>
      </c>
      <c r="C763" s="22">
        <f>COUNTIF(СписМінфін!$B$2:$B$101,F763)</f>
        <v>1</v>
      </c>
      <c r="D763" s="47">
        <v>9148089427</v>
      </c>
      <c r="E763" s="22" t="str">
        <f t="shared" si="132"/>
        <v>8ТОВАРИСТВО З ОБМЕЖЕНОЮ ВIДПОВIДАЛЬНIСТЮ "МАГІСТРАЛЬ - ТРАНС"</v>
      </c>
      <c r="F763" s="136" t="s">
        <v>147</v>
      </c>
      <c r="G763" s="459">
        <v>310554126585</v>
      </c>
      <c r="H763" s="31">
        <v>42599</v>
      </c>
      <c r="I763" s="31">
        <v>42599</v>
      </c>
      <c r="J763" s="35"/>
      <c r="K763" s="205">
        <v>254428</v>
      </c>
      <c r="L763" s="49">
        <v>42587</v>
      </c>
      <c r="M763" s="24">
        <f t="shared" si="125"/>
        <v>254428</v>
      </c>
      <c r="N763" s="31">
        <v>42627</v>
      </c>
      <c r="O763" s="30">
        <v>254428</v>
      </c>
      <c r="P763" s="43">
        <v>0</v>
      </c>
      <c r="Q763" s="43">
        <v>0</v>
      </c>
      <c r="R763" s="43">
        <v>0</v>
      </c>
      <c r="S763" s="43">
        <v>0</v>
      </c>
      <c r="T763" s="43">
        <v>0</v>
      </c>
      <c r="U763" s="43">
        <v>0</v>
      </c>
      <c r="V763" s="43">
        <v>0</v>
      </c>
      <c r="W763" s="43">
        <v>0</v>
      </c>
      <c r="X763" s="43">
        <v>0</v>
      </c>
      <c r="Y763" s="223">
        <v>0</v>
      </c>
      <c r="Z763" s="339"/>
      <c r="AA763" s="228">
        <v>0</v>
      </c>
      <c r="AB763" s="43">
        <v>0</v>
      </c>
      <c r="AC763" s="205"/>
      <c r="AD763" s="60"/>
      <c r="AE763" s="69"/>
      <c r="AF763" s="244"/>
      <c r="AG763" s="249"/>
      <c r="AH763" s="228">
        <v>0</v>
      </c>
      <c r="AI763" s="56">
        <f t="shared" si="126"/>
        <v>254428</v>
      </c>
      <c r="AJ763" s="31">
        <v>42629</v>
      </c>
      <c r="AK763" s="30">
        <v>254428</v>
      </c>
      <c r="AL763" s="43">
        <v>0</v>
      </c>
      <c r="AM763" s="43">
        <v>0</v>
      </c>
      <c r="AN763" s="43">
        <v>0</v>
      </c>
      <c r="AO763" s="43">
        <v>0</v>
      </c>
      <c r="AP763" s="43">
        <v>0</v>
      </c>
      <c r="AQ763" s="43">
        <v>0</v>
      </c>
      <c r="AR763" s="43">
        <v>0</v>
      </c>
      <c r="AS763" s="43">
        <v>0</v>
      </c>
      <c r="AT763" s="43">
        <v>0</v>
      </c>
      <c r="AU763" s="43">
        <v>0</v>
      </c>
      <c r="AV763" s="43"/>
      <c r="AW763" s="60"/>
      <c r="AX763" s="24">
        <f t="shared" si="127"/>
        <v>0</v>
      </c>
      <c r="AY763" s="24">
        <f t="shared" si="128"/>
        <v>0</v>
      </c>
      <c r="AZ763" s="24">
        <f t="shared" si="129"/>
        <v>0</v>
      </c>
      <c r="BA763" s="457">
        <f t="shared" si="130"/>
        <v>8</v>
      </c>
      <c r="BB763" s="217">
        <f t="shared" si="134"/>
        <v>1</v>
      </c>
      <c r="BC763" s="216">
        <f t="shared" si="131"/>
        <v>1</v>
      </c>
      <c r="BD763" s="14">
        <f t="shared" si="135"/>
        <v>28</v>
      </c>
      <c r="BE763" s="349">
        <f t="shared" si="133"/>
        <v>254428</v>
      </c>
    </row>
    <row r="764" spans="1:57" s="14" customFormat="1" x14ac:dyDescent="0.2">
      <c r="A764" s="74">
        <v>42632</v>
      </c>
      <c r="B764" s="75">
        <v>9172384196</v>
      </c>
      <c r="C764" s="22">
        <f>COUNTIF(СписМінфін!$B$2:$B$101,F764)</f>
        <v>1</v>
      </c>
      <c r="D764" s="47">
        <v>9172384196</v>
      </c>
      <c r="E764" s="22" t="str">
        <f t="shared" si="132"/>
        <v>9ТОВАРИСТВО З ОБМЕЖЕНОЮ ВIДПОВIДАЛЬНIСТЮ "МАГІСТРАЛЬ - ТРАНС"</v>
      </c>
      <c r="F764" s="136" t="s">
        <v>147</v>
      </c>
      <c r="G764" s="459">
        <v>310554126585</v>
      </c>
      <c r="H764" s="31">
        <v>42632</v>
      </c>
      <c r="I764" s="31">
        <v>42632</v>
      </c>
      <c r="J764" s="35"/>
      <c r="K764" s="205">
        <v>206398</v>
      </c>
      <c r="L764" s="49">
        <v>42696</v>
      </c>
      <c r="M764" s="24">
        <f t="shared" si="125"/>
        <v>206398</v>
      </c>
      <c r="N764" s="31">
        <v>42696</v>
      </c>
      <c r="O764" s="30">
        <v>206398</v>
      </c>
      <c r="P764" s="43">
        <v>0</v>
      </c>
      <c r="Q764" s="43">
        <v>0</v>
      </c>
      <c r="R764" s="43">
        <v>0</v>
      </c>
      <c r="S764" s="43">
        <v>0</v>
      </c>
      <c r="T764" s="43">
        <v>0</v>
      </c>
      <c r="U764" s="43">
        <v>0</v>
      </c>
      <c r="V764" s="43">
        <v>0</v>
      </c>
      <c r="W764" s="43">
        <v>0</v>
      </c>
      <c r="X764" s="43">
        <v>0</v>
      </c>
      <c r="Y764" s="223">
        <v>0</v>
      </c>
      <c r="Z764" s="339"/>
      <c r="AA764" s="228">
        <v>0</v>
      </c>
      <c r="AB764" s="43">
        <v>0</v>
      </c>
      <c r="AC764" s="205"/>
      <c r="AD764" s="60"/>
      <c r="AE764" s="69"/>
      <c r="AF764" s="244"/>
      <c r="AG764" s="249"/>
      <c r="AH764" s="228">
        <v>0</v>
      </c>
      <c r="AI764" s="56">
        <f t="shared" si="126"/>
        <v>206398</v>
      </c>
      <c r="AJ764" s="31">
        <v>42704</v>
      </c>
      <c r="AK764" s="30">
        <v>206398</v>
      </c>
      <c r="AL764" s="43">
        <v>0</v>
      </c>
      <c r="AM764" s="43">
        <v>0</v>
      </c>
      <c r="AN764" s="43">
        <v>0</v>
      </c>
      <c r="AO764" s="43">
        <v>0</v>
      </c>
      <c r="AP764" s="43">
        <v>0</v>
      </c>
      <c r="AQ764" s="43">
        <v>0</v>
      </c>
      <c r="AR764" s="43">
        <v>0</v>
      </c>
      <c r="AS764" s="43">
        <v>0</v>
      </c>
      <c r="AT764" s="43">
        <v>0</v>
      </c>
      <c r="AU764" s="43">
        <v>0</v>
      </c>
      <c r="AV764" s="43"/>
      <c r="AW764" s="60"/>
      <c r="AX764" s="24">
        <f t="shared" si="127"/>
        <v>0</v>
      </c>
      <c r="AY764" s="24">
        <f t="shared" si="128"/>
        <v>0</v>
      </c>
      <c r="AZ764" s="24">
        <f t="shared" si="129"/>
        <v>0</v>
      </c>
      <c r="BA764" s="457">
        <f t="shared" si="130"/>
        <v>9</v>
      </c>
      <c r="BB764" s="217">
        <f t="shared" si="134"/>
        <v>1</v>
      </c>
      <c r="BC764" s="216">
        <f t="shared" si="131"/>
        <v>1</v>
      </c>
      <c r="BD764" s="14">
        <f t="shared" si="135"/>
        <v>64</v>
      </c>
      <c r="BE764" s="349">
        <f t="shared" si="133"/>
        <v>206398</v>
      </c>
    </row>
    <row r="765" spans="1:57" s="14" customFormat="1" x14ac:dyDescent="0.2">
      <c r="A765" s="74">
        <v>42663</v>
      </c>
      <c r="B765" s="75">
        <v>9197713517</v>
      </c>
      <c r="C765" s="22">
        <f>COUNTIF(СписМінфін!$B$2:$B$101,F765)</f>
        <v>1</v>
      </c>
      <c r="D765" s="47">
        <v>9197713517</v>
      </c>
      <c r="E765" s="22" t="str">
        <f t="shared" si="132"/>
        <v>10ТОВАРИСТВО З ОБМЕЖЕНОЮ ВIДПОВIДАЛЬНIСТЮ "МАГІСТРАЛЬ - ТРАНС"</v>
      </c>
      <c r="F765" s="136" t="s">
        <v>147</v>
      </c>
      <c r="G765" s="459">
        <v>310554126585</v>
      </c>
      <c r="H765" s="31">
        <v>42663</v>
      </c>
      <c r="I765" s="31">
        <v>42663</v>
      </c>
      <c r="J765" s="35"/>
      <c r="K765" s="205">
        <v>167153</v>
      </c>
      <c r="L765" s="49">
        <v>42702</v>
      </c>
      <c r="M765" s="24">
        <f t="shared" si="125"/>
        <v>167153</v>
      </c>
      <c r="N765" s="31">
        <v>42702</v>
      </c>
      <c r="O765" s="30">
        <v>167153</v>
      </c>
      <c r="P765" s="43">
        <v>0</v>
      </c>
      <c r="Q765" s="43">
        <v>0</v>
      </c>
      <c r="R765" s="43">
        <v>0</v>
      </c>
      <c r="S765" s="43">
        <v>0</v>
      </c>
      <c r="T765" s="43">
        <v>0</v>
      </c>
      <c r="U765" s="43">
        <v>0</v>
      </c>
      <c r="V765" s="43">
        <v>0</v>
      </c>
      <c r="W765" s="43">
        <v>0</v>
      </c>
      <c r="X765" s="43">
        <v>0</v>
      </c>
      <c r="Y765" s="223">
        <v>0</v>
      </c>
      <c r="Z765" s="339"/>
      <c r="AA765" s="228">
        <v>0</v>
      </c>
      <c r="AB765" s="43">
        <v>0</v>
      </c>
      <c r="AC765" s="205"/>
      <c r="AD765" s="60"/>
      <c r="AE765" s="69"/>
      <c r="AF765" s="244"/>
      <c r="AG765" s="249"/>
      <c r="AH765" s="228">
        <v>0</v>
      </c>
      <c r="AI765" s="56">
        <f t="shared" si="126"/>
        <v>167153</v>
      </c>
      <c r="AJ765" s="31">
        <v>42704</v>
      </c>
      <c r="AK765" s="30">
        <v>167153</v>
      </c>
      <c r="AL765" s="43">
        <v>0</v>
      </c>
      <c r="AM765" s="43">
        <v>0</v>
      </c>
      <c r="AN765" s="43">
        <v>0</v>
      </c>
      <c r="AO765" s="43">
        <v>0</v>
      </c>
      <c r="AP765" s="43">
        <v>0</v>
      </c>
      <c r="AQ765" s="43">
        <v>0</v>
      </c>
      <c r="AR765" s="43">
        <v>0</v>
      </c>
      <c r="AS765" s="43">
        <v>0</v>
      </c>
      <c r="AT765" s="43">
        <v>0</v>
      </c>
      <c r="AU765" s="43">
        <v>0</v>
      </c>
      <c r="AV765" s="43"/>
      <c r="AW765" s="60"/>
      <c r="AX765" s="24">
        <f t="shared" si="127"/>
        <v>0</v>
      </c>
      <c r="AY765" s="24">
        <f t="shared" si="128"/>
        <v>0</v>
      </c>
      <c r="AZ765" s="24">
        <f t="shared" si="129"/>
        <v>0</v>
      </c>
      <c r="BA765" s="457">
        <f t="shared" si="130"/>
        <v>10</v>
      </c>
      <c r="BB765" s="217">
        <f t="shared" si="134"/>
        <v>1</v>
      </c>
      <c r="BC765" s="216">
        <f t="shared" si="131"/>
        <v>1</v>
      </c>
      <c r="BD765" s="14">
        <f t="shared" si="135"/>
        <v>39</v>
      </c>
      <c r="BE765" s="349">
        <f t="shared" si="133"/>
        <v>167153</v>
      </c>
    </row>
    <row r="766" spans="1:57" s="14" customFormat="1" x14ac:dyDescent="0.2">
      <c r="A766" s="74">
        <v>42695</v>
      </c>
      <c r="B766" s="75">
        <v>9223758383</v>
      </c>
      <c r="C766" s="22">
        <f>COUNTIF(СписМінфін!$B$2:$B$101,F766)</f>
        <v>1</v>
      </c>
      <c r="D766" s="47">
        <v>9223758383</v>
      </c>
      <c r="E766" s="22" t="str">
        <f t="shared" si="132"/>
        <v>11ТОВАРИСТВО З ОБМЕЖЕНОЮ ВIДПОВIДАЛЬНIСТЮ "МАГІСТРАЛЬ - ТРАНС"</v>
      </c>
      <c r="F766" s="136" t="s">
        <v>147</v>
      </c>
      <c r="G766" s="459">
        <v>310554126585</v>
      </c>
      <c r="H766" s="31">
        <v>42695</v>
      </c>
      <c r="I766" s="31">
        <v>42695</v>
      </c>
      <c r="J766" s="35"/>
      <c r="K766" s="205">
        <v>130568</v>
      </c>
      <c r="L766" s="460">
        <f>N766</f>
        <v>42730</v>
      </c>
      <c r="M766" s="24">
        <f t="shared" si="125"/>
        <v>130568</v>
      </c>
      <c r="N766" s="31">
        <v>42730</v>
      </c>
      <c r="O766" s="30">
        <v>130568</v>
      </c>
      <c r="P766" s="43">
        <v>0</v>
      </c>
      <c r="Q766" s="43">
        <v>0</v>
      </c>
      <c r="R766" s="43">
        <v>0</v>
      </c>
      <c r="S766" s="43">
        <v>0</v>
      </c>
      <c r="T766" s="43">
        <v>0</v>
      </c>
      <c r="U766" s="43">
        <v>0</v>
      </c>
      <c r="V766" s="43">
        <v>0</v>
      </c>
      <c r="W766" s="43">
        <v>0</v>
      </c>
      <c r="X766" s="43">
        <v>0</v>
      </c>
      <c r="Y766" s="223">
        <v>0</v>
      </c>
      <c r="Z766" s="339"/>
      <c r="AA766" s="228">
        <v>0</v>
      </c>
      <c r="AB766" s="43">
        <v>0</v>
      </c>
      <c r="AC766" s="205"/>
      <c r="AD766" s="60"/>
      <c r="AE766" s="69"/>
      <c r="AF766" s="244"/>
      <c r="AG766" s="249"/>
      <c r="AH766" s="228">
        <v>0</v>
      </c>
      <c r="AI766" s="56">
        <f t="shared" si="126"/>
        <v>130568</v>
      </c>
      <c r="AJ766" s="31">
        <v>42733</v>
      </c>
      <c r="AK766" s="30">
        <v>130568</v>
      </c>
      <c r="AL766" s="43">
        <v>0</v>
      </c>
      <c r="AM766" s="43">
        <v>0</v>
      </c>
      <c r="AN766" s="43">
        <v>0</v>
      </c>
      <c r="AO766" s="43">
        <v>0</v>
      </c>
      <c r="AP766" s="43">
        <v>0</v>
      </c>
      <c r="AQ766" s="43">
        <v>0</v>
      </c>
      <c r="AR766" s="43">
        <v>0</v>
      </c>
      <c r="AS766" s="43">
        <v>0</v>
      </c>
      <c r="AT766" s="43">
        <v>0</v>
      </c>
      <c r="AU766" s="43">
        <v>0</v>
      </c>
      <c r="AV766" s="43"/>
      <c r="AW766" s="60"/>
      <c r="AX766" s="24">
        <f t="shared" si="127"/>
        <v>0</v>
      </c>
      <c r="AY766" s="24">
        <f t="shared" si="128"/>
        <v>0</v>
      </c>
      <c r="AZ766" s="24">
        <f t="shared" si="129"/>
        <v>0</v>
      </c>
      <c r="BA766" s="457">
        <f t="shared" si="130"/>
        <v>11</v>
      </c>
      <c r="BB766" s="217">
        <f t="shared" si="134"/>
        <v>1</v>
      </c>
      <c r="BC766" s="216">
        <f t="shared" si="131"/>
        <v>1</v>
      </c>
      <c r="BD766" s="14">
        <f t="shared" si="135"/>
        <v>35</v>
      </c>
      <c r="BE766" s="349">
        <f t="shared" si="133"/>
        <v>130568</v>
      </c>
    </row>
    <row r="767" spans="1:57" s="14" customFormat="1" x14ac:dyDescent="0.2">
      <c r="A767" s="74">
        <v>42724</v>
      </c>
      <c r="B767" s="75">
        <v>9246469619</v>
      </c>
      <c r="C767" s="22">
        <f>COUNTIF(СписМінфін!$B$2:$B$101,F767)</f>
        <v>1</v>
      </c>
      <c r="D767" s="47">
        <v>9246469619</v>
      </c>
      <c r="E767" s="22" t="str">
        <f t="shared" si="132"/>
        <v>12ТОВАРИСТВО З ОБМЕЖЕНОЮ ВIДПОВIДАЛЬНIСТЮ "МАГІСТРАЛЬ - ТРАНС"</v>
      </c>
      <c r="F767" s="136" t="s">
        <v>147</v>
      </c>
      <c r="G767" s="459">
        <v>310554126585</v>
      </c>
      <c r="H767" s="31">
        <v>42724</v>
      </c>
      <c r="I767" s="31">
        <v>42724</v>
      </c>
      <c r="J767" s="35"/>
      <c r="K767" s="205">
        <v>109595</v>
      </c>
      <c r="L767" s="49">
        <v>42755</v>
      </c>
      <c r="M767" s="24">
        <f t="shared" si="125"/>
        <v>109595</v>
      </c>
      <c r="N767" s="31">
        <v>42755</v>
      </c>
      <c r="O767" s="30">
        <v>109595</v>
      </c>
      <c r="P767" s="43">
        <v>0</v>
      </c>
      <c r="Q767" s="43">
        <v>0</v>
      </c>
      <c r="R767" s="43">
        <v>0</v>
      </c>
      <c r="S767" s="43">
        <v>0</v>
      </c>
      <c r="T767" s="43">
        <v>0</v>
      </c>
      <c r="U767" s="43">
        <v>0</v>
      </c>
      <c r="V767" s="43">
        <v>0</v>
      </c>
      <c r="W767" s="43">
        <v>0</v>
      </c>
      <c r="X767" s="43">
        <v>0</v>
      </c>
      <c r="Y767" s="223">
        <v>0</v>
      </c>
      <c r="Z767" s="339"/>
      <c r="AA767" s="228">
        <v>0</v>
      </c>
      <c r="AB767" s="43">
        <v>0</v>
      </c>
      <c r="AC767" s="205"/>
      <c r="AD767" s="60"/>
      <c r="AE767" s="69"/>
      <c r="AF767" s="244"/>
      <c r="AG767" s="249"/>
      <c r="AH767" s="228">
        <v>0</v>
      </c>
      <c r="AI767" s="56">
        <f t="shared" si="126"/>
        <v>109595</v>
      </c>
      <c r="AJ767" s="31">
        <v>42767</v>
      </c>
      <c r="AK767" s="30">
        <v>109595</v>
      </c>
      <c r="AL767" s="43">
        <v>0</v>
      </c>
      <c r="AM767" s="43">
        <v>0</v>
      </c>
      <c r="AN767" s="43">
        <v>0</v>
      </c>
      <c r="AO767" s="43">
        <v>0</v>
      </c>
      <c r="AP767" s="43">
        <v>0</v>
      </c>
      <c r="AQ767" s="43">
        <v>0</v>
      </c>
      <c r="AR767" s="43">
        <v>0</v>
      </c>
      <c r="AS767" s="43">
        <v>0</v>
      </c>
      <c r="AT767" s="43">
        <v>0</v>
      </c>
      <c r="AU767" s="43">
        <v>0</v>
      </c>
      <c r="AV767" s="43"/>
      <c r="AW767" s="60"/>
      <c r="AX767" s="24">
        <f t="shared" si="127"/>
        <v>0</v>
      </c>
      <c r="AY767" s="24">
        <f t="shared" si="128"/>
        <v>0</v>
      </c>
      <c r="AZ767" s="24">
        <f t="shared" si="129"/>
        <v>0</v>
      </c>
      <c r="BA767" s="457">
        <f t="shared" si="130"/>
        <v>12</v>
      </c>
      <c r="BB767" s="217">
        <f t="shared" si="134"/>
        <v>1</v>
      </c>
      <c r="BC767" s="216">
        <f t="shared" si="131"/>
        <v>1</v>
      </c>
      <c r="BD767" s="14">
        <f t="shared" si="135"/>
        <v>31</v>
      </c>
      <c r="BE767" s="349">
        <f t="shared" si="133"/>
        <v>109595</v>
      </c>
    </row>
    <row r="768" spans="1:57" s="14" customFormat="1" hidden="1" x14ac:dyDescent="0.2">
      <c r="A768" s="40">
        <v>42662</v>
      </c>
      <c r="B768" s="22">
        <v>9197117610</v>
      </c>
      <c r="C768" s="22">
        <f>COUNTIF(СписМінфін!$B$2:$B$101,F768)</f>
        <v>1</v>
      </c>
      <c r="D768" s="22">
        <v>9197117610</v>
      </c>
      <c r="E768" s="22" t="str">
        <f t="shared" si="132"/>
        <v>10ТОВАРИСТВО З ОБМЕЖЕНОЮ ВIДПОВIДАЛЬНIСТЮ "МАЛТЮРОП ЮКРЕЙН"</v>
      </c>
      <c r="F768" s="71" t="s">
        <v>8</v>
      </c>
      <c r="G768" s="41">
        <v>308618226597</v>
      </c>
      <c r="H768" s="40">
        <v>42662</v>
      </c>
      <c r="I768" s="40">
        <v>42662</v>
      </c>
      <c r="J768" s="40" t="s">
        <v>108</v>
      </c>
      <c r="K768" s="56">
        <v>27000361</v>
      </c>
      <c r="L768" s="40">
        <v>42692</v>
      </c>
      <c r="M768" s="24">
        <f t="shared" ref="M768:M831" si="136">O768+Q768+S768+U768+W768+Y768</f>
        <v>0</v>
      </c>
      <c r="N768" s="43">
        <v>0</v>
      </c>
      <c r="O768" s="56">
        <v>0</v>
      </c>
      <c r="P768" s="43">
        <v>0</v>
      </c>
      <c r="Q768" s="43">
        <v>0</v>
      </c>
      <c r="R768" s="43">
        <v>0</v>
      </c>
      <c r="S768" s="43">
        <v>0</v>
      </c>
      <c r="T768" s="43">
        <v>0</v>
      </c>
      <c r="U768" s="43">
        <v>0</v>
      </c>
      <c r="V768" s="43">
        <v>0</v>
      </c>
      <c r="W768" s="43">
        <v>0</v>
      </c>
      <c r="X768" s="43">
        <v>0</v>
      </c>
      <c r="Y768" s="223">
        <v>0</v>
      </c>
      <c r="Z768" s="339"/>
      <c r="AA768" s="228">
        <v>0</v>
      </c>
      <c r="AB768" s="43">
        <v>0</v>
      </c>
      <c r="AC768" s="43">
        <v>0</v>
      </c>
      <c r="AD768" s="43">
        <v>0</v>
      </c>
      <c r="AE768" s="43">
        <v>0</v>
      </c>
      <c r="AF768" s="223">
        <v>0</v>
      </c>
      <c r="AG768" s="234"/>
      <c r="AH768" s="228">
        <v>0</v>
      </c>
      <c r="AI768" s="56">
        <f t="shared" ref="AI768:AI831" si="137">AK768+AM768+AO768+AQ768+AS768+AU768</f>
        <v>0</v>
      </c>
      <c r="AJ768" s="43">
        <v>0</v>
      </c>
      <c r="AK768" s="43">
        <v>0</v>
      </c>
      <c r="AL768" s="43">
        <v>0</v>
      </c>
      <c r="AM768" s="43">
        <v>0</v>
      </c>
      <c r="AN768" s="43">
        <v>0</v>
      </c>
      <c r="AO768" s="43">
        <v>0</v>
      </c>
      <c r="AP768" s="43">
        <v>0</v>
      </c>
      <c r="AQ768" s="43">
        <v>0</v>
      </c>
      <c r="AR768" s="43">
        <v>0</v>
      </c>
      <c r="AS768" s="43">
        <v>0</v>
      </c>
      <c r="AT768" s="43">
        <v>0</v>
      </c>
      <c r="AU768" s="43">
        <v>0</v>
      </c>
      <c r="AV768" s="43"/>
      <c r="AW768" s="19"/>
      <c r="AX768" s="24">
        <f t="shared" ref="AX768:AX831" si="138">K768-M768-AC768</f>
        <v>27000361</v>
      </c>
      <c r="AY768" s="24">
        <f t="shared" ref="AY768:AY831" si="139">M768-AI768</f>
        <v>0</v>
      </c>
      <c r="AZ768" s="24">
        <f t="shared" ref="AZ768:AZ831" si="140">K768-AI768</f>
        <v>27000361</v>
      </c>
      <c r="BA768" s="457">
        <f t="shared" ref="BA768:BA831" si="141">MONTH(H768)</f>
        <v>10</v>
      </c>
      <c r="BB768" s="217" t="str">
        <f t="shared" si="134"/>
        <v>Немає висновку</v>
      </c>
      <c r="BC768" s="216" t="str">
        <f t="shared" ref="BC768:BC831" si="142">IF(M768=0,"Немає висновку", AI768/M768)</f>
        <v>Немає висновку</v>
      </c>
      <c r="BD768" s="14" t="str">
        <f t="shared" si="135"/>
        <v>Немає висновку</v>
      </c>
      <c r="BE768" s="349">
        <f t="shared" si="133"/>
        <v>27000361</v>
      </c>
    </row>
    <row r="769" spans="1:57" s="14" customFormat="1" hidden="1" x14ac:dyDescent="0.2">
      <c r="A769" s="40">
        <v>42692</v>
      </c>
      <c r="B769" s="22">
        <v>9222659782</v>
      </c>
      <c r="C769" s="22">
        <f>COUNTIF(СписМінфін!$B$2:$B$101,F769)</f>
        <v>1</v>
      </c>
      <c r="D769" s="22">
        <v>9222659782</v>
      </c>
      <c r="E769" s="22" t="str">
        <f t="shared" si="132"/>
        <v>11ТОВАРИСТВО З ОБМЕЖЕНОЮ ВIДПОВIДАЛЬНIСТЮ "МАЛТЮРОП ЮКРЕЙН"</v>
      </c>
      <c r="F769" s="71" t="s">
        <v>8</v>
      </c>
      <c r="G769" s="41">
        <v>308618226597</v>
      </c>
      <c r="H769" s="40">
        <v>42692</v>
      </c>
      <c r="I769" s="40">
        <v>42692</v>
      </c>
      <c r="J769" s="40" t="s">
        <v>108</v>
      </c>
      <c r="K769" s="42">
        <v>37715567</v>
      </c>
      <c r="L769" s="40">
        <v>42725</v>
      </c>
      <c r="M769" s="24">
        <f t="shared" si="136"/>
        <v>0</v>
      </c>
      <c r="N769" s="43">
        <v>0</v>
      </c>
      <c r="O769" s="56">
        <v>0</v>
      </c>
      <c r="P769" s="43">
        <v>0</v>
      </c>
      <c r="Q769" s="43">
        <v>0</v>
      </c>
      <c r="R769" s="43">
        <v>0</v>
      </c>
      <c r="S769" s="43">
        <v>0</v>
      </c>
      <c r="T769" s="43">
        <v>0</v>
      </c>
      <c r="U769" s="43">
        <v>0</v>
      </c>
      <c r="V769" s="43">
        <v>0</v>
      </c>
      <c r="W769" s="43">
        <v>0</v>
      </c>
      <c r="X769" s="43">
        <v>0</v>
      </c>
      <c r="Y769" s="223">
        <v>0</v>
      </c>
      <c r="Z769" s="339"/>
      <c r="AA769" s="228">
        <v>0</v>
      </c>
      <c r="AB769" s="43">
        <v>0</v>
      </c>
      <c r="AC769" s="43">
        <v>0</v>
      </c>
      <c r="AD769" s="43">
        <v>0</v>
      </c>
      <c r="AE769" s="43">
        <v>0</v>
      </c>
      <c r="AF769" s="223">
        <v>0</v>
      </c>
      <c r="AG769" s="234"/>
      <c r="AH769" s="228">
        <v>0</v>
      </c>
      <c r="AI769" s="56">
        <f t="shared" si="137"/>
        <v>0</v>
      </c>
      <c r="AJ769" s="43">
        <v>0</v>
      </c>
      <c r="AK769" s="43">
        <v>0</v>
      </c>
      <c r="AL769" s="43">
        <v>0</v>
      </c>
      <c r="AM769" s="43">
        <v>0</v>
      </c>
      <c r="AN769" s="43">
        <v>0</v>
      </c>
      <c r="AO769" s="43">
        <v>0</v>
      </c>
      <c r="AP769" s="43">
        <v>0</v>
      </c>
      <c r="AQ769" s="43">
        <v>0</v>
      </c>
      <c r="AR769" s="43">
        <v>0</v>
      </c>
      <c r="AS769" s="43">
        <v>0</v>
      </c>
      <c r="AT769" s="43">
        <v>0</v>
      </c>
      <c r="AU769" s="43">
        <v>0</v>
      </c>
      <c r="AV769" s="43"/>
      <c r="AW769" s="19"/>
      <c r="AX769" s="24">
        <f t="shared" si="138"/>
        <v>37715567</v>
      </c>
      <c r="AY769" s="24">
        <f t="shared" si="139"/>
        <v>0</v>
      </c>
      <c r="AZ769" s="24">
        <f t="shared" si="140"/>
        <v>37715567</v>
      </c>
      <c r="BA769" s="457">
        <f t="shared" si="141"/>
        <v>11</v>
      </c>
      <c r="BB769" s="217" t="str">
        <f t="shared" si="134"/>
        <v>Немає висновку</v>
      </c>
      <c r="BC769" s="216" t="str">
        <f t="shared" si="142"/>
        <v>Немає висновку</v>
      </c>
      <c r="BD769" s="14" t="str">
        <f t="shared" si="135"/>
        <v>Немає висновку</v>
      </c>
      <c r="BE769" s="349">
        <f t="shared" si="133"/>
        <v>37715567</v>
      </c>
    </row>
    <row r="770" spans="1:57" s="14" customFormat="1" hidden="1" x14ac:dyDescent="0.2">
      <c r="A770" s="40">
        <v>42724</v>
      </c>
      <c r="B770" s="22">
        <v>9246810959</v>
      </c>
      <c r="C770" s="22">
        <f>COUNTIF(СписМінфін!$B$2:$B$101,F770)</f>
        <v>1</v>
      </c>
      <c r="D770" s="22">
        <v>9246810959</v>
      </c>
      <c r="E770" s="22" t="str">
        <f t="shared" si="132"/>
        <v>12ТОВАРИСТВО З ОБМЕЖЕНОЮ ВIДПОВIДАЛЬНIСТЮ "МАЛТЮРОП ЮКРЕЙН"</v>
      </c>
      <c r="F770" s="71" t="s">
        <v>8</v>
      </c>
      <c r="G770" s="41">
        <v>308618226597</v>
      </c>
      <c r="H770" s="40">
        <v>42724</v>
      </c>
      <c r="I770" s="40">
        <v>42724</v>
      </c>
      <c r="J770" s="40" t="s">
        <v>108</v>
      </c>
      <c r="K770" s="42">
        <v>33412345</v>
      </c>
      <c r="L770" s="43">
        <v>0</v>
      </c>
      <c r="M770" s="24">
        <f t="shared" si="136"/>
        <v>0</v>
      </c>
      <c r="N770" s="43">
        <v>0</v>
      </c>
      <c r="O770" s="56">
        <v>0</v>
      </c>
      <c r="P770" s="43">
        <v>0</v>
      </c>
      <c r="Q770" s="43">
        <v>0</v>
      </c>
      <c r="R770" s="43">
        <v>0</v>
      </c>
      <c r="S770" s="43">
        <v>0</v>
      </c>
      <c r="T770" s="43">
        <v>0</v>
      </c>
      <c r="U770" s="43">
        <v>0</v>
      </c>
      <c r="V770" s="43">
        <v>0</v>
      </c>
      <c r="W770" s="43">
        <v>0</v>
      </c>
      <c r="X770" s="43">
        <v>0</v>
      </c>
      <c r="Y770" s="223">
        <v>0</v>
      </c>
      <c r="Z770" s="339"/>
      <c r="AA770" s="228">
        <v>0</v>
      </c>
      <c r="AB770" s="43">
        <v>0</v>
      </c>
      <c r="AC770" s="43">
        <v>0</v>
      </c>
      <c r="AD770" s="43">
        <v>0</v>
      </c>
      <c r="AE770" s="43">
        <v>0</v>
      </c>
      <c r="AF770" s="223">
        <v>0</v>
      </c>
      <c r="AG770" s="234"/>
      <c r="AH770" s="228">
        <v>0</v>
      </c>
      <c r="AI770" s="56">
        <f t="shared" si="137"/>
        <v>0</v>
      </c>
      <c r="AJ770" s="43">
        <v>0</v>
      </c>
      <c r="AK770" s="43">
        <v>0</v>
      </c>
      <c r="AL770" s="43">
        <v>0</v>
      </c>
      <c r="AM770" s="43">
        <v>0</v>
      </c>
      <c r="AN770" s="43">
        <v>0</v>
      </c>
      <c r="AO770" s="43">
        <v>0</v>
      </c>
      <c r="AP770" s="43">
        <v>0</v>
      </c>
      <c r="AQ770" s="43">
        <v>0</v>
      </c>
      <c r="AR770" s="43">
        <v>0</v>
      </c>
      <c r="AS770" s="43">
        <v>0</v>
      </c>
      <c r="AT770" s="43">
        <v>0</v>
      </c>
      <c r="AU770" s="43">
        <v>0</v>
      </c>
      <c r="AV770" s="43"/>
      <c r="AW770" s="19"/>
      <c r="AX770" s="24">
        <f t="shared" si="138"/>
        <v>33412345</v>
      </c>
      <c r="AY770" s="24">
        <f t="shared" si="139"/>
        <v>0</v>
      </c>
      <c r="AZ770" s="24">
        <f t="shared" si="140"/>
        <v>33412345</v>
      </c>
      <c r="BA770" s="457">
        <f t="shared" si="141"/>
        <v>12</v>
      </c>
      <c r="BB770" s="217" t="str">
        <f t="shared" si="134"/>
        <v>Немає висновку</v>
      </c>
      <c r="BC770" s="216" t="str">
        <f t="shared" si="142"/>
        <v>Немає висновку</v>
      </c>
      <c r="BD770" s="14" t="str">
        <f t="shared" si="135"/>
        <v>Немає висновку</v>
      </c>
      <c r="BE770" s="349">
        <f t="shared" si="133"/>
        <v>33412345</v>
      </c>
    </row>
    <row r="771" spans="1:57" s="14" customFormat="1" x14ac:dyDescent="0.2">
      <c r="A771" s="40">
        <v>42570</v>
      </c>
      <c r="B771" s="22">
        <v>9124378774</v>
      </c>
      <c r="C771" s="22">
        <f>COUNTIF(СписМінфін!$B$2:$B$101,F771)</f>
        <v>1</v>
      </c>
      <c r="D771" s="22">
        <v>9124378774</v>
      </c>
      <c r="E771" s="22" t="str">
        <f t="shared" si="132"/>
        <v>7ТОВАРИСТВО З ОБМЕЖЕНОЮ ВIДПОВIДАЛЬНIСТЮ "МАРТІН"</v>
      </c>
      <c r="F771" s="71" t="s">
        <v>16</v>
      </c>
      <c r="G771" s="41">
        <v>192571426590</v>
      </c>
      <c r="H771" s="40">
        <v>42570</v>
      </c>
      <c r="I771" s="40">
        <v>42570</v>
      </c>
      <c r="J771" s="40" t="s">
        <v>108</v>
      </c>
      <c r="K771" s="42">
        <v>32912</v>
      </c>
      <c r="L771" s="40">
        <v>42675</v>
      </c>
      <c r="M771" s="24">
        <f t="shared" si="136"/>
        <v>32912</v>
      </c>
      <c r="N771" s="40">
        <v>42675</v>
      </c>
      <c r="O771" s="24">
        <v>32912</v>
      </c>
      <c r="P771" s="43">
        <v>0</v>
      </c>
      <c r="Q771" s="43">
        <v>0</v>
      </c>
      <c r="R771" s="43">
        <v>0</v>
      </c>
      <c r="S771" s="43">
        <v>0</v>
      </c>
      <c r="T771" s="43">
        <v>0</v>
      </c>
      <c r="U771" s="43">
        <v>0</v>
      </c>
      <c r="V771" s="43">
        <v>0</v>
      </c>
      <c r="W771" s="43">
        <v>0</v>
      </c>
      <c r="X771" s="43">
        <v>0</v>
      </c>
      <c r="Y771" s="223">
        <v>0</v>
      </c>
      <c r="Z771" s="339"/>
      <c r="AA771" s="228">
        <v>0</v>
      </c>
      <c r="AB771" s="43">
        <v>0</v>
      </c>
      <c r="AC771" s="43">
        <v>0</v>
      </c>
      <c r="AD771" s="43">
        <v>0</v>
      </c>
      <c r="AE771" s="43">
        <v>0</v>
      </c>
      <c r="AF771" s="223">
        <v>0</v>
      </c>
      <c r="AG771" s="234"/>
      <c r="AH771" s="228">
        <v>0</v>
      </c>
      <c r="AI771" s="56">
        <f t="shared" si="137"/>
        <v>32912</v>
      </c>
      <c r="AJ771" s="40">
        <v>42681</v>
      </c>
      <c r="AK771" s="56">
        <v>32912</v>
      </c>
      <c r="AL771" s="43">
        <v>0</v>
      </c>
      <c r="AM771" s="43">
        <v>0</v>
      </c>
      <c r="AN771" s="43">
        <v>0</v>
      </c>
      <c r="AO771" s="43">
        <v>0</v>
      </c>
      <c r="AP771" s="43">
        <v>0</v>
      </c>
      <c r="AQ771" s="43">
        <v>0</v>
      </c>
      <c r="AR771" s="43">
        <v>0</v>
      </c>
      <c r="AS771" s="43">
        <v>0</v>
      </c>
      <c r="AT771" s="43">
        <v>0</v>
      </c>
      <c r="AU771" s="43">
        <v>0</v>
      </c>
      <c r="AV771" s="43"/>
      <c r="AW771" s="19"/>
      <c r="AX771" s="24">
        <f t="shared" si="138"/>
        <v>0</v>
      </c>
      <c r="AY771" s="24">
        <f t="shared" si="139"/>
        <v>0</v>
      </c>
      <c r="AZ771" s="24">
        <f t="shared" si="140"/>
        <v>0</v>
      </c>
      <c r="BA771" s="457">
        <f t="shared" si="141"/>
        <v>7</v>
      </c>
      <c r="BB771" s="217">
        <f t="shared" si="134"/>
        <v>1</v>
      </c>
      <c r="BC771" s="216">
        <f t="shared" si="142"/>
        <v>1</v>
      </c>
      <c r="BD771" s="14">
        <f t="shared" si="135"/>
        <v>105</v>
      </c>
      <c r="BE771" s="349">
        <f t="shared" si="133"/>
        <v>32912</v>
      </c>
    </row>
    <row r="772" spans="1:57" s="14" customFormat="1" x14ac:dyDescent="0.2">
      <c r="A772" s="40">
        <v>42599</v>
      </c>
      <c r="B772" s="22">
        <v>9148043365</v>
      </c>
      <c r="C772" s="22">
        <f>COUNTIF(СписМінфін!$B$2:$B$101,F772)</f>
        <v>1</v>
      </c>
      <c r="D772" s="22">
        <v>9148043365</v>
      </c>
      <c r="E772" s="22" t="str">
        <f t="shared" si="132"/>
        <v>8ТОВАРИСТВО З ОБМЕЖЕНОЮ ВIДПОВIДАЛЬНIСТЮ "МАРТІН"</v>
      </c>
      <c r="F772" s="71" t="s">
        <v>16</v>
      </c>
      <c r="G772" s="41">
        <v>192571426590</v>
      </c>
      <c r="H772" s="40">
        <v>42599</v>
      </c>
      <c r="I772" s="40">
        <v>42599</v>
      </c>
      <c r="J772" s="40" t="s">
        <v>108</v>
      </c>
      <c r="K772" s="42">
        <v>750215</v>
      </c>
      <c r="L772" s="40">
        <v>42696</v>
      </c>
      <c r="M772" s="24">
        <f t="shared" si="136"/>
        <v>750215</v>
      </c>
      <c r="N772" s="40">
        <v>42696</v>
      </c>
      <c r="O772" s="24">
        <v>750215</v>
      </c>
      <c r="P772" s="43">
        <v>0</v>
      </c>
      <c r="Q772" s="43">
        <v>0</v>
      </c>
      <c r="R772" s="43">
        <v>0</v>
      </c>
      <c r="S772" s="43">
        <v>0</v>
      </c>
      <c r="T772" s="43">
        <v>0</v>
      </c>
      <c r="U772" s="43">
        <v>0</v>
      </c>
      <c r="V772" s="43">
        <v>0</v>
      </c>
      <c r="W772" s="43">
        <v>0</v>
      </c>
      <c r="X772" s="43">
        <v>0</v>
      </c>
      <c r="Y772" s="223">
        <v>0</v>
      </c>
      <c r="Z772" s="339"/>
      <c r="AA772" s="228">
        <v>0</v>
      </c>
      <c r="AB772" s="43">
        <v>0</v>
      </c>
      <c r="AC772" s="43">
        <v>0</v>
      </c>
      <c r="AD772" s="43">
        <v>0</v>
      </c>
      <c r="AE772" s="43">
        <v>0</v>
      </c>
      <c r="AF772" s="223">
        <v>0</v>
      </c>
      <c r="AG772" s="234"/>
      <c r="AH772" s="228">
        <v>0</v>
      </c>
      <c r="AI772" s="56">
        <f t="shared" si="137"/>
        <v>750215</v>
      </c>
      <c r="AJ772" s="40">
        <v>42704</v>
      </c>
      <c r="AK772" s="56">
        <v>750215</v>
      </c>
      <c r="AL772" s="43">
        <v>0</v>
      </c>
      <c r="AM772" s="43">
        <v>0</v>
      </c>
      <c r="AN772" s="43">
        <v>0</v>
      </c>
      <c r="AO772" s="43">
        <v>0</v>
      </c>
      <c r="AP772" s="43">
        <v>0</v>
      </c>
      <c r="AQ772" s="43">
        <v>0</v>
      </c>
      <c r="AR772" s="43">
        <v>0</v>
      </c>
      <c r="AS772" s="43">
        <v>0</v>
      </c>
      <c r="AT772" s="43">
        <v>0</v>
      </c>
      <c r="AU772" s="43">
        <v>0</v>
      </c>
      <c r="AV772" s="43"/>
      <c r="AW772" s="19"/>
      <c r="AX772" s="24">
        <f t="shared" si="138"/>
        <v>0</v>
      </c>
      <c r="AY772" s="24">
        <f t="shared" si="139"/>
        <v>0</v>
      </c>
      <c r="AZ772" s="24">
        <f t="shared" si="140"/>
        <v>0</v>
      </c>
      <c r="BA772" s="457">
        <f t="shared" si="141"/>
        <v>8</v>
      </c>
      <c r="BB772" s="217">
        <f t="shared" si="134"/>
        <v>1</v>
      </c>
      <c r="BC772" s="216">
        <f t="shared" si="142"/>
        <v>1</v>
      </c>
      <c r="BD772" s="14">
        <f t="shared" si="135"/>
        <v>97</v>
      </c>
      <c r="BE772" s="349">
        <f t="shared" si="133"/>
        <v>750215</v>
      </c>
    </row>
    <row r="773" spans="1:57" s="14" customFormat="1" hidden="1" x14ac:dyDescent="0.2">
      <c r="A773" s="40">
        <v>42692</v>
      </c>
      <c r="B773" s="22">
        <v>9222171002</v>
      </c>
      <c r="C773" s="22">
        <f>COUNTIF(СписМінфін!$B$2:$B$101,F773)</f>
        <v>1</v>
      </c>
      <c r="D773" s="22">
        <v>9222171002</v>
      </c>
      <c r="E773" s="22" t="str">
        <f t="shared" ref="E773:E836" si="143">MONTH(H773)&amp;F773</f>
        <v>11ТОВАРИСТВО З ОБМЕЖЕНОЮ ВIДПОВIДАЛЬНIСТЮ "МАРТІН"</v>
      </c>
      <c r="F773" s="71" t="s">
        <v>16</v>
      </c>
      <c r="G773" s="41">
        <v>192571426590</v>
      </c>
      <c r="H773" s="40">
        <v>42692</v>
      </c>
      <c r="I773" s="40">
        <v>42692</v>
      </c>
      <c r="J773" s="40" t="s">
        <v>108</v>
      </c>
      <c r="K773" s="42">
        <v>45846096</v>
      </c>
      <c r="L773" s="43">
        <v>0</v>
      </c>
      <c r="M773" s="24">
        <f t="shared" si="136"/>
        <v>0</v>
      </c>
      <c r="N773" s="43">
        <v>0</v>
      </c>
      <c r="O773" s="56">
        <v>0</v>
      </c>
      <c r="P773" s="43">
        <v>0</v>
      </c>
      <c r="Q773" s="43">
        <v>0</v>
      </c>
      <c r="R773" s="43">
        <v>0</v>
      </c>
      <c r="S773" s="43">
        <v>0</v>
      </c>
      <c r="T773" s="43">
        <v>0</v>
      </c>
      <c r="U773" s="43">
        <v>0</v>
      </c>
      <c r="V773" s="43">
        <v>0</v>
      </c>
      <c r="W773" s="43">
        <v>0</v>
      </c>
      <c r="X773" s="43">
        <v>0</v>
      </c>
      <c r="Y773" s="223">
        <v>0</v>
      </c>
      <c r="Z773" s="339"/>
      <c r="AA773" s="228">
        <v>0</v>
      </c>
      <c r="AB773" s="43">
        <v>0</v>
      </c>
      <c r="AC773" s="43">
        <v>0</v>
      </c>
      <c r="AD773" s="43">
        <v>0</v>
      </c>
      <c r="AE773" s="43">
        <v>0</v>
      </c>
      <c r="AF773" s="223">
        <v>0</v>
      </c>
      <c r="AG773" s="234"/>
      <c r="AH773" s="228">
        <v>0</v>
      </c>
      <c r="AI773" s="56">
        <f t="shared" si="137"/>
        <v>0</v>
      </c>
      <c r="AJ773" s="43">
        <v>0</v>
      </c>
      <c r="AK773" s="43">
        <v>0</v>
      </c>
      <c r="AL773" s="43">
        <v>0</v>
      </c>
      <c r="AM773" s="43">
        <v>0</v>
      </c>
      <c r="AN773" s="43">
        <v>0</v>
      </c>
      <c r="AO773" s="43">
        <v>0</v>
      </c>
      <c r="AP773" s="43">
        <v>0</v>
      </c>
      <c r="AQ773" s="43">
        <v>0</v>
      </c>
      <c r="AR773" s="43">
        <v>0</v>
      </c>
      <c r="AS773" s="43">
        <v>0</v>
      </c>
      <c r="AT773" s="43">
        <v>0</v>
      </c>
      <c r="AU773" s="43">
        <v>0</v>
      </c>
      <c r="AV773" s="43"/>
      <c r="AW773" s="19"/>
      <c r="AX773" s="24">
        <f t="shared" si="138"/>
        <v>45846096</v>
      </c>
      <c r="AY773" s="24">
        <f t="shared" si="139"/>
        <v>0</v>
      </c>
      <c r="AZ773" s="24">
        <f t="shared" si="140"/>
        <v>45846096</v>
      </c>
      <c r="BA773" s="457">
        <f t="shared" si="141"/>
        <v>11</v>
      </c>
      <c r="BB773" s="217" t="str">
        <f t="shared" si="134"/>
        <v>Немає висновку</v>
      </c>
      <c r="BC773" s="216" t="str">
        <f t="shared" si="142"/>
        <v>Немає висновку</v>
      </c>
      <c r="BD773" s="14" t="str">
        <f t="shared" si="135"/>
        <v>Немає висновку</v>
      </c>
      <c r="BE773" s="349">
        <f t="shared" si="133"/>
        <v>45846096</v>
      </c>
    </row>
    <row r="774" spans="1:57" s="14" customFormat="1" x14ac:dyDescent="0.2">
      <c r="A774" s="40">
        <v>42419</v>
      </c>
      <c r="B774" s="22">
        <v>9020704543</v>
      </c>
      <c r="C774" s="22">
        <f>COUNTIF(СписМінфін!$B$2:$B$101,F774)</f>
        <v>1</v>
      </c>
      <c r="D774" s="22">
        <v>9020704543</v>
      </c>
      <c r="E774" s="22" t="str">
        <f t="shared" si="143"/>
        <v>2ТОВАРИСТВО З ОБМЕЖЕНОЮ ВIДПОВIДАЛЬНIСТЮ "МИКОЛАЇВСЬКИЙ ГЛИНОЗЕМНИЙ ЗАВОД"</v>
      </c>
      <c r="F774" s="71" t="s">
        <v>53</v>
      </c>
      <c r="G774" s="41">
        <v>331330014011</v>
      </c>
      <c r="H774" s="40">
        <v>42419</v>
      </c>
      <c r="I774" s="40">
        <v>42419</v>
      </c>
      <c r="J774" s="40" t="s">
        <v>108</v>
      </c>
      <c r="K774" s="42">
        <v>21421755</v>
      </c>
      <c r="L774" s="40">
        <v>42450</v>
      </c>
      <c r="M774" s="24">
        <f t="shared" si="136"/>
        <v>21421755</v>
      </c>
      <c r="N774" s="40">
        <v>42451</v>
      </c>
      <c r="O774" s="24">
        <v>21421755</v>
      </c>
      <c r="P774" s="43">
        <v>0</v>
      </c>
      <c r="Q774" s="43">
        <v>0</v>
      </c>
      <c r="R774" s="43">
        <v>0</v>
      </c>
      <c r="S774" s="43">
        <v>0</v>
      </c>
      <c r="T774" s="43">
        <v>0</v>
      </c>
      <c r="U774" s="43">
        <v>0</v>
      </c>
      <c r="V774" s="43">
        <v>0</v>
      </c>
      <c r="W774" s="43">
        <v>0</v>
      </c>
      <c r="X774" s="43">
        <v>0</v>
      </c>
      <c r="Y774" s="223">
        <v>0</v>
      </c>
      <c r="Z774" s="339"/>
      <c r="AA774" s="228">
        <v>0</v>
      </c>
      <c r="AB774" s="43">
        <v>0</v>
      </c>
      <c r="AC774" s="43">
        <v>0</v>
      </c>
      <c r="AD774" s="43">
        <v>0</v>
      </c>
      <c r="AE774" s="43">
        <v>0</v>
      </c>
      <c r="AF774" s="223">
        <v>0</v>
      </c>
      <c r="AG774" s="234"/>
      <c r="AH774" s="228">
        <v>0</v>
      </c>
      <c r="AI774" s="56">
        <f t="shared" si="137"/>
        <v>21421755</v>
      </c>
      <c r="AJ774" s="40">
        <v>42458</v>
      </c>
      <c r="AK774" s="56">
        <v>21421755</v>
      </c>
      <c r="AL774" s="43">
        <v>0</v>
      </c>
      <c r="AM774" s="43">
        <v>0</v>
      </c>
      <c r="AN774" s="43">
        <v>0</v>
      </c>
      <c r="AO774" s="43">
        <v>0</v>
      </c>
      <c r="AP774" s="43">
        <v>0</v>
      </c>
      <c r="AQ774" s="43">
        <v>0</v>
      </c>
      <c r="AR774" s="43">
        <v>0</v>
      </c>
      <c r="AS774" s="43">
        <v>0</v>
      </c>
      <c r="AT774" s="43">
        <v>0</v>
      </c>
      <c r="AU774" s="43">
        <v>0</v>
      </c>
      <c r="AV774" s="43"/>
      <c r="AW774" s="19"/>
      <c r="AX774" s="24">
        <f t="shared" si="138"/>
        <v>0</v>
      </c>
      <c r="AY774" s="24">
        <f t="shared" si="139"/>
        <v>0</v>
      </c>
      <c r="AZ774" s="24">
        <f t="shared" si="140"/>
        <v>0</v>
      </c>
      <c r="BA774" s="457">
        <f t="shared" si="141"/>
        <v>2</v>
      </c>
      <c r="BB774" s="217">
        <f t="shared" si="134"/>
        <v>1</v>
      </c>
      <c r="BC774" s="216">
        <f t="shared" si="142"/>
        <v>1</v>
      </c>
      <c r="BD774" s="14">
        <f t="shared" si="135"/>
        <v>32</v>
      </c>
      <c r="BE774" s="349">
        <f t="shared" ref="BE774:BE837" si="144">K774-AC774</f>
        <v>21421755</v>
      </c>
    </row>
    <row r="775" spans="1:57" s="14" customFormat="1" x14ac:dyDescent="0.2">
      <c r="A775" s="40">
        <v>42447</v>
      </c>
      <c r="B775" s="22">
        <v>9038599444</v>
      </c>
      <c r="C775" s="22">
        <f>COUNTIF(СписМінфін!$B$2:$B$101,F775)</f>
        <v>1</v>
      </c>
      <c r="D775" s="22">
        <v>9038599444</v>
      </c>
      <c r="E775" s="22" t="str">
        <f t="shared" si="143"/>
        <v>3ТОВАРИСТВО З ОБМЕЖЕНОЮ ВIДПОВIДАЛЬНIСТЮ "МИКОЛАЇВСЬКИЙ ГЛИНОЗЕМНИЙ ЗАВОД"</v>
      </c>
      <c r="F775" s="71" t="s">
        <v>53</v>
      </c>
      <c r="G775" s="41">
        <v>331330014011</v>
      </c>
      <c r="H775" s="40">
        <v>42447</v>
      </c>
      <c r="I775" s="40">
        <v>42447</v>
      </c>
      <c r="J775" s="40" t="s">
        <v>108</v>
      </c>
      <c r="K775" s="42">
        <v>46966295</v>
      </c>
      <c r="L775" s="40">
        <v>42480</v>
      </c>
      <c r="M775" s="24">
        <f t="shared" si="136"/>
        <v>46966295</v>
      </c>
      <c r="N775" s="40">
        <v>42481</v>
      </c>
      <c r="O775" s="24">
        <v>46966295</v>
      </c>
      <c r="P775" s="43">
        <v>0</v>
      </c>
      <c r="Q775" s="43">
        <v>0</v>
      </c>
      <c r="R775" s="43">
        <v>0</v>
      </c>
      <c r="S775" s="43">
        <v>0</v>
      </c>
      <c r="T775" s="43">
        <v>0</v>
      </c>
      <c r="U775" s="43">
        <v>0</v>
      </c>
      <c r="V775" s="43">
        <v>0</v>
      </c>
      <c r="W775" s="43">
        <v>0</v>
      </c>
      <c r="X775" s="43">
        <v>0</v>
      </c>
      <c r="Y775" s="223">
        <v>0</v>
      </c>
      <c r="Z775" s="339"/>
      <c r="AA775" s="228">
        <v>0</v>
      </c>
      <c r="AB775" s="43">
        <v>0</v>
      </c>
      <c r="AC775" s="43">
        <v>0</v>
      </c>
      <c r="AD775" s="43">
        <v>0</v>
      </c>
      <c r="AE775" s="43">
        <v>0</v>
      </c>
      <c r="AF775" s="223">
        <v>0</v>
      </c>
      <c r="AG775" s="234"/>
      <c r="AH775" s="228">
        <v>0</v>
      </c>
      <c r="AI775" s="56">
        <f t="shared" si="137"/>
        <v>46966295</v>
      </c>
      <c r="AJ775" s="40">
        <v>42488</v>
      </c>
      <c r="AK775" s="56">
        <v>46966295</v>
      </c>
      <c r="AL775" s="43">
        <v>0</v>
      </c>
      <c r="AM775" s="43">
        <v>0</v>
      </c>
      <c r="AN775" s="43">
        <v>0</v>
      </c>
      <c r="AO775" s="43">
        <v>0</v>
      </c>
      <c r="AP775" s="43">
        <v>0</v>
      </c>
      <c r="AQ775" s="43">
        <v>0</v>
      </c>
      <c r="AR775" s="43">
        <v>0</v>
      </c>
      <c r="AS775" s="43">
        <v>0</v>
      </c>
      <c r="AT775" s="43">
        <v>0</v>
      </c>
      <c r="AU775" s="43">
        <v>0</v>
      </c>
      <c r="AV775" s="43"/>
      <c r="AW775" s="19"/>
      <c r="AX775" s="24">
        <f t="shared" si="138"/>
        <v>0</v>
      </c>
      <c r="AY775" s="24">
        <f t="shared" si="139"/>
        <v>0</v>
      </c>
      <c r="AZ775" s="24">
        <f t="shared" si="140"/>
        <v>0</v>
      </c>
      <c r="BA775" s="457">
        <f t="shared" si="141"/>
        <v>3</v>
      </c>
      <c r="BB775" s="217">
        <f t="shared" si="134"/>
        <v>1</v>
      </c>
      <c r="BC775" s="216">
        <f t="shared" si="142"/>
        <v>1</v>
      </c>
      <c r="BD775" s="14">
        <f t="shared" si="135"/>
        <v>34</v>
      </c>
      <c r="BE775" s="349">
        <f t="shared" si="144"/>
        <v>46966295</v>
      </c>
    </row>
    <row r="776" spans="1:57" s="14" customFormat="1" x14ac:dyDescent="0.2">
      <c r="A776" s="40">
        <v>42480</v>
      </c>
      <c r="B776" s="22">
        <v>9060555821</v>
      </c>
      <c r="C776" s="22">
        <f>COUNTIF(СписМінфін!$B$2:$B$101,F776)</f>
        <v>1</v>
      </c>
      <c r="D776" s="22">
        <v>9060555821</v>
      </c>
      <c r="E776" s="22" t="str">
        <f t="shared" si="143"/>
        <v>4ТОВАРИСТВО З ОБМЕЖЕНОЮ ВIДПОВIДАЛЬНIСТЮ "МИКОЛАЇВСЬКИЙ ГЛИНОЗЕМНИЙ ЗАВОД"</v>
      </c>
      <c r="F776" s="71" t="s">
        <v>53</v>
      </c>
      <c r="G776" s="41">
        <v>331330014011</v>
      </c>
      <c r="H776" s="40">
        <v>42480</v>
      </c>
      <c r="I776" s="40">
        <v>42480</v>
      </c>
      <c r="J776" s="40" t="s">
        <v>108</v>
      </c>
      <c r="K776" s="42">
        <v>53102768</v>
      </c>
      <c r="L776" s="40">
        <v>42513</v>
      </c>
      <c r="M776" s="24">
        <f t="shared" si="136"/>
        <v>53102756</v>
      </c>
      <c r="N776" s="40">
        <v>42514</v>
      </c>
      <c r="O776" s="24">
        <v>53102756</v>
      </c>
      <c r="P776" s="43">
        <v>0</v>
      </c>
      <c r="Q776" s="43">
        <v>0</v>
      </c>
      <c r="R776" s="43">
        <v>0</v>
      </c>
      <c r="S776" s="43">
        <v>0</v>
      </c>
      <c r="T776" s="43">
        <v>0</v>
      </c>
      <c r="U776" s="43">
        <v>0</v>
      </c>
      <c r="V776" s="43">
        <v>0</v>
      </c>
      <c r="W776" s="43">
        <v>0</v>
      </c>
      <c r="X776" s="43">
        <v>0</v>
      </c>
      <c r="Y776" s="223">
        <v>0</v>
      </c>
      <c r="Z776" s="339"/>
      <c r="AA776" s="227">
        <v>42535</v>
      </c>
      <c r="AB776" s="22">
        <v>714109</v>
      </c>
      <c r="AC776" s="56">
        <v>12</v>
      </c>
      <c r="AD776" s="40"/>
      <c r="AE776" s="22"/>
      <c r="AF776" s="241"/>
      <c r="AG776" s="252"/>
      <c r="AH776" s="228">
        <v>0</v>
      </c>
      <c r="AI776" s="56">
        <f t="shared" si="137"/>
        <v>53102756</v>
      </c>
      <c r="AJ776" s="40">
        <v>42520</v>
      </c>
      <c r="AK776" s="56">
        <v>53102756</v>
      </c>
      <c r="AL776" s="43">
        <v>0</v>
      </c>
      <c r="AM776" s="43">
        <v>0</v>
      </c>
      <c r="AN776" s="43">
        <v>0</v>
      </c>
      <c r="AO776" s="43">
        <v>0</v>
      </c>
      <c r="AP776" s="43">
        <v>0</v>
      </c>
      <c r="AQ776" s="43">
        <v>0</v>
      </c>
      <c r="AR776" s="43">
        <v>0</v>
      </c>
      <c r="AS776" s="43">
        <v>0</v>
      </c>
      <c r="AT776" s="43">
        <v>0</v>
      </c>
      <c r="AU776" s="43">
        <v>0</v>
      </c>
      <c r="AV776" s="43"/>
      <c r="AW776" s="19"/>
      <c r="AX776" s="24">
        <f t="shared" si="138"/>
        <v>0</v>
      </c>
      <c r="AY776" s="24">
        <f t="shared" si="139"/>
        <v>0</v>
      </c>
      <c r="AZ776" s="24">
        <f t="shared" si="140"/>
        <v>12</v>
      </c>
      <c r="BA776" s="457">
        <f t="shared" si="141"/>
        <v>4</v>
      </c>
      <c r="BB776" s="217">
        <f t="shared" ref="BB776:BB839" si="145">IF(M776=0,"Немає висновку",M776/(K776-AC776))</f>
        <v>1</v>
      </c>
      <c r="BC776" s="216">
        <f t="shared" si="142"/>
        <v>1</v>
      </c>
      <c r="BD776" s="14">
        <f t="shared" si="135"/>
        <v>34</v>
      </c>
      <c r="BE776" s="349">
        <f t="shared" si="144"/>
        <v>53102756</v>
      </c>
    </row>
    <row r="777" spans="1:57" s="14" customFormat="1" x14ac:dyDescent="0.2">
      <c r="A777" s="40">
        <v>42509</v>
      </c>
      <c r="B777" s="22">
        <v>9080927566</v>
      </c>
      <c r="C777" s="22">
        <f>COUNTIF(СписМінфін!$B$2:$B$101,F777)</f>
        <v>1</v>
      </c>
      <c r="D777" s="22">
        <v>9080927566</v>
      </c>
      <c r="E777" s="22" t="str">
        <f t="shared" si="143"/>
        <v>5ТОВАРИСТВО З ОБМЕЖЕНОЮ ВIДПОВIДАЛЬНIСТЮ "МИКОЛАЇВСЬКИЙ ГЛИНОЗЕМНИЙ ЗАВОД"</v>
      </c>
      <c r="F777" s="71" t="s">
        <v>53</v>
      </c>
      <c r="G777" s="41">
        <v>331330014011</v>
      </c>
      <c r="H777" s="40">
        <v>42509</v>
      </c>
      <c r="I777" s="40">
        <v>42509</v>
      </c>
      <c r="J777" s="40" t="s">
        <v>108</v>
      </c>
      <c r="K777" s="42">
        <v>105102384</v>
      </c>
      <c r="L777" s="40">
        <v>42542</v>
      </c>
      <c r="M777" s="24">
        <f t="shared" si="136"/>
        <v>105067864</v>
      </c>
      <c r="N777" s="40">
        <v>42543</v>
      </c>
      <c r="O777" s="24">
        <v>105067864</v>
      </c>
      <c r="P777" s="43">
        <v>0</v>
      </c>
      <c r="Q777" s="43">
        <v>0</v>
      </c>
      <c r="R777" s="43">
        <v>0</v>
      </c>
      <c r="S777" s="43">
        <v>0</v>
      </c>
      <c r="T777" s="43">
        <v>0</v>
      </c>
      <c r="U777" s="43">
        <v>0</v>
      </c>
      <c r="V777" s="43">
        <v>0</v>
      </c>
      <c r="W777" s="43">
        <v>0</v>
      </c>
      <c r="X777" s="43">
        <v>0</v>
      </c>
      <c r="Y777" s="223">
        <v>0</v>
      </c>
      <c r="Z777" s="339"/>
      <c r="AA777" s="228">
        <v>0</v>
      </c>
      <c r="AB777" s="43">
        <v>0</v>
      </c>
      <c r="AC777" s="43">
        <v>0</v>
      </c>
      <c r="AD777" s="43">
        <v>0</v>
      </c>
      <c r="AE777" s="43">
        <v>0</v>
      </c>
      <c r="AF777" s="223">
        <v>0</v>
      </c>
      <c r="AG777" s="234"/>
      <c r="AH777" s="228">
        <v>0</v>
      </c>
      <c r="AI777" s="56">
        <f t="shared" si="137"/>
        <v>105067864</v>
      </c>
      <c r="AJ777" s="40">
        <v>42562</v>
      </c>
      <c r="AK777" s="56">
        <v>105067864</v>
      </c>
      <c r="AL777" s="43">
        <v>0</v>
      </c>
      <c r="AM777" s="43">
        <v>0</v>
      </c>
      <c r="AN777" s="43">
        <v>0</v>
      </c>
      <c r="AO777" s="43">
        <v>0</v>
      </c>
      <c r="AP777" s="43">
        <v>0</v>
      </c>
      <c r="AQ777" s="43">
        <v>0</v>
      </c>
      <c r="AR777" s="43">
        <v>0</v>
      </c>
      <c r="AS777" s="43">
        <v>0</v>
      </c>
      <c r="AT777" s="43">
        <v>0</v>
      </c>
      <c r="AU777" s="43">
        <v>0</v>
      </c>
      <c r="AV777" s="43"/>
      <c r="AW777" s="19"/>
      <c r="AX777" s="24">
        <f t="shared" si="138"/>
        <v>34520</v>
      </c>
      <c r="AY777" s="24">
        <f t="shared" si="139"/>
        <v>0</v>
      </c>
      <c r="AZ777" s="24">
        <f t="shared" si="140"/>
        <v>34520</v>
      </c>
      <c r="BA777" s="457">
        <f t="shared" si="141"/>
        <v>5</v>
      </c>
      <c r="BB777" s="217">
        <f t="shared" si="145"/>
        <v>0.99967155835399513</v>
      </c>
      <c r="BC777" s="216">
        <f t="shared" si="142"/>
        <v>1</v>
      </c>
      <c r="BD777" s="14">
        <f t="shared" si="135"/>
        <v>34</v>
      </c>
      <c r="BE777" s="349">
        <f t="shared" si="144"/>
        <v>105102384</v>
      </c>
    </row>
    <row r="778" spans="1:57" s="14" customFormat="1" x14ac:dyDescent="0.2">
      <c r="A778" s="40">
        <v>42542</v>
      </c>
      <c r="B778" s="22">
        <v>9102951328</v>
      </c>
      <c r="C778" s="22">
        <f>COUNTIF(СписМінфін!$B$2:$B$101,F778)</f>
        <v>1</v>
      </c>
      <c r="D778" s="22">
        <v>9102951328</v>
      </c>
      <c r="E778" s="22" t="str">
        <f t="shared" si="143"/>
        <v>6ТОВАРИСТВО З ОБМЕЖЕНОЮ ВIДПОВIДАЛЬНIСТЮ "МИКОЛАЇВСЬКИЙ ГЛИНОЗЕМНИЙ ЗАВОД"</v>
      </c>
      <c r="F778" s="71" t="s">
        <v>53</v>
      </c>
      <c r="G778" s="41">
        <v>331330014011</v>
      </c>
      <c r="H778" s="40">
        <v>42542</v>
      </c>
      <c r="I778" s="40">
        <v>42542</v>
      </c>
      <c r="J778" s="40" t="s">
        <v>108</v>
      </c>
      <c r="K778" s="42">
        <v>94173758</v>
      </c>
      <c r="L778" s="40">
        <v>42572</v>
      </c>
      <c r="M778" s="24">
        <f t="shared" si="136"/>
        <v>94173752</v>
      </c>
      <c r="N778" s="40">
        <v>42573</v>
      </c>
      <c r="O778" s="24">
        <v>94173752</v>
      </c>
      <c r="P778" s="43">
        <v>0</v>
      </c>
      <c r="Q778" s="43">
        <v>0</v>
      </c>
      <c r="R778" s="43">
        <v>0</v>
      </c>
      <c r="S778" s="43">
        <v>0</v>
      </c>
      <c r="T778" s="43">
        <v>0</v>
      </c>
      <c r="U778" s="43">
        <v>0</v>
      </c>
      <c r="V778" s="43">
        <v>0</v>
      </c>
      <c r="W778" s="43">
        <v>0</v>
      </c>
      <c r="X778" s="43">
        <v>0</v>
      </c>
      <c r="Y778" s="223">
        <v>0</v>
      </c>
      <c r="Z778" s="339"/>
      <c r="AA778" s="228">
        <v>0</v>
      </c>
      <c r="AB778" s="43">
        <v>0</v>
      </c>
      <c r="AC778" s="43">
        <v>0</v>
      </c>
      <c r="AD778" s="43">
        <v>0</v>
      </c>
      <c r="AE778" s="43">
        <v>0</v>
      </c>
      <c r="AF778" s="223">
        <v>0</v>
      </c>
      <c r="AG778" s="234"/>
      <c r="AH778" s="228">
        <v>0</v>
      </c>
      <c r="AI778" s="56">
        <f t="shared" si="137"/>
        <v>94173752</v>
      </c>
      <c r="AJ778" s="40">
        <v>42580</v>
      </c>
      <c r="AK778" s="56">
        <v>94173752</v>
      </c>
      <c r="AL778" s="43">
        <v>0</v>
      </c>
      <c r="AM778" s="43">
        <v>0</v>
      </c>
      <c r="AN778" s="43">
        <v>0</v>
      </c>
      <c r="AO778" s="43">
        <v>0</v>
      </c>
      <c r="AP778" s="43">
        <v>0</v>
      </c>
      <c r="AQ778" s="43">
        <v>0</v>
      </c>
      <c r="AR778" s="43">
        <v>0</v>
      </c>
      <c r="AS778" s="43">
        <v>0</v>
      </c>
      <c r="AT778" s="43">
        <v>0</v>
      </c>
      <c r="AU778" s="43">
        <v>0</v>
      </c>
      <c r="AV778" s="43"/>
      <c r="AW778" s="19"/>
      <c r="AX778" s="24">
        <f t="shared" si="138"/>
        <v>6</v>
      </c>
      <c r="AY778" s="24">
        <f t="shared" si="139"/>
        <v>0</v>
      </c>
      <c r="AZ778" s="24">
        <f t="shared" si="140"/>
        <v>6</v>
      </c>
      <c r="BA778" s="457">
        <f t="shared" si="141"/>
        <v>6</v>
      </c>
      <c r="BB778" s="217">
        <f t="shared" si="145"/>
        <v>0.99999993628798378</v>
      </c>
      <c r="BC778" s="216">
        <f t="shared" si="142"/>
        <v>1</v>
      </c>
      <c r="BD778" s="14">
        <f t="shared" si="135"/>
        <v>31</v>
      </c>
      <c r="BE778" s="349">
        <f t="shared" si="144"/>
        <v>94173758</v>
      </c>
    </row>
    <row r="779" spans="1:57" s="14" customFormat="1" x14ac:dyDescent="0.2">
      <c r="A779" s="40">
        <v>42571</v>
      </c>
      <c r="B779" s="22">
        <v>9125461512</v>
      </c>
      <c r="C779" s="22">
        <f>COUNTIF(СписМінфін!$B$2:$B$101,F779)</f>
        <v>1</v>
      </c>
      <c r="D779" s="22">
        <v>9125461512</v>
      </c>
      <c r="E779" s="22" t="str">
        <f t="shared" si="143"/>
        <v>7ТОВАРИСТВО З ОБМЕЖЕНОЮ ВIДПОВIДАЛЬНIСТЮ "МИКОЛАЇВСЬКИЙ ГЛИНОЗЕМНИЙ ЗАВОД"</v>
      </c>
      <c r="F779" s="71" t="s">
        <v>53</v>
      </c>
      <c r="G779" s="41">
        <v>331330014011</v>
      </c>
      <c r="H779" s="40">
        <v>42571</v>
      </c>
      <c r="I779" s="40">
        <v>42571</v>
      </c>
      <c r="J779" s="40" t="s">
        <v>108</v>
      </c>
      <c r="K779" s="42">
        <v>57939298</v>
      </c>
      <c r="L779" s="40">
        <v>42607</v>
      </c>
      <c r="M779" s="24">
        <f t="shared" si="136"/>
        <v>56948997</v>
      </c>
      <c r="N779" s="40">
        <v>42607</v>
      </c>
      <c r="O779" s="24">
        <v>56948997</v>
      </c>
      <c r="P779" s="43">
        <v>0</v>
      </c>
      <c r="Q779" s="43">
        <v>0</v>
      </c>
      <c r="R779" s="43">
        <v>0</v>
      </c>
      <c r="S779" s="43">
        <v>0</v>
      </c>
      <c r="T779" s="43">
        <v>0</v>
      </c>
      <c r="U779" s="43">
        <v>0</v>
      </c>
      <c r="V779" s="43">
        <v>0</v>
      </c>
      <c r="W779" s="43">
        <v>0</v>
      </c>
      <c r="X779" s="43">
        <v>0</v>
      </c>
      <c r="Y779" s="223">
        <v>0</v>
      </c>
      <c r="Z779" s="339"/>
      <c r="AA779" s="228">
        <v>0</v>
      </c>
      <c r="AB779" s="43">
        <v>0</v>
      </c>
      <c r="AC779" s="43">
        <v>0</v>
      </c>
      <c r="AD779" s="43">
        <v>0</v>
      </c>
      <c r="AE779" s="43">
        <v>0</v>
      </c>
      <c r="AF779" s="223">
        <v>0</v>
      </c>
      <c r="AG779" s="234"/>
      <c r="AH779" s="228">
        <v>0</v>
      </c>
      <c r="AI779" s="56">
        <f t="shared" si="137"/>
        <v>56948997</v>
      </c>
      <c r="AJ779" s="40">
        <v>42661</v>
      </c>
      <c r="AK779" s="56">
        <v>56948997</v>
      </c>
      <c r="AL779" s="43">
        <v>0</v>
      </c>
      <c r="AM779" s="43">
        <v>0</v>
      </c>
      <c r="AN779" s="43">
        <v>0</v>
      </c>
      <c r="AO779" s="43">
        <v>0</v>
      </c>
      <c r="AP779" s="43">
        <v>0</v>
      </c>
      <c r="AQ779" s="43">
        <v>0</v>
      </c>
      <c r="AR779" s="43">
        <v>0</v>
      </c>
      <c r="AS779" s="43">
        <v>0</v>
      </c>
      <c r="AT779" s="43">
        <v>0</v>
      </c>
      <c r="AU779" s="43">
        <v>0</v>
      </c>
      <c r="AV779" s="43"/>
      <c r="AW779" s="19"/>
      <c r="AX779" s="24">
        <f t="shared" si="138"/>
        <v>990301</v>
      </c>
      <c r="AY779" s="24">
        <f t="shared" si="139"/>
        <v>0</v>
      </c>
      <c r="AZ779" s="24">
        <f t="shared" si="140"/>
        <v>990301</v>
      </c>
      <c r="BA779" s="457">
        <f t="shared" si="141"/>
        <v>7</v>
      </c>
      <c r="BB779" s="217">
        <f t="shared" si="145"/>
        <v>0.98290795653064356</v>
      </c>
      <c r="BC779" s="216">
        <f t="shared" si="142"/>
        <v>1</v>
      </c>
      <c r="BD779" s="14">
        <f t="shared" si="135"/>
        <v>36</v>
      </c>
      <c r="BE779" s="349">
        <f t="shared" si="144"/>
        <v>57939298</v>
      </c>
    </row>
    <row r="780" spans="1:57" s="14" customFormat="1" x14ac:dyDescent="0.2">
      <c r="A780" s="40">
        <v>42600</v>
      </c>
      <c r="B780" s="22">
        <v>9148914495</v>
      </c>
      <c r="C780" s="22">
        <f>COUNTIF(СписМінфін!$B$2:$B$101,F780)</f>
        <v>1</v>
      </c>
      <c r="D780" s="22">
        <v>9148914495</v>
      </c>
      <c r="E780" s="22" t="str">
        <f t="shared" si="143"/>
        <v>8ТОВАРИСТВО З ОБМЕЖЕНОЮ ВIДПОВIДАЛЬНIСТЮ "МИКОЛАЇВСЬКИЙ ГЛИНОЗЕМНИЙ ЗАВОД"</v>
      </c>
      <c r="F780" s="71" t="s">
        <v>53</v>
      </c>
      <c r="G780" s="41">
        <v>331330014011</v>
      </c>
      <c r="H780" s="40">
        <v>42600</v>
      </c>
      <c r="I780" s="40">
        <v>42600</v>
      </c>
      <c r="J780" s="40" t="s">
        <v>108</v>
      </c>
      <c r="K780" s="42">
        <v>93871239</v>
      </c>
      <c r="L780" s="40">
        <v>42636</v>
      </c>
      <c r="M780" s="24">
        <f t="shared" si="136"/>
        <v>92983891.110000014</v>
      </c>
      <c r="N780" s="31">
        <v>42636</v>
      </c>
      <c r="O780" s="30">
        <v>91765837.760000005</v>
      </c>
      <c r="P780" s="31">
        <v>42702</v>
      </c>
      <c r="Q780" s="32">
        <v>202915.06</v>
      </c>
      <c r="R780" s="31">
        <v>42724</v>
      </c>
      <c r="S780" s="32">
        <v>1015138.29</v>
      </c>
      <c r="T780" s="43">
        <v>0</v>
      </c>
      <c r="U780" s="43">
        <v>0</v>
      </c>
      <c r="V780" s="43">
        <v>0</v>
      </c>
      <c r="W780" s="43">
        <v>0</v>
      </c>
      <c r="X780" s="43">
        <v>0</v>
      </c>
      <c r="Y780" s="223">
        <v>0</v>
      </c>
      <c r="Z780" s="339"/>
      <c r="AA780" s="228">
        <v>0</v>
      </c>
      <c r="AB780" s="43">
        <v>0</v>
      </c>
      <c r="AC780" s="43">
        <v>0</v>
      </c>
      <c r="AD780" s="43">
        <v>0</v>
      </c>
      <c r="AE780" s="43">
        <v>0</v>
      </c>
      <c r="AF780" s="223">
        <v>0</v>
      </c>
      <c r="AG780" s="234"/>
      <c r="AH780" s="228">
        <v>0</v>
      </c>
      <c r="AI780" s="56">
        <f t="shared" si="137"/>
        <v>92983891.110000014</v>
      </c>
      <c r="AJ780" s="40">
        <v>42642</v>
      </c>
      <c r="AK780" s="57">
        <v>92983891.110000014</v>
      </c>
      <c r="AL780" s="43">
        <v>0</v>
      </c>
      <c r="AM780" s="43">
        <v>0</v>
      </c>
      <c r="AN780" s="43">
        <v>0</v>
      </c>
      <c r="AO780" s="43">
        <v>0</v>
      </c>
      <c r="AP780" s="43">
        <v>0</v>
      </c>
      <c r="AQ780" s="43">
        <v>0</v>
      </c>
      <c r="AR780" s="43">
        <v>0</v>
      </c>
      <c r="AS780" s="43">
        <v>0</v>
      </c>
      <c r="AT780" s="43">
        <v>0</v>
      </c>
      <c r="AU780" s="43">
        <v>0</v>
      </c>
      <c r="AV780" s="43"/>
      <c r="AW780" s="19"/>
      <c r="AX780" s="24">
        <f t="shared" si="138"/>
        <v>887347.88999998569</v>
      </c>
      <c r="AY780" s="24">
        <f t="shared" si="139"/>
        <v>0</v>
      </c>
      <c r="AZ780" s="24">
        <f t="shared" si="140"/>
        <v>887347.88999998569</v>
      </c>
      <c r="BA780" s="457">
        <f t="shared" si="141"/>
        <v>8</v>
      </c>
      <c r="BB780" s="217">
        <f t="shared" si="145"/>
        <v>0.99054718037758094</v>
      </c>
      <c r="BC780" s="216">
        <f t="shared" si="142"/>
        <v>1</v>
      </c>
      <c r="BD780" s="14">
        <f t="shared" si="135"/>
        <v>36</v>
      </c>
      <c r="BE780" s="349">
        <f t="shared" si="144"/>
        <v>93871239</v>
      </c>
    </row>
    <row r="781" spans="1:57" s="14" customFormat="1" x14ac:dyDescent="0.2">
      <c r="A781" s="40">
        <v>42632</v>
      </c>
      <c r="B781" s="22">
        <v>9171911582</v>
      </c>
      <c r="C781" s="22">
        <f>COUNTIF(СписМінфін!$B$2:$B$101,F781)</f>
        <v>1</v>
      </c>
      <c r="D781" s="22">
        <v>9171911582</v>
      </c>
      <c r="E781" s="22" t="str">
        <f t="shared" si="143"/>
        <v>9ТОВАРИСТВО З ОБМЕЖЕНОЮ ВIДПОВIДАЛЬНIСТЮ "МИКОЛАЇВСЬКИЙ ГЛИНОЗЕМНИЙ ЗАВОД"</v>
      </c>
      <c r="F781" s="71" t="s">
        <v>53</v>
      </c>
      <c r="G781" s="41">
        <v>331330014011</v>
      </c>
      <c r="H781" s="40">
        <v>42632</v>
      </c>
      <c r="I781" s="40">
        <v>42632</v>
      </c>
      <c r="J781" s="40" t="s">
        <v>108</v>
      </c>
      <c r="K781" s="42">
        <v>71027034</v>
      </c>
      <c r="L781" s="40">
        <v>42663</v>
      </c>
      <c r="M781" s="24">
        <f t="shared" si="136"/>
        <v>69825834.239999995</v>
      </c>
      <c r="N781" s="40">
        <v>42664</v>
      </c>
      <c r="O781" s="24">
        <v>69825834.239999995</v>
      </c>
      <c r="P781" s="43">
        <v>0</v>
      </c>
      <c r="Q781" s="43">
        <v>0</v>
      </c>
      <c r="R781" s="43">
        <v>0</v>
      </c>
      <c r="S781" s="43">
        <v>0</v>
      </c>
      <c r="T781" s="43">
        <v>0</v>
      </c>
      <c r="U781" s="43">
        <v>0</v>
      </c>
      <c r="V781" s="43">
        <v>0</v>
      </c>
      <c r="W781" s="43">
        <v>0</v>
      </c>
      <c r="X781" s="43">
        <v>0</v>
      </c>
      <c r="Y781" s="223">
        <v>0</v>
      </c>
      <c r="Z781" s="339"/>
      <c r="AA781" s="228">
        <v>0</v>
      </c>
      <c r="AB781" s="43">
        <v>0</v>
      </c>
      <c r="AC781" s="43">
        <v>0</v>
      </c>
      <c r="AD781" s="43">
        <v>0</v>
      </c>
      <c r="AE781" s="43">
        <v>0</v>
      </c>
      <c r="AF781" s="223">
        <v>0</v>
      </c>
      <c r="AG781" s="234"/>
      <c r="AH781" s="228">
        <v>0</v>
      </c>
      <c r="AI781" s="56">
        <f t="shared" si="137"/>
        <v>69825834.239999995</v>
      </c>
      <c r="AJ781" s="40">
        <v>42704</v>
      </c>
      <c r="AK781" s="56">
        <v>69825834.239999995</v>
      </c>
      <c r="AL781" s="43">
        <v>0</v>
      </c>
      <c r="AM781" s="43">
        <v>0</v>
      </c>
      <c r="AN781" s="43">
        <v>0</v>
      </c>
      <c r="AO781" s="43">
        <v>0</v>
      </c>
      <c r="AP781" s="43">
        <v>0</v>
      </c>
      <c r="AQ781" s="43">
        <v>0</v>
      </c>
      <c r="AR781" s="43">
        <v>0</v>
      </c>
      <c r="AS781" s="43">
        <v>0</v>
      </c>
      <c r="AT781" s="43">
        <v>0</v>
      </c>
      <c r="AU781" s="43">
        <v>0</v>
      </c>
      <c r="AV781" s="43"/>
      <c r="AW781" s="19"/>
      <c r="AX781" s="24">
        <f t="shared" si="138"/>
        <v>1201199.7600000054</v>
      </c>
      <c r="AY781" s="24">
        <f t="shared" si="139"/>
        <v>0</v>
      </c>
      <c r="AZ781" s="24">
        <f t="shared" si="140"/>
        <v>1201199.7600000054</v>
      </c>
      <c r="BA781" s="457">
        <f t="shared" si="141"/>
        <v>9</v>
      </c>
      <c r="BB781" s="217">
        <f t="shared" si="145"/>
        <v>0.98308813289317409</v>
      </c>
      <c r="BC781" s="216">
        <f t="shared" si="142"/>
        <v>1</v>
      </c>
      <c r="BD781" s="14">
        <f t="shared" si="135"/>
        <v>32</v>
      </c>
      <c r="BE781" s="349">
        <f t="shared" si="144"/>
        <v>71027034</v>
      </c>
    </row>
    <row r="782" spans="1:57" s="14" customFormat="1" x14ac:dyDescent="0.2">
      <c r="A782" s="40">
        <v>42662</v>
      </c>
      <c r="B782" s="22">
        <v>9196120447</v>
      </c>
      <c r="C782" s="22">
        <f>COUNTIF(СписМінфін!$B$2:$B$101,F782)</f>
        <v>1</v>
      </c>
      <c r="D782" s="22">
        <v>9196120447</v>
      </c>
      <c r="E782" s="22" t="str">
        <f t="shared" si="143"/>
        <v>10ТОВАРИСТВО З ОБМЕЖЕНОЮ ВIДПОВIДАЛЬНIСТЮ "МИКОЛАЇВСЬКИЙ ГЛИНОЗЕМНИЙ ЗАВОД"</v>
      </c>
      <c r="F782" s="71" t="s">
        <v>53</v>
      </c>
      <c r="G782" s="41">
        <v>331330014011</v>
      </c>
      <c r="H782" s="40">
        <v>42662</v>
      </c>
      <c r="I782" s="40">
        <v>42662</v>
      </c>
      <c r="J782" s="40" t="s">
        <v>108</v>
      </c>
      <c r="K782" s="42">
        <v>75814558</v>
      </c>
      <c r="L782" s="40">
        <v>42692</v>
      </c>
      <c r="M782" s="24">
        <f t="shared" si="136"/>
        <v>75169310.469999999</v>
      </c>
      <c r="N782" s="40">
        <v>42695</v>
      </c>
      <c r="O782" s="24">
        <v>75169310.469999999</v>
      </c>
      <c r="P782" s="43">
        <v>0</v>
      </c>
      <c r="Q782" s="43">
        <v>0</v>
      </c>
      <c r="R782" s="43">
        <v>0</v>
      </c>
      <c r="S782" s="43">
        <v>0</v>
      </c>
      <c r="T782" s="43">
        <v>0</v>
      </c>
      <c r="U782" s="43">
        <v>0</v>
      </c>
      <c r="V782" s="43">
        <v>0</v>
      </c>
      <c r="W782" s="43">
        <v>0</v>
      </c>
      <c r="X782" s="43">
        <v>0</v>
      </c>
      <c r="Y782" s="223">
        <v>0</v>
      </c>
      <c r="Z782" s="339"/>
      <c r="AA782" s="228">
        <v>0</v>
      </c>
      <c r="AB782" s="43">
        <v>0</v>
      </c>
      <c r="AC782" s="43">
        <v>0</v>
      </c>
      <c r="AD782" s="43">
        <v>0</v>
      </c>
      <c r="AE782" s="43">
        <v>0</v>
      </c>
      <c r="AF782" s="223">
        <v>0</v>
      </c>
      <c r="AG782" s="234"/>
      <c r="AH782" s="228">
        <v>0</v>
      </c>
      <c r="AI782" s="56">
        <f t="shared" si="137"/>
        <v>75169310.469999999</v>
      </c>
      <c r="AJ782" s="40">
        <v>42730</v>
      </c>
      <c r="AK782" s="56">
        <v>75169310.469999999</v>
      </c>
      <c r="AL782" s="43">
        <v>0</v>
      </c>
      <c r="AM782" s="43">
        <v>0</v>
      </c>
      <c r="AN782" s="43">
        <v>0</v>
      </c>
      <c r="AO782" s="43">
        <v>0</v>
      </c>
      <c r="AP782" s="43">
        <v>0</v>
      </c>
      <c r="AQ782" s="43">
        <v>0</v>
      </c>
      <c r="AR782" s="43">
        <v>0</v>
      </c>
      <c r="AS782" s="43">
        <v>0</v>
      </c>
      <c r="AT782" s="43">
        <v>0</v>
      </c>
      <c r="AU782" s="43">
        <v>0</v>
      </c>
      <c r="AV782" s="43"/>
      <c r="AW782" s="19"/>
      <c r="AX782" s="24">
        <f t="shared" si="138"/>
        <v>645247.53000000119</v>
      </c>
      <c r="AY782" s="24">
        <f t="shared" si="139"/>
        <v>0</v>
      </c>
      <c r="AZ782" s="24">
        <f t="shared" si="140"/>
        <v>645247.53000000119</v>
      </c>
      <c r="BA782" s="457">
        <f t="shared" si="141"/>
        <v>10</v>
      </c>
      <c r="BB782" s="217">
        <f t="shared" si="145"/>
        <v>0.99148913418449258</v>
      </c>
      <c r="BC782" s="216">
        <f t="shared" si="142"/>
        <v>1</v>
      </c>
      <c r="BD782" s="14">
        <f t="shared" si="135"/>
        <v>33</v>
      </c>
      <c r="BE782" s="349">
        <f t="shared" si="144"/>
        <v>75814558</v>
      </c>
    </row>
    <row r="783" spans="1:57" s="14" customFormat="1" x14ac:dyDescent="0.2">
      <c r="A783" s="40">
        <v>42692</v>
      </c>
      <c r="B783" s="22">
        <v>9222202641</v>
      </c>
      <c r="C783" s="22">
        <f>COUNTIF(СписМінфін!$B$2:$B$101,F783)</f>
        <v>1</v>
      </c>
      <c r="D783" s="22">
        <v>9222202641</v>
      </c>
      <c r="E783" s="22" t="str">
        <f t="shared" si="143"/>
        <v>11ТОВАРИСТВО З ОБМЕЖЕНОЮ ВIДПОВIДАЛЬНIСТЮ "МИКОЛАЇВСЬКИЙ ГЛИНОЗЕМНИЙ ЗАВОД"</v>
      </c>
      <c r="F783" s="71" t="s">
        <v>53</v>
      </c>
      <c r="G783" s="41">
        <v>331330014011</v>
      </c>
      <c r="H783" s="40">
        <v>42692</v>
      </c>
      <c r="I783" s="40">
        <v>42692</v>
      </c>
      <c r="J783" s="40" t="s">
        <v>108</v>
      </c>
      <c r="K783" s="42">
        <v>89316108</v>
      </c>
      <c r="L783" s="40">
        <v>42725</v>
      </c>
      <c r="M783" s="24">
        <f t="shared" si="136"/>
        <v>88785268.280000001</v>
      </c>
      <c r="N783" s="40">
        <v>42725</v>
      </c>
      <c r="O783" s="24">
        <v>88785268.280000001</v>
      </c>
      <c r="P783" s="43">
        <v>0</v>
      </c>
      <c r="Q783" s="43">
        <v>0</v>
      </c>
      <c r="R783" s="43">
        <v>0</v>
      </c>
      <c r="S783" s="43">
        <v>0</v>
      </c>
      <c r="T783" s="43">
        <v>0</v>
      </c>
      <c r="U783" s="43">
        <v>0</v>
      </c>
      <c r="V783" s="43">
        <v>0</v>
      </c>
      <c r="W783" s="43">
        <v>0</v>
      </c>
      <c r="X783" s="43">
        <v>0</v>
      </c>
      <c r="Y783" s="223">
        <v>0</v>
      </c>
      <c r="Z783" s="339"/>
      <c r="AA783" s="228">
        <v>0</v>
      </c>
      <c r="AB783" s="43">
        <v>0</v>
      </c>
      <c r="AC783" s="43">
        <v>0</v>
      </c>
      <c r="AD783" s="43">
        <v>0</v>
      </c>
      <c r="AE783" s="43">
        <v>0</v>
      </c>
      <c r="AF783" s="223">
        <v>0</v>
      </c>
      <c r="AG783" s="234"/>
      <c r="AH783" s="228">
        <v>0</v>
      </c>
      <c r="AI783" s="56">
        <f t="shared" si="137"/>
        <v>88785268.280000001</v>
      </c>
      <c r="AJ783" s="40">
        <v>42730</v>
      </c>
      <c r="AK783" s="56">
        <v>88785268.280000001</v>
      </c>
      <c r="AL783" s="43">
        <v>0</v>
      </c>
      <c r="AM783" s="43">
        <v>0</v>
      </c>
      <c r="AN783" s="43">
        <v>0</v>
      </c>
      <c r="AO783" s="43">
        <v>0</v>
      </c>
      <c r="AP783" s="43">
        <v>0</v>
      </c>
      <c r="AQ783" s="43">
        <v>0</v>
      </c>
      <c r="AR783" s="43">
        <v>0</v>
      </c>
      <c r="AS783" s="43">
        <v>0</v>
      </c>
      <c r="AT783" s="43">
        <v>0</v>
      </c>
      <c r="AU783" s="43">
        <v>0</v>
      </c>
      <c r="AV783" s="43"/>
      <c r="AW783" s="19"/>
      <c r="AX783" s="24">
        <f t="shared" si="138"/>
        <v>530839.71999999881</v>
      </c>
      <c r="AY783" s="24">
        <f t="shared" si="139"/>
        <v>0</v>
      </c>
      <c r="AZ783" s="24">
        <f t="shared" si="140"/>
        <v>530839.71999999881</v>
      </c>
      <c r="BA783" s="457">
        <f t="shared" si="141"/>
        <v>11</v>
      </c>
      <c r="BB783" s="217">
        <f t="shared" si="145"/>
        <v>0.99405661832018033</v>
      </c>
      <c r="BC783" s="216">
        <f t="shared" si="142"/>
        <v>1</v>
      </c>
      <c r="BD783" s="14">
        <f t="shared" si="135"/>
        <v>33</v>
      </c>
      <c r="BE783" s="349">
        <f t="shared" si="144"/>
        <v>89316108</v>
      </c>
    </row>
    <row r="784" spans="1:57" s="14" customFormat="1" x14ac:dyDescent="0.2">
      <c r="A784" s="40">
        <v>42723</v>
      </c>
      <c r="B784" s="22">
        <v>9245073554</v>
      </c>
      <c r="C784" s="22">
        <f>COUNTIF(СписМінфін!$B$2:$B$101,F784)</f>
        <v>1</v>
      </c>
      <c r="D784" s="22">
        <v>9245073554</v>
      </c>
      <c r="E784" s="22" t="str">
        <f t="shared" si="143"/>
        <v>12ТОВАРИСТВО З ОБМЕЖЕНОЮ ВIДПОВIДАЛЬНIСТЮ "МИКОЛАЇВСЬКИЙ ГЛИНОЗЕМНИЙ ЗАВОД"</v>
      </c>
      <c r="F784" s="71" t="s">
        <v>53</v>
      </c>
      <c r="G784" s="41">
        <v>331330014011</v>
      </c>
      <c r="H784" s="40">
        <v>42723</v>
      </c>
      <c r="I784" s="40">
        <v>42723</v>
      </c>
      <c r="J784" s="40" t="s">
        <v>108</v>
      </c>
      <c r="K784" s="42">
        <v>110675497</v>
      </c>
      <c r="L784" s="40" t="s">
        <v>108</v>
      </c>
      <c r="M784" s="24">
        <f t="shared" si="136"/>
        <v>109696645.55</v>
      </c>
      <c r="N784" s="31">
        <v>42754</v>
      </c>
      <c r="O784" s="30">
        <v>109696645.55</v>
      </c>
      <c r="P784" s="43">
        <v>0</v>
      </c>
      <c r="Q784" s="43">
        <v>0</v>
      </c>
      <c r="R784" s="43">
        <v>0</v>
      </c>
      <c r="S784" s="43">
        <v>0</v>
      </c>
      <c r="T784" s="43">
        <v>0</v>
      </c>
      <c r="U784" s="43">
        <v>0</v>
      </c>
      <c r="V784" s="43">
        <v>0</v>
      </c>
      <c r="W784" s="43">
        <v>0</v>
      </c>
      <c r="X784" s="43">
        <v>0</v>
      </c>
      <c r="Y784" s="223">
        <v>0</v>
      </c>
      <c r="Z784" s="339"/>
      <c r="AA784" s="228">
        <v>0</v>
      </c>
      <c r="AB784" s="43">
        <v>0</v>
      </c>
      <c r="AC784" s="43">
        <v>0</v>
      </c>
      <c r="AD784" s="43">
        <v>0</v>
      </c>
      <c r="AE784" s="43">
        <v>0</v>
      </c>
      <c r="AF784" s="223">
        <v>0</v>
      </c>
      <c r="AG784" s="234"/>
      <c r="AH784" s="228">
        <v>0</v>
      </c>
      <c r="AI784" s="56">
        <f t="shared" si="137"/>
        <v>109696645.55</v>
      </c>
      <c r="AJ784" s="43">
        <v>0</v>
      </c>
      <c r="AK784" s="57">
        <v>109696645.55</v>
      </c>
      <c r="AL784" s="43">
        <v>0</v>
      </c>
      <c r="AM784" s="43">
        <v>0</v>
      </c>
      <c r="AN784" s="43">
        <v>0</v>
      </c>
      <c r="AO784" s="43">
        <v>0</v>
      </c>
      <c r="AP784" s="43">
        <v>0</v>
      </c>
      <c r="AQ784" s="43">
        <v>0</v>
      </c>
      <c r="AR784" s="43">
        <v>0</v>
      </c>
      <c r="AS784" s="43">
        <v>0</v>
      </c>
      <c r="AT784" s="43">
        <v>0</v>
      </c>
      <c r="AU784" s="43">
        <v>0</v>
      </c>
      <c r="AV784" s="43"/>
      <c r="AW784" s="19"/>
      <c r="AX784" s="24">
        <f t="shared" si="138"/>
        <v>978851.45000000298</v>
      </c>
      <c r="AY784" s="24">
        <f t="shared" si="139"/>
        <v>0</v>
      </c>
      <c r="AZ784" s="24">
        <f t="shared" si="140"/>
        <v>978851.45000000298</v>
      </c>
      <c r="BA784" s="457">
        <f t="shared" si="141"/>
        <v>12</v>
      </c>
      <c r="BB784" s="217">
        <f t="shared" si="145"/>
        <v>0.99115566248597919</v>
      </c>
      <c r="BC784" s="216">
        <f t="shared" si="142"/>
        <v>1</v>
      </c>
      <c r="BD784" s="14">
        <f t="shared" si="135"/>
        <v>31</v>
      </c>
      <c r="BE784" s="349">
        <f t="shared" si="144"/>
        <v>110675497</v>
      </c>
    </row>
    <row r="785" spans="1:57" s="14" customFormat="1" hidden="1" x14ac:dyDescent="0.2">
      <c r="A785" s="40">
        <v>42450</v>
      </c>
      <c r="B785" s="22">
        <v>9040038840</v>
      </c>
      <c r="C785" s="22">
        <f>COUNTIF(СписМінфін!$B$2:$B$101,F785)</f>
        <v>1</v>
      </c>
      <c r="D785" s="22">
        <v>9040038840</v>
      </c>
      <c r="E785" s="22" t="str">
        <f t="shared" si="143"/>
        <v>3ТОВАРИСТВО З ОБМЕЖЕНОЮ ВIДПОВIДАЛЬНIСТЮ "МРІЯ ТРЕЙДИНГ"</v>
      </c>
      <c r="F785" s="71" t="s">
        <v>31</v>
      </c>
      <c r="G785" s="41">
        <v>396754719188</v>
      </c>
      <c r="H785" s="40">
        <v>42450</v>
      </c>
      <c r="I785" s="40">
        <v>42450</v>
      </c>
      <c r="J785" s="40" t="s">
        <v>108</v>
      </c>
      <c r="K785" s="42">
        <v>3208867</v>
      </c>
      <c r="L785" s="40">
        <v>42627</v>
      </c>
      <c r="M785" s="24">
        <f t="shared" si="136"/>
        <v>0</v>
      </c>
      <c r="N785" s="43">
        <v>0</v>
      </c>
      <c r="O785" s="56">
        <v>0</v>
      </c>
      <c r="P785" s="43">
        <v>0</v>
      </c>
      <c r="Q785" s="43">
        <v>0</v>
      </c>
      <c r="R785" s="43">
        <v>0</v>
      </c>
      <c r="S785" s="43">
        <v>0</v>
      </c>
      <c r="T785" s="43">
        <v>0</v>
      </c>
      <c r="U785" s="43">
        <v>0</v>
      </c>
      <c r="V785" s="43">
        <v>0</v>
      </c>
      <c r="W785" s="43">
        <v>0</v>
      </c>
      <c r="X785" s="43">
        <v>0</v>
      </c>
      <c r="Y785" s="223">
        <v>0</v>
      </c>
      <c r="Z785" s="339"/>
      <c r="AA785" s="228">
        <v>0</v>
      </c>
      <c r="AB785" s="43">
        <v>0</v>
      </c>
      <c r="AC785" s="43">
        <v>0</v>
      </c>
      <c r="AD785" s="43">
        <v>0</v>
      </c>
      <c r="AE785" s="43">
        <v>0</v>
      </c>
      <c r="AF785" s="223">
        <v>0</v>
      </c>
      <c r="AG785" s="234"/>
      <c r="AH785" s="228">
        <v>0</v>
      </c>
      <c r="AI785" s="56">
        <f t="shared" si="137"/>
        <v>0</v>
      </c>
      <c r="AJ785" s="43">
        <v>0</v>
      </c>
      <c r="AK785" s="43">
        <v>0</v>
      </c>
      <c r="AL785" s="43">
        <v>0</v>
      </c>
      <c r="AM785" s="43">
        <v>0</v>
      </c>
      <c r="AN785" s="43">
        <v>0</v>
      </c>
      <c r="AO785" s="43">
        <v>0</v>
      </c>
      <c r="AP785" s="43">
        <v>0</v>
      </c>
      <c r="AQ785" s="43">
        <v>0</v>
      </c>
      <c r="AR785" s="43">
        <v>0</v>
      </c>
      <c r="AS785" s="43">
        <v>0</v>
      </c>
      <c r="AT785" s="43">
        <v>0</v>
      </c>
      <c r="AU785" s="43">
        <v>0</v>
      </c>
      <c r="AV785" s="43"/>
      <c r="AW785" s="19"/>
      <c r="AX785" s="24">
        <f t="shared" si="138"/>
        <v>3208867</v>
      </c>
      <c r="AY785" s="24">
        <f t="shared" si="139"/>
        <v>0</v>
      </c>
      <c r="AZ785" s="24">
        <f t="shared" si="140"/>
        <v>3208867</v>
      </c>
      <c r="BA785" s="457">
        <f t="shared" si="141"/>
        <v>3</v>
      </c>
      <c r="BB785" s="217" t="str">
        <f t="shared" si="145"/>
        <v>Немає висновку</v>
      </c>
      <c r="BC785" s="216" t="str">
        <f t="shared" si="142"/>
        <v>Немає висновку</v>
      </c>
      <c r="BD785" s="14" t="str">
        <f t="shared" si="135"/>
        <v>Немає висновку</v>
      </c>
      <c r="BE785" s="349">
        <f t="shared" si="144"/>
        <v>3208867</v>
      </c>
    </row>
    <row r="786" spans="1:57" s="14" customFormat="1" x14ac:dyDescent="0.2">
      <c r="A786" s="40">
        <v>42510</v>
      </c>
      <c r="B786" s="22">
        <v>9082410556</v>
      </c>
      <c r="C786" s="22">
        <f>COUNTIF(СписМінфін!$B$2:$B$101,F786)</f>
        <v>1</v>
      </c>
      <c r="D786" s="22">
        <v>9082410556</v>
      </c>
      <c r="E786" s="22" t="str">
        <f t="shared" si="143"/>
        <v>5ТОВАРИСТВО З ОБМЕЖЕНОЮ ВIДПОВIДАЛЬНIСТЮ "МРІЯ ТРЕЙДИНГ"</v>
      </c>
      <c r="F786" s="71" t="s">
        <v>31</v>
      </c>
      <c r="G786" s="41">
        <v>396754719188</v>
      </c>
      <c r="H786" s="40">
        <v>42510</v>
      </c>
      <c r="I786" s="40">
        <v>42510</v>
      </c>
      <c r="J786" s="40" t="s">
        <v>108</v>
      </c>
      <c r="K786" s="42">
        <v>21938833</v>
      </c>
      <c r="L786" s="40">
        <v>42655</v>
      </c>
      <c r="M786" s="24">
        <f t="shared" si="136"/>
        <v>21938516.09</v>
      </c>
      <c r="N786" s="40">
        <v>42655</v>
      </c>
      <c r="O786" s="24">
        <v>21938516.09</v>
      </c>
      <c r="P786" s="43">
        <v>0</v>
      </c>
      <c r="Q786" s="43">
        <v>0</v>
      </c>
      <c r="R786" s="43">
        <v>0</v>
      </c>
      <c r="S786" s="43">
        <v>0</v>
      </c>
      <c r="T786" s="43">
        <v>0</v>
      </c>
      <c r="U786" s="43">
        <v>0</v>
      </c>
      <c r="V786" s="43">
        <v>0</v>
      </c>
      <c r="W786" s="43">
        <v>0</v>
      </c>
      <c r="X786" s="43">
        <v>0</v>
      </c>
      <c r="Y786" s="223">
        <v>0</v>
      </c>
      <c r="Z786" s="339"/>
      <c r="AA786" s="228">
        <v>0</v>
      </c>
      <c r="AB786" s="43">
        <v>0</v>
      </c>
      <c r="AC786" s="43">
        <v>0</v>
      </c>
      <c r="AD786" s="43">
        <v>0</v>
      </c>
      <c r="AE786" s="43">
        <v>0</v>
      </c>
      <c r="AF786" s="223">
        <v>0</v>
      </c>
      <c r="AG786" s="234"/>
      <c r="AH786" s="228">
        <v>0</v>
      </c>
      <c r="AI786" s="56">
        <f t="shared" si="137"/>
        <v>21938516.09</v>
      </c>
      <c r="AJ786" s="40">
        <v>42661</v>
      </c>
      <c r="AK786" s="56">
        <v>21938516.09</v>
      </c>
      <c r="AL786" s="43">
        <v>0</v>
      </c>
      <c r="AM786" s="43">
        <v>0</v>
      </c>
      <c r="AN786" s="43">
        <v>0</v>
      </c>
      <c r="AO786" s="43">
        <v>0</v>
      </c>
      <c r="AP786" s="43">
        <v>0</v>
      </c>
      <c r="AQ786" s="43">
        <v>0</v>
      </c>
      <c r="AR786" s="43">
        <v>0</v>
      </c>
      <c r="AS786" s="43">
        <v>0</v>
      </c>
      <c r="AT786" s="43">
        <v>0</v>
      </c>
      <c r="AU786" s="43">
        <v>0</v>
      </c>
      <c r="AV786" s="43"/>
      <c r="AW786" s="19"/>
      <c r="AX786" s="24">
        <f t="shared" si="138"/>
        <v>316.91000000014901</v>
      </c>
      <c r="AY786" s="24">
        <f t="shared" si="139"/>
        <v>0</v>
      </c>
      <c r="AZ786" s="24">
        <f t="shared" si="140"/>
        <v>316.91000000014901</v>
      </c>
      <c r="BA786" s="457">
        <f t="shared" si="141"/>
        <v>5</v>
      </c>
      <c r="BB786" s="217">
        <f t="shared" si="145"/>
        <v>0.99998555483785301</v>
      </c>
      <c r="BC786" s="216">
        <f t="shared" si="142"/>
        <v>1</v>
      </c>
      <c r="BD786" s="14">
        <f t="shared" si="135"/>
        <v>145</v>
      </c>
      <c r="BE786" s="349">
        <f t="shared" si="144"/>
        <v>21938833</v>
      </c>
    </row>
    <row r="787" spans="1:57" s="14" customFormat="1" x14ac:dyDescent="0.2">
      <c r="A787" s="40">
        <v>42586</v>
      </c>
      <c r="B787" s="22">
        <v>9136253453</v>
      </c>
      <c r="C787" s="22">
        <f>COUNTIF(СписМінфін!$B$2:$B$101,F787)</f>
        <v>1</v>
      </c>
      <c r="D787" s="22">
        <v>9136253453</v>
      </c>
      <c r="E787" s="22" t="str">
        <f t="shared" si="143"/>
        <v>8ТОВАРИСТВО З ОБМЕЖЕНОЮ ВIДПОВIДАЛЬНIСТЮ "МРІЯ ТРЕЙДИНГ"</v>
      </c>
      <c r="F787" s="71" t="s">
        <v>31</v>
      </c>
      <c r="G787" s="41">
        <v>396754719188</v>
      </c>
      <c r="H787" s="40">
        <v>42586</v>
      </c>
      <c r="I787" s="40">
        <v>42586</v>
      </c>
      <c r="J787" s="40" t="s">
        <v>108</v>
      </c>
      <c r="K787" s="42">
        <v>16646113</v>
      </c>
      <c r="L787" s="40">
        <v>42663</v>
      </c>
      <c r="M787" s="24">
        <f t="shared" si="136"/>
        <v>16646113</v>
      </c>
      <c r="N787" s="40">
        <v>42663</v>
      </c>
      <c r="O787" s="24">
        <v>16646113</v>
      </c>
      <c r="P787" s="43">
        <v>0</v>
      </c>
      <c r="Q787" s="43">
        <v>0</v>
      </c>
      <c r="R787" s="43">
        <v>0</v>
      </c>
      <c r="S787" s="43">
        <v>0</v>
      </c>
      <c r="T787" s="43">
        <v>0</v>
      </c>
      <c r="U787" s="43">
        <v>0</v>
      </c>
      <c r="V787" s="43">
        <v>0</v>
      </c>
      <c r="W787" s="43">
        <v>0</v>
      </c>
      <c r="X787" s="43">
        <v>0</v>
      </c>
      <c r="Y787" s="223">
        <v>0</v>
      </c>
      <c r="Z787" s="339"/>
      <c r="AA787" s="228">
        <v>0</v>
      </c>
      <c r="AB787" s="43">
        <v>0</v>
      </c>
      <c r="AC787" s="43">
        <v>0</v>
      </c>
      <c r="AD787" s="43">
        <v>0</v>
      </c>
      <c r="AE787" s="43">
        <v>0</v>
      </c>
      <c r="AF787" s="223">
        <v>0</v>
      </c>
      <c r="AG787" s="234"/>
      <c r="AH787" s="228">
        <v>0</v>
      </c>
      <c r="AI787" s="56">
        <f t="shared" si="137"/>
        <v>16646113</v>
      </c>
      <c r="AJ787" s="40">
        <v>42668</v>
      </c>
      <c r="AK787" s="56">
        <v>16646113</v>
      </c>
      <c r="AL787" s="43">
        <v>0</v>
      </c>
      <c r="AM787" s="43">
        <v>0</v>
      </c>
      <c r="AN787" s="43">
        <v>0</v>
      </c>
      <c r="AO787" s="43">
        <v>0</v>
      </c>
      <c r="AP787" s="43">
        <v>0</v>
      </c>
      <c r="AQ787" s="43">
        <v>0</v>
      </c>
      <c r="AR787" s="43">
        <v>0</v>
      </c>
      <c r="AS787" s="43">
        <v>0</v>
      </c>
      <c r="AT787" s="43">
        <v>0</v>
      </c>
      <c r="AU787" s="43">
        <v>0</v>
      </c>
      <c r="AV787" s="43"/>
      <c r="AW787" s="19"/>
      <c r="AX787" s="24">
        <f t="shared" si="138"/>
        <v>0</v>
      </c>
      <c r="AY787" s="24">
        <f t="shared" si="139"/>
        <v>0</v>
      </c>
      <c r="AZ787" s="24">
        <f t="shared" si="140"/>
        <v>0</v>
      </c>
      <c r="BA787" s="457">
        <f t="shared" si="141"/>
        <v>8</v>
      </c>
      <c r="BB787" s="217">
        <f t="shared" si="145"/>
        <v>1</v>
      </c>
      <c r="BC787" s="216">
        <f t="shared" si="142"/>
        <v>1</v>
      </c>
      <c r="BD787" s="14">
        <f t="shared" si="135"/>
        <v>77</v>
      </c>
      <c r="BE787" s="349">
        <f t="shared" si="144"/>
        <v>16646113</v>
      </c>
    </row>
    <row r="788" spans="1:57" s="14" customFormat="1" x14ac:dyDescent="0.2">
      <c r="A788" s="40">
        <v>42604</v>
      </c>
      <c r="B788" s="22">
        <v>9151544739</v>
      </c>
      <c r="C788" s="22">
        <f>COUNTIF(СписМінфін!$B$2:$B$101,F788)</f>
        <v>1</v>
      </c>
      <c r="D788" s="22">
        <v>9151544739</v>
      </c>
      <c r="E788" s="22" t="str">
        <f t="shared" si="143"/>
        <v>8ТОВАРИСТВО З ОБМЕЖЕНОЮ ВIДПОВIДАЛЬНIСТЮ "МРІЯ ТРЕЙДИНГ"</v>
      </c>
      <c r="F788" s="71" t="s">
        <v>31</v>
      </c>
      <c r="G788" s="41">
        <v>396754719188</v>
      </c>
      <c r="H788" s="40">
        <v>42604</v>
      </c>
      <c r="I788" s="40">
        <v>42604</v>
      </c>
      <c r="J788" s="40" t="s">
        <v>108</v>
      </c>
      <c r="K788" s="42">
        <v>2884837</v>
      </c>
      <c r="L788" s="40">
        <v>42663</v>
      </c>
      <c r="M788" s="24">
        <f t="shared" si="136"/>
        <v>2884837</v>
      </c>
      <c r="N788" s="40">
        <v>42663</v>
      </c>
      <c r="O788" s="24">
        <v>2884837</v>
      </c>
      <c r="P788" s="43">
        <v>0</v>
      </c>
      <c r="Q788" s="43">
        <v>0</v>
      </c>
      <c r="R788" s="43">
        <v>0</v>
      </c>
      <c r="S788" s="43">
        <v>0</v>
      </c>
      <c r="T788" s="43">
        <v>0</v>
      </c>
      <c r="U788" s="43">
        <v>0</v>
      </c>
      <c r="V788" s="43">
        <v>0</v>
      </c>
      <c r="W788" s="43">
        <v>0</v>
      </c>
      <c r="X788" s="43">
        <v>0</v>
      </c>
      <c r="Y788" s="223">
        <v>0</v>
      </c>
      <c r="Z788" s="339"/>
      <c r="AA788" s="228">
        <v>0</v>
      </c>
      <c r="AB788" s="43">
        <v>0</v>
      </c>
      <c r="AC788" s="43">
        <v>0</v>
      </c>
      <c r="AD788" s="43">
        <v>0</v>
      </c>
      <c r="AE788" s="43">
        <v>0</v>
      </c>
      <c r="AF788" s="223">
        <v>0</v>
      </c>
      <c r="AG788" s="234"/>
      <c r="AH788" s="228">
        <v>0</v>
      </c>
      <c r="AI788" s="56">
        <f t="shared" si="137"/>
        <v>2884837</v>
      </c>
      <c r="AJ788" s="40">
        <v>42668</v>
      </c>
      <c r="AK788" s="56">
        <v>2884837</v>
      </c>
      <c r="AL788" s="43">
        <v>0</v>
      </c>
      <c r="AM788" s="43">
        <v>0</v>
      </c>
      <c r="AN788" s="43">
        <v>0</v>
      </c>
      <c r="AO788" s="43">
        <v>0</v>
      </c>
      <c r="AP788" s="43">
        <v>0</v>
      </c>
      <c r="AQ788" s="43">
        <v>0</v>
      </c>
      <c r="AR788" s="43">
        <v>0</v>
      </c>
      <c r="AS788" s="43">
        <v>0</v>
      </c>
      <c r="AT788" s="43">
        <v>0</v>
      </c>
      <c r="AU788" s="43">
        <v>0</v>
      </c>
      <c r="AV788" s="43"/>
      <c r="AW788" s="19"/>
      <c r="AX788" s="24">
        <f t="shared" si="138"/>
        <v>0</v>
      </c>
      <c r="AY788" s="24">
        <f t="shared" si="139"/>
        <v>0</v>
      </c>
      <c r="AZ788" s="24">
        <f t="shared" si="140"/>
        <v>0</v>
      </c>
      <c r="BA788" s="457">
        <f t="shared" si="141"/>
        <v>8</v>
      </c>
      <c r="BB788" s="217">
        <f t="shared" si="145"/>
        <v>1</v>
      </c>
      <c r="BC788" s="216">
        <f t="shared" si="142"/>
        <v>1</v>
      </c>
      <c r="BD788" s="14">
        <f t="shared" si="135"/>
        <v>59</v>
      </c>
      <c r="BE788" s="349">
        <f t="shared" si="144"/>
        <v>2884837</v>
      </c>
    </row>
    <row r="789" spans="1:57" s="14" customFormat="1" x14ac:dyDescent="0.2">
      <c r="A789" s="40">
        <v>42633</v>
      </c>
      <c r="B789" s="22">
        <v>9173615271</v>
      </c>
      <c r="C789" s="22">
        <f>COUNTIF(СписМінфін!$B$2:$B$101,F789)</f>
        <v>1</v>
      </c>
      <c r="D789" s="22">
        <v>9173615271</v>
      </c>
      <c r="E789" s="22" t="str">
        <f t="shared" si="143"/>
        <v>9ТОВАРИСТВО З ОБМЕЖЕНОЮ ВIДПОВIДАЛЬНIСТЮ "МРІЯ ТРЕЙДИНГ"</v>
      </c>
      <c r="F789" s="71" t="s">
        <v>31</v>
      </c>
      <c r="G789" s="41">
        <v>396754719188</v>
      </c>
      <c r="H789" s="40">
        <v>42633</v>
      </c>
      <c r="I789" s="40">
        <v>42633</v>
      </c>
      <c r="J789" s="40" t="s">
        <v>108</v>
      </c>
      <c r="K789" s="42">
        <v>25487275</v>
      </c>
      <c r="L789" s="40">
        <v>42696</v>
      </c>
      <c r="M789" s="24">
        <f t="shared" si="136"/>
        <v>25487275</v>
      </c>
      <c r="N789" s="40">
        <v>42696</v>
      </c>
      <c r="O789" s="24">
        <v>25487275</v>
      </c>
      <c r="P789" s="43">
        <v>0</v>
      </c>
      <c r="Q789" s="43">
        <v>0</v>
      </c>
      <c r="R789" s="43">
        <v>0</v>
      </c>
      <c r="S789" s="43">
        <v>0</v>
      </c>
      <c r="T789" s="43">
        <v>0</v>
      </c>
      <c r="U789" s="43">
        <v>0</v>
      </c>
      <c r="V789" s="43">
        <v>0</v>
      </c>
      <c r="W789" s="43">
        <v>0</v>
      </c>
      <c r="X789" s="43">
        <v>0</v>
      </c>
      <c r="Y789" s="223">
        <v>0</v>
      </c>
      <c r="Z789" s="339"/>
      <c r="AA789" s="228">
        <v>0</v>
      </c>
      <c r="AB789" s="43">
        <v>0</v>
      </c>
      <c r="AC789" s="43">
        <v>0</v>
      </c>
      <c r="AD789" s="43">
        <v>0</v>
      </c>
      <c r="AE789" s="43">
        <v>0</v>
      </c>
      <c r="AF789" s="223">
        <v>0</v>
      </c>
      <c r="AG789" s="234"/>
      <c r="AH789" s="228">
        <v>0</v>
      </c>
      <c r="AI789" s="56">
        <f t="shared" si="137"/>
        <v>25487275</v>
      </c>
      <c r="AJ789" s="40">
        <v>42704</v>
      </c>
      <c r="AK789" s="56">
        <v>25487275</v>
      </c>
      <c r="AL789" s="43">
        <v>0</v>
      </c>
      <c r="AM789" s="43">
        <v>0</v>
      </c>
      <c r="AN789" s="43">
        <v>0</v>
      </c>
      <c r="AO789" s="43">
        <v>0</v>
      </c>
      <c r="AP789" s="43">
        <v>0</v>
      </c>
      <c r="AQ789" s="43">
        <v>0</v>
      </c>
      <c r="AR789" s="43">
        <v>0</v>
      </c>
      <c r="AS789" s="43">
        <v>0</v>
      </c>
      <c r="AT789" s="43">
        <v>0</v>
      </c>
      <c r="AU789" s="43">
        <v>0</v>
      </c>
      <c r="AV789" s="43"/>
      <c r="AW789" s="19"/>
      <c r="AX789" s="24">
        <f t="shared" si="138"/>
        <v>0</v>
      </c>
      <c r="AY789" s="24">
        <f t="shared" si="139"/>
        <v>0</v>
      </c>
      <c r="AZ789" s="24">
        <f t="shared" si="140"/>
        <v>0</v>
      </c>
      <c r="BA789" s="457">
        <f t="shared" si="141"/>
        <v>9</v>
      </c>
      <c r="BB789" s="217">
        <f t="shared" si="145"/>
        <v>1</v>
      </c>
      <c r="BC789" s="216">
        <f t="shared" si="142"/>
        <v>1</v>
      </c>
      <c r="BD789" s="14">
        <f t="shared" si="135"/>
        <v>63</v>
      </c>
      <c r="BE789" s="349">
        <f t="shared" si="144"/>
        <v>25487275</v>
      </c>
    </row>
    <row r="790" spans="1:57" s="14" customFormat="1" x14ac:dyDescent="0.2">
      <c r="A790" s="40">
        <v>42663</v>
      </c>
      <c r="B790" s="22">
        <v>9198402202</v>
      </c>
      <c r="C790" s="22">
        <f>COUNTIF(СписМінфін!$B$2:$B$101,F790)</f>
        <v>1</v>
      </c>
      <c r="D790" s="22">
        <v>9198402202</v>
      </c>
      <c r="E790" s="22" t="str">
        <f t="shared" si="143"/>
        <v>10ТОВАРИСТВО З ОБМЕЖЕНОЮ ВIДПОВIДАЛЬНIСТЮ "МРІЯ ТРЕЙДИНГ"</v>
      </c>
      <c r="F790" s="71" t="s">
        <v>31</v>
      </c>
      <c r="G790" s="41">
        <v>396754719188</v>
      </c>
      <c r="H790" s="40">
        <v>42663</v>
      </c>
      <c r="I790" s="40">
        <v>42663</v>
      </c>
      <c r="J790" s="40" t="s">
        <v>108</v>
      </c>
      <c r="K790" s="42">
        <v>31352998</v>
      </c>
      <c r="L790" s="40">
        <v>42706</v>
      </c>
      <c r="M790" s="24">
        <f t="shared" si="136"/>
        <v>31352998</v>
      </c>
      <c r="N790" s="40">
        <v>42706</v>
      </c>
      <c r="O790" s="24">
        <v>31352998</v>
      </c>
      <c r="P790" s="43">
        <v>0</v>
      </c>
      <c r="Q790" s="43">
        <v>0</v>
      </c>
      <c r="R790" s="43">
        <v>0</v>
      </c>
      <c r="S790" s="43">
        <v>0</v>
      </c>
      <c r="T790" s="43">
        <v>0</v>
      </c>
      <c r="U790" s="43">
        <v>0</v>
      </c>
      <c r="V790" s="43">
        <v>0</v>
      </c>
      <c r="W790" s="43">
        <v>0</v>
      </c>
      <c r="X790" s="43">
        <v>0</v>
      </c>
      <c r="Y790" s="223">
        <v>0</v>
      </c>
      <c r="Z790" s="339"/>
      <c r="AA790" s="228">
        <v>0</v>
      </c>
      <c r="AB790" s="43">
        <v>0</v>
      </c>
      <c r="AC790" s="43">
        <v>0</v>
      </c>
      <c r="AD790" s="43">
        <v>0</v>
      </c>
      <c r="AE790" s="43">
        <v>0</v>
      </c>
      <c r="AF790" s="223">
        <v>0</v>
      </c>
      <c r="AG790" s="234"/>
      <c r="AH790" s="228">
        <v>0</v>
      </c>
      <c r="AI790" s="56">
        <f t="shared" si="137"/>
        <v>31352998</v>
      </c>
      <c r="AJ790" s="40">
        <v>42730</v>
      </c>
      <c r="AK790" s="56">
        <v>31352998</v>
      </c>
      <c r="AL790" s="43">
        <v>0</v>
      </c>
      <c r="AM790" s="43">
        <v>0</v>
      </c>
      <c r="AN790" s="43">
        <v>0</v>
      </c>
      <c r="AO790" s="43">
        <v>0</v>
      </c>
      <c r="AP790" s="43">
        <v>0</v>
      </c>
      <c r="AQ790" s="43">
        <v>0</v>
      </c>
      <c r="AR790" s="43">
        <v>0</v>
      </c>
      <c r="AS790" s="43">
        <v>0</v>
      </c>
      <c r="AT790" s="43">
        <v>0</v>
      </c>
      <c r="AU790" s="43">
        <v>0</v>
      </c>
      <c r="AV790" s="43"/>
      <c r="AW790" s="19"/>
      <c r="AX790" s="24">
        <f t="shared" si="138"/>
        <v>0</v>
      </c>
      <c r="AY790" s="24">
        <f t="shared" si="139"/>
        <v>0</v>
      </c>
      <c r="AZ790" s="24">
        <f t="shared" si="140"/>
        <v>0</v>
      </c>
      <c r="BA790" s="457">
        <f t="shared" si="141"/>
        <v>10</v>
      </c>
      <c r="BB790" s="217">
        <f t="shared" si="145"/>
        <v>1</v>
      </c>
      <c r="BC790" s="216">
        <f t="shared" si="142"/>
        <v>1</v>
      </c>
      <c r="BD790" s="14">
        <f t="shared" si="135"/>
        <v>43</v>
      </c>
      <c r="BE790" s="349">
        <f t="shared" si="144"/>
        <v>31352998</v>
      </c>
    </row>
    <row r="791" spans="1:57" s="14" customFormat="1" x14ac:dyDescent="0.2">
      <c r="A791" s="40">
        <v>42695</v>
      </c>
      <c r="B791" s="22">
        <v>9223884053</v>
      </c>
      <c r="C791" s="22">
        <f>COUNTIF(СписМінфін!$B$2:$B$101,F791)</f>
        <v>1</v>
      </c>
      <c r="D791" s="22">
        <v>9223884053</v>
      </c>
      <c r="E791" s="22" t="str">
        <f t="shared" si="143"/>
        <v>11ТОВАРИСТВО З ОБМЕЖЕНОЮ ВIДПОВIДАЛЬНIСТЮ "МРІЯ ТРЕЙДИНГ"</v>
      </c>
      <c r="F791" s="71" t="s">
        <v>31</v>
      </c>
      <c r="G791" s="41">
        <v>396754719188</v>
      </c>
      <c r="H791" s="40">
        <v>42695</v>
      </c>
      <c r="I791" s="40">
        <v>42695</v>
      </c>
      <c r="J791" s="40" t="s">
        <v>108</v>
      </c>
      <c r="K791" s="42">
        <v>38646121</v>
      </c>
      <c r="L791" s="40">
        <v>42726</v>
      </c>
      <c r="M791" s="24">
        <f t="shared" si="136"/>
        <v>38646121</v>
      </c>
      <c r="N791" s="40">
        <v>42726</v>
      </c>
      <c r="O791" s="24">
        <v>38646121</v>
      </c>
      <c r="P791" s="43">
        <v>0</v>
      </c>
      <c r="Q791" s="43">
        <v>0</v>
      </c>
      <c r="R791" s="43">
        <v>0</v>
      </c>
      <c r="S791" s="43">
        <v>0</v>
      </c>
      <c r="T791" s="43">
        <v>0</v>
      </c>
      <c r="U791" s="43">
        <v>0</v>
      </c>
      <c r="V791" s="43">
        <v>0</v>
      </c>
      <c r="W791" s="43">
        <v>0</v>
      </c>
      <c r="X791" s="43">
        <v>0</v>
      </c>
      <c r="Y791" s="223">
        <v>0</v>
      </c>
      <c r="Z791" s="339"/>
      <c r="AA791" s="228">
        <v>0</v>
      </c>
      <c r="AB791" s="43">
        <v>0</v>
      </c>
      <c r="AC791" s="43">
        <v>0</v>
      </c>
      <c r="AD791" s="43">
        <v>0</v>
      </c>
      <c r="AE791" s="43">
        <v>0</v>
      </c>
      <c r="AF791" s="223">
        <v>0</v>
      </c>
      <c r="AG791" s="234"/>
      <c r="AH791" s="228">
        <v>0</v>
      </c>
      <c r="AI791" s="56">
        <f t="shared" si="137"/>
        <v>38646121</v>
      </c>
      <c r="AJ791" s="40">
        <v>42768</v>
      </c>
      <c r="AK791" s="56">
        <v>38646121</v>
      </c>
      <c r="AL791" s="43">
        <v>0</v>
      </c>
      <c r="AM791" s="43">
        <v>0</v>
      </c>
      <c r="AN791" s="43">
        <v>0</v>
      </c>
      <c r="AO791" s="43">
        <v>0</v>
      </c>
      <c r="AP791" s="43">
        <v>0</v>
      </c>
      <c r="AQ791" s="43">
        <v>0</v>
      </c>
      <c r="AR791" s="43">
        <v>0</v>
      </c>
      <c r="AS791" s="43">
        <v>0</v>
      </c>
      <c r="AT791" s="43">
        <v>0</v>
      </c>
      <c r="AU791" s="43">
        <v>0</v>
      </c>
      <c r="AV791" s="43"/>
      <c r="AW791" s="19"/>
      <c r="AX791" s="24">
        <f t="shared" si="138"/>
        <v>0</v>
      </c>
      <c r="AY791" s="24">
        <f t="shared" si="139"/>
        <v>0</v>
      </c>
      <c r="AZ791" s="24">
        <f t="shared" si="140"/>
        <v>0</v>
      </c>
      <c r="BA791" s="457">
        <f t="shared" si="141"/>
        <v>11</v>
      </c>
      <c r="BB791" s="217">
        <f t="shared" si="145"/>
        <v>1</v>
      </c>
      <c r="BC791" s="216">
        <f t="shared" si="142"/>
        <v>1</v>
      </c>
      <c r="BD791" s="14">
        <f t="shared" si="135"/>
        <v>31</v>
      </c>
      <c r="BE791" s="349">
        <f t="shared" si="144"/>
        <v>38646121</v>
      </c>
    </row>
    <row r="792" spans="1:57" s="14" customFormat="1" x14ac:dyDescent="0.2">
      <c r="A792" s="40">
        <v>42724</v>
      </c>
      <c r="B792" s="22">
        <v>9247466515</v>
      </c>
      <c r="C792" s="22">
        <f>COUNTIF(СписМінфін!$B$2:$B$101,F792)</f>
        <v>1</v>
      </c>
      <c r="D792" s="22">
        <v>9247466515</v>
      </c>
      <c r="E792" s="22" t="str">
        <f t="shared" si="143"/>
        <v>12ТОВАРИСТВО З ОБМЕЖЕНОЮ ВIДПОВIДАЛЬНIСТЮ "МРІЯ ТРЕЙДИНГ"</v>
      </c>
      <c r="F792" s="71" t="s">
        <v>31</v>
      </c>
      <c r="G792" s="41">
        <v>396754719188</v>
      </c>
      <c r="H792" s="40">
        <v>42724</v>
      </c>
      <c r="I792" s="40">
        <v>42724</v>
      </c>
      <c r="J792" s="40" t="s">
        <v>108</v>
      </c>
      <c r="K792" s="42">
        <v>40018189</v>
      </c>
      <c r="L792" s="40">
        <v>42754</v>
      </c>
      <c r="M792" s="24">
        <f t="shared" si="136"/>
        <v>40018189</v>
      </c>
      <c r="N792" s="40">
        <v>42755</v>
      </c>
      <c r="O792" s="24">
        <v>40018189</v>
      </c>
      <c r="P792" s="43">
        <v>0</v>
      </c>
      <c r="Q792" s="43">
        <v>0</v>
      </c>
      <c r="R792" s="43">
        <v>0</v>
      </c>
      <c r="S792" s="43">
        <v>0</v>
      </c>
      <c r="T792" s="43">
        <v>0</v>
      </c>
      <c r="U792" s="43">
        <v>0</v>
      </c>
      <c r="V792" s="43">
        <v>0</v>
      </c>
      <c r="W792" s="43">
        <v>0</v>
      </c>
      <c r="X792" s="43">
        <v>0</v>
      </c>
      <c r="Y792" s="223">
        <v>0</v>
      </c>
      <c r="Z792" s="339"/>
      <c r="AA792" s="228">
        <v>0</v>
      </c>
      <c r="AB792" s="43">
        <v>0</v>
      </c>
      <c r="AC792" s="43">
        <v>0</v>
      </c>
      <c r="AD792" s="43">
        <v>0</v>
      </c>
      <c r="AE792" s="43">
        <v>0</v>
      </c>
      <c r="AF792" s="223">
        <v>0</v>
      </c>
      <c r="AG792" s="234"/>
      <c r="AH792" s="228">
        <v>0</v>
      </c>
      <c r="AI792" s="56">
        <f t="shared" si="137"/>
        <v>0</v>
      </c>
      <c r="AJ792" s="43">
        <v>0</v>
      </c>
      <c r="AK792" s="43">
        <v>0</v>
      </c>
      <c r="AL792" s="43">
        <v>0</v>
      </c>
      <c r="AM792" s="43">
        <v>0</v>
      </c>
      <c r="AN792" s="43">
        <v>0</v>
      </c>
      <c r="AO792" s="43">
        <v>0</v>
      </c>
      <c r="AP792" s="43">
        <v>0</v>
      </c>
      <c r="AQ792" s="43">
        <v>0</v>
      </c>
      <c r="AR792" s="43">
        <v>0</v>
      </c>
      <c r="AS792" s="43">
        <v>0</v>
      </c>
      <c r="AT792" s="43">
        <v>0</v>
      </c>
      <c r="AU792" s="43">
        <v>0</v>
      </c>
      <c r="AV792" s="43"/>
      <c r="AW792" s="19"/>
      <c r="AX792" s="24">
        <f t="shared" si="138"/>
        <v>0</v>
      </c>
      <c r="AY792" s="24">
        <f t="shared" si="139"/>
        <v>40018189</v>
      </c>
      <c r="AZ792" s="24">
        <f t="shared" si="140"/>
        <v>40018189</v>
      </c>
      <c r="BA792" s="457">
        <f t="shared" si="141"/>
        <v>12</v>
      </c>
      <c r="BB792" s="217">
        <f t="shared" si="145"/>
        <v>1</v>
      </c>
      <c r="BC792" s="216">
        <f t="shared" si="142"/>
        <v>0</v>
      </c>
      <c r="BD792" s="14">
        <f t="shared" si="135"/>
        <v>31</v>
      </c>
      <c r="BE792" s="349">
        <f t="shared" si="144"/>
        <v>40018189</v>
      </c>
    </row>
    <row r="793" spans="1:57" s="14" customFormat="1" x14ac:dyDescent="0.2">
      <c r="A793" s="40">
        <v>42538</v>
      </c>
      <c r="B793" s="22">
        <v>9101455320</v>
      </c>
      <c r="C793" s="22">
        <f>COUNTIF(СписМінфін!$B$2:$B$101,F793)</f>
        <v>1</v>
      </c>
      <c r="D793" s="22">
        <v>9101455320</v>
      </c>
      <c r="E793" s="22" t="str">
        <f t="shared" si="143"/>
        <v>6ТОВАРИСТВО З ОБМЕЖЕНОЮ ВIДПОВIДАЛЬНIСТЮ "НОВО-САНЖАРСЬКИЙ ЕЛЕВАТОР"</v>
      </c>
      <c r="F793" s="71" t="s">
        <v>87</v>
      </c>
      <c r="G793" s="41">
        <v>319377316217</v>
      </c>
      <c r="H793" s="40">
        <v>42538</v>
      </c>
      <c r="I793" s="40">
        <v>42538</v>
      </c>
      <c r="J793" s="40" t="s">
        <v>108</v>
      </c>
      <c r="K793" s="42">
        <v>76483624</v>
      </c>
      <c r="L793" s="40">
        <v>42655</v>
      </c>
      <c r="M793" s="24">
        <f t="shared" si="136"/>
        <v>76483624</v>
      </c>
      <c r="N793" s="40">
        <v>42655</v>
      </c>
      <c r="O793" s="24">
        <v>76483624</v>
      </c>
      <c r="P793" s="43">
        <v>0</v>
      </c>
      <c r="Q793" s="43">
        <v>0</v>
      </c>
      <c r="R793" s="43">
        <v>0</v>
      </c>
      <c r="S793" s="43">
        <v>0</v>
      </c>
      <c r="T793" s="43">
        <v>0</v>
      </c>
      <c r="U793" s="43">
        <v>0</v>
      </c>
      <c r="V793" s="43">
        <v>0</v>
      </c>
      <c r="W793" s="43">
        <v>0</v>
      </c>
      <c r="X793" s="43">
        <v>0</v>
      </c>
      <c r="Y793" s="223">
        <v>0</v>
      </c>
      <c r="Z793" s="339"/>
      <c r="AA793" s="228">
        <v>0</v>
      </c>
      <c r="AB793" s="43">
        <v>0</v>
      </c>
      <c r="AC793" s="43">
        <v>0</v>
      </c>
      <c r="AD793" s="43">
        <v>0</v>
      </c>
      <c r="AE793" s="43">
        <v>0</v>
      </c>
      <c r="AF793" s="223">
        <v>0</v>
      </c>
      <c r="AG793" s="234"/>
      <c r="AH793" s="228">
        <v>0</v>
      </c>
      <c r="AI793" s="56">
        <f t="shared" si="137"/>
        <v>76483624</v>
      </c>
      <c r="AJ793" s="40">
        <v>42661</v>
      </c>
      <c r="AK793" s="56">
        <v>76483624</v>
      </c>
      <c r="AL793" s="43">
        <v>0</v>
      </c>
      <c r="AM793" s="43">
        <v>0</v>
      </c>
      <c r="AN793" s="43">
        <v>0</v>
      </c>
      <c r="AO793" s="43">
        <v>0</v>
      </c>
      <c r="AP793" s="43">
        <v>0</v>
      </c>
      <c r="AQ793" s="43">
        <v>0</v>
      </c>
      <c r="AR793" s="43">
        <v>0</v>
      </c>
      <c r="AS793" s="43">
        <v>0</v>
      </c>
      <c r="AT793" s="43">
        <v>0</v>
      </c>
      <c r="AU793" s="43">
        <v>0</v>
      </c>
      <c r="AV793" s="43"/>
      <c r="AW793" s="19"/>
      <c r="AX793" s="24">
        <f t="shared" si="138"/>
        <v>0</v>
      </c>
      <c r="AY793" s="24">
        <f t="shared" si="139"/>
        <v>0</v>
      </c>
      <c r="AZ793" s="24">
        <f t="shared" si="140"/>
        <v>0</v>
      </c>
      <c r="BA793" s="457">
        <f t="shared" si="141"/>
        <v>6</v>
      </c>
      <c r="BB793" s="217">
        <f t="shared" si="145"/>
        <v>1</v>
      </c>
      <c r="BC793" s="216">
        <f t="shared" si="142"/>
        <v>1</v>
      </c>
      <c r="BD793" s="14">
        <f t="shared" si="135"/>
        <v>117</v>
      </c>
      <c r="BE793" s="349">
        <f t="shared" si="144"/>
        <v>76483624</v>
      </c>
    </row>
    <row r="794" spans="1:57" s="14" customFormat="1" x14ac:dyDescent="0.2">
      <c r="A794" s="40">
        <v>42570</v>
      </c>
      <c r="B794" s="22">
        <v>9124135324</v>
      </c>
      <c r="C794" s="22">
        <f>COUNTIF(СписМінфін!$B$2:$B$101,F794)</f>
        <v>1</v>
      </c>
      <c r="D794" s="22">
        <v>9124135324</v>
      </c>
      <c r="E794" s="22" t="str">
        <f t="shared" si="143"/>
        <v>7ТОВАРИСТВО З ОБМЕЖЕНОЮ ВIДПОВIДАЛЬНIСТЮ "НОВО-САНЖАРСЬКИЙ ЕЛЕВАТОР"</v>
      </c>
      <c r="F794" s="71" t="s">
        <v>87</v>
      </c>
      <c r="G794" s="41">
        <v>319377316217</v>
      </c>
      <c r="H794" s="40">
        <v>42570</v>
      </c>
      <c r="I794" s="40">
        <v>42570</v>
      </c>
      <c r="J794" s="40" t="s">
        <v>108</v>
      </c>
      <c r="K794" s="42">
        <v>7161137</v>
      </c>
      <c r="L794" s="40">
        <v>42696</v>
      </c>
      <c r="M794" s="24">
        <f t="shared" si="136"/>
        <v>7161137</v>
      </c>
      <c r="N794" s="40">
        <v>42696</v>
      </c>
      <c r="O794" s="24">
        <v>7161137</v>
      </c>
      <c r="P794" s="43">
        <v>0</v>
      </c>
      <c r="Q794" s="43">
        <v>0</v>
      </c>
      <c r="R794" s="43">
        <v>0</v>
      </c>
      <c r="S794" s="43">
        <v>0</v>
      </c>
      <c r="T794" s="43">
        <v>0</v>
      </c>
      <c r="U794" s="43">
        <v>0</v>
      </c>
      <c r="V794" s="43">
        <v>0</v>
      </c>
      <c r="W794" s="43">
        <v>0</v>
      </c>
      <c r="X794" s="43">
        <v>0</v>
      </c>
      <c r="Y794" s="223">
        <v>0</v>
      </c>
      <c r="Z794" s="339"/>
      <c r="AA794" s="228">
        <v>0</v>
      </c>
      <c r="AB794" s="43">
        <v>0</v>
      </c>
      <c r="AC794" s="43">
        <v>0</v>
      </c>
      <c r="AD794" s="43">
        <v>0</v>
      </c>
      <c r="AE794" s="43">
        <v>0</v>
      </c>
      <c r="AF794" s="223">
        <v>0</v>
      </c>
      <c r="AG794" s="234"/>
      <c r="AH794" s="228">
        <v>0</v>
      </c>
      <c r="AI794" s="56">
        <f t="shared" si="137"/>
        <v>7161137</v>
      </c>
      <c r="AJ794" s="40">
        <v>42704</v>
      </c>
      <c r="AK794" s="56">
        <v>7161137</v>
      </c>
      <c r="AL794" s="43">
        <v>0</v>
      </c>
      <c r="AM794" s="43">
        <v>0</v>
      </c>
      <c r="AN794" s="43">
        <v>0</v>
      </c>
      <c r="AO794" s="43">
        <v>0</v>
      </c>
      <c r="AP794" s="43">
        <v>0</v>
      </c>
      <c r="AQ794" s="43">
        <v>0</v>
      </c>
      <c r="AR794" s="43">
        <v>0</v>
      </c>
      <c r="AS794" s="43">
        <v>0</v>
      </c>
      <c r="AT794" s="43">
        <v>0</v>
      </c>
      <c r="AU794" s="43">
        <v>0</v>
      </c>
      <c r="AV794" s="43"/>
      <c r="AW794" s="19"/>
      <c r="AX794" s="24">
        <f t="shared" si="138"/>
        <v>0</v>
      </c>
      <c r="AY794" s="24">
        <f t="shared" si="139"/>
        <v>0</v>
      </c>
      <c r="AZ794" s="24">
        <f t="shared" si="140"/>
        <v>0</v>
      </c>
      <c r="BA794" s="457">
        <f t="shared" si="141"/>
        <v>7</v>
      </c>
      <c r="BB794" s="217">
        <f t="shared" si="145"/>
        <v>1</v>
      </c>
      <c r="BC794" s="216">
        <f t="shared" si="142"/>
        <v>1</v>
      </c>
      <c r="BD794" s="14">
        <f t="shared" si="135"/>
        <v>126</v>
      </c>
      <c r="BE794" s="349">
        <f t="shared" si="144"/>
        <v>7161137</v>
      </c>
    </row>
    <row r="795" spans="1:57" s="14" customFormat="1" x14ac:dyDescent="0.2">
      <c r="A795" s="40">
        <v>42600</v>
      </c>
      <c r="B795" s="22">
        <v>9148500624</v>
      </c>
      <c r="C795" s="22">
        <f>COUNTIF(СписМінфін!$B$2:$B$101,F795)</f>
        <v>1</v>
      </c>
      <c r="D795" s="22">
        <v>9148500624</v>
      </c>
      <c r="E795" s="22" t="str">
        <f t="shared" si="143"/>
        <v>8ТОВАРИСТВО З ОБМЕЖЕНОЮ ВIДПОВIДАЛЬНIСТЮ "НОВО-САНЖАРСЬКИЙ ЕЛЕВАТОР"</v>
      </c>
      <c r="F795" s="71" t="s">
        <v>87</v>
      </c>
      <c r="G795" s="41">
        <v>319377316217</v>
      </c>
      <c r="H795" s="40">
        <v>42600</v>
      </c>
      <c r="I795" s="40">
        <v>42600</v>
      </c>
      <c r="J795" s="40" t="s">
        <v>108</v>
      </c>
      <c r="K795" s="42">
        <v>39494242</v>
      </c>
      <c r="L795" s="40">
        <v>42696</v>
      </c>
      <c r="M795" s="24">
        <f t="shared" si="136"/>
        <v>39494242</v>
      </c>
      <c r="N795" s="40">
        <v>42696</v>
      </c>
      <c r="O795" s="24">
        <v>39494242</v>
      </c>
      <c r="P795" s="43">
        <v>0</v>
      </c>
      <c r="Q795" s="43">
        <v>0</v>
      </c>
      <c r="R795" s="43">
        <v>0</v>
      </c>
      <c r="S795" s="43">
        <v>0</v>
      </c>
      <c r="T795" s="43">
        <v>0</v>
      </c>
      <c r="U795" s="43">
        <v>0</v>
      </c>
      <c r="V795" s="43">
        <v>0</v>
      </c>
      <c r="W795" s="43">
        <v>0</v>
      </c>
      <c r="X795" s="43">
        <v>0</v>
      </c>
      <c r="Y795" s="223">
        <v>0</v>
      </c>
      <c r="Z795" s="339"/>
      <c r="AA795" s="228">
        <v>0</v>
      </c>
      <c r="AB795" s="43">
        <v>0</v>
      </c>
      <c r="AC795" s="43">
        <v>0</v>
      </c>
      <c r="AD795" s="43">
        <v>0</v>
      </c>
      <c r="AE795" s="43">
        <v>0</v>
      </c>
      <c r="AF795" s="223">
        <v>0</v>
      </c>
      <c r="AG795" s="234"/>
      <c r="AH795" s="228">
        <v>0</v>
      </c>
      <c r="AI795" s="56">
        <f t="shared" si="137"/>
        <v>39494242</v>
      </c>
      <c r="AJ795" s="40">
        <v>42704</v>
      </c>
      <c r="AK795" s="56">
        <v>39494242</v>
      </c>
      <c r="AL795" s="43">
        <v>0</v>
      </c>
      <c r="AM795" s="43">
        <v>0</v>
      </c>
      <c r="AN795" s="43">
        <v>0</v>
      </c>
      <c r="AO795" s="43">
        <v>0</v>
      </c>
      <c r="AP795" s="43">
        <v>0</v>
      </c>
      <c r="AQ795" s="43">
        <v>0</v>
      </c>
      <c r="AR795" s="43">
        <v>0</v>
      </c>
      <c r="AS795" s="43">
        <v>0</v>
      </c>
      <c r="AT795" s="43">
        <v>0</v>
      </c>
      <c r="AU795" s="43">
        <v>0</v>
      </c>
      <c r="AV795" s="43"/>
      <c r="AW795" s="19"/>
      <c r="AX795" s="24">
        <f t="shared" si="138"/>
        <v>0</v>
      </c>
      <c r="AY795" s="24">
        <f t="shared" si="139"/>
        <v>0</v>
      </c>
      <c r="AZ795" s="24">
        <f t="shared" si="140"/>
        <v>0</v>
      </c>
      <c r="BA795" s="457">
        <f t="shared" si="141"/>
        <v>8</v>
      </c>
      <c r="BB795" s="217">
        <f t="shared" si="145"/>
        <v>1</v>
      </c>
      <c r="BC795" s="216">
        <f t="shared" si="142"/>
        <v>1</v>
      </c>
      <c r="BD795" s="14">
        <f t="shared" ref="BD795:BD858" si="146">IF(N795=0,"Немає висновку",N795-H795)</f>
        <v>96</v>
      </c>
      <c r="BE795" s="349">
        <f t="shared" si="144"/>
        <v>39494242</v>
      </c>
    </row>
    <row r="796" spans="1:57" s="14" customFormat="1" x14ac:dyDescent="0.2">
      <c r="A796" s="40">
        <v>42691</v>
      </c>
      <c r="B796" s="22">
        <v>9220547661</v>
      </c>
      <c r="C796" s="22">
        <f>COUNTIF(СписМінфін!$B$2:$B$101,F796)</f>
        <v>1</v>
      </c>
      <c r="D796" s="22">
        <v>9220547661</v>
      </c>
      <c r="E796" s="22" t="str">
        <f t="shared" si="143"/>
        <v>11ТОВАРИСТВО З ОБМЕЖЕНОЮ ВIДПОВIДАЛЬНIСТЮ "НОВО-САНЖАРСЬКИЙ ЕЛЕВАТОР"</v>
      </c>
      <c r="F796" s="71" t="s">
        <v>87</v>
      </c>
      <c r="G796" s="41">
        <v>319377316217</v>
      </c>
      <c r="H796" s="40">
        <v>42691</v>
      </c>
      <c r="I796" s="40">
        <v>42691</v>
      </c>
      <c r="J796" s="40" t="s">
        <v>108</v>
      </c>
      <c r="K796" s="42">
        <v>38124433</v>
      </c>
      <c r="L796" s="40">
        <v>42730</v>
      </c>
      <c r="M796" s="24">
        <f t="shared" si="136"/>
        <v>38124433</v>
      </c>
      <c r="N796" s="40">
        <v>42730</v>
      </c>
      <c r="O796" s="24">
        <v>38124433</v>
      </c>
      <c r="P796" s="43">
        <v>0</v>
      </c>
      <c r="Q796" s="43">
        <v>0</v>
      </c>
      <c r="R796" s="43">
        <v>0</v>
      </c>
      <c r="S796" s="43">
        <v>0</v>
      </c>
      <c r="T796" s="43">
        <v>0</v>
      </c>
      <c r="U796" s="43">
        <v>0</v>
      </c>
      <c r="V796" s="43">
        <v>0</v>
      </c>
      <c r="W796" s="43">
        <v>0</v>
      </c>
      <c r="X796" s="43">
        <v>0</v>
      </c>
      <c r="Y796" s="223">
        <v>0</v>
      </c>
      <c r="Z796" s="339"/>
      <c r="AA796" s="228">
        <v>0</v>
      </c>
      <c r="AB796" s="43">
        <v>0</v>
      </c>
      <c r="AC796" s="43">
        <v>0</v>
      </c>
      <c r="AD796" s="43">
        <v>0</v>
      </c>
      <c r="AE796" s="43">
        <v>0</v>
      </c>
      <c r="AF796" s="223">
        <v>0</v>
      </c>
      <c r="AG796" s="234"/>
      <c r="AH796" s="228">
        <v>0</v>
      </c>
      <c r="AI796" s="56">
        <f t="shared" si="137"/>
        <v>38124433</v>
      </c>
      <c r="AJ796" s="40">
        <v>42733</v>
      </c>
      <c r="AK796" s="56">
        <v>38124433</v>
      </c>
      <c r="AL796" s="43">
        <v>0</v>
      </c>
      <c r="AM796" s="43">
        <v>0</v>
      </c>
      <c r="AN796" s="43">
        <v>0</v>
      </c>
      <c r="AO796" s="43">
        <v>0</v>
      </c>
      <c r="AP796" s="43">
        <v>0</v>
      </c>
      <c r="AQ796" s="43">
        <v>0</v>
      </c>
      <c r="AR796" s="43">
        <v>0</v>
      </c>
      <c r="AS796" s="43">
        <v>0</v>
      </c>
      <c r="AT796" s="43">
        <v>0</v>
      </c>
      <c r="AU796" s="43">
        <v>0</v>
      </c>
      <c r="AV796" s="43"/>
      <c r="AW796" s="19"/>
      <c r="AX796" s="24">
        <f t="shared" si="138"/>
        <v>0</v>
      </c>
      <c r="AY796" s="24">
        <f t="shared" si="139"/>
        <v>0</v>
      </c>
      <c r="AZ796" s="24">
        <f t="shared" si="140"/>
        <v>0</v>
      </c>
      <c r="BA796" s="457">
        <f t="shared" si="141"/>
        <v>11</v>
      </c>
      <c r="BB796" s="217">
        <f t="shared" si="145"/>
        <v>1</v>
      </c>
      <c r="BC796" s="216">
        <f t="shared" si="142"/>
        <v>1</v>
      </c>
      <c r="BD796" s="14">
        <f t="shared" si="146"/>
        <v>39</v>
      </c>
      <c r="BE796" s="349">
        <f t="shared" si="144"/>
        <v>38124433</v>
      </c>
    </row>
    <row r="797" spans="1:57" s="14" customFormat="1" x14ac:dyDescent="0.2">
      <c r="A797" s="40">
        <v>42422</v>
      </c>
      <c r="B797" s="22">
        <v>9022214001</v>
      </c>
      <c r="C797" s="22">
        <f>COUNTIF(СписМінфін!$B$2:$B$101,F797)</f>
        <v>1</v>
      </c>
      <c r="D797" s="22">
        <v>9022214001</v>
      </c>
      <c r="E797" s="22" t="str">
        <f t="shared" si="143"/>
        <v>2ТОВАРИСТВО З ОБМЕЖЕНОЮ ВIДПОВIДАЛЬНIСТЮ "ОЛСІДЗ БЛЕК СІ"</v>
      </c>
      <c r="F797" s="71" t="s">
        <v>39</v>
      </c>
      <c r="G797" s="41">
        <v>373924926569</v>
      </c>
      <c r="H797" s="40">
        <v>42422</v>
      </c>
      <c r="I797" s="40">
        <v>42422</v>
      </c>
      <c r="J797" s="40" t="s">
        <v>108</v>
      </c>
      <c r="K797" s="56">
        <v>17185509</v>
      </c>
      <c r="L797" s="40">
        <v>42450</v>
      </c>
      <c r="M797" s="24">
        <f t="shared" si="136"/>
        <v>17185509</v>
      </c>
      <c r="N797" s="40">
        <v>42450</v>
      </c>
      <c r="O797" s="24">
        <v>17180582.640000001</v>
      </c>
      <c r="P797" s="31">
        <v>42452</v>
      </c>
      <c r="Q797" s="32">
        <v>4926.3599999999997</v>
      </c>
      <c r="R797" s="43">
        <v>0</v>
      </c>
      <c r="S797" s="43">
        <v>0</v>
      </c>
      <c r="T797" s="43">
        <v>0</v>
      </c>
      <c r="U797" s="43">
        <v>0</v>
      </c>
      <c r="V797" s="43">
        <v>0</v>
      </c>
      <c r="W797" s="43">
        <v>0</v>
      </c>
      <c r="X797" s="43">
        <v>0</v>
      </c>
      <c r="Y797" s="223">
        <v>0</v>
      </c>
      <c r="Z797" s="339"/>
      <c r="AA797" s="228">
        <v>0</v>
      </c>
      <c r="AB797" s="43">
        <v>0</v>
      </c>
      <c r="AC797" s="43">
        <v>0</v>
      </c>
      <c r="AD797" s="43">
        <v>0</v>
      </c>
      <c r="AE797" s="43">
        <v>0</v>
      </c>
      <c r="AF797" s="223">
        <v>0</v>
      </c>
      <c r="AG797" s="234"/>
      <c r="AH797" s="228">
        <v>0</v>
      </c>
      <c r="AI797" s="56">
        <f t="shared" si="137"/>
        <v>17185509</v>
      </c>
      <c r="AJ797" s="40">
        <v>42460</v>
      </c>
      <c r="AK797" s="57">
        <v>17185509</v>
      </c>
      <c r="AL797" s="43">
        <v>0</v>
      </c>
      <c r="AM797" s="43">
        <v>0</v>
      </c>
      <c r="AN797" s="43">
        <v>0</v>
      </c>
      <c r="AO797" s="43">
        <v>0</v>
      </c>
      <c r="AP797" s="43">
        <v>0</v>
      </c>
      <c r="AQ797" s="43">
        <v>0</v>
      </c>
      <c r="AR797" s="43">
        <v>0</v>
      </c>
      <c r="AS797" s="43">
        <v>0</v>
      </c>
      <c r="AT797" s="43">
        <v>0</v>
      </c>
      <c r="AU797" s="43">
        <v>0</v>
      </c>
      <c r="AV797" s="43"/>
      <c r="AW797" s="19"/>
      <c r="AX797" s="24">
        <f t="shared" si="138"/>
        <v>0</v>
      </c>
      <c r="AY797" s="24">
        <f t="shared" si="139"/>
        <v>0</v>
      </c>
      <c r="AZ797" s="24">
        <f t="shared" si="140"/>
        <v>0</v>
      </c>
      <c r="BA797" s="457">
        <f t="shared" si="141"/>
        <v>2</v>
      </c>
      <c r="BB797" s="217">
        <f t="shared" si="145"/>
        <v>1</v>
      </c>
      <c r="BC797" s="216">
        <f t="shared" si="142"/>
        <v>1</v>
      </c>
      <c r="BD797" s="14">
        <f t="shared" si="146"/>
        <v>28</v>
      </c>
      <c r="BE797" s="349">
        <f t="shared" si="144"/>
        <v>17185509</v>
      </c>
    </row>
    <row r="798" spans="1:57" s="14" customFormat="1" x14ac:dyDescent="0.2">
      <c r="A798" s="40">
        <v>42450</v>
      </c>
      <c r="B798" s="22">
        <v>9039967571</v>
      </c>
      <c r="C798" s="22">
        <f>COUNTIF(СписМінфін!$B$2:$B$101,F798)</f>
        <v>1</v>
      </c>
      <c r="D798" s="22">
        <v>9039967571</v>
      </c>
      <c r="E798" s="22" t="str">
        <f t="shared" si="143"/>
        <v>3ТОВАРИСТВО З ОБМЕЖЕНОЮ ВIДПОВIДАЛЬНIСТЮ "ОЛСІДЗ БЛЕК СІ"</v>
      </c>
      <c r="F798" s="71" t="s">
        <v>39</v>
      </c>
      <c r="G798" s="41">
        <v>373924926569</v>
      </c>
      <c r="H798" s="40">
        <v>42450</v>
      </c>
      <c r="I798" s="40">
        <v>42450</v>
      </c>
      <c r="J798" s="40" t="s">
        <v>108</v>
      </c>
      <c r="K798" s="56">
        <v>31644653</v>
      </c>
      <c r="L798" s="40">
        <v>42485</v>
      </c>
      <c r="M798" s="24">
        <f t="shared" si="136"/>
        <v>31644653</v>
      </c>
      <c r="N798" s="40">
        <v>42485</v>
      </c>
      <c r="O798" s="24">
        <v>31644653</v>
      </c>
      <c r="P798" s="43">
        <v>0</v>
      </c>
      <c r="Q798" s="43">
        <v>0</v>
      </c>
      <c r="R798" s="43">
        <v>0</v>
      </c>
      <c r="S798" s="43">
        <v>0</v>
      </c>
      <c r="T798" s="43">
        <v>0</v>
      </c>
      <c r="U798" s="43">
        <v>0</v>
      </c>
      <c r="V798" s="43">
        <v>0</v>
      </c>
      <c r="W798" s="43">
        <v>0</v>
      </c>
      <c r="X798" s="43">
        <v>0</v>
      </c>
      <c r="Y798" s="223">
        <v>0</v>
      </c>
      <c r="Z798" s="339"/>
      <c r="AA798" s="228">
        <v>0</v>
      </c>
      <c r="AB798" s="43">
        <v>0</v>
      </c>
      <c r="AC798" s="43">
        <v>0</v>
      </c>
      <c r="AD798" s="43">
        <v>0</v>
      </c>
      <c r="AE798" s="43">
        <v>0</v>
      </c>
      <c r="AF798" s="223">
        <v>0</v>
      </c>
      <c r="AG798" s="234"/>
      <c r="AH798" s="228">
        <v>0</v>
      </c>
      <c r="AI798" s="56">
        <f t="shared" si="137"/>
        <v>31644653</v>
      </c>
      <c r="AJ798" s="40">
        <v>42489</v>
      </c>
      <c r="AK798" s="56">
        <v>31644653</v>
      </c>
      <c r="AL798" s="43">
        <v>0</v>
      </c>
      <c r="AM798" s="43">
        <v>0</v>
      </c>
      <c r="AN798" s="43">
        <v>0</v>
      </c>
      <c r="AO798" s="43">
        <v>0</v>
      </c>
      <c r="AP798" s="43">
        <v>0</v>
      </c>
      <c r="AQ798" s="43">
        <v>0</v>
      </c>
      <c r="AR798" s="43">
        <v>0</v>
      </c>
      <c r="AS798" s="43">
        <v>0</v>
      </c>
      <c r="AT798" s="43">
        <v>0</v>
      </c>
      <c r="AU798" s="43">
        <v>0</v>
      </c>
      <c r="AV798" s="43"/>
      <c r="AW798" s="19"/>
      <c r="AX798" s="24">
        <f t="shared" si="138"/>
        <v>0</v>
      </c>
      <c r="AY798" s="24">
        <f t="shared" si="139"/>
        <v>0</v>
      </c>
      <c r="AZ798" s="24">
        <f t="shared" si="140"/>
        <v>0</v>
      </c>
      <c r="BA798" s="457">
        <f t="shared" si="141"/>
        <v>3</v>
      </c>
      <c r="BB798" s="217">
        <f t="shared" si="145"/>
        <v>1</v>
      </c>
      <c r="BC798" s="216">
        <f t="shared" si="142"/>
        <v>1</v>
      </c>
      <c r="BD798" s="14">
        <f t="shared" si="146"/>
        <v>35</v>
      </c>
      <c r="BE798" s="349">
        <f t="shared" si="144"/>
        <v>31644653</v>
      </c>
    </row>
    <row r="799" spans="1:57" s="14" customFormat="1" x14ac:dyDescent="0.2">
      <c r="A799" s="40">
        <v>42480</v>
      </c>
      <c r="B799" s="22">
        <v>9060551219</v>
      </c>
      <c r="C799" s="22">
        <f>COUNTIF(СписМінфін!$B$2:$B$101,F799)</f>
        <v>1</v>
      </c>
      <c r="D799" s="22">
        <v>9060551219</v>
      </c>
      <c r="E799" s="22" t="str">
        <f t="shared" si="143"/>
        <v>4ТОВАРИСТВО З ОБМЕЖЕНОЮ ВIДПОВIДАЛЬНIСТЮ "ОЛСІДЗ БЛЕК СІ"</v>
      </c>
      <c r="F799" s="71" t="s">
        <v>39</v>
      </c>
      <c r="G799" s="41">
        <v>373924926569</v>
      </c>
      <c r="H799" s="40">
        <v>42480</v>
      </c>
      <c r="I799" s="40">
        <v>42480</v>
      </c>
      <c r="J799" s="40" t="s">
        <v>108</v>
      </c>
      <c r="K799" s="56">
        <v>48560225</v>
      </c>
      <c r="L799" s="40">
        <v>42514</v>
      </c>
      <c r="M799" s="24">
        <f t="shared" si="136"/>
        <v>48560225</v>
      </c>
      <c r="N799" s="40">
        <v>42514</v>
      </c>
      <c r="O799" s="24">
        <v>48560225</v>
      </c>
      <c r="P799" s="43">
        <v>0</v>
      </c>
      <c r="Q799" s="43">
        <v>0</v>
      </c>
      <c r="R799" s="43">
        <v>0</v>
      </c>
      <c r="S799" s="43">
        <v>0</v>
      </c>
      <c r="T799" s="43">
        <v>0</v>
      </c>
      <c r="U799" s="43">
        <v>0</v>
      </c>
      <c r="V799" s="43">
        <v>0</v>
      </c>
      <c r="W799" s="43">
        <v>0</v>
      </c>
      <c r="X799" s="43">
        <v>0</v>
      </c>
      <c r="Y799" s="223">
        <v>0</v>
      </c>
      <c r="Z799" s="339"/>
      <c r="AA799" s="228">
        <v>0</v>
      </c>
      <c r="AB799" s="43">
        <v>0</v>
      </c>
      <c r="AC799" s="43">
        <v>0</v>
      </c>
      <c r="AD799" s="43">
        <v>0</v>
      </c>
      <c r="AE799" s="43">
        <v>0</v>
      </c>
      <c r="AF799" s="223">
        <v>0</v>
      </c>
      <c r="AG799" s="234"/>
      <c r="AH799" s="228">
        <v>0</v>
      </c>
      <c r="AI799" s="56">
        <f t="shared" si="137"/>
        <v>48560225</v>
      </c>
      <c r="AJ799" s="40">
        <v>42520</v>
      </c>
      <c r="AK799" s="56">
        <v>48560225</v>
      </c>
      <c r="AL799" s="43">
        <v>0</v>
      </c>
      <c r="AM799" s="43">
        <v>0</v>
      </c>
      <c r="AN799" s="43">
        <v>0</v>
      </c>
      <c r="AO799" s="43">
        <v>0</v>
      </c>
      <c r="AP799" s="43">
        <v>0</v>
      </c>
      <c r="AQ799" s="43">
        <v>0</v>
      </c>
      <c r="AR799" s="43">
        <v>0</v>
      </c>
      <c r="AS799" s="43">
        <v>0</v>
      </c>
      <c r="AT799" s="43">
        <v>0</v>
      </c>
      <c r="AU799" s="43">
        <v>0</v>
      </c>
      <c r="AV799" s="43"/>
      <c r="AW799" s="19"/>
      <c r="AX799" s="24">
        <f t="shared" si="138"/>
        <v>0</v>
      </c>
      <c r="AY799" s="24">
        <f t="shared" si="139"/>
        <v>0</v>
      </c>
      <c r="AZ799" s="24">
        <f t="shared" si="140"/>
        <v>0</v>
      </c>
      <c r="BA799" s="457">
        <f t="shared" si="141"/>
        <v>4</v>
      </c>
      <c r="BB799" s="217">
        <f t="shared" si="145"/>
        <v>1</v>
      </c>
      <c r="BC799" s="216">
        <f t="shared" si="142"/>
        <v>1</v>
      </c>
      <c r="BD799" s="14">
        <f t="shared" si="146"/>
        <v>34</v>
      </c>
      <c r="BE799" s="349">
        <f t="shared" si="144"/>
        <v>48560225</v>
      </c>
    </row>
    <row r="800" spans="1:57" s="14" customFormat="1" x14ac:dyDescent="0.2">
      <c r="A800" s="40">
        <v>42510</v>
      </c>
      <c r="B800" s="22">
        <v>9082012206</v>
      </c>
      <c r="C800" s="22">
        <f>COUNTIF(СписМінфін!$B$2:$B$101,F800)</f>
        <v>1</v>
      </c>
      <c r="D800" s="22">
        <v>9082012206</v>
      </c>
      <c r="E800" s="22" t="str">
        <f t="shared" si="143"/>
        <v>5ТОВАРИСТВО З ОБМЕЖЕНОЮ ВIДПОВIДАЛЬНIСТЮ "ОЛСІДЗ БЛЕК СІ"</v>
      </c>
      <c r="F800" s="71" t="s">
        <v>39</v>
      </c>
      <c r="G800" s="41">
        <v>373924926569</v>
      </c>
      <c r="H800" s="40">
        <v>42510</v>
      </c>
      <c r="I800" s="40">
        <v>42510</v>
      </c>
      <c r="J800" s="40" t="s">
        <v>108</v>
      </c>
      <c r="K800" s="56">
        <v>44830473</v>
      </c>
      <c r="L800" s="40">
        <v>42543</v>
      </c>
      <c r="M800" s="24">
        <f t="shared" si="136"/>
        <v>44521988.409999996</v>
      </c>
      <c r="N800" s="40">
        <v>42543</v>
      </c>
      <c r="O800" s="24">
        <v>44521988.409999996</v>
      </c>
      <c r="P800" s="43">
        <v>0</v>
      </c>
      <c r="Q800" s="43">
        <v>0</v>
      </c>
      <c r="R800" s="43">
        <v>0</v>
      </c>
      <c r="S800" s="43">
        <v>0</v>
      </c>
      <c r="T800" s="43">
        <v>0</v>
      </c>
      <c r="U800" s="43">
        <v>0</v>
      </c>
      <c r="V800" s="43">
        <v>0</v>
      </c>
      <c r="W800" s="43">
        <v>0</v>
      </c>
      <c r="X800" s="43">
        <v>0</v>
      </c>
      <c r="Y800" s="223">
        <v>0</v>
      </c>
      <c r="Z800" s="339"/>
      <c r="AA800" s="228">
        <v>0</v>
      </c>
      <c r="AB800" s="43">
        <v>0</v>
      </c>
      <c r="AC800" s="43">
        <v>0</v>
      </c>
      <c r="AD800" s="43">
        <v>0</v>
      </c>
      <c r="AE800" s="43">
        <v>0</v>
      </c>
      <c r="AF800" s="223">
        <v>0</v>
      </c>
      <c r="AG800" s="234"/>
      <c r="AH800" s="228">
        <v>0</v>
      </c>
      <c r="AI800" s="56">
        <f t="shared" si="137"/>
        <v>44521988.409999996</v>
      </c>
      <c r="AJ800" s="40">
        <v>42566</v>
      </c>
      <c r="AK800" s="56">
        <v>44521988.409999996</v>
      </c>
      <c r="AL800" s="43">
        <v>0</v>
      </c>
      <c r="AM800" s="43">
        <v>0</v>
      </c>
      <c r="AN800" s="43">
        <v>0</v>
      </c>
      <c r="AO800" s="43">
        <v>0</v>
      </c>
      <c r="AP800" s="43">
        <v>0</v>
      </c>
      <c r="AQ800" s="43">
        <v>0</v>
      </c>
      <c r="AR800" s="43">
        <v>0</v>
      </c>
      <c r="AS800" s="43">
        <v>0</v>
      </c>
      <c r="AT800" s="43">
        <v>0</v>
      </c>
      <c r="AU800" s="43">
        <v>0</v>
      </c>
      <c r="AV800" s="43"/>
      <c r="AW800" s="19"/>
      <c r="AX800" s="24">
        <f t="shared" si="138"/>
        <v>308484.59000000358</v>
      </c>
      <c r="AY800" s="24">
        <f t="shared" si="139"/>
        <v>0</v>
      </c>
      <c r="AZ800" s="24">
        <f t="shared" si="140"/>
        <v>308484.59000000358</v>
      </c>
      <c r="BA800" s="457">
        <f t="shared" si="141"/>
        <v>5</v>
      </c>
      <c r="BB800" s="217">
        <f t="shared" si="145"/>
        <v>0.99311886381390613</v>
      </c>
      <c r="BC800" s="216">
        <f t="shared" si="142"/>
        <v>1</v>
      </c>
      <c r="BD800" s="14">
        <f t="shared" si="146"/>
        <v>33</v>
      </c>
      <c r="BE800" s="349">
        <f t="shared" si="144"/>
        <v>44830473</v>
      </c>
    </row>
    <row r="801" spans="1:57" s="14" customFormat="1" x14ac:dyDescent="0.2">
      <c r="A801" s="40">
        <v>42542</v>
      </c>
      <c r="B801" s="22">
        <v>9102439013</v>
      </c>
      <c r="C801" s="22">
        <f>COUNTIF(СписМінфін!$B$2:$B$101,F801)</f>
        <v>1</v>
      </c>
      <c r="D801" s="22">
        <v>9102439013</v>
      </c>
      <c r="E801" s="22" t="str">
        <f t="shared" si="143"/>
        <v>6ТОВАРИСТВО З ОБМЕЖЕНОЮ ВIДПОВIДАЛЬНIСТЮ "ОЛСІДЗ БЛЕК СІ"</v>
      </c>
      <c r="F801" s="71" t="s">
        <v>39</v>
      </c>
      <c r="G801" s="41">
        <v>373924926569</v>
      </c>
      <c r="H801" s="40">
        <v>42542</v>
      </c>
      <c r="I801" s="40">
        <v>42542</v>
      </c>
      <c r="J801" s="40" t="s">
        <v>108</v>
      </c>
      <c r="K801" s="56">
        <v>50233314</v>
      </c>
      <c r="L801" s="40">
        <v>42577</v>
      </c>
      <c r="M801" s="24">
        <f t="shared" si="136"/>
        <v>49828849.100000001</v>
      </c>
      <c r="N801" s="40">
        <v>42578</v>
      </c>
      <c r="O801" s="24">
        <v>49828849.100000001</v>
      </c>
      <c r="P801" s="43">
        <v>0</v>
      </c>
      <c r="Q801" s="43">
        <v>0</v>
      </c>
      <c r="R801" s="43">
        <v>0</v>
      </c>
      <c r="S801" s="43">
        <v>0</v>
      </c>
      <c r="T801" s="43">
        <v>0</v>
      </c>
      <c r="U801" s="43">
        <v>0</v>
      </c>
      <c r="V801" s="43">
        <v>0</v>
      </c>
      <c r="W801" s="43">
        <v>0</v>
      </c>
      <c r="X801" s="43">
        <v>0</v>
      </c>
      <c r="Y801" s="223">
        <v>0</v>
      </c>
      <c r="Z801" s="339"/>
      <c r="AA801" s="228">
        <v>0</v>
      </c>
      <c r="AB801" s="43">
        <v>0</v>
      </c>
      <c r="AC801" s="43">
        <v>0</v>
      </c>
      <c r="AD801" s="43">
        <v>0</v>
      </c>
      <c r="AE801" s="43">
        <v>0</v>
      </c>
      <c r="AF801" s="223">
        <v>0</v>
      </c>
      <c r="AG801" s="234"/>
      <c r="AH801" s="228">
        <v>0</v>
      </c>
      <c r="AI801" s="56">
        <f t="shared" si="137"/>
        <v>49828849.100000001</v>
      </c>
      <c r="AJ801" s="40">
        <v>42580</v>
      </c>
      <c r="AK801" s="56">
        <v>49828849.100000001</v>
      </c>
      <c r="AL801" s="43">
        <v>0</v>
      </c>
      <c r="AM801" s="43">
        <v>0</v>
      </c>
      <c r="AN801" s="43">
        <v>0</v>
      </c>
      <c r="AO801" s="43">
        <v>0</v>
      </c>
      <c r="AP801" s="43">
        <v>0</v>
      </c>
      <c r="AQ801" s="43">
        <v>0</v>
      </c>
      <c r="AR801" s="43">
        <v>0</v>
      </c>
      <c r="AS801" s="43">
        <v>0</v>
      </c>
      <c r="AT801" s="43">
        <v>0</v>
      </c>
      <c r="AU801" s="43">
        <v>0</v>
      </c>
      <c r="AV801" s="43"/>
      <c r="AW801" s="19"/>
      <c r="AX801" s="24">
        <f t="shared" si="138"/>
        <v>404464.89999999851</v>
      </c>
      <c r="AY801" s="24">
        <f t="shared" si="139"/>
        <v>0</v>
      </c>
      <c r="AZ801" s="24">
        <f t="shared" si="140"/>
        <v>404464.89999999851</v>
      </c>
      <c r="BA801" s="457">
        <f t="shared" si="141"/>
        <v>6</v>
      </c>
      <c r="BB801" s="217">
        <f t="shared" si="145"/>
        <v>0.99194827360981996</v>
      </c>
      <c r="BC801" s="216">
        <f t="shared" si="142"/>
        <v>1</v>
      </c>
      <c r="BD801" s="14">
        <f t="shared" si="146"/>
        <v>36</v>
      </c>
      <c r="BE801" s="349">
        <f t="shared" si="144"/>
        <v>50233314</v>
      </c>
    </row>
    <row r="802" spans="1:57" s="14" customFormat="1" x14ac:dyDescent="0.2">
      <c r="A802" s="40">
        <v>42571</v>
      </c>
      <c r="B802" s="22">
        <v>9125537101</v>
      </c>
      <c r="C802" s="22">
        <f>COUNTIF(СписМінфін!$B$2:$B$101,F802)</f>
        <v>1</v>
      </c>
      <c r="D802" s="22">
        <v>9125537101</v>
      </c>
      <c r="E802" s="22" t="str">
        <f t="shared" si="143"/>
        <v>7ТОВАРИСТВО З ОБМЕЖЕНОЮ ВIДПОВIДАЛЬНIСТЮ "ОЛСІДЗ БЛЕК СІ"</v>
      </c>
      <c r="F802" s="71" t="s">
        <v>39</v>
      </c>
      <c r="G802" s="41">
        <v>373924926569</v>
      </c>
      <c r="H802" s="40">
        <v>42571</v>
      </c>
      <c r="I802" s="40">
        <v>42571</v>
      </c>
      <c r="J802" s="40" t="s">
        <v>108</v>
      </c>
      <c r="K802" s="56">
        <v>47339848</v>
      </c>
      <c r="L802" s="40">
        <v>42607</v>
      </c>
      <c r="M802" s="24">
        <f t="shared" si="136"/>
        <v>47339848</v>
      </c>
      <c r="N802" s="40">
        <v>42607</v>
      </c>
      <c r="O802" s="24">
        <v>47339848</v>
      </c>
      <c r="P802" s="43">
        <v>0</v>
      </c>
      <c r="Q802" s="43">
        <v>0</v>
      </c>
      <c r="R802" s="43">
        <v>0</v>
      </c>
      <c r="S802" s="43">
        <v>0</v>
      </c>
      <c r="T802" s="43">
        <v>0</v>
      </c>
      <c r="U802" s="43">
        <v>0</v>
      </c>
      <c r="V802" s="43">
        <v>0</v>
      </c>
      <c r="W802" s="43">
        <v>0</v>
      </c>
      <c r="X802" s="43">
        <v>0</v>
      </c>
      <c r="Y802" s="223">
        <v>0</v>
      </c>
      <c r="Z802" s="339"/>
      <c r="AA802" s="228">
        <v>0</v>
      </c>
      <c r="AB802" s="43">
        <v>0</v>
      </c>
      <c r="AC802" s="42"/>
      <c r="AD802" s="40"/>
      <c r="AE802" s="22"/>
      <c r="AF802" s="241"/>
      <c r="AG802" s="252"/>
      <c r="AH802" s="228">
        <v>0</v>
      </c>
      <c r="AI802" s="56">
        <f t="shared" si="137"/>
        <v>47339848</v>
      </c>
      <c r="AJ802" s="40">
        <v>42613</v>
      </c>
      <c r="AK802" s="56">
        <v>47339848</v>
      </c>
      <c r="AL802" s="43">
        <v>0</v>
      </c>
      <c r="AM802" s="43">
        <v>0</v>
      </c>
      <c r="AN802" s="43">
        <v>0</v>
      </c>
      <c r="AO802" s="43">
        <v>0</v>
      </c>
      <c r="AP802" s="43">
        <v>0</v>
      </c>
      <c r="AQ802" s="43">
        <v>0</v>
      </c>
      <c r="AR802" s="43">
        <v>0</v>
      </c>
      <c r="AS802" s="43">
        <v>0</v>
      </c>
      <c r="AT802" s="43">
        <v>0</v>
      </c>
      <c r="AU802" s="43">
        <v>0</v>
      </c>
      <c r="AV802" s="43"/>
      <c r="AW802" s="19"/>
      <c r="AX802" s="24">
        <f t="shared" si="138"/>
        <v>0</v>
      </c>
      <c r="AY802" s="24">
        <f t="shared" si="139"/>
        <v>0</v>
      </c>
      <c r="AZ802" s="24">
        <f t="shared" si="140"/>
        <v>0</v>
      </c>
      <c r="BA802" s="457">
        <f t="shared" si="141"/>
        <v>7</v>
      </c>
      <c r="BB802" s="217">
        <f t="shared" si="145"/>
        <v>1</v>
      </c>
      <c r="BC802" s="216">
        <f t="shared" si="142"/>
        <v>1</v>
      </c>
      <c r="BD802" s="14">
        <f t="shared" si="146"/>
        <v>36</v>
      </c>
      <c r="BE802" s="349">
        <f t="shared" si="144"/>
        <v>47339848</v>
      </c>
    </row>
    <row r="803" spans="1:57" s="14" customFormat="1" x14ac:dyDescent="0.2">
      <c r="A803" s="40">
        <v>42604</v>
      </c>
      <c r="B803" s="22">
        <v>9151199141</v>
      </c>
      <c r="C803" s="22">
        <f>COUNTIF(СписМінфін!$B$2:$B$101,F803)</f>
        <v>1</v>
      </c>
      <c r="D803" s="22">
        <v>9151199141</v>
      </c>
      <c r="E803" s="22" t="str">
        <f t="shared" si="143"/>
        <v>8ТОВАРИСТВО З ОБМЕЖЕНОЮ ВIДПОВIДАЛЬНIСТЮ "ОЛСІДЗ БЛЕК СІ"</v>
      </c>
      <c r="F803" s="71" t="s">
        <v>39</v>
      </c>
      <c r="G803" s="41">
        <v>373924926569</v>
      </c>
      <c r="H803" s="40">
        <v>42604</v>
      </c>
      <c r="I803" s="40">
        <v>42604</v>
      </c>
      <c r="J803" s="40" t="s">
        <v>108</v>
      </c>
      <c r="K803" s="56">
        <v>16245390</v>
      </c>
      <c r="L803" s="40">
        <v>42636</v>
      </c>
      <c r="M803" s="24">
        <f t="shared" si="136"/>
        <v>16245390</v>
      </c>
      <c r="N803" s="40">
        <v>42636</v>
      </c>
      <c r="O803" s="24">
        <v>16245390</v>
      </c>
      <c r="P803" s="43">
        <v>0</v>
      </c>
      <c r="Q803" s="43">
        <v>0</v>
      </c>
      <c r="R803" s="43">
        <v>0</v>
      </c>
      <c r="S803" s="43">
        <v>0</v>
      </c>
      <c r="T803" s="43">
        <v>0</v>
      </c>
      <c r="U803" s="43">
        <v>0</v>
      </c>
      <c r="V803" s="43">
        <v>0</v>
      </c>
      <c r="W803" s="43">
        <v>0</v>
      </c>
      <c r="X803" s="43">
        <v>0</v>
      </c>
      <c r="Y803" s="223">
        <v>0</v>
      </c>
      <c r="Z803" s="339"/>
      <c r="AA803" s="228">
        <v>0</v>
      </c>
      <c r="AB803" s="43">
        <v>0</v>
      </c>
      <c r="AC803" s="43">
        <v>0</v>
      </c>
      <c r="AD803" s="43">
        <v>0</v>
      </c>
      <c r="AE803" s="43">
        <v>0</v>
      </c>
      <c r="AF803" s="223">
        <v>0</v>
      </c>
      <c r="AG803" s="234"/>
      <c r="AH803" s="228">
        <v>0</v>
      </c>
      <c r="AI803" s="56">
        <f t="shared" si="137"/>
        <v>16245390</v>
      </c>
      <c r="AJ803" s="40">
        <v>42642</v>
      </c>
      <c r="AK803" s="56">
        <v>16245390</v>
      </c>
      <c r="AL803" s="43">
        <v>0</v>
      </c>
      <c r="AM803" s="43">
        <v>0</v>
      </c>
      <c r="AN803" s="43">
        <v>0</v>
      </c>
      <c r="AO803" s="43">
        <v>0</v>
      </c>
      <c r="AP803" s="43">
        <v>0</v>
      </c>
      <c r="AQ803" s="43">
        <v>0</v>
      </c>
      <c r="AR803" s="43">
        <v>0</v>
      </c>
      <c r="AS803" s="43">
        <v>0</v>
      </c>
      <c r="AT803" s="43">
        <v>0</v>
      </c>
      <c r="AU803" s="43">
        <v>0</v>
      </c>
      <c r="AV803" s="43"/>
      <c r="AW803" s="19"/>
      <c r="AX803" s="24">
        <f t="shared" si="138"/>
        <v>0</v>
      </c>
      <c r="AY803" s="24">
        <f t="shared" si="139"/>
        <v>0</v>
      </c>
      <c r="AZ803" s="24">
        <f t="shared" si="140"/>
        <v>0</v>
      </c>
      <c r="BA803" s="457">
        <f t="shared" si="141"/>
        <v>8</v>
      </c>
      <c r="BB803" s="217">
        <f t="shared" si="145"/>
        <v>1</v>
      </c>
      <c r="BC803" s="216">
        <f t="shared" si="142"/>
        <v>1</v>
      </c>
      <c r="BD803" s="14">
        <f t="shared" si="146"/>
        <v>32</v>
      </c>
      <c r="BE803" s="349">
        <f t="shared" si="144"/>
        <v>16245390</v>
      </c>
    </row>
    <row r="804" spans="1:57" s="14" customFormat="1" x14ac:dyDescent="0.2">
      <c r="A804" s="40">
        <v>42633</v>
      </c>
      <c r="B804" s="22">
        <v>9173171154</v>
      </c>
      <c r="C804" s="22">
        <f>COUNTIF(СписМінфін!$B$2:$B$101,F804)</f>
        <v>1</v>
      </c>
      <c r="D804" s="22">
        <v>9173171154</v>
      </c>
      <c r="E804" s="22" t="str">
        <f t="shared" si="143"/>
        <v>9ТОВАРИСТВО З ОБМЕЖЕНОЮ ВIДПОВIДАЛЬНIСТЮ "ОЛСІДЗ БЛЕК СІ"</v>
      </c>
      <c r="F804" s="71" t="s">
        <v>39</v>
      </c>
      <c r="G804" s="41">
        <v>373924926569</v>
      </c>
      <c r="H804" s="40">
        <v>42633</v>
      </c>
      <c r="I804" s="40">
        <v>42633</v>
      </c>
      <c r="J804" s="40" t="s">
        <v>108</v>
      </c>
      <c r="K804" s="56">
        <v>29053870</v>
      </c>
      <c r="L804" s="40">
        <v>42667</v>
      </c>
      <c r="M804" s="24">
        <f t="shared" si="136"/>
        <v>29053870</v>
      </c>
      <c r="N804" s="40">
        <v>42667</v>
      </c>
      <c r="O804" s="24">
        <v>29053870</v>
      </c>
      <c r="P804" s="43">
        <v>0</v>
      </c>
      <c r="Q804" s="43">
        <v>0</v>
      </c>
      <c r="R804" s="43">
        <v>0</v>
      </c>
      <c r="S804" s="43">
        <v>0</v>
      </c>
      <c r="T804" s="43">
        <v>0</v>
      </c>
      <c r="U804" s="43">
        <v>0</v>
      </c>
      <c r="V804" s="43">
        <v>0</v>
      </c>
      <c r="W804" s="43">
        <v>0</v>
      </c>
      <c r="X804" s="43">
        <v>0</v>
      </c>
      <c r="Y804" s="223">
        <v>0</v>
      </c>
      <c r="Z804" s="339"/>
      <c r="AA804" s="228">
        <v>0</v>
      </c>
      <c r="AB804" s="43">
        <v>0</v>
      </c>
      <c r="AC804" s="43">
        <v>0</v>
      </c>
      <c r="AD804" s="43">
        <v>0</v>
      </c>
      <c r="AE804" s="43">
        <v>0</v>
      </c>
      <c r="AF804" s="223">
        <v>0</v>
      </c>
      <c r="AG804" s="234"/>
      <c r="AH804" s="228">
        <v>0</v>
      </c>
      <c r="AI804" s="56">
        <f t="shared" si="137"/>
        <v>29053870</v>
      </c>
      <c r="AJ804" s="40">
        <v>42669</v>
      </c>
      <c r="AK804" s="56">
        <v>29053870</v>
      </c>
      <c r="AL804" s="43">
        <v>0</v>
      </c>
      <c r="AM804" s="43">
        <v>0</v>
      </c>
      <c r="AN804" s="43">
        <v>0</v>
      </c>
      <c r="AO804" s="43">
        <v>0</v>
      </c>
      <c r="AP804" s="43">
        <v>0</v>
      </c>
      <c r="AQ804" s="43">
        <v>0</v>
      </c>
      <c r="AR804" s="43">
        <v>0</v>
      </c>
      <c r="AS804" s="43">
        <v>0</v>
      </c>
      <c r="AT804" s="43">
        <v>0</v>
      </c>
      <c r="AU804" s="43">
        <v>0</v>
      </c>
      <c r="AV804" s="43"/>
      <c r="AW804" s="19"/>
      <c r="AX804" s="24">
        <f t="shared" si="138"/>
        <v>0</v>
      </c>
      <c r="AY804" s="24">
        <f t="shared" si="139"/>
        <v>0</v>
      </c>
      <c r="AZ804" s="24">
        <f t="shared" si="140"/>
        <v>0</v>
      </c>
      <c r="BA804" s="457">
        <f t="shared" si="141"/>
        <v>9</v>
      </c>
      <c r="BB804" s="217">
        <f t="shared" si="145"/>
        <v>1</v>
      </c>
      <c r="BC804" s="216">
        <f t="shared" si="142"/>
        <v>1</v>
      </c>
      <c r="BD804" s="14">
        <f t="shared" si="146"/>
        <v>34</v>
      </c>
      <c r="BE804" s="349">
        <f t="shared" si="144"/>
        <v>29053870</v>
      </c>
    </row>
    <row r="805" spans="1:57" s="14" customFormat="1" x14ac:dyDescent="0.2">
      <c r="A805" s="40">
        <v>42663</v>
      </c>
      <c r="B805" s="22">
        <v>9198092931</v>
      </c>
      <c r="C805" s="22">
        <f>COUNTIF(СписМінфін!$B$2:$B$101,F805)</f>
        <v>1</v>
      </c>
      <c r="D805" s="22">
        <v>9198092931</v>
      </c>
      <c r="E805" s="22" t="str">
        <f t="shared" si="143"/>
        <v>10ТОВАРИСТВО З ОБМЕЖЕНОЮ ВIДПОВIДАЛЬНIСТЮ "ОЛСІДЗ БЛЕК СІ"</v>
      </c>
      <c r="F805" s="71" t="s">
        <v>39</v>
      </c>
      <c r="G805" s="41">
        <v>373924926569</v>
      </c>
      <c r="H805" s="40">
        <v>42663</v>
      </c>
      <c r="I805" s="40">
        <v>42663</v>
      </c>
      <c r="J805" s="40" t="s">
        <v>108</v>
      </c>
      <c r="K805" s="56">
        <v>138039764</v>
      </c>
      <c r="L805" s="40">
        <v>42755</v>
      </c>
      <c r="M805" s="24">
        <f t="shared" si="136"/>
        <v>138039764</v>
      </c>
      <c r="N805" s="40">
        <v>42755</v>
      </c>
      <c r="O805" s="24">
        <v>138039764</v>
      </c>
      <c r="P805" s="43">
        <v>0</v>
      </c>
      <c r="Q805" s="43">
        <v>0</v>
      </c>
      <c r="R805" s="43">
        <v>0</v>
      </c>
      <c r="S805" s="43">
        <v>0</v>
      </c>
      <c r="T805" s="43">
        <v>0</v>
      </c>
      <c r="U805" s="43">
        <v>0</v>
      </c>
      <c r="V805" s="43">
        <v>0</v>
      </c>
      <c r="W805" s="43">
        <v>0</v>
      </c>
      <c r="X805" s="43">
        <v>0</v>
      </c>
      <c r="Y805" s="223">
        <v>0</v>
      </c>
      <c r="Z805" s="339"/>
      <c r="AA805" s="228">
        <v>0</v>
      </c>
      <c r="AB805" s="43">
        <v>0</v>
      </c>
      <c r="AC805" s="43">
        <v>0</v>
      </c>
      <c r="AD805" s="43">
        <v>0</v>
      </c>
      <c r="AE805" s="43">
        <v>0</v>
      </c>
      <c r="AF805" s="223">
        <v>0</v>
      </c>
      <c r="AG805" s="234"/>
      <c r="AH805" s="228">
        <v>0</v>
      </c>
      <c r="AI805" s="56">
        <f t="shared" si="137"/>
        <v>138039764</v>
      </c>
      <c r="AJ805" s="40">
        <v>42768</v>
      </c>
      <c r="AK805" s="56">
        <v>138039764</v>
      </c>
      <c r="AL805" s="43">
        <v>0</v>
      </c>
      <c r="AM805" s="43">
        <v>0</v>
      </c>
      <c r="AN805" s="43">
        <v>0</v>
      </c>
      <c r="AO805" s="43">
        <v>0</v>
      </c>
      <c r="AP805" s="43">
        <v>0</v>
      </c>
      <c r="AQ805" s="43">
        <v>0</v>
      </c>
      <c r="AR805" s="43">
        <v>0</v>
      </c>
      <c r="AS805" s="43">
        <v>0</v>
      </c>
      <c r="AT805" s="43">
        <v>0</v>
      </c>
      <c r="AU805" s="43">
        <v>0</v>
      </c>
      <c r="AV805" s="43"/>
      <c r="AW805" s="19"/>
      <c r="AX805" s="24">
        <f t="shared" si="138"/>
        <v>0</v>
      </c>
      <c r="AY805" s="24">
        <f t="shared" si="139"/>
        <v>0</v>
      </c>
      <c r="AZ805" s="24">
        <f t="shared" si="140"/>
        <v>0</v>
      </c>
      <c r="BA805" s="457">
        <f t="shared" si="141"/>
        <v>10</v>
      </c>
      <c r="BB805" s="217">
        <f t="shared" si="145"/>
        <v>1</v>
      </c>
      <c r="BC805" s="216">
        <f t="shared" si="142"/>
        <v>1</v>
      </c>
      <c r="BD805" s="14">
        <f t="shared" si="146"/>
        <v>92</v>
      </c>
      <c r="BE805" s="349">
        <f t="shared" si="144"/>
        <v>138039764</v>
      </c>
    </row>
    <row r="806" spans="1:57" s="14" customFormat="1" x14ac:dyDescent="0.2">
      <c r="A806" s="40">
        <v>42692</v>
      </c>
      <c r="B806" s="22">
        <v>9222461771</v>
      </c>
      <c r="C806" s="22">
        <f>COUNTIF(СписМінфін!$B$2:$B$101,F806)</f>
        <v>1</v>
      </c>
      <c r="D806" s="22">
        <v>9222461771</v>
      </c>
      <c r="E806" s="22" t="str">
        <f t="shared" si="143"/>
        <v>11ТОВАРИСТВО З ОБМЕЖЕНОЮ ВIДПОВIДАЛЬНIСТЮ "ОЛСІДЗ БЛЕК СІ"</v>
      </c>
      <c r="F806" s="71" t="s">
        <v>39</v>
      </c>
      <c r="G806" s="41">
        <v>373924926569</v>
      </c>
      <c r="H806" s="40">
        <v>42692</v>
      </c>
      <c r="I806" s="40">
        <v>42692</v>
      </c>
      <c r="J806" s="40" t="s">
        <v>108</v>
      </c>
      <c r="K806" s="56">
        <v>79239880</v>
      </c>
      <c r="L806" s="40">
        <v>42782</v>
      </c>
      <c r="M806" s="24">
        <f t="shared" si="136"/>
        <v>79239880</v>
      </c>
      <c r="N806" s="40">
        <v>42782</v>
      </c>
      <c r="O806" s="24">
        <v>79239880</v>
      </c>
      <c r="P806" s="43">
        <v>0</v>
      </c>
      <c r="Q806" s="43">
        <v>0</v>
      </c>
      <c r="R806" s="43">
        <v>0</v>
      </c>
      <c r="S806" s="43">
        <v>0</v>
      </c>
      <c r="T806" s="43">
        <v>0</v>
      </c>
      <c r="U806" s="43">
        <v>0</v>
      </c>
      <c r="V806" s="43">
        <v>0</v>
      </c>
      <c r="W806" s="43">
        <v>0</v>
      </c>
      <c r="X806" s="43">
        <v>0</v>
      </c>
      <c r="Y806" s="223">
        <v>0</v>
      </c>
      <c r="Z806" s="339"/>
      <c r="AA806" s="228">
        <v>0</v>
      </c>
      <c r="AB806" s="43">
        <v>0</v>
      </c>
      <c r="AC806" s="43">
        <v>0</v>
      </c>
      <c r="AD806" s="43">
        <v>0</v>
      </c>
      <c r="AE806" s="43">
        <v>0</v>
      </c>
      <c r="AF806" s="223">
        <v>0</v>
      </c>
      <c r="AG806" s="234"/>
      <c r="AH806" s="228">
        <v>0</v>
      </c>
      <c r="AI806" s="56">
        <f t="shared" si="137"/>
        <v>79239880</v>
      </c>
      <c r="AJ806" s="40">
        <v>42786</v>
      </c>
      <c r="AK806" s="56">
        <v>79239880</v>
      </c>
      <c r="AL806" s="43">
        <v>0</v>
      </c>
      <c r="AM806" s="43">
        <v>0</v>
      </c>
      <c r="AN806" s="43">
        <v>0</v>
      </c>
      <c r="AO806" s="43">
        <v>0</v>
      </c>
      <c r="AP806" s="43">
        <v>0</v>
      </c>
      <c r="AQ806" s="43">
        <v>0</v>
      </c>
      <c r="AR806" s="43">
        <v>0</v>
      </c>
      <c r="AS806" s="43">
        <v>0</v>
      </c>
      <c r="AT806" s="43">
        <v>0</v>
      </c>
      <c r="AU806" s="43">
        <v>0</v>
      </c>
      <c r="AV806" s="43"/>
      <c r="AW806" s="19"/>
      <c r="AX806" s="24">
        <f t="shared" si="138"/>
        <v>0</v>
      </c>
      <c r="AY806" s="24">
        <f t="shared" si="139"/>
        <v>0</v>
      </c>
      <c r="AZ806" s="24">
        <f t="shared" si="140"/>
        <v>0</v>
      </c>
      <c r="BA806" s="457">
        <f t="shared" si="141"/>
        <v>11</v>
      </c>
      <c r="BB806" s="217">
        <f t="shared" si="145"/>
        <v>1</v>
      </c>
      <c r="BC806" s="216">
        <f t="shared" si="142"/>
        <v>1</v>
      </c>
      <c r="BD806" s="14">
        <f t="shared" si="146"/>
        <v>90</v>
      </c>
      <c r="BE806" s="349">
        <f t="shared" si="144"/>
        <v>79239880</v>
      </c>
    </row>
    <row r="807" spans="1:57" s="14" customFormat="1" hidden="1" x14ac:dyDescent="0.2">
      <c r="A807" s="40">
        <v>42724</v>
      </c>
      <c r="B807" s="22">
        <v>9246517838</v>
      </c>
      <c r="C807" s="22">
        <f>COUNTIF(СписМінфін!$B$2:$B$101,F807)</f>
        <v>1</v>
      </c>
      <c r="D807" s="22">
        <v>9246517838</v>
      </c>
      <c r="E807" s="22" t="str">
        <f t="shared" si="143"/>
        <v>12ТОВАРИСТВО З ОБМЕЖЕНОЮ ВIДПОВIДАЛЬНIСТЮ "ОЛСІДЗ БЛЕК СІ"</v>
      </c>
      <c r="F807" s="71" t="s">
        <v>39</v>
      </c>
      <c r="G807" s="41">
        <v>373924926569</v>
      </c>
      <c r="H807" s="40">
        <v>42724</v>
      </c>
      <c r="I807" s="40">
        <v>42724</v>
      </c>
      <c r="J807" s="40" t="s">
        <v>108</v>
      </c>
      <c r="K807" s="56">
        <v>30418524</v>
      </c>
      <c r="L807" s="43">
        <v>0</v>
      </c>
      <c r="M807" s="24">
        <f t="shared" si="136"/>
        <v>0</v>
      </c>
      <c r="N807" s="43">
        <v>0</v>
      </c>
      <c r="O807" s="56">
        <v>0</v>
      </c>
      <c r="P807" s="43">
        <v>0</v>
      </c>
      <c r="Q807" s="43">
        <v>0</v>
      </c>
      <c r="R807" s="43">
        <v>0</v>
      </c>
      <c r="S807" s="43">
        <v>0</v>
      </c>
      <c r="T807" s="43">
        <v>0</v>
      </c>
      <c r="U807" s="43">
        <v>0</v>
      </c>
      <c r="V807" s="43">
        <v>0</v>
      </c>
      <c r="W807" s="43">
        <v>0</v>
      </c>
      <c r="X807" s="43">
        <v>0</v>
      </c>
      <c r="Y807" s="223">
        <v>0</v>
      </c>
      <c r="Z807" s="339"/>
      <c r="AA807" s="228">
        <v>0</v>
      </c>
      <c r="AB807" s="43">
        <v>0</v>
      </c>
      <c r="AC807" s="43">
        <v>0</v>
      </c>
      <c r="AD807" s="43">
        <v>0</v>
      </c>
      <c r="AE807" s="43">
        <v>0</v>
      </c>
      <c r="AF807" s="223">
        <v>0</v>
      </c>
      <c r="AG807" s="234"/>
      <c r="AH807" s="228">
        <v>0</v>
      </c>
      <c r="AI807" s="56">
        <f t="shared" si="137"/>
        <v>0</v>
      </c>
      <c r="AJ807" s="43">
        <v>0</v>
      </c>
      <c r="AK807" s="43">
        <v>0</v>
      </c>
      <c r="AL807" s="43">
        <v>0</v>
      </c>
      <c r="AM807" s="43">
        <v>0</v>
      </c>
      <c r="AN807" s="43">
        <v>0</v>
      </c>
      <c r="AO807" s="43">
        <v>0</v>
      </c>
      <c r="AP807" s="43">
        <v>0</v>
      </c>
      <c r="AQ807" s="43">
        <v>0</v>
      </c>
      <c r="AR807" s="43">
        <v>0</v>
      </c>
      <c r="AS807" s="43">
        <v>0</v>
      </c>
      <c r="AT807" s="43">
        <v>0</v>
      </c>
      <c r="AU807" s="43">
        <v>0</v>
      </c>
      <c r="AV807" s="43"/>
      <c r="AW807" s="19"/>
      <c r="AX807" s="24">
        <f t="shared" si="138"/>
        <v>30418524</v>
      </c>
      <c r="AY807" s="24">
        <f t="shared" si="139"/>
        <v>0</v>
      </c>
      <c r="AZ807" s="24">
        <f t="shared" si="140"/>
        <v>30418524</v>
      </c>
      <c r="BA807" s="457">
        <f t="shared" si="141"/>
        <v>12</v>
      </c>
      <c r="BB807" s="217" t="str">
        <f t="shared" si="145"/>
        <v>Немає висновку</v>
      </c>
      <c r="BC807" s="216" t="str">
        <f t="shared" si="142"/>
        <v>Немає висновку</v>
      </c>
      <c r="BD807" s="14" t="str">
        <f t="shared" si="146"/>
        <v>Немає висновку</v>
      </c>
      <c r="BE807" s="349">
        <f t="shared" si="144"/>
        <v>30418524</v>
      </c>
    </row>
    <row r="808" spans="1:57" s="14" customFormat="1" hidden="1" x14ac:dyDescent="0.2">
      <c r="A808" s="40">
        <v>42663</v>
      </c>
      <c r="B808" s="22">
        <v>9198378100</v>
      </c>
      <c r="C808" s="22">
        <f>COUNTIF(СписМінфін!$B$2:$B$101,F808)</f>
        <v>1</v>
      </c>
      <c r="D808" s="22">
        <v>9198378100</v>
      </c>
      <c r="E808" s="22" t="str">
        <f t="shared" si="143"/>
        <v>10ТОВАРИСТВО З ОБМЕЖЕНОЮ ВIДПОВIДАЛЬНIСТЮ "ОПТІМУС ПЛЮС"</v>
      </c>
      <c r="F808" s="71" t="s">
        <v>5</v>
      </c>
      <c r="G808" s="41">
        <v>367268404610</v>
      </c>
      <c r="H808" s="40">
        <v>42663</v>
      </c>
      <c r="I808" s="40">
        <v>42663</v>
      </c>
      <c r="J808" s="40" t="s">
        <v>108</v>
      </c>
      <c r="K808" s="42">
        <v>300000000</v>
      </c>
      <c r="L808" s="43">
        <v>0</v>
      </c>
      <c r="M808" s="24">
        <f t="shared" si="136"/>
        <v>0</v>
      </c>
      <c r="N808" s="43">
        <v>0</v>
      </c>
      <c r="O808" s="56">
        <v>0</v>
      </c>
      <c r="P808" s="43">
        <v>0</v>
      </c>
      <c r="Q808" s="43">
        <v>0</v>
      </c>
      <c r="R808" s="43">
        <v>0</v>
      </c>
      <c r="S808" s="43">
        <v>0</v>
      </c>
      <c r="T808" s="43">
        <v>0</v>
      </c>
      <c r="U808" s="43">
        <v>0</v>
      </c>
      <c r="V808" s="43">
        <v>0</v>
      </c>
      <c r="W808" s="43">
        <v>0</v>
      </c>
      <c r="X808" s="43">
        <v>0</v>
      </c>
      <c r="Y808" s="223">
        <v>0</v>
      </c>
      <c r="Z808" s="339"/>
      <c r="AA808" s="228">
        <v>0</v>
      </c>
      <c r="AB808" s="43">
        <v>0</v>
      </c>
      <c r="AC808" s="43">
        <v>0</v>
      </c>
      <c r="AD808" s="43">
        <v>0</v>
      </c>
      <c r="AE808" s="43">
        <v>0</v>
      </c>
      <c r="AF808" s="223">
        <v>0</v>
      </c>
      <c r="AG808" s="234"/>
      <c r="AH808" s="228">
        <v>0</v>
      </c>
      <c r="AI808" s="56">
        <f t="shared" si="137"/>
        <v>0</v>
      </c>
      <c r="AJ808" s="43">
        <v>0</v>
      </c>
      <c r="AK808" s="43">
        <v>0</v>
      </c>
      <c r="AL808" s="43">
        <v>0</v>
      </c>
      <c r="AM808" s="43">
        <v>0</v>
      </c>
      <c r="AN808" s="43">
        <v>0</v>
      </c>
      <c r="AO808" s="43">
        <v>0</v>
      </c>
      <c r="AP808" s="43">
        <v>0</v>
      </c>
      <c r="AQ808" s="43">
        <v>0</v>
      </c>
      <c r="AR808" s="43">
        <v>0</v>
      </c>
      <c r="AS808" s="43">
        <v>0</v>
      </c>
      <c r="AT808" s="43">
        <v>0</v>
      </c>
      <c r="AU808" s="43">
        <v>0</v>
      </c>
      <c r="AV808" s="43"/>
      <c r="AW808" s="19"/>
      <c r="AX808" s="24">
        <f t="shared" si="138"/>
        <v>300000000</v>
      </c>
      <c r="AY808" s="24">
        <f t="shared" si="139"/>
        <v>0</v>
      </c>
      <c r="AZ808" s="24">
        <f t="shared" si="140"/>
        <v>300000000</v>
      </c>
      <c r="BA808" s="457">
        <f t="shared" si="141"/>
        <v>10</v>
      </c>
      <c r="BB808" s="217" t="str">
        <f t="shared" si="145"/>
        <v>Немає висновку</v>
      </c>
      <c r="BC808" s="216" t="str">
        <f t="shared" si="142"/>
        <v>Немає висновку</v>
      </c>
      <c r="BD808" s="14" t="str">
        <f t="shared" si="146"/>
        <v>Немає висновку</v>
      </c>
      <c r="BE808" s="349">
        <f t="shared" si="144"/>
        <v>300000000</v>
      </c>
    </row>
    <row r="809" spans="1:57" s="14" customFormat="1" x14ac:dyDescent="0.2">
      <c r="A809" s="40">
        <v>42450</v>
      </c>
      <c r="B809" s="22">
        <v>9040012390</v>
      </c>
      <c r="C809" s="22">
        <f>COUNTIF(СписМінфін!$B$2:$B$101,F809)</f>
        <v>1</v>
      </c>
      <c r="D809" s="22">
        <v>9040012390</v>
      </c>
      <c r="E809" s="22" t="str">
        <f t="shared" si="143"/>
        <v>3ТОВАРИСТВО З ОБМЕЖЕНОЮ ВIДПОВIДАЛЬНIСТЮ "ПАККО ХОЛДИНГ"</v>
      </c>
      <c r="F809" s="71" t="s">
        <v>96</v>
      </c>
      <c r="G809" s="41">
        <v>349284703184</v>
      </c>
      <c r="H809" s="40">
        <v>42450</v>
      </c>
      <c r="I809" s="40">
        <v>42450</v>
      </c>
      <c r="J809" s="40" t="s">
        <v>108</v>
      </c>
      <c r="K809" s="42">
        <v>27969103</v>
      </c>
      <c r="L809" s="40">
        <v>42480</v>
      </c>
      <c r="M809" s="24">
        <f t="shared" si="136"/>
        <v>27969103</v>
      </c>
      <c r="N809" s="40">
        <v>42481</v>
      </c>
      <c r="O809" s="24">
        <v>27969103</v>
      </c>
      <c r="P809" s="43">
        <v>0</v>
      </c>
      <c r="Q809" s="43">
        <v>0</v>
      </c>
      <c r="R809" s="43">
        <v>0</v>
      </c>
      <c r="S809" s="43">
        <v>0</v>
      </c>
      <c r="T809" s="43">
        <v>0</v>
      </c>
      <c r="U809" s="43">
        <v>0</v>
      </c>
      <c r="V809" s="43">
        <v>0</v>
      </c>
      <c r="W809" s="43">
        <v>0</v>
      </c>
      <c r="X809" s="43">
        <v>0</v>
      </c>
      <c r="Y809" s="223">
        <v>0</v>
      </c>
      <c r="Z809" s="339"/>
      <c r="AA809" s="228">
        <v>0</v>
      </c>
      <c r="AB809" s="43">
        <v>0</v>
      </c>
      <c r="AC809" s="43">
        <v>0</v>
      </c>
      <c r="AD809" s="43">
        <v>0</v>
      </c>
      <c r="AE809" s="43">
        <v>0</v>
      </c>
      <c r="AF809" s="223">
        <v>0</v>
      </c>
      <c r="AG809" s="234"/>
      <c r="AH809" s="228">
        <v>0</v>
      </c>
      <c r="AI809" s="56">
        <f t="shared" si="137"/>
        <v>27969103</v>
      </c>
      <c r="AJ809" s="40">
        <v>42520</v>
      </c>
      <c r="AK809" s="56">
        <v>27969103</v>
      </c>
      <c r="AL809" s="43">
        <v>0</v>
      </c>
      <c r="AM809" s="43">
        <v>0</v>
      </c>
      <c r="AN809" s="43">
        <v>0</v>
      </c>
      <c r="AO809" s="43">
        <v>0</v>
      </c>
      <c r="AP809" s="43">
        <v>0</v>
      </c>
      <c r="AQ809" s="43">
        <v>0</v>
      </c>
      <c r="AR809" s="43">
        <v>0</v>
      </c>
      <c r="AS809" s="43">
        <v>0</v>
      </c>
      <c r="AT809" s="43">
        <v>0</v>
      </c>
      <c r="AU809" s="43">
        <v>0</v>
      </c>
      <c r="AV809" s="43"/>
      <c r="AW809" s="19"/>
      <c r="AX809" s="24">
        <f t="shared" si="138"/>
        <v>0</v>
      </c>
      <c r="AY809" s="24">
        <f t="shared" si="139"/>
        <v>0</v>
      </c>
      <c r="AZ809" s="24">
        <f t="shared" si="140"/>
        <v>0</v>
      </c>
      <c r="BA809" s="457">
        <f t="shared" si="141"/>
        <v>3</v>
      </c>
      <c r="BB809" s="217">
        <f t="shared" si="145"/>
        <v>1</v>
      </c>
      <c r="BC809" s="216">
        <f t="shared" si="142"/>
        <v>1</v>
      </c>
      <c r="BD809" s="14">
        <f t="shared" si="146"/>
        <v>31</v>
      </c>
      <c r="BE809" s="349">
        <f t="shared" si="144"/>
        <v>27969103</v>
      </c>
    </row>
    <row r="810" spans="1:57" s="14" customFormat="1" x14ac:dyDescent="0.2">
      <c r="A810" s="40">
        <v>42480</v>
      </c>
      <c r="B810" s="22">
        <v>9060818621</v>
      </c>
      <c r="C810" s="22">
        <f>COUNTIF(СписМінфін!$B$2:$B$101,F810)</f>
        <v>1</v>
      </c>
      <c r="D810" s="22">
        <v>9060818621</v>
      </c>
      <c r="E810" s="22" t="str">
        <f t="shared" si="143"/>
        <v>4ТОВАРИСТВО З ОБМЕЖЕНОЮ ВIДПОВIДАЛЬНIСТЮ "ПАККО ХОЛДИНГ"</v>
      </c>
      <c r="F810" s="71" t="s">
        <v>96</v>
      </c>
      <c r="G810" s="41">
        <v>349284703184</v>
      </c>
      <c r="H810" s="40">
        <v>42480</v>
      </c>
      <c r="I810" s="40">
        <v>42480</v>
      </c>
      <c r="J810" s="40" t="s">
        <v>108</v>
      </c>
      <c r="K810" s="42">
        <v>49724738</v>
      </c>
      <c r="L810" s="40">
        <v>42514</v>
      </c>
      <c r="M810" s="24">
        <f t="shared" si="136"/>
        <v>49724738</v>
      </c>
      <c r="N810" s="40">
        <v>42514</v>
      </c>
      <c r="O810" s="24">
        <v>49724738</v>
      </c>
      <c r="P810" s="43">
        <v>0</v>
      </c>
      <c r="Q810" s="43">
        <v>0</v>
      </c>
      <c r="R810" s="43">
        <v>0</v>
      </c>
      <c r="S810" s="43">
        <v>0</v>
      </c>
      <c r="T810" s="43">
        <v>0</v>
      </c>
      <c r="U810" s="43">
        <v>0</v>
      </c>
      <c r="V810" s="43">
        <v>0</v>
      </c>
      <c r="W810" s="43">
        <v>0</v>
      </c>
      <c r="X810" s="43">
        <v>0</v>
      </c>
      <c r="Y810" s="223">
        <v>0</v>
      </c>
      <c r="Z810" s="339"/>
      <c r="AA810" s="228">
        <v>0</v>
      </c>
      <c r="AB810" s="43">
        <v>0</v>
      </c>
      <c r="AC810" s="43">
        <v>0</v>
      </c>
      <c r="AD810" s="43">
        <v>0</v>
      </c>
      <c r="AE810" s="43">
        <v>0</v>
      </c>
      <c r="AF810" s="223">
        <v>0</v>
      </c>
      <c r="AG810" s="234"/>
      <c r="AH810" s="228">
        <v>0</v>
      </c>
      <c r="AI810" s="56">
        <f t="shared" si="137"/>
        <v>49724738</v>
      </c>
      <c r="AJ810" s="40">
        <v>42520</v>
      </c>
      <c r="AK810" s="56">
        <v>49724738</v>
      </c>
      <c r="AL810" s="43">
        <v>0</v>
      </c>
      <c r="AM810" s="43">
        <v>0</v>
      </c>
      <c r="AN810" s="43">
        <v>0</v>
      </c>
      <c r="AO810" s="43">
        <v>0</v>
      </c>
      <c r="AP810" s="43">
        <v>0</v>
      </c>
      <c r="AQ810" s="43">
        <v>0</v>
      </c>
      <c r="AR810" s="43">
        <v>0</v>
      </c>
      <c r="AS810" s="43">
        <v>0</v>
      </c>
      <c r="AT810" s="43">
        <v>0</v>
      </c>
      <c r="AU810" s="43">
        <v>0</v>
      </c>
      <c r="AV810" s="43"/>
      <c r="AW810" s="19"/>
      <c r="AX810" s="24">
        <f t="shared" si="138"/>
        <v>0</v>
      </c>
      <c r="AY810" s="24">
        <f t="shared" si="139"/>
        <v>0</v>
      </c>
      <c r="AZ810" s="24">
        <f t="shared" si="140"/>
        <v>0</v>
      </c>
      <c r="BA810" s="457">
        <f t="shared" si="141"/>
        <v>4</v>
      </c>
      <c r="BB810" s="217">
        <f t="shared" si="145"/>
        <v>1</v>
      </c>
      <c r="BC810" s="216">
        <f t="shared" si="142"/>
        <v>1</v>
      </c>
      <c r="BD810" s="14">
        <f t="shared" si="146"/>
        <v>34</v>
      </c>
      <c r="BE810" s="349">
        <f t="shared" si="144"/>
        <v>49724738</v>
      </c>
    </row>
    <row r="811" spans="1:57" s="14" customFormat="1" x14ac:dyDescent="0.2">
      <c r="A811" s="40">
        <v>42510</v>
      </c>
      <c r="B811" s="22">
        <v>9082231349</v>
      </c>
      <c r="C811" s="22">
        <f>COUNTIF(СписМінфін!$B$2:$B$101,F811)</f>
        <v>1</v>
      </c>
      <c r="D811" s="22">
        <v>9082231349</v>
      </c>
      <c r="E811" s="22" t="str">
        <f t="shared" si="143"/>
        <v>5ТОВАРИСТВО З ОБМЕЖЕНОЮ ВIДПОВIДАЛЬНIСТЮ "ПАККО ХОЛДИНГ"</v>
      </c>
      <c r="F811" s="71" t="s">
        <v>96</v>
      </c>
      <c r="G811" s="41">
        <v>349284703184</v>
      </c>
      <c r="H811" s="40">
        <v>42510</v>
      </c>
      <c r="I811" s="40">
        <v>42510</v>
      </c>
      <c r="J811" s="40" t="s">
        <v>108</v>
      </c>
      <c r="K811" s="42">
        <v>17631364</v>
      </c>
      <c r="L811" s="40">
        <v>42571</v>
      </c>
      <c r="M811" s="24">
        <f t="shared" si="136"/>
        <v>17631364</v>
      </c>
      <c r="N811" s="40">
        <v>42572</v>
      </c>
      <c r="O811" s="24">
        <v>17631364</v>
      </c>
      <c r="P811" s="43">
        <v>0</v>
      </c>
      <c r="Q811" s="43">
        <v>0</v>
      </c>
      <c r="R811" s="43">
        <v>0</v>
      </c>
      <c r="S811" s="43">
        <v>0</v>
      </c>
      <c r="T811" s="43">
        <v>0</v>
      </c>
      <c r="U811" s="43">
        <v>0</v>
      </c>
      <c r="V811" s="43">
        <v>0</v>
      </c>
      <c r="W811" s="43">
        <v>0</v>
      </c>
      <c r="X811" s="43">
        <v>0</v>
      </c>
      <c r="Y811" s="223">
        <v>0</v>
      </c>
      <c r="Z811" s="339"/>
      <c r="AA811" s="228">
        <v>0</v>
      </c>
      <c r="AB811" s="43">
        <v>0</v>
      </c>
      <c r="AC811" s="43">
        <v>0</v>
      </c>
      <c r="AD811" s="43">
        <v>0</v>
      </c>
      <c r="AE811" s="43">
        <v>0</v>
      </c>
      <c r="AF811" s="223">
        <v>0</v>
      </c>
      <c r="AG811" s="234"/>
      <c r="AH811" s="228">
        <v>0</v>
      </c>
      <c r="AI811" s="56">
        <f t="shared" si="137"/>
        <v>17631364</v>
      </c>
      <c r="AJ811" s="40">
        <v>42580</v>
      </c>
      <c r="AK811" s="56">
        <v>17631364</v>
      </c>
      <c r="AL811" s="43">
        <v>0</v>
      </c>
      <c r="AM811" s="43">
        <v>0</v>
      </c>
      <c r="AN811" s="43">
        <v>0</v>
      </c>
      <c r="AO811" s="43">
        <v>0</v>
      </c>
      <c r="AP811" s="43">
        <v>0</v>
      </c>
      <c r="AQ811" s="43">
        <v>0</v>
      </c>
      <c r="AR811" s="43">
        <v>0</v>
      </c>
      <c r="AS811" s="43">
        <v>0</v>
      </c>
      <c r="AT811" s="43">
        <v>0</v>
      </c>
      <c r="AU811" s="43">
        <v>0</v>
      </c>
      <c r="AV811" s="43"/>
      <c r="AW811" s="19"/>
      <c r="AX811" s="24">
        <f t="shared" si="138"/>
        <v>0</v>
      </c>
      <c r="AY811" s="24">
        <f t="shared" si="139"/>
        <v>0</v>
      </c>
      <c r="AZ811" s="24">
        <f t="shared" si="140"/>
        <v>0</v>
      </c>
      <c r="BA811" s="457">
        <f t="shared" si="141"/>
        <v>5</v>
      </c>
      <c r="BB811" s="217">
        <f t="shared" si="145"/>
        <v>1</v>
      </c>
      <c r="BC811" s="216">
        <f t="shared" si="142"/>
        <v>1</v>
      </c>
      <c r="BD811" s="14">
        <f t="shared" si="146"/>
        <v>62</v>
      </c>
      <c r="BE811" s="349">
        <f t="shared" si="144"/>
        <v>17631364</v>
      </c>
    </row>
    <row r="812" spans="1:57" s="14" customFormat="1" hidden="1" x14ac:dyDescent="0.2">
      <c r="A812" s="40">
        <v>42422</v>
      </c>
      <c r="B812" s="22">
        <v>9021887697</v>
      </c>
      <c r="C812" s="22">
        <f>COUNTIF(СписМінфін!$B$2:$B$101,F812)</f>
        <v>1</v>
      </c>
      <c r="D812" s="22">
        <v>9021887697</v>
      </c>
      <c r="E812" s="22" t="str">
        <f t="shared" si="143"/>
        <v>2ТОВАРИСТВО З ОБМЕЖЕНОЮ ВIДПОВIДАЛЬНIСТЮ "ПЕРШЕ ТРАВНЯ КОМБІКОРМОВИЙ ЗАВОД"</v>
      </c>
      <c r="F812" s="71" t="s">
        <v>14</v>
      </c>
      <c r="G812" s="41">
        <v>363302223255</v>
      </c>
      <c r="H812" s="40">
        <v>42422</v>
      </c>
      <c r="I812" s="40">
        <v>42422</v>
      </c>
      <c r="J812" s="40" t="s">
        <v>108</v>
      </c>
      <c r="K812" s="42">
        <v>28000000</v>
      </c>
      <c r="L812" s="43">
        <v>0</v>
      </c>
      <c r="M812" s="24">
        <f t="shared" si="136"/>
        <v>0</v>
      </c>
      <c r="N812" s="43">
        <v>0</v>
      </c>
      <c r="O812" s="56">
        <v>0</v>
      </c>
      <c r="P812" s="43">
        <v>0</v>
      </c>
      <c r="Q812" s="43">
        <v>0</v>
      </c>
      <c r="R812" s="43">
        <v>0</v>
      </c>
      <c r="S812" s="43">
        <v>0</v>
      </c>
      <c r="T812" s="43">
        <v>0</v>
      </c>
      <c r="U812" s="43">
        <v>0</v>
      </c>
      <c r="V812" s="43">
        <v>0</v>
      </c>
      <c r="W812" s="43">
        <v>0</v>
      </c>
      <c r="X812" s="43">
        <v>0</v>
      </c>
      <c r="Y812" s="223">
        <v>0</v>
      </c>
      <c r="Z812" s="339"/>
      <c r="AA812" s="228">
        <v>0</v>
      </c>
      <c r="AB812" s="43">
        <v>0</v>
      </c>
      <c r="AC812" s="43">
        <v>0</v>
      </c>
      <c r="AD812" s="43">
        <v>0</v>
      </c>
      <c r="AE812" s="43">
        <v>0</v>
      </c>
      <c r="AF812" s="223">
        <v>0</v>
      </c>
      <c r="AG812" s="234"/>
      <c r="AH812" s="228">
        <v>0</v>
      </c>
      <c r="AI812" s="56">
        <f t="shared" si="137"/>
        <v>0</v>
      </c>
      <c r="AJ812" s="43">
        <v>0</v>
      </c>
      <c r="AK812" s="43">
        <v>0</v>
      </c>
      <c r="AL812" s="43">
        <v>0</v>
      </c>
      <c r="AM812" s="43">
        <v>0</v>
      </c>
      <c r="AN812" s="43">
        <v>0</v>
      </c>
      <c r="AO812" s="43">
        <v>0</v>
      </c>
      <c r="AP812" s="43">
        <v>0</v>
      </c>
      <c r="AQ812" s="43">
        <v>0</v>
      </c>
      <c r="AR812" s="43">
        <v>0</v>
      </c>
      <c r="AS812" s="43">
        <v>0</v>
      </c>
      <c r="AT812" s="43">
        <v>0</v>
      </c>
      <c r="AU812" s="43">
        <v>0</v>
      </c>
      <c r="AV812" s="43"/>
      <c r="AW812" s="19"/>
      <c r="AX812" s="24">
        <f t="shared" si="138"/>
        <v>28000000</v>
      </c>
      <c r="AY812" s="24">
        <f t="shared" si="139"/>
        <v>0</v>
      </c>
      <c r="AZ812" s="24">
        <f t="shared" si="140"/>
        <v>28000000</v>
      </c>
      <c r="BA812" s="457">
        <f t="shared" si="141"/>
        <v>2</v>
      </c>
      <c r="BB812" s="217" t="str">
        <f t="shared" si="145"/>
        <v>Немає висновку</v>
      </c>
      <c r="BC812" s="216" t="str">
        <f t="shared" si="142"/>
        <v>Немає висновку</v>
      </c>
      <c r="BD812" s="14" t="str">
        <f t="shared" si="146"/>
        <v>Немає висновку</v>
      </c>
      <c r="BE812" s="349">
        <f t="shared" si="144"/>
        <v>28000000</v>
      </c>
    </row>
    <row r="813" spans="1:57" s="14" customFormat="1" x14ac:dyDescent="0.2">
      <c r="A813" s="40">
        <v>42422</v>
      </c>
      <c r="B813" s="22">
        <v>9022249478</v>
      </c>
      <c r="C813" s="22">
        <f>COUNTIF(СписМінфін!$B$2:$B$101,F813)</f>
        <v>1</v>
      </c>
      <c r="D813" s="22">
        <v>9022249478</v>
      </c>
      <c r="E813" s="22" t="str">
        <f t="shared" si="143"/>
        <v>2ТОВАРИСТВО З ОБМЕЖЕНОЮ ВIДПОВIДАЛЬНIСТЮ "ПОБУЖСЬКИЙ ФЕРОНІКЕЛЕВИЙ КОМБІНАТ"</v>
      </c>
      <c r="F813" s="71" t="s">
        <v>50</v>
      </c>
      <c r="G813" s="41">
        <v>310769526557</v>
      </c>
      <c r="H813" s="40">
        <v>42422</v>
      </c>
      <c r="I813" s="40">
        <v>42422</v>
      </c>
      <c r="J813" s="40" t="s">
        <v>108</v>
      </c>
      <c r="K813" s="42">
        <v>28564040</v>
      </c>
      <c r="L813" s="40">
        <v>42450</v>
      </c>
      <c r="M813" s="24">
        <f t="shared" si="136"/>
        <v>28564040</v>
      </c>
      <c r="N813" s="40">
        <v>42451</v>
      </c>
      <c r="O813" s="24">
        <v>28564040</v>
      </c>
      <c r="P813" s="43">
        <v>0</v>
      </c>
      <c r="Q813" s="43">
        <v>0</v>
      </c>
      <c r="R813" s="43">
        <v>0</v>
      </c>
      <c r="S813" s="43">
        <v>0</v>
      </c>
      <c r="T813" s="43">
        <v>0</v>
      </c>
      <c r="U813" s="43">
        <v>0</v>
      </c>
      <c r="V813" s="43">
        <v>0</v>
      </c>
      <c r="W813" s="43">
        <v>0</v>
      </c>
      <c r="X813" s="43">
        <v>0</v>
      </c>
      <c r="Y813" s="223">
        <v>0</v>
      </c>
      <c r="Z813" s="339"/>
      <c r="AA813" s="228">
        <v>0</v>
      </c>
      <c r="AB813" s="43">
        <v>0</v>
      </c>
      <c r="AC813" s="43">
        <v>0</v>
      </c>
      <c r="AD813" s="43">
        <v>0</v>
      </c>
      <c r="AE813" s="43">
        <v>0</v>
      </c>
      <c r="AF813" s="223">
        <v>0</v>
      </c>
      <c r="AG813" s="234"/>
      <c r="AH813" s="228">
        <v>0</v>
      </c>
      <c r="AI813" s="56">
        <f t="shared" si="137"/>
        <v>28564040</v>
      </c>
      <c r="AJ813" s="40">
        <v>42458</v>
      </c>
      <c r="AK813" s="56">
        <v>28564040</v>
      </c>
      <c r="AL813" s="43">
        <v>0</v>
      </c>
      <c r="AM813" s="43">
        <v>0</v>
      </c>
      <c r="AN813" s="43">
        <v>0</v>
      </c>
      <c r="AO813" s="43">
        <v>0</v>
      </c>
      <c r="AP813" s="43">
        <v>0</v>
      </c>
      <c r="AQ813" s="43">
        <v>0</v>
      </c>
      <c r="AR813" s="43">
        <v>0</v>
      </c>
      <c r="AS813" s="43">
        <v>0</v>
      </c>
      <c r="AT813" s="43">
        <v>0</v>
      </c>
      <c r="AU813" s="43">
        <v>0</v>
      </c>
      <c r="AV813" s="43"/>
      <c r="AW813" s="19"/>
      <c r="AX813" s="24">
        <f t="shared" si="138"/>
        <v>0</v>
      </c>
      <c r="AY813" s="24">
        <f t="shared" si="139"/>
        <v>0</v>
      </c>
      <c r="AZ813" s="24">
        <f t="shared" si="140"/>
        <v>0</v>
      </c>
      <c r="BA813" s="457">
        <f t="shared" si="141"/>
        <v>2</v>
      </c>
      <c r="BB813" s="217">
        <f t="shared" si="145"/>
        <v>1</v>
      </c>
      <c r="BC813" s="216">
        <f t="shared" si="142"/>
        <v>1</v>
      </c>
      <c r="BD813" s="14">
        <f t="shared" si="146"/>
        <v>29</v>
      </c>
      <c r="BE813" s="349">
        <f t="shared" si="144"/>
        <v>28564040</v>
      </c>
    </row>
    <row r="814" spans="1:57" s="14" customFormat="1" x14ac:dyDescent="0.2">
      <c r="A814" s="40">
        <v>42450</v>
      </c>
      <c r="B814" s="22">
        <v>9039966320</v>
      </c>
      <c r="C814" s="22">
        <f>COUNTIF(СписМінфін!$B$2:$B$101,F814)</f>
        <v>1</v>
      </c>
      <c r="D814" s="22">
        <v>9039966320</v>
      </c>
      <c r="E814" s="22" t="str">
        <f t="shared" si="143"/>
        <v>3ТОВАРИСТВО З ОБМЕЖЕНОЮ ВIДПОВIДАЛЬНIСТЮ "ПОБУЖСЬКИЙ ФЕРОНІКЕЛЕВИЙ КОМБІНАТ"</v>
      </c>
      <c r="F814" s="71" t="s">
        <v>50</v>
      </c>
      <c r="G814" s="41">
        <v>310769526557</v>
      </c>
      <c r="H814" s="40">
        <v>42450</v>
      </c>
      <c r="I814" s="40">
        <v>42450</v>
      </c>
      <c r="J814" s="40" t="s">
        <v>108</v>
      </c>
      <c r="K814" s="42">
        <v>24017852</v>
      </c>
      <c r="L814" s="40">
        <v>42480</v>
      </c>
      <c r="M814" s="24">
        <f t="shared" si="136"/>
        <v>24017852</v>
      </c>
      <c r="N814" s="40">
        <v>42481</v>
      </c>
      <c r="O814" s="24">
        <v>24017852</v>
      </c>
      <c r="P814" s="43">
        <v>0</v>
      </c>
      <c r="Q814" s="43">
        <v>0</v>
      </c>
      <c r="R814" s="43">
        <v>0</v>
      </c>
      <c r="S814" s="43">
        <v>0</v>
      </c>
      <c r="T814" s="43">
        <v>0</v>
      </c>
      <c r="U814" s="43">
        <v>0</v>
      </c>
      <c r="V814" s="43">
        <v>0</v>
      </c>
      <c r="W814" s="43">
        <v>0</v>
      </c>
      <c r="X814" s="43">
        <v>0</v>
      </c>
      <c r="Y814" s="223">
        <v>0</v>
      </c>
      <c r="Z814" s="339"/>
      <c r="AA814" s="228">
        <v>0</v>
      </c>
      <c r="AB814" s="43">
        <v>0</v>
      </c>
      <c r="AC814" s="43">
        <v>0</v>
      </c>
      <c r="AD814" s="43">
        <v>0</v>
      </c>
      <c r="AE814" s="43">
        <v>0</v>
      </c>
      <c r="AF814" s="223">
        <v>0</v>
      </c>
      <c r="AG814" s="234"/>
      <c r="AH814" s="228">
        <v>0</v>
      </c>
      <c r="AI814" s="56">
        <f t="shared" si="137"/>
        <v>24017852</v>
      </c>
      <c r="AJ814" s="40">
        <v>42488</v>
      </c>
      <c r="AK814" s="56">
        <v>24017852</v>
      </c>
      <c r="AL814" s="43">
        <v>0</v>
      </c>
      <c r="AM814" s="43">
        <v>0</v>
      </c>
      <c r="AN814" s="43">
        <v>0</v>
      </c>
      <c r="AO814" s="43">
        <v>0</v>
      </c>
      <c r="AP814" s="43">
        <v>0</v>
      </c>
      <c r="AQ814" s="43">
        <v>0</v>
      </c>
      <c r="AR814" s="43">
        <v>0</v>
      </c>
      <c r="AS814" s="43">
        <v>0</v>
      </c>
      <c r="AT814" s="43">
        <v>0</v>
      </c>
      <c r="AU814" s="43">
        <v>0</v>
      </c>
      <c r="AV814" s="43"/>
      <c r="AW814" s="19"/>
      <c r="AX814" s="24">
        <f t="shared" si="138"/>
        <v>0</v>
      </c>
      <c r="AY814" s="24">
        <f t="shared" si="139"/>
        <v>0</v>
      </c>
      <c r="AZ814" s="24">
        <f t="shared" si="140"/>
        <v>0</v>
      </c>
      <c r="BA814" s="457">
        <f t="shared" si="141"/>
        <v>3</v>
      </c>
      <c r="BB814" s="217">
        <f t="shared" si="145"/>
        <v>1</v>
      </c>
      <c r="BC814" s="216">
        <f t="shared" si="142"/>
        <v>1</v>
      </c>
      <c r="BD814" s="14">
        <f t="shared" si="146"/>
        <v>31</v>
      </c>
      <c r="BE814" s="349">
        <f t="shared" si="144"/>
        <v>24017852</v>
      </c>
    </row>
    <row r="815" spans="1:57" s="14" customFormat="1" x14ac:dyDescent="0.2">
      <c r="A815" s="40">
        <v>42480</v>
      </c>
      <c r="B815" s="22">
        <v>9061053483</v>
      </c>
      <c r="C815" s="22">
        <f>COUNTIF(СписМінфін!$B$2:$B$101,F815)</f>
        <v>1</v>
      </c>
      <c r="D815" s="22">
        <v>9061053483</v>
      </c>
      <c r="E815" s="22" t="str">
        <f t="shared" si="143"/>
        <v>4ТОВАРИСТВО З ОБМЕЖЕНОЮ ВIДПОВIДАЛЬНIСТЮ "ПОБУЖСЬКИЙ ФЕРОНІКЕЛЕВИЙ КОМБІНАТ"</v>
      </c>
      <c r="F815" s="71" t="s">
        <v>50</v>
      </c>
      <c r="G815" s="41">
        <v>310769526557</v>
      </c>
      <c r="H815" s="40">
        <v>42480</v>
      </c>
      <c r="I815" s="40">
        <v>42480</v>
      </c>
      <c r="J815" s="40" t="s">
        <v>108</v>
      </c>
      <c r="K815" s="42">
        <v>20780590</v>
      </c>
      <c r="L815" s="40">
        <v>42513</v>
      </c>
      <c r="M815" s="24">
        <f t="shared" si="136"/>
        <v>20780590</v>
      </c>
      <c r="N815" s="40">
        <v>42514</v>
      </c>
      <c r="O815" s="24">
        <v>20780590</v>
      </c>
      <c r="P815" s="43">
        <v>0</v>
      </c>
      <c r="Q815" s="43">
        <v>0</v>
      </c>
      <c r="R815" s="43">
        <v>0</v>
      </c>
      <c r="S815" s="43">
        <v>0</v>
      </c>
      <c r="T815" s="43">
        <v>0</v>
      </c>
      <c r="U815" s="43">
        <v>0</v>
      </c>
      <c r="V815" s="43">
        <v>0</v>
      </c>
      <c r="W815" s="43">
        <v>0</v>
      </c>
      <c r="X815" s="43">
        <v>0</v>
      </c>
      <c r="Y815" s="223">
        <v>0</v>
      </c>
      <c r="Z815" s="339"/>
      <c r="AA815" s="228">
        <v>0</v>
      </c>
      <c r="AB815" s="43">
        <v>0</v>
      </c>
      <c r="AC815" s="43">
        <v>0</v>
      </c>
      <c r="AD815" s="43">
        <v>0</v>
      </c>
      <c r="AE815" s="43">
        <v>0</v>
      </c>
      <c r="AF815" s="223">
        <v>0</v>
      </c>
      <c r="AG815" s="234"/>
      <c r="AH815" s="228">
        <v>0</v>
      </c>
      <c r="AI815" s="56">
        <f t="shared" si="137"/>
        <v>20780590</v>
      </c>
      <c r="AJ815" s="40">
        <v>42520</v>
      </c>
      <c r="AK815" s="56">
        <v>20780590</v>
      </c>
      <c r="AL815" s="43">
        <v>0</v>
      </c>
      <c r="AM815" s="43">
        <v>0</v>
      </c>
      <c r="AN815" s="43">
        <v>0</v>
      </c>
      <c r="AO815" s="43">
        <v>0</v>
      </c>
      <c r="AP815" s="43">
        <v>0</v>
      </c>
      <c r="AQ815" s="43">
        <v>0</v>
      </c>
      <c r="AR815" s="43">
        <v>0</v>
      </c>
      <c r="AS815" s="43">
        <v>0</v>
      </c>
      <c r="AT815" s="43">
        <v>0</v>
      </c>
      <c r="AU815" s="43">
        <v>0</v>
      </c>
      <c r="AV815" s="43"/>
      <c r="AW815" s="19"/>
      <c r="AX815" s="24">
        <f t="shared" si="138"/>
        <v>0</v>
      </c>
      <c r="AY815" s="24">
        <f t="shared" si="139"/>
        <v>0</v>
      </c>
      <c r="AZ815" s="24">
        <f t="shared" si="140"/>
        <v>0</v>
      </c>
      <c r="BA815" s="457">
        <f t="shared" si="141"/>
        <v>4</v>
      </c>
      <c r="BB815" s="217">
        <f t="shared" si="145"/>
        <v>1</v>
      </c>
      <c r="BC815" s="216">
        <f t="shared" si="142"/>
        <v>1</v>
      </c>
      <c r="BD815" s="14">
        <f t="shared" si="146"/>
        <v>34</v>
      </c>
      <c r="BE815" s="349">
        <f t="shared" si="144"/>
        <v>20780590</v>
      </c>
    </row>
    <row r="816" spans="1:57" s="14" customFormat="1" x14ac:dyDescent="0.2">
      <c r="A816" s="40">
        <v>42510</v>
      </c>
      <c r="B816" s="22">
        <v>9082295366</v>
      </c>
      <c r="C816" s="22">
        <f>COUNTIF(СписМінфін!$B$2:$B$101,F816)</f>
        <v>1</v>
      </c>
      <c r="D816" s="22">
        <v>9082295366</v>
      </c>
      <c r="E816" s="22" t="str">
        <f t="shared" si="143"/>
        <v>5ТОВАРИСТВО З ОБМЕЖЕНОЮ ВIДПОВIДАЛЬНIСТЮ "ПОБУЖСЬКИЙ ФЕРОНІКЕЛЕВИЙ КОМБІНАТ"</v>
      </c>
      <c r="F816" s="71" t="s">
        <v>50</v>
      </c>
      <c r="G816" s="41">
        <v>310769526557</v>
      </c>
      <c r="H816" s="40">
        <v>42510</v>
      </c>
      <c r="I816" s="40">
        <v>42510</v>
      </c>
      <c r="J816" s="40" t="s">
        <v>108</v>
      </c>
      <c r="K816" s="42">
        <v>26013569</v>
      </c>
      <c r="L816" s="40">
        <v>42542</v>
      </c>
      <c r="M816" s="24">
        <f t="shared" si="136"/>
        <v>26013569</v>
      </c>
      <c r="N816" s="40">
        <v>42543</v>
      </c>
      <c r="O816" s="24">
        <v>26013569</v>
      </c>
      <c r="P816" s="43">
        <v>0</v>
      </c>
      <c r="Q816" s="43">
        <v>0</v>
      </c>
      <c r="R816" s="43">
        <v>0</v>
      </c>
      <c r="S816" s="43">
        <v>0</v>
      </c>
      <c r="T816" s="43">
        <v>0</v>
      </c>
      <c r="U816" s="43">
        <v>0</v>
      </c>
      <c r="V816" s="43">
        <v>0</v>
      </c>
      <c r="W816" s="43">
        <v>0</v>
      </c>
      <c r="X816" s="43">
        <v>0</v>
      </c>
      <c r="Y816" s="223">
        <v>0</v>
      </c>
      <c r="Z816" s="339"/>
      <c r="AA816" s="228">
        <v>0</v>
      </c>
      <c r="AB816" s="43">
        <v>0</v>
      </c>
      <c r="AC816" s="43">
        <v>0</v>
      </c>
      <c r="AD816" s="43">
        <v>0</v>
      </c>
      <c r="AE816" s="43">
        <v>0</v>
      </c>
      <c r="AF816" s="223">
        <v>0</v>
      </c>
      <c r="AG816" s="234"/>
      <c r="AH816" s="228">
        <v>0</v>
      </c>
      <c r="AI816" s="56">
        <f t="shared" si="137"/>
        <v>26013569</v>
      </c>
      <c r="AJ816" s="40">
        <v>42562</v>
      </c>
      <c r="AK816" s="56">
        <v>26013569</v>
      </c>
      <c r="AL816" s="43">
        <v>0</v>
      </c>
      <c r="AM816" s="43">
        <v>0</v>
      </c>
      <c r="AN816" s="43">
        <v>0</v>
      </c>
      <c r="AO816" s="43">
        <v>0</v>
      </c>
      <c r="AP816" s="43">
        <v>0</v>
      </c>
      <c r="AQ816" s="43">
        <v>0</v>
      </c>
      <c r="AR816" s="43">
        <v>0</v>
      </c>
      <c r="AS816" s="43">
        <v>0</v>
      </c>
      <c r="AT816" s="43">
        <v>0</v>
      </c>
      <c r="AU816" s="43">
        <v>0</v>
      </c>
      <c r="AV816" s="43"/>
      <c r="AW816" s="19"/>
      <c r="AX816" s="24">
        <f t="shared" si="138"/>
        <v>0</v>
      </c>
      <c r="AY816" s="24">
        <f t="shared" si="139"/>
        <v>0</v>
      </c>
      <c r="AZ816" s="24">
        <f t="shared" si="140"/>
        <v>0</v>
      </c>
      <c r="BA816" s="457">
        <f t="shared" si="141"/>
        <v>5</v>
      </c>
      <c r="BB816" s="217">
        <f t="shared" si="145"/>
        <v>1</v>
      </c>
      <c r="BC816" s="216">
        <f t="shared" si="142"/>
        <v>1</v>
      </c>
      <c r="BD816" s="14">
        <f t="shared" si="146"/>
        <v>33</v>
      </c>
      <c r="BE816" s="349">
        <f t="shared" si="144"/>
        <v>26013569</v>
      </c>
    </row>
    <row r="817" spans="1:57" s="14" customFormat="1" x14ac:dyDescent="0.2">
      <c r="A817" s="40">
        <v>42542</v>
      </c>
      <c r="B817" s="22">
        <v>9103057040</v>
      </c>
      <c r="C817" s="22">
        <f>COUNTIF(СписМінфін!$B$2:$B$101,F817)</f>
        <v>1</v>
      </c>
      <c r="D817" s="22">
        <v>9103057040</v>
      </c>
      <c r="E817" s="22" t="str">
        <f t="shared" si="143"/>
        <v>6ТОВАРИСТВО З ОБМЕЖЕНОЮ ВIДПОВIДАЛЬНIСТЮ "ПОБУЖСЬКИЙ ФЕРОНІКЕЛЕВИЙ КОМБІНАТ"</v>
      </c>
      <c r="F817" s="71" t="s">
        <v>50</v>
      </c>
      <c r="G817" s="41">
        <v>310769526557</v>
      </c>
      <c r="H817" s="40">
        <v>42542</v>
      </c>
      <c r="I817" s="40">
        <v>42542</v>
      </c>
      <c r="J817" s="40" t="s">
        <v>108</v>
      </c>
      <c r="K817" s="42">
        <v>30590197</v>
      </c>
      <c r="L817" s="40">
        <v>42572</v>
      </c>
      <c r="M817" s="24">
        <f t="shared" si="136"/>
        <v>30410365</v>
      </c>
      <c r="N817" s="31">
        <v>42573</v>
      </c>
      <c r="O817" s="30">
        <v>27313872.969999999</v>
      </c>
      <c r="P817" s="31">
        <v>42696</v>
      </c>
      <c r="Q817" s="32">
        <v>341909.92</v>
      </c>
      <c r="R817" s="31">
        <v>42755</v>
      </c>
      <c r="S817" s="32">
        <v>2754582.11</v>
      </c>
      <c r="T817" s="43">
        <v>0</v>
      </c>
      <c r="U817" s="43">
        <v>0</v>
      </c>
      <c r="V817" s="43">
        <v>0</v>
      </c>
      <c r="W817" s="43">
        <v>0</v>
      </c>
      <c r="X817" s="43">
        <v>0</v>
      </c>
      <c r="Y817" s="223">
        <v>0</v>
      </c>
      <c r="Z817" s="339"/>
      <c r="AA817" s="228">
        <v>0</v>
      </c>
      <c r="AB817" s="43">
        <v>0</v>
      </c>
      <c r="AC817" s="43">
        <v>0</v>
      </c>
      <c r="AD817" s="43">
        <v>0</v>
      </c>
      <c r="AE817" s="43">
        <v>0</v>
      </c>
      <c r="AF817" s="223">
        <v>0</v>
      </c>
      <c r="AG817" s="234"/>
      <c r="AH817" s="228">
        <v>0</v>
      </c>
      <c r="AI817" s="56">
        <f t="shared" si="137"/>
        <v>30410365</v>
      </c>
      <c r="AJ817" s="40">
        <v>42580</v>
      </c>
      <c r="AK817" s="57">
        <v>30410365</v>
      </c>
      <c r="AL817" s="43">
        <v>0</v>
      </c>
      <c r="AM817" s="43">
        <v>0</v>
      </c>
      <c r="AN817" s="43">
        <v>0</v>
      </c>
      <c r="AO817" s="43">
        <v>0</v>
      </c>
      <c r="AP817" s="43">
        <v>0</v>
      </c>
      <c r="AQ817" s="43">
        <v>0</v>
      </c>
      <c r="AR817" s="43">
        <v>0</v>
      </c>
      <c r="AS817" s="43">
        <v>0</v>
      </c>
      <c r="AT817" s="43">
        <v>0</v>
      </c>
      <c r="AU817" s="43">
        <v>0</v>
      </c>
      <c r="AV817" s="43"/>
      <c r="AW817" s="19"/>
      <c r="AX817" s="24">
        <f t="shared" si="138"/>
        <v>179832</v>
      </c>
      <c r="AY817" s="24">
        <f t="shared" si="139"/>
        <v>0</v>
      </c>
      <c r="AZ817" s="24">
        <f t="shared" si="140"/>
        <v>179832</v>
      </c>
      <c r="BA817" s="457">
        <f t="shared" si="141"/>
        <v>6</v>
      </c>
      <c r="BB817" s="217">
        <f t="shared" si="145"/>
        <v>0.99412125394288897</v>
      </c>
      <c r="BC817" s="216">
        <f t="shared" si="142"/>
        <v>1</v>
      </c>
      <c r="BD817" s="14">
        <f t="shared" si="146"/>
        <v>31</v>
      </c>
      <c r="BE817" s="349">
        <f t="shared" si="144"/>
        <v>30590197</v>
      </c>
    </row>
    <row r="818" spans="1:57" s="14" customFormat="1" x14ac:dyDescent="0.2">
      <c r="A818" s="40">
        <v>42571</v>
      </c>
      <c r="B818" s="22">
        <v>9125796421</v>
      </c>
      <c r="C818" s="22">
        <f>COUNTIF(СписМінфін!$B$2:$B$101,F818)</f>
        <v>1</v>
      </c>
      <c r="D818" s="22">
        <v>9125796421</v>
      </c>
      <c r="E818" s="22" t="str">
        <f t="shared" si="143"/>
        <v>7ТОВАРИСТВО З ОБМЕЖЕНОЮ ВIДПОВIДАЛЬНIСТЮ "ПОБУЖСЬКИЙ ФЕРОНІКЕЛЕВИЙ КОМБІНАТ"</v>
      </c>
      <c r="F818" s="71" t="s">
        <v>50</v>
      </c>
      <c r="G818" s="41">
        <v>310769526557</v>
      </c>
      <c r="H818" s="40">
        <v>42571</v>
      </c>
      <c r="I818" s="40">
        <v>42571</v>
      </c>
      <c r="J818" s="40" t="s">
        <v>108</v>
      </c>
      <c r="K818" s="42">
        <v>31842923</v>
      </c>
      <c r="L818" s="40">
        <v>42607</v>
      </c>
      <c r="M818" s="24">
        <f t="shared" si="136"/>
        <v>31842923</v>
      </c>
      <c r="N818" s="31">
        <v>42607</v>
      </c>
      <c r="O818" s="30">
        <v>30027821.829999998</v>
      </c>
      <c r="P818" s="31">
        <v>42696</v>
      </c>
      <c r="Q818" s="32">
        <v>145950</v>
      </c>
      <c r="R818" s="31">
        <v>42755</v>
      </c>
      <c r="S818" s="32">
        <v>1669151.17</v>
      </c>
      <c r="T818" s="43">
        <v>0</v>
      </c>
      <c r="U818" s="43">
        <v>0</v>
      </c>
      <c r="V818" s="43">
        <v>0</v>
      </c>
      <c r="W818" s="43">
        <v>0</v>
      </c>
      <c r="X818" s="43">
        <v>0</v>
      </c>
      <c r="Y818" s="223">
        <v>0</v>
      </c>
      <c r="Z818" s="339"/>
      <c r="AA818" s="228">
        <v>0</v>
      </c>
      <c r="AB818" s="43">
        <v>0</v>
      </c>
      <c r="AC818" s="43">
        <v>0</v>
      </c>
      <c r="AD818" s="43">
        <v>0</v>
      </c>
      <c r="AE818" s="43">
        <v>0</v>
      </c>
      <c r="AF818" s="223">
        <v>0</v>
      </c>
      <c r="AG818" s="234"/>
      <c r="AH818" s="228">
        <v>0</v>
      </c>
      <c r="AI818" s="56">
        <f t="shared" si="137"/>
        <v>31842923</v>
      </c>
      <c r="AJ818" s="40">
        <v>42613</v>
      </c>
      <c r="AK818" s="57">
        <v>31842923</v>
      </c>
      <c r="AL818" s="43">
        <v>0</v>
      </c>
      <c r="AM818" s="43">
        <v>0</v>
      </c>
      <c r="AN818" s="43">
        <v>0</v>
      </c>
      <c r="AO818" s="43">
        <v>0</v>
      </c>
      <c r="AP818" s="43">
        <v>0</v>
      </c>
      <c r="AQ818" s="43">
        <v>0</v>
      </c>
      <c r="AR818" s="43">
        <v>0</v>
      </c>
      <c r="AS818" s="43">
        <v>0</v>
      </c>
      <c r="AT818" s="43">
        <v>0</v>
      </c>
      <c r="AU818" s="43">
        <v>0</v>
      </c>
      <c r="AV818" s="43"/>
      <c r="AW818" s="19"/>
      <c r="AX818" s="24">
        <f t="shared" si="138"/>
        <v>0</v>
      </c>
      <c r="AY818" s="24">
        <f t="shared" si="139"/>
        <v>0</v>
      </c>
      <c r="AZ818" s="24">
        <f t="shared" si="140"/>
        <v>0</v>
      </c>
      <c r="BA818" s="457">
        <f t="shared" si="141"/>
        <v>7</v>
      </c>
      <c r="BB818" s="217">
        <f t="shared" si="145"/>
        <v>1</v>
      </c>
      <c r="BC818" s="216">
        <f t="shared" si="142"/>
        <v>1</v>
      </c>
      <c r="BD818" s="14">
        <f t="shared" si="146"/>
        <v>36</v>
      </c>
      <c r="BE818" s="349">
        <f t="shared" si="144"/>
        <v>31842923</v>
      </c>
    </row>
    <row r="819" spans="1:57" s="14" customFormat="1" x14ac:dyDescent="0.2">
      <c r="A819" s="40">
        <v>42604</v>
      </c>
      <c r="B819" s="22">
        <v>9151388879</v>
      </c>
      <c r="C819" s="22">
        <f>COUNTIF(СписМінфін!$B$2:$B$101,F819)</f>
        <v>1</v>
      </c>
      <c r="D819" s="22">
        <v>9151388879</v>
      </c>
      <c r="E819" s="22" t="str">
        <f t="shared" si="143"/>
        <v>8ТОВАРИСТВО З ОБМЕЖЕНОЮ ВIДПОВIДАЛЬНIСТЮ "ПОБУЖСЬКИЙ ФЕРОНІКЕЛЕВИЙ КОМБІНАТ"</v>
      </c>
      <c r="F819" s="71" t="s">
        <v>50</v>
      </c>
      <c r="G819" s="41">
        <v>310769526557</v>
      </c>
      <c r="H819" s="40">
        <v>42604</v>
      </c>
      <c r="I819" s="40">
        <v>42604</v>
      </c>
      <c r="J819" s="40" t="s">
        <v>108</v>
      </c>
      <c r="K819" s="42">
        <v>31398982</v>
      </c>
      <c r="L819" s="40">
        <v>42636</v>
      </c>
      <c r="M819" s="24">
        <f t="shared" si="136"/>
        <v>31398982</v>
      </c>
      <c r="N819" s="40">
        <v>42636</v>
      </c>
      <c r="O819" s="24">
        <v>31398982</v>
      </c>
      <c r="P819" s="43">
        <v>0</v>
      </c>
      <c r="Q819" s="43">
        <v>0</v>
      </c>
      <c r="R819" s="43">
        <v>0</v>
      </c>
      <c r="S819" s="43">
        <v>0</v>
      </c>
      <c r="T819" s="43">
        <v>0</v>
      </c>
      <c r="U819" s="43">
        <v>0</v>
      </c>
      <c r="V819" s="43">
        <v>0</v>
      </c>
      <c r="W819" s="43">
        <v>0</v>
      </c>
      <c r="X819" s="43">
        <v>0</v>
      </c>
      <c r="Y819" s="223">
        <v>0</v>
      </c>
      <c r="Z819" s="339"/>
      <c r="AA819" s="228">
        <v>0</v>
      </c>
      <c r="AB819" s="43">
        <v>0</v>
      </c>
      <c r="AC819" s="43">
        <v>0</v>
      </c>
      <c r="AD819" s="43">
        <v>0</v>
      </c>
      <c r="AE819" s="43">
        <v>0</v>
      </c>
      <c r="AF819" s="223">
        <v>0</v>
      </c>
      <c r="AG819" s="234"/>
      <c r="AH819" s="228">
        <v>0</v>
      </c>
      <c r="AI819" s="56">
        <f t="shared" si="137"/>
        <v>31398982</v>
      </c>
      <c r="AJ819" s="40">
        <v>42642</v>
      </c>
      <c r="AK819" s="56">
        <v>31398982</v>
      </c>
      <c r="AL819" s="43">
        <v>0</v>
      </c>
      <c r="AM819" s="43">
        <v>0</v>
      </c>
      <c r="AN819" s="43">
        <v>0</v>
      </c>
      <c r="AO819" s="43">
        <v>0</v>
      </c>
      <c r="AP819" s="43">
        <v>0</v>
      </c>
      <c r="AQ819" s="43">
        <v>0</v>
      </c>
      <c r="AR819" s="43">
        <v>0</v>
      </c>
      <c r="AS819" s="43">
        <v>0</v>
      </c>
      <c r="AT819" s="43">
        <v>0</v>
      </c>
      <c r="AU819" s="43">
        <v>0</v>
      </c>
      <c r="AV819" s="43"/>
      <c r="AW819" s="19"/>
      <c r="AX819" s="24">
        <f t="shared" si="138"/>
        <v>0</v>
      </c>
      <c r="AY819" s="24">
        <f t="shared" si="139"/>
        <v>0</v>
      </c>
      <c r="AZ819" s="24">
        <f t="shared" si="140"/>
        <v>0</v>
      </c>
      <c r="BA819" s="457">
        <f t="shared" si="141"/>
        <v>8</v>
      </c>
      <c r="BB819" s="217">
        <f t="shared" si="145"/>
        <v>1</v>
      </c>
      <c r="BC819" s="216">
        <f t="shared" si="142"/>
        <v>1</v>
      </c>
      <c r="BD819" s="14">
        <f t="shared" si="146"/>
        <v>32</v>
      </c>
      <c r="BE819" s="349">
        <f t="shared" si="144"/>
        <v>31398982</v>
      </c>
    </row>
    <row r="820" spans="1:57" s="14" customFormat="1" x14ac:dyDescent="0.2">
      <c r="A820" s="40">
        <v>42633</v>
      </c>
      <c r="B820" s="22">
        <v>9173518097</v>
      </c>
      <c r="C820" s="22">
        <f>COUNTIF(СписМінфін!$B$2:$B$101,F820)</f>
        <v>1</v>
      </c>
      <c r="D820" s="22">
        <v>9173518097</v>
      </c>
      <c r="E820" s="22" t="str">
        <f t="shared" si="143"/>
        <v>9ТОВАРИСТВО З ОБМЕЖЕНОЮ ВIДПОВIДАЛЬНIСТЮ "ПОБУЖСЬКИЙ ФЕРОНІКЕЛЕВИЙ КОМБІНАТ"</v>
      </c>
      <c r="F820" s="71" t="s">
        <v>50</v>
      </c>
      <c r="G820" s="41">
        <v>310769526557</v>
      </c>
      <c r="H820" s="40">
        <v>42633</v>
      </c>
      <c r="I820" s="40">
        <v>42633</v>
      </c>
      <c r="J820" s="40" t="s">
        <v>108</v>
      </c>
      <c r="K820" s="42">
        <v>30603071</v>
      </c>
      <c r="L820" s="40">
        <v>42663</v>
      </c>
      <c r="M820" s="24">
        <f t="shared" si="136"/>
        <v>30603071</v>
      </c>
      <c r="N820" s="31">
        <v>42664</v>
      </c>
      <c r="O820" s="30">
        <v>30397883.440000001</v>
      </c>
      <c r="P820" s="31">
        <v>42696</v>
      </c>
      <c r="Q820" s="32">
        <v>38520.9</v>
      </c>
      <c r="R820" s="31">
        <v>42788</v>
      </c>
      <c r="S820" s="32">
        <v>166666.66</v>
      </c>
      <c r="T820" s="43">
        <v>0</v>
      </c>
      <c r="U820" s="43">
        <v>0</v>
      </c>
      <c r="V820" s="43">
        <v>0</v>
      </c>
      <c r="W820" s="43">
        <v>0</v>
      </c>
      <c r="X820" s="43">
        <v>0</v>
      </c>
      <c r="Y820" s="223">
        <v>0</v>
      </c>
      <c r="Z820" s="339"/>
      <c r="AA820" s="228">
        <v>0</v>
      </c>
      <c r="AB820" s="43">
        <v>0</v>
      </c>
      <c r="AC820" s="43">
        <v>0</v>
      </c>
      <c r="AD820" s="43">
        <v>0</v>
      </c>
      <c r="AE820" s="43">
        <v>0</v>
      </c>
      <c r="AF820" s="223">
        <v>0</v>
      </c>
      <c r="AG820" s="234"/>
      <c r="AH820" s="228">
        <v>0</v>
      </c>
      <c r="AI820" s="56">
        <f t="shared" si="137"/>
        <v>30603071</v>
      </c>
      <c r="AJ820" s="40">
        <v>42670</v>
      </c>
      <c r="AK820" s="57">
        <v>30603071</v>
      </c>
      <c r="AL820" s="43">
        <v>0</v>
      </c>
      <c r="AM820" s="43">
        <v>0</v>
      </c>
      <c r="AN820" s="43">
        <v>0</v>
      </c>
      <c r="AO820" s="43">
        <v>0</v>
      </c>
      <c r="AP820" s="43">
        <v>0</v>
      </c>
      <c r="AQ820" s="43">
        <v>0</v>
      </c>
      <c r="AR820" s="43">
        <v>0</v>
      </c>
      <c r="AS820" s="43">
        <v>0</v>
      </c>
      <c r="AT820" s="43">
        <v>0</v>
      </c>
      <c r="AU820" s="43">
        <v>0</v>
      </c>
      <c r="AV820" s="43"/>
      <c r="AW820" s="19"/>
      <c r="AX820" s="24">
        <f t="shared" si="138"/>
        <v>0</v>
      </c>
      <c r="AY820" s="24">
        <f t="shared" si="139"/>
        <v>0</v>
      </c>
      <c r="AZ820" s="24">
        <f t="shared" si="140"/>
        <v>0</v>
      </c>
      <c r="BA820" s="457">
        <f t="shared" si="141"/>
        <v>9</v>
      </c>
      <c r="BB820" s="217">
        <f t="shared" si="145"/>
        <v>1</v>
      </c>
      <c r="BC820" s="216">
        <f t="shared" si="142"/>
        <v>1</v>
      </c>
      <c r="BD820" s="14">
        <f t="shared" si="146"/>
        <v>31</v>
      </c>
      <c r="BE820" s="349">
        <f t="shared" si="144"/>
        <v>30603071</v>
      </c>
    </row>
    <row r="821" spans="1:57" s="14" customFormat="1" x14ac:dyDescent="0.2">
      <c r="A821" s="40">
        <v>42663</v>
      </c>
      <c r="B821" s="22">
        <v>9198153265</v>
      </c>
      <c r="C821" s="22">
        <f>COUNTIF(СписМінфін!$B$2:$B$101,F821)</f>
        <v>1</v>
      </c>
      <c r="D821" s="22">
        <v>9198153265</v>
      </c>
      <c r="E821" s="22" t="str">
        <f t="shared" si="143"/>
        <v>10ТОВАРИСТВО З ОБМЕЖЕНОЮ ВIДПОВIДАЛЬНIСТЮ "ПОБУЖСЬКИЙ ФЕРОНІКЕЛЕВИЙ КОМБІНАТ"</v>
      </c>
      <c r="F821" s="71" t="s">
        <v>50</v>
      </c>
      <c r="G821" s="41">
        <v>310769526557</v>
      </c>
      <c r="H821" s="40">
        <v>42663</v>
      </c>
      <c r="I821" s="40">
        <v>42663</v>
      </c>
      <c r="J821" s="40" t="s">
        <v>108</v>
      </c>
      <c r="K821" s="42">
        <v>30708276</v>
      </c>
      <c r="L821" s="40">
        <v>42692</v>
      </c>
      <c r="M821" s="24">
        <f t="shared" si="136"/>
        <v>30673893.169999998</v>
      </c>
      <c r="N821" s="31">
        <v>42695</v>
      </c>
      <c r="O821" s="30">
        <v>30460119.02</v>
      </c>
      <c r="P821" s="31">
        <v>42788</v>
      </c>
      <c r="Q821" s="32">
        <v>213774.15</v>
      </c>
      <c r="R821" s="43">
        <v>0</v>
      </c>
      <c r="S821" s="43">
        <v>0</v>
      </c>
      <c r="T821" s="43">
        <v>0</v>
      </c>
      <c r="U821" s="43">
        <v>0</v>
      </c>
      <c r="V821" s="43">
        <v>0</v>
      </c>
      <c r="W821" s="43">
        <v>0</v>
      </c>
      <c r="X821" s="43">
        <v>0</v>
      </c>
      <c r="Y821" s="223">
        <v>0</v>
      </c>
      <c r="Z821" s="339"/>
      <c r="AA821" s="228">
        <v>0</v>
      </c>
      <c r="AB821" s="43">
        <v>0</v>
      </c>
      <c r="AC821" s="43">
        <v>0</v>
      </c>
      <c r="AD821" s="43">
        <v>0</v>
      </c>
      <c r="AE821" s="43">
        <v>0</v>
      </c>
      <c r="AF821" s="223">
        <v>0</v>
      </c>
      <c r="AG821" s="234"/>
      <c r="AH821" s="228">
        <v>0</v>
      </c>
      <c r="AI821" s="56">
        <f t="shared" si="137"/>
        <v>30673893.169999998</v>
      </c>
      <c r="AJ821" s="40">
        <v>42704</v>
      </c>
      <c r="AK821" s="57">
        <v>30673893.169999998</v>
      </c>
      <c r="AL821" s="43">
        <v>0</v>
      </c>
      <c r="AM821" s="43">
        <v>0</v>
      </c>
      <c r="AN821" s="43">
        <v>0</v>
      </c>
      <c r="AO821" s="43">
        <v>0</v>
      </c>
      <c r="AP821" s="43">
        <v>0</v>
      </c>
      <c r="AQ821" s="43">
        <v>0</v>
      </c>
      <c r="AR821" s="43">
        <v>0</v>
      </c>
      <c r="AS821" s="43">
        <v>0</v>
      </c>
      <c r="AT821" s="43">
        <v>0</v>
      </c>
      <c r="AU821" s="43">
        <v>0</v>
      </c>
      <c r="AV821" s="43"/>
      <c r="AW821" s="19"/>
      <c r="AX821" s="24">
        <f t="shared" si="138"/>
        <v>34382.830000001937</v>
      </c>
      <c r="AY821" s="24">
        <f t="shared" si="139"/>
        <v>0</v>
      </c>
      <c r="AZ821" s="24">
        <f t="shared" si="140"/>
        <v>34382.830000001937</v>
      </c>
      <c r="BA821" s="457">
        <f t="shared" si="141"/>
        <v>10</v>
      </c>
      <c r="BB821" s="217">
        <f t="shared" si="145"/>
        <v>0.99888033994484082</v>
      </c>
      <c r="BC821" s="216">
        <f t="shared" si="142"/>
        <v>1</v>
      </c>
      <c r="BD821" s="14">
        <f t="shared" si="146"/>
        <v>32</v>
      </c>
      <c r="BE821" s="349">
        <f t="shared" si="144"/>
        <v>30708276</v>
      </c>
    </row>
    <row r="822" spans="1:57" s="14" customFormat="1" x14ac:dyDescent="0.2">
      <c r="A822" s="40">
        <v>42695</v>
      </c>
      <c r="B822" s="22">
        <v>9223559158</v>
      </c>
      <c r="C822" s="22">
        <f>COUNTIF(СписМінфін!$B$2:$B$101,F822)</f>
        <v>1</v>
      </c>
      <c r="D822" s="22">
        <v>9223559158</v>
      </c>
      <c r="E822" s="22" t="str">
        <f t="shared" si="143"/>
        <v>11ТОВАРИСТВО З ОБМЕЖЕНОЮ ВIДПОВIДАЛЬНIСТЮ "ПОБУЖСЬКИЙ ФЕРОНІКЕЛЕВИЙ КОМБІНАТ"</v>
      </c>
      <c r="F822" s="71" t="s">
        <v>50</v>
      </c>
      <c r="G822" s="41">
        <v>310769526557</v>
      </c>
      <c r="H822" s="40">
        <v>42695</v>
      </c>
      <c r="I822" s="40">
        <v>42695</v>
      </c>
      <c r="J822" s="40" t="s">
        <v>108</v>
      </c>
      <c r="K822" s="42">
        <v>29373923</v>
      </c>
      <c r="L822" s="40">
        <v>42725</v>
      </c>
      <c r="M822" s="24">
        <f t="shared" si="136"/>
        <v>29373923</v>
      </c>
      <c r="N822" s="40">
        <v>42725</v>
      </c>
      <c r="O822" s="24">
        <v>29373923</v>
      </c>
      <c r="P822" s="43">
        <v>0</v>
      </c>
      <c r="Q822" s="43">
        <v>0</v>
      </c>
      <c r="R822" s="43">
        <v>0</v>
      </c>
      <c r="S822" s="43">
        <v>0</v>
      </c>
      <c r="T822" s="43">
        <v>0</v>
      </c>
      <c r="U822" s="43">
        <v>0</v>
      </c>
      <c r="V822" s="43">
        <v>0</v>
      </c>
      <c r="W822" s="43">
        <v>0</v>
      </c>
      <c r="X822" s="43">
        <v>0</v>
      </c>
      <c r="Y822" s="223">
        <v>0</v>
      </c>
      <c r="Z822" s="339"/>
      <c r="AA822" s="228">
        <v>0</v>
      </c>
      <c r="AB822" s="43">
        <v>0</v>
      </c>
      <c r="AC822" s="43">
        <v>0</v>
      </c>
      <c r="AD822" s="43">
        <v>0</v>
      </c>
      <c r="AE822" s="43">
        <v>0</v>
      </c>
      <c r="AF822" s="223">
        <v>0</v>
      </c>
      <c r="AG822" s="234"/>
      <c r="AH822" s="228">
        <v>0</v>
      </c>
      <c r="AI822" s="56">
        <f t="shared" si="137"/>
        <v>29373923</v>
      </c>
      <c r="AJ822" s="40">
        <v>42730</v>
      </c>
      <c r="AK822" s="56">
        <v>29373923</v>
      </c>
      <c r="AL822" s="43">
        <v>0</v>
      </c>
      <c r="AM822" s="43">
        <v>0</v>
      </c>
      <c r="AN822" s="43">
        <v>0</v>
      </c>
      <c r="AO822" s="43">
        <v>0</v>
      </c>
      <c r="AP822" s="43">
        <v>0</v>
      </c>
      <c r="AQ822" s="43">
        <v>0</v>
      </c>
      <c r="AR822" s="43">
        <v>0</v>
      </c>
      <c r="AS822" s="43">
        <v>0</v>
      </c>
      <c r="AT822" s="43">
        <v>0</v>
      </c>
      <c r="AU822" s="43">
        <v>0</v>
      </c>
      <c r="AV822" s="43"/>
      <c r="AW822" s="19"/>
      <c r="AX822" s="24">
        <f t="shared" si="138"/>
        <v>0</v>
      </c>
      <c r="AY822" s="24">
        <f t="shared" si="139"/>
        <v>0</v>
      </c>
      <c r="AZ822" s="24">
        <f t="shared" si="140"/>
        <v>0</v>
      </c>
      <c r="BA822" s="457">
        <f t="shared" si="141"/>
        <v>11</v>
      </c>
      <c r="BB822" s="217">
        <f t="shared" si="145"/>
        <v>1</v>
      </c>
      <c r="BC822" s="216">
        <f t="shared" si="142"/>
        <v>1</v>
      </c>
      <c r="BD822" s="14">
        <f t="shared" si="146"/>
        <v>30</v>
      </c>
      <c r="BE822" s="349">
        <f t="shared" si="144"/>
        <v>29373923</v>
      </c>
    </row>
    <row r="823" spans="1:57" s="14" customFormat="1" x14ac:dyDescent="0.2">
      <c r="A823" s="40">
        <v>42724</v>
      </c>
      <c r="B823" s="22">
        <v>9247317518</v>
      </c>
      <c r="C823" s="22">
        <f>COUNTIF(СписМінфін!$B$2:$B$101,F823)</f>
        <v>1</v>
      </c>
      <c r="D823" s="22">
        <v>9247317518</v>
      </c>
      <c r="E823" s="22" t="str">
        <f t="shared" si="143"/>
        <v>12ТОВАРИСТВО З ОБМЕЖЕНОЮ ВIДПОВIДАЛЬНIСТЮ "ПОБУЖСЬКИЙ ФЕРОНІКЕЛЕВИЙ КОМБІНАТ"</v>
      </c>
      <c r="F823" s="71" t="s">
        <v>50</v>
      </c>
      <c r="G823" s="41">
        <v>310769526557</v>
      </c>
      <c r="H823" s="40">
        <v>42724</v>
      </c>
      <c r="I823" s="40">
        <v>42724</v>
      </c>
      <c r="J823" s="40" t="s">
        <v>108</v>
      </c>
      <c r="K823" s="42">
        <v>34528724</v>
      </c>
      <c r="L823" s="40" t="s">
        <v>108</v>
      </c>
      <c r="M823" s="24">
        <f t="shared" si="136"/>
        <v>34528724</v>
      </c>
      <c r="N823" s="31">
        <v>42754</v>
      </c>
      <c r="O823" s="30">
        <v>34528724</v>
      </c>
      <c r="P823" s="43">
        <v>0</v>
      </c>
      <c r="Q823" s="43">
        <v>0</v>
      </c>
      <c r="R823" s="43">
        <v>0</v>
      </c>
      <c r="S823" s="43">
        <v>0</v>
      </c>
      <c r="T823" s="43">
        <v>0</v>
      </c>
      <c r="U823" s="43">
        <v>0</v>
      </c>
      <c r="V823" s="43">
        <v>0</v>
      </c>
      <c r="W823" s="43">
        <v>0</v>
      </c>
      <c r="X823" s="43">
        <v>0</v>
      </c>
      <c r="Y823" s="223">
        <v>0</v>
      </c>
      <c r="Z823" s="339"/>
      <c r="AA823" s="228">
        <v>0</v>
      </c>
      <c r="AB823" s="43">
        <v>0</v>
      </c>
      <c r="AC823" s="43">
        <v>0</v>
      </c>
      <c r="AD823" s="43">
        <v>0</v>
      </c>
      <c r="AE823" s="43">
        <v>0</v>
      </c>
      <c r="AF823" s="223">
        <v>0</v>
      </c>
      <c r="AG823" s="234"/>
      <c r="AH823" s="228">
        <v>0</v>
      </c>
      <c r="AI823" s="56">
        <f t="shared" si="137"/>
        <v>34528724</v>
      </c>
      <c r="AJ823" s="43">
        <v>0</v>
      </c>
      <c r="AK823" s="57">
        <v>34528724</v>
      </c>
      <c r="AL823" s="43">
        <v>0</v>
      </c>
      <c r="AM823" s="43">
        <v>0</v>
      </c>
      <c r="AN823" s="43">
        <v>0</v>
      </c>
      <c r="AO823" s="43">
        <v>0</v>
      </c>
      <c r="AP823" s="43">
        <v>0</v>
      </c>
      <c r="AQ823" s="43">
        <v>0</v>
      </c>
      <c r="AR823" s="43">
        <v>0</v>
      </c>
      <c r="AS823" s="43">
        <v>0</v>
      </c>
      <c r="AT823" s="43">
        <v>0</v>
      </c>
      <c r="AU823" s="43">
        <v>0</v>
      </c>
      <c r="AV823" s="43"/>
      <c r="AW823" s="19"/>
      <c r="AX823" s="24">
        <f t="shared" si="138"/>
        <v>0</v>
      </c>
      <c r="AY823" s="24">
        <f t="shared" si="139"/>
        <v>0</v>
      </c>
      <c r="AZ823" s="24">
        <f t="shared" si="140"/>
        <v>0</v>
      </c>
      <c r="BA823" s="457">
        <f t="shared" si="141"/>
        <v>12</v>
      </c>
      <c r="BB823" s="217">
        <f t="shared" si="145"/>
        <v>1</v>
      </c>
      <c r="BC823" s="216">
        <f t="shared" si="142"/>
        <v>1</v>
      </c>
      <c r="BD823" s="14">
        <f t="shared" si="146"/>
        <v>30</v>
      </c>
      <c r="BE823" s="349">
        <f t="shared" si="144"/>
        <v>34528724</v>
      </c>
    </row>
    <row r="824" spans="1:57" s="14" customFormat="1" hidden="1" x14ac:dyDescent="0.2">
      <c r="A824" s="40">
        <v>42450</v>
      </c>
      <c r="B824" s="22">
        <v>9040054386</v>
      </c>
      <c r="C824" s="22">
        <f>COUNTIF(СписМінфін!$B$2:$B$101,F824)</f>
        <v>1</v>
      </c>
      <c r="D824" s="22">
        <v>9040054386</v>
      </c>
      <c r="E824" s="22" t="str">
        <f t="shared" si="143"/>
        <v>3ТОВАРИСТВО З ОБМЕЖЕНОЮ ВIДПОВIДАЛЬНIСТЮ "ПРАЙМ ЛІДЕР"</v>
      </c>
      <c r="F824" s="71" t="s">
        <v>9</v>
      </c>
      <c r="G824" s="41">
        <v>400033826573</v>
      </c>
      <c r="H824" s="40">
        <v>42450</v>
      </c>
      <c r="I824" s="40">
        <v>42450</v>
      </c>
      <c r="J824" s="40" t="s">
        <v>108</v>
      </c>
      <c r="K824" s="42">
        <v>57440323</v>
      </c>
      <c r="L824" s="40">
        <v>42514</v>
      </c>
      <c r="M824" s="24">
        <f t="shared" si="136"/>
        <v>0</v>
      </c>
      <c r="N824" s="43">
        <v>0</v>
      </c>
      <c r="O824" s="56">
        <v>0</v>
      </c>
      <c r="P824" s="43">
        <v>0</v>
      </c>
      <c r="Q824" s="43">
        <v>0</v>
      </c>
      <c r="R824" s="43">
        <v>0</v>
      </c>
      <c r="S824" s="43">
        <v>0</v>
      </c>
      <c r="T824" s="43">
        <v>0</v>
      </c>
      <c r="U824" s="43">
        <v>0</v>
      </c>
      <c r="V824" s="43">
        <v>0</v>
      </c>
      <c r="W824" s="43">
        <v>0</v>
      </c>
      <c r="X824" s="43">
        <v>0</v>
      </c>
      <c r="Y824" s="223">
        <v>0</v>
      </c>
      <c r="Z824" s="339"/>
      <c r="AA824" s="228">
        <v>0</v>
      </c>
      <c r="AB824" s="43">
        <v>0</v>
      </c>
      <c r="AC824" s="43">
        <v>0</v>
      </c>
      <c r="AD824" s="43">
        <v>0</v>
      </c>
      <c r="AE824" s="43">
        <v>0</v>
      </c>
      <c r="AF824" s="223">
        <v>0</v>
      </c>
      <c r="AG824" s="234"/>
      <c r="AH824" s="228">
        <v>0</v>
      </c>
      <c r="AI824" s="56">
        <f t="shared" si="137"/>
        <v>0</v>
      </c>
      <c r="AJ824" s="43">
        <v>0</v>
      </c>
      <c r="AK824" s="43">
        <v>0</v>
      </c>
      <c r="AL824" s="43">
        <v>0</v>
      </c>
      <c r="AM824" s="43">
        <v>0</v>
      </c>
      <c r="AN824" s="43">
        <v>0</v>
      </c>
      <c r="AO824" s="43">
        <v>0</v>
      </c>
      <c r="AP824" s="43">
        <v>0</v>
      </c>
      <c r="AQ824" s="43">
        <v>0</v>
      </c>
      <c r="AR824" s="43">
        <v>0</v>
      </c>
      <c r="AS824" s="43">
        <v>0</v>
      </c>
      <c r="AT824" s="43">
        <v>0</v>
      </c>
      <c r="AU824" s="43">
        <v>0</v>
      </c>
      <c r="AV824" s="43"/>
      <c r="AW824" s="19"/>
      <c r="AX824" s="24">
        <f t="shared" si="138"/>
        <v>57440323</v>
      </c>
      <c r="AY824" s="24">
        <f t="shared" si="139"/>
        <v>0</v>
      </c>
      <c r="AZ824" s="24">
        <f t="shared" si="140"/>
        <v>57440323</v>
      </c>
      <c r="BA824" s="457">
        <f t="shared" si="141"/>
        <v>3</v>
      </c>
      <c r="BB824" s="217" t="str">
        <f t="shared" si="145"/>
        <v>Немає висновку</v>
      </c>
      <c r="BC824" s="216" t="str">
        <f t="shared" si="142"/>
        <v>Немає висновку</v>
      </c>
      <c r="BD824" s="14" t="str">
        <f t="shared" si="146"/>
        <v>Немає висновку</v>
      </c>
      <c r="BE824" s="349">
        <f t="shared" si="144"/>
        <v>57440323</v>
      </c>
    </row>
    <row r="825" spans="1:57" s="14" customFormat="1" x14ac:dyDescent="0.2">
      <c r="A825" s="40">
        <v>42418</v>
      </c>
      <c r="B825" s="22">
        <v>9020106569</v>
      </c>
      <c r="C825" s="22">
        <f>COUNTIF(СписМінфін!$B$2:$B$101,F825)</f>
        <v>0</v>
      </c>
      <c r="D825" s="22">
        <v>9020106569</v>
      </c>
      <c r="E825" s="22" t="str">
        <f t="shared" si="143"/>
        <v>2ТОВАРИСТВО З ОБМЕЖЕНОЮ ВIДПОВIДАЛЬНIСТЮ "ПРОФІТ-ЕКСПОРТ"</v>
      </c>
      <c r="F825" s="71" t="s">
        <v>138</v>
      </c>
      <c r="G825" s="41">
        <v>397419508281</v>
      </c>
      <c r="H825" s="40">
        <v>42418</v>
      </c>
      <c r="I825" s="40">
        <v>42418</v>
      </c>
      <c r="J825" s="40" t="s">
        <v>108</v>
      </c>
      <c r="K825" s="42">
        <v>1554106</v>
      </c>
      <c r="L825" s="40">
        <v>42485</v>
      </c>
      <c r="M825" s="192">
        <f t="shared" si="136"/>
        <v>1554106</v>
      </c>
      <c r="N825" s="40">
        <v>42485</v>
      </c>
      <c r="O825" s="24">
        <v>1554106</v>
      </c>
      <c r="P825" s="43">
        <v>0</v>
      </c>
      <c r="Q825" s="43">
        <v>0</v>
      </c>
      <c r="R825" s="43">
        <v>0</v>
      </c>
      <c r="S825" s="43">
        <v>0</v>
      </c>
      <c r="T825" s="43">
        <v>0</v>
      </c>
      <c r="U825" s="43">
        <v>0</v>
      </c>
      <c r="V825" s="43">
        <v>0</v>
      </c>
      <c r="W825" s="43">
        <v>0</v>
      </c>
      <c r="X825" s="43">
        <v>0</v>
      </c>
      <c r="Y825" s="223">
        <v>0</v>
      </c>
      <c r="Z825" s="339"/>
      <c r="AA825" s="228">
        <v>0</v>
      </c>
      <c r="AB825" s="43">
        <v>0</v>
      </c>
      <c r="AC825" s="195">
        <v>0</v>
      </c>
      <c r="AD825" s="43">
        <v>0</v>
      </c>
      <c r="AE825" s="43">
        <v>0</v>
      </c>
      <c r="AF825" s="223">
        <v>0</v>
      </c>
      <c r="AG825" s="234"/>
      <c r="AH825" s="228">
        <v>0</v>
      </c>
      <c r="AI825" s="194">
        <f t="shared" si="137"/>
        <v>1554106</v>
      </c>
      <c r="AJ825" s="40">
        <v>42488</v>
      </c>
      <c r="AK825" s="56">
        <v>1554106</v>
      </c>
      <c r="AL825" s="43">
        <v>0</v>
      </c>
      <c r="AM825" s="43">
        <v>0</v>
      </c>
      <c r="AN825" s="43">
        <v>0</v>
      </c>
      <c r="AO825" s="43">
        <v>0</v>
      </c>
      <c r="AP825" s="43">
        <v>0</v>
      </c>
      <c r="AQ825" s="43">
        <v>0</v>
      </c>
      <c r="AR825" s="43">
        <v>0</v>
      </c>
      <c r="AS825" s="43">
        <v>0</v>
      </c>
      <c r="AT825" s="43">
        <v>0</v>
      </c>
      <c r="AU825" s="43">
        <v>0</v>
      </c>
      <c r="AV825" s="43"/>
      <c r="AW825" s="19"/>
      <c r="AX825" s="192">
        <f t="shared" si="138"/>
        <v>0</v>
      </c>
      <c r="AY825" s="192">
        <f t="shared" si="139"/>
        <v>0</v>
      </c>
      <c r="AZ825" s="192">
        <f t="shared" si="140"/>
        <v>0</v>
      </c>
      <c r="BA825" s="158">
        <f t="shared" si="141"/>
        <v>2</v>
      </c>
      <c r="BB825" s="217">
        <f t="shared" si="145"/>
        <v>1</v>
      </c>
      <c r="BC825" s="216">
        <f t="shared" si="142"/>
        <v>1</v>
      </c>
      <c r="BD825" s="14">
        <f t="shared" si="146"/>
        <v>67</v>
      </c>
      <c r="BE825" s="349">
        <f t="shared" si="144"/>
        <v>1554106</v>
      </c>
    </row>
    <row r="826" spans="1:57" s="14" customFormat="1" x14ac:dyDescent="0.2">
      <c r="A826" s="40">
        <v>42444</v>
      </c>
      <c r="B826" s="22">
        <v>9035691122</v>
      </c>
      <c r="C826" s="22">
        <f>COUNTIF(СписМінфін!$B$2:$B$101,F826)</f>
        <v>0</v>
      </c>
      <c r="D826" s="22">
        <v>9035691122</v>
      </c>
      <c r="E826" s="22" t="str">
        <f t="shared" si="143"/>
        <v>3ТОВАРИСТВО З ОБМЕЖЕНОЮ ВIДПОВIДАЛЬНIСТЮ "ПРОФІТ-ЕКСПОРТ"</v>
      </c>
      <c r="F826" s="71" t="s">
        <v>138</v>
      </c>
      <c r="G826" s="41">
        <v>397419508281</v>
      </c>
      <c r="H826" s="40">
        <v>42444</v>
      </c>
      <c r="I826" s="40">
        <v>42444</v>
      </c>
      <c r="J826" s="40" t="s">
        <v>108</v>
      </c>
      <c r="K826" s="42">
        <v>16890238</v>
      </c>
      <c r="L826" s="40">
        <v>42545</v>
      </c>
      <c r="M826" s="192">
        <f t="shared" si="136"/>
        <v>16890238</v>
      </c>
      <c r="N826" s="40">
        <v>42545</v>
      </c>
      <c r="O826" s="24">
        <v>16890238</v>
      </c>
      <c r="P826" s="43">
        <v>0</v>
      </c>
      <c r="Q826" s="43">
        <v>0</v>
      </c>
      <c r="R826" s="43">
        <v>0</v>
      </c>
      <c r="S826" s="43">
        <v>0</v>
      </c>
      <c r="T826" s="43">
        <v>0</v>
      </c>
      <c r="U826" s="43">
        <v>0</v>
      </c>
      <c r="V826" s="43">
        <v>0</v>
      </c>
      <c r="W826" s="43">
        <v>0</v>
      </c>
      <c r="X826" s="43">
        <v>0</v>
      </c>
      <c r="Y826" s="223">
        <v>0</v>
      </c>
      <c r="Z826" s="339"/>
      <c r="AA826" s="227">
        <v>42671</v>
      </c>
      <c r="AB826" s="22">
        <v>2251401</v>
      </c>
      <c r="AC826" s="194">
        <v>17813</v>
      </c>
      <c r="AD826" s="40">
        <v>42683</v>
      </c>
      <c r="AE826" s="22">
        <v>30864</v>
      </c>
      <c r="AF826" s="241" t="s">
        <v>108</v>
      </c>
      <c r="AG826" s="252"/>
      <c r="AH826" s="228">
        <v>0</v>
      </c>
      <c r="AI826" s="194">
        <f t="shared" si="137"/>
        <v>16890238</v>
      </c>
      <c r="AJ826" s="40">
        <v>42566</v>
      </c>
      <c r="AK826" s="56">
        <v>16890238</v>
      </c>
      <c r="AL826" s="43">
        <v>0</v>
      </c>
      <c r="AM826" s="43">
        <v>0</v>
      </c>
      <c r="AN826" s="43">
        <v>0</v>
      </c>
      <c r="AO826" s="43">
        <v>0</v>
      </c>
      <c r="AP826" s="43">
        <v>0</v>
      </c>
      <c r="AQ826" s="43">
        <v>0</v>
      </c>
      <c r="AR826" s="43">
        <v>0</v>
      </c>
      <c r="AS826" s="43">
        <v>0</v>
      </c>
      <c r="AT826" s="43">
        <v>0</v>
      </c>
      <c r="AU826" s="43">
        <v>0</v>
      </c>
      <c r="AV826" s="43"/>
      <c r="AW826" s="19"/>
      <c r="AX826" s="192">
        <f t="shared" si="138"/>
        <v>-17813</v>
      </c>
      <c r="AY826" s="192">
        <f t="shared" si="139"/>
        <v>0</v>
      </c>
      <c r="AZ826" s="192">
        <f t="shared" si="140"/>
        <v>0</v>
      </c>
      <c r="BA826" s="158">
        <f t="shared" si="141"/>
        <v>3</v>
      </c>
      <c r="BB826" s="217">
        <f t="shared" si="145"/>
        <v>1.0010557462842478</v>
      </c>
      <c r="BC826" s="216">
        <f t="shared" si="142"/>
        <v>1</v>
      </c>
      <c r="BD826" s="14">
        <f t="shared" si="146"/>
        <v>101</v>
      </c>
      <c r="BE826" s="349">
        <f t="shared" si="144"/>
        <v>16872425</v>
      </c>
    </row>
    <row r="827" spans="1:57" s="14" customFormat="1" x14ac:dyDescent="0.2">
      <c r="A827" s="40">
        <v>42480</v>
      </c>
      <c r="B827" s="22">
        <v>9060391599</v>
      </c>
      <c r="C827" s="22">
        <f>COUNTIF(СписМінфін!$B$2:$B$101,F827)</f>
        <v>0</v>
      </c>
      <c r="D827" s="22">
        <v>9060391599</v>
      </c>
      <c r="E827" s="22" t="str">
        <f t="shared" si="143"/>
        <v>4ТОВАРИСТВО З ОБМЕЖЕНОЮ ВIДПОВIДАЛЬНIСТЮ "ПРОФІТ-ЕКСПОРТ"</v>
      </c>
      <c r="F827" s="71" t="s">
        <v>138</v>
      </c>
      <c r="G827" s="41">
        <v>397419508281</v>
      </c>
      <c r="H827" s="40">
        <v>42480</v>
      </c>
      <c r="I827" s="40">
        <v>42480</v>
      </c>
      <c r="J827" s="40" t="s">
        <v>108</v>
      </c>
      <c r="K827" s="42">
        <v>15810499</v>
      </c>
      <c r="L827" s="40">
        <v>42545</v>
      </c>
      <c r="M827" s="192">
        <f t="shared" si="136"/>
        <v>15810499</v>
      </c>
      <c r="N827" s="40">
        <v>42545</v>
      </c>
      <c r="O827" s="24">
        <v>15810499</v>
      </c>
      <c r="P827" s="43">
        <v>0</v>
      </c>
      <c r="Q827" s="43">
        <v>0</v>
      </c>
      <c r="R827" s="43">
        <v>0</v>
      </c>
      <c r="S827" s="43">
        <v>0</v>
      </c>
      <c r="T827" s="43">
        <v>0</v>
      </c>
      <c r="U827" s="43">
        <v>0</v>
      </c>
      <c r="V827" s="43">
        <v>0</v>
      </c>
      <c r="W827" s="43">
        <v>0</v>
      </c>
      <c r="X827" s="43">
        <v>0</v>
      </c>
      <c r="Y827" s="223">
        <v>0</v>
      </c>
      <c r="Z827" s="339"/>
      <c r="AA827" s="228">
        <v>0</v>
      </c>
      <c r="AB827" s="43">
        <v>0</v>
      </c>
      <c r="AC827" s="195">
        <v>0</v>
      </c>
      <c r="AD827" s="43">
        <v>0</v>
      </c>
      <c r="AE827" s="43">
        <v>0</v>
      </c>
      <c r="AF827" s="223">
        <v>0</v>
      </c>
      <c r="AG827" s="234"/>
      <c r="AH827" s="228">
        <v>0</v>
      </c>
      <c r="AI827" s="194">
        <f t="shared" si="137"/>
        <v>15810499</v>
      </c>
      <c r="AJ827" s="40">
        <v>42566</v>
      </c>
      <c r="AK827" s="56">
        <v>15810499</v>
      </c>
      <c r="AL827" s="43">
        <v>0</v>
      </c>
      <c r="AM827" s="43">
        <v>0</v>
      </c>
      <c r="AN827" s="43">
        <v>0</v>
      </c>
      <c r="AO827" s="43">
        <v>0</v>
      </c>
      <c r="AP827" s="43">
        <v>0</v>
      </c>
      <c r="AQ827" s="43">
        <v>0</v>
      </c>
      <c r="AR827" s="43">
        <v>0</v>
      </c>
      <c r="AS827" s="43">
        <v>0</v>
      </c>
      <c r="AT827" s="43">
        <v>0</v>
      </c>
      <c r="AU827" s="43">
        <v>0</v>
      </c>
      <c r="AV827" s="43"/>
      <c r="AW827" s="19"/>
      <c r="AX827" s="192">
        <f t="shared" si="138"/>
        <v>0</v>
      </c>
      <c r="AY827" s="192">
        <f t="shared" si="139"/>
        <v>0</v>
      </c>
      <c r="AZ827" s="192">
        <f t="shared" si="140"/>
        <v>0</v>
      </c>
      <c r="BA827" s="158">
        <f t="shared" si="141"/>
        <v>4</v>
      </c>
      <c r="BB827" s="217">
        <f t="shared" si="145"/>
        <v>1</v>
      </c>
      <c r="BC827" s="216">
        <f t="shared" si="142"/>
        <v>1</v>
      </c>
      <c r="BD827" s="14">
        <f t="shared" si="146"/>
        <v>65</v>
      </c>
      <c r="BE827" s="349">
        <f t="shared" si="144"/>
        <v>15810499</v>
      </c>
    </row>
    <row r="828" spans="1:57" s="14" customFormat="1" x14ac:dyDescent="0.2">
      <c r="A828" s="40">
        <v>42510</v>
      </c>
      <c r="B828" s="22">
        <v>9081938577</v>
      </c>
      <c r="C828" s="22">
        <f>COUNTIF(СписМінфін!$B$2:$B$101,F828)</f>
        <v>0</v>
      </c>
      <c r="D828" s="22">
        <v>9081938577</v>
      </c>
      <c r="E828" s="22" t="str">
        <f t="shared" si="143"/>
        <v>5ТОВАРИСТВО З ОБМЕЖЕНОЮ ВIДПОВIДАЛЬНIСТЮ "ПРОФІТ-ЕКСПОРТ"</v>
      </c>
      <c r="F828" s="71" t="s">
        <v>138</v>
      </c>
      <c r="G828" s="41">
        <v>397419508281</v>
      </c>
      <c r="H828" s="40">
        <v>42510</v>
      </c>
      <c r="I828" s="40">
        <v>42510</v>
      </c>
      <c r="J828" s="40" t="s">
        <v>108</v>
      </c>
      <c r="K828" s="42">
        <v>17710182</v>
      </c>
      <c r="L828" s="40">
        <v>42641</v>
      </c>
      <c r="M828" s="192">
        <f t="shared" si="136"/>
        <v>17640087</v>
      </c>
      <c r="N828" s="40">
        <v>42641</v>
      </c>
      <c r="O828" s="24">
        <v>17640087</v>
      </c>
      <c r="P828" s="43">
        <v>0</v>
      </c>
      <c r="Q828" s="43">
        <v>0</v>
      </c>
      <c r="R828" s="43">
        <v>0</v>
      </c>
      <c r="S828" s="43">
        <v>0</v>
      </c>
      <c r="T828" s="43">
        <v>0</v>
      </c>
      <c r="U828" s="43">
        <v>0</v>
      </c>
      <c r="V828" s="43">
        <v>0</v>
      </c>
      <c r="W828" s="43">
        <v>0</v>
      </c>
      <c r="X828" s="43">
        <v>0</v>
      </c>
      <c r="Y828" s="223">
        <v>0</v>
      </c>
      <c r="Z828" s="339"/>
      <c r="AA828" s="228">
        <v>0</v>
      </c>
      <c r="AB828" s="43">
        <v>0</v>
      </c>
      <c r="AC828" s="195">
        <v>0</v>
      </c>
      <c r="AD828" s="43">
        <v>0</v>
      </c>
      <c r="AE828" s="43">
        <v>0</v>
      </c>
      <c r="AF828" s="223">
        <v>0</v>
      </c>
      <c r="AG828" s="234"/>
      <c r="AH828" s="228">
        <v>0</v>
      </c>
      <c r="AI828" s="194">
        <f t="shared" si="137"/>
        <v>17640087</v>
      </c>
      <c r="AJ828" s="40">
        <v>42642</v>
      </c>
      <c r="AK828" s="56">
        <v>17640087</v>
      </c>
      <c r="AL828" s="43">
        <v>0</v>
      </c>
      <c r="AM828" s="43">
        <v>0</v>
      </c>
      <c r="AN828" s="43">
        <v>0</v>
      </c>
      <c r="AO828" s="43">
        <v>0</v>
      </c>
      <c r="AP828" s="43">
        <v>0</v>
      </c>
      <c r="AQ828" s="43">
        <v>0</v>
      </c>
      <c r="AR828" s="43">
        <v>0</v>
      </c>
      <c r="AS828" s="43">
        <v>0</v>
      </c>
      <c r="AT828" s="43">
        <v>0</v>
      </c>
      <c r="AU828" s="43">
        <v>0</v>
      </c>
      <c r="AV828" s="43"/>
      <c r="AW828" s="19"/>
      <c r="AX828" s="192">
        <f t="shared" si="138"/>
        <v>70095</v>
      </c>
      <c r="AY828" s="192">
        <f t="shared" si="139"/>
        <v>0</v>
      </c>
      <c r="AZ828" s="192">
        <f t="shared" si="140"/>
        <v>70095</v>
      </c>
      <c r="BA828" s="158">
        <f t="shared" si="141"/>
        <v>5</v>
      </c>
      <c r="BB828" s="217">
        <f t="shared" si="145"/>
        <v>0.99604210730301923</v>
      </c>
      <c r="BC828" s="216">
        <f t="shared" si="142"/>
        <v>1</v>
      </c>
      <c r="BD828" s="14">
        <f t="shared" si="146"/>
        <v>131</v>
      </c>
      <c r="BE828" s="349">
        <f t="shared" si="144"/>
        <v>17710182</v>
      </c>
    </row>
    <row r="829" spans="1:57" s="14" customFormat="1" x14ac:dyDescent="0.2">
      <c r="A829" s="40">
        <v>42542</v>
      </c>
      <c r="B829" s="22">
        <v>9102956613</v>
      </c>
      <c r="C829" s="22">
        <f>COUNTIF(СписМінфін!$B$2:$B$101,F829)</f>
        <v>0</v>
      </c>
      <c r="D829" s="22">
        <v>9102956613</v>
      </c>
      <c r="E829" s="22" t="str">
        <f t="shared" si="143"/>
        <v>6ТОВАРИСТВО З ОБМЕЖЕНОЮ ВIДПОВIДАЛЬНIСТЮ "ПРОФІТ-ЕКСПОРТ"</v>
      </c>
      <c r="F829" s="71" t="s">
        <v>138</v>
      </c>
      <c r="G829" s="41">
        <v>397419508281</v>
      </c>
      <c r="H829" s="40">
        <v>42542</v>
      </c>
      <c r="I829" s="40">
        <v>42542</v>
      </c>
      <c r="J829" s="40" t="s">
        <v>108</v>
      </c>
      <c r="K829" s="42">
        <v>14515120</v>
      </c>
      <c r="L829" s="40">
        <v>42655</v>
      </c>
      <c r="M829" s="192">
        <f t="shared" si="136"/>
        <v>14515120</v>
      </c>
      <c r="N829" s="40">
        <v>42655</v>
      </c>
      <c r="O829" s="24">
        <v>14515120</v>
      </c>
      <c r="P829" s="43">
        <v>0</v>
      </c>
      <c r="Q829" s="43">
        <v>0</v>
      </c>
      <c r="R829" s="43">
        <v>0</v>
      </c>
      <c r="S829" s="43">
        <v>0</v>
      </c>
      <c r="T829" s="43">
        <v>0</v>
      </c>
      <c r="U829" s="43">
        <v>0</v>
      </c>
      <c r="V829" s="43">
        <v>0</v>
      </c>
      <c r="W829" s="43">
        <v>0</v>
      </c>
      <c r="X829" s="43">
        <v>0</v>
      </c>
      <c r="Y829" s="223">
        <v>0</v>
      </c>
      <c r="Z829" s="339"/>
      <c r="AA829" s="227">
        <v>42671</v>
      </c>
      <c r="AB829" s="22">
        <v>2251401</v>
      </c>
      <c r="AC829" s="194">
        <v>73993</v>
      </c>
      <c r="AD829" s="40">
        <v>42683</v>
      </c>
      <c r="AE829" s="22">
        <v>17813</v>
      </c>
      <c r="AF829" s="241" t="s">
        <v>108</v>
      </c>
      <c r="AG829" s="252"/>
      <c r="AH829" s="228">
        <v>0</v>
      </c>
      <c r="AI829" s="194">
        <f t="shared" si="137"/>
        <v>14515120</v>
      </c>
      <c r="AJ829" s="40">
        <v>42661</v>
      </c>
      <c r="AK829" s="56">
        <v>14515120</v>
      </c>
      <c r="AL829" s="43">
        <v>0</v>
      </c>
      <c r="AM829" s="43">
        <v>0</v>
      </c>
      <c r="AN829" s="43">
        <v>0</v>
      </c>
      <c r="AO829" s="43">
        <v>0</v>
      </c>
      <c r="AP829" s="43">
        <v>0</v>
      </c>
      <c r="AQ829" s="43">
        <v>0</v>
      </c>
      <c r="AR829" s="43">
        <v>0</v>
      </c>
      <c r="AS829" s="43">
        <v>0</v>
      </c>
      <c r="AT829" s="43">
        <v>0</v>
      </c>
      <c r="AU829" s="43">
        <v>0</v>
      </c>
      <c r="AV829" s="43"/>
      <c r="AW829" s="19"/>
      <c r="AX829" s="192">
        <f t="shared" si="138"/>
        <v>-73993</v>
      </c>
      <c r="AY829" s="192">
        <f t="shared" si="139"/>
        <v>0</v>
      </c>
      <c r="AZ829" s="192">
        <f t="shared" si="140"/>
        <v>0</v>
      </c>
      <c r="BA829" s="158">
        <f t="shared" si="141"/>
        <v>6</v>
      </c>
      <c r="BB829" s="217">
        <f t="shared" si="145"/>
        <v>1.0051237690797954</v>
      </c>
      <c r="BC829" s="216">
        <f t="shared" si="142"/>
        <v>1</v>
      </c>
      <c r="BD829" s="14">
        <f t="shared" si="146"/>
        <v>113</v>
      </c>
      <c r="BE829" s="349">
        <f t="shared" si="144"/>
        <v>14441127</v>
      </c>
    </row>
    <row r="830" spans="1:57" s="14" customFormat="1" x14ac:dyDescent="0.2">
      <c r="A830" s="40">
        <v>42571</v>
      </c>
      <c r="B830" s="22">
        <v>9125045317</v>
      </c>
      <c r="C830" s="22">
        <f>COUNTIF(СписМінфін!$B$2:$B$101,F830)</f>
        <v>0</v>
      </c>
      <c r="D830" s="22">
        <v>9125045317</v>
      </c>
      <c r="E830" s="22" t="str">
        <f t="shared" si="143"/>
        <v>7ТОВАРИСТВО З ОБМЕЖЕНОЮ ВIДПОВIДАЛЬНIСТЮ "ПРОФІТ-ЕКСПОРТ"</v>
      </c>
      <c r="F830" s="71" t="s">
        <v>138</v>
      </c>
      <c r="G830" s="41">
        <v>397419508281</v>
      </c>
      <c r="H830" s="40">
        <v>42571</v>
      </c>
      <c r="I830" s="40">
        <v>42571</v>
      </c>
      <c r="J830" s="40" t="s">
        <v>108</v>
      </c>
      <c r="K830" s="42">
        <v>15028827</v>
      </c>
      <c r="L830" s="40">
        <v>42655</v>
      </c>
      <c r="M830" s="192">
        <f t="shared" si="136"/>
        <v>15028827</v>
      </c>
      <c r="N830" s="40">
        <v>42655</v>
      </c>
      <c r="O830" s="24">
        <v>15028827</v>
      </c>
      <c r="P830" s="43">
        <v>0</v>
      </c>
      <c r="Q830" s="43">
        <v>0</v>
      </c>
      <c r="R830" s="43">
        <v>0</v>
      </c>
      <c r="S830" s="43">
        <v>0</v>
      </c>
      <c r="T830" s="43">
        <v>0</v>
      </c>
      <c r="U830" s="43">
        <v>0</v>
      </c>
      <c r="V830" s="43">
        <v>0</v>
      </c>
      <c r="W830" s="43">
        <v>0</v>
      </c>
      <c r="X830" s="43">
        <v>0</v>
      </c>
      <c r="Y830" s="223">
        <v>0</v>
      </c>
      <c r="Z830" s="339"/>
      <c r="AA830" s="227">
        <v>42671</v>
      </c>
      <c r="AB830" s="22">
        <v>2251401</v>
      </c>
      <c r="AC830" s="194">
        <v>30864</v>
      </c>
      <c r="AD830" s="40">
        <v>42683</v>
      </c>
      <c r="AE830" s="22">
        <v>17813</v>
      </c>
      <c r="AF830" s="241" t="s">
        <v>108</v>
      </c>
      <c r="AG830" s="252"/>
      <c r="AH830" s="228">
        <v>0</v>
      </c>
      <c r="AI830" s="194">
        <f t="shared" si="137"/>
        <v>15028827</v>
      </c>
      <c r="AJ830" s="40">
        <v>42661</v>
      </c>
      <c r="AK830" s="56">
        <v>15028827</v>
      </c>
      <c r="AL830" s="43">
        <v>0</v>
      </c>
      <c r="AM830" s="43">
        <v>0</v>
      </c>
      <c r="AN830" s="43">
        <v>0</v>
      </c>
      <c r="AO830" s="43">
        <v>0</v>
      </c>
      <c r="AP830" s="43">
        <v>0</v>
      </c>
      <c r="AQ830" s="43">
        <v>0</v>
      </c>
      <c r="AR830" s="43">
        <v>0</v>
      </c>
      <c r="AS830" s="43">
        <v>0</v>
      </c>
      <c r="AT830" s="43">
        <v>0</v>
      </c>
      <c r="AU830" s="43">
        <v>0</v>
      </c>
      <c r="AV830" s="43"/>
      <c r="AW830" s="19"/>
      <c r="AX830" s="192">
        <f t="shared" si="138"/>
        <v>-30864</v>
      </c>
      <c r="AY830" s="192">
        <f t="shared" si="139"/>
        <v>0</v>
      </c>
      <c r="AZ830" s="192">
        <f t="shared" si="140"/>
        <v>0</v>
      </c>
      <c r="BA830" s="158">
        <f t="shared" si="141"/>
        <v>7</v>
      </c>
      <c r="BB830" s="217">
        <f t="shared" si="145"/>
        <v>1.0020578794600308</v>
      </c>
      <c r="BC830" s="216">
        <f t="shared" si="142"/>
        <v>1</v>
      </c>
      <c r="BD830" s="14">
        <f t="shared" si="146"/>
        <v>84</v>
      </c>
      <c r="BE830" s="349">
        <f t="shared" si="144"/>
        <v>14997963</v>
      </c>
    </row>
    <row r="831" spans="1:57" s="14" customFormat="1" x14ac:dyDescent="0.2">
      <c r="A831" s="40">
        <v>42601</v>
      </c>
      <c r="B831" s="22">
        <v>9150005320</v>
      </c>
      <c r="C831" s="22">
        <f>COUNTIF(СписМінфін!$B$2:$B$101,F831)</f>
        <v>0</v>
      </c>
      <c r="D831" s="22">
        <v>9150005320</v>
      </c>
      <c r="E831" s="22" t="str">
        <f t="shared" si="143"/>
        <v>8ТОВАРИСТВО З ОБМЕЖЕНОЮ ВIДПОВIДАЛЬНIСТЮ "ПРОФІТ-ЕКСПОРТ"</v>
      </c>
      <c r="F831" s="71" t="s">
        <v>138</v>
      </c>
      <c r="G831" s="41">
        <v>397419508281</v>
      </c>
      <c r="H831" s="40">
        <v>42601</v>
      </c>
      <c r="I831" s="40">
        <v>42601</v>
      </c>
      <c r="J831" s="40" t="s">
        <v>108</v>
      </c>
      <c r="K831" s="42">
        <v>32888138</v>
      </c>
      <c r="L831" s="40">
        <v>42655</v>
      </c>
      <c r="M831" s="192">
        <f t="shared" si="136"/>
        <v>32888138</v>
      </c>
      <c r="N831" s="40">
        <v>42655</v>
      </c>
      <c r="O831" s="24">
        <v>32888138</v>
      </c>
      <c r="P831" s="43">
        <v>0</v>
      </c>
      <c r="Q831" s="43">
        <v>0</v>
      </c>
      <c r="R831" s="43">
        <v>0</v>
      </c>
      <c r="S831" s="43">
        <v>0</v>
      </c>
      <c r="T831" s="43">
        <v>0</v>
      </c>
      <c r="U831" s="43">
        <v>0</v>
      </c>
      <c r="V831" s="43">
        <v>0</v>
      </c>
      <c r="W831" s="43">
        <v>0</v>
      </c>
      <c r="X831" s="43">
        <v>0</v>
      </c>
      <c r="Y831" s="223">
        <v>0</v>
      </c>
      <c r="Z831" s="339"/>
      <c r="AA831" s="228">
        <v>0</v>
      </c>
      <c r="AB831" s="43">
        <v>0</v>
      </c>
      <c r="AC831" s="195">
        <v>0</v>
      </c>
      <c r="AD831" s="43">
        <v>0</v>
      </c>
      <c r="AE831" s="43">
        <v>0</v>
      </c>
      <c r="AF831" s="223">
        <v>0</v>
      </c>
      <c r="AG831" s="234"/>
      <c r="AH831" s="228">
        <v>0</v>
      </c>
      <c r="AI831" s="194">
        <f t="shared" si="137"/>
        <v>32888138</v>
      </c>
      <c r="AJ831" s="40">
        <v>42661</v>
      </c>
      <c r="AK831" s="56">
        <v>32888138</v>
      </c>
      <c r="AL831" s="43">
        <v>0</v>
      </c>
      <c r="AM831" s="43">
        <v>0</v>
      </c>
      <c r="AN831" s="43">
        <v>0</v>
      </c>
      <c r="AO831" s="43">
        <v>0</v>
      </c>
      <c r="AP831" s="43">
        <v>0</v>
      </c>
      <c r="AQ831" s="43">
        <v>0</v>
      </c>
      <c r="AR831" s="43">
        <v>0</v>
      </c>
      <c r="AS831" s="43">
        <v>0</v>
      </c>
      <c r="AT831" s="43">
        <v>0</v>
      </c>
      <c r="AU831" s="43">
        <v>0</v>
      </c>
      <c r="AV831" s="43"/>
      <c r="AW831" s="19"/>
      <c r="AX831" s="192">
        <f t="shared" si="138"/>
        <v>0</v>
      </c>
      <c r="AY831" s="192">
        <f t="shared" si="139"/>
        <v>0</v>
      </c>
      <c r="AZ831" s="192">
        <f t="shared" si="140"/>
        <v>0</v>
      </c>
      <c r="BA831" s="158">
        <f t="shared" si="141"/>
        <v>8</v>
      </c>
      <c r="BB831" s="217">
        <f t="shared" si="145"/>
        <v>1</v>
      </c>
      <c r="BC831" s="216">
        <f t="shared" si="142"/>
        <v>1</v>
      </c>
      <c r="BD831" s="14">
        <f t="shared" si="146"/>
        <v>54</v>
      </c>
      <c r="BE831" s="349">
        <f t="shared" si="144"/>
        <v>32888138</v>
      </c>
    </row>
    <row r="832" spans="1:57" s="14" customFormat="1" x14ac:dyDescent="0.2">
      <c r="A832" s="40">
        <v>42633</v>
      </c>
      <c r="B832" s="22">
        <v>9173608768</v>
      </c>
      <c r="C832" s="22">
        <f>COUNTIF(СписМінфін!$B$2:$B$101,F832)</f>
        <v>0</v>
      </c>
      <c r="D832" s="22">
        <v>9173608768</v>
      </c>
      <c r="E832" s="22" t="str">
        <f t="shared" si="143"/>
        <v>9ТОВАРИСТВО З ОБМЕЖЕНОЮ ВIДПОВIДАЛЬНIСТЮ "ПРОФІТ-ЕКСПОРТ"</v>
      </c>
      <c r="F832" s="71" t="s">
        <v>138</v>
      </c>
      <c r="G832" s="41">
        <v>397419508281</v>
      </c>
      <c r="H832" s="40">
        <v>42633</v>
      </c>
      <c r="I832" s="40">
        <v>42633</v>
      </c>
      <c r="J832" s="40" t="s">
        <v>108</v>
      </c>
      <c r="K832" s="42">
        <v>27875636</v>
      </c>
      <c r="L832" s="40">
        <v>42709</v>
      </c>
      <c r="M832" s="192">
        <f t="shared" ref="M832:M895" si="147">O832+Q832+S832+U832+W832+Y832</f>
        <v>4453.25</v>
      </c>
      <c r="N832" s="40">
        <v>42709</v>
      </c>
      <c r="O832" s="24">
        <v>4453.25</v>
      </c>
      <c r="P832" s="43">
        <v>0</v>
      </c>
      <c r="Q832" s="43">
        <v>0</v>
      </c>
      <c r="R832" s="43">
        <v>0</v>
      </c>
      <c r="S832" s="43">
        <v>0</v>
      </c>
      <c r="T832" s="43">
        <v>0</v>
      </c>
      <c r="U832" s="43">
        <v>0</v>
      </c>
      <c r="V832" s="43">
        <v>0</v>
      </c>
      <c r="W832" s="43">
        <v>0</v>
      </c>
      <c r="X832" s="43">
        <v>0</v>
      </c>
      <c r="Y832" s="223">
        <v>0</v>
      </c>
      <c r="Z832" s="339"/>
      <c r="AA832" s="228">
        <v>0</v>
      </c>
      <c r="AB832" s="43">
        <v>0</v>
      </c>
      <c r="AC832" s="195">
        <v>0</v>
      </c>
      <c r="AD832" s="43">
        <v>0</v>
      </c>
      <c r="AE832" s="43">
        <v>0</v>
      </c>
      <c r="AF832" s="223">
        <v>0</v>
      </c>
      <c r="AG832" s="234"/>
      <c r="AH832" s="228">
        <v>0</v>
      </c>
      <c r="AI832" s="194">
        <f t="shared" ref="AI832:AI895" si="148">AK832+AM832+AO832+AQ832+AS832+AU832</f>
        <v>4453.25</v>
      </c>
      <c r="AJ832" s="40">
        <v>42709</v>
      </c>
      <c r="AK832" s="56">
        <v>4453.25</v>
      </c>
      <c r="AL832" s="43">
        <v>0</v>
      </c>
      <c r="AM832" s="43">
        <v>0</v>
      </c>
      <c r="AN832" s="43">
        <v>0</v>
      </c>
      <c r="AO832" s="43">
        <v>0</v>
      </c>
      <c r="AP832" s="43">
        <v>0</v>
      </c>
      <c r="AQ832" s="43">
        <v>0</v>
      </c>
      <c r="AR832" s="43">
        <v>0</v>
      </c>
      <c r="AS832" s="43">
        <v>0</v>
      </c>
      <c r="AT832" s="43">
        <v>0</v>
      </c>
      <c r="AU832" s="43">
        <v>0</v>
      </c>
      <c r="AV832" s="43"/>
      <c r="AW832" s="19"/>
      <c r="AX832" s="192">
        <f t="shared" ref="AX832:AX895" si="149">K832-M832-AC832</f>
        <v>27871182.75</v>
      </c>
      <c r="AY832" s="192">
        <f t="shared" ref="AY832:AY895" si="150">M832-AI832</f>
        <v>0</v>
      </c>
      <c r="AZ832" s="192">
        <f t="shared" ref="AZ832:AZ895" si="151">K832-AI832</f>
        <v>27871182.75</v>
      </c>
      <c r="BA832" s="158">
        <f t="shared" ref="BA832:BA895" si="152">MONTH(H832)</f>
        <v>9</v>
      </c>
      <c r="BB832" s="217">
        <f t="shared" si="145"/>
        <v>1.5975420255882232E-4</v>
      </c>
      <c r="BC832" s="216">
        <f t="shared" ref="BC832:BC895" si="153">IF(M832=0,"Немає висновку", AI832/M832)</f>
        <v>1</v>
      </c>
      <c r="BD832" s="14">
        <f t="shared" si="146"/>
        <v>76</v>
      </c>
      <c r="BE832" s="349">
        <f t="shared" si="144"/>
        <v>27875636</v>
      </c>
    </row>
    <row r="833" spans="1:57" s="14" customFormat="1" x14ac:dyDescent="0.2">
      <c r="A833" s="40">
        <v>42663</v>
      </c>
      <c r="B833" s="22">
        <v>9197273161</v>
      </c>
      <c r="C833" s="22">
        <f>COUNTIF(СписМінфін!$B$2:$B$101,F833)</f>
        <v>0</v>
      </c>
      <c r="D833" s="22">
        <v>9197273161</v>
      </c>
      <c r="E833" s="22" t="str">
        <f t="shared" si="143"/>
        <v>10ТОВАРИСТВО З ОБМЕЖЕНОЮ ВIДПОВIДАЛЬНIСТЮ "ПРОФІТ-ЕКСПОРТ"</v>
      </c>
      <c r="F833" s="71" t="s">
        <v>138</v>
      </c>
      <c r="G833" s="41">
        <v>397419508281</v>
      </c>
      <c r="H833" s="40">
        <v>42663</v>
      </c>
      <c r="I833" s="40">
        <v>42663</v>
      </c>
      <c r="J833" s="40" t="s">
        <v>108</v>
      </c>
      <c r="K833" s="42">
        <v>11888474</v>
      </c>
      <c r="L833" s="40">
        <v>42709</v>
      </c>
      <c r="M833" s="192">
        <f t="shared" si="147"/>
        <v>11888474</v>
      </c>
      <c r="N833" s="40">
        <v>42709</v>
      </c>
      <c r="O833" s="24">
        <v>11888474</v>
      </c>
      <c r="P833" s="43">
        <v>0</v>
      </c>
      <c r="Q833" s="43">
        <v>0</v>
      </c>
      <c r="R833" s="43">
        <v>0</v>
      </c>
      <c r="S833" s="43">
        <v>0</v>
      </c>
      <c r="T833" s="43">
        <v>0</v>
      </c>
      <c r="U833" s="43">
        <v>0</v>
      </c>
      <c r="V833" s="43">
        <v>0</v>
      </c>
      <c r="W833" s="43">
        <v>0</v>
      </c>
      <c r="X833" s="43">
        <v>0</v>
      </c>
      <c r="Y833" s="223">
        <v>0</v>
      </c>
      <c r="Z833" s="339"/>
      <c r="AA833" s="228">
        <v>0</v>
      </c>
      <c r="AB833" s="43">
        <v>0</v>
      </c>
      <c r="AC833" s="195">
        <v>0</v>
      </c>
      <c r="AD833" s="43">
        <v>0</v>
      </c>
      <c r="AE833" s="43">
        <v>0</v>
      </c>
      <c r="AF833" s="223">
        <v>0</v>
      </c>
      <c r="AG833" s="234"/>
      <c r="AH833" s="228">
        <v>0</v>
      </c>
      <c r="AI833" s="194">
        <f t="shared" si="148"/>
        <v>11888474</v>
      </c>
      <c r="AJ833" s="40">
        <v>42713</v>
      </c>
      <c r="AK833" s="56">
        <v>11888474</v>
      </c>
      <c r="AL833" s="43">
        <v>0</v>
      </c>
      <c r="AM833" s="43">
        <v>0</v>
      </c>
      <c r="AN833" s="43">
        <v>0</v>
      </c>
      <c r="AO833" s="43">
        <v>0</v>
      </c>
      <c r="AP833" s="43">
        <v>0</v>
      </c>
      <c r="AQ833" s="43">
        <v>0</v>
      </c>
      <c r="AR833" s="43">
        <v>0</v>
      </c>
      <c r="AS833" s="43">
        <v>0</v>
      </c>
      <c r="AT833" s="43">
        <v>0</v>
      </c>
      <c r="AU833" s="43">
        <v>0</v>
      </c>
      <c r="AV833" s="43"/>
      <c r="AW833" s="19"/>
      <c r="AX833" s="192">
        <f t="shared" si="149"/>
        <v>0</v>
      </c>
      <c r="AY833" s="192">
        <f t="shared" si="150"/>
        <v>0</v>
      </c>
      <c r="AZ833" s="192">
        <f t="shared" si="151"/>
        <v>0</v>
      </c>
      <c r="BA833" s="158">
        <f t="shared" si="152"/>
        <v>10</v>
      </c>
      <c r="BB833" s="217">
        <f t="shared" si="145"/>
        <v>1</v>
      </c>
      <c r="BC833" s="216">
        <f t="shared" si="153"/>
        <v>1</v>
      </c>
      <c r="BD833" s="14">
        <f t="shared" si="146"/>
        <v>46</v>
      </c>
      <c r="BE833" s="349">
        <f t="shared" si="144"/>
        <v>11888474</v>
      </c>
    </row>
    <row r="834" spans="1:57" s="14" customFormat="1" x14ac:dyDescent="0.2">
      <c r="A834" s="40">
        <v>42692</v>
      </c>
      <c r="B834" s="22">
        <v>9222398683</v>
      </c>
      <c r="C834" s="22">
        <f>COUNTIF(СписМінфін!$B$2:$B$101,F834)</f>
        <v>0</v>
      </c>
      <c r="D834" s="22">
        <v>9222398683</v>
      </c>
      <c r="E834" s="22" t="str">
        <f t="shared" si="143"/>
        <v>11ТОВАРИСТВО З ОБМЕЖЕНОЮ ВIДПОВIДАЛЬНIСТЮ "ПРОФІТ-ЕКСПОРТ"</v>
      </c>
      <c r="F834" s="71" t="s">
        <v>138</v>
      </c>
      <c r="G834" s="41">
        <v>397419508281</v>
      </c>
      <c r="H834" s="40">
        <v>42692</v>
      </c>
      <c r="I834" s="40">
        <v>42692</v>
      </c>
      <c r="J834" s="40" t="s">
        <v>108</v>
      </c>
      <c r="K834" s="42">
        <v>18013953</v>
      </c>
      <c r="L834" s="40">
        <v>42727</v>
      </c>
      <c r="M834" s="192">
        <f t="shared" si="147"/>
        <v>18013953</v>
      </c>
      <c r="N834" s="40">
        <v>42727</v>
      </c>
      <c r="O834" s="24">
        <v>18013953</v>
      </c>
      <c r="P834" s="43">
        <v>0</v>
      </c>
      <c r="Q834" s="43">
        <v>0</v>
      </c>
      <c r="R834" s="43">
        <v>0</v>
      </c>
      <c r="S834" s="43">
        <v>0</v>
      </c>
      <c r="T834" s="43">
        <v>0</v>
      </c>
      <c r="U834" s="43">
        <v>0</v>
      </c>
      <c r="V834" s="43">
        <v>0</v>
      </c>
      <c r="W834" s="43">
        <v>0</v>
      </c>
      <c r="X834" s="43">
        <v>0</v>
      </c>
      <c r="Y834" s="223">
        <v>0</v>
      </c>
      <c r="Z834" s="339"/>
      <c r="AA834" s="228">
        <v>0</v>
      </c>
      <c r="AB834" s="43">
        <v>0</v>
      </c>
      <c r="AC834" s="195">
        <v>0</v>
      </c>
      <c r="AD834" s="43">
        <v>0</v>
      </c>
      <c r="AE834" s="43">
        <v>0</v>
      </c>
      <c r="AF834" s="223">
        <v>0</v>
      </c>
      <c r="AG834" s="234"/>
      <c r="AH834" s="228">
        <v>0</v>
      </c>
      <c r="AI834" s="194">
        <f t="shared" si="148"/>
        <v>18013953</v>
      </c>
      <c r="AJ834" s="40">
        <v>42730</v>
      </c>
      <c r="AK834" s="56">
        <v>18013953</v>
      </c>
      <c r="AL834" s="43">
        <v>0</v>
      </c>
      <c r="AM834" s="43">
        <v>0</v>
      </c>
      <c r="AN834" s="43">
        <v>0</v>
      </c>
      <c r="AO834" s="43">
        <v>0</v>
      </c>
      <c r="AP834" s="43">
        <v>0</v>
      </c>
      <c r="AQ834" s="43">
        <v>0</v>
      </c>
      <c r="AR834" s="43">
        <v>0</v>
      </c>
      <c r="AS834" s="43">
        <v>0</v>
      </c>
      <c r="AT834" s="43">
        <v>0</v>
      </c>
      <c r="AU834" s="43">
        <v>0</v>
      </c>
      <c r="AV834" s="43"/>
      <c r="AW834" s="19"/>
      <c r="AX834" s="192">
        <f t="shared" si="149"/>
        <v>0</v>
      </c>
      <c r="AY834" s="192">
        <f t="shared" si="150"/>
        <v>0</v>
      </c>
      <c r="AZ834" s="192">
        <f t="shared" si="151"/>
        <v>0</v>
      </c>
      <c r="BA834" s="158">
        <f t="shared" si="152"/>
        <v>11</v>
      </c>
      <c r="BB834" s="217">
        <f t="shared" si="145"/>
        <v>1</v>
      </c>
      <c r="BC834" s="216">
        <f t="shared" si="153"/>
        <v>1</v>
      </c>
      <c r="BD834" s="14">
        <f t="shared" si="146"/>
        <v>35</v>
      </c>
      <c r="BE834" s="349">
        <f t="shared" si="144"/>
        <v>18013953</v>
      </c>
    </row>
    <row r="835" spans="1:57" s="14" customFormat="1" hidden="1" x14ac:dyDescent="0.2">
      <c r="A835" s="40">
        <v>42722</v>
      </c>
      <c r="B835" s="22">
        <v>9245031259</v>
      </c>
      <c r="C835" s="22">
        <f>COUNTIF(СписМінфін!$B$2:$B$101,F835)</f>
        <v>0</v>
      </c>
      <c r="D835" s="22">
        <v>9245031259</v>
      </c>
      <c r="E835" s="22" t="str">
        <f t="shared" si="143"/>
        <v>12ТОВАРИСТВО З ОБМЕЖЕНОЮ ВIДПОВIДАЛЬНIСТЮ "ПРОФІТ-ЕКСПОРТ"</v>
      </c>
      <c r="F835" s="71" t="s">
        <v>138</v>
      </c>
      <c r="G835" s="41">
        <v>397419508281</v>
      </c>
      <c r="H835" s="40">
        <v>42722</v>
      </c>
      <c r="I835" s="40">
        <v>42722</v>
      </c>
      <c r="J835" s="40" t="s">
        <v>108</v>
      </c>
      <c r="K835" s="42">
        <v>17316113</v>
      </c>
      <c r="L835" s="43">
        <v>0</v>
      </c>
      <c r="M835" s="192">
        <f t="shared" si="147"/>
        <v>0</v>
      </c>
      <c r="N835" s="43">
        <v>0</v>
      </c>
      <c r="O835" s="56">
        <v>0</v>
      </c>
      <c r="P835" s="43">
        <v>0</v>
      </c>
      <c r="Q835" s="43">
        <v>0</v>
      </c>
      <c r="R835" s="43">
        <v>0</v>
      </c>
      <c r="S835" s="43">
        <v>0</v>
      </c>
      <c r="T835" s="43">
        <v>0</v>
      </c>
      <c r="U835" s="43">
        <v>0</v>
      </c>
      <c r="V835" s="43">
        <v>0</v>
      </c>
      <c r="W835" s="43">
        <v>0</v>
      </c>
      <c r="X835" s="43">
        <v>0</v>
      </c>
      <c r="Y835" s="223">
        <v>0</v>
      </c>
      <c r="Z835" s="339"/>
      <c r="AA835" s="228">
        <v>0</v>
      </c>
      <c r="AB835" s="43">
        <v>0</v>
      </c>
      <c r="AC835" s="195">
        <v>0</v>
      </c>
      <c r="AD835" s="43">
        <v>0</v>
      </c>
      <c r="AE835" s="43">
        <v>0</v>
      </c>
      <c r="AF835" s="223">
        <v>0</v>
      </c>
      <c r="AG835" s="234"/>
      <c r="AH835" s="228">
        <v>0</v>
      </c>
      <c r="AI835" s="194">
        <f t="shared" si="148"/>
        <v>0</v>
      </c>
      <c r="AJ835" s="43">
        <v>0</v>
      </c>
      <c r="AK835" s="43">
        <v>0</v>
      </c>
      <c r="AL835" s="43">
        <v>0</v>
      </c>
      <c r="AM835" s="43">
        <v>0</v>
      </c>
      <c r="AN835" s="43">
        <v>0</v>
      </c>
      <c r="AO835" s="43">
        <v>0</v>
      </c>
      <c r="AP835" s="43">
        <v>0</v>
      </c>
      <c r="AQ835" s="43">
        <v>0</v>
      </c>
      <c r="AR835" s="43">
        <v>0</v>
      </c>
      <c r="AS835" s="43">
        <v>0</v>
      </c>
      <c r="AT835" s="43">
        <v>0</v>
      </c>
      <c r="AU835" s="43">
        <v>0</v>
      </c>
      <c r="AV835" s="43"/>
      <c r="AW835" s="19"/>
      <c r="AX835" s="192">
        <f t="shared" si="149"/>
        <v>17316113</v>
      </c>
      <c r="AY835" s="192">
        <f t="shared" si="150"/>
        <v>0</v>
      </c>
      <c r="AZ835" s="192">
        <f t="shared" si="151"/>
        <v>17316113</v>
      </c>
      <c r="BA835" s="158">
        <f t="shared" si="152"/>
        <v>12</v>
      </c>
      <c r="BB835" s="217" t="str">
        <f t="shared" si="145"/>
        <v>Немає висновку</v>
      </c>
      <c r="BC835" s="216" t="str">
        <f t="shared" si="153"/>
        <v>Немає висновку</v>
      </c>
      <c r="BD835" s="14" t="str">
        <f t="shared" si="146"/>
        <v>Немає висновку</v>
      </c>
      <c r="BE835" s="349">
        <f t="shared" si="144"/>
        <v>17316113</v>
      </c>
    </row>
    <row r="836" spans="1:57" s="14" customFormat="1" x14ac:dyDescent="0.2">
      <c r="A836" s="40">
        <v>42633</v>
      </c>
      <c r="B836" s="22">
        <v>9172629948</v>
      </c>
      <c r="C836" s="22">
        <f>COUNTIF(СписМінфін!$B$2:$B$101,F836)</f>
        <v>1</v>
      </c>
      <c r="D836" s="22">
        <v>9172629948</v>
      </c>
      <c r="E836" s="22" t="str">
        <f t="shared" si="143"/>
        <v>9ТОВАРИСТВО З ОБМЕЖЕНОЮ ВIДПОВIДАЛЬНIСТЮ "РАДЕХІВСЬКИЙ ЦУКОР"</v>
      </c>
      <c r="F836" s="71" t="s">
        <v>17</v>
      </c>
      <c r="G836" s="41">
        <v>361531813268</v>
      </c>
      <c r="H836" s="40">
        <v>42633</v>
      </c>
      <c r="I836" s="40">
        <v>42633</v>
      </c>
      <c r="J836" s="40" t="s">
        <v>108</v>
      </c>
      <c r="K836" s="42">
        <v>5032146</v>
      </c>
      <c r="L836" s="40">
        <v>42663</v>
      </c>
      <c r="M836" s="24">
        <f t="shared" si="147"/>
        <v>5032146</v>
      </c>
      <c r="N836" s="40">
        <v>42664</v>
      </c>
      <c r="O836" s="24">
        <v>5032146</v>
      </c>
      <c r="P836" s="43">
        <v>0</v>
      </c>
      <c r="Q836" s="43">
        <v>0</v>
      </c>
      <c r="R836" s="43">
        <v>0</v>
      </c>
      <c r="S836" s="43">
        <v>0</v>
      </c>
      <c r="T836" s="43">
        <v>0</v>
      </c>
      <c r="U836" s="43">
        <v>0</v>
      </c>
      <c r="V836" s="43">
        <v>0</v>
      </c>
      <c r="W836" s="43">
        <v>0</v>
      </c>
      <c r="X836" s="43">
        <v>0</v>
      </c>
      <c r="Y836" s="223">
        <v>0</v>
      </c>
      <c r="Z836" s="339"/>
      <c r="AA836" s="228">
        <v>0</v>
      </c>
      <c r="AB836" s="43">
        <v>0</v>
      </c>
      <c r="AC836" s="43">
        <v>0</v>
      </c>
      <c r="AD836" s="43">
        <v>0</v>
      </c>
      <c r="AE836" s="43">
        <v>0</v>
      </c>
      <c r="AF836" s="223">
        <v>0</v>
      </c>
      <c r="AG836" s="234"/>
      <c r="AH836" s="228">
        <v>0</v>
      </c>
      <c r="AI836" s="56">
        <f t="shared" si="148"/>
        <v>5032146</v>
      </c>
      <c r="AJ836" s="40">
        <v>42731</v>
      </c>
      <c r="AK836" s="56">
        <v>5032146</v>
      </c>
      <c r="AL836" s="43">
        <v>0</v>
      </c>
      <c r="AM836" s="43">
        <v>0</v>
      </c>
      <c r="AN836" s="43">
        <v>0</v>
      </c>
      <c r="AO836" s="43">
        <v>0</v>
      </c>
      <c r="AP836" s="43">
        <v>0</v>
      </c>
      <c r="AQ836" s="43">
        <v>0</v>
      </c>
      <c r="AR836" s="43">
        <v>0</v>
      </c>
      <c r="AS836" s="43">
        <v>0</v>
      </c>
      <c r="AT836" s="43">
        <v>0</v>
      </c>
      <c r="AU836" s="43">
        <v>0</v>
      </c>
      <c r="AV836" s="43"/>
      <c r="AW836" s="19"/>
      <c r="AX836" s="24">
        <f t="shared" si="149"/>
        <v>0</v>
      </c>
      <c r="AY836" s="24">
        <f t="shared" si="150"/>
        <v>0</v>
      </c>
      <c r="AZ836" s="24">
        <f t="shared" si="151"/>
        <v>0</v>
      </c>
      <c r="BA836" s="457">
        <f t="shared" si="152"/>
        <v>9</v>
      </c>
      <c r="BB836" s="217">
        <f t="shared" si="145"/>
        <v>1</v>
      </c>
      <c r="BC836" s="216">
        <f t="shared" si="153"/>
        <v>1</v>
      </c>
      <c r="BD836" s="14">
        <f t="shared" si="146"/>
        <v>31</v>
      </c>
      <c r="BE836" s="349">
        <f t="shared" si="144"/>
        <v>5032146</v>
      </c>
    </row>
    <row r="837" spans="1:57" s="14" customFormat="1" x14ac:dyDescent="0.2">
      <c r="A837" s="40">
        <v>42663</v>
      </c>
      <c r="B837" s="22">
        <v>9197289571</v>
      </c>
      <c r="C837" s="22">
        <f>COUNTIF(СписМінфін!$B$2:$B$101,F837)</f>
        <v>1</v>
      </c>
      <c r="D837" s="22">
        <v>9197289571</v>
      </c>
      <c r="E837" s="22" t="str">
        <f t="shared" ref="E837:E900" si="154">MONTH(H837)&amp;F837</f>
        <v>10ТОВАРИСТВО З ОБМЕЖЕНОЮ ВIДПОВIДАЛЬНIСТЮ "РАДЕХІВСЬКИЙ ЦУКОР"</v>
      </c>
      <c r="F837" s="71" t="s">
        <v>17</v>
      </c>
      <c r="G837" s="41">
        <v>361531813268</v>
      </c>
      <c r="H837" s="40">
        <v>42663</v>
      </c>
      <c r="I837" s="40">
        <v>42663</v>
      </c>
      <c r="J837" s="40" t="s">
        <v>108</v>
      </c>
      <c r="K837" s="42">
        <v>10799091</v>
      </c>
      <c r="L837" s="40">
        <v>42692</v>
      </c>
      <c r="M837" s="24">
        <f t="shared" si="147"/>
        <v>10799091</v>
      </c>
      <c r="N837" s="40">
        <v>42695</v>
      </c>
      <c r="O837" s="24">
        <v>10799091</v>
      </c>
      <c r="P837" s="43">
        <v>0</v>
      </c>
      <c r="Q837" s="43">
        <v>0</v>
      </c>
      <c r="R837" s="43">
        <v>0</v>
      </c>
      <c r="S837" s="43">
        <v>0</v>
      </c>
      <c r="T837" s="43">
        <v>0</v>
      </c>
      <c r="U837" s="43">
        <v>0</v>
      </c>
      <c r="V837" s="43">
        <v>0</v>
      </c>
      <c r="W837" s="43">
        <v>0</v>
      </c>
      <c r="X837" s="43">
        <v>0</v>
      </c>
      <c r="Y837" s="223">
        <v>0</v>
      </c>
      <c r="Z837" s="339"/>
      <c r="AA837" s="228">
        <v>0</v>
      </c>
      <c r="AB837" s="43">
        <v>0</v>
      </c>
      <c r="AC837" s="43">
        <v>0</v>
      </c>
      <c r="AD837" s="43">
        <v>0</v>
      </c>
      <c r="AE837" s="43">
        <v>0</v>
      </c>
      <c r="AF837" s="223">
        <v>0</v>
      </c>
      <c r="AG837" s="234"/>
      <c r="AH837" s="228">
        <v>0</v>
      </c>
      <c r="AI837" s="56">
        <f t="shared" si="148"/>
        <v>10799091</v>
      </c>
      <c r="AJ837" s="40">
        <v>42768</v>
      </c>
      <c r="AK837" s="56">
        <v>10799091</v>
      </c>
      <c r="AL837" s="43">
        <v>0</v>
      </c>
      <c r="AM837" s="43">
        <v>0</v>
      </c>
      <c r="AN837" s="43">
        <v>0</v>
      </c>
      <c r="AO837" s="43">
        <v>0</v>
      </c>
      <c r="AP837" s="43">
        <v>0</v>
      </c>
      <c r="AQ837" s="43">
        <v>0</v>
      </c>
      <c r="AR837" s="43">
        <v>0</v>
      </c>
      <c r="AS837" s="43">
        <v>0</v>
      </c>
      <c r="AT837" s="43">
        <v>0</v>
      </c>
      <c r="AU837" s="43">
        <v>0</v>
      </c>
      <c r="AV837" s="43"/>
      <c r="AW837" s="19"/>
      <c r="AX837" s="24">
        <f t="shared" si="149"/>
        <v>0</v>
      </c>
      <c r="AY837" s="24">
        <f t="shared" si="150"/>
        <v>0</v>
      </c>
      <c r="AZ837" s="24">
        <f t="shared" si="151"/>
        <v>0</v>
      </c>
      <c r="BA837" s="457">
        <f t="shared" si="152"/>
        <v>10</v>
      </c>
      <c r="BB837" s="217">
        <f t="shared" si="145"/>
        <v>1</v>
      </c>
      <c r="BC837" s="216">
        <f t="shared" si="153"/>
        <v>1</v>
      </c>
      <c r="BD837" s="14">
        <f t="shared" si="146"/>
        <v>32</v>
      </c>
      <c r="BE837" s="349">
        <f t="shared" si="144"/>
        <v>10799091</v>
      </c>
    </row>
    <row r="838" spans="1:57" s="14" customFormat="1" hidden="1" x14ac:dyDescent="0.2">
      <c r="A838" s="40">
        <v>42692</v>
      </c>
      <c r="B838" s="22">
        <v>9221651481</v>
      </c>
      <c r="C838" s="22">
        <f>COUNTIF(СписМінфін!$B$2:$B$101,F838)</f>
        <v>1</v>
      </c>
      <c r="D838" s="22">
        <v>9221651481</v>
      </c>
      <c r="E838" s="22" t="str">
        <f t="shared" si="154"/>
        <v>11ТОВАРИСТВО З ОБМЕЖЕНОЮ ВIДПОВIДАЛЬНIСТЮ "РАДЕХІВСЬКИЙ ЦУКОР"</v>
      </c>
      <c r="F838" s="71" t="s">
        <v>17</v>
      </c>
      <c r="G838" s="41">
        <v>361531813268</v>
      </c>
      <c r="H838" s="40">
        <v>42692</v>
      </c>
      <c r="I838" s="40">
        <v>42692</v>
      </c>
      <c r="J838" s="40" t="s">
        <v>108</v>
      </c>
      <c r="K838" s="42">
        <v>20143782</v>
      </c>
      <c r="L838" s="40">
        <v>42725</v>
      </c>
      <c r="M838" s="24">
        <f t="shared" si="147"/>
        <v>0</v>
      </c>
      <c r="N838" s="43">
        <v>0</v>
      </c>
      <c r="O838" s="56">
        <v>0</v>
      </c>
      <c r="P838" s="43">
        <v>0</v>
      </c>
      <c r="Q838" s="43">
        <v>0</v>
      </c>
      <c r="R838" s="43">
        <v>0</v>
      </c>
      <c r="S838" s="43">
        <v>0</v>
      </c>
      <c r="T838" s="43">
        <v>0</v>
      </c>
      <c r="U838" s="43">
        <v>0</v>
      </c>
      <c r="V838" s="43">
        <v>0</v>
      </c>
      <c r="W838" s="43">
        <v>0</v>
      </c>
      <c r="X838" s="43">
        <v>0</v>
      </c>
      <c r="Y838" s="223">
        <v>0</v>
      </c>
      <c r="Z838" s="339"/>
      <c r="AA838" s="228">
        <v>0</v>
      </c>
      <c r="AB838" s="43">
        <v>0</v>
      </c>
      <c r="AC838" s="43">
        <v>0</v>
      </c>
      <c r="AD838" s="43">
        <v>0</v>
      </c>
      <c r="AE838" s="43">
        <v>0</v>
      </c>
      <c r="AF838" s="223">
        <v>0</v>
      </c>
      <c r="AG838" s="234"/>
      <c r="AH838" s="228">
        <v>0</v>
      </c>
      <c r="AI838" s="56">
        <f t="shared" si="148"/>
        <v>0</v>
      </c>
      <c r="AJ838" s="43">
        <v>0</v>
      </c>
      <c r="AK838" s="43">
        <v>0</v>
      </c>
      <c r="AL838" s="43">
        <v>0</v>
      </c>
      <c r="AM838" s="43">
        <v>0</v>
      </c>
      <c r="AN838" s="43">
        <v>0</v>
      </c>
      <c r="AO838" s="43">
        <v>0</v>
      </c>
      <c r="AP838" s="43">
        <v>0</v>
      </c>
      <c r="AQ838" s="43">
        <v>0</v>
      </c>
      <c r="AR838" s="43">
        <v>0</v>
      </c>
      <c r="AS838" s="43">
        <v>0</v>
      </c>
      <c r="AT838" s="43">
        <v>0</v>
      </c>
      <c r="AU838" s="43">
        <v>0</v>
      </c>
      <c r="AV838" s="43"/>
      <c r="AW838" s="19"/>
      <c r="AX838" s="24">
        <f t="shared" si="149"/>
        <v>20143782</v>
      </c>
      <c r="AY838" s="24">
        <f t="shared" si="150"/>
        <v>0</v>
      </c>
      <c r="AZ838" s="24">
        <f t="shared" si="151"/>
        <v>20143782</v>
      </c>
      <c r="BA838" s="457">
        <f t="shared" si="152"/>
        <v>11</v>
      </c>
      <c r="BB838" s="217" t="str">
        <f t="shared" si="145"/>
        <v>Немає висновку</v>
      </c>
      <c r="BC838" s="216" t="str">
        <f t="shared" si="153"/>
        <v>Немає висновку</v>
      </c>
      <c r="BD838" s="14" t="str">
        <f t="shared" si="146"/>
        <v>Немає висновку</v>
      </c>
      <c r="BE838" s="349">
        <f t="shared" ref="BE838:BE901" si="155">K838-AC838</f>
        <v>20143782</v>
      </c>
    </row>
    <row r="839" spans="1:57" s="14" customFormat="1" hidden="1" x14ac:dyDescent="0.2">
      <c r="A839" s="40">
        <v>42723</v>
      </c>
      <c r="B839" s="22">
        <v>9245940225</v>
      </c>
      <c r="C839" s="22">
        <f>COUNTIF(СписМінфін!$B$2:$B$101,F839)</f>
        <v>1</v>
      </c>
      <c r="D839" s="22">
        <v>9245940225</v>
      </c>
      <c r="E839" s="22" t="str">
        <f t="shared" si="154"/>
        <v>12ТОВАРИСТВО З ОБМЕЖЕНОЮ ВIДПОВIДАЛЬНIСТЮ "РАДЕХІВСЬКИЙ ЦУКОР"</v>
      </c>
      <c r="F839" s="71" t="s">
        <v>17</v>
      </c>
      <c r="G839" s="41">
        <v>361531813268</v>
      </c>
      <c r="H839" s="40">
        <v>42723</v>
      </c>
      <c r="I839" s="40">
        <v>42723</v>
      </c>
      <c r="J839" s="40" t="s">
        <v>108</v>
      </c>
      <c r="K839" s="42">
        <v>35890582</v>
      </c>
      <c r="L839" s="40">
        <v>42754</v>
      </c>
      <c r="M839" s="24">
        <f t="shared" si="147"/>
        <v>0</v>
      </c>
      <c r="N839" s="43">
        <v>0</v>
      </c>
      <c r="O839" s="56">
        <v>0</v>
      </c>
      <c r="P839" s="43">
        <v>0</v>
      </c>
      <c r="Q839" s="43">
        <v>0</v>
      </c>
      <c r="R839" s="43">
        <v>0</v>
      </c>
      <c r="S839" s="43">
        <v>0</v>
      </c>
      <c r="T839" s="43">
        <v>0</v>
      </c>
      <c r="U839" s="43">
        <v>0</v>
      </c>
      <c r="V839" s="43">
        <v>0</v>
      </c>
      <c r="W839" s="43">
        <v>0</v>
      </c>
      <c r="X839" s="43">
        <v>0</v>
      </c>
      <c r="Y839" s="223">
        <v>0</v>
      </c>
      <c r="Z839" s="339"/>
      <c r="AA839" s="228">
        <v>0</v>
      </c>
      <c r="AB839" s="43">
        <v>0</v>
      </c>
      <c r="AC839" s="43">
        <v>0</v>
      </c>
      <c r="AD839" s="43">
        <v>0</v>
      </c>
      <c r="AE839" s="43">
        <v>0</v>
      </c>
      <c r="AF839" s="223">
        <v>0</v>
      </c>
      <c r="AG839" s="234"/>
      <c r="AH839" s="228">
        <v>0</v>
      </c>
      <c r="AI839" s="56">
        <f t="shared" si="148"/>
        <v>0</v>
      </c>
      <c r="AJ839" s="43">
        <v>0</v>
      </c>
      <c r="AK839" s="43">
        <v>0</v>
      </c>
      <c r="AL839" s="43">
        <v>0</v>
      </c>
      <c r="AM839" s="43">
        <v>0</v>
      </c>
      <c r="AN839" s="43">
        <v>0</v>
      </c>
      <c r="AO839" s="43">
        <v>0</v>
      </c>
      <c r="AP839" s="43">
        <v>0</v>
      </c>
      <c r="AQ839" s="43">
        <v>0</v>
      </c>
      <c r="AR839" s="43">
        <v>0</v>
      </c>
      <c r="AS839" s="43">
        <v>0</v>
      </c>
      <c r="AT839" s="43">
        <v>0</v>
      </c>
      <c r="AU839" s="43">
        <v>0</v>
      </c>
      <c r="AV839" s="43"/>
      <c r="AW839" s="19"/>
      <c r="AX839" s="24">
        <f t="shared" si="149"/>
        <v>35890582</v>
      </c>
      <c r="AY839" s="24">
        <f t="shared" si="150"/>
        <v>0</v>
      </c>
      <c r="AZ839" s="24">
        <f t="shared" si="151"/>
        <v>35890582</v>
      </c>
      <c r="BA839" s="457">
        <f t="shared" si="152"/>
        <v>12</v>
      </c>
      <c r="BB839" s="217" t="str">
        <f t="shared" si="145"/>
        <v>Немає висновку</v>
      </c>
      <c r="BC839" s="216" t="str">
        <f t="shared" si="153"/>
        <v>Немає висновку</v>
      </c>
      <c r="BD839" s="14" t="str">
        <f t="shared" si="146"/>
        <v>Немає висновку</v>
      </c>
      <c r="BE839" s="349">
        <f t="shared" si="155"/>
        <v>35890582</v>
      </c>
    </row>
    <row r="840" spans="1:57" s="14" customFormat="1" x14ac:dyDescent="0.2">
      <c r="A840" s="40">
        <v>42552</v>
      </c>
      <c r="B840" s="22">
        <v>9108927936</v>
      </c>
      <c r="C840" s="22">
        <f>COUNTIF(СписМінфін!$B$2:$B$101,F840)</f>
        <v>0</v>
      </c>
      <c r="D840" s="22">
        <v>9108927936</v>
      </c>
      <c r="E840" s="22" t="str">
        <f t="shared" si="154"/>
        <v>7ТОВАРИСТВО З ОБМЕЖЕНОЮ ВIДПОВIДАЛЬНIСТЮ "СТАЛЬ"</v>
      </c>
      <c r="F840" s="71" t="s">
        <v>140</v>
      </c>
      <c r="G840" s="41">
        <v>353947304664</v>
      </c>
      <c r="H840" s="40">
        <v>42552</v>
      </c>
      <c r="I840" s="40">
        <v>42552</v>
      </c>
      <c r="J840" s="40" t="s">
        <v>108</v>
      </c>
      <c r="K840" s="42">
        <v>147000000</v>
      </c>
      <c r="L840" s="40">
        <v>42601</v>
      </c>
      <c r="M840" s="192">
        <f t="shared" si="147"/>
        <v>674682</v>
      </c>
      <c r="N840" s="40">
        <v>42607</v>
      </c>
      <c r="O840" s="24">
        <v>674682</v>
      </c>
      <c r="P840" s="43">
        <v>0</v>
      </c>
      <c r="Q840" s="43">
        <v>0</v>
      </c>
      <c r="R840" s="43">
        <v>0</v>
      </c>
      <c r="S840" s="43">
        <v>0</v>
      </c>
      <c r="T840" s="43">
        <v>0</v>
      </c>
      <c r="U840" s="43">
        <v>0</v>
      </c>
      <c r="V840" s="43">
        <v>0</v>
      </c>
      <c r="W840" s="43">
        <v>0</v>
      </c>
      <c r="X840" s="43">
        <v>0</v>
      </c>
      <c r="Y840" s="223">
        <v>0</v>
      </c>
      <c r="Z840" s="339"/>
      <c r="AA840" s="227">
        <v>42724</v>
      </c>
      <c r="AB840" s="22">
        <v>171400</v>
      </c>
      <c r="AC840" s="194">
        <v>402990</v>
      </c>
      <c r="AD840" s="40">
        <v>42741</v>
      </c>
      <c r="AE840" s="22">
        <v>402990</v>
      </c>
      <c r="AF840" s="241" t="s">
        <v>108</v>
      </c>
      <c r="AG840" s="252"/>
      <c r="AH840" s="228">
        <v>0</v>
      </c>
      <c r="AI840" s="194">
        <f t="shared" si="148"/>
        <v>674682</v>
      </c>
      <c r="AJ840" s="40">
        <v>42613</v>
      </c>
      <c r="AK840" s="56">
        <v>674682</v>
      </c>
      <c r="AL840" s="43">
        <v>0</v>
      </c>
      <c r="AM840" s="43">
        <v>0</v>
      </c>
      <c r="AN840" s="43">
        <v>0</v>
      </c>
      <c r="AO840" s="43">
        <v>0</v>
      </c>
      <c r="AP840" s="43">
        <v>0</v>
      </c>
      <c r="AQ840" s="43">
        <v>0</v>
      </c>
      <c r="AR840" s="43">
        <v>0</v>
      </c>
      <c r="AS840" s="43">
        <v>0</v>
      </c>
      <c r="AT840" s="43">
        <v>0</v>
      </c>
      <c r="AU840" s="43">
        <v>0</v>
      </c>
      <c r="AV840" s="43"/>
      <c r="AW840" s="19"/>
      <c r="AX840" s="192">
        <f t="shared" si="149"/>
        <v>145922328</v>
      </c>
      <c r="AY840" s="192">
        <f t="shared" si="150"/>
        <v>0</v>
      </c>
      <c r="AZ840" s="192">
        <f t="shared" si="151"/>
        <v>146325318</v>
      </c>
      <c r="BA840" s="158">
        <f t="shared" si="152"/>
        <v>7</v>
      </c>
      <c r="BB840" s="217">
        <f t="shared" ref="BB840:BB903" si="156">IF(M840=0,"Немає висновку",M840/(K840-AC840))</f>
        <v>4.6022903195638166E-3</v>
      </c>
      <c r="BC840" s="216">
        <f t="shared" si="153"/>
        <v>1</v>
      </c>
      <c r="BD840" s="14">
        <f t="shared" si="146"/>
        <v>55</v>
      </c>
      <c r="BE840" s="349">
        <f t="shared" si="155"/>
        <v>146597010</v>
      </c>
    </row>
    <row r="841" spans="1:57" s="14" customFormat="1" x14ac:dyDescent="0.2">
      <c r="A841" s="40">
        <v>42417</v>
      </c>
      <c r="B841" s="22">
        <v>9018964921</v>
      </c>
      <c r="C841" s="22">
        <f>COUNTIF(СписМінфін!$B$2:$B$101,F841)</f>
        <v>1</v>
      </c>
      <c r="D841" s="22">
        <v>9018964921</v>
      </c>
      <c r="E841" s="22" t="str">
        <f t="shared" si="154"/>
        <v>2ТОВАРИСТВО З ОБМЕЖЕНОЮ ВIДПОВIДАЛЬНIСТЮ "ТАРКЕТТ ВІНІСІН"</v>
      </c>
      <c r="F841" s="71" t="s">
        <v>97</v>
      </c>
      <c r="G841" s="41">
        <v>143615809167</v>
      </c>
      <c r="H841" s="40">
        <v>42417</v>
      </c>
      <c r="I841" s="40">
        <v>42417</v>
      </c>
      <c r="J841" s="40" t="s">
        <v>108</v>
      </c>
      <c r="K841" s="56">
        <v>5506815</v>
      </c>
      <c r="L841" s="40">
        <v>42450</v>
      </c>
      <c r="M841" s="24">
        <f t="shared" si="147"/>
        <v>5506815</v>
      </c>
      <c r="N841" s="40">
        <v>42451</v>
      </c>
      <c r="O841" s="24">
        <v>5506815</v>
      </c>
      <c r="P841" s="43">
        <v>0</v>
      </c>
      <c r="Q841" s="43">
        <v>0</v>
      </c>
      <c r="R841" s="43">
        <v>0</v>
      </c>
      <c r="S841" s="43">
        <v>0</v>
      </c>
      <c r="T841" s="43">
        <v>0</v>
      </c>
      <c r="U841" s="43">
        <v>0</v>
      </c>
      <c r="V841" s="43">
        <v>0</v>
      </c>
      <c r="W841" s="43">
        <v>0</v>
      </c>
      <c r="X841" s="43">
        <v>0</v>
      </c>
      <c r="Y841" s="223">
        <v>0</v>
      </c>
      <c r="Z841" s="339"/>
      <c r="AA841" s="228">
        <v>0</v>
      </c>
      <c r="AB841" s="43">
        <v>0</v>
      </c>
      <c r="AC841" s="43">
        <v>0</v>
      </c>
      <c r="AD841" s="43">
        <v>0</v>
      </c>
      <c r="AE841" s="43">
        <v>0</v>
      </c>
      <c r="AF841" s="223">
        <v>0</v>
      </c>
      <c r="AG841" s="234"/>
      <c r="AH841" s="228">
        <v>0</v>
      </c>
      <c r="AI841" s="56">
        <f t="shared" si="148"/>
        <v>5506815</v>
      </c>
      <c r="AJ841" s="40">
        <v>42458</v>
      </c>
      <c r="AK841" s="56">
        <v>5506815</v>
      </c>
      <c r="AL841" s="43">
        <v>0</v>
      </c>
      <c r="AM841" s="43">
        <v>0</v>
      </c>
      <c r="AN841" s="43">
        <v>0</v>
      </c>
      <c r="AO841" s="43">
        <v>0</v>
      </c>
      <c r="AP841" s="43">
        <v>0</v>
      </c>
      <c r="AQ841" s="43">
        <v>0</v>
      </c>
      <c r="AR841" s="43">
        <v>0</v>
      </c>
      <c r="AS841" s="43">
        <v>0</v>
      </c>
      <c r="AT841" s="43">
        <v>0</v>
      </c>
      <c r="AU841" s="43">
        <v>0</v>
      </c>
      <c r="AV841" s="43"/>
      <c r="AW841" s="19"/>
      <c r="AX841" s="24">
        <f t="shared" si="149"/>
        <v>0</v>
      </c>
      <c r="AY841" s="24">
        <f t="shared" si="150"/>
        <v>0</v>
      </c>
      <c r="AZ841" s="24">
        <f t="shared" si="151"/>
        <v>0</v>
      </c>
      <c r="BA841" s="457">
        <f t="shared" si="152"/>
        <v>2</v>
      </c>
      <c r="BB841" s="217">
        <f t="shared" si="156"/>
        <v>1</v>
      </c>
      <c r="BC841" s="216">
        <f t="shared" si="153"/>
        <v>1</v>
      </c>
      <c r="BD841" s="14">
        <f t="shared" si="146"/>
        <v>34</v>
      </c>
      <c r="BE841" s="349">
        <f t="shared" si="155"/>
        <v>5506815</v>
      </c>
    </row>
    <row r="842" spans="1:57" s="14" customFormat="1" x14ac:dyDescent="0.2">
      <c r="A842" s="40">
        <v>42445</v>
      </c>
      <c r="B842" s="22">
        <v>9037046688</v>
      </c>
      <c r="C842" s="22">
        <f>COUNTIF(СписМінфін!$B$2:$B$101,F842)</f>
        <v>1</v>
      </c>
      <c r="D842" s="22">
        <v>9037046688</v>
      </c>
      <c r="E842" s="22" t="str">
        <f t="shared" si="154"/>
        <v>3ТОВАРИСТВО З ОБМЕЖЕНОЮ ВIДПОВIДАЛЬНIСТЮ "ТАРКЕТТ ВІНІСІН"</v>
      </c>
      <c r="F842" s="71" t="s">
        <v>97</v>
      </c>
      <c r="G842" s="41">
        <v>143615809167</v>
      </c>
      <c r="H842" s="40">
        <v>42445</v>
      </c>
      <c r="I842" s="40">
        <v>42445</v>
      </c>
      <c r="J842" s="40" t="s">
        <v>108</v>
      </c>
      <c r="K842" s="56">
        <v>8498678</v>
      </c>
      <c r="L842" s="40">
        <v>42480</v>
      </c>
      <c r="M842" s="24">
        <f t="shared" si="147"/>
        <v>8498678</v>
      </c>
      <c r="N842" s="40">
        <v>42481</v>
      </c>
      <c r="O842" s="24">
        <v>8498678</v>
      </c>
      <c r="P842" s="43">
        <v>0</v>
      </c>
      <c r="Q842" s="43">
        <v>0</v>
      </c>
      <c r="R842" s="43">
        <v>0</v>
      </c>
      <c r="S842" s="43">
        <v>0</v>
      </c>
      <c r="T842" s="43">
        <v>0</v>
      </c>
      <c r="U842" s="43">
        <v>0</v>
      </c>
      <c r="V842" s="43">
        <v>0</v>
      </c>
      <c r="W842" s="43">
        <v>0</v>
      </c>
      <c r="X842" s="43">
        <v>0</v>
      </c>
      <c r="Y842" s="223">
        <v>0</v>
      </c>
      <c r="Z842" s="339"/>
      <c r="AA842" s="228">
        <v>0</v>
      </c>
      <c r="AB842" s="43">
        <v>0</v>
      </c>
      <c r="AC842" s="43">
        <v>0</v>
      </c>
      <c r="AD842" s="43">
        <v>0</v>
      </c>
      <c r="AE842" s="43">
        <v>0</v>
      </c>
      <c r="AF842" s="223">
        <v>0</v>
      </c>
      <c r="AG842" s="234"/>
      <c r="AH842" s="228">
        <v>0</v>
      </c>
      <c r="AI842" s="56">
        <f t="shared" si="148"/>
        <v>8498678</v>
      </c>
      <c r="AJ842" s="40">
        <v>42488</v>
      </c>
      <c r="AK842" s="56">
        <v>8498678</v>
      </c>
      <c r="AL842" s="43">
        <v>0</v>
      </c>
      <c r="AM842" s="43">
        <v>0</v>
      </c>
      <c r="AN842" s="43">
        <v>0</v>
      </c>
      <c r="AO842" s="43">
        <v>0</v>
      </c>
      <c r="AP842" s="43">
        <v>0</v>
      </c>
      <c r="AQ842" s="43">
        <v>0</v>
      </c>
      <c r="AR842" s="43">
        <v>0</v>
      </c>
      <c r="AS842" s="43">
        <v>0</v>
      </c>
      <c r="AT842" s="43">
        <v>0</v>
      </c>
      <c r="AU842" s="43">
        <v>0</v>
      </c>
      <c r="AV842" s="43"/>
      <c r="AW842" s="19"/>
      <c r="AX842" s="24">
        <f t="shared" si="149"/>
        <v>0</v>
      </c>
      <c r="AY842" s="24">
        <f t="shared" si="150"/>
        <v>0</v>
      </c>
      <c r="AZ842" s="24">
        <f t="shared" si="151"/>
        <v>0</v>
      </c>
      <c r="BA842" s="457">
        <f t="shared" si="152"/>
        <v>3</v>
      </c>
      <c r="BB842" s="217">
        <f t="shared" si="156"/>
        <v>1</v>
      </c>
      <c r="BC842" s="216">
        <f t="shared" si="153"/>
        <v>1</v>
      </c>
      <c r="BD842" s="14">
        <f t="shared" si="146"/>
        <v>36</v>
      </c>
      <c r="BE842" s="349">
        <f t="shared" si="155"/>
        <v>8498678</v>
      </c>
    </row>
    <row r="843" spans="1:57" s="14" customFormat="1" x14ac:dyDescent="0.2">
      <c r="A843" s="40">
        <v>42475</v>
      </c>
      <c r="B843" s="22">
        <v>9057118945</v>
      </c>
      <c r="C843" s="22">
        <f>COUNTIF(СписМінфін!$B$2:$B$101,F843)</f>
        <v>1</v>
      </c>
      <c r="D843" s="22">
        <v>9057118945</v>
      </c>
      <c r="E843" s="22" t="str">
        <f t="shared" si="154"/>
        <v>4ТОВАРИСТВО З ОБМЕЖЕНОЮ ВIДПОВIДАЛЬНIСТЮ "ТАРКЕТТ ВІНІСІН"</v>
      </c>
      <c r="F843" s="71" t="s">
        <v>97</v>
      </c>
      <c r="G843" s="41">
        <v>143615809167</v>
      </c>
      <c r="H843" s="40">
        <v>42475</v>
      </c>
      <c r="I843" s="40">
        <v>42475</v>
      </c>
      <c r="J843" s="40" t="s">
        <v>108</v>
      </c>
      <c r="K843" s="56">
        <v>8192479</v>
      </c>
      <c r="L843" s="40">
        <v>42513</v>
      </c>
      <c r="M843" s="24">
        <f t="shared" si="147"/>
        <v>8192479</v>
      </c>
      <c r="N843" s="40">
        <v>42514</v>
      </c>
      <c r="O843" s="24">
        <v>8192479</v>
      </c>
      <c r="P843" s="43">
        <v>0</v>
      </c>
      <c r="Q843" s="43">
        <v>0</v>
      </c>
      <c r="R843" s="43">
        <v>0</v>
      </c>
      <c r="S843" s="43">
        <v>0</v>
      </c>
      <c r="T843" s="43">
        <v>0</v>
      </c>
      <c r="U843" s="43">
        <v>0</v>
      </c>
      <c r="V843" s="43">
        <v>0</v>
      </c>
      <c r="W843" s="43">
        <v>0</v>
      </c>
      <c r="X843" s="43">
        <v>0</v>
      </c>
      <c r="Y843" s="223">
        <v>0</v>
      </c>
      <c r="Z843" s="339"/>
      <c r="AA843" s="228">
        <v>0</v>
      </c>
      <c r="AB843" s="43">
        <v>0</v>
      </c>
      <c r="AC843" s="43">
        <v>0</v>
      </c>
      <c r="AD843" s="43">
        <v>0</v>
      </c>
      <c r="AE843" s="43">
        <v>0</v>
      </c>
      <c r="AF843" s="223">
        <v>0</v>
      </c>
      <c r="AG843" s="234"/>
      <c r="AH843" s="228">
        <v>0</v>
      </c>
      <c r="AI843" s="56">
        <f t="shared" si="148"/>
        <v>8192479</v>
      </c>
      <c r="AJ843" s="40">
        <v>42520</v>
      </c>
      <c r="AK843" s="56">
        <v>8192479</v>
      </c>
      <c r="AL843" s="43">
        <v>0</v>
      </c>
      <c r="AM843" s="43">
        <v>0</v>
      </c>
      <c r="AN843" s="43">
        <v>0</v>
      </c>
      <c r="AO843" s="43">
        <v>0</v>
      </c>
      <c r="AP843" s="43">
        <v>0</v>
      </c>
      <c r="AQ843" s="43">
        <v>0</v>
      </c>
      <c r="AR843" s="43">
        <v>0</v>
      </c>
      <c r="AS843" s="43">
        <v>0</v>
      </c>
      <c r="AT843" s="43">
        <v>0</v>
      </c>
      <c r="AU843" s="43">
        <v>0</v>
      </c>
      <c r="AV843" s="43"/>
      <c r="AW843" s="19"/>
      <c r="AX843" s="24">
        <f t="shared" si="149"/>
        <v>0</v>
      </c>
      <c r="AY843" s="24">
        <f t="shared" si="150"/>
        <v>0</v>
      </c>
      <c r="AZ843" s="24">
        <f t="shared" si="151"/>
        <v>0</v>
      </c>
      <c r="BA843" s="457">
        <f t="shared" si="152"/>
        <v>4</v>
      </c>
      <c r="BB843" s="217">
        <f t="shared" si="156"/>
        <v>1</v>
      </c>
      <c r="BC843" s="216">
        <f t="shared" si="153"/>
        <v>1</v>
      </c>
      <c r="BD843" s="14">
        <f t="shared" si="146"/>
        <v>39</v>
      </c>
      <c r="BE843" s="349">
        <f t="shared" si="155"/>
        <v>8192479</v>
      </c>
    </row>
    <row r="844" spans="1:57" s="14" customFormat="1" x14ac:dyDescent="0.2">
      <c r="A844" s="40">
        <v>42506</v>
      </c>
      <c r="B844" s="22">
        <v>9078679947</v>
      </c>
      <c r="C844" s="22">
        <f>COUNTIF(СписМінфін!$B$2:$B$101,F844)</f>
        <v>1</v>
      </c>
      <c r="D844" s="22">
        <v>9078679947</v>
      </c>
      <c r="E844" s="22" t="str">
        <f t="shared" si="154"/>
        <v>5ТОВАРИСТВО З ОБМЕЖЕНОЮ ВIДПОВIДАЛЬНIСТЮ "ТАРКЕТТ ВІНІСІН"</v>
      </c>
      <c r="F844" s="71" t="s">
        <v>97</v>
      </c>
      <c r="G844" s="41">
        <v>143615809167</v>
      </c>
      <c r="H844" s="40">
        <v>42506</v>
      </c>
      <c r="I844" s="40">
        <v>42506</v>
      </c>
      <c r="J844" s="40" t="s">
        <v>108</v>
      </c>
      <c r="K844" s="56">
        <v>8584700</v>
      </c>
      <c r="L844" s="40">
        <v>42542</v>
      </c>
      <c r="M844" s="24">
        <f t="shared" si="147"/>
        <v>8584700</v>
      </c>
      <c r="N844" s="40">
        <v>42543</v>
      </c>
      <c r="O844" s="24">
        <v>8584700</v>
      </c>
      <c r="P844" s="43">
        <v>0</v>
      </c>
      <c r="Q844" s="43">
        <v>0</v>
      </c>
      <c r="R844" s="43">
        <v>0</v>
      </c>
      <c r="S844" s="43">
        <v>0</v>
      </c>
      <c r="T844" s="43">
        <v>0</v>
      </c>
      <c r="U844" s="43">
        <v>0</v>
      </c>
      <c r="V844" s="43">
        <v>0</v>
      </c>
      <c r="W844" s="43">
        <v>0</v>
      </c>
      <c r="X844" s="43">
        <v>0</v>
      </c>
      <c r="Y844" s="223">
        <v>0</v>
      </c>
      <c r="Z844" s="339"/>
      <c r="AA844" s="228">
        <v>0</v>
      </c>
      <c r="AB844" s="43">
        <v>0</v>
      </c>
      <c r="AC844" s="43">
        <v>0</v>
      </c>
      <c r="AD844" s="43">
        <v>0</v>
      </c>
      <c r="AE844" s="43">
        <v>0</v>
      </c>
      <c r="AF844" s="223">
        <v>0</v>
      </c>
      <c r="AG844" s="234"/>
      <c r="AH844" s="228">
        <v>0</v>
      </c>
      <c r="AI844" s="56">
        <f t="shared" si="148"/>
        <v>8584700</v>
      </c>
      <c r="AJ844" s="40">
        <v>42562</v>
      </c>
      <c r="AK844" s="56">
        <v>8584700</v>
      </c>
      <c r="AL844" s="43">
        <v>0</v>
      </c>
      <c r="AM844" s="43">
        <v>0</v>
      </c>
      <c r="AN844" s="43">
        <v>0</v>
      </c>
      <c r="AO844" s="43">
        <v>0</v>
      </c>
      <c r="AP844" s="43">
        <v>0</v>
      </c>
      <c r="AQ844" s="43">
        <v>0</v>
      </c>
      <c r="AR844" s="43">
        <v>0</v>
      </c>
      <c r="AS844" s="43">
        <v>0</v>
      </c>
      <c r="AT844" s="43">
        <v>0</v>
      </c>
      <c r="AU844" s="43">
        <v>0</v>
      </c>
      <c r="AV844" s="43"/>
      <c r="AW844" s="19"/>
      <c r="AX844" s="24">
        <f t="shared" si="149"/>
        <v>0</v>
      </c>
      <c r="AY844" s="24">
        <f t="shared" si="150"/>
        <v>0</v>
      </c>
      <c r="AZ844" s="24">
        <f t="shared" si="151"/>
        <v>0</v>
      </c>
      <c r="BA844" s="457">
        <f t="shared" si="152"/>
        <v>5</v>
      </c>
      <c r="BB844" s="217">
        <f t="shared" si="156"/>
        <v>1</v>
      </c>
      <c r="BC844" s="216">
        <f t="shared" si="153"/>
        <v>1</v>
      </c>
      <c r="BD844" s="14">
        <f t="shared" si="146"/>
        <v>37</v>
      </c>
      <c r="BE844" s="349">
        <f t="shared" si="155"/>
        <v>8584700</v>
      </c>
    </row>
    <row r="845" spans="1:57" s="14" customFormat="1" x14ac:dyDescent="0.2">
      <c r="A845" s="40">
        <v>42537</v>
      </c>
      <c r="B845" s="22">
        <v>9100075706</v>
      </c>
      <c r="C845" s="22">
        <f>COUNTIF(СписМінфін!$B$2:$B$101,F845)</f>
        <v>1</v>
      </c>
      <c r="D845" s="22">
        <v>9100075706</v>
      </c>
      <c r="E845" s="22" t="str">
        <f t="shared" si="154"/>
        <v>6ТОВАРИСТВО З ОБМЕЖЕНОЮ ВIДПОВIДАЛЬНIСТЮ "ТАРКЕТТ ВІНІСІН"</v>
      </c>
      <c r="F845" s="71" t="s">
        <v>97</v>
      </c>
      <c r="G845" s="41">
        <v>143615809167</v>
      </c>
      <c r="H845" s="40">
        <v>42537</v>
      </c>
      <c r="I845" s="40">
        <v>42537</v>
      </c>
      <c r="J845" s="40" t="s">
        <v>108</v>
      </c>
      <c r="K845" s="56">
        <v>9522683</v>
      </c>
      <c r="L845" s="40">
        <v>42572</v>
      </c>
      <c r="M845" s="24">
        <f t="shared" si="147"/>
        <v>9522683</v>
      </c>
      <c r="N845" s="40">
        <v>42573</v>
      </c>
      <c r="O845" s="24">
        <v>9522683</v>
      </c>
      <c r="P845" s="43">
        <v>0</v>
      </c>
      <c r="Q845" s="43">
        <v>0</v>
      </c>
      <c r="R845" s="43">
        <v>0</v>
      </c>
      <c r="S845" s="43">
        <v>0</v>
      </c>
      <c r="T845" s="43">
        <v>0</v>
      </c>
      <c r="U845" s="43">
        <v>0</v>
      </c>
      <c r="V845" s="43">
        <v>0</v>
      </c>
      <c r="W845" s="43">
        <v>0</v>
      </c>
      <c r="X845" s="43">
        <v>0</v>
      </c>
      <c r="Y845" s="223">
        <v>0</v>
      </c>
      <c r="Z845" s="339"/>
      <c r="AA845" s="228">
        <v>0</v>
      </c>
      <c r="AB845" s="43">
        <v>0</v>
      </c>
      <c r="AC845" s="43">
        <v>0</v>
      </c>
      <c r="AD845" s="43">
        <v>0</v>
      </c>
      <c r="AE845" s="43">
        <v>0</v>
      </c>
      <c r="AF845" s="223">
        <v>0</v>
      </c>
      <c r="AG845" s="234"/>
      <c r="AH845" s="228">
        <v>0</v>
      </c>
      <c r="AI845" s="56">
        <f t="shared" si="148"/>
        <v>9522683</v>
      </c>
      <c r="AJ845" s="40">
        <v>42580</v>
      </c>
      <c r="AK845" s="56">
        <v>9522683</v>
      </c>
      <c r="AL845" s="43">
        <v>0</v>
      </c>
      <c r="AM845" s="43">
        <v>0</v>
      </c>
      <c r="AN845" s="43">
        <v>0</v>
      </c>
      <c r="AO845" s="43">
        <v>0</v>
      </c>
      <c r="AP845" s="43">
        <v>0</v>
      </c>
      <c r="AQ845" s="43">
        <v>0</v>
      </c>
      <c r="AR845" s="43">
        <v>0</v>
      </c>
      <c r="AS845" s="43">
        <v>0</v>
      </c>
      <c r="AT845" s="43">
        <v>0</v>
      </c>
      <c r="AU845" s="43">
        <v>0</v>
      </c>
      <c r="AV845" s="43"/>
      <c r="AW845" s="19"/>
      <c r="AX845" s="24">
        <f t="shared" si="149"/>
        <v>0</v>
      </c>
      <c r="AY845" s="24">
        <f t="shared" si="150"/>
        <v>0</v>
      </c>
      <c r="AZ845" s="24">
        <f t="shared" si="151"/>
        <v>0</v>
      </c>
      <c r="BA845" s="457">
        <f t="shared" si="152"/>
        <v>6</v>
      </c>
      <c r="BB845" s="217">
        <f t="shared" si="156"/>
        <v>1</v>
      </c>
      <c r="BC845" s="216">
        <f t="shared" si="153"/>
        <v>1</v>
      </c>
      <c r="BD845" s="14">
        <f t="shared" si="146"/>
        <v>36</v>
      </c>
      <c r="BE845" s="349">
        <f t="shared" si="155"/>
        <v>9522683</v>
      </c>
    </row>
    <row r="846" spans="1:57" s="14" customFormat="1" x14ac:dyDescent="0.2">
      <c r="A846" s="40">
        <v>42567</v>
      </c>
      <c r="B846" s="22">
        <v>9122140967</v>
      </c>
      <c r="C846" s="22">
        <f>COUNTIF(СписМінфін!$B$2:$B$101,F846)</f>
        <v>1</v>
      </c>
      <c r="D846" s="22">
        <v>9122140967</v>
      </c>
      <c r="E846" s="22" t="str">
        <f t="shared" si="154"/>
        <v>7ТОВАРИСТВО З ОБМЕЖЕНОЮ ВIДПОВIДАЛЬНIСТЮ "ТАРКЕТТ ВІНІСІН"</v>
      </c>
      <c r="F846" s="71" t="s">
        <v>97</v>
      </c>
      <c r="G846" s="41">
        <v>143615809167</v>
      </c>
      <c r="H846" s="40">
        <v>42567</v>
      </c>
      <c r="I846" s="40">
        <v>42567</v>
      </c>
      <c r="J846" s="40" t="s">
        <v>108</v>
      </c>
      <c r="K846" s="56">
        <v>9884816</v>
      </c>
      <c r="L846" s="40">
        <v>42636</v>
      </c>
      <c r="M846" s="24">
        <f t="shared" si="147"/>
        <v>9884816</v>
      </c>
      <c r="N846" s="40">
        <v>42636</v>
      </c>
      <c r="O846" s="24">
        <v>9884816</v>
      </c>
      <c r="P846" s="43">
        <v>0</v>
      </c>
      <c r="Q846" s="43">
        <v>0</v>
      </c>
      <c r="R846" s="43">
        <v>0</v>
      </c>
      <c r="S846" s="43">
        <v>0</v>
      </c>
      <c r="T846" s="43">
        <v>0</v>
      </c>
      <c r="U846" s="43">
        <v>0</v>
      </c>
      <c r="V846" s="43">
        <v>0</v>
      </c>
      <c r="W846" s="43">
        <v>0</v>
      </c>
      <c r="X846" s="43">
        <v>0</v>
      </c>
      <c r="Y846" s="223">
        <v>0</v>
      </c>
      <c r="Z846" s="339"/>
      <c r="AA846" s="228">
        <v>0</v>
      </c>
      <c r="AB846" s="43">
        <v>0</v>
      </c>
      <c r="AC846" s="43">
        <v>0</v>
      </c>
      <c r="AD846" s="43">
        <v>0</v>
      </c>
      <c r="AE846" s="43">
        <v>0</v>
      </c>
      <c r="AF846" s="223">
        <v>0</v>
      </c>
      <c r="AG846" s="234"/>
      <c r="AH846" s="228">
        <v>0</v>
      </c>
      <c r="AI846" s="56">
        <f t="shared" si="148"/>
        <v>9884816</v>
      </c>
      <c r="AJ846" s="40">
        <v>42642</v>
      </c>
      <c r="AK846" s="56">
        <v>9884816</v>
      </c>
      <c r="AL846" s="43">
        <v>0</v>
      </c>
      <c r="AM846" s="43">
        <v>0</v>
      </c>
      <c r="AN846" s="43">
        <v>0</v>
      </c>
      <c r="AO846" s="43">
        <v>0</v>
      </c>
      <c r="AP846" s="43">
        <v>0</v>
      </c>
      <c r="AQ846" s="43">
        <v>0</v>
      </c>
      <c r="AR846" s="43">
        <v>0</v>
      </c>
      <c r="AS846" s="43">
        <v>0</v>
      </c>
      <c r="AT846" s="43">
        <v>0</v>
      </c>
      <c r="AU846" s="43">
        <v>0</v>
      </c>
      <c r="AV846" s="43"/>
      <c r="AW846" s="19"/>
      <c r="AX846" s="24">
        <f t="shared" si="149"/>
        <v>0</v>
      </c>
      <c r="AY846" s="24">
        <f t="shared" si="150"/>
        <v>0</v>
      </c>
      <c r="AZ846" s="24">
        <f t="shared" si="151"/>
        <v>0</v>
      </c>
      <c r="BA846" s="457">
        <f t="shared" si="152"/>
        <v>7</v>
      </c>
      <c r="BB846" s="217">
        <f t="shared" si="156"/>
        <v>1</v>
      </c>
      <c r="BC846" s="216">
        <f t="shared" si="153"/>
        <v>1</v>
      </c>
      <c r="BD846" s="14">
        <f t="shared" si="146"/>
        <v>69</v>
      </c>
      <c r="BE846" s="349">
        <f t="shared" si="155"/>
        <v>9884816</v>
      </c>
    </row>
    <row r="847" spans="1:57" s="14" customFormat="1" x14ac:dyDescent="0.2">
      <c r="A847" s="40">
        <v>42598</v>
      </c>
      <c r="B847" s="22">
        <v>9146649052</v>
      </c>
      <c r="C847" s="22">
        <f>COUNTIF(СписМінфін!$B$2:$B$101,F847)</f>
        <v>1</v>
      </c>
      <c r="D847" s="22">
        <v>9146649052</v>
      </c>
      <c r="E847" s="22" t="str">
        <f t="shared" si="154"/>
        <v>8ТОВАРИСТВО З ОБМЕЖЕНОЮ ВIДПОВIДАЛЬНIСТЮ "ТАРКЕТТ ВІНІСІН"</v>
      </c>
      <c r="F847" s="71" t="s">
        <v>97</v>
      </c>
      <c r="G847" s="41">
        <v>143615809167</v>
      </c>
      <c r="H847" s="40">
        <v>42598</v>
      </c>
      <c r="I847" s="40">
        <v>42598</v>
      </c>
      <c r="J847" s="40" t="s">
        <v>108</v>
      </c>
      <c r="K847" s="56">
        <v>11515001</v>
      </c>
      <c r="L847" s="40">
        <v>42655</v>
      </c>
      <c r="M847" s="24">
        <f t="shared" si="147"/>
        <v>11515001</v>
      </c>
      <c r="N847" s="40">
        <v>42655</v>
      </c>
      <c r="O847" s="24">
        <v>11515001</v>
      </c>
      <c r="P847" s="43">
        <v>0</v>
      </c>
      <c r="Q847" s="43">
        <v>0</v>
      </c>
      <c r="R847" s="43">
        <v>0</v>
      </c>
      <c r="S847" s="43">
        <v>0</v>
      </c>
      <c r="T847" s="43">
        <v>0</v>
      </c>
      <c r="U847" s="43">
        <v>0</v>
      </c>
      <c r="V847" s="43">
        <v>0</v>
      </c>
      <c r="W847" s="43">
        <v>0</v>
      </c>
      <c r="X847" s="43">
        <v>0</v>
      </c>
      <c r="Y847" s="223">
        <v>0</v>
      </c>
      <c r="Z847" s="339"/>
      <c r="AA847" s="228">
        <v>0</v>
      </c>
      <c r="AB847" s="43">
        <v>0</v>
      </c>
      <c r="AC847" s="43">
        <v>0</v>
      </c>
      <c r="AD847" s="43">
        <v>0</v>
      </c>
      <c r="AE847" s="43">
        <v>0</v>
      </c>
      <c r="AF847" s="223">
        <v>0</v>
      </c>
      <c r="AG847" s="234"/>
      <c r="AH847" s="228">
        <v>0</v>
      </c>
      <c r="AI847" s="56">
        <f t="shared" si="148"/>
        <v>11515001</v>
      </c>
      <c r="AJ847" s="40">
        <v>42661</v>
      </c>
      <c r="AK847" s="56">
        <v>11515001</v>
      </c>
      <c r="AL847" s="43">
        <v>0</v>
      </c>
      <c r="AM847" s="43">
        <v>0</v>
      </c>
      <c r="AN847" s="43">
        <v>0</v>
      </c>
      <c r="AO847" s="43">
        <v>0</v>
      </c>
      <c r="AP847" s="43">
        <v>0</v>
      </c>
      <c r="AQ847" s="43">
        <v>0</v>
      </c>
      <c r="AR847" s="43">
        <v>0</v>
      </c>
      <c r="AS847" s="43">
        <v>0</v>
      </c>
      <c r="AT847" s="43">
        <v>0</v>
      </c>
      <c r="AU847" s="43">
        <v>0</v>
      </c>
      <c r="AV847" s="43"/>
      <c r="AW847" s="19"/>
      <c r="AX847" s="24">
        <f t="shared" si="149"/>
        <v>0</v>
      </c>
      <c r="AY847" s="24">
        <f t="shared" si="150"/>
        <v>0</v>
      </c>
      <c r="AZ847" s="24">
        <f t="shared" si="151"/>
        <v>0</v>
      </c>
      <c r="BA847" s="457">
        <f t="shared" si="152"/>
        <v>8</v>
      </c>
      <c r="BB847" s="217">
        <f t="shared" si="156"/>
        <v>1</v>
      </c>
      <c r="BC847" s="216">
        <f t="shared" si="153"/>
        <v>1</v>
      </c>
      <c r="BD847" s="14">
        <f t="shared" si="146"/>
        <v>57</v>
      </c>
      <c r="BE847" s="349">
        <f t="shared" si="155"/>
        <v>11515001</v>
      </c>
    </row>
    <row r="848" spans="1:57" s="14" customFormat="1" x14ac:dyDescent="0.2">
      <c r="A848" s="40">
        <v>42633</v>
      </c>
      <c r="B848" s="22">
        <v>9172936953</v>
      </c>
      <c r="C848" s="22">
        <f>COUNTIF(СписМінфін!$B$2:$B$101,F848)</f>
        <v>1</v>
      </c>
      <c r="D848" s="22">
        <v>9172936953</v>
      </c>
      <c r="E848" s="22" t="str">
        <f t="shared" si="154"/>
        <v>9ТОВАРИСТВО З ОБМЕЖЕНОЮ ВIДПОВIДАЛЬНIСТЮ "ТАРКЕТТ ВІНІСІН"</v>
      </c>
      <c r="F848" s="71" t="s">
        <v>97</v>
      </c>
      <c r="G848" s="41">
        <v>143615809167</v>
      </c>
      <c r="H848" s="40">
        <v>42633</v>
      </c>
      <c r="I848" s="40">
        <v>42633</v>
      </c>
      <c r="J848" s="40" t="s">
        <v>108</v>
      </c>
      <c r="K848" s="56">
        <v>8112223</v>
      </c>
      <c r="L848" s="40">
        <v>42663</v>
      </c>
      <c r="M848" s="24">
        <f t="shared" si="147"/>
        <v>8112223</v>
      </c>
      <c r="N848" s="40">
        <v>42664</v>
      </c>
      <c r="O848" s="24">
        <v>8112223</v>
      </c>
      <c r="P848" s="43">
        <v>0</v>
      </c>
      <c r="Q848" s="43">
        <v>0</v>
      </c>
      <c r="R848" s="43">
        <v>0</v>
      </c>
      <c r="S848" s="43">
        <v>0</v>
      </c>
      <c r="T848" s="43">
        <v>0</v>
      </c>
      <c r="U848" s="43">
        <v>0</v>
      </c>
      <c r="V848" s="43">
        <v>0</v>
      </c>
      <c r="W848" s="43">
        <v>0</v>
      </c>
      <c r="X848" s="43">
        <v>0</v>
      </c>
      <c r="Y848" s="223">
        <v>0</v>
      </c>
      <c r="Z848" s="339"/>
      <c r="AA848" s="228">
        <v>0</v>
      </c>
      <c r="AB848" s="43">
        <v>0</v>
      </c>
      <c r="AC848" s="43">
        <v>0</v>
      </c>
      <c r="AD848" s="43">
        <v>0</v>
      </c>
      <c r="AE848" s="43">
        <v>0</v>
      </c>
      <c r="AF848" s="223">
        <v>0</v>
      </c>
      <c r="AG848" s="234"/>
      <c r="AH848" s="228">
        <v>0</v>
      </c>
      <c r="AI848" s="56">
        <f t="shared" si="148"/>
        <v>8112223</v>
      </c>
      <c r="AJ848" s="40">
        <v>42670</v>
      </c>
      <c r="AK848" s="56">
        <v>8112223</v>
      </c>
      <c r="AL848" s="43">
        <v>0</v>
      </c>
      <c r="AM848" s="43">
        <v>0</v>
      </c>
      <c r="AN848" s="43">
        <v>0</v>
      </c>
      <c r="AO848" s="43">
        <v>0</v>
      </c>
      <c r="AP848" s="43">
        <v>0</v>
      </c>
      <c r="AQ848" s="43">
        <v>0</v>
      </c>
      <c r="AR848" s="43">
        <v>0</v>
      </c>
      <c r="AS848" s="43">
        <v>0</v>
      </c>
      <c r="AT848" s="43">
        <v>0</v>
      </c>
      <c r="AU848" s="43">
        <v>0</v>
      </c>
      <c r="AV848" s="43"/>
      <c r="AW848" s="19"/>
      <c r="AX848" s="24">
        <f t="shared" si="149"/>
        <v>0</v>
      </c>
      <c r="AY848" s="24">
        <f t="shared" si="150"/>
        <v>0</v>
      </c>
      <c r="AZ848" s="24">
        <f t="shared" si="151"/>
        <v>0</v>
      </c>
      <c r="BA848" s="457">
        <f t="shared" si="152"/>
        <v>9</v>
      </c>
      <c r="BB848" s="217">
        <f t="shared" si="156"/>
        <v>1</v>
      </c>
      <c r="BC848" s="216">
        <f t="shared" si="153"/>
        <v>1</v>
      </c>
      <c r="BD848" s="14">
        <f t="shared" si="146"/>
        <v>31</v>
      </c>
      <c r="BE848" s="349">
        <f t="shared" si="155"/>
        <v>8112223</v>
      </c>
    </row>
    <row r="849" spans="1:57" s="14" customFormat="1" x14ac:dyDescent="0.2">
      <c r="A849" s="40">
        <v>42661</v>
      </c>
      <c r="B849" s="22">
        <v>9194876372</v>
      </c>
      <c r="C849" s="22">
        <f>COUNTIF(СписМінфін!$B$2:$B$101,F849)</f>
        <v>1</v>
      </c>
      <c r="D849" s="22">
        <v>9194876372</v>
      </c>
      <c r="E849" s="22" t="str">
        <f t="shared" si="154"/>
        <v>10ТОВАРИСТВО З ОБМЕЖЕНОЮ ВIДПОВIДАЛЬНIСТЮ "ТАРКЕТТ ВІНІСІН"</v>
      </c>
      <c r="F849" s="71" t="s">
        <v>97</v>
      </c>
      <c r="G849" s="41">
        <v>143615809167</v>
      </c>
      <c r="H849" s="40">
        <v>42661</v>
      </c>
      <c r="I849" s="40">
        <v>42661</v>
      </c>
      <c r="J849" s="40" t="s">
        <v>108</v>
      </c>
      <c r="K849" s="56">
        <v>12984063</v>
      </c>
      <c r="L849" s="40">
        <v>42692</v>
      </c>
      <c r="M849" s="24">
        <f t="shared" si="147"/>
        <v>12984063</v>
      </c>
      <c r="N849" s="40">
        <v>42695</v>
      </c>
      <c r="O849" s="24">
        <v>12984063</v>
      </c>
      <c r="P849" s="43">
        <v>0</v>
      </c>
      <c r="Q849" s="43">
        <v>0</v>
      </c>
      <c r="R849" s="43">
        <v>0</v>
      </c>
      <c r="S849" s="43">
        <v>0</v>
      </c>
      <c r="T849" s="43">
        <v>0</v>
      </c>
      <c r="U849" s="43">
        <v>0</v>
      </c>
      <c r="V849" s="43">
        <v>0</v>
      </c>
      <c r="W849" s="43">
        <v>0</v>
      </c>
      <c r="X849" s="43">
        <v>0</v>
      </c>
      <c r="Y849" s="223">
        <v>0</v>
      </c>
      <c r="Z849" s="339"/>
      <c r="AA849" s="228">
        <v>0</v>
      </c>
      <c r="AB849" s="43">
        <v>0</v>
      </c>
      <c r="AC849" s="43">
        <v>0</v>
      </c>
      <c r="AD849" s="43">
        <v>0</v>
      </c>
      <c r="AE849" s="43">
        <v>0</v>
      </c>
      <c r="AF849" s="223">
        <v>0</v>
      </c>
      <c r="AG849" s="234"/>
      <c r="AH849" s="228">
        <v>0</v>
      </c>
      <c r="AI849" s="56">
        <f t="shared" si="148"/>
        <v>12984063</v>
      </c>
      <c r="AJ849" s="40">
        <v>42713</v>
      </c>
      <c r="AK849" s="56">
        <v>12984063</v>
      </c>
      <c r="AL849" s="43">
        <v>0</v>
      </c>
      <c r="AM849" s="43">
        <v>0</v>
      </c>
      <c r="AN849" s="43">
        <v>0</v>
      </c>
      <c r="AO849" s="43">
        <v>0</v>
      </c>
      <c r="AP849" s="43">
        <v>0</v>
      </c>
      <c r="AQ849" s="43">
        <v>0</v>
      </c>
      <c r="AR849" s="43">
        <v>0</v>
      </c>
      <c r="AS849" s="43">
        <v>0</v>
      </c>
      <c r="AT849" s="43">
        <v>0</v>
      </c>
      <c r="AU849" s="43">
        <v>0</v>
      </c>
      <c r="AV849" s="43"/>
      <c r="AW849" s="19"/>
      <c r="AX849" s="24">
        <f t="shared" si="149"/>
        <v>0</v>
      </c>
      <c r="AY849" s="24">
        <f t="shared" si="150"/>
        <v>0</v>
      </c>
      <c r="AZ849" s="24">
        <f t="shared" si="151"/>
        <v>0</v>
      </c>
      <c r="BA849" s="457">
        <f t="shared" si="152"/>
        <v>10</v>
      </c>
      <c r="BB849" s="217">
        <f t="shared" si="156"/>
        <v>1</v>
      </c>
      <c r="BC849" s="216">
        <f t="shared" si="153"/>
        <v>1</v>
      </c>
      <c r="BD849" s="14">
        <f t="shared" si="146"/>
        <v>34</v>
      </c>
      <c r="BE849" s="349">
        <f t="shared" si="155"/>
        <v>12984063</v>
      </c>
    </row>
    <row r="850" spans="1:57" s="14" customFormat="1" x14ac:dyDescent="0.2">
      <c r="A850" s="40">
        <v>42690</v>
      </c>
      <c r="B850" s="22">
        <v>9220102814</v>
      </c>
      <c r="C850" s="22">
        <f>COUNTIF(СписМінфін!$B$2:$B$101,F850)</f>
        <v>1</v>
      </c>
      <c r="D850" s="22">
        <v>9220102814</v>
      </c>
      <c r="E850" s="22" t="str">
        <f t="shared" si="154"/>
        <v>11ТОВАРИСТВО З ОБМЕЖЕНОЮ ВIДПОВIДАЛЬНIСТЮ "ТАРКЕТТ ВІНІСІН"</v>
      </c>
      <c r="F850" s="71" t="s">
        <v>97</v>
      </c>
      <c r="G850" s="41">
        <v>143615809167</v>
      </c>
      <c r="H850" s="40">
        <v>42690</v>
      </c>
      <c r="I850" s="40">
        <v>42690</v>
      </c>
      <c r="J850" s="40" t="s">
        <v>108</v>
      </c>
      <c r="K850" s="56">
        <v>11115785</v>
      </c>
      <c r="L850" s="40">
        <v>42725</v>
      </c>
      <c r="M850" s="24">
        <f t="shared" si="147"/>
        <v>11115785</v>
      </c>
      <c r="N850" s="40">
        <v>42725</v>
      </c>
      <c r="O850" s="24">
        <v>11115785</v>
      </c>
      <c r="P850" s="43">
        <v>0</v>
      </c>
      <c r="Q850" s="43">
        <v>0</v>
      </c>
      <c r="R850" s="43">
        <v>0</v>
      </c>
      <c r="S850" s="43">
        <v>0</v>
      </c>
      <c r="T850" s="43">
        <v>0</v>
      </c>
      <c r="U850" s="43">
        <v>0</v>
      </c>
      <c r="V850" s="43">
        <v>0</v>
      </c>
      <c r="W850" s="43">
        <v>0</v>
      </c>
      <c r="X850" s="43">
        <v>0</v>
      </c>
      <c r="Y850" s="223">
        <v>0</v>
      </c>
      <c r="Z850" s="339"/>
      <c r="AA850" s="228">
        <v>0</v>
      </c>
      <c r="AB850" s="43">
        <v>0</v>
      </c>
      <c r="AC850" s="43">
        <v>0</v>
      </c>
      <c r="AD850" s="43">
        <v>0</v>
      </c>
      <c r="AE850" s="43">
        <v>0</v>
      </c>
      <c r="AF850" s="223">
        <v>0</v>
      </c>
      <c r="AG850" s="234"/>
      <c r="AH850" s="228">
        <v>0</v>
      </c>
      <c r="AI850" s="56">
        <f t="shared" si="148"/>
        <v>11115785</v>
      </c>
      <c r="AJ850" s="40">
        <v>42730</v>
      </c>
      <c r="AK850" s="56">
        <v>11115785</v>
      </c>
      <c r="AL850" s="43">
        <v>0</v>
      </c>
      <c r="AM850" s="43">
        <v>0</v>
      </c>
      <c r="AN850" s="43">
        <v>0</v>
      </c>
      <c r="AO850" s="43">
        <v>0</v>
      </c>
      <c r="AP850" s="43">
        <v>0</v>
      </c>
      <c r="AQ850" s="43">
        <v>0</v>
      </c>
      <c r="AR850" s="43">
        <v>0</v>
      </c>
      <c r="AS850" s="43">
        <v>0</v>
      </c>
      <c r="AT850" s="43">
        <v>0</v>
      </c>
      <c r="AU850" s="43">
        <v>0</v>
      </c>
      <c r="AV850" s="43"/>
      <c r="AW850" s="19"/>
      <c r="AX850" s="24">
        <f t="shared" si="149"/>
        <v>0</v>
      </c>
      <c r="AY850" s="24">
        <f t="shared" si="150"/>
        <v>0</v>
      </c>
      <c r="AZ850" s="24">
        <f t="shared" si="151"/>
        <v>0</v>
      </c>
      <c r="BA850" s="457">
        <f t="shared" si="152"/>
        <v>11</v>
      </c>
      <c r="BB850" s="217">
        <f t="shared" si="156"/>
        <v>1</v>
      </c>
      <c r="BC850" s="216">
        <f t="shared" si="153"/>
        <v>1</v>
      </c>
      <c r="BD850" s="14">
        <f t="shared" si="146"/>
        <v>35</v>
      </c>
      <c r="BE850" s="349">
        <f t="shared" si="155"/>
        <v>11115785</v>
      </c>
    </row>
    <row r="851" spans="1:57" s="14" customFormat="1" x14ac:dyDescent="0.2">
      <c r="A851" s="40">
        <v>42720</v>
      </c>
      <c r="B851" s="22">
        <v>9244074852</v>
      </c>
      <c r="C851" s="22">
        <f>COUNTIF(СписМінфін!$B$2:$B$101,F851)</f>
        <v>1</v>
      </c>
      <c r="D851" s="22">
        <v>9244074852</v>
      </c>
      <c r="E851" s="22" t="str">
        <f t="shared" si="154"/>
        <v>12ТОВАРИСТВО З ОБМЕЖЕНОЮ ВIДПОВIДАЛЬНIСТЮ "ТАРКЕТТ ВІНІСІН"</v>
      </c>
      <c r="F851" s="71" t="s">
        <v>97</v>
      </c>
      <c r="G851" s="41">
        <v>143615809167</v>
      </c>
      <c r="H851" s="40">
        <v>42720</v>
      </c>
      <c r="I851" s="40">
        <v>42720</v>
      </c>
      <c r="J851" s="40" t="s">
        <v>108</v>
      </c>
      <c r="K851" s="56">
        <v>9949579</v>
      </c>
      <c r="L851" s="40" t="s">
        <v>108</v>
      </c>
      <c r="M851" s="24">
        <f t="shared" si="147"/>
        <v>9949579</v>
      </c>
      <c r="N851" s="31">
        <v>42754</v>
      </c>
      <c r="O851" s="30">
        <v>9949579</v>
      </c>
      <c r="P851" s="43">
        <v>0</v>
      </c>
      <c r="Q851" s="43">
        <v>0</v>
      </c>
      <c r="R851" s="43">
        <v>0</v>
      </c>
      <c r="S851" s="43">
        <v>0</v>
      </c>
      <c r="T851" s="43">
        <v>0</v>
      </c>
      <c r="U851" s="43">
        <v>0</v>
      </c>
      <c r="V851" s="43">
        <v>0</v>
      </c>
      <c r="W851" s="43">
        <v>0</v>
      </c>
      <c r="X851" s="43">
        <v>0</v>
      </c>
      <c r="Y851" s="223">
        <v>0</v>
      </c>
      <c r="Z851" s="339"/>
      <c r="AA851" s="228">
        <v>0</v>
      </c>
      <c r="AB851" s="43">
        <v>0</v>
      </c>
      <c r="AC851" s="43">
        <v>0</v>
      </c>
      <c r="AD851" s="43">
        <v>0</v>
      </c>
      <c r="AE851" s="43">
        <v>0</v>
      </c>
      <c r="AF851" s="223">
        <v>0</v>
      </c>
      <c r="AG851" s="234"/>
      <c r="AH851" s="228">
        <v>0</v>
      </c>
      <c r="AI851" s="56">
        <f t="shared" si="148"/>
        <v>9949579</v>
      </c>
      <c r="AJ851" s="43">
        <v>0</v>
      </c>
      <c r="AK851" s="57">
        <v>9949579</v>
      </c>
      <c r="AL851" s="43">
        <v>0</v>
      </c>
      <c r="AM851" s="43">
        <v>0</v>
      </c>
      <c r="AN851" s="43">
        <v>0</v>
      </c>
      <c r="AO851" s="43">
        <v>0</v>
      </c>
      <c r="AP851" s="43">
        <v>0</v>
      </c>
      <c r="AQ851" s="43">
        <v>0</v>
      </c>
      <c r="AR851" s="43">
        <v>0</v>
      </c>
      <c r="AS851" s="43">
        <v>0</v>
      </c>
      <c r="AT851" s="43">
        <v>0</v>
      </c>
      <c r="AU851" s="43">
        <v>0</v>
      </c>
      <c r="AV851" s="43"/>
      <c r="AW851" s="19"/>
      <c r="AX851" s="24">
        <f t="shared" si="149"/>
        <v>0</v>
      </c>
      <c r="AY851" s="24">
        <f t="shared" si="150"/>
        <v>0</v>
      </c>
      <c r="AZ851" s="24">
        <f t="shared" si="151"/>
        <v>0</v>
      </c>
      <c r="BA851" s="457">
        <f t="shared" si="152"/>
        <v>12</v>
      </c>
      <c r="BB851" s="217">
        <f t="shared" si="156"/>
        <v>1</v>
      </c>
      <c r="BC851" s="216">
        <f t="shared" si="153"/>
        <v>1</v>
      </c>
      <c r="BD851" s="14">
        <f t="shared" si="146"/>
        <v>34</v>
      </c>
      <c r="BE851" s="349">
        <f t="shared" si="155"/>
        <v>9949579</v>
      </c>
    </row>
    <row r="852" spans="1:57" s="14" customFormat="1" x14ac:dyDescent="0.2">
      <c r="A852" s="40">
        <v>42695</v>
      </c>
      <c r="B852" s="22">
        <v>9223843878</v>
      </c>
      <c r="C852" s="22">
        <f>COUNTIF(СписМінфін!$B$2:$B$101,F852)</f>
        <v>1</v>
      </c>
      <c r="D852" s="22">
        <v>9223843878</v>
      </c>
      <c r="E852" s="22" t="str">
        <f t="shared" si="154"/>
        <v>11ТОВАРИСТВО З ОБМЕЖЕНОЮ ВIДПОВIДАЛЬНIСТЮ "ТОРГОВИЙ ДІМ "АГРОІМПОРТ ЛТД"</v>
      </c>
      <c r="F852" s="71" t="s">
        <v>79</v>
      </c>
      <c r="G852" s="41">
        <v>359171226555</v>
      </c>
      <c r="H852" s="40">
        <v>42695</v>
      </c>
      <c r="I852" s="40">
        <v>42695</v>
      </c>
      <c r="J852" s="40" t="s">
        <v>108</v>
      </c>
      <c r="K852" s="42">
        <v>242176666</v>
      </c>
      <c r="L852" s="40">
        <v>42725</v>
      </c>
      <c r="M852" s="24">
        <f t="shared" si="147"/>
        <v>242176666</v>
      </c>
      <c r="N852" s="40">
        <v>42725</v>
      </c>
      <c r="O852" s="24">
        <v>242176666</v>
      </c>
      <c r="P852" s="43">
        <v>0</v>
      </c>
      <c r="Q852" s="43">
        <v>0</v>
      </c>
      <c r="R852" s="43">
        <v>0</v>
      </c>
      <c r="S852" s="43">
        <v>0</v>
      </c>
      <c r="T852" s="43">
        <v>0</v>
      </c>
      <c r="U852" s="43">
        <v>0</v>
      </c>
      <c r="V852" s="43">
        <v>0</v>
      </c>
      <c r="W852" s="43">
        <v>0</v>
      </c>
      <c r="X852" s="43">
        <v>0</v>
      </c>
      <c r="Y852" s="223">
        <v>0</v>
      </c>
      <c r="Z852" s="339"/>
      <c r="AA852" s="228">
        <v>0</v>
      </c>
      <c r="AB852" s="43">
        <v>0</v>
      </c>
      <c r="AC852" s="43">
        <v>0</v>
      </c>
      <c r="AD852" s="43">
        <v>0</v>
      </c>
      <c r="AE852" s="43">
        <v>0</v>
      </c>
      <c r="AF852" s="223">
        <v>0</v>
      </c>
      <c r="AG852" s="234"/>
      <c r="AH852" s="228">
        <v>0</v>
      </c>
      <c r="AI852" s="56">
        <f t="shared" si="148"/>
        <v>242176666</v>
      </c>
      <c r="AJ852" s="40">
        <v>42730</v>
      </c>
      <c r="AK852" s="56">
        <v>242176666</v>
      </c>
      <c r="AL852" s="43">
        <v>0</v>
      </c>
      <c r="AM852" s="43">
        <v>0</v>
      </c>
      <c r="AN852" s="43">
        <v>0</v>
      </c>
      <c r="AO852" s="43">
        <v>0</v>
      </c>
      <c r="AP852" s="43">
        <v>0</v>
      </c>
      <c r="AQ852" s="43">
        <v>0</v>
      </c>
      <c r="AR852" s="43">
        <v>0</v>
      </c>
      <c r="AS852" s="43">
        <v>0</v>
      </c>
      <c r="AT852" s="43">
        <v>0</v>
      </c>
      <c r="AU852" s="43">
        <v>0</v>
      </c>
      <c r="AV852" s="43"/>
      <c r="AW852" s="19"/>
      <c r="AX852" s="24">
        <f t="shared" si="149"/>
        <v>0</v>
      </c>
      <c r="AY852" s="24">
        <f t="shared" si="150"/>
        <v>0</v>
      </c>
      <c r="AZ852" s="24">
        <f t="shared" si="151"/>
        <v>0</v>
      </c>
      <c r="BA852" s="457">
        <f t="shared" si="152"/>
        <v>11</v>
      </c>
      <c r="BB852" s="217">
        <f t="shared" si="156"/>
        <v>1</v>
      </c>
      <c r="BC852" s="216">
        <f t="shared" si="153"/>
        <v>1</v>
      </c>
      <c r="BD852" s="14">
        <f t="shared" si="146"/>
        <v>30</v>
      </c>
      <c r="BE852" s="349">
        <f t="shared" si="155"/>
        <v>242176666</v>
      </c>
    </row>
    <row r="853" spans="1:57" s="14" customFormat="1" x14ac:dyDescent="0.2">
      <c r="A853" s="40">
        <v>42723</v>
      </c>
      <c r="B853" s="22">
        <v>9246154341</v>
      </c>
      <c r="C853" s="22">
        <f>COUNTIF(СписМінфін!$B$2:$B$101,F853)</f>
        <v>1</v>
      </c>
      <c r="D853" s="22">
        <v>9246154341</v>
      </c>
      <c r="E853" s="22" t="str">
        <f t="shared" si="154"/>
        <v>12ТОВАРИСТВО З ОБМЕЖЕНОЮ ВIДПОВIДАЛЬНIСТЮ "ТОРГОВИЙ ДІМ "АГРОІМПОРТ ЛТД"</v>
      </c>
      <c r="F853" s="71" t="s">
        <v>79</v>
      </c>
      <c r="G853" s="41">
        <v>359171226555</v>
      </c>
      <c r="H853" s="40">
        <v>42723</v>
      </c>
      <c r="I853" s="40">
        <v>42723</v>
      </c>
      <c r="J853" s="40" t="s">
        <v>108</v>
      </c>
      <c r="K853" s="42">
        <v>8897037</v>
      </c>
      <c r="L853" s="40" t="s">
        <v>108</v>
      </c>
      <c r="M853" s="24">
        <f t="shared" si="147"/>
        <v>8897037</v>
      </c>
      <c r="N853" s="31">
        <v>42754</v>
      </c>
      <c r="O853" s="30">
        <v>8897037</v>
      </c>
      <c r="P853" s="43">
        <v>0</v>
      </c>
      <c r="Q853" s="43">
        <v>0</v>
      </c>
      <c r="R853" s="43">
        <v>0</v>
      </c>
      <c r="S853" s="43">
        <v>0</v>
      </c>
      <c r="T853" s="43">
        <v>0</v>
      </c>
      <c r="U853" s="43">
        <v>0</v>
      </c>
      <c r="V853" s="43">
        <v>0</v>
      </c>
      <c r="W853" s="43">
        <v>0</v>
      </c>
      <c r="X853" s="43">
        <v>0</v>
      </c>
      <c r="Y853" s="223">
        <v>0</v>
      </c>
      <c r="Z853" s="339"/>
      <c r="AA853" s="228">
        <v>0</v>
      </c>
      <c r="AB853" s="43">
        <v>0</v>
      </c>
      <c r="AC853" s="43">
        <v>0</v>
      </c>
      <c r="AD853" s="43">
        <v>0</v>
      </c>
      <c r="AE853" s="43">
        <v>0</v>
      </c>
      <c r="AF853" s="223">
        <v>0</v>
      </c>
      <c r="AG853" s="234"/>
      <c r="AH853" s="228">
        <v>0</v>
      </c>
      <c r="AI853" s="56">
        <f t="shared" si="148"/>
        <v>8897037</v>
      </c>
      <c r="AJ853" s="43">
        <v>0</v>
      </c>
      <c r="AK853" s="57">
        <v>8897037</v>
      </c>
      <c r="AL853" s="43">
        <v>0</v>
      </c>
      <c r="AM853" s="43">
        <v>0</v>
      </c>
      <c r="AN853" s="43">
        <v>0</v>
      </c>
      <c r="AO853" s="43">
        <v>0</v>
      </c>
      <c r="AP853" s="43">
        <v>0</v>
      </c>
      <c r="AQ853" s="43">
        <v>0</v>
      </c>
      <c r="AR853" s="43">
        <v>0</v>
      </c>
      <c r="AS853" s="43">
        <v>0</v>
      </c>
      <c r="AT853" s="43">
        <v>0</v>
      </c>
      <c r="AU853" s="43">
        <v>0</v>
      </c>
      <c r="AV853" s="43"/>
      <c r="AW853" s="19"/>
      <c r="AX853" s="24">
        <f t="shared" si="149"/>
        <v>0</v>
      </c>
      <c r="AY853" s="24">
        <f t="shared" si="150"/>
        <v>0</v>
      </c>
      <c r="AZ853" s="24">
        <f t="shared" si="151"/>
        <v>0</v>
      </c>
      <c r="BA853" s="457">
        <f t="shared" si="152"/>
        <v>12</v>
      </c>
      <c r="BB853" s="217">
        <f t="shared" si="156"/>
        <v>1</v>
      </c>
      <c r="BC853" s="216">
        <f t="shared" si="153"/>
        <v>1</v>
      </c>
      <c r="BD853" s="14">
        <f t="shared" si="146"/>
        <v>31</v>
      </c>
      <c r="BE853" s="349">
        <f t="shared" si="155"/>
        <v>8897037</v>
      </c>
    </row>
    <row r="854" spans="1:57" s="14" customFormat="1" x14ac:dyDescent="0.2">
      <c r="A854" s="40">
        <v>42422</v>
      </c>
      <c r="B854" s="22">
        <v>9022075657</v>
      </c>
      <c r="C854" s="22">
        <f>COUNTIF(СписМінфін!$B$2:$B$101,F854)</f>
        <v>1</v>
      </c>
      <c r="D854" s="22">
        <v>9022075657</v>
      </c>
      <c r="E854" s="22" t="str">
        <f t="shared" si="154"/>
        <v>2ТОВАРИСТВО З ОБМЕЖЕНОЮ ВIДПОВIДАЛЬНIСТЮ "ТОРГОВИЙ ДІМ "СЛАВИЧ"</v>
      </c>
      <c r="F854" s="71" t="s">
        <v>90</v>
      </c>
      <c r="G854" s="41">
        <v>213943025265</v>
      </c>
      <c r="H854" s="40">
        <v>42422</v>
      </c>
      <c r="I854" s="40">
        <v>42422</v>
      </c>
      <c r="J854" s="40" t="s">
        <v>108</v>
      </c>
      <c r="K854" s="42">
        <v>5011238</v>
      </c>
      <c r="L854" s="40">
        <v>42513</v>
      </c>
      <c r="M854" s="24">
        <f t="shared" si="147"/>
        <v>5011238</v>
      </c>
      <c r="N854" s="40">
        <v>42513</v>
      </c>
      <c r="O854" s="24">
        <v>5011238</v>
      </c>
      <c r="P854" s="43">
        <v>0</v>
      </c>
      <c r="Q854" s="43">
        <v>0</v>
      </c>
      <c r="R854" s="43">
        <v>0</v>
      </c>
      <c r="S854" s="43">
        <v>0</v>
      </c>
      <c r="T854" s="43">
        <v>0</v>
      </c>
      <c r="U854" s="43">
        <v>0</v>
      </c>
      <c r="V854" s="43">
        <v>0</v>
      </c>
      <c r="W854" s="43">
        <v>0</v>
      </c>
      <c r="X854" s="43">
        <v>0</v>
      </c>
      <c r="Y854" s="223">
        <v>0</v>
      </c>
      <c r="Z854" s="339"/>
      <c r="AA854" s="228">
        <v>0</v>
      </c>
      <c r="AB854" s="43">
        <v>0</v>
      </c>
      <c r="AC854" s="43">
        <v>0</v>
      </c>
      <c r="AD854" s="43">
        <v>0</v>
      </c>
      <c r="AE854" s="43">
        <v>0</v>
      </c>
      <c r="AF854" s="223">
        <v>0</v>
      </c>
      <c r="AG854" s="234"/>
      <c r="AH854" s="228">
        <v>0</v>
      </c>
      <c r="AI854" s="56">
        <f t="shared" si="148"/>
        <v>5011238</v>
      </c>
      <c r="AJ854" s="40">
        <v>42517</v>
      </c>
      <c r="AK854" s="56">
        <v>5011238</v>
      </c>
      <c r="AL854" s="43">
        <v>0</v>
      </c>
      <c r="AM854" s="43">
        <v>0</v>
      </c>
      <c r="AN854" s="43">
        <v>0</v>
      </c>
      <c r="AO854" s="43">
        <v>0</v>
      </c>
      <c r="AP854" s="43">
        <v>0</v>
      </c>
      <c r="AQ854" s="43">
        <v>0</v>
      </c>
      <c r="AR854" s="43">
        <v>0</v>
      </c>
      <c r="AS854" s="43">
        <v>0</v>
      </c>
      <c r="AT854" s="43">
        <v>0</v>
      </c>
      <c r="AU854" s="43">
        <v>0</v>
      </c>
      <c r="AV854" s="43"/>
      <c r="AW854" s="19"/>
      <c r="AX854" s="24">
        <f t="shared" si="149"/>
        <v>0</v>
      </c>
      <c r="AY854" s="24">
        <f t="shared" si="150"/>
        <v>0</v>
      </c>
      <c r="AZ854" s="24">
        <f t="shared" si="151"/>
        <v>0</v>
      </c>
      <c r="BA854" s="457">
        <f t="shared" si="152"/>
        <v>2</v>
      </c>
      <c r="BB854" s="217">
        <f t="shared" si="156"/>
        <v>1</v>
      </c>
      <c r="BC854" s="216">
        <f t="shared" si="153"/>
        <v>1</v>
      </c>
      <c r="BD854" s="14">
        <f t="shared" si="146"/>
        <v>91</v>
      </c>
      <c r="BE854" s="349">
        <f t="shared" si="155"/>
        <v>5011238</v>
      </c>
    </row>
    <row r="855" spans="1:57" s="14" customFormat="1" x14ac:dyDescent="0.2">
      <c r="A855" s="40">
        <v>42450</v>
      </c>
      <c r="B855" s="22">
        <v>9039645127</v>
      </c>
      <c r="C855" s="22">
        <f>COUNTIF(СписМінфін!$B$2:$B$101,F855)</f>
        <v>1</v>
      </c>
      <c r="D855" s="22">
        <v>9039645127</v>
      </c>
      <c r="E855" s="22" t="str">
        <f t="shared" si="154"/>
        <v>3ТОВАРИСТВО З ОБМЕЖЕНОЮ ВIДПОВIДАЛЬНIСТЮ "ТОРГОВИЙ ДІМ "СЛАВИЧ"</v>
      </c>
      <c r="F855" s="71" t="s">
        <v>90</v>
      </c>
      <c r="G855" s="41">
        <v>213943025265</v>
      </c>
      <c r="H855" s="40">
        <v>42450</v>
      </c>
      <c r="I855" s="40">
        <v>42450</v>
      </c>
      <c r="J855" s="40" t="s">
        <v>108</v>
      </c>
      <c r="K855" s="42">
        <v>4594041</v>
      </c>
      <c r="L855" s="40">
        <v>42481</v>
      </c>
      <c r="M855" s="24">
        <f t="shared" si="147"/>
        <v>4594041</v>
      </c>
      <c r="N855" s="40">
        <v>42481</v>
      </c>
      <c r="O855" s="24">
        <v>4594041</v>
      </c>
      <c r="P855" s="43">
        <v>0</v>
      </c>
      <c r="Q855" s="43">
        <v>0</v>
      </c>
      <c r="R855" s="43">
        <v>0</v>
      </c>
      <c r="S855" s="43">
        <v>0</v>
      </c>
      <c r="T855" s="43">
        <v>0</v>
      </c>
      <c r="U855" s="43">
        <v>0</v>
      </c>
      <c r="V855" s="43">
        <v>0</v>
      </c>
      <c r="W855" s="43">
        <v>0</v>
      </c>
      <c r="X855" s="43">
        <v>0</v>
      </c>
      <c r="Y855" s="223">
        <v>0</v>
      </c>
      <c r="Z855" s="339"/>
      <c r="AA855" s="228">
        <v>0</v>
      </c>
      <c r="AB855" s="43">
        <v>0</v>
      </c>
      <c r="AC855" s="43">
        <v>0</v>
      </c>
      <c r="AD855" s="43">
        <v>0</v>
      </c>
      <c r="AE855" s="43">
        <v>0</v>
      </c>
      <c r="AF855" s="223">
        <v>0</v>
      </c>
      <c r="AG855" s="234"/>
      <c r="AH855" s="228">
        <v>0</v>
      </c>
      <c r="AI855" s="56">
        <f t="shared" si="148"/>
        <v>4594041</v>
      </c>
      <c r="AJ855" s="40">
        <v>42517</v>
      </c>
      <c r="AK855" s="56">
        <v>4594041</v>
      </c>
      <c r="AL855" s="43">
        <v>0</v>
      </c>
      <c r="AM855" s="43">
        <v>0</v>
      </c>
      <c r="AN855" s="43">
        <v>0</v>
      </c>
      <c r="AO855" s="43">
        <v>0</v>
      </c>
      <c r="AP855" s="43">
        <v>0</v>
      </c>
      <c r="AQ855" s="43">
        <v>0</v>
      </c>
      <c r="AR855" s="43">
        <v>0</v>
      </c>
      <c r="AS855" s="43">
        <v>0</v>
      </c>
      <c r="AT855" s="43">
        <v>0</v>
      </c>
      <c r="AU855" s="43">
        <v>0</v>
      </c>
      <c r="AV855" s="43"/>
      <c r="AW855" s="19"/>
      <c r="AX855" s="24">
        <f t="shared" si="149"/>
        <v>0</v>
      </c>
      <c r="AY855" s="24">
        <f t="shared" si="150"/>
        <v>0</v>
      </c>
      <c r="AZ855" s="24">
        <f t="shared" si="151"/>
        <v>0</v>
      </c>
      <c r="BA855" s="457">
        <f t="shared" si="152"/>
        <v>3</v>
      </c>
      <c r="BB855" s="217">
        <f t="shared" si="156"/>
        <v>1</v>
      </c>
      <c r="BC855" s="216">
        <f t="shared" si="153"/>
        <v>1</v>
      </c>
      <c r="BD855" s="14">
        <f t="shared" si="146"/>
        <v>31</v>
      </c>
      <c r="BE855" s="349">
        <f t="shared" si="155"/>
        <v>4594041</v>
      </c>
    </row>
    <row r="856" spans="1:57" s="14" customFormat="1" x14ac:dyDescent="0.2">
      <c r="A856" s="40">
        <v>42480</v>
      </c>
      <c r="B856" s="22">
        <v>9060579357</v>
      </c>
      <c r="C856" s="22">
        <f>COUNTIF(СписМінфін!$B$2:$B$101,F856)</f>
        <v>1</v>
      </c>
      <c r="D856" s="22">
        <v>9060579357</v>
      </c>
      <c r="E856" s="22" t="str">
        <f t="shared" si="154"/>
        <v>4ТОВАРИСТВО З ОБМЕЖЕНОЮ ВIДПОВIДАЛЬНIСТЮ "ТОРГОВИЙ ДІМ "СЛАВИЧ"</v>
      </c>
      <c r="F856" s="71" t="s">
        <v>90</v>
      </c>
      <c r="G856" s="41">
        <v>213943025265</v>
      </c>
      <c r="H856" s="40">
        <v>42480</v>
      </c>
      <c r="I856" s="40">
        <v>42480</v>
      </c>
      <c r="J856" s="40" t="s">
        <v>108</v>
      </c>
      <c r="K856" s="42">
        <v>17925159</v>
      </c>
      <c r="L856" s="40">
        <v>42513</v>
      </c>
      <c r="M856" s="24">
        <f t="shared" si="147"/>
        <v>17925159</v>
      </c>
      <c r="N856" s="40">
        <v>42513</v>
      </c>
      <c r="O856" s="24">
        <v>17925159</v>
      </c>
      <c r="P856" s="43">
        <v>0</v>
      </c>
      <c r="Q856" s="43">
        <v>0</v>
      </c>
      <c r="R856" s="43">
        <v>0</v>
      </c>
      <c r="S856" s="43">
        <v>0</v>
      </c>
      <c r="T856" s="43">
        <v>0</v>
      </c>
      <c r="U856" s="43">
        <v>0</v>
      </c>
      <c r="V856" s="43">
        <v>0</v>
      </c>
      <c r="W856" s="43">
        <v>0</v>
      </c>
      <c r="X856" s="43">
        <v>0</v>
      </c>
      <c r="Y856" s="223">
        <v>0</v>
      </c>
      <c r="Z856" s="339"/>
      <c r="AA856" s="228">
        <v>0</v>
      </c>
      <c r="AB856" s="43">
        <v>0</v>
      </c>
      <c r="AC856" s="43">
        <v>0</v>
      </c>
      <c r="AD856" s="43">
        <v>0</v>
      </c>
      <c r="AE856" s="43">
        <v>0</v>
      </c>
      <c r="AF856" s="223">
        <v>0</v>
      </c>
      <c r="AG856" s="234"/>
      <c r="AH856" s="228">
        <v>0</v>
      </c>
      <c r="AI856" s="56">
        <f t="shared" si="148"/>
        <v>17925159</v>
      </c>
      <c r="AJ856" s="40">
        <v>42517</v>
      </c>
      <c r="AK856" s="56">
        <v>17925159</v>
      </c>
      <c r="AL856" s="43">
        <v>0</v>
      </c>
      <c r="AM856" s="43">
        <v>0</v>
      </c>
      <c r="AN856" s="43">
        <v>0</v>
      </c>
      <c r="AO856" s="43">
        <v>0</v>
      </c>
      <c r="AP856" s="43">
        <v>0</v>
      </c>
      <c r="AQ856" s="43">
        <v>0</v>
      </c>
      <c r="AR856" s="43">
        <v>0</v>
      </c>
      <c r="AS856" s="43">
        <v>0</v>
      </c>
      <c r="AT856" s="43">
        <v>0</v>
      </c>
      <c r="AU856" s="43">
        <v>0</v>
      </c>
      <c r="AV856" s="43"/>
      <c r="AW856" s="19"/>
      <c r="AX856" s="24">
        <f t="shared" si="149"/>
        <v>0</v>
      </c>
      <c r="AY856" s="24">
        <f t="shared" si="150"/>
        <v>0</v>
      </c>
      <c r="AZ856" s="24">
        <f t="shared" si="151"/>
        <v>0</v>
      </c>
      <c r="BA856" s="457">
        <f t="shared" si="152"/>
        <v>4</v>
      </c>
      <c r="BB856" s="217">
        <f t="shared" si="156"/>
        <v>1</v>
      </c>
      <c r="BC856" s="216">
        <f t="shared" si="153"/>
        <v>1</v>
      </c>
      <c r="BD856" s="14">
        <f t="shared" si="146"/>
        <v>33</v>
      </c>
      <c r="BE856" s="349">
        <f t="shared" si="155"/>
        <v>17925159</v>
      </c>
    </row>
    <row r="857" spans="1:57" s="14" customFormat="1" x14ac:dyDescent="0.2">
      <c r="A857" s="40">
        <v>42509</v>
      </c>
      <c r="B857" s="22">
        <v>9081115988</v>
      </c>
      <c r="C857" s="22">
        <f>COUNTIF(СписМінфін!$B$2:$B$101,F857)</f>
        <v>1</v>
      </c>
      <c r="D857" s="22">
        <v>9081115988</v>
      </c>
      <c r="E857" s="22" t="str">
        <f t="shared" si="154"/>
        <v>5ТОВАРИСТВО З ОБМЕЖЕНОЮ ВIДПОВIДАЛЬНIСТЮ "ТОРГОВИЙ ДІМ "СЛАВИЧ"</v>
      </c>
      <c r="F857" s="71" t="s">
        <v>90</v>
      </c>
      <c r="G857" s="41">
        <v>213943025265</v>
      </c>
      <c r="H857" s="40">
        <v>42509</v>
      </c>
      <c r="I857" s="40">
        <v>42509</v>
      </c>
      <c r="J857" s="40" t="s">
        <v>108</v>
      </c>
      <c r="K857" s="42">
        <v>13257924</v>
      </c>
      <c r="L857" s="40">
        <v>42543</v>
      </c>
      <c r="M857" s="24">
        <f t="shared" si="147"/>
        <v>13257924</v>
      </c>
      <c r="N857" s="40">
        <v>42543</v>
      </c>
      <c r="O857" s="24">
        <v>13257924</v>
      </c>
      <c r="P857" s="43">
        <v>0</v>
      </c>
      <c r="Q857" s="43">
        <v>0</v>
      </c>
      <c r="R857" s="43">
        <v>0</v>
      </c>
      <c r="S857" s="43">
        <v>0</v>
      </c>
      <c r="T857" s="43">
        <v>0</v>
      </c>
      <c r="U857" s="43">
        <v>0</v>
      </c>
      <c r="V857" s="43">
        <v>0</v>
      </c>
      <c r="W857" s="43">
        <v>0</v>
      </c>
      <c r="X857" s="43">
        <v>0</v>
      </c>
      <c r="Y857" s="223">
        <v>0</v>
      </c>
      <c r="Z857" s="339"/>
      <c r="AA857" s="228">
        <v>0</v>
      </c>
      <c r="AB857" s="43">
        <v>0</v>
      </c>
      <c r="AC857" s="43">
        <v>0</v>
      </c>
      <c r="AD857" s="43">
        <v>0</v>
      </c>
      <c r="AE857" s="43">
        <v>0</v>
      </c>
      <c r="AF857" s="223">
        <v>0</v>
      </c>
      <c r="AG857" s="234"/>
      <c r="AH857" s="228">
        <v>0</v>
      </c>
      <c r="AI857" s="56">
        <f t="shared" si="148"/>
        <v>13257924</v>
      </c>
      <c r="AJ857" s="40">
        <v>42559</v>
      </c>
      <c r="AK857" s="56">
        <v>13257924</v>
      </c>
      <c r="AL857" s="43">
        <v>0</v>
      </c>
      <c r="AM857" s="43">
        <v>0</v>
      </c>
      <c r="AN857" s="43">
        <v>0</v>
      </c>
      <c r="AO857" s="43">
        <v>0</v>
      </c>
      <c r="AP857" s="43">
        <v>0</v>
      </c>
      <c r="AQ857" s="43">
        <v>0</v>
      </c>
      <c r="AR857" s="43">
        <v>0</v>
      </c>
      <c r="AS857" s="43">
        <v>0</v>
      </c>
      <c r="AT857" s="43">
        <v>0</v>
      </c>
      <c r="AU857" s="43">
        <v>0</v>
      </c>
      <c r="AV857" s="43"/>
      <c r="AW857" s="19"/>
      <c r="AX857" s="24">
        <f t="shared" si="149"/>
        <v>0</v>
      </c>
      <c r="AY857" s="24">
        <f t="shared" si="150"/>
        <v>0</v>
      </c>
      <c r="AZ857" s="24">
        <f t="shared" si="151"/>
        <v>0</v>
      </c>
      <c r="BA857" s="457">
        <f t="shared" si="152"/>
        <v>5</v>
      </c>
      <c r="BB857" s="217">
        <f t="shared" si="156"/>
        <v>1</v>
      </c>
      <c r="BC857" s="216">
        <f t="shared" si="153"/>
        <v>1</v>
      </c>
      <c r="BD857" s="14">
        <f t="shared" si="146"/>
        <v>34</v>
      </c>
      <c r="BE857" s="349">
        <f t="shared" si="155"/>
        <v>13257924</v>
      </c>
    </row>
    <row r="858" spans="1:57" s="14" customFormat="1" x14ac:dyDescent="0.2">
      <c r="A858" s="40">
        <v>42542</v>
      </c>
      <c r="B858" s="22">
        <v>9102784553</v>
      </c>
      <c r="C858" s="22">
        <f>COUNTIF(СписМінфін!$B$2:$B$101,F858)</f>
        <v>1</v>
      </c>
      <c r="D858" s="22">
        <v>9102784553</v>
      </c>
      <c r="E858" s="22" t="str">
        <f t="shared" si="154"/>
        <v>6ТОВАРИСТВО З ОБМЕЖЕНОЮ ВIДПОВIДАЛЬНIСТЮ "ТОРГОВИЙ ДІМ "СЛАВИЧ"</v>
      </c>
      <c r="F858" s="71" t="s">
        <v>90</v>
      </c>
      <c r="G858" s="41">
        <v>213943025265</v>
      </c>
      <c r="H858" s="40">
        <v>42542</v>
      </c>
      <c r="I858" s="40">
        <v>42542</v>
      </c>
      <c r="J858" s="40" t="s">
        <v>108</v>
      </c>
      <c r="K858" s="42">
        <v>13518109</v>
      </c>
      <c r="L858" s="40">
        <v>42579</v>
      </c>
      <c r="M858" s="24">
        <f t="shared" si="147"/>
        <v>13518109</v>
      </c>
      <c r="N858" s="40">
        <v>42579</v>
      </c>
      <c r="O858" s="24">
        <v>13518109</v>
      </c>
      <c r="P858" s="43">
        <v>0</v>
      </c>
      <c r="Q858" s="43">
        <v>0</v>
      </c>
      <c r="R858" s="43">
        <v>0</v>
      </c>
      <c r="S858" s="43">
        <v>0</v>
      </c>
      <c r="T858" s="43">
        <v>0</v>
      </c>
      <c r="U858" s="43">
        <v>0</v>
      </c>
      <c r="V858" s="43">
        <v>0</v>
      </c>
      <c r="W858" s="43">
        <v>0</v>
      </c>
      <c r="X858" s="43">
        <v>0</v>
      </c>
      <c r="Y858" s="223">
        <v>0</v>
      </c>
      <c r="Z858" s="339"/>
      <c r="AA858" s="228">
        <v>0</v>
      </c>
      <c r="AB858" s="43">
        <v>0</v>
      </c>
      <c r="AC858" s="43">
        <v>0</v>
      </c>
      <c r="AD858" s="43">
        <v>0</v>
      </c>
      <c r="AE858" s="43">
        <v>0</v>
      </c>
      <c r="AF858" s="223">
        <v>0</v>
      </c>
      <c r="AG858" s="234"/>
      <c r="AH858" s="228">
        <v>0</v>
      </c>
      <c r="AI858" s="56">
        <f t="shared" si="148"/>
        <v>13518109</v>
      </c>
      <c r="AJ858" s="40">
        <v>42580</v>
      </c>
      <c r="AK858" s="56">
        <v>13518109</v>
      </c>
      <c r="AL858" s="43">
        <v>0</v>
      </c>
      <c r="AM858" s="43">
        <v>0</v>
      </c>
      <c r="AN858" s="43">
        <v>0</v>
      </c>
      <c r="AO858" s="43">
        <v>0</v>
      </c>
      <c r="AP858" s="43">
        <v>0</v>
      </c>
      <c r="AQ858" s="43">
        <v>0</v>
      </c>
      <c r="AR858" s="43">
        <v>0</v>
      </c>
      <c r="AS858" s="43">
        <v>0</v>
      </c>
      <c r="AT858" s="43">
        <v>0</v>
      </c>
      <c r="AU858" s="43">
        <v>0</v>
      </c>
      <c r="AV858" s="43"/>
      <c r="AW858" s="19"/>
      <c r="AX858" s="24">
        <f t="shared" si="149"/>
        <v>0</v>
      </c>
      <c r="AY858" s="24">
        <f t="shared" si="150"/>
        <v>0</v>
      </c>
      <c r="AZ858" s="24">
        <f t="shared" si="151"/>
        <v>0</v>
      </c>
      <c r="BA858" s="457">
        <f t="shared" si="152"/>
        <v>6</v>
      </c>
      <c r="BB858" s="217">
        <f t="shared" si="156"/>
        <v>1</v>
      </c>
      <c r="BC858" s="216">
        <f t="shared" si="153"/>
        <v>1</v>
      </c>
      <c r="BD858" s="14">
        <f t="shared" si="146"/>
        <v>37</v>
      </c>
      <c r="BE858" s="349">
        <f t="shared" si="155"/>
        <v>13518109</v>
      </c>
    </row>
    <row r="859" spans="1:57" s="14" customFormat="1" x14ac:dyDescent="0.2">
      <c r="A859" s="40">
        <v>42571</v>
      </c>
      <c r="B859" s="22">
        <v>9125632044</v>
      </c>
      <c r="C859" s="22">
        <f>COUNTIF(СписМінфін!$B$2:$B$101,F859)</f>
        <v>1</v>
      </c>
      <c r="D859" s="22">
        <v>9125632044</v>
      </c>
      <c r="E859" s="22" t="str">
        <f t="shared" si="154"/>
        <v>7ТОВАРИСТВО З ОБМЕЖЕНОЮ ВIДПОВIДАЛЬНIСТЮ "ТОРГОВИЙ ДІМ "СЛАВИЧ"</v>
      </c>
      <c r="F859" s="71" t="s">
        <v>90</v>
      </c>
      <c r="G859" s="41">
        <v>213943025265</v>
      </c>
      <c r="H859" s="40">
        <v>42571</v>
      </c>
      <c r="I859" s="40">
        <v>42571</v>
      </c>
      <c r="J859" s="40" t="s">
        <v>108</v>
      </c>
      <c r="K859" s="42">
        <v>17512850</v>
      </c>
      <c r="L859" s="40">
        <v>42605</v>
      </c>
      <c r="M859" s="24">
        <f t="shared" si="147"/>
        <v>17512850</v>
      </c>
      <c r="N859" s="40">
        <v>42607</v>
      </c>
      <c r="O859" s="24">
        <v>17512850</v>
      </c>
      <c r="P859" s="43">
        <v>0</v>
      </c>
      <c r="Q859" s="43">
        <v>0</v>
      </c>
      <c r="R859" s="43">
        <v>0</v>
      </c>
      <c r="S859" s="43">
        <v>0</v>
      </c>
      <c r="T859" s="43">
        <v>0</v>
      </c>
      <c r="U859" s="43">
        <v>0</v>
      </c>
      <c r="V859" s="43">
        <v>0</v>
      </c>
      <c r="W859" s="43">
        <v>0</v>
      </c>
      <c r="X859" s="43">
        <v>0</v>
      </c>
      <c r="Y859" s="223">
        <v>0</v>
      </c>
      <c r="Z859" s="339"/>
      <c r="AA859" s="228">
        <v>0</v>
      </c>
      <c r="AB859" s="43">
        <v>0</v>
      </c>
      <c r="AC859" s="43">
        <v>0</v>
      </c>
      <c r="AD859" s="43">
        <v>0</v>
      </c>
      <c r="AE859" s="43">
        <v>0</v>
      </c>
      <c r="AF859" s="223">
        <v>0</v>
      </c>
      <c r="AG859" s="234"/>
      <c r="AH859" s="228">
        <v>0</v>
      </c>
      <c r="AI859" s="56">
        <f t="shared" si="148"/>
        <v>17512850</v>
      </c>
      <c r="AJ859" s="40">
        <v>42642</v>
      </c>
      <c r="AK859" s="56">
        <v>17512850</v>
      </c>
      <c r="AL859" s="43">
        <v>0</v>
      </c>
      <c r="AM859" s="43">
        <v>0</v>
      </c>
      <c r="AN859" s="43">
        <v>0</v>
      </c>
      <c r="AO859" s="43">
        <v>0</v>
      </c>
      <c r="AP859" s="43">
        <v>0</v>
      </c>
      <c r="AQ859" s="43">
        <v>0</v>
      </c>
      <c r="AR859" s="43">
        <v>0</v>
      </c>
      <c r="AS859" s="43">
        <v>0</v>
      </c>
      <c r="AT859" s="43">
        <v>0</v>
      </c>
      <c r="AU859" s="43">
        <v>0</v>
      </c>
      <c r="AV859" s="43"/>
      <c r="AW859" s="19"/>
      <c r="AX859" s="24">
        <f t="shared" si="149"/>
        <v>0</v>
      </c>
      <c r="AY859" s="24">
        <f t="shared" si="150"/>
        <v>0</v>
      </c>
      <c r="AZ859" s="24">
        <f t="shared" si="151"/>
        <v>0</v>
      </c>
      <c r="BA859" s="457">
        <f t="shared" si="152"/>
        <v>7</v>
      </c>
      <c r="BB859" s="217">
        <f t="shared" si="156"/>
        <v>1</v>
      </c>
      <c r="BC859" s="216">
        <f t="shared" si="153"/>
        <v>1</v>
      </c>
      <c r="BD859" s="14">
        <f t="shared" ref="BD859:BD922" si="157">IF(N859=0,"Немає висновку",N859-H859)</f>
        <v>36</v>
      </c>
      <c r="BE859" s="349">
        <f t="shared" si="155"/>
        <v>17512850</v>
      </c>
    </row>
    <row r="860" spans="1:57" s="14" customFormat="1" x14ac:dyDescent="0.2">
      <c r="A860" s="40">
        <v>42604</v>
      </c>
      <c r="B860" s="22">
        <v>9150966918</v>
      </c>
      <c r="C860" s="22">
        <f>COUNTIF(СписМінфін!$B$2:$B$101,F860)</f>
        <v>1</v>
      </c>
      <c r="D860" s="22">
        <v>9150966918</v>
      </c>
      <c r="E860" s="22" t="str">
        <f t="shared" si="154"/>
        <v>8ТОВАРИСТВО З ОБМЕЖЕНОЮ ВIДПОВIДАЛЬНIСТЮ "ТОРГОВИЙ ДІМ "СЛАВИЧ"</v>
      </c>
      <c r="F860" s="71" t="s">
        <v>90</v>
      </c>
      <c r="G860" s="41">
        <v>213943025265</v>
      </c>
      <c r="H860" s="40">
        <v>42604</v>
      </c>
      <c r="I860" s="40">
        <v>42604</v>
      </c>
      <c r="J860" s="40" t="s">
        <v>108</v>
      </c>
      <c r="K860" s="42">
        <v>18866828</v>
      </c>
      <c r="L860" s="40">
        <v>42634</v>
      </c>
      <c r="M860" s="24">
        <f t="shared" si="147"/>
        <v>18866828</v>
      </c>
      <c r="N860" s="40">
        <v>42635</v>
      </c>
      <c r="O860" s="24">
        <v>18866828</v>
      </c>
      <c r="P860" s="43">
        <v>0</v>
      </c>
      <c r="Q860" s="43">
        <v>0</v>
      </c>
      <c r="R860" s="43">
        <v>0</v>
      </c>
      <c r="S860" s="43">
        <v>0</v>
      </c>
      <c r="T860" s="43">
        <v>0</v>
      </c>
      <c r="U860" s="43">
        <v>0</v>
      </c>
      <c r="V860" s="43">
        <v>0</v>
      </c>
      <c r="W860" s="43">
        <v>0</v>
      </c>
      <c r="X860" s="43">
        <v>0</v>
      </c>
      <c r="Y860" s="223">
        <v>0</v>
      </c>
      <c r="Z860" s="339"/>
      <c r="AA860" s="228">
        <v>0</v>
      </c>
      <c r="AB860" s="43">
        <v>0</v>
      </c>
      <c r="AC860" s="43">
        <v>0</v>
      </c>
      <c r="AD860" s="43">
        <v>0</v>
      </c>
      <c r="AE860" s="43">
        <v>0</v>
      </c>
      <c r="AF860" s="223">
        <v>0</v>
      </c>
      <c r="AG860" s="234"/>
      <c r="AH860" s="228">
        <v>0</v>
      </c>
      <c r="AI860" s="56">
        <f t="shared" si="148"/>
        <v>18866828</v>
      </c>
      <c r="AJ860" s="40">
        <v>42668</v>
      </c>
      <c r="AK860" s="56">
        <v>18866828</v>
      </c>
      <c r="AL860" s="43">
        <v>0</v>
      </c>
      <c r="AM860" s="43">
        <v>0</v>
      </c>
      <c r="AN860" s="43">
        <v>0</v>
      </c>
      <c r="AO860" s="43">
        <v>0</v>
      </c>
      <c r="AP860" s="43">
        <v>0</v>
      </c>
      <c r="AQ860" s="43">
        <v>0</v>
      </c>
      <c r="AR860" s="43">
        <v>0</v>
      </c>
      <c r="AS860" s="43">
        <v>0</v>
      </c>
      <c r="AT860" s="43">
        <v>0</v>
      </c>
      <c r="AU860" s="43">
        <v>0</v>
      </c>
      <c r="AV860" s="43"/>
      <c r="AW860" s="19"/>
      <c r="AX860" s="24">
        <f t="shared" si="149"/>
        <v>0</v>
      </c>
      <c r="AY860" s="24">
        <f t="shared" si="150"/>
        <v>0</v>
      </c>
      <c r="AZ860" s="24">
        <f t="shared" si="151"/>
        <v>0</v>
      </c>
      <c r="BA860" s="457">
        <f t="shared" si="152"/>
        <v>8</v>
      </c>
      <c r="BB860" s="217">
        <f t="shared" si="156"/>
        <v>1</v>
      </c>
      <c r="BC860" s="216">
        <f t="shared" si="153"/>
        <v>1</v>
      </c>
      <c r="BD860" s="14">
        <f t="shared" si="157"/>
        <v>31</v>
      </c>
      <c r="BE860" s="349">
        <f t="shared" si="155"/>
        <v>18866828</v>
      </c>
    </row>
    <row r="861" spans="1:57" s="14" customFormat="1" x14ac:dyDescent="0.2">
      <c r="A861" s="40">
        <v>42633</v>
      </c>
      <c r="B861" s="22">
        <v>9173269067</v>
      </c>
      <c r="C861" s="22">
        <f>COUNTIF(СписМінфін!$B$2:$B$101,F861)</f>
        <v>1</v>
      </c>
      <c r="D861" s="22">
        <v>9173269067</v>
      </c>
      <c r="E861" s="22" t="str">
        <f t="shared" si="154"/>
        <v>9ТОВАРИСТВО З ОБМЕЖЕНОЮ ВIДПОВIДАЛЬНIСТЮ "ТОРГОВИЙ ДІМ "СЛАВИЧ"</v>
      </c>
      <c r="F861" s="71" t="s">
        <v>90</v>
      </c>
      <c r="G861" s="41">
        <v>213943025265</v>
      </c>
      <c r="H861" s="40">
        <v>42633</v>
      </c>
      <c r="I861" s="40">
        <v>42633</v>
      </c>
      <c r="J861" s="40" t="s">
        <v>108</v>
      </c>
      <c r="K861" s="42">
        <v>19148129</v>
      </c>
      <c r="L861" s="40">
        <v>42663</v>
      </c>
      <c r="M861" s="24">
        <f t="shared" si="147"/>
        <v>19148129</v>
      </c>
      <c r="N861" s="40">
        <v>42663</v>
      </c>
      <c r="O861" s="24">
        <v>19148129</v>
      </c>
      <c r="P861" s="43">
        <v>0</v>
      </c>
      <c r="Q861" s="43">
        <v>0</v>
      </c>
      <c r="R861" s="43">
        <v>0</v>
      </c>
      <c r="S861" s="43">
        <v>0</v>
      </c>
      <c r="T861" s="43">
        <v>0</v>
      </c>
      <c r="U861" s="43">
        <v>0</v>
      </c>
      <c r="V861" s="43">
        <v>0</v>
      </c>
      <c r="W861" s="43">
        <v>0</v>
      </c>
      <c r="X861" s="43">
        <v>0</v>
      </c>
      <c r="Y861" s="223">
        <v>0</v>
      </c>
      <c r="Z861" s="339"/>
      <c r="AA861" s="228">
        <v>0</v>
      </c>
      <c r="AB861" s="43">
        <v>0</v>
      </c>
      <c r="AC861" s="43">
        <v>0</v>
      </c>
      <c r="AD861" s="43">
        <v>0</v>
      </c>
      <c r="AE861" s="43">
        <v>0</v>
      </c>
      <c r="AF861" s="223">
        <v>0</v>
      </c>
      <c r="AG861" s="234"/>
      <c r="AH861" s="228">
        <v>0</v>
      </c>
      <c r="AI861" s="56">
        <f t="shared" si="148"/>
        <v>19148129</v>
      </c>
      <c r="AJ861" s="40">
        <v>42704</v>
      </c>
      <c r="AK861" s="56">
        <v>19148129</v>
      </c>
      <c r="AL861" s="43">
        <v>0</v>
      </c>
      <c r="AM861" s="43">
        <v>0</v>
      </c>
      <c r="AN861" s="43">
        <v>0</v>
      </c>
      <c r="AO861" s="43">
        <v>0</v>
      </c>
      <c r="AP861" s="43">
        <v>0</v>
      </c>
      <c r="AQ861" s="43">
        <v>0</v>
      </c>
      <c r="AR861" s="43">
        <v>0</v>
      </c>
      <c r="AS861" s="43">
        <v>0</v>
      </c>
      <c r="AT861" s="43">
        <v>0</v>
      </c>
      <c r="AU861" s="43">
        <v>0</v>
      </c>
      <c r="AV861" s="43"/>
      <c r="AW861" s="19"/>
      <c r="AX861" s="24">
        <f t="shared" si="149"/>
        <v>0</v>
      </c>
      <c r="AY861" s="24">
        <f t="shared" si="150"/>
        <v>0</v>
      </c>
      <c r="AZ861" s="24">
        <f t="shared" si="151"/>
        <v>0</v>
      </c>
      <c r="BA861" s="457">
        <f t="shared" si="152"/>
        <v>9</v>
      </c>
      <c r="BB861" s="217">
        <f t="shared" si="156"/>
        <v>1</v>
      </c>
      <c r="BC861" s="216">
        <f t="shared" si="153"/>
        <v>1</v>
      </c>
      <c r="BD861" s="14">
        <f t="shared" si="157"/>
        <v>30</v>
      </c>
      <c r="BE861" s="349">
        <f t="shared" si="155"/>
        <v>19148129</v>
      </c>
    </row>
    <row r="862" spans="1:57" s="14" customFormat="1" x14ac:dyDescent="0.2">
      <c r="A862" s="40">
        <v>42663</v>
      </c>
      <c r="B862" s="22">
        <v>9198251601</v>
      </c>
      <c r="C862" s="22">
        <f>COUNTIF(СписМінфін!$B$2:$B$101,F862)</f>
        <v>1</v>
      </c>
      <c r="D862" s="22">
        <v>9198251601</v>
      </c>
      <c r="E862" s="22" t="str">
        <f t="shared" si="154"/>
        <v>10ТОВАРИСТВО З ОБМЕЖЕНОЮ ВIДПОВIДАЛЬНIСТЮ "ТОРГОВИЙ ДІМ "СЛАВИЧ"</v>
      </c>
      <c r="F862" s="71" t="s">
        <v>90</v>
      </c>
      <c r="G862" s="41">
        <v>213943025265</v>
      </c>
      <c r="H862" s="40">
        <v>42663</v>
      </c>
      <c r="I862" s="40">
        <v>42663</v>
      </c>
      <c r="J862" s="40" t="s">
        <v>108</v>
      </c>
      <c r="K862" s="42">
        <v>7903176</v>
      </c>
      <c r="L862" s="40">
        <v>42697</v>
      </c>
      <c r="M862" s="24">
        <f t="shared" si="147"/>
        <v>7903176</v>
      </c>
      <c r="N862" s="40">
        <v>42697</v>
      </c>
      <c r="O862" s="24">
        <v>7903176</v>
      </c>
      <c r="P862" s="43">
        <v>0</v>
      </c>
      <c r="Q862" s="43">
        <v>0</v>
      </c>
      <c r="R862" s="43">
        <v>0</v>
      </c>
      <c r="S862" s="43">
        <v>0</v>
      </c>
      <c r="T862" s="43">
        <v>0</v>
      </c>
      <c r="U862" s="43">
        <v>0</v>
      </c>
      <c r="V862" s="43">
        <v>0</v>
      </c>
      <c r="W862" s="43">
        <v>0</v>
      </c>
      <c r="X862" s="43">
        <v>0</v>
      </c>
      <c r="Y862" s="223">
        <v>0</v>
      </c>
      <c r="Z862" s="339"/>
      <c r="AA862" s="228">
        <v>0</v>
      </c>
      <c r="AB862" s="43">
        <v>0</v>
      </c>
      <c r="AC862" s="43">
        <v>0</v>
      </c>
      <c r="AD862" s="43">
        <v>0</v>
      </c>
      <c r="AE862" s="43">
        <v>0</v>
      </c>
      <c r="AF862" s="223">
        <v>0</v>
      </c>
      <c r="AG862" s="234"/>
      <c r="AH862" s="228">
        <v>0</v>
      </c>
      <c r="AI862" s="56">
        <f t="shared" si="148"/>
        <v>7903176</v>
      </c>
      <c r="AJ862" s="40">
        <v>42726</v>
      </c>
      <c r="AK862" s="56">
        <v>7903176</v>
      </c>
      <c r="AL862" s="43">
        <v>0</v>
      </c>
      <c r="AM862" s="43">
        <v>0</v>
      </c>
      <c r="AN862" s="43">
        <v>0</v>
      </c>
      <c r="AO862" s="43">
        <v>0</v>
      </c>
      <c r="AP862" s="43">
        <v>0</v>
      </c>
      <c r="AQ862" s="43">
        <v>0</v>
      </c>
      <c r="AR862" s="43">
        <v>0</v>
      </c>
      <c r="AS862" s="43">
        <v>0</v>
      </c>
      <c r="AT862" s="43">
        <v>0</v>
      </c>
      <c r="AU862" s="43">
        <v>0</v>
      </c>
      <c r="AV862" s="43"/>
      <c r="AW862" s="19"/>
      <c r="AX862" s="24">
        <f t="shared" si="149"/>
        <v>0</v>
      </c>
      <c r="AY862" s="24">
        <f t="shared" si="150"/>
        <v>0</v>
      </c>
      <c r="AZ862" s="24">
        <f t="shared" si="151"/>
        <v>0</v>
      </c>
      <c r="BA862" s="457">
        <f t="shared" si="152"/>
        <v>10</v>
      </c>
      <c r="BB862" s="217">
        <f t="shared" si="156"/>
        <v>1</v>
      </c>
      <c r="BC862" s="216">
        <f t="shared" si="153"/>
        <v>1</v>
      </c>
      <c r="BD862" s="14">
        <f t="shared" si="157"/>
        <v>34</v>
      </c>
      <c r="BE862" s="349">
        <f t="shared" si="155"/>
        <v>7903176</v>
      </c>
    </row>
    <row r="863" spans="1:57" s="14" customFormat="1" x14ac:dyDescent="0.2">
      <c r="A863" s="40">
        <v>42691</v>
      </c>
      <c r="B863" s="22">
        <v>9220971052</v>
      </c>
      <c r="C863" s="22">
        <f>COUNTIF(СписМінфін!$B$2:$B$101,F863)</f>
        <v>1</v>
      </c>
      <c r="D863" s="22">
        <v>9220971052</v>
      </c>
      <c r="E863" s="22" t="str">
        <f t="shared" si="154"/>
        <v>11ТОВАРИСТВО З ОБМЕЖЕНОЮ ВIДПОВIДАЛЬНIСТЮ "ТОРГОВИЙ ДІМ "СЛАВИЧ"</v>
      </c>
      <c r="F863" s="71" t="s">
        <v>90</v>
      </c>
      <c r="G863" s="41">
        <v>213943025265</v>
      </c>
      <c r="H863" s="40">
        <v>42691</v>
      </c>
      <c r="I863" s="40">
        <v>42691</v>
      </c>
      <c r="J863" s="40" t="s">
        <v>108</v>
      </c>
      <c r="K863" s="42">
        <v>18905188</v>
      </c>
      <c r="L863" s="40">
        <v>42720</v>
      </c>
      <c r="M863" s="24">
        <f t="shared" si="147"/>
        <v>18905188</v>
      </c>
      <c r="N863" s="40">
        <v>42723</v>
      </c>
      <c r="O863" s="24">
        <v>18905188</v>
      </c>
      <c r="P863" s="43">
        <v>0</v>
      </c>
      <c r="Q863" s="43">
        <v>0</v>
      </c>
      <c r="R863" s="43">
        <v>0</v>
      </c>
      <c r="S863" s="43">
        <v>0</v>
      </c>
      <c r="T863" s="43">
        <v>0</v>
      </c>
      <c r="U863" s="43">
        <v>0</v>
      </c>
      <c r="V863" s="43">
        <v>0</v>
      </c>
      <c r="W863" s="43">
        <v>0</v>
      </c>
      <c r="X863" s="43">
        <v>0</v>
      </c>
      <c r="Y863" s="223">
        <v>0</v>
      </c>
      <c r="Z863" s="339"/>
      <c r="AA863" s="228">
        <v>0</v>
      </c>
      <c r="AB863" s="43">
        <v>0</v>
      </c>
      <c r="AC863" s="43">
        <v>0</v>
      </c>
      <c r="AD863" s="43">
        <v>0</v>
      </c>
      <c r="AE863" s="43">
        <v>0</v>
      </c>
      <c r="AF863" s="223">
        <v>0</v>
      </c>
      <c r="AG863" s="234"/>
      <c r="AH863" s="228">
        <v>0</v>
      </c>
      <c r="AI863" s="56">
        <f t="shared" si="148"/>
        <v>18905188</v>
      </c>
      <c r="AJ863" s="40">
        <v>42730</v>
      </c>
      <c r="AK863" s="56">
        <v>18905188</v>
      </c>
      <c r="AL863" s="43">
        <v>0</v>
      </c>
      <c r="AM863" s="43">
        <v>0</v>
      </c>
      <c r="AN863" s="43">
        <v>0</v>
      </c>
      <c r="AO863" s="43">
        <v>0</v>
      </c>
      <c r="AP863" s="43">
        <v>0</v>
      </c>
      <c r="AQ863" s="43">
        <v>0</v>
      </c>
      <c r="AR863" s="43">
        <v>0</v>
      </c>
      <c r="AS863" s="43">
        <v>0</v>
      </c>
      <c r="AT863" s="43">
        <v>0</v>
      </c>
      <c r="AU863" s="43">
        <v>0</v>
      </c>
      <c r="AV863" s="43"/>
      <c r="AW863" s="19"/>
      <c r="AX863" s="24">
        <f t="shared" si="149"/>
        <v>0</v>
      </c>
      <c r="AY863" s="24">
        <f t="shared" si="150"/>
        <v>0</v>
      </c>
      <c r="AZ863" s="24">
        <f t="shared" si="151"/>
        <v>0</v>
      </c>
      <c r="BA863" s="457">
        <f t="shared" si="152"/>
        <v>11</v>
      </c>
      <c r="BB863" s="217">
        <f t="shared" si="156"/>
        <v>1</v>
      </c>
      <c r="BC863" s="216">
        <f t="shared" si="153"/>
        <v>1</v>
      </c>
      <c r="BD863" s="14">
        <f t="shared" si="157"/>
        <v>32</v>
      </c>
      <c r="BE863" s="349">
        <f t="shared" si="155"/>
        <v>18905188</v>
      </c>
    </row>
    <row r="864" spans="1:57" s="14" customFormat="1" x14ac:dyDescent="0.2">
      <c r="A864" s="40">
        <v>42724</v>
      </c>
      <c r="B864" s="22">
        <v>9246499606</v>
      </c>
      <c r="C864" s="22">
        <f>COUNTIF(СписМінфін!$B$2:$B$101,F864)</f>
        <v>1</v>
      </c>
      <c r="D864" s="22">
        <v>9246499606</v>
      </c>
      <c r="E864" s="22" t="str">
        <f t="shared" si="154"/>
        <v>12ТОВАРИСТВО З ОБМЕЖЕНОЮ ВIДПОВIДАЛЬНIСТЮ "ТОРГОВИЙ ДІМ "СЛАВИЧ"</v>
      </c>
      <c r="F864" s="71" t="s">
        <v>90</v>
      </c>
      <c r="G864" s="41">
        <v>213943025265</v>
      </c>
      <c r="H864" s="40">
        <v>42724</v>
      </c>
      <c r="I864" s="40">
        <v>42724</v>
      </c>
      <c r="J864" s="40" t="s">
        <v>108</v>
      </c>
      <c r="K864" s="42">
        <v>16176884</v>
      </c>
      <c r="L864" s="40" t="s">
        <v>108</v>
      </c>
      <c r="M864" s="24">
        <f t="shared" si="147"/>
        <v>16176884</v>
      </c>
      <c r="N864" s="31">
        <v>42755</v>
      </c>
      <c r="O864" s="30">
        <v>16176884</v>
      </c>
      <c r="P864" s="43">
        <v>0</v>
      </c>
      <c r="Q864" s="43">
        <v>0</v>
      </c>
      <c r="R864" s="43">
        <v>0</v>
      </c>
      <c r="S864" s="43">
        <v>0</v>
      </c>
      <c r="T864" s="43">
        <v>0</v>
      </c>
      <c r="U864" s="43">
        <v>0</v>
      </c>
      <c r="V864" s="43">
        <v>0</v>
      </c>
      <c r="W864" s="43">
        <v>0</v>
      </c>
      <c r="X864" s="43">
        <v>0</v>
      </c>
      <c r="Y864" s="223">
        <v>0</v>
      </c>
      <c r="Z864" s="339"/>
      <c r="AA864" s="228">
        <v>0</v>
      </c>
      <c r="AB864" s="43">
        <v>0</v>
      </c>
      <c r="AC864" s="43">
        <v>0</v>
      </c>
      <c r="AD864" s="43">
        <v>0</v>
      </c>
      <c r="AE864" s="43">
        <v>0</v>
      </c>
      <c r="AF864" s="223">
        <v>0</v>
      </c>
      <c r="AG864" s="234"/>
      <c r="AH864" s="228">
        <v>0</v>
      </c>
      <c r="AI864" s="56">
        <f t="shared" si="148"/>
        <v>16176884</v>
      </c>
      <c r="AJ864" s="43">
        <v>0</v>
      </c>
      <c r="AK864" s="57">
        <v>16176884</v>
      </c>
      <c r="AL864" s="43">
        <v>0</v>
      </c>
      <c r="AM864" s="43">
        <v>0</v>
      </c>
      <c r="AN864" s="43">
        <v>0</v>
      </c>
      <c r="AO864" s="43">
        <v>0</v>
      </c>
      <c r="AP864" s="43">
        <v>0</v>
      </c>
      <c r="AQ864" s="43">
        <v>0</v>
      </c>
      <c r="AR864" s="43">
        <v>0</v>
      </c>
      <c r="AS864" s="43">
        <v>0</v>
      </c>
      <c r="AT864" s="43">
        <v>0</v>
      </c>
      <c r="AU864" s="43">
        <v>0</v>
      </c>
      <c r="AV864" s="43"/>
      <c r="AW864" s="19"/>
      <c r="AX864" s="24">
        <f t="shared" si="149"/>
        <v>0</v>
      </c>
      <c r="AY864" s="24">
        <f t="shared" si="150"/>
        <v>0</v>
      </c>
      <c r="AZ864" s="24">
        <f t="shared" si="151"/>
        <v>0</v>
      </c>
      <c r="BA864" s="457">
        <f t="shared" si="152"/>
        <v>12</v>
      </c>
      <c r="BB864" s="217">
        <f t="shared" si="156"/>
        <v>1</v>
      </c>
      <c r="BC864" s="216">
        <f t="shared" si="153"/>
        <v>1</v>
      </c>
      <c r="BD864" s="14">
        <f t="shared" si="157"/>
        <v>31</v>
      </c>
      <c r="BE864" s="349">
        <f t="shared" si="155"/>
        <v>16176884</v>
      </c>
    </row>
    <row r="865" spans="1:57" s="14" customFormat="1" x14ac:dyDescent="0.2">
      <c r="A865" s="74">
        <v>42416</v>
      </c>
      <c r="B865" s="75">
        <v>9017961055</v>
      </c>
      <c r="C865" s="22">
        <f>COUNTIF(СписМінфін!$B$2:$B$101,F865)</f>
        <v>1</v>
      </c>
      <c r="D865" s="47">
        <v>9017961055</v>
      </c>
      <c r="E865" s="22" t="str">
        <f t="shared" si="154"/>
        <v>2ТОВАРИСТВО З ОБМЕЖЕНОЮ ВIДПОВIДАЛЬНIСТЮ "ТОТЛЕНД"</v>
      </c>
      <c r="F865" s="136" t="s">
        <v>101</v>
      </c>
      <c r="G865" s="459">
        <v>387438523146</v>
      </c>
      <c r="H865" s="31">
        <v>42416</v>
      </c>
      <c r="I865" s="31">
        <v>42416</v>
      </c>
      <c r="J865" s="35"/>
      <c r="K865" s="205">
        <v>7025823</v>
      </c>
      <c r="L865" s="49">
        <v>42450</v>
      </c>
      <c r="M865" s="24">
        <f t="shared" si="147"/>
        <v>7025823</v>
      </c>
      <c r="N865" s="31">
        <v>42450</v>
      </c>
      <c r="O865" s="30">
        <v>7025823</v>
      </c>
      <c r="P865" s="43">
        <v>0</v>
      </c>
      <c r="Q865" s="43">
        <v>0</v>
      </c>
      <c r="R865" s="43">
        <v>0</v>
      </c>
      <c r="S865" s="43">
        <v>0</v>
      </c>
      <c r="T865" s="43">
        <v>0</v>
      </c>
      <c r="U865" s="43">
        <v>0</v>
      </c>
      <c r="V865" s="43">
        <v>0</v>
      </c>
      <c r="W865" s="43">
        <v>0</v>
      </c>
      <c r="X865" s="43">
        <v>0</v>
      </c>
      <c r="Y865" s="223">
        <v>0</v>
      </c>
      <c r="Z865" s="339"/>
      <c r="AA865" s="228">
        <v>0</v>
      </c>
      <c r="AB865" s="43">
        <v>0</v>
      </c>
      <c r="AC865" s="205"/>
      <c r="AD865" s="60"/>
      <c r="AE865" s="69"/>
      <c r="AF865" s="244"/>
      <c r="AG865" s="249"/>
      <c r="AH865" s="228">
        <v>0</v>
      </c>
      <c r="AI865" s="56">
        <f t="shared" si="148"/>
        <v>7025823</v>
      </c>
      <c r="AJ865" s="31">
        <v>42454</v>
      </c>
      <c r="AK865" s="30">
        <v>7025823</v>
      </c>
      <c r="AL865" s="43">
        <v>0</v>
      </c>
      <c r="AM865" s="43">
        <v>0</v>
      </c>
      <c r="AN865" s="43">
        <v>0</v>
      </c>
      <c r="AO865" s="43">
        <v>0</v>
      </c>
      <c r="AP865" s="43">
        <v>0</v>
      </c>
      <c r="AQ865" s="43">
        <v>0</v>
      </c>
      <c r="AR865" s="43">
        <v>0</v>
      </c>
      <c r="AS865" s="43">
        <v>0</v>
      </c>
      <c r="AT865" s="43">
        <v>0</v>
      </c>
      <c r="AU865" s="43">
        <v>0</v>
      </c>
      <c r="AV865" s="43"/>
      <c r="AW865" s="60"/>
      <c r="AX865" s="24">
        <f t="shared" si="149"/>
        <v>0</v>
      </c>
      <c r="AY865" s="24">
        <f t="shared" si="150"/>
        <v>0</v>
      </c>
      <c r="AZ865" s="24">
        <f t="shared" si="151"/>
        <v>0</v>
      </c>
      <c r="BA865" s="457">
        <f t="shared" si="152"/>
        <v>2</v>
      </c>
      <c r="BB865" s="217">
        <f t="shared" si="156"/>
        <v>1</v>
      </c>
      <c r="BC865" s="216">
        <f t="shared" si="153"/>
        <v>1</v>
      </c>
      <c r="BD865" s="14">
        <f t="shared" si="157"/>
        <v>34</v>
      </c>
      <c r="BE865" s="349">
        <f t="shared" si="155"/>
        <v>7025823</v>
      </c>
    </row>
    <row r="866" spans="1:57" s="14" customFormat="1" x14ac:dyDescent="0.2">
      <c r="A866" s="74">
        <v>42444</v>
      </c>
      <c r="B866" s="75">
        <v>9035475643</v>
      </c>
      <c r="C866" s="22">
        <f>COUNTIF(СписМінфін!$B$2:$B$101,F866)</f>
        <v>1</v>
      </c>
      <c r="D866" s="47">
        <v>9035475643</v>
      </c>
      <c r="E866" s="22" t="str">
        <f t="shared" si="154"/>
        <v>3ТОВАРИСТВО З ОБМЕЖЕНОЮ ВIДПОВIДАЛЬНIСТЮ "ТОТЛЕНД"</v>
      </c>
      <c r="F866" s="136" t="s">
        <v>101</v>
      </c>
      <c r="G866" s="459">
        <v>387438523146</v>
      </c>
      <c r="H866" s="31">
        <v>42444</v>
      </c>
      <c r="I866" s="31">
        <v>42444</v>
      </c>
      <c r="J866" s="31"/>
      <c r="K866" s="205">
        <v>4825446</v>
      </c>
      <c r="L866" s="49">
        <v>42485</v>
      </c>
      <c r="M866" s="24">
        <f t="shared" si="147"/>
        <v>4825446</v>
      </c>
      <c r="N866" s="31">
        <v>42485</v>
      </c>
      <c r="O866" s="30">
        <v>4825446</v>
      </c>
      <c r="P866" s="43">
        <v>0</v>
      </c>
      <c r="Q866" s="43">
        <v>0</v>
      </c>
      <c r="R866" s="43">
        <v>0</v>
      </c>
      <c r="S866" s="43">
        <v>0</v>
      </c>
      <c r="T866" s="43">
        <v>0</v>
      </c>
      <c r="U866" s="43">
        <v>0</v>
      </c>
      <c r="V866" s="43">
        <v>0</v>
      </c>
      <c r="W866" s="43">
        <v>0</v>
      </c>
      <c r="X866" s="43">
        <v>0</v>
      </c>
      <c r="Y866" s="223">
        <v>0</v>
      </c>
      <c r="Z866" s="339"/>
      <c r="AA866" s="228">
        <v>0</v>
      </c>
      <c r="AB866" s="43">
        <v>0</v>
      </c>
      <c r="AC866" s="205"/>
      <c r="AD866" s="60"/>
      <c r="AE866" s="69"/>
      <c r="AF866" s="244"/>
      <c r="AG866" s="249"/>
      <c r="AH866" s="228">
        <v>0</v>
      </c>
      <c r="AI866" s="56">
        <f t="shared" si="148"/>
        <v>4825446</v>
      </c>
      <c r="AJ866" s="31">
        <v>42488</v>
      </c>
      <c r="AK866" s="30">
        <v>4825446</v>
      </c>
      <c r="AL866" s="43">
        <v>0</v>
      </c>
      <c r="AM866" s="43">
        <v>0</v>
      </c>
      <c r="AN866" s="43">
        <v>0</v>
      </c>
      <c r="AO866" s="43">
        <v>0</v>
      </c>
      <c r="AP866" s="43">
        <v>0</v>
      </c>
      <c r="AQ866" s="43">
        <v>0</v>
      </c>
      <c r="AR866" s="43">
        <v>0</v>
      </c>
      <c r="AS866" s="43">
        <v>0</v>
      </c>
      <c r="AT866" s="43">
        <v>0</v>
      </c>
      <c r="AU866" s="43">
        <v>0</v>
      </c>
      <c r="AV866" s="43"/>
      <c r="AW866" s="60"/>
      <c r="AX866" s="24">
        <f t="shared" si="149"/>
        <v>0</v>
      </c>
      <c r="AY866" s="24">
        <f t="shared" si="150"/>
        <v>0</v>
      </c>
      <c r="AZ866" s="24">
        <f t="shared" si="151"/>
        <v>0</v>
      </c>
      <c r="BA866" s="457">
        <f t="shared" si="152"/>
        <v>3</v>
      </c>
      <c r="BB866" s="217">
        <f t="shared" si="156"/>
        <v>1</v>
      </c>
      <c r="BC866" s="216">
        <f t="shared" si="153"/>
        <v>1</v>
      </c>
      <c r="BD866" s="14">
        <f t="shared" si="157"/>
        <v>41</v>
      </c>
      <c r="BE866" s="349">
        <f t="shared" si="155"/>
        <v>4825446</v>
      </c>
    </row>
    <row r="867" spans="1:57" s="14" customFormat="1" x14ac:dyDescent="0.2">
      <c r="A867" s="74">
        <v>42475</v>
      </c>
      <c r="B867" s="75">
        <v>9057202958</v>
      </c>
      <c r="C867" s="22">
        <f>COUNTIF(СписМінфін!$B$2:$B$101,F867)</f>
        <v>1</v>
      </c>
      <c r="D867" s="47">
        <v>9057202958</v>
      </c>
      <c r="E867" s="22" t="str">
        <f t="shared" si="154"/>
        <v>4ТОВАРИСТВО З ОБМЕЖЕНОЮ ВIДПОВIДАЛЬНIСТЮ "ТОТЛЕНД"</v>
      </c>
      <c r="F867" s="136" t="s">
        <v>101</v>
      </c>
      <c r="G867" s="459">
        <v>387438523146</v>
      </c>
      <c r="H867" s="31">
        <v>42475</v>
      </c>
      <c r="I867" s="31">
        <v>42475</v>
      </c>
      <c r="J867" s="35"/>
      <c r="K867" s="205">
        <v>3042765</v>
      </c>
      <c r="L867" s="49">
        <v>42514</v>
      </c>
      <c r="M867" s="24">
        <f t="shared" si="147"/>
        <v>3042765</v>
      </c>
      <c r="N867" s="31">
        <v>42514</v>
      </c>
      <c r="O867" s="30">
        <v>3042765</v>
      </c>
      <c r="P867" s="43">
        <v>0</v>
      </c>
      <c r="Q867" s="43">
        <v>0</v>
      </c>
      <c r="R867" s="43">
        <v>0</v>
      </c>
      <c r="S867" s="43">
        <v>0</v>
      </c>
      <c r="T867" s="43">
        <v>0</v>
      </c>
      <c r="U867" s="43">
        <v>0</v>
      </c>
      <c r="V867" s="43">
        <v>0</v>
      </c>
      <c r="W867" s="43">
        <v>0</v>
      </c>
      <c r="X867" s="43">
        <v>0</v>
      </c>
      <c r="Y867" s="223">
        <v>0</v>
      </c>
      <c r="Z867" s="339"/>
      <c r="AA867" s="228">
        <v>0</v>
      </c>
      <c r="AB867" s="43">
        <v>0</v>
      </c>
      <c r="AC867" s="205"/>
      <c r="AD867" s="60"/>
      <c r="AE867" s="69"/>
      <c r="AF867" s="244"/>
      <c r="AG867" s="249"/>
      <c r="AH867" s="228">
        <v>0</v>
      </c>
      <c r="AI867" s="56">
        <f t="shared" si="148"/>
        <v>3042765</v>
      </c>
      <c r="AJ867" s="31">
        <v>42517</v>
      </c>
      <c r="AK867" s="30">
        <v>3042765</v>
      </c>
      <c r="AL867" s="43">
        <v>0</v>
      </c>
      <c r="AM867" s="43">
        <v>0</v>
      </c>
      <c r="AN867" s="43">
        <v>0</v>
      </c>
      <c r="AO867" s="43">
        <v>0</v>
      </c>
      <c r="AP867" s="43">
        <v>0</v>
      </c>
      <c r="AQ867" s="43">
        <v>0</v>
      </c>
      <c r="AR867" s="43">
        <v>0</v>
      </c>
      <c r="AS867" s="43">
        <v>0</v>
      </c>
      <c r="AT867" s="43">
        <v>0</v>
      </c>
      <c r="AU867" s="43">
        <v>0</v>
      </c>
      <c r="AV867" s="43"/>
      <c r="AW867" s="60"/>
      <c r="AX867" s="24">
        <f t="shared" si="149"/>
        <v>0</v>
      </c>
      <c r="AY867" s="24">
        <f t="shared" si="150"/>
        <v>0</v>
      </c>
      <c r="AZ867" s="24">
        <f t="shared" si="151"/>
        <v>0</v>
      </c>
      <c r="BA867" s="457">
        <f t="shared" si="152"/>
        <v>4</v>
      </c>
      <c r="BB867" s="217">
        <f t="shared" si="156"/>
        <v>1</v>
      </c>
      <c r="BC867" s="216">
        <f t="shared" si="153"/>
        <v>1</v>
      </c>
      <c r="BD867" s="14">
        <f t="shared" si="157"/>
        <v>39</v>
      </c>
      <c r="BE867" s="349">
        <f t="shared" si="155"/>
        <v>3042765</v>
      </c>
    </row>
    <row r="868" spans="1:57" s="14" customFormat="1" x14ac:dyDescent="0.2">
      <c r="A868" s="74">
        <v>42510</v>
      </c>
      <c r="B868" s="75">
        <v>9082056747</v>
      </c>
      <c r="C868" s="22">
        <f>COUNTIF(СписМінфін!$B$2:$B$101,F868)</f>
        <v>1</v>
      </c>
      <c r="D868" s="47">
        <v>9082056747</v>
      </c>
      <c r="E868" s="22" t="str">
        <f t="shared" si="154"/>
        <v>5ТОВАРИСТВО З ОБМЕЖЕНОЮ ВIДПОВIДАЛЬНIСТЮ "ТОТЛЕНД"</v>
      </c>
      <c r="F868" s="136" t="s">
        <v>101</v>
      </c>
      <c r="G868" s="459">
        <v>387438523146</v>
      </c>
      <c r="H868" s="31">
        <v>42510</v>
      </c>
      <c r="I868" s="31">
        <v>42510</v>
      </c>
      <c r="J868" s="35"/>
      <c r="K868" s="205">
        <v>3612212</v>
      </c>
      <c r="L868" s="49">
        <v>42543</v>
      </c>
      <c r="M868" s="24">
        <f t="shared" si="147"/>
        <v>3612212</v>
      </c>
      <c r="N868" s="31">
        <v>42543</v>
      </c>
      <c r="O868" s="30">
        <v>3612212</v>
      </c>
      <c r="P868" s="43">
        <v>0</v>
      </c>
      <c r="Q868" s="43">
        <v>0</v>
      </c>
      <c r="R868" s="43">
        <v>0</v>
      </c>
      <c r="S868" s="43">
        <v>0</v>
      </c>
      <c r="T868" s="43">
        <v>0</v>
      </c>
      <c r="U868" s="43">
        <v>0</v>
      </c>
      <c r="V868" s="43">
        <v>0</v>
      </c>
      <c r="W868" s="43">
        <v>0</v>
      </c>
      <c r="X868" s="43">
        <v>0</v>
      </c>
      <c r="Y868" s="223">
        <v>0</v>
      </c>
      <c r="Z868" s="339"/>
      <c r="AA868" s="228">
        <v>0</v>
      </c>
      <c r="AB868" s="43">
        <v>0</v>
      </c>
      <c r="AC868" s="205"/>
      <c r="AD868" s="60"/>
      <c r="AE868" s="69"/>
      <c r="AF868" s="244"/>
      <c r="AG868" s="249"/>
      <c r="AH868" s="228">
        <v>0</v>
      </c>
      <c r="AI868" s="56">
        <f t="shared" si="148"/>
        <v>3612212</v>
      </c>
      <c r="AJ868" s="31">
        <v>42559</v>
      </c>
      <c r="AK868" s="30">
        <v>3612212</v>
      </c>
      <c r="AL868" s="43">
        <v>0</v>
      </c>
      <c r="AM868" s="43">
        <v>0</v>
      </c>
      <c r="AN868" s="43">
        <v>0</v>
      </c>
      <c r="AO868" s="43">
        <v>0</v>
      </c>
      <c r="AP868" s="43">
        <v>0</v>
      </c>
      <c r="AQ868" s="43">
        <v>0</v>
      </c>
      <c r="AR868" s="43">
        <v>0</v>
      </c>
      <c r="AS868" s="43">
        <v>0</v>
      </c>
      <c r="AT868" s="43">
        <v>0</v>
      </c>
      <c r="AU868" s="43">
        <v>0</v>
      </c>
      <c r="AV868" s="43"/>
      <c r="AW868" s="60"/>
      <c r="AX868" s="24">
        <f t="shared" si="149"/>
        <v>0</v>
      </c>
      <c r="AY868" s="24">
        <f t="shared" si="150"/>
        <v>0</v>
      </c>
      <c r="AZ868" s="24">
        <f t="shared" si="151"/>
        <v>0</v>
      </c>
      <c r="BA868" s="457">
        <f t="shared" si="152"/>
        <v>5</v>
      </c>
      <c r="BB868" s="217">
        <f t="shared" si="156"/>
        <v>1</v>
      </c>
      <c r="BC868" s="216">
        <f t="shared" si="153"/>
        <v>1</v>
      </c>
      <c r="BD868" s="14">
        <f t="shared" si="157"/>
        <v>33</v>
      </c>
      <c r="BE868" s="349">
        <f t="shared" si="155"/>
        <v>3612212</v>
      </c>
    </row>
    <row r="869" spans="1:57" s="14" customFormat="1" x14ac:dyDescent="0.2">
      <c r="A869" s="74">
        <v>42528</v>
      </c>
      <c r="B869" s="75">
        <v>9092141770</v>
      </c>
      <c r="C869" s="22">
        <f>COUNTIF(СписМінфін!$B$2:$B$101,F869)</f>
        <v>1</v>
      </c>
      <c r="D869" s="47">
        <v>9092141770</v>
      </c>
      <c r="E869" s="22" t="str">
        <f t="shared" si="154"/>
        <v>6ТОВАРИСТВО З ОБМЕЖЕНОЮ ВIДПОВIДАЛЬНIСТЮ "ТОТЛЕНД"</v>
      </c>
      <c r="F869" s="136" t="s">
        <v>101</v>
      </c>
      <c r="G869" s="459">
        <v>387438523146</v>
      </c>
      <c r="H869" s="31">
        <v>42528</v>
      </c>
      <c r="I869" s="31">
        <v>42528</v>
      </c>
      <c r="J869" s="35"/>
      <c r="K869" s="205">
        <v>3722995</v>
      </c>
      <c r="L869" s="49">
        <v>42578</v>
      </c>
      <c r="M869" s="24">
        <f t="shared" si="147"/>
        <v>3722995</v>
      </c>
      <c r="N869" s="31">
        <v>42578</v>
      </c>
      <c r="O869" s="30">
        <v>3722995</v>
      </c>
      <c r="P869" s="43">
        <v>0</v>
      </c>
      <c r="Q869" s="43">
        <v>0</v>
      </c>
      <c r="R869" s="43">
        <v>0</v>
      </c>
      <c r="S869" s="43">
        <v>0</v>
      </c>
      <c r="T869" s="43">
        <v>0</v>
      </c>
      <c r="U869" s="43">
        <v>0</v>
      </c>
      <c r="V869" s="43">
        <v>0</v>
      </c>
      <c r="W869" s="43">
        <v>0</v>
      </c>
      <c r="X869" s="43">
        <v>0</v>
      </c>
      <c r="Y869" s="223">
        <v>0</v>
      </c>
      <c r="Z869" s="339"/>
      <c r="AA869" s="228">
        <v>0</v>
      </c>
      <c r="AB869" s="43">
        <v>0</v>
      </c>
      <c r="AC869" s="205"/>
      <c r="AD869" s="60"/>
      <c r="AE869" s="69"/>
      <c r="AF869" s="244"/>
      <c r="AG869" s="249"/>
      <c r="AH869" s="228">
        <v>0</v>
      </c>
      <c r="AI869" s="56">
        <f t="shared" si="148"/>
        <v>3722995</v>
      </c>
      <c r="AJ869" s="31">
        <v>42613</v>
      </c>
      <c r="AK869" s="30">
        <v>3722995</v>
      </c>
      <c r="AL869" s="43">
        <v>0</v>
      </c>
      <c r="AM869" s="43">
        <v>0</v>
      </c>
      <c r="AN869" s="43">
        <v>0</v>
      </c>
      <c r="AO869" s="43">
        <v>0</v>
      </c>
      <c r="AP869" s="43">
        <v>0</v>
      </c>
      <c r="AQ869" s="43">
        <v>0</v>
      </c>
      <c r="AR869" s="43">
        <v>0</v>
      </c>
      <c r="AS869" s="43">
        <v>0</v>
      </c>
      <c r="AT869" s="43">
        <v>0</v>
      </c>
      <c r="AU869" s="43">
        <v>0</v>
      </c>
      <c r="AV869" s="43"/>
      <c r="AW869" s="60"/>
      <c r="AX869" s="24">
        <f t="shared" si="149"/>
        <v>0</v>
      </c>
      <c r="AY869" s="24">
        <f t="shared" si="150"/>
        <v>0</v>
      </c>
      <c r="AZ869" s="24">
        <f t="shared" si="151"/>
        <v>0</v>
      </c>
      <c r="BA869" s="457">
        <f t="shared" si="152"/>
        <v>6</v>
      </c>
      <c r="BB869" s="217">
        <f t="shared" si="156"/>
        <v>1</v>
      </c>
      <c r="BC869" s="216">
        <f t="shared" si="153"/>
        <v>1</v>
      </c>
      <c r="BD869" s="14">
        <f t="shared" si="157"/>
        <v>50</v>
      </c>
      <c r="BE869" s="349">
        <f t="shared" si="155"/>
        <v>3722995</v>
      </c>
    </row>
    <row r="870" spans="1:57" s="14" customFormat="1" x14ac:dyDescent="0.2">
      <c r="A870" s="74">
        <v>42633</v>
      </c>
      <c r="B870" s="75">
        <v>9172891556</v>
      </c>
      <c r="C870" s="22">
        <f>COUNTIF(СписМінфін!$B$2:$B$101,F870)</f>
        <v>1</v>
      </c>
      <c r="D870" s="47">
        <v>9172891556</v>
      </c>
      <c r="E870" s="22" t="str">
        <f t="shared" si="154"/>
        <v>9ТОВАРИСТВО З ОБМЕЖЕНОЮ ВIДПОВIДАЛЬНIСТЮ "ТОТЛЕНД"</v>
      </c>
      <c r="F870" s="136" t="s">
        <v>101</v>
      </c>
      <c r="G870" s="459">
        <v>387438523146</v>
      </c>
      <c r="H870" s="31">
        <v>42633</v>
      </c>
      <c r="I870" s="31">
        <v>42633</v>
      </c>
      <c r="J870" s="35"/>
      <c r="K870" s="205">
        <v>4297821</v>
      </c>
      <c r="L870" s="49">
        <v>42667</v>
      </c>
      <c r="M870" s="24">
        <f t="shared" si="147"/>
        <v>671635</v>
      </c>
      <c r="N870" s="31">
        <v>42667</v>
      </c>
      <c r="O870" s="30">
        <v>671635</v>
      </c>
      <c r="P870" s="43">
        <v>0</v>
      </c>
      <c r="Q870" s="43">
        <v>0</v>
      </c>
      <c r="R870" s="43">
        <v>0</v>
      </c>
      <c r="S870" s="43">
        <v>0</v>
      </c>
      <c r="T870" s="43">
        <v>0</v>
      </c>
      <c r="U870" s="43">
        <v>0</v>
      </c>
      <c r="V870" s="43">
        <v>0</v>
      </c>
      <c r="W870" s="43">
        <v>0</v>
      </c>
      <c r="X870" s="43">
        <v>0</v>
      </c>
      <c r="Y870" s="223">
        <v>0</v>
      </c>
      <c r="Z870" s="339"/>
      <c r="AA870" s="228">
        <v>0</v>
      </c>
      <c r="AB870" s="43">
        <v>0</v>
      </c>
      <c r="AC870" s="205"/>
      <c r="AD870" s="60"/>
      <c r="AE870" s="69"/>
      <c r="AF870" s="244"/>
      <c r="AG870" s="249"/>
      <c r="AH870" s="228">
        <v>0</v>
      </c>
      <c r="AI870" s="56">
        <f t="shared" si="148"/>
        <v>671635</v>
      </c>
      <c r="AJ870" s="31">
        <v>42669</v>
      </c>
      <c r="AK870" s="30">
        <v>671635</v>
      </c>
      <c r="AL870" s="43">
        <v>0</v>
      </c>
      <c r="AM870" s="43">
        <v>0</v>
      </c>
      <c r="AN870" s="43">
        <v>0</v>
      </c>
      <c r="AO870" s="43">
        <v>0</v>
      </c>
      <c r="AP870" s="43">
        <v>0</v>
      </c>
      <c r="AQ870" s="43">
        <v>0</v>
      </c>
      <c r="AR870" s="43">
        <v>0</v>
      </c>
      <c r="AS870" s="43">
        <v>0</v>
      </c>
      <c r="AT870" s="43">
        <v>0</v>
      </c>
      <c r="AU870" s="43">
        <v>0</v>
      </c>
      <c r="AV870" s="43"/>
      <c r="AW870" s="60"/>
      <c r="AX870" s="24">
        <f t="shared" si="149"/>
        <v>3626186</v>
      </c>
      <c r="AY870" s="24">
        <f t="shared" si="150"/>
        <v>0</v>
      </c>
      <c r="AZ870" s="24">
        <f t="shared" si="151"/>
        <v>3626186</v>
      </c>
      <c r="BA870" s="457">
        <f t="shared" si="152"/>
        <v>9</v>
      </c>
      <c r="BB870" s="217">
        <f t="shared" si="156"/>
        <v>0.15627337667157382</v>
      </c>
      <c r="BC870" s="216">
        <f t="shared" si="153"/>
        <v>1</v>
      </c>
      <c r="BD870" s="14">
        <f t="shared" si="157"/>
        <v>34</v>
      </c>
      <c r="BE870" s="349">
        <f t="shared" si="155"/>
        <v>4297821</v>
      </c>
    </row>
    <row r="871" spans="1:57" s="14" customFormat="1" x14ac:dyDescent="0.2">
      <c r="A871" s="74">
        <v>42655</v>
      </c>
      <c r="B871" s="75">
        <v>9189977527</v>
      </c>
      <c r="C871" s="22">
        <f>COUNTIF(СписМінфін!$B$2:$B$101,F871)</f>
        <v>1</v>
      </c>
      <c r="D871" s="47">
        <v>9189977527</v>
      </c>
      <c r="E871" s="22" t="str">
        <f t="shared" si="154"/>
        <v>10ТОВАРИСТВО З ОБМЕЖЕНОЮ ВIДПОВIДАЛЬНIСТЮ "ТОТЛЕНД"</v>
      </c>
      <c r="F871" s="136" t="s">
        <v>101</v>
      </c>
      <c r="G871" s="459">
        <v>387438523146</v>
      </c>
      <c r="H871" s="31">
        <v>42655</v>
      </c>
      <c r="I871" s="31">
        <v>42655</v>
      </c>
      <c r="J871" s="32"/>
      <c r="K871" s="205">
        <v>23040767</v>
      </c>
      <c r="L871" s="49">
        <v>42702</v>
      </c>
      <c r="M871" s="24">
        <f t="shared" si="147"/>
        <v>23040767</v>
      </c>
      <c r="N871" s="31">
        <v>42702</v>
      </c>
      <c r="O871" s="30">
        <v>23040767</v>
      </c>
      <c r="P871" s="43">
        <v>0</v>
      </c>
      <c r="Q871" s="43">
        <v>0</v>
      </c>
      <c r="R871" s="43">
        <v>0</v>
      </c>
      <c r="S871" s="43">
        <v>0</v>
      </c>
      <c r="T871" s="43">
        <v>0</v>
      </c>
      <c r="U871" s="43">
        <v>0</v>
      </c>
      <c r="V871" s="43">
        <v>0</v>
      </c>
      <c r="W871" s="43">
        <v>0</v>
      </c>
      <c r="X871" s="43">
        <v>0</v>
      </c>
      <c r="Y871" s="223">
        <v>0</v>
      </c>
      <c r="Z871" s="339"/>
      <c r="AA871" s="228">
        <v>0</v>
      </c>
      <c r="AB871" s="43">
        <v>0</v>
      </c>
      <c r="AC871" s="205"/>
      <c r="AD871" s="60"/>
      <c r="AE871" s="69"/>
      <c r="AF871" s="244"/>
      <c r="AG871" s="249"/>
      <c r="AH871" s="228">
        <v>0</v>
      </c>
      <c r="AI871" s="56">
        <f t="shared" si="148"/>
        <v>23040767</v>
      </c>
      <c r="AJ871" s="31">
        <v>42716</v>
      </c>
      <c r="AK871" s="30">
        <v>23040767</v>
      </c>
      <c r="AL871" s="43">
        <v>0</v>
      </c>
      <c r="AM871" s="43">
        <v>0</v>
      </c>
      <c r="AN871" s="43">
        <v>0</v>
      </c>
      <c r="AO871" s="43">
        <v>0</v>
      </c>
      <c r="AP871" s="43">
        <v>0</v>
      </c>
      <c r="AQ871" s="43">
        <v>0</v>
      </c>
      <c r="AR871" s="43">
        <v>0</v>
      </c>
      <c r="AS871" s="43">
        <v>0</v>
      </c>
      <c r="AT871" s="43">
        <v>0</v>
      </c>
      <c r="AU871" s="43">
        <v>0</v>
      </c>
      <c r="AV871" s="43"/>
      <c r="AW871" s="60"/>
      <c r="AX871" s="24">
        <f t="shared" si="149"/>
        <v>0</v>
      </c>
      <c r="AY871" s="24">
        <f t="shared" si="150"/>
        <v>0</v>
      </c>
      <c r="AZ871" s="24">
        <f t="shared" si="151"/>
        <v>0</v>
      </c>
      <c r="BA871" s="457">
        <f t="shared" si="152"/>
        <v>10</v>
      </c>
      <c r="BB871" s="217">
        <f t="shared" si="156"/>
        <v>1</v>
      </c>
      <c r="BC871" s="216">
        <f t="shared" si="153"/>
        <v>1</v>
      </c>
      <c r="BD871" s="14">
        <f t="shared" si="157"/>
        <v>47</v>
      </c>
      <c r="BE871" s="349">
        <f t="shared" si="155"/>
        <v>23040767</v>
      </c>
    </row>
    <row r="872" spans="1:57" s="14" customFormat="1" x14ac:dyDescent="0.2">
      <c r="A872" s="74">
        <v>42690</v>
      </c>
      <c r="B872" s="75">
        <v>9219724503</v>
      </c>
      <c r="C872" s="22">
        <f>COUNTIF(СписМінфін!$B$2:$B$101,F872)</f>
        <v>1</v>
      </c>
      <c r="D872" s="47">
        <v>9219724503</v>
      </c>
      <c r="E872" s="22" t="str">
        <f t="shared" si="154"/>
        <v>11ТОВАРИСТВО З ОБМЕЖЕНОЮ ВIДПОВIДАЛЬНIСТЮ "ТОТЛЕНД"</v>
      </c>
      <c r="F872" s="136" t="s">
        <v>101</v>
      </c>
      <c r="G872" s="459">
        <v>387438523146</v>
      </c>
      <c r="H872" s="31">
        <v>42690</v>
      </c>
      <c r="I872" s="31">
        <v>42690</v>
      </c>
      <c r="J872" s="35"/>
      <c r="K872" s="205">
        <v>11005454</v>
      </c>
      <c r="L872" s="49">
        <v>42726</v>
      </c>
      <c r="M872" s="24">
        <f t="shared" si="147"/>
        <v>11005454</v>
      </c>
      <c r="N872" s="31">
        <v>42726</v>
      </c>
      <c r="O872" s="30">
        <v>11005454</v>
      </c>
      <c r="P872" s="43">
        <v>0</v>
      </c>
      <c r="Q872" s="43">
        <v>0</v>
      </c>
      <c r="R872" s="43">
        <v>0</v>
      </c>
      <c r="S872" s="43">
        <v>0</v>
      </c>
      <c r="T872" s="43">
        <v>0</v>
      </c>
      <c r="U872" s="43">
        <v>0</v>
      </c>
      <c r="V872" s="43">
        <v>0</v>
      </c>
      <c r="W872" s="43">
        <v>0</v>
      </c>
      <c r="X872" s="43">
        <v>0</v>
      </c>
      <c r="Y872" s="223">
        <v>0</v>
      </c>
      <c r="Z872" s="339"/>
      <c r="AA872" s="228">
        <v>0</v>
      </c>
      <c r="AB872" s="43">
        <v>0</v>
      </c>
      <c r="AC872" s="205"/>
      <c r="AD872" s="60"/>
      <c r="AE872" s="69"/>
      <c r="AF872" s="244"/>
      <c r="AG872" s="249"/>
      <c r="AH872" s="228">
        <v>0</v>
      </c>
      <c r="AI872" s="56">
        <f t="shared" si="148"/>
        <v>11005454</v>
      </c>
      <c r="AJ872" s="31">
        <v>42730</v>
      </c>
      <c r="AK872" s="30">
        <v>11005454</v>
      </c>
      <c r="AL872" s="43">
        <v>0</v>
      </c>
      <c r="AM872" s="43">
        <v>0</v>
      </c>
      <c r="AN872" s="43">
        <v>0</v>
      </c>
      <c r="AO872" s="43">
        <v>0</v>
      </c>
      <c r="AP872" s="43">
        <v>0</v>
      </c>
      <c r="AQ872" s="43">
        <v>0</v>
      </c>
      <c r="AR872" s="43">
        <v>0</v>
      </c>
      <c r="AS872" s="43">
        <v>0</v>
      </c>
      <c r="AT872" s="43">
        <v>0</v>
      </c>
      <c r="AU872" s="43">
        <v>0</v>
      </c>
      <c r="AV872" s="43"/>
      <c r="AW872" s="60"/>
      <c r="AX872" s="24">
        <f t="shared" si="149"/>
        <v>0</v>
      </c>
      <c r="AY872" s="24">
        <f t="shared" si="150"/>
        <v>0</v>
      </c>
      <c r="AZ872" s="24">
        <f t="shared" si="151"/>
        <v>0</v>
      </c>
      <c r="BA872" s="457">
        <f t="shared" si="152"/>
        <v>11</v>
      </c>
      <c r="BB872" s="217">
        <f t="shared" si="156"/>
        <v>1</v>
      </c>
      <c r="BC872" s="216">
        <f t="shared" si="153"/>
        <v>1</v>
      </c>
      <c r="BD872" s="14">
        <f t="shared" si="157"/>
        <v>36</v>
      </c>
      <c r="BE872" s="349">
        <f t="shared" si="155"/>
        <v>11005454</v>
      </c>
    </row>
    <row r="873" spans="1:57" s="14" customFormat="1" x14ac:dyDescent="0.2">
      <c r="A873" s="74">
        <v>42723</v>
      </c>
      <c r="B873" s="75">
        <v>9245385542</v>
      </c>
      <c r="C873" s="22">
        <f>COUNTIF(СписМінфін!$B$2:$B$101,F873)</f>
        <v>1</v>
      </c>
      <c r="D873" s="47">
        <v>9245385542</v>
      </c>
      <c r="E873" s="22" t="str">
        <f t="shared" si="154"/>
        <v>12ТОВАРИСТВО З ОБМЕЖЕНОЮ ВIДПОВIДАЛЬНIСТЮ "ТОТЛЕНД"</v>
      </c>
      <c r="F873" s="136" t="s">
        <v>101</v>
      </c>
      <c r="G873" s="459">
        <v>387438523146</v>
      </c>
      <c r="H873" s="31">
        <v>42723</v>
      </c>
      <c r="I873" s="31">
        <v>42723</v>
      </c>
      <c r="J873" s="35"/>
      <c r="K873" s="205">
        <v>11430707</v>
      </c>
      <c r="L873" s="49">
        <v>42755</v>
      </c>
      <c r="M873" s="24">
        <f t="shared" si="147"/>
        <v>11430707</v>
      </c>
      <c r="N873" s="31">
        <v>42755</v>
      </c>
      <c r="O873" s="30">
        <v>11430707</v>
      </c>
      <c r="P873" s="43">
        <v>0</v>
      </c>
      <c r="Q873" s="43">
        <v>0</v>
      </c>
      <c r="R873" s="43">
        <v>0</v>
      </c>
      <c r="S873" s="43">
        <v>0</v>
      </c>
      <c r="T873" s="43">
        <v>0</v>
      </c>
      <c r="U873" s="43">
        <v>0</v>
      </c>
      <c r="V873" s="43">
        <v>0</v>
      </c>
      <c r="W873" s="43">
        <v>0</v>
      </c>
      <c r="X873" s="43">
        <v>0</v>
      </c>
      <c r="Y873" s="223">
        <v>0</v>
      </c>
      <c r="Z873" s="339"/>
      <c r="AA873" s="228">
        <v>0</v>
      </c>
      <c r="AB873" s="43">
        <v>0</v>
      </c>
      <c r="AC873" s="205"/>
      <c r="AD873" s="60"/>
      <c r="AE873" s="69"/>
      <c r="AF873" s="244"/>
      <c r="AG873" s="249"/>
      <c r="AH873" s="228">
        <v>0</v>
      </c>
      <c r="AI873" s="56">
        <f t="shared" si="148"/>
        <v>11430707</v>
      </c>
      <c r="AJ873" s="31">
        <v>42768</v>
      </c>
      <c r="AK873" s="30">
        <v>11430707</v>
      </c>
      <c r="AL873" s="43">
        <v>0</v>
      </c>
      <c r="AM873" s="43">
        <v>0</v>
      </c>
      <c r="AN873" s="43">
        <v>0</v>
      </c>
      <c r="AO873" s="43">
        <v>0</v>
      </c>
      <c r="AP873" s="43">
        <v>0</v>
      </c>
      <c r="AQ873" s="43">
        <v>0</v>
      </c>
      <c r="AR873" s="43">
        <v>0</v>
      </c>
      <c r="AS873" s="43">
        <v>0</v>
      </c>
      <c r="AT873" s="43">
        <v>0</v>
      </c>
      <c r="AU873" s="43">
        <v>0</v>
      </c>
      <c r="AV873" s="43"/>
      <c r="AW873" s="60"/>
      <c r="AX873" s="24">
        <f t="shared" si="149"/>
        <v>0</v>
      </c>
      <c r="AY873" s="24">
        <f t="shared" si="150"/>
        <v>0</v>
      </c>
      <c r="AZ873" s="24">
        <f t="shared" si="151"/>
        <v>0</v>
      </c>
      <c r="BA873" s="457">
        <f t="shared" si="152"/>
        <v>12</v>
      </c>
      <c r="BB873" s="217">
        <f t="shared" si="156"/>
        <v>1</v>
      </c>
      <c r="BC873" s="216">
        <f t="shared" si="153"/>
        <v>1</v>
      </c>
      <c r="BD873" s="14">
        <f t="shared" si="157"/>
        <v>32</v>
      </c>
      <c r="BE873" s="349">
        <f t="shared" si="155"/>
        <v>11430707</v>
      </c>
    </row>
    <row r="874" spans="1:57" s="14" customFormat="1" x14ac:dyDescent="0.2">
      <c r="A874" s="40">
        <v>42421</v>
      </c>
      <c r="B874" s="22">
        <v>9021345001</v>
      </c>
      <c r="C874" s="22">
        <f>COUNTIF(СписМінфін!$B$2:$B$101,F874)</f>
        <v>1</v>
      </c>
      <c r="D874" s="22">
        <v>9021345001</v>
      </c>
      <c r="E874" s="22" t="str">
        <f t="shared" si="154"/>
        <v>2ТОВАРИСТВО З ОБМЕЖЕНОЮ ВIДПОВIДАЛЬНIСТЮ "УКРАЇНСЬКА ХОЛДИНГОВА ЛІСОПИЛЬНА КОМПАНІЯ"</v>
      </c>
      <c r="F874" s="71" t="s">
        <v>46</v>
      </c>
      <c r="G874" s="41">
        <v>393253726599</v>
      </c>
      <c r="H874" s="40">
        <v>42421</v>
      </c>
      <c r="I874" s="40">
        <v>42421</v>
      </c>
      <c r="J874" s="40" t="s">
        <v>108</v>
      </c>
      <c r="K874" s="42">
        <v>23654710</v>
      </c>
      <c r="L874" s="40">
        <v>42514</v>
      </c>
      <c r="M874" s="24">
        <f t="shared" si="147"/>
        <v>23654710</v>
      </c>
      <c r="N874" s="40">
        <v>42514</v>
      </c>
      <c r="O874" s="24">
        <v>23654710</v>
      </c>
      <c r="P874" s="43">
        <v>0</v>
      </c>
      <c r="Q874" s="43">
        <v>0</v>
      </c>
      <c r="R874" s="43">
        <v>0</v>
      </c>
      <c r="S874" s="43">
        <v>0</v>
      </c>
      <c r="T874" s="43">
        <v>0</v>
      </c>
      <c r="U874" s="43">
        <v>0</v>
      </c>
      <c r="V874" s="43">
        <v>0</v>
      </c>
      <c r="W874" s="43">
        <v>0</v>
      </c>
      <c r="X874" s="43">
        <v>0</v>
      </c>
      <c r="Y874" s="223">
        <v>0</v>
      </c>
      <c r="Z874" s="339"/>
      <c r="AA874" s="228">
        <v>0</v>
      </c>
      <c r="AB874" s="43">
        <v>0</v>
      </c>
      <c r="AC874" s="43">
        <v>0</v>
      </c>
      <c r="AD874" s="43">
        <v>0</v>
      </c>
      <c r="AE874" s="43">
        <v>0</v>
      </c>
      <c r="AF874" s="223">
        <v>0</v>
      </c>
      <c r="AG874" s="234"/>
      <c r="AH874" s="228">
        <v>0</v>
      </c>
      <c r="AI874" s="56">
        <f t="shared" si="148"/>
        <v>23654710</v>
      </c>
      <c r="AJ874" s="40">
        <v>42520</v>
      </c>
      <c r="AK874" s="56">
        <v>23654710</v>
      </c>
      <c r="AL874" s="43">
        <v>0</v>
      </c>
      <c r="AM874" s="43">
        <v>0</v>
      </c>
      <c r="AN874" s="43">
        <v>0</v>
      </c>
      <c r="AO874" s="43">
        <v>0</v>
      </c>
      <c r="AP874" s="43">
        <v>0</v>
      </c>
      <c r="AQ874" s="43">
        <v>0</v>
      </c>
      <c r="AR874" s="43">
        <v>0</v>
      </c>
      <c r="AS874" s="43">
        <v>0</v>
      </c>
      <c r="AT874" s="43">
        <v>0</v>
      </c>
      <c r="AU874" s="43">
        <v>0</v>
      </c>
      <c r="AV874" s="43"/>
      <c r="AW874" s="19"/>
      <c r="AX874" s="24">
        <f t="shared" si="149"/>
        <v>0</v>
      </c>
      <c r="AY874" s="24">
        <f t="shared" si="150"/>
        <v>0</v>
      </c>
      <c r="AZ874" s="24">
        <f t="shared" si="151"/>
        <v>0</v>
      </c>
      <c r="BA874" s="457">
        <f t="shared" si="152"/>
        <v>2</v>
      </c>
      <c r="BB874" s="217">
        <f t="shared" si="156"/>
        <v>1</v>
      </c>
      <c r="BC874" s="216">
        <f t="shared" si="153"/>
        <v>1</v>
      </c>
      <c r="BD874" s="14">
        <f t="shared" si="157"/>
        <v>93</v>
      </c>
      <c r="BE874" s="349">
        <f t="shared" si="155"/>
        <v>23654710</v>
      </c>
    </row>
    <row r="875" spans="1:57" s="14" customFormat="1" x14ac:dyDescent="0.2">
      <c r="A875" s="40">
        <v>42449</v>
      </c>
      <c r="B875" s="22">
        <v>9039171642</v>
      </c>
      <c r="C875" s="22">
        <f>COUNTIF(СписМінфін!$B$2:$B$101,F875)</f>
        <v>1</v>
      </c>
      <c r="D875" s="22">
        <v>9039171642</v>
      </c>
      <c r="E875" s="22" t="str">
        <f t="shared" si="154"/>
        <v>3ТОВАРИСТВО З ОБМЕЖЕНОЮ ВIДПОВIДАЛЬНIСТЮ "УКРАЇНСЬКА ХОЛДИНГОВА ЛІСОПИЛЬНА КОМПАНІЯ"</v>
      </c>
      <c r="F875" s="71" t="s">
        <v>46</v>
      </c>
      <c r="G875" s="41">
        <v>393253726599</v>
      </c>
      <c r="H875" s="40">
        <v>42449</v>
      </c>
      <c r="I875" s="40">
        <v>42449</v>
      </c>
      <c r="J875" s="40" t="s">
        <v>108</v>
      </c>
      <c r="K875" s="42">
        <v>77194590</v>
      </c>
      <c r="L875" s="40">
        <v>42543</v>
      </c>
      <c r="M875" s="24">
        <f t="shared" si="147"/>
        <v>77194590</v>
      </c>
      <c r="N875" s="40">
        <v>42543</v>
      </c>
      <c r="O875" s="24">
        <v>77194590</v>
      </c>
      <c r="P875" s="43">
        <v>0</v>
      </c>
      <c r="Q875" s="43">
        <v>0</v>
      </c>
      <c r="R875" s="43">
        <v>0</v>
      </c>
      <c r="S875" s="43">
        <v>0</v>
      </c>
      <c r="T875" s="43">
        <v>0</v>
      </c>
      <c r="U875" s="43">
        <v>0</v>
      </c>
      <c r="V875" s="43">
        <v>0</v>
      </c>
      <c r="W875" s="43">
        <v>0</v>
      </c>
      <c r="X875" s="43">
        <v>0</v>
      </c>
      <c r="Y875" s="223">
        <v>0</v>
      </c>
      <c r="Z875" s="339"/>
      <c r="AA875" s="228">
        <v>0</v>
      </c>
      <c r="AB875" s="43">
        <v>0</v>
      </c>
      <c r="AC875" s="43">
        <v>0</v>
      </c>
      <c r="AD875" s="43">
        <v>0</v>
      </c>
      <c r="AE875" s="43">
        <v>0</v>
      </c>
      <c r="AF875" s="223">
        <v>0</v>
      </c>
      <c r="AG875" s="234"/>
      <c r="AH875" s="228">
        <v>0</v>
      </c>
      <c r="AI875" s="56">
        <f t="shared" si="148"/>
        <v>77194590</v>
      </c>
      <c r="AJ875" s="40">
        <v>42613</v>
      </c>
      <c r="AK875" s="56">
        <v>77194590</v>
      </c>
      <c r="AL875" s="43">
        <v>0</v>
      </c>
      <c r="AM875" s="43">
        <v>0</v>
      </c>
      <c r="AN875" s="43">
        <v>0</v>
      </c>
      <c r="AO875" s="43">
        <v>0</v>
      </c>
      <c r="AP875" s="43">
        <v>0</v>
      </c>
      <c r="AQ875" s="43">
        <v>0</v>
      </c>
      <c r="AR875" s="43">
        <v>0</v>
      </c>
      <c r="AS875" s="43">
        <v>0</v>
      </c>
      <c r="AT875" s="43">
        <v>0</v>
      </c>
      <c r="AU875" s="43">
        <v>0</v>
      </c>
      <c r="AV875" s="43"/>
      <c r="AW875" s="19"/>
      <c r="AX875" s="24">
        <f t="shared" si="149"/>
        <v>0</v>
      </c>
      <c r="AY875" s="24">
        <f t="shared" si="150"/>
        <v>0</v>
      </c>
      <c r="AZ875" s="24">
        <f t="shared" si="151"/>
        <v>0</v>
      </c>
      <c r="BA875" s="457">
        <f t="shared" si="152"/>
        <v>3</v>
      </c>
      <c r="BB875" s="217">
        <f t="shared" si="156"/>
        <v>1</v>
      </c>
      <c r="BC875" s="216">
        <f t="shared" si="153"/>
        <v>1</v>
      </c>
      <c r="BD875" s="14">
        <f t="shared" si="157"/>
        <v>94</v>
      </c>
      <c r="BE875" s="349">
        <f t="shared" si="155"/>
        <v>77194590</v>
      </c>
    </row>
    <row r="876" spans="1:57" s="14" customFormat="1" x14ac:dyDescent="0.2">
      <c r="A876" s="40">
        <v>42480</v>
      </c>
      <c r="B876" s="22">
        <v>9060666063</v>
      </c>
      <c r="C876" s="22">
        <f>COUNTIF(СписМінфін!$B$2:$B$101,F876)</f>
        <v>1</v>
      </c>
      <c r="D876" s="22">
        <v>9060666063</v>
      </c>
      <c r="E876" s="22" t="str">
        <f t="shared" si="154"/>
        <v>4ТОВАРИСТВО З ОБМЕЖЕНОЮ ВIДПОВIДАЛЬНIСТЮ "УКРАЇНСЬКА ХОЛДИНГОВА ЛІСОПИЛЬНА КОМПАНІЯ"</v>
      </c>
      <c r="F876" s="71" t="s">
        <v>46</v>
      </c>
      <c r="G876" s="41">
        <v>393253726599</v>
      </c>
      <c r="H876" s="40">
        <v>42480</v>
      </c>
      <c r="I876" s="40">
        <v>42480</v>
      </c>
      <c r="J876" s="40" t="s">
        <v>108</v>
      </c>
      <c r="K876" s="42">
        <v>8109417</v>
      </c>
      <c r="L876" s="40">
        <v>42607</v>
      </c>
      <c r="M876" s="24">
        <f t="shared" si="147"/>
        <v>8109417</v>
      </c>
      <c r="N876" s="40">
        <v>42607</v>
      </c>
      <c r="O876" s="24">
        <v>8109417</v>
      </c>
      <c r="P876" s="43">
        <v>0</v>
      </c>
      <c r="Q876" s="43">
        <v>0</v>
      </c>
      <c r="R876" s="43">
        <v>0</v>
      </c>
      <c r="S876" s="43">
        <v>0</v>
      </c>
      <c r="T876" s="43">
        <v>0</v>
      </c>
      <c r="U876" s="43">
        <v>0</v>
      </c>
      <c r="V876" s="43">
        <v>0</v>
      </c>
      <c r="W876" s="43">
        <v>0</v>
      </c>
      <c r="X876" s="43">
        <v>0</v>
      </c>
      <c r="Y876" s="223">
        <v>0</v>
      </c>
      <c r="Z876" s="339"/>
      <c r="AA876" s="228">
        <v>0</v>
      </c>
      <c r="AB876" s="43">
        <v>0</v>
      </c>
      <c r="AC876" s="43">
        <v>0</v>
      </c>
      <c r="AD876" s="43">
        <v>0</v>
      </c>
      <c r="AE876" s="43">
        <v>0</v>
      </c>
      <c r="AF876" s="223">
        <v>0</v>
      </c>
      <c r="AG876" s="234"/>
      <c r="AH876" s="228">
        <v>0</v>
      </c>
      <c r="AI876" s="56">
        <f t="shared" si="148"/>
        <v>8109417</v>
      </c>
      <c r="AJ876" s="40">
        <v>42613</v>
      </c>
      <c r="AK876" s="56">
        <v>8109417</v>
      </c>
      <c r="AL876" s="43">
        <v>0</v>
      </c>
      <c r="AM876" s="43">
        <v>0</v>
      </c>
      <c r="AN876" s="43">
        <v>0</v>
      </c>
      <c r="AO876" s="43">
        <v>0</v>
      </c>
      <c r="AP876" s="43">
        <v>0</v>
      </c>
      <c r="AQ876" s="43">
        <v>0</v>
      </c>
      <c r="AR876" s="43">
        <v>0</v>
      </c>
      <c r="AS876" s="43">
        <v>0</v>
      </c>
      <c r="AT876" s="43">
        <v>0</v>
      </c>
      <c r="AU876" s="43">
        <v>0</v>
      </c>
      <c r="AV876" s="43"/>
      <c r="AW876" s="19"/>
      <c r="AX876" s="24">
        <f t="shared" si="149"/>
        <v>0</v>
      </c>
      <c r="AY876" s="24">
        <f t="shared" si="150"/>
        <v>0</v>
      </c>
      <c r="AZ876" s="24">
        <f t="shared" si="151"/>
        <v>0</v>
      </c>
      <c r="BA876" s="457">
        <f t="shared" si="152"/>
        <v>4</v>
      </c>
      <c r="BB876" s="217">
        <f t="shared" si="156"/>
        <v>1</v>
      </c>
      <c r="BC876" s="216">
        <f t="shared" si="153"/>
        <v>1</v>
      </c>
      <c r="BD876" s="14">
        <f t="shared" si="157"/>
        <v>127</v>
      </c>
      <c r="BE876" s="349">
        <f t="shared" si="155"/>
        <v>8109417</v>
      </c>
    </row>
    <row r="877" spans="1:57" s="14" customFormat="1" x14ac:dyDescent="0.2">
      <c r="A877" s="40">
        <v>42509</v>
      </c>
      <c r="B877" s="22">
        <v>9081372116</v>
      </c>
      <c r="C877" s="22">
        <f>COUNTIF(СписМінфін!$B$2:$B$101,F877)</f>
        <v>1</v>
      </c>
      <c r="D877" s="22">
        <v>9081372116</v>
      </c>
      <c r="E877" s="22" t="str">
        <f t="shared" si="154"/>
        <v>5ТОВАРИСТВО З ОБМЕЖЕНОЮ ВIДПОВIДАЛЬНIСТЮ "УКРАЇНСЬКА ХОЛДИНГОВА ЛІСОПИЛЬНА КОМПАНІЯ"</v>
      </c>
      <c r="F877" s="71" t="s">
        <v>46</v>
      </c>
      <c r="G877" s="41">
        <v>393253726599</v>
      </c>
      <c r="H877" s="40">
        <v>42509</v>
      </c>
      <c r="I877" s="40">
        <v>42509</v>
      </c>
      <c r="J877" s="40" t="s">
        <v>108</v>
      </c>
      <c r="K877" s="42">
        <v>26540630</v>
      </c>
      <c r="L877" s="40">
        <v>42627</v>
      </c>
      <c r="M877" s="24">
        <f t="shared" si="147"/>
        <v>26540630</v>
      </c>
      <c r="N877" s="40">
        <v>42627</v>
      </c>
      <c r="O877" s="24">
        <v>26540630</v>
      </c>
      <c r="P877" s="43">
        <v>0</v>
      </c>
      <c r="Q877" s="43">
        <v>0</v>
      </c>
      <c r="R877" s="43">
        <v>0</v>
      </c>
      <c r="S877" s="43">
        <v>0</v>
      </c>
      <c r="T877" s="43">
        <v>0</v>
      </c>
      <c r="U877" s="43">
        <v>0</v>
      </c>
      <c r="V877" s="43">
        <v>0</v>
      </c>
      <c r="W877" s="43">
        <v>0</v>
      </c>
      <c r="X877" s="43">
        <v>0</v>
      </c>
      <c r="Y877" s="223">
        <v>0</v>
      </c>
      <c r="Z877" s="339"/>
      <c r="AA877" s="228">
        <v>0</v>
      </c>
      <c r="AB877" s="43">
        <v>0</v>
      </c>
      <c r="AC877" s="43">
        <v>0</v>
      </c>
      <c r="AD877" s="43">
        <v>0</v>
      </c>
      <c r="AE877" s="43">
        <v>0</v>
      </c>
      <c r="AF877" s="223">
        <v>0</v>
      </c>
      <c r="AG877" s="234"/>
      <c r="AH877" s="228">
        <v>0</v>
      </c>
      <c r="AI877" s="56">
        <f t="shared" si="148"/>
        <v>26540630</v>
      </c>
      <c r="AJ877" s="40">
        <v>42629</v>
      </c>
      <c r="AK877" s="56">
        <v>26540630</v>
      </c>
      <c r="AL877" s="43">
        <v>0</v>
      </c>
      <c r="AM877" s="43">
        <v>0</v>
      </c>
      <c r="AN877" s="43">
        <v>0</v>
      </c>
      <c r="AO877" s="43">
        <v>0</v>
      </c>
      <c r="AP877" s="43">
        <v>0</v>
      </c>
      <c r="AQ877" s="43">
        <v>0</v>
      </c>
      <c r="AR877" s="43">
        <v>0</v>
      </c>
      <c r="AS877" s="43">
        <v>0</v>
      </c>
      <c r="AT877" s="43">
        <v>0</v>
      </c>
      <c r="AU877" s="43">
        <v>0</v>
      </c>
      <c r="AV877" s="43"/>
      <c r="AW877" s="19"/>
      <c r="AX877" s="24">
        <f t="shared" si="149"/>
        <v>0</v>
      </c>
      <c r="AY877" s="24">
        <f t="shared" si="150"/>
        <v>0</v>
      </c>
      <c r="AZ877" s="24">
        <f t="shared" si="151"/>
        <v>0</v>
      </c>
      <c r="BA877" s="457">
        <f t="shared" si="152"/>
        <v>5</v>
      </c>
      <c r="BB877" s="217">
        <f t="shared" si="156"/>
        <v>1</v>
      </c>
      <c r="BC877" s="216">
        <f t="shared" si="153"/>
        <v>1</v>
      </c>
      <c r="BD877" s="14">
        <f t="shared" si="157"/>
        <v>118</v>
      </c>
      <c r="BE877" s="349">
        <f t="shared" si="155"/>
        <v>26540630</v>
      </c>
    </row>
    <row r="878" spans="1:57" s="14" customFormat="1" x14ac:dyDescent="0.2">
      <c r="A878" s="40">
        <v>42541</v>
      </c>
      <c r="B878" s="22">
        <v>9102282185</v>
      </c>
      <c r="C878" s="22">
        <f>COUNTIF(СписМінфін!$B$2:$B$101,F878)</f>
        <v>1</v>
      </c>
      <c r="D878" s="22">
        <v>9102282185</v>
      </c>
      <c r="E878" s="22" t="str">
        <f t="shared" si="154"/>
        <v>6ТОВАРИСТВО З ОБМЕЖЕНОЮ ВIДПОВIДАЛЬНIСТЮ "УКРАЇНСЬКА ХОЛДИНГОВА ЛІСОПИЛЬНА КОМПАНІЯ"</v>
      </c>
      <c r="F878" s="71" t="s">
        <v>46</v>
      </c>
      <c r="G878" s="41">
        <v>393253726599</v>
      </c>
      <c r="H878" s="40">
        <v>42541</v>
      </c>
      <c r="I878" s="40">
        <v>42541</v>
      </c>
      <c r="J878" s="40" t="s">
        <v>108</v>
      </c>
      <c r="K878" s="42">
        <v>33528970</v>
      </c>
      <c r="L878" s="40">
        <v>42626</v>
      </c>
      <c r="M878" s="24">
        <f t="shared" si="147"/>
        <v>33528970</v>
      </c>
      <c r="N878" s="40">
        <v>42628</v>
      </c>
      <c r="O878" s="24">
        <v>33528970</v>
      </c>
      <c r="P878" s="43">
        <v>0</v>
      </c>
      <c r="Q878" s="43">
        <v>0</v>
      </c>
      <c r="R878" s="43">
        <v>0</v>
      </c>
      <c r="S878" s="43">
        <v>0</v>
      </c>
      <c r="T878" s="43">
        <v>0</v>
      </c>
      <c r="U878" s="43">
        <v>0</v>
      </c>
      <c r="V878" s="43">
        <v>0</v>
      </c>
      <c r="W878" s="43">
        <v>0</v>
      </c>
      <c r="X878" s="43">
        <v>0</v>
      </c>
      <c r="Y878" s="223">
        <v>0</v>
      </c>
      <c r="Z878" s="339"/>
      <c r="AA878" s="228">
        <v>0</v>
      </c>
      <c r="AB878" s="43">
        <v>0</v>
      </c>
      <c r="AC878" s="43">
        <v>0</v>
      </c>
      <c r="AD878" s="43">
        <v>0</v>
      </c>
      <c r="AE878" s="43">
        <v>0</v>
      </c>
      <c r="AF878" s="223">
        <v>0</v>
      </c>
      <c r="AG878" s="234"/>
      <c r="AH878" s="228">
        <v>0</v>
      </c>
      <c r="AI878" s="56">
        <f t="shared" si="148"/>
        <v>33528970</v>
      </c>
      <c r="AJ878" s="40">
        <v>42629</v>
      </c>
      <c r="AK878" s="56">
        <v>33528970</v>
      </c>
      <c r="AL878" s="43">
        <v>0</v>
      </c>
      <c r="AM878" s="43">
        <v>0</v>
      </c>
      <c r="AN878" s="43">
        <v>0</v>
      </c>
      <c r="AO878" s="43">
        <v>0</v>
      </c>
      <c r="AP878" s="43">
        <v>0</v>
      </c>
      <c r="AQ878" s="43">
        <v>0</v>
      </c>
      <c r="AR878" s="43">
        <v>0</v>
      </c>
      <c r="AS878" s="43">
        <v>0</v>
      </c>
      <c r="AT878" s="43">
        <v>0</v>
      </c>
      <c r="AU878" s="43">
        <v>0</v>
      </c>
      <c r="AV878" s="43"/>
      <c r="AW878" s="19"/>
      <c r="AX878" s="24">
        <f t="shared" si="149"/>
        <v>0</v>
      </c>
      <c r="AY878" s="24">
        <f t="shared" si="150"/>
        <v>0</v>
      </c>
      <c r="AZ878" s="24">
        <f t="shared" si="151"/>
        <v>0</v>
      </c>
      <c r="BA878" s="457">
        <f t="shared" si="152"/>
        <v>6</v>
      </c>
      <c r="BB878" s="217">
        <f t="shared" si="156"/>
        <v>1</v>
      </c>
      <c r="BC878" s="216">
        <f t="shared" si="153"/>
        <v>1</v>
      </c>
      <c r="BD878" s="14">
        <f t="shared" si="157"/>
        <v>87</v>
      </c>
      <c r="BE878" s="349">
        <f t="shared" si="155"/>
        <v>33528970</v>
      </c>
    </row>
    <row r="879" spans="1:57" s="14" customFormat="1" x14ac:dyDescent="0.2">
      <c r="A879" s="40">
        <v>42571</v>
      </c>
      <c r="B879" s="22">
        <v>9125197831</v>
      </c>
      <c r="C879" s="22">
        <f>COUNTIF(СписМінфін!$B$2:$B$101,F879)</f>
        <v>1</v>
      </c>
      <c r="D879" s="22">
        <v>9125197831</v>
      </c>
      <c r="E879" s="22" t="str">
        <f t="shared" si="154"/>
        <v>7ТОВАРИСТВО З ОБМЕЖЕНОЮ ВIДПОВIДАЛЬНIСТЮ "УКРАЇНСЬКА ХОЛДИНГОВА ЛІСОПИЛЬНА КОМПАНІЯ"</v>
      </c>
      <c r="F879" s="71" t="s">
        <v>46</v>
      </c>
      <c r="G879" s="41">
        <v>393253726599</v>
      </c>
      <c r="H879" s="40">
        <v>42571</v>
      </c>
      <c r="I879" s="40">
        <v>42571</v>
      </c>
      <c r="J879" s="40" t="s">
        <v>108</v>
      </c>
      <c r="K879" s="42">
        <v>25185553</v>
      </c>
      <c r="L879" s="40">
        <v>42636</v>
      </c>
      <c r="M879" s="24">
        <f t="shared" si="147"/>
        <v>25185553</v>
      </c>
      <c r="N879" s="40">
        <v>42636</v>
      </c>
      <c r="O879" s="24">
        <v>25185553</v>
      </c>
      <c r="P879" s="43">
        <v>0</v>
      </c>
      <c r="Q879" s="43">
        <v>0</v>
      </c>
      <c r="R879" s="43">
        <v>0</v>
      </c>
      <c r="S879" s="43">
        <v>0</v>
      </c>
      <c r="T879" s="43">
        <v>0</v>
      </c>
      <c r="U879" s="43">
        <v>0</v>
      </c>
      <c r="V879" s="43">
        <v>0</v>
      </c>
      <c r="W879" s="43">
        <v>0</v>
      </c>
      <c r="X879" s="43">
        <v>0</v>
      </c>
      <c r="Y879" s="223">
        <v>0</v>
      </c>
      <c r="Z879" s="339"/>
      <c r="AA879" s="228">
        <v>0</v>
      </c>
      <c r="AB879" s="43">
        <v>0</v>
      </c>
      <c r="AC879" s="43">
        <v>0</v>
      </c>
      <c r="AD879" s="43">
        <v>0</v>
      </c>
      <c r="AE879" s="43">
        <v>0</v>
      </c>
      <c r="AF879" s="223">
        <v>0</v>
      </c>
      <c r="AG879" s="234"/>
      <c r="AH879" s="228">
        <v>0</v>
      </c>
      <c r="AI879" s="56">
        <f t="shared" si="148"/>
        <v>25185553</v>
      </c>
      <c r="AJ879" s="40">
        <v>42642</v>
      </c>
      <c r="AK879" s="56">
        <v>25185553</v>
      </c>
      <c r="AL879" s="43">
        <v>0</v>
      </c>
      <c r="AM879" s="43">
        <v>0</v>
      </c>
      <c r="AN879" s="43">
        <v>0</v>
      </c>
      <c r="AO879" s="43">
        <v>0</v>
      </c>
      <c r="AP879" s="43">
        <v>0</v>
      </c>
      <c r="AQ879" s="43">
        <v>0</v>
      </c>
      <c r="AR879" s="43">
        <v>0</v>
      </c>
      <c r="AS879" s="43">
        <v>0</v>
      </c>
      <c r="AT879" s="43">
        <v>0</v>
      </c>
      <c r="AU879" s="43">
        <v>0</v>
      </c>
      <c r="AV879" s="43"/>
      <c r="AW879" s="19"/>
      <c r="AX879" s="24">
        <f t="shared" si="149"/>
        <v>0</v>
      </c>
      <c r="AY879" s="24">
        <f t="shared" si="150"/>
        <v>0</v>
      </c>
      <c r="AZ879" s="24">
        <f t="shared" si="151"/>
        <v>0</v>
      </c>
      <c r="BA879" s="457">
        <f t="shared" si="152"/>
        <v>7</v>
      </c>
      <c r="BB879" s="217">
        <f t="shared" si="156"/>
        <v>1</v>
      </c>
      <c r="BC879" s="216">
        <f t="shared" si="153"/>
        <v>1</v>
      </c>
      <c r="BD879" s="14">
        <f t="shared" si="157"/>
        <v>65</v>
      </c>
      <c r="BE879" s="349">
        <f t="shared" si="155"/>
        <v>25185553</v>
      </c>
    </row>
    <row r="880" spans="1:57" s="14" customFormat="1" x14ac:dyDescent="0.2">
      <c r="A880" s="40">
        <v>42600</v>
      </c>
      <c r="B880" s="22">
        <v>9149517414</v>
      </c>
      <c r="C880" s="22">
        <f>COUNTIF(СписМінфін!$B$2:$B$101,F880)</f>
        <v>1</v>
      </c>
      <c r="D880" s="22">
        <v>9149517414</v>
      </c>
      <c r="E880" s="22" t="str">
        <f t="shared" si="154"/>
        <v>8ТОВАРИСТВО З ОБМЕЖЕНОЮ ВIДПОВIДАЛЬНIСТЮ "УКРАЇНСЬКА ХОЛДИНГОВА ЛІСОПИЛЬНА КОМПАНІЯ"</v>
      </c>
      <c r="F880" s="71" t="s">
        <v>46</v>
      </c>
      <c r="G880" s="41">
        <v>393253726599</v>
      </c>
      <c r="H880" s="40">
        <v>42600</v>
      </c>
      <c r="I880" s="40">
        <v>42600</v>
      </c>
      <c r="J880" s="40" t="s">
        <v>108</v>
      </c>
      <c r="K880" s="42">
        <v>23675000</v>
      </c>
      <c r="L880" s="40">
        <v>42663</v>
      </c>
      <c r="M880" s="24">
        <f t="shared" si="147"/>
        <v>23675000</v>
      </c>
      <c r="N880" s="40">
        <v>42663</v>
      </c>
      <c r="O880" s="24">
        <v>23675000</v>
      </c>
      <c r="P880" s="43">
        <v>0</v>
      </c>
      <c r="Q880" s="43">
        <v>0</v>
      </c>
      <c r="R880" s="43">
        <v>0</v>
      </c>
      <c r="S880" s="43">
        <v>0</v>
      </c>
      <c r="T880" s="43">
        <v>0</v>
      </c>
      <c r="U880" s="43">
        <v>0</v>
      </c>
      <c r="V880" s="43">
        <v>0</v>
      </c>
      <c r="W880" s="43">
        <v>0</v>
      </c>
      <c r="X880" s="43">
        <v>0</v>
      </c>
      <c r="Y880" s="223">
        <v>0</v>
      </c>
      <c r="Z880" s="339"/>
      <c r="AA880" s="228">
        <v>0</v>
      </c>
      <c r="AB880" s="43">
        <v>0</v>
      </c>
      <c r="AC880" s="43">
        <v>0</v>
      </c>
      <c r="AD880" s="43">
        <v>0</v>
      </c>
      <c r="AE880" s="43">
        <v>0</v>
      </c>
      <c r="AF880" s="223">
        <v>0</v>
      </c>
      <c r="AG880" s="234"/>
      <c r="AH880" s="228">
        <v>0</v>
      </c>
      <c r="AI880" s="56">
        <f t="shared" si="148"/>
        <v>23675000</v>
      </c>
      <c r="AJ880" s="40">
        <v>42668</v>
      </c>
      <c r="AK880" s="56">
        <v>23675000</v>
      </c>
      <c r="AL880" s="43">
        <v>0</v>
      </c>
      <c r="AM880" s="43">
        <v>0</v>
      </c>
      <c r="AN880" s="43">
        <v>0</v>
      </c>
      <c r="AO880" s="43">
        <v>0</v>
      </c>
      <c r="AP880" s="43">
        <v>0</v>
      </c>
      <c r="AQ880" s="43">
        <v>0</v>
      </c>
      <c r="AR880" s="43">
        <v>0</v>
      </c>
      <c r="AS880" s="43">
        <v>0</v>
      </c>
      <c r="AT880" s="43">
        <v>0</v>
      </c>
      <c r="AU880" s="43">
        <v>0</v>
      </c>
      <c r="AV880" s="43"/>
      <c r="AW880" s="19"/>
      <c r="AX880" s="24">
        <f t="shared" si="149"/>
        <v>0</v>
      </c>
      <c r="AY880" s="24">
        <f t="shared" si="150"/>
        <v>0</v>
      </c>
      <c r="AZ880" s="24">
        <f t="shared" si="151"/>
        <v>0</v>
      </c>
      <c r="BA880" s="457">
        <f t="shared" si="152"/>
        <v>8</v>
      </c>
      <c r="BB880" s="217">
        <f t="shared" si="156"/>
        <v>1</v>
      </c>
      <c r="BC880" s="216">
        <f t="shared" si="153"/>
        <v>1</v>
      </c>
      <c r="BD880" s="14">
        <f t="shared" si="157"/>
        <v>63</v>
      </c>
      <c r="BE880" s="349">
        <f t="shared" si="155"/>
        <v>23675000</v>
      </c>
    </row>
    <row r="881" spans="1:57" s="14" customFormat="1" x14ac:dyDescent="0.2">
      <c r="A881" s="40">
        <v>42632</v>
      </c>
      <c r="B881" s="22">
        <v>9172518656</v>
      </c>
      <c r="C881" s="22">
        <f>COUNTIF(СписМінфін!$B$2:$B$101,F881)</f>
        <v>1</v>
      </c>
      <c r="D881" s="22">
        <v>9172518656</v>
      </c>
      <c r="E881" s="22" t="str">
        <f t="shared" si="154"/>
        <v>9ТОВАРИСТВО З ОБМЕЖЕНОЮ ВIДПОВIДАЛЬНIСТЮ "УКРАЇНСЬКА ХОЛДИНГОВА ЛІСОПИЛЬНА КОМПАНІЯ"</v>
      </c>
      <c r="F881" s="71" t="s">
        <v>46</v>
      </c>
      <c r="G881" s="41">
        <v>393253726599</v>
      </c>
      <c r="H881" s="40">
        <v>42632</v>
      </c>
      <c r="I881" s="40">
        <v>42632</v>
      </c>
      <c r="J881" s="40" t="s">
        <v>108</v>
      </c>
      <c r="K881" s="42">
        <v>24012750</v>
      </c>
      <c r="L881" s="40">
        <v>42696</v>
      </c>
      <c r="M881" s="24">
        <f t="shared" si="147"/>
        <v>24012750</v>
      </c>
      <c r="N881" s="40">
        <v>42696</v>
      </c>
      <c r="O881" s="24">
        <v>24012750</v>
      </c>
      <c r="P881" s="43">
        <v>0</v>
      </c>
      <c r="Q881" s="43">
        <v>0</v>
      </c>
      <c r="R881" s="43">
        <v>0</v>
      </c>
      <c r="S881" s="43">
        <v>0</v>
      </c>
      <c r="T881" s="43">
        <v>0</v>
      </c>
      <c r="U881" s="43">
        <v>0</v>
      </c>
      <c r="V881" s="43">
        <v>0</v>
      </c>
      <c r="W881" s="43">
        <v>0</v>
      </c>
      <c r="X881" s="43">
        <v>0</v>
      </c>
      <c r="Y881" s="223">
        <v>0</v>
      </c>
      <c r="Z881" s="339"/>
      <c r="AA881" s="228">
        <v>0</v>
      </c>
      <c r="AB881" s="43">
        <v>0</v>
      </c>
      <c r="AC881" s="43">
        <v>0</v>
      </c>
      <c r="AD881" s="43">
        <v>0</v>
      </c>
      <c r="AE881" s="43">
        <v>0</v>
      </c>
      <c r="AF881" s="223">
        <v>0</v>
      </c>
      <c r="AG881" s="234"/>
      <c r="AH881" s="228">
        <v>0</v>
      </c>
      <c r="AI881" s="56">
        <f t="shared" si="148"/>
        <v>24012750</v>
      </c>
      <c r="AJ881" s="40">
        <v>42704</v>
      </c>
      <c r="AK881" s="56">
        <v>24012750</v>
      </c>
      <c r="AL881" s="43">
        <v>0</v>
      </c>
      <c r="AM881" s="43">
        <v>0</v>
      </c>
      <c r="AN881" s="43">
        <v>0</v>
      </c>
      <c r="AO881" s="43">
        <v>0</v>
      </c>
      <c r="AP881" s="43">
        <v>0</v>
      </c>
      <c r="AQ881" s="43">
        <v>0</v>
      </c>
      <c r="AR881" s="43">
        <v>0</v>
      </c>
      <c r="AS881" s="43">
        <v>0</v>
      </c>
      <c r="AT881" s="43">
        <v>0</v>
      </c>
      <c r="AU881" s="43">
        <v>0</v>
      </c>
      <c r="AV881" s="43"/>
      <c r="AW881" s="19"/>
      <c r="AX881" s="24">
        <f t="shared" si="149"/>
        <v>0</v>
      </c>
      <c r="AY881" s="24">
        <f t="shared" si="150"/>
        <v>0</v>
      </c>
      <c r="AZ881" s="24">
        <f t="shared" si="151"/>
        <v>0</v>
      </c>
      <c r="BA881" s="457">
        <f t="shared" si="152"/>
        <v>9</v>
      </c>
      <c r="BB881" s="217">
        <f t="shared" si="156"/>
        <v>1</v>
      </c>
      <c r="BC881" s="216">
        <f t="shared" si="153"/>
        <v>1</v>
      </c>
      <c r="BD881" s="14">
        <f t="shared" si="157"/>
        <v>64</v>
      </c>
      <c r="BE881" s="349">
        <f t="shared" si="155"/>
        <v>24012750</v>
      </c>
    </row>
    <row r="882" spans="1:57" s="14" customFormat="1" x14ac:dyDescent="0.2">
      <c r="A882" s="40">
        <v>42663</v>
      </c>
      <c r="B882" s="22">
        <v>9197887306</v>
      </c>
      <c r="C882" s="22">
        <f>COUNTIF(СписМінфін!$B$2:$B$101,F882)</f>
        <v>1</v>
      </c>
      <c r="D882" s="22">
        <v>9197887306</v>
      </c>
      <c r="E882" s="22" t="str">
        <f t="shared" si="154"/>
        <v>10ТОВАРИСТВО З ОБМЕЖЕНОЮ ВIДПОВIДАЛЬНIСТЮ "УКРАЇНСЬКА ХОЛДИНГОВА ЛІСОПИЛЬНА КОМПАНІЯ"</v>
      </c>
      <c r="F882" s="71" t="s">
        <v>46</v>
      </c>
      <c r="G882" s="41">
        <v>393253726599</v>
      </c>
      <c r="H882" s="40">
        <v>42663</v>
      </c>
      <c r="I882" s="40">
        <v>42663</v>
      </c>
      <c r="J882" s="40" t="s">
        <v>108</v>
      </c>
      <c r="K882" s="42">
        <v>14872242</v>
      </c>
      <c r="L882" s="40">
        <v>42724</v>
      </c>
      <c r="M882" s="24">
        <f t="shared" si="147"/>
        <v>14872242</v>
      </c>
      <c r="N882" s="40">
        <v>42724</v>
      </c>
      <c r="O882" s="24">
        <v>14872242</v>
      </c>
      <c r="P882" s="43">
        <v>0</v>
      </c>
      <c r="Q882" s="43">
        <v>0</v>
      </c>
      <c r="R882" s="43">
        <v>0</v>
      </c>
      <c r="S882" s="43">
        <v>0</v>
      </c>
      <c r="T882" s="43">
        <v>0</v>
      </c>
      <c r="U882" s="43">
        <v>0</v>
      </c>
      <c r="V882" s="43">
        <v>0</v>
      </c>
      <c r="W882" s="43">
        <v>0</v>
      </c>
      <c r="X882" s="43">
        <v>0</v>
      </c>
      <c r="Y882" s="223">
        <v>0</v>
      </c>
      <c r="Z882" s="339"/>
      <c r="AA882" s="228">
        <v>0</v>
      </c>
      <c r="AB882" s="43">
        <v>0</v>
      </c>
      <c r="AC882" s="43">
        <v>0</v>
      </c>
      <c r="AD882" s="43">
        <v>0</v>
      </c>
      <c r="AE882" s="43">
        <v>0</v>
      </c>
      <c r="AF882" s="223">
        <v>0</v>
      </c>
      <c r="AG882" s="234"/>
      <c r="AH882" s="228">
        <v>0</v>
      </c>
      <c r="AI882" s="56">
        <f t="shared" si="148"/>
        <v>14872242</v>
      </c>
      <c r="AJ882" s="40">
        <v>42726</v>
      </c>
      <c r="AK882" s="56">
        <v>14872242</v>
      </c>
      <c r="AL882" s="43">
        <v>0</v>
      </c>
      <c r="AM882" s="43">
        <v>0</v>
      </c>
      <c r="AN882" s="43">
        <v>0</v>
      </c>
      <c r="AO882" s="43">
        <v>0</v>
      </c>
      <c r="AP882" s="43">
        <v>0</v>
      </c>
      <c r="AQ882" s="43">
        <v>0</v>
      </c>
      <c r="AR882" s="43">
        <v>0</v>
      </c>
      <c r="AS882" s="43">
        <v>0</v>
      </c>
      <c r="AT882" s="43">
        <v>0</v>
      </c>
      <c r="AU882" s="43">
        <v>0</v>
      </c>
      <c r="AV882" s="43"/>
      <c r="AW882" s="19"/>
      <c r="AX882" s="24">
        <f t="shared" si="149"/>
        <v>0</v>
      </c>
      <c r="AY882" s="24">
        <f t="shared" si="150"/>
        <v>0</v>
      </c>
      <c r="AZ882" s="24">
        <f t="shared" si="151"/>
        <v>0</v>
      </c>
      <c r="BA882" s="457">
        <f t="shared" si="152"/>
        <v>10</v>
      </c>
      <c r="BB882" s="217">
        <f t="shared" si="156"/>
        <v>1</v>
      </c>
      <c r="BC882" s="216">
        <f t="shared" si="153"/>
        <v>1</v>
      </c>
      <c r="BD882" s="14">
        <f t="shared" si="157"/>
        <v>61</v>
      </c>
      <c r="BE882" s="349">
        <f t="shared" si="155"/>
        <v>14872242</v>
      </c>
    </row>
    <row r="883" spans="1:57" s="14" customFormat="1" x14ac:dyDescent="0.2">
      <c r="A883" s="40">
        <v>42694</v>
      </c>
      <c r="B883" s="22">
        <v>9222874100</v>
      </c>
      <c r="C883" s="22">
        <f>COUNTIF(СписМінфін!$B$2:$B$101,F883)</f>
        <v>1</v>
      </c>
      <c r="D883" s="22">
        <v>9222874100</v>
      </c>
      <c r="E883" s="22" t="str">
        <f t="shared" si="154"/>
        <v>11ТОВАРИСТВО З ОБМЕЖЕНОЮ ВIДПОВIДАЛЬНIСТЮ "УКРАЇНСЬКА ХОЛДИНГОВА ЛІСОПИЛЬНА КОМПАНІЯ"</v>
      </c>
      <c r="F883" s="71" t="s">
        <v>46</v>
      </c>
      <c r="G883" s="41">
        <v>393253726599</v>
      </c>
      <c r="H883" s="40">
        <v>42694</v>
      </c>
      <c r="I883" s="40">
        <v>42694</v>
      </c>
      <c r="J883" s="40" t="s">
        <v>108</v>
      </c>
      <c r="K883" s="42">
        <v>9511514</v>
      </c>
      <c r="L883" s="40" t="s">
        <v>108</v>
      </c>
      <c r="M883" s="24">
        <f t="shared" si="147"/>
        <v>9511514</v>
      </c>
      <c r="N883" s="31">
        <v>42788</v>
      </c>
      <c r="O883" s="30">
        <v>9511514</v>
      </c>
      <c r="P883" s="43">
        <v>0</v>
      </c>
      <c r="Q883" s="43">
        <v>0</v>
      </c>
      <c r="R883" s="43">
        <v>0</v>
      </c>
      <c r="S883" s="43">
        <v>0</v>
      </c>
      <c r="T883" s="43">
        <v>0</v>
      </c>
      <c r="U883" s="43">
        <v>0</v>
      </c>
      <c r="V883" s="43">
        <v>0</v>
      </c>
      <c r="W883" s="43">
        <v>0</v>
      </c>
      <c r="X883" s="43">
        <v>0</v>
      </c>
      <c r="Y883" s="223">
        <v>0</v>
      </c>
      <c r="Z883" s="339"/>
      <c r="AA883" s="228">
        <v>0</v>
      </c>
      <c r="AB883" s="43">
        <v>0</v>
      </c>
      <c r="AC883" s="43">
        <v>0</v>
      </c>
      <c r="AD883" s="43">
        <v>0</v>
      </c>
      <c r="AE883" s="43">
        <v>0</v>
      </c>
      <c r="AF883" s="223">
        <v>0</v>
      </c>
      <c r="AG883" s="234"/>
      <c r="AH883" s="228">
        <v>0</v>
      </c>
      <c r="AI883" s="56">
        <f t="shared" si="148"/>
        <v>9511514</v>
      </c>
      <c r="AJ883" s="43">
        <v>0</v>
      </c>
      <c r="AK883" s="57">
        <v>9511514</v>
      </c>
      <c r="AL883" s="43">
        <v>0</v>
      </c>
      <c r="AM883" s="43">
        <v>0</v>
      </c>
      <c r="AN883" s="43">
        <v>0</v>
      </c>
      <c r="AO883" s="43">
        <v>0</v>
      </c>
      <c r="AP883" s="43">
        <v>0</v>
      </c>
      <c r="AQ883" s="43">
        <v>0</v>
      </c>
      <c r="AR883" s="43">
        <v>0</v>
      </c>
      <c r="AS883" s="43">
        <v>0</v>
      </c>
      <c r="AT883" s="43">
        <v>0</v>
      </c>
      <c r="AU883" s="43">
        <v>0</v>
      </c>
      <c r="AV883" s="43"/>
      <c r="AW883" s="19"/>
      <c r="AX883" s="24">
        <f t="shared" si="149"/>
        <v>0</v>
      </c>
      <c r="AY883" s="24">
        <f t="shared" si="150"/>
        <v>0</v>
      </c>
      <c r="AZ883" s="24">
        <f t="shared" si="151"/>
        <v>0</v>
      </c>
      <c r="BA883" s="457">
        <f t="shared" si="152"/>
        <v>11</v>
      </c>
      <c r="BB883" s="217">
        <f t="shared" si="156"/>
        <v>1</v>
      </c>
      <c r="BC883" s="216">
        <f t="shared" si="153"/>
        <v>1</v>
      </c>
      <c r="BD883" s="14">
        <f t="shared" si="157"/>
        <v>94</v>
      </c>
      <c r="BE883" s="349">
        <f t="shared" si="155"/>
        <v>9511514</v>
      </c>
    </row>
    <row r="884" spans="1:57" s="14" customFormat="1" x14ac:dyDescent="0.2">
      <c r="A884" s="40">
        <v>42723</v>
      </c>
      <c r="B884" s="22">
        <v>9246189203</v>
      </c>
      <c r="C884" s="22">
        <f>COUNTIF(СписМінфін!$B$2:$B$101,F884)</f>
        <v>1</v>
      </c>
      <c r="D884" s="22">
        <v>9246189203</v>
      </c>
      <c r="E884" s="22" t="str">
        <f t="shared" si="154"/>
        <v>12ТОВАРИСТВО З ОБМЕЖЕНОЮ ВIДПОВIДАЛЬНIСТЮ "УКРАЇНСЬКА ХОЛДИНГОВА ЛІСОПИЛЬНА КОМПАНІЯ"</v>
      </c>
      <c r="F884" s="71" t="s">
        <v>46</v>
      </c>
      <c r="G884" s="41">
        <v>393253726599</v>
      </c>
      <c r="H884" s="40">
        <v>42723</v>
      </c>
      <c r="I884" s="40">
        <v>42723</v>
      </c>
      <c r="J884" s="40" t="s">
        <v>108</v>
      </c>
      <c r="K884" s="42">
        <v>20473713</v>
      </c>
      <c r="L884" s="40" t="s">
        <v>108</v>
      </c>
      <c r="M884" s="24">
        <f t="shared" si="147"/>
        <v>19800931.649999999</v>
      </c>
      <c r="N884" s="31">
        <v>42754</v>
      </c>
      <c r="O884" s="30">
        <v>19800931.649999999</v>
      </c>
      <c r="P884" s="43">
        <v>0</v>
      </c>
      <c r="Q884" s="43">
        <v>0</v>
      </c>
      <c r="R884" s="43">
        <v>0</v>
      </c>
      <c r="S884" s="43">
        <v>0</v>
      </c>
      <c r="T884" s="43">
        <v>0</v>
      </c>
      <c r="U884" s="43">
        <v>0</v>
      </c>
      <c r="V884" s="43">
        <v>0</v>
      </c>
      <c r="W884" s="43">
        <v>0</v>
      </c>
      <c r="X884" s="43">
        <v>0</v>
      </c>
      <c r="Y884" s="223">
        <v>0</v>
      </c>
      <c r="Z884" s="339"/>
      <c r="AA884" s="228">
        <v>0</v>
      </c>
      <c r="AB884" s="43">
        <v>0</v>
      </c>
      <c r="AC884" s="43">
        <v>0</v>
      </c>
      <c r="AD884" s="43">
        <v>0</v>
      </c>
      <c r="AE884" s="43">
        <v>0</v>
      </c>
      <c r="AF884" s="223">
        <v>0</v>
      </c>
      <c r="AG884" s="234"/>
      <c r="AH884" s="228">
        <v>0</v>
      </c>
      <c r="AI884" s="56">
        <f t="shared" si="148"/>
        <v>19800931.649999999</v>
      </c>
      <c r="AJ884" s="43">
        <v>0</v>
      </c>
      <c r="AK884" s="57">
        <v>19800931.649999999</v>
      </c>
      <c r="AL884" s="43">
        <v>0</v>
      </c>
      <c r="AM884" s="43">
        <v>0</v>
      </c>
      <c r="AN884" s="43">
        <v>0</v>
      </c>
      <c r="AO884" s="43">
        <v>0</v>
      </c>
      <c r="AP884" s="43">
        <v>0</v>
      </c>
      <c r="AQ884" s="43">
        <v>0</v>
      </c>
      <c r="AR884" s="43">
        <v>0</v>
      </c>
      <c r="AS884" s="43">
        <v>0</v>
      </c>
      <c r="AT884" s="43">
        <v>0</v>
      </c>
      <c r="AU884" s="43">
        <v>0</v>
      </c>
      <c r="AV884" s="43"/>
      <c r="AW884" s="19"/>
      <c r="AX884" s="24">
        <f t="shared" si="149"/>
        <v>672781.35000000149</v>
      </c>
      <c r="AY884" s="24">
        <f t="shared" si="150"/>
        <v>0</v>
      </c>
      <c r="AZ884" s="24">
        <f t="shared" si="151"/>
        <v>672781.35000000149</v>
      </c>
      <c r="BA884" s="457">
        <f t="shared" si="152"/>
        <v>12</v>
      </c>
      <c r="BB884" s="217">
        <f t="shared" si="156"/>
        <v>0.96713926047512722</v>
      </c>
      <c r="BC884" s="216">
        <f t="shared" si="153"/>
        <v>1</v>
      </c>
      <c r="BD884" s="14">
        <f t="shared" si="157"/>
        <v>31</v>
      </c>
      <c r="BE884" s="349">
        <f t="shared" si="155"/>
        <v>20473713</v>
      </c>
    </row>
    <row r="885" spans="1:57" s="14" customFormat="1" x14ac:dyDescent="0.2">
      <c r="A885" s="40">
        <v>42419</v>
      </c>
      <c r="B885" s="22">
        <v>9021085254</v>
      </c>
      <c r="C885" s="22">
        <f>COUNTIF(СписМінфін!$B$2:$B$101,F885)</f>
        <v>1</v>
      </c>
      <c r="D885" s="22">
        <v>9021085254</v>
      </c>
      <c r="E885" s="22" t="str">
        <f t="shared" si="154"/>
        <v>2ТОВАРИСТВО З ОБМЕЖЕНОЮ ВIДПОВIДАЛЬНIСТЮ "УКРГАЗПРОМБУД"</v>
      </c>
      <c r="F885" s="71" t="s">
        <v>26</v>
      </c>
      <c r="G885" s="41">
        <v>315671226552</v>
      </c>
      <c r="H885" s="40">
        <v>42419</v>
      </c>
      <c r="I885" s="40">
        <v>42419</v>
      </c>
      <c r="J885" s="40" t="s">
        <v>108</v>
      </c>
      <c r="K885" s="42">
        <v>302111</v>
      </c>
      <c r="L885" s="40">
        <v>42543</v>
      </c>
      <c r="M885" s="24">
        <f t="shared" si="147"/>
        <v>235126</v>
      </c>
      <c r="N885" s="40">
        <v>42543</v>
      </c>
      <c r="O885" s="24">
        <v>235126</v>
      </c>
      <c r="P885" s="43">
        <v>0</v>
      </c>
      <c r="Q885" s="43">
        <v>0</v>
      </c>
      <c r="R885" s="43">
        <v>0</v>
      </c>
      <c r="S885" s="43">
        <v>0</v>
      </c>
      <c r="T885" s="43">
        <v>0</v>
      </c>
      <c r="U885" s="43">
        <v>0</v>
      </c>
      <c r="V885" s="43">
        <v>0</v>
      </c>
      <c r="W885" s="43">
        <v>0</v>
      </c>
      <c r="X885" s="43">
        <v>0</v>
      </c>
      <c r="Y885" s="223">
        <v>0</v>
      </c>
      <c r="Z885" s="339"/>
      <c r="AA885" s="227">
        <v>42552</v>
      </c>
      <c r="AB885" s="22">
        <v>11041404</v>
      </c>
      <c r="AC885" s="42">
        <v>927</v>
      </c>
      <c r="AD885" s="40" t="s">
        <v>108</v>
      </c>
      <c r="AE885" s="22" t="s">
        <v>108</v>
      </c>
      <c r="AF885" s="241" t="s">
        <v>108</v>
      </c>
      <c r="AG885" s="252"/>
      <c r="AH885" s="228">
        <v>0</v>
      </c>
      <c r="AI885" s="56">
        <f t="shared" si="148"/>
        <v>235126</v>
      </c>
      <c r="AJ885" s="40">
        <v>42562</v>
      </c>
      <c r="AK885" s="56">
        <v>235126</v>
      </c>
      <c r="AL885" s="43">
        <v>0</v>
      </c>
      <c r="AM885" s="43">
        <v>0</v>
      </c>
      <c r="AN885" s="43">
        <v>0</v>
      </c>
      <c r="AO885" s="43">
        <v>0</v>
      </c>
      <c r="AP885" s="43">
        <v>0</v>
      </c>
      <c r="AQ885" s="43">
        <v>0</v>
      </c>
      <c r="AR885" s="43">
        <v>0</v>
      </c>
      <c r="AS885" s="43">
        <v>0</v>
      </c>
      <c r="AT885" s="43">
        <v>0</v>
      </c>
      <c r="AU885" s="43">
        <v>0</v>
      </c>
      <c r="AV885" s="43"/>
      <c r="AW885" s="19"/>
      <c r="AX885" s="24">
        <f t="shared" si="149"/>
        <v>66058</v>
      </c>
      <c r="AY885" s="24">
        <f t="shared" si="150"/>
        <v>0</v>
      </c>
      <c r="AZ885" s="24">
        <f t="shared" si="151"/>
        <v>66985</v>
      </c>
      <c r="BA885" s="457">
        <f t="shared" si="152"/>
        <v>2</v>
      </c>
      <c r="BB885" s="217">
        <f t="shared" si="156"/>
        <v>0.78067228006799827</v>
      </c>
      <c r="BC885" s="216">
        <f t="shared" si="153"/>
        <v>1</v>
      </c>
      <c r="BD885" s="14">
        <f t="shared" si="157"/>
        <v>124</v>
      </c>
      <c r="BE885" s="349">
        <f t="shared" si="155"/>
        <v>301184</v>
      </c>
    </row>
    <row r="886" spans="1:57" s="14" customFormat="1" x14ac:dyDescent="0.2">
      <c r="A886" s="40">
        <v>42450</v>
      </c>
      <c r="B886" s="22">
        <v>9039514663</v>
      </c>
      <c r="C886" s="22">
        <f>COUNTIF(СписМінфін!$B$2:$B$101,F886)</f>
        <v>1</v>
      </c>
      <c r="D886" s="22">
        <v>9039514663</v>
      </c>
      <c r="E886" s="22" t="str">
        <f t="shared" si="154"/>
        <v>3ТОВАРИСТВО З ОБМЕЖЕНОЮ ВIДПОВIДАЛЬНIСТЮ "УКРГАЗПРОМБУД"</v>
      </c>
      <c r="F886" s="71" t="s">
        <v>26</v>
      </c>
      <c r="G886" s="41">
        <v>315671226552</v>
      </c>
      <c r="H886" s="40">
        <v>42450</v>
      </c>
      <c r="I886" s="40">
        <v>42450</v>
      </c>
      <c r="J886" s="40" t="s">
        <v>108</v>
      </c>
      <c r="K886" s="42">
        <v>461559</v>
      </c>
      <c r="L886" s="40">
        <v>42543</v>
      </c>
      <c r="M886" s="24">
        <f t="shared" si="147"/>
        <v>458702</v>
      </c>
      <c r="N886" s="40">
        <v>42543</v>
      </c>
      <c r="O886" s="24">
        <v>458702</v>
      </c>
      <c r="P886" s="43">
        <v>0</v>
      </c>
      <c r="Q886" s="43">
        <v>0</v>
      </c>
      <c r="R886" s="43">
        <v>0</v>
      </c>
      <c r="S886" s="43">
        <v>0</v>
      </c>
      <c r="T886" s="43">
        <v>0</v>
      </c>
      <c r="U886" s="43">
        <v>0</v>
      </c>
      <c r="V886" s="43">
        <v>0</v>
      </c>
      <c r="W886" s="43">
        <v>0</v>
      </c>
      <c r="X886" s="43">
        <v>0</v>
      </c>
      <c r="Y886" s="223">
        <v>0</v>
      </c>
      <c r="Z886" s="339"/>
      <c r="AA886" s="227">
        <v>42552</v>
      </c>
      <c r="AB886" s="22">
        <v>11041404</v>
      </c>
      <c r="AC886" s="42">
        <v>2857</v>
      </c>
      <c r="AD886" s="40" t="s">
        <v>108</v>
      </c>
      <c r="AE886" s="22" t="s">
        <v>108</v>
      </c>
      <c r="AF886" s="241" t="s">
        <v>108</v>
      </c>
      <c r="AG886" s="252"/>
      <c r="AH886" s="228">
        <v>0</v>
      </c>
      <c r="AI886" s="56">
        <f t="shared" si="148"/>
        <v>458702</v>
      </c>
      <c r="AJ886" s="40">
        <v>42562</v>
      </c>
      <c r="AK886" s="56">
        <v>458702</v>
      </c>
      <c r="AL886" s="43">
        <v>0</v>
      </c>
      <c r="AM886" s="43">
        <v>0</v>
      </c>
      <c r="AN886" s="43">
        <v>0</v>
      </c>
      <c r="AO886" s="43">
        <v>0</v>
      </c>
      <c r="AP886" s="43">
        <v>0</v>
      </c>
      <c r="AQ886" s="43">
        <v>0</v>
      </c>
      <c r="AR886" s="43">
        <v>0</v>
      </c>
      <c r="AS886" s="43">
        <v>0</v>
      </c>
      <c r="AT886" s="43">
        <v>0</v>
      </c>
      <c r="AU886" s="43">
        <v>0</v>
      </c>
      <c r="AV886" s="43"/>
      <c r="AW886" s="19"/>
      <c r="AX886" s="24">
        <f t="shared" si="149"/>
        <v>0</v>
      </c>
      <c r="AY886" s="24">
        <f t="shared" si="150"/>
        <v>0</v>
      </c>
      <c r="AZ886" s="24">
        <f t="shared" si="151"/>
        <v>2857</v>
      </c>
      <c r="BA886" s="457">
        <f t="shared" si="152"/>
        <v>3</v>
      </c>
      <c r="BB886" s="217">
        <f t="shared" si="156"/>
        <v>1</v>
      </c>
      <c r="BC886" s="216">
        <f t="shared" si="153"/>
        <v>1</v>
      </c>
      <c r="BD886" s="14">
        <f t="shared" si="157"/>
        <v>93</v>
      </c>
      <c r="BE886" s="349">
        <f t="shared" si="155"/>
        <v>458702</v>
      </c>
    </row>
    <row r="887" spans="1:57" s="14" customFormat="1" x14ac:dyDescent="0.2">
      <c r="A887" s="40">
        <v>42479</v>
      </c>
      <c r="B887" s="22">
        <v>9059568303</v>
      </c>
      <c r="C887" s="22">
        <f>COUNTIF(СписМінфін!$B$2:$B$101,F887)</f>
        <v>1</v>
      </c>
      <c r="D887" s="22">
        <v>9059568303</v>
      </c>
      <c r="E887" s="22" t="str">
        <f t="shared" si="154"/>
        <v>4ТОВАРИСТВО З ОБМЕЖЕНОЮ ВIДПОВIДАЛЬНIСТЮ "УКРГАЗПРОМБУД"</v>
      </c>
      <c r="F887" s="71" t="s">
        <v>26</v>
      </c>
      <c r="G887" s="41">
        <v>315671226552</v>
      </c>
      <c r="H887" s="40">
        <v>42479</v>
      </c>
      <c r="I887" s="40">
        <v>42479</v>
      </c>
      <c r="J887" s="40" t="s">
        <v>108</v>
      </c>
      <c r="K887" s="42">
        <v>500187</v>
      </c>
      <c r="L887" s="40">
        <v>42572</v>
      </c>
      <c r="M887" s="24">
        <f t="shared" si="147"/>
        <v>498186.9</v>
      </c>
      <c r="N887" s="40">
        <v>42572</v>
      </c>
      <c r="O887" s="24">
        <v>498186.9</v>
      </c>
      <c r="P887" s="43">
        <v>0</v>
      </c>
      <c r="Q887" s="43">
        <v>0</v>
      </c>
      <c r="R887" s="43">
        <v>0</v>
      </c>
      <c r="S887" s="43">
        <v>0</v>
      </c>
      <c r="T887" s="43">
        <v>0</v>
      </c>
      <c r="U887" s="43">
        <v>0</v>
      </c>
      <c r="V887" s="43">
        <v>0</v>
      </c>
      <c r="W887" s="43">
        <v>0</v>
      </c>
      <c r="X887" s="43">
        <v>0</v>
      </c>
      <c r="Y887" s="223">
        <v>0</v>
      </c>
      <c r="Z887" s="339"/>
      <c r="AA887" s="228">
        <v>0</v>
      </c>
      <c r="AB887" s="43">
        <v>0</v>
      </c>
      <c r="AC887" s="43">
        <v>0</v>
      </c>
      <c r="AD887" s="43">
        <v>0</v>
      </c>
      <c r="AE887" s="43">
        <v>0</v>
      </c>
      <c r="AF887" s="223">
        <v>0</v>
      </c>
      <c r="AG887" s="234"/>
      <c r="AH887" s="228">
        <v>0</v>
      </c>
      <c r="AI887" s="56">
        <f t="shared" si="148"/>
        <v>498186.9</v>
      </c>
      <c r="AJ887" s="40">
        <v>42576</v>
      </c>
      <c r="AK887" s="56">
        <v>498186.9</v>
      </c>
      <c r="AL887" s="43">
        <v>0</v>
      </c>
      <c r="AM887" s="43">
        <v>0</v>
      </c>
      <c r="AN887" s="43">
        <v>0</v>
      </c>
      <c r="AO887" s="43">
        <v>0</v>
      </c>
      <c r="AP887" s="43">
        <v>0</v>
      </c>
      <c r="AQ887" s="43">
        <v>0</v>
      </c>
      <c r="AR887" s="43">
        <v>0</v>
      </c>
      <c r="AS887" s="43">
        <v>0</v>
      </c>
      <c r="AT887" s="43">
        <v>0</v>
      </c>
      <c r="AU887" s="43">
        <v>0</v>
      </c>
      <c r="AV887" s="43"/>
      <c r="AW887" s="19"/>
      <c r="AX887" s="24">
        <f t="shared" si="149"/>
        <v>2000.0999999999767</v>
      </c>
      <c r="AY887" s="24">
        <f t="shared" si="150"/>
        <v>0</v>
      </c>
      <c r="AZ887" s="24">
        <f t="shared" si="151"/>
        <v>2000.0999999999767</v>
      </c>
      <c r="BA887" s="457">
        <f t="shared" si="152"/>
        <v>4</v>
      </c>
      <c r="BB887" s="217">
        <f t="shared" si="156"/>
        <v>0.99600129551547723</v>
      </c>
      <c r="BC887" s="216">
        <f t="shared" si="153"/>
        <v>1</v>
      </c>
      <c r="BD887" s="14">
        <f t="shared" si="157"/>
        <v>93</v>
      </c>
      <c r="BE887" s="349">
        <f t="shared" si="155"/>
        <v>500187</v>
      </c>
    </row>
    <row r="888" spans="1:57" s="14" customFormat="1" x14ac:dyDescent="0.2">
      <c r="A888" s="40">
        <v>42509</v>
      </c>
      <c r="B888" s="22">
        <v>9080629379</v>
      </c>
      <c r="C888" s="22">
        <f>COUNTIF(СписМінфін!$B$2:$B$101,F888)</f>
        <v>1</v>
      </c>
      <c r="D888" s="22">
        <v>9080629379</v>
      </c>
      <c r="E888" s="22" t="str">
        <f t="shared" si="154"/>
        <v>5ТОВАРИСТВО З ОБМЕЖЕНОЮ ВIДПОВIДАЛЬНIСТЮ "УКРГАЗПРОМБУД"</v>
      </c>
      <c r="F888" s="71" t="s">
        <v>26</v>
      </c>
      <c r="G888" s="41">
        <v>315671226552</v>
      </c>
      <c r="H888" s="40">
        <v>42509</v>
      </c>
      <c r="I888" s="40">
        <v>42509</v>
      </c>
      <c r="J888" s="40" t="s">
        <v>108</v>
      </c>
      <c r="K888" s="42">
        <v>1198879</v>
      </c>
      <c r="L888" s="40">
        <v>42607</v>
      </c>
      <c r="M888" s="24">
        <f t="shared" si="147"/>
        <v>1198879</v>
      </c>
      <c r="N888" s="40">
        <v>42607</v>
      </c>
      <c r="O888" s="24">
        <v>1198879</v>
      </c>
      <c r="P888" s="43">
        <v>0</v>
      </c>
      <c r="Q888" s="43">
        <v>0</v>
      </c>
      <c r="R888" s="43">
        <v>0</v>
      </c>
      <c r="S888" s="43">
        <v>0</v>
      </c>
      <c r="T888" s="43">
        <v>0</v>
      </c>
      <c r="U888" s="43">
        <v>0</v>
      </c>
      <c r="V888" s="43">
        <v>0</v>
      </c>
      <c r="W888" s="43">
        <v>0</v>
      </c>
      <c r="X888" s="43">
        <v>0</v>
      </c>
      <c r="Y888" s="223">
        <v>0</v>
      </c>
      <c r="Z888" s="339"/>
      <c r="AA888" s="227">
        <v>42804</v>
      </c>
      <c r="AB888" s="22">
        <v>1211402</v>
      </c>
      <c r="AC888" s="42">
        <v>5068</v>
      </c>
      <c r="AD888" s="40" t="s">
        <v>108</v>
      </c>
      <c r="AE888" s="22" t="s">
        <v>108</v>
      </c>
      <c r="AF888" s="241" t="s">
        <v>108</v>
      </c>
      <c r="AG888" s="252"/>
      <c r="AH888" s="228">
        <v>0</v>
      </c>
      <c r="AI888" s="56">
        <f t="shared" si="148"/>
        <v>1198879</v>
      </c>
      <c r="AJ888" s="40">
        <v>42613</v>
      </c>
      <c r="AK888" s="56">
        <v>1198879</v>
      </c>
      <c r="AL888" s="43">
        <v>0</v>
      </c>
      <c r="AM888" s="43">
        <v>0</v>
      </c>
      <c r="AN888" s="43">
        <v>0</v>
      </c>
      <c r="AO888" s="43">
        <v>0</v>
      </c>
      <c r="AP888" s="43">
        <v>0</v>
      </c>
      <c r="AQ888" s="43">
        <v>0</v>
      </c>
      <c r="AR888" s="43">
        <v>0</v>
      </c>
      <c r="AS888" s="43">
        <v>0</v>
      </c>
      <c r="AT888" s="43">
        <v>0</v>
      </c>
      <c r="AU888" s="43">
        <v>0</v>
      </c>
      <c r="AV888" s="43"/>
      <c r="AW888" s="19"/>
      <c r="AX888" s="24">
        <f t="shared" si="149"/>
        <v>-5068</v>
      </c>
      <c r="AY888" s="24">
        <f t="shared" si="150"/>
        <v>0</v>
      </c>
      <c r="AZ888" s="24">
        <f t="shared" si="151"/>
        <v>0</v>
      </c>
      <c r="BA888" s="457">
        <f t="shared" si="152"/>
        <v>5</v>
      </c>
      <c r="BB888" s="217">
        <f t="shared" si="156"/>
        <v>1.0042452280972449</v>
      </c>
      <c r="BC888" s="216">
        <f t="shared" si="153"/>
        <v>1</v>
      </c>
      <c r="BD888" s="14">
        <f t="shared" si="157"/>
        <v>98</v>
      </c>
      <c r="BE888" s="349">
        <f t="shared" si="155"/>
        <v>1193811</v>
      </c>
    </row>
    <row r="889" spans="1:57" s="14" customFormat="1" x14ac:dyDescent="0.2">
      <c r="A889" s="40">
        <v>42537</v>
      </c>
      <c r="B889" s="22">
        <v>9100276157</v>
      </c>
      <c r="C889" s="22">
        <f>COUNTIF(СписМінфін!$B$2:$B$101,F889)</f>
        <v>1</v>
      </c>
      <c r="D889" s="22">
        <v>9100276157</v>
      </c>
      <c r="E889" s="22" t="str">
        <f t="shared" si="154"/>
        <v>6ТОВАРИСТВО З ОБМЕЖЕНОЮ ВIДПОВIДАЛЬНIСТЮ "УКРГАЗПРОМБУД"</v>
      </c>
      <c r="F889" s="71" t="s">
        <v>26</v>
      </c>
      <c r="G889" s="41">
        <v>315671226552</v>
      </c>
      <c r="H889" s="40">
        <v>42537</v>
      </c>
      <c r="I889" s="40">
        <v>42537</v>
      </c>
      <c r="J889" s="40" t="s">
        <v>108</v>
      </c>
      <c r="K889" s="42">
        <v>216216</v>
      </c>
      <c r="L889" s="40">
        <v>42607</v>
      </c>
      <c r="M889" s="24">
        <f t="shared" si="147"/>
        <v>216216</v>
      </c>
      <c r="N889" s="40">
        <v>42607</v>
      </c>
      <c r="O889" s="24">
        <v>216216</v>
      </c>
      <c r="P889" s="43">
        <v>0</v>
      </c>
      <c r="Q889" s="43">
        <v>0</v>
      </c>
      <c r="R889" s="43">
        <v>0</v>
      </c>
      <c r="S889" s="43">
        <v>0</v>
      </c>
      <c r="T889" s="43">
        <v>0</v>
      </c>
      <c r="U889" s="43">
        <v>0</v>
      </c>
      <c r="V889" s="43">
        <v>0</v>
      </c>
      <c r="W889" s="43">
        <v>0</v>
      </c>
      <c r="X889" s="43">
        <v>0</v>
      </c>
      <c r="Y889" s="223">
        <v>0</v>
      </c>
      <c r="Z889" s="339"/>
      <c r="AA889" s="227">
        <v>42804</v>
      </c>
      <c r="AB889" s="22">
        <v>1211402</v>
      </c>
      <c r="AC889" s="42">
        <v>5019</v>
      </c>
      <c r="AD889" s="40" t="s">
        <v>108</v>
      </c>
      <c r="AE889" s="22" t="s">
        <v>108</v>
      </c>
      <c r="AF889" s="241" t="s">
        <v>108</v>
      </c>
      <c r="AG889" s="252"/>
      <c r="AH889" s="228">
        <v>0</v>
      </c>
      <c r="AI889" s="56">
        <f t="shared" si="148"/>
        <v>216216</v>
      </c>
      <c r="AJ889" s="40">
        <v>42613</v>
      </c>
      <c r="AK889" s="56">
        <v>216216</v>
      </c>
      <c r="AL889" s="43">
        <v>0</v>
      </c>
      <c r="AM889" s="43">
        <v>0</v>
      </c>
      <c r="AN889" s="43">
        <v>0</v>
      </c>
      <c r="AO889" s="43">
        <v>0</v>
      </c>
      <c r="AP889" s="43">
        <v>0</v>
      </c>
      <c r="AQ889" s="43">
        <v>0</v>
      </c>
      <c r="AR889" s="43">
        <v>0</v>
      </c>
      <c r="AS889" s="43">
        <v>0</v>
      </c>
      <c r="AT889" s="43">
        <v>0</v>
      </c>
      <c r="AU889" s="43">
        <v>0</v>
      </c>
      <c r="AV889" s="43"/>
      <c r="AW889" s="19"/>
      <c r="AX889" s="24">
        <f t="shared" si="149"/>
        <v>-5019</v>
      </c>
      <c r="AY889" s="24">
        <f t="shared" si="150"/>
        <v>0</v>
      </c>
      <c r="AZ889" s="24">
        <f t="shared" si="151"/>
        <v>0</v>
      </c>
      <c r="BA889" s="457">
        <f t="shared" si="152"/>
        <v>6</v>
      </c>
      <c r="BB889" s="217">
        <f t="shared" si="156"/>
        <v>1.0237645421099733</v>
      </c>
      <c r="BC889" s="216">
        <f t="shared" si="153"/>
        <v>1</v>
      </c>
      <c r="BD889" s="14">
        <f t="shared" si="157"/>
        <v>70</v>
      </c>
      <c r="BE889" s="349">
        <f t="shared" si="155"/>
        <v>211197</v>
      </c>
    </row>
    <row r="890" spans="1:57" s="14" customFormat="1" hidden="1" x14ac:dyDescent="0.2">
      <c r="A890" s="40">
        <v>42566</v>
      </c>
      <c r="B890" s="22">
        <v>9121407717</v>
      </c>
      <c r="C890" s="22">
        <f>COUNTIF(СписМінфін!$B$2:$B$101,F890)</f>
        <v>1</v>
      </c>
      <c r="D890" s="22">
        <v>9121407717</v>
      </c>
      <c r="E890" s="22" t="str">
        <f t="shared" si="154"/>
        <v>7ТОВАРИСТВО З ОБМЕЖЕНОЮ ВIДПОВIДАЛЬНIСТЮ "УКРГАЗПРОМБУД"</v>
      </c>
      <c r="F890" s="71" t="s">
        <v>26</v>
      </c>
      <c r="G890" s="41">
        <v>315671226552</v>
      </c>
      <c r="H890" s="40">
        <v>42566</v>
      </c>
      <c r="I890" s="40">
        <v>42566</v>
      </c>
      <c r="J890" s="40" t="s">
        <v>108</v>
      </c>
      <c r="K890" s="42">
        <v>649705</v>
      </c>
      <c r="L890" s="43">
        <v>0</v>
      </c>
      <c r="M890" s="24">
        <f t="shared" si="147"/>
        <v>0</v>
      </c>
      <c r="N890" s="43">
        <v>0</v>
      </c>
      <c r="O890" s="56">
        <v>0</v>
      </c>
      <c r="P890" s="43">
        <v>0</v>
      </c>
      <c r="Q890" s="43">
        <v>0</v>
      </c>
      <c r="R890" s="43">
        <v>0</v>
      </c>
      <c r="S890" s="43">
        <v>0</v>
      </c>
      <c r="T890" s="43">
        <v>0</v>
      </c>
      <c r="U890" s="43">
        <v>0</v>
      </c>
      <c r="V890" s="43">
        <v>0</v>
      </c>
      <c r="W890" s="43">
        <v>0</v>
      </c>
      <c r="X890" s="43">
        <v>0</v>
      </c>
      <c r="Y890" s="223">
        <v>0</v>
      </c>
      <c r="Z890" s="339"/>
      <c r="AA890" s="227">
        <v>42804</v>
      </c>
      <c r="AB890" s="22">
        <v>1211402</v>
      </c>
      <c r="AC890" s="42">
        <v>5972</v>
      </c>
      <c r="AD890" s="43">
        <v>0</v>
      </c>
      <c r="AE890" s="43">
        <v>0</v>
      </c>
      <c r="AF890" s="223">
        <v>0</v>
      </c>
      <c r="AG890" s="234"/>
      <c r="AH890" s="228">
        <v>0</v>
      </c>
      <c r="AI890" s="56">
        <f t="shared" si="148"/>
        <v>0</v>
      </c>
      <c r="AJ890" s="43">
        <v>0</v>
      </c>
      <c r="AK890" s="43">
        <v>0</v>
      </c>
      <c r="AL890" s="43">
        <v>0</v>
      </c>
      <c r="AM890" s="43">
        <v>0</v>
      </c>
      <c r="AN890" s="43">
        <v>0</v>
      </c>
      <c r="AO890" s="43">
        <v>0</v>
      </c>
      <c r="AP890" s="43">
        <v>0</v>
      </c>
      <c r="AQ890" s="43">
        <v>0</v>
      </c>
      <c r="AR890" s="43">
        <v>0</v>
      </c>
      <c r="AS890" s="43">
        <v>0</v>
      </c>
      <c r="AT890" s="43">
        <v>0</v>
      </c>
      <c r="AU890" s="43">
        <v>0</v>
      </c>
      <c r="AV890" s="43"/>
      <c r="AW890" s="19"/>
      <c r="AX890" s="24">
        <f t="shared" si="149"/>
        <v>643733</v>
      </c>
      <c r="AY890" s="24">
        <f t="shared" si="150"/>
        <v>0</v>
      </c>
      <c r="AZ890" s="24">
        <f t="shared" si="151"/>
        <v>649705</v>
      </c>
      <c r="BA890" s="457">
        <f t="shared" si="152"/>
        <v>7</v>
      </c>
      <c r="BB890" s="217" t="str">
        <f t="shared" si="156"/>
        <v>Немає висновку</v>
      </c>
      <c r="BC890" s="216" t="str">
        <f t="shared" si="153"/>
        <v>Немає висновку</v>
      </c>
      <c r="BD890" s="14" t="str">
        <f t="shared" si="157"/>
        <v>Немає висновку</v>
      </c>
      <c r="BE890" s="349">
        <f t="shared" si="155"/>
        <v>643733</v>
      </c>
    </row>
    <row r="891" spans="1:57" s="14" customFormat="1" hidden="1" x14ac:dyDescent="0.2">
      <c r="A891" s="40">
        <v>42599</v>
      </c>
      <c r="B891" s="22">
        <v>9148054028</v>
      </c>
      <c r="C891" s="22">
        <f>COUNTIF(СписМінфін!$B$2:$B$101,F891)</f>
        <v>1</v>
      </c>
      <c r="D891" s="22">
        <v>9148054028</v>
      </c>
      <c r="E891" s="22" t="str">
        <f t="shared" si="154"/>
        <v>8ТОВАРИСТВО З ОБМЕЖЕНОЮ ВIДПОВIДАЛЬНIСТЮ "УКРГАЗПРОМБУД"</v>
      </c>
      <c r="F891" s="71" t="s">
        <v>26</v>
      </c>
      <c r="G891" s="41">
        <v>315671226552</v>
      </c>
      <c r="H891" s="40">
        <v>42599</v>
      </c>
      <c r="I891" s="40">
        <v>42599</v>
      </c>
      <c r="J891" s="40" t="s">
        <v>108</v>
      </c>
      <c r="K891" s="42">
        <v>384943</v>
      </c>
      <c r="L891" s="43">
        <v>0</v>
      </c>
      <c r="M891" s="24">
        <f t="shared" si="147"/>
        <v>0</v>
      </c>
      <c r="N891" s="43">
        <v>0</v>
      </c>
      <c r="O891" s="56">
        <v>0</v>
      </c>
      <c r="P891" s="43">
        <v>0</v>
      </c>
      <c r="Q891" s="43">
        <v>0</v>
      </c>
      <c r="R891" s="43">
        <v>0</v>
      </c>
      <c r="S891" s="43">
        <v>0</v>
      </c>
      <c r="T891" s="43">
        <v>0</v>
      </c>
      <c r="U891" s="43">
        <v>0</v>
      </c>
      <c r="V891" s="43">
        <v>0</v>
      </c>
      <c r="W891" s="43">
        <v>0</v>
      </c>
      <c r="X891" s="43">
        <v>0</v>
      </c>
      <c r="Y891" s="223">
        <v>0</v>
      </c>
      <c r="Z891" s="339"/>
      <c r="AA891" s="227">
        <v>42804</v>
      </c>
      <c r="AB891" s="22">
        <v>1211402</v>
      </c>
      <c r="AC891" s="42">
        <v>6488</v>
      </c>
      <c r="AD891" s="43">
        <v>0</v>
      </c>
      <c r="AE891" s="43">
        <v>0</v>
      </c>
      <c r="AF891" s="223">
        <v>0</v>
      </c>
      <c r="AG891" s="234"/>
      <c r="AH891" s="228">
        <v>0</v>
      </c>
      <c r="AI891" s="56">
        <f t="shared" si="148"/>
        <v>0</v>
      </c>
      <c r="AJ891" s="43">
        <v>0</v>
      </c>
      <c r="AK891" s="43">
        <v>0</v>
      </c>
      <c r="AL891" s="43">
        <v>0</v>
      </c>
      <c r="AM891" s="43">
        <v>0</v>
      </c>
      <c r="AN891" s="43">
        <v>0</v>
      </c>
      <c r="AO891" s="43">
        <v>0</v>
      </c>
      <c r="AP891" s="43">
        <v>0</v>
      </c>
      <c r="AQ891" s="43">
        <v>0</v>
      </c>
      <c r="AR891" s="43">
        <v>0</v>
      </c>
      <c r="AS891" s="43">
        <v>0</v>
      </c>
      <c r="AT891" s="43">
        <v>0</v>
      </c>
      <c r="AU891" s="43">
        <v>0</v>
      </c>
      <c r="AV891" s="43"/>
      <c r="AW891" s="19"/>
      <c r="AX891" s="24">
        <f t="shared" si="149"/>
        <v>378455</v>
      </c>
      <c r="AY891" s="24">
        <f t="shared" si="150"/>
        <v>0</v>
      </c>
      <c r="AZ891" s="24">
        <f t="shared" si="151"/>
        <v>384943</v>
      </c>
      <c r="BA891" s="457">
        <f t="shared" si="152"/>
        <v>8</v>
      </c>
      <c r="BB891" s="217" t="str">
        <f t="shared" si="156"/>
        <v>Немає висновку</v>
      </c>
      <c r="BC891" s="216" t="str">
        <f t="shared" si="153"/>
        <v>Немає висновку</v>
      </c>
      <c r="BD891" s="14" t="str">
        <f t="shared" si="157"/>
        <v>Немає висновку</v>
      </c>
      <c r="BE891" s="349">
        <f t="shared" si="155"/>
        <v>378455</v>
      </c>
    </row>
    <row r="892" spans="1:57" s="14" customFormat="1" hidden="1" x14ac:dyDescent="0.2">
      <c r="A892" s="40">
        <v>42632</v>
      </c>
      <c r="B892" s="22">
        <v>9171444667</v>
      </c>
      <c r="C892" s="22">
        <f>COUNTIF(СписМінфін!$B$2:$B$101,F892)</f>
        <v>1</v>
      </c>
      <c r="D892" s="22">
        <v>9171444667</v>
      </c>
      <c r="E892" s="22" t="str">
        <f t="shared" si="154"/>
        <v>9ТОВАРИСТВО З ОБМЕЖЕНОЮ ВIДПОВIДАЛЬНIСТЮ "УКРГАЗПРОМБУД"</v>
      </c>
      <c r="F892" s="71" t="s">
        <v>26</v>
      </c>
      <c r="G892" s="41">
        <v>315671226552</v>
      </c>
      <c r="H892" s="40">
        <v>42632</v>
      </c>
      <c r="I892" s="40">
        <v>42632</v>
      </c>
      <c r="J892" s="40" t="s">
        <v>108</v>
      </c>
      <c r="K892" s="42">
        <v>314568</v>
      </c>
      <c r="L892" s="43">
        <v>0</v>
      </c>
      <c r="M892" s="24">
        <f t="shared" si="147"/>
        <v>0</v>
      </c>
      <c r="N892" s="43">
        <v>0</v>
      </c>
      <c r="O892" s="56">
        <v>0</v>
      </c>
      <c r="P892" s="43">
        <v>0</v>
      </c>
      <c r="Q892" s="43">
        <v>0</v>
      </c>
      <c r="R892" s="43">
        <v>0</v>
      </c>
      <c r="S892" s="43">
        <v>0</v>
      </c>
      <c r="T892" s="43">
        <v>0</v>
      </c>
      <c r="U892" s="43">
        <v>0</v>
      </c>
      <c r="V892" s="43">
        <v>0</v>
      </c>
      <c r="W892" s="43">
        <v>0</v>
      </c>
      <c r="X892" s="43">
        <v>0</v>
      </c>
      <c r="Y892" s="223">
        <v>0</v>
      </c>
      <c r="Z892" s="339"/>
      <c r="AA892" s="227">
        <v>42804</v>
      </c>
      <c r="AB892" s="22">
        <v>1211402</v>
      </c>
      <c r="AC892" s="42">
        <v>6157</v>
      </c>
      <c r="AD892" s="43">
        <v>0</v>
      </c>
      <c r="AE892" s="43">
        <v>0</v>
      </c>
      <c r="AF892" s="223">
        <v>0</v>
      </c>
      <c r="AG892" s="234"/>
      <c r="AH892" s="228">
        <v>0</v>
      </c>
      <c r="AI892" s="56">
        <f t="shared" si="148"/>
        <v>0</v>
      </c>
      <c r="AJ892" s="43">
        <v>0</v>
      </c>
      <c r="AK892" s="43">
        <v>0</v>
      </c>
      <c r="AL892" s="43">
        <v>0</v>
      </c>
      <c r="AM892" s="43">
        <v>0</v>
      </c>
      <c r="AN892" s="43">
        <v>0</v>
      </c>
      <c r="AO892" s="43">
        <v>0</v>
      </c>
      <c r="AP892" s="43">
        <v>0</v>
      </c>
      <c r="AQ892" s="43">
        <v>0</v>
      </c>
      <c r="AR892" s="43">
        <v>0</v>
      </c>
      <c r="AS892" s="43">
        <v>0</v>
      </c>
      <c r="AT892" s="43">
        <v>0</v>
      </c>
      <c r="AU892" s="43">
        <v>0</v>
      </c>
      <c r="AV892" s="43"/>
      <c r="AW892" s="19"/>
      <c r="AX892" s="24">
        <f t="shared" si="149"/>
        <v>308411</v>
      </c>
      <c r="AY892" s="24">
        <f t="shared" si="150"/>
        <v>0</v>
      </c>
      <c r="AZ892" s="24">
        <f t="shared" si="151"/>
        <v>314568</v>
      </c>
      <c r="BA892" s="457">
        <f t="shared" si="152"/>
        <v>9</v>
      </c>
      <c r="BB892" s="217" t="str">
        <f t="shared" si="156"/>
        <v>Немає висновку</v>
      </c>
      <c r="BC892" s="216" t="str">
        <f t="shared" si="153"/>
        <v>Немає висновку</v>
      </c>
      <c r="BD892" s="14" t="str">
        <f t="shared" si="157"/>
        <v>Немає висновку</v>
      </c>
      <c r="BE892" s="349">
        <f t="shared" si="155"/>
        <v>308411</v>
      </c>
    </row>
    <row r="893" spans="1:57" s="14" customFormat="1" hidden="1" x14ac:dyDescent="0.2">
      <c r="A893" s="40">
        <v>42661</v>
      </c>
      <c r="B893" s="22">
        <v>9194981465</v>
      </c>
      <c r="C893" s="22">
        <f>COUNTIF(СписМінфін!$B$2:$B$101,F893)</f>
        <v>1</v>
      </c>
      <c r="D893" s="22">
        <v>9194981465</v>
      </c>
      <c r="E893" s="22" t="str">
        <f t="shared" si="154"/>
        <v>10ТОВАРИСТВО З ОБМЕЖЕНОЮ ВIДПОВIДАЛЬНIСТЮ "УКРГАЗПРОМБУД"</v>
      </c>
      <c r="F893" s="71" t="s">
        <v>26</v>
      </c>
      <c r="G893" s="41">
        <v>315671226552</v>
      </c>
      <c r="H893" s="40">
        <v>42661</v>
      </c>
      <c r="I893" s="40">
        <v>42661</v>
      </c>
      <c r="J893" s="40" t="s">
        <v>108</v>
      </c>
      <c r="K893" s="42">
        <v>211382</v>
      </c>
      <c r="L893" s="43">
        <v>0</v>
      </c>
      <c r="M893" s="24">
        <f t="shared" si="147"/>
        <v>0</v>
      </c>
      <c r="N893" s="43">
        <v>0</v>
      </c>
      <c r="O893" s="56">
        <v>0</v>
      </c>
      <c r="P893" s="43">
        <v>0</v>
      </c>
      <c r="Q893" s="43">
        <v>0</v>
      </c>
      <c r="R893" s="43">
        <v>0</v>
      </c>
      <c r="S893" s="43">
        <v>0</v>
      </c>
      <c r="T893" s="43">
        <v>0</v>
      </c>
      <c r="U893" s="43">
        <v>0</v>
      </c>
      <c r="V893" s="43">
        <v>0</v>
      </c>
      <c r="W893" s="43">
        <v>0</v>
      </c>
      <c r="X893" s="43">
        <v>0</v>
      </c>
      <c r="Y893" s="223">
        <v>0</v>
      </c>
      <c r="Z893" s="339"/>
      <c r="AA893" s="227">
        <v>42804</v>
      </c>
      <c r="AB893" s="22">
        <v>1211402</v>
      </c>
      <c r="AC893" s="42">
        <v>5166</v>
      </c>
      <c r="AD893" s="43">
        <v>0</v>
      </c>
      <c r="AE893" s="43">
        <v>0</v>
      </c>
      <c r="AF893" s="223">
        <v>0</v>
      </c>
      <c r="AG893" s="234"/>
      <c r="AH893" s="228">
        <v>0</v>
      </c>
      <c r="AI893" s="56">
        <f t="shared" si="148"/>
        <v>0</v>
      </c>
      <c r="AJ893" s="43">
        <v>0</v>
      </c>
      <c r="AK893" s="43">
        <v>0</v>
      </c>
      <c r="AL893" s="43">
        <v>0</v>
      </c>
      <c r="AM893" s="43">
        <v>0</v>
      </c>
      <c r="AN893" s="43">
        <v>0</v>
      </c>
      <c r="AO893" s="43">
        <v>0</v>
      </c>
      <c r="AP893" s="43">
        <v>0</v>
      </c>
      <c r="AQ893" s="43">
        <v>0</v>
      </c>
      <c r="AR893" s="43">
        <v>0</v>
      </c>
      <c r="AS893" s="43">
        <v>0</v>
      </c>
      <c r="AT893" s="43">
        <v>0</v>
      </c>
      <c r="AU893" s="43">
        <v>0</v>
      </c>
      <c r="AV893" s="43"/>
      <c r="AW893" s="19"/>
      <c r="AX893" s="24">
        <f t="shared" si="149"/>
        <v>206216</v>
      </c>
      <c r="AY893" s="24">
        <f t="shared" si="150"/>
        <v>0</v>
      </c>
      <c r="AZ893" s="24">
        <f t="shared" si="151"/>
        <v>211382</v>
      </c>
      <c r="BA893" s="457">
        <f t="shared" si="152"/>
        <v>10</v>
      </c>
      <c r="BB893" s="217" t="str">
        <f t="shared" si="156"/>
        <v>Немає висновку</v>
      </c>
      <c r="BC893" s="216" t="str">
        <f t="shared" si="153"/>
        <v>Немає висновку</v>
      </c>
      <c r="BD893" s="14" t="str">
        <f t="shared" si="157"/>
        <v>Немає висновку</v>
      </c>
      <c r="BE893" s="349">
        <f t="shared" si="155"/>
        <v>206216</v>
      </c>
    </row>
    <row r="894" spans="1:57" s="14" customFormat="1" hidden="1" x14ac:dyDescent="0.2">
      <c r="A894" s="40">
        <v>42692</v>
      </c>
      <c r="B894" s="22">
        <v>9221867008</v>
      </c>
      <c r="C894" s="22">
        <f>COUNTIF(СписМінфін!$B$2:$B$101,F894)</f>
        <v>1</v>
      </c>
      <c r="D894" s="22">
        <v>9221867008</v>
      </c>
      <c r="E894" s="22" t="str">
        <f t="shared" si="154"/>
        <v>11ТОВАРИСТВО З ОБМЕЖЕНОЮ ВIДПОВIДАЛЬНIСТЮ "УКРГАЗПРОМБУД"</v>
      </c>
      <c r="F894" s="71" t="s">
        <v>26</v>
      </c>
      <c r="G894" s="41">
        <v>315671226552</v>
      </c>
      <c r="H894" s="40">
        <v>42692</v>
      </c>
      <c r="I894" s="40">
        <v>42692</v>
      </c>
      <c r="J894" s="40" t="s">
        <v>108</v>
      </c>
      <c r="K894" s="42">
        <v>251147</v>
      </c>
      <c r="L894" s="43">
        <v>0</v>
      </c>
      <c r="M894" s="24">
        <f t="shared" si="147"/>
        <v>0</v>
      </c>
      <c r="N894" s="43">
        <v>0</v>
      </c>
      <c r="O894" s="56">
        <v>0</v>
      </c>
      <c r="P894" s="43">
        <v>0</v>
      </c>
      <c r="Q894" s="43">
        <v>0</v>
      </c>
      <c r="R894" s="43">
        <v>0</v>
      </c>
      <c r="S894" s="43">
        <v>0</v>
      </c>
      <c r="T894" s="43">
        <v>0</v>
      </c>
      <c r="U894" s="43">
        <v>0</v>
      </c>
      <c r="V894" s="43">
        <v>0</v>
      </c>
      <c r="W894" s="43">
        <v>0</v>
      </c>
      <c r="X894" s="43">
        <v>0</v>
      </c>
      <c r="Y894" s="223">
        <v>0</v>
      </c>
      <c r="Z894" s="339"/>
      <c r="AA894" s="228">
        <v>0</v>
      </c>
      <c r="AB894" s="43">
        <v>0</v>
      </c>
      <c r="AC894" s="43">
        <v>0</v>
      </c>
      <c r="AD894" s="43">
        <v>0</v>
      </c>
      <c r="AE894" s="43">
        <v>0</v>
      </c>
      <c r="AF894" s="223">
        <v>0</v>
      </c>
      <c r="AG894" s="234"/>
      <c r="AH894" s="228">
        <v>0</v>
      </c>
      <c r="AI894" s="56">
        <f t="shared" si="148"/>
        <v>0</v>
      </c>
      <c r="AJ894" s="43">
        <v>0</v>
      </c>
      <c r="AK894" s="43">
        <v>0</v>
      </c>
      <c r="AL894" s="43">
        <v>0</v>
      </c>
      <c r="AM894" s="43">
        <v>0</v>
      </c>
      <c r="AN894" s="43">
        <v>0</v>
      </c>
      <c r="AO894" s="43">
        <v>0</v>
      </c>
      <c r="AP894" s="43">
        <v>0</v>
      </c>
      <c r="AQ894" s="43">
        <v>0</v>
      </c>
      <c r="AR894" s="43">
        <v>0</v>
      </c>
      <c r="AS894" s="43">
        <v>0</v>
      </c>
      <c r="AT894" s="43">
        <v>0</v>
      </c>
      <c r="AU894" s="43">
        <v>0</v>
      </c>
      <c r="AV894" s="43"/>
      <c r="AW894" s="19"/>
      <c r="AX894" s="24">
        <f t="shared" si="149"/>
        <v>251147</v>
      </c>
      <c r="AY894" s="24">
        <f t="shared" si="150"/>
        <v>0</v>
      </c>
      <c r="AZ894" s="24">
        <f t="shared" si="151"/>
        <v>251147</v>
      </c>
      <c r="BA894" s="457">
        <f t="shared" si="152"/>
        <v>11</v>
      </c>
      <c r="BB894" s="217" t="str">
        <f t="shared" si="156"/>
        <v>Немає висновку</v>
      </c>
      <c r="BC894" s="216" t="str">
        <f t="shared" si="153"/>
        <v>Немає висновку</v>
      </c>
      <c r="BD894" s="14" t="str">
        <f t="shared" si="157"/>
        <v>Немає висновку</v>
      </c>
      <c r="BE894" s="349">
        <f t="shared" si="155"/>
        <v>251147</v>
      </c>
    </row>
    <row r="895" spans="1:57" s="14" customFormat="1" hidden="1" x14ac:dyDescent="0.2">
      <c r="A895" s="40">
        <v>42723</v>
      </c>
      <c r="B895" s="22">
        <v>9245916938</v>
      </c>
      <c r="C895" s="22">
        <f>COUNTIF(СписМінфін!$B$2:$B$101,F895)</f>
        <v>1</v>
      </c>
      <c r="D895" s="22">
        <v>9245916938</v>
      </c>
      <c r="E895" s="22" t="str">
        <f t="shared" si="154"/>
        <v>12ТОВАРИСТВО З ОБМЕЖЕНОЮ ВIДПОВIДАЛЬНIСТЮ "УКРГАЗПРОМБУД"</v>
      </c>
      <c r="F895" s="71" t="s">
        <v>26</v>
      </c>
      <c r="G895" s="41">
        <v>315671226552</v>
      </c>
      <c r="H895" s="40">
        <v>42723</v>
      </c>
      <c r="I895" s="40">
        <v>42723</v>
      </c>
      <c r="J895" s="40" t="s">
        <v>108</v>
      </c>
      <c r="K895" s="42">
        <v>131455</v>
      </c>
      <c r="L895" s="43">
        <v>0</v>
      </c>
      <c r="M895" s="24">
        <f t="shared" si="147"/>
        <v>0</v>
      </c>
      <c r="N895" s="43">
        <v>0</v>
      </c>
      <c r="O895" s="56">
        <v>0</v>
      </c>
      <c r="P895" s="43">
        <v>0</v>
      </c>
      <c r="Q895" s="43">
        <v>0</v>
      </c>
      <c r="R895" s="43">
        <v>0</v>
      </c>
      <c r="S895" s="43">
        <v>0</v>
      </c>
      <c r="T895" s="43">
        <v>0</v>
      </c>
      <c r="U895" s="43">
        <v>0</v>
      </c>
      <c r="V895" s="43">
        <v>0</v>
      </c>
      <c r="W895" s="43">
        <v>0</v>
      </c>
      <c r="X895" s="43">
        <v>0</v>
      </c>
      <c r="Y895" s="223">
        <v>0</v>
      </c>
      <c r="Z895" s="339"/>
      <c r="AA895" s="228">
        <v>0</v>
      </c>
      <c r="AB895" s="43">
        <v>0</v>
      </c>
      <c r="AC895" s="43">
        <v>0</v>
      </c>
      <c r="AD895" s="43">
        <v>0</v>
      </c>
      <c r="AE895" s="43">
        <v>0</v>
      </c>
      <c r="AF895" s="223">
        <v>0</v>
      </c>
      <c r="AG895" s="234"/>
      <c r="AH895" s="228">
        <v>0</v>
      </c>
      <c r="AI895" s="56">
        <f t="shared" si="148"/>
        <v>0</v>
      </c>
      <c r="AJ895" s="43">
        <v>0</v>
      </c>
      <c r="AK895" s="43">
        <v>0</v>
      </c>
      <c r="AL895" s="43">
        <v>0</v>
      </c>
      <c r="AM895" s="43">
        <v>0</v>
      </c>
      <c r="AN895" s="43">
        <v>0</v>
      </c>
      <c r="AO895" s="43">
        <v>0</v>
      </c>
      <c r="AP895" s="43">
        <v>0</v>
      </c>
      <c r="AQ895" s="43">
        <v>0</v>
      </c>
      <c r="AR895" s="43">
        <v>0</v>
      </c>
      <c r="AS895" s="43">
        <v>0</v>
      </c>
      <c r="AT895" s="43">
        <v>0</v>
      </c>
      <c r="AU895" s="43">
        <v>0</v>
      </c>
      <c r="AV895" s="43"/>
      <c r="AW895" s="19"/>
      <c r="AX895" s="24">
        <f t="shared" si="149"/>
        <v>131455</v>
      </c>
      <c r="AY895" s="24">
        <f t="shared" si="150"/>
        <v>0</v>
      </c>
      <c r="AZ895" s="24">
        <f t="shared" si="151"/>
        <v>131455</v>
      </c>
      <c r="BA895" s="457">
        <f t="shared" si="152"/>
        <v>12</v>
      </c>
      <c r="BB895" s="217" t="str">
        <f t="shared" si="156"/>
        <v>Немає висновку</v>
      </c>
      <c r="BC895" s="216" t="str">
        <f t="shared" si="153"/>
        <v>Немає висновку</v>
      </c>
      <c r="BD895" s="14" t="str">
        <f t="shared" si="157"/>
        <v>Немає висновку</v>
      </c>
      <c r="BE895" s="349">
        <f t="shared" si="155"/>
        <v>131455</v>
      </c>
    </row>
    <row r="896" spans="1:57" s="14" customFormat="1" x14ac:dyDescent="0.2">
      <c r="A896" s="40">
        <v>42510</v>
      </c>
      <c r="B896" s="22">
        <v>9082384703</v>
      </c>
      <c r="C896" s="22">
        <f>COUNTIF(СписМінфін!$B$2:$B$101,F896)</f>
        <v>1</v>
      </c>
      <c r="D896" s="22">
        <v>9082384703</v>
      </c>
      <c r="E896" s="22" t="str">
        <f t="shared" si="154"/>
        <v>5ТОВАРИСТВО З ОБМЕЖЕНОЮ ВIДПОВIДАЛЬНIСТЮ "УКРТАУЕР"</v>
      </c>
      <c r="F896" s="71" t="s">
        <v>78</v>
      </c>
      <c r="G896" s="41">
        <v>362734826585</v>
      </c>
      <c r="H896" s="40">
        <v>42510</v>
      </c>
      <c r="I896" s="40">
        <v>42510</v>
      </c>
      <c r="J896" s="40" t="s">
        <v>108</v>
      </c>
      <c r="K896" s="42">
        <v>260000000</v>
      </c>
      <c r="L896" s="40">
        <v>42577</v>
      </c>
      <c r="M896" s="24">
        <f t="shared" ref="M896:M959" si="158">O896+Q896+S896+U896+W896+Y896</f>
        <v>260000000</v>
      </c>
      <c r="N896" s="40">
        <v>42578</v>
      </c>
      <c r="O896" s="24">
        <v>260000000</v>
      </c>
      <c r="P896" s="43">
        <v>0</v>
      </c>
      <c r="Q896" s="43">
        <v>0</v>
      </c>
      <c r="R896" s="43">
        <v>0</v>
      </c>
      <c r="S896" s="43">
        <v>0</v>
      </c>
      <c r="T896" s="43">
        <v>0</v>
      </c>
      <c r="U896" s="43">
        <v>0</v>
      </c>
      <c r="V896" s="43">
        <v>0</v>
      </c>
      <c r="W896" s="43">
        <v>0</v>
      </c>
      <c r="X896" s="43">
        <v>0</v>
      </c>
      <c r="Y896" s="223">
        <v>0</v>
      </c>
      <c r="Z896" s="339"/>
      <c r="AA896" s="228">
        <v>0</v>
      </c>
      <c r="AB896" s="43">
        <v>0</v>
      </c>
      <c r="AC896" s="43">
        <v>0</v>
      </c>
      <c r="AD896" s="43">
        <v>0</v>
      </c>
      <c r="AE896" s="43">
        <v>0</v>
      </c>
      <c r="AF896" s="223">
        <v>0</v>
      </c>
      <c r="AG896" s="234"/>
      <c r="AH896" s="228">
        <v>0</v>
      </c>
      <c r="AI896" s="56">
        <f t="shared" ref="AI896:AI959" si="159">AK896+AM896+AO896+AQ896+AS896+AU896</f>
        <v>260000000</v>
      </c>
      <c r="AJ896" s="40">
        <v>42580</v>
      </c>
      <c r="AK896" s="56">
        <v>260000000</v>
      </c>
      <c r="AL896" s="43">
        <v>0</v>
      </c>
      <c r="AM896" s="43">
        <v>0</v>
      </c>
      <c r="AN896" s="43">
        <v>0</v>
      </c>
      <c r="AO896" s="43">
        <v>0</v>
      </c>
      <c r="AP896" s="43">
        <v>0</v>
      </c>
      <c r="AQ896" s="43">
        <v>0</v>
      </c>
      <c r="AR896" s="43">
        <v>0</v>
      </c>
      <c r="AS896" s="43">
        <v>0</v>
      </c>
      <c r="AT896" s="43">
        <v>0</v>
      </c>
      <c r="AU896" s="43">
        <v>0</v>
      </c>
      <c r="AV896" s="43"/>
      <c r="AW896" s="19"/>
      <c r="AX896" s="24">
        <f t="shared" ref="AX896:AX959" si="160">K896-M896-AC896</f>
        <v>0</v>
      </c>
      <c r="AY896" s="24">
        <f t="shared" ref="AY896:AY959" si="161">M896-AI896</f>
        <v>0</v>
      </c>
      <c r="AZ896" s="24">
        <f t="shared" ref="AZ896:AZ959" si="162">K896-AI896</f>
        <v>0</v>
      </c>
      <c r="BA896" s="457">
        <f t="shared" ref="BA896:BA959" si="163">MONTH(H896)</f>
        <v>5</v>
      </c>
      <c r="BB896" s="217">
        <f t="shared" si="156"/>
        <v>1</v>
      </c>
      <c r="BC896" s="216">
        <f t="shared" ref="BC896:BC955" si="164">IF(M896=0,"Немає висновку", AI896/M896)</f>
        <v>1</v>
      </c>
      <c r="BD896" s="14">
        <f t="shared" si="157"/>
        <v>68</v>
      </c>
      <c r="BE896" s="349">
        <f t="shared" si="155"/>
        <v>260000000</v>
      </c>
    </row>
    <row r="897" spans="1:57" s="14" customFormat="1" hidden="1" x14ac:dyDescent="0.2">
      <c r="A897" s="40">
        <v>42450</v>
      </c>
      <c r="B897" s="22">
        <v>9039887140</v>
      </c>
      <c r="C897" s="22">
        <f>COUNTIF(СписМінфін!$B$2:$B$101,F897)</f>
        <v>1</v>
      </c>
      <c r="D897" s="22">
        <v>9039887140</v>
      </c>
      <c r="E897" s="22" t="str">
        <f t="shared" si="154"/>
        <v>3ТОВАРИСТВО З ОБМЕЖЕНОЮ ВIДПОВIДАЛЬНIСТЮ "ЮНАЙТЕД ЛОГІСТИК"</v>
      </c>
      <c r="F897" s="71" t="s">
        <v>7</v>
      </c>
      <c r="G897" s="41">
        <v>400027826509</v>
      </c>
      <c r="H897" s="40">
        <v>42450</v>
      </c>
      <c r="I897" s="40">
        <v>42450</v>
      </c>
      <c r="J897" s="40" t="s">
        <v>108</v>
      </c>
      <c r="K897" s="42">
        <v>66645741</v>
      </c>
      <c r="L897" s="40">
        <v>42514</v>
      </c>
      <c r="M897" s="24">
        <f t="shared" si="158"/>
        <v>0</v>
      </c>
      <c r="N897" s="43">
        <v>0</v>
      </c>
      <c r="O897" s="56">
        <v>0</v>
      </c>
      <c r="P897" s="43">
        <v>0</v>
      </c>
      <c r="Q897" s="43">
        <v>0</v>
      </c>
      <c r="R897" s="43">
        <v>0</v>
      </c>
      <c r="S897" s="43">
        <v>0</v>
      </c>
      <c r="T897" s="43">
        <v>0</v>
      </c>
      <c r="U897" s="43">
        <v>0</v>
      </c>
      <c r="V897" s="43">
        <v>0</v>
      </c>
      <c r="W897" s="43">
        <v>0</v>
      </c>
      <c r="X897" s="43">
        <v>0</v>
      </c>
      <c r="Y897" s="223">
        <v>0</v>
      </c>
      <c r="Z897" s="339"/>
      <c r="AA897" s="228">
        <v>0</v>
      </c>
      <c r="AB897" s="43">
        <v>0</v>
      </c>
      <c r="AC897" s="43">
        <v>0</v>
      </c>
      <c r="AD897" s="43">
        <v>0</v>
      </c>
      <c r="AE897" s="43">
        <v>0</v>
      </c>
      <c r="AF897" s="223">
        <v>0</v>
      </c>
      <c r="AG897" s="234"/>
      <c r="AH897" s="228">
        <v>0</v>
      </c>
      <c r="AI897" s="56">
        <f t="shared" si="159"/>
        <v>0</v>
      </c>
      <c r="AJ897" s="43">
        <v>0</v>
      </c>
      <c r="AK897" s="43">
        <v>0</v>
      </c>
      <c r="AL897" s="43">
        <v>0</v>
      </c>
      <c r="AM897" s="43">
        <v>0</v>
      </c>
      <c r="AN897" s="43">
        <v>0</v>
      </c>
      <c r="AO897" s="43">
        <v>0</v>
      </c>
      <c r="AP897" s="43">
        <v>0</v>
      </c>
      <c r="AQ897" s="43">
        <v>0</v>
      </c>
      <c r="AR897" s="43">
        <v>0</v>
      </c>
      <c r="AS897" s="43">
        <v>0</v>
      </c>
      <c r="AT897" s="43">
        <v>0</v>
      </c>
      <c r="AU897" s="43">
        <v>0</v>
      </c>
      <c r="AV897" s="43"/>
      <c r="AW897" s="19"/>
      <c r="AX897" s="24">
        <f t="shared" si="160"/>
        <v>66645741</v>
      </c>
      <c r="AY897" s="24">
        <f t="shared" si="161"/>
        <v>0</v>
      </c>
      <c r="AZ897" s="24">
        <f t="shared" si="162"/>
        <v>66645741</v>
      </c>
      <c r="BA897" s="457">
        <f t="shared" si="163"/>
        <v>3</v>
      </c>
      <c r="BB897" s="217" t="str">
        <f t="shared" si="156"/>
        <v>Немає висновку</v>
      </c>
      <c r="BC897" s="216" t="str">
        <f t="shared" si="164"/>
        <v>Немає висновку</v>
      </c>
      <c r="BD897" s="14" t="str">
        <f t="shared" si="157"/>
        <v>Немає висновку</v>
      </c>
      <c r="BE897" s="349">
        <f t="shared" si="155"/>
        <v>66645741</v>
      </c>
    </row>
    <row r="898" spans="1:57" s="14" customFormat="1" hidden="1" x14ac:dyDescent="0.2">
      <c r="A898" s="40">
        <v>42517</v>
      </c>
      <c r="B898" s="22">
        <v>9085993422</v>
      </c>
      <c r="C898" s="22">
        <f>COUNTIF(СписМінфін!$B$2:$B$101,F898)</f>
        <v>1</v>
      </c>
      <c r="D898" s="22">
        <v>9085993422</v>
      </c>
      <c r="E898" s="22" t="str">
        <f t="shared" si="154"/>
        <v>5ТОВАРИСТВО З ОБМЕЖЕНОЮ ВIДПОВIДАЛЬНIСТЮ З ІНОЗЕМНИМИ ІНВЕСТИЦІЯМИ "БНХ УКРАЇНА"</v>
      </c>
      <c r="F898" s="71" t="s">
        <v>13</v>
      </c>
      <c r="G898" s="41">
        <v>323059026537</v>
      </c>
      <c r="H898" s="40">
        <v>42517</v>
      </c>
      <c r="I898" s="40">
        <v>42517</v>
      </c>
      <c r="J898" s="40" t="s">
        <v>108</v>
      </c>
      <c r="K898" s="42">
        <v>95000</v>
      </c>
      <c r="L898" s="43">
        <v>0</v>
      </c>
      <c r="M898" s="24">
        <f t="shared" si="158"/>
        <v>0</v>
      </c>
      <c r="N898" s="43">
        <v>0</v>
      </c>
      <c r="O898" s="56">
        <v>0</v>
      </c>
      <c r="P898" s="43">
        <v>0</v>
      </c>
      <c r="Q898" s="43">
        <v>0</v>
      </c>
      <c r="R898" s="43">
        <v>0</v>
      </c>
      <c r="S898" s="43">
        <v>0</v>
      </c>
      <c r="T898" s="43">
        <v>0</v>
      </c>
      <c r="U898" s="43">
        <v>0</v>
      </c>
      <c r="V898" s="43">
        <v>0</v>
      </c>
      <c r="W898" s="43">
        <v>0</v>
      </c>
      <c r="X898" s="43">
        <v>0</v>
      </c>
      <c r="Y898" s="223">
        <v>0</v>
      </c>
      <c r="Z898" s="339"/>
      <c r="AA898" s="228">
        <v>0</v>
      </c>
      <c r="AB898" s="43">
        <v>0</v>
      </c>
      <c r="AC898" s="43">
        <v>0</v>
      </c>
      <c r="AD898" s="43">
        <v>0</v>
      </c>
      <c r="AE898" s="43">
        <v>0</v>
      </c>
      <c r="AF898" s="223">
        <v>0</v>
      </c>
      <c r="AG898" s="234"/>
      <c r="AH898" s="228">
        <v>0</v>
      </c>
      <c r="AI898" s="56">
        <f t="shared" si="159"/>
        <v>0</v>
      </c>
      <c r="AJ898" s="43">
        <v>0</v>
      </c>
      <c r="AK898" s="43">
        <v>0</v>
      </c>
      <c r="AL898" s="43">
        <v>0</v>
      </c>
      <c r="AM898" s="43">
        <v>0</v>
      </c>
      <c r="AN898" s="43">
        <v>0</v>
      </c>
      <c r="AO898" s="43">
        <v>0</v>
      </c>
      <c r="AP898" s="43">
        <v>0</v>
      </c>
      <c r="AQ898" s="43">
        <v>0</v>
      </c>
      <c r="AR898" s="43">
        <v>0</v>
      </c>
      <c r="AS898" s="43">
        <v>0</v>
      </c>
      <c r="AT898" s="43">
        <v>0</v>
      </c>
      <c r="AU898" s="43">
        <v>0</v>
      </c>
      <c r="AV898" s="43"/>
      <c r="AW898" s="19"/>
      <c r="AX898" s="24">
        <f t="shared" si="160"/>
        <v>95000</v>
      </c>
      <c r="AY898" s="24">
        <f t="shared" si="161"/>
        <v>0</v>
      </c>
      <c r="AZ898" s="24">
        <f t="shared" si="162"/>
        <v>95000</v>
      </c>
      <c r="BA898" s="457">
        <f t="shared" si="163"/>
        <v>5</v>
      </c>
      <c r="BB898" s="217" t="str">
        <f t="shared" si="156"/>
        <v>Немає висновку</v>
      </c>
      <c r="BC898" s="216" t="str">
        <f t="shared" si="164"/>
        <v>Немає висновку</v>
      </c>
      <c r="BD898" s="14" t="str">
        <f t="shared" si="157"/>
        <v>Немає висновку</v>
      </c>
      <c r="BE898" s="349">
        <f t="shared" si="155"/>
        <v>95000</v>
      </c>
    </row>
    <row r="899" spans="1:57" s="14" customFormat="1" hidden="1" x14ac:dyDescent="0.2">
      <c r="A899" s="40">
        <v>42551</v>
      </c>
      <c r="B899" s="22">
        <v>9108637056</v>
      </c>
      <c r="C899" s="22">
        <f>COUNTIF(СписМінфін!$B$2:$B$101,F899)</f>
        <v>1</v>
      </c>
      <c r="D899" s="22">
        <v>9108637056</v>
      </c>
      <c r="E899" s="22" t="str">
        <f t="shared" si="154"/>
        <v>6ТОВАРИСТВО З ОБМЕЖЕНОЮ ВIДПОВIДАЛЬНIСТЮ З ІНОЗЕМНИМИ ІНВЕСТИЦІЯМИ "БНХ УКРАЇНА"</v>
      </c>
      <c r="F899" s="71" t="s">
        <v>13</v>
      </c>
      <c r="G899" s="41">
        <v>323059026537</v>
      </c>
      <c r="H899" s="40">
        <v>42551</v>
      </c>
      <c r="I899" s="40">
        <v>42551</v>
      </c>
      <c r="J899" s="40" t="s">
        <v>108</v>
      </c>
      <c r="K899" s="42">
        <v>95000</v>
      </c>
      <c r="L899" s="43">
        <v>0</v>
      </c>
      <c r="M899" s="24">
        <f t="shared" si="158"/>
        <v>0</v>
      </c>
      <c r="N899" s="43">
        <v>0</v>
      </c>
      <c r="O899" s="56">
        <v>0</v>
      </c>
      <c r="P899" s="43">
        <v>0</v>
      </c>
      <c r="Q899" s="43">
        <v>0</v>
      </c>
      <c r="R899" s="43">
        <v>0</v>
      </c>
      <c r="S899" s="43">
        <v>0</v>
      </c>
      <c r="T899" s="43">
        <v>0</v>
      </c>
      <c r="U899" s="43">
        <v>0</v>
      </c>
      <c r="V899" s="43">
        <v>0</v>
      </c>
      <c r="W899" s="43">
        <v>0</v>
      </c>
      <c r="X899" s="43">
        <v>0</v>
      </c>
      <c r="Y899" s="223">
        <v>0</v>
      </c>
      <c r="Z899" s="339"/>
      <c r="AA899" s="228">
        <v>0</v>
      </c>
      <c r="AB899" s="43">
        <v>0</v>
      </c>
      <c r="AC899" s="43">
        <v>0</v>
      </c>
      <c r="AD899" s="43">
        <v>0</v>
      </c>
      <c r="AE899" s="43">
        <v>0</v>
      </c>
      <c r="AF899" s="223">
        <v>0</v>
      </c>
      <c r="AG899" s="234"/>
      <c r="AH899" s="228">
        <v>0</v>
      </c>
      <c r="AI899" s="56">
        <f t="shared" si="159"/>
        <v>0</v>
      </c>
      <c r="AJ899" s="43">
        <v>0</v>
      </c>
      <c r="AK899" s="43">
        <v>0</v>
      </c>
      <c r="AL899" s="43">
        <v>0</v>
      </c>
      <c r="AM899" s="43">
        <v>0</v>
      </c>
      <c r="AN899" s="43">
        <v>0</v>
      </c>
      <c r="AO899" s="43">
        <v>0</v>
      </c>
      <c r="AP899" s="43">
        <v>0</v>
      </c>
      <c r="AQ899" s="43">
        <v>0</v>
      </c>
      <c r="AR899" s="43">
        <v>0</v>
      </c>
      <c r="AS899" s="43">
        <v>0</v>
      </c>
      <c r="AT899" s="43">
        <v>0</v>
      </c>
      <c r="AU899" s="43">
        <v>0</v>
      </c>
      <c r="AV899" s="43"/>
      <c r="AW899" s="19"/>
      <c r="AX899" s="24">
        <f t="shared" si="160"/>
        <v>95000</v>
      </c>
      <c r="AY899" s="24">
        <f t="shared" si="161"/>
        <v>0</v>
      </c>
      <c r="AZ899" s="24">
        <f t="shared" si="162"/>
        <v>95000</v>
      </c>
      <c r="BA899" s="457">
        <f t="shared" si="163"/>
        <v>6</v>
      </c>
      <c r="BB899" s="217" t="str">
        <f t="shared" si="156"/>
        <v>Немає висновку</v>
      </c>
      <c r="BC899" s="216" t="str">
        <f t="shared" si="164"/>
        <v>Немає висновку</v>
      </c>
      <c r="BD899" s="14" t="str">
        <f t="shared" si="157"/>
        <v>Немає висновку</v>
      </c>
      <c r="BE899" s="349">
        <f t="shared" si="155"/>
        <v>95000</v>
      </c>
    </row>
    <row r="900" spans="1:57" s="14" customFormat="1" hidden="1" x14ac:dyDescent="0.2">
      <c r="A900" s="40">
        <v>42480</v>
      </c>
      <c r="B900" s="22">
        <v>9060790016</v>
      </c>
      <c r="C900" s="22">
        <f>COUNTIF(СписМінфін!$B$2:$B$101,F900)</f>
        <v>1</v>
      </c>
      <c r="D900" s="22">
        <v>9060790016</v>
      </c>
      <c r="E900" s="22" t="str">
        <f t="shared" si="154"/>
        <v>4ТОВАРИСТВО З ОБМЕЖЕНОЮ ВIДПОВIДАЛЬНIСТЮ З ІНОЗЕМНИМИ ІНВЕСТИЦІЯМИ "ДОКА УКРАЇНА Т.О.В."</v>
      </c>
      <c r="F900" s="71" t="s">
        <v>12</v>
      </c>
      <c r="G900" s="41">
        <v>305309526545</v>
      </c>
      <c r="H900" s="40">
        <v>42480</v>
      </c>
      <c r="I900" s="40">
        <v>42480</v>
      </c>
      <c r="J900" s="40" t="s">
        <v>108</v>
      </c>
      <c r="K900" s="42">
        <v>953993</v>
      </c>
      <c r="L900" s="43">
        <v>0</v>
      </c>
      <c r="M900" s="24">
        <f t="shared" si="158"/>
        <v>0</v>
      </c>
      <c r="N900" s="43">
        <v>0</v>
      </c>
      <c r="O900" s="56">
        <v>0</v>
      </c>
      <c r="P900" s="43">
        <v>0</v>
      </c>
      <c r="Q900" s="43">
        <v>0</v>
      </c>
      <c r="R900" s="43">
        <v>0</v>
      </c>
      <c r="S900" s="43">
        <v>0</v>
      </c>
      <c r="T900" s="43">
        <v>0</v>
      </c>
      <c r="U900" s="43">
        <v>0</v>
      </c>
      <c r="V900" s="43">
        <v>0</v>
      </c>
      <c r="W900" s="43">
        <v>0</v>
      </c>
      <c r="X900" s="43">
        <v>0</v>
      </c>
      <c r="Y900" s="223">
        <v>0</v>
      </c>
      <c r="Z900" s="339"/>
      <c r="AA900" s="228">
        <v>0</v>
      </c>
      <c r="AB900" s="43">
        <v>0</v>
      </c>
      <c r="AC900" s="43">
        <v>0</v>
      </c>
      <c r="AD900" s="43">
        <v>0</v>
      </c>
      <c r="AE900" s="43">
        <v>0</v>
      </c>
      <c r="AF900" s="223">
        <v>0</v>
      </c>
      <c r="AG900" s="234"/>
      <c r="AH900" s="228">
        <v>0</v>
      </c>
      <c r="AI900" s="56">
        <f t="shared" si="159"/>
        <v>0</v>
      </c>
      <c r="AJ900" s="43">
        <v>0</v>
      </c>
      <c r="AK900" s="43">
        <v>0</v>
      </c>
      <c r="AL900" s="43">
        <v>0</v>
      </c>
      <c r="AM900" s="43">
        <v>0</v>
      </c>
      <c r="AN900" s="43">
        <v>0</v>
      </c>
      <c r="AO900" s="43">
        <v>0</v>
      </c>
      <c r="AP900" s="43">
        <v>0</v>
      </c>
      <c r="AQ900" s="43">
        <v>0</v>
      </c>
      <c r="AR900" s="43">
        <v>0</v>
      </c>
      <c r="AS900" s="43">
        <v>0</v>
      </c>
      <c r="AT900" s="43">
        <v>0</v>
      </c>
      <c r="AU900" s="43">
        <v>0</v>
      </c>
      <c r="AV900" s="43"/>
      <c r="AW900" s="19"/>
      <c r="AX900" s="24">
        <f t="shared" si="160"/>
        <v>953993</v>
      </c>
      <c r="AY900" s="24">
        <f t="shared" si="161"/>
        <v>0</v>
      </c>
      <c r="AZ900" s="24">
        <f t="shared" si="162"/>
        <v>953993</v>
      </c>
      <c r="BA900" s="457">
        <f t="shared" si="163"/>
        <v>4</v>
      </c>
      <c r="BB900" s="217" t="str">
        <f t="shared" si="156"/>
        <v>Немає висновку</v>
      </c>
      <c r="BC900" s="216" t="str">
        <f t="shared" si="164"/>
        <v>Немає висновку</v>
      </c>
      <c r="BD900" s="14" t="str">
        <f t="shared" si="157"/>
        <v>Немає висновку</v>
      </c>
      <c r="BE900" s="349">
        <f t="shared" si="155"/>
        <v>953993</v>
      </c>
    </row>
    <row r="901" spans="1:57" s="14" customFormat="1" hidden="1" x14ac:dyDescent="0.2">
      <c r="A901" s="40">
        <v>42569</v>
      </c>
      <c r="B901" s="22">
        <v>9122788952</v>
      </c>
      <c r="C901" s="22">
        <f>COUNTIF(СписМінфін!$B$2:$B$101,F901)</f>
        <v>1</v>
      </c>
      <c r="D901" s="22">
        <v>9122788952</v>
      </c>
      <c r="E901" s="22" t="str">
        <f t="shared" ref="E901:E964" si="165">MONTH(H901)&amp;F901</f>
        <v>7ТОВАРИСТВО З ОБМЕЖЕНОЮ ВIДПОВIДАЛЬНIСТЮ З ІНОЗЕМНИМИ ІНВЕСТИЦІЯМИ "ДОКА УКРАЇНА Т.О.В."</v>
      </c>
      <c r="F901" s="71" t="s">
        <v>12</v>
      </c>
      <c r="G901" s="41">
        <v>305309526545</v>
      </c>
      <c r="H901" s="40">
        <v>42569</v>
      </c>
      <c r="I901" s="40">
        <v>42569</v>
      </c>
      <c r="J901" s="40" t="s">
        <v>108</v>
      </c>
      <c r="K901" s="42">
        <v>1876115</v>
      </c>
      <c r="L901" s="43">
        <v>0</v>
      </c>
      <c r="M901" s="24">
        <f t="shared" si="158"/>
        <v>0</v>
      </c>
      <c r="N901" s="43">
        <v>0</v>
      </c>
      <c r="O901" s="56">
        <v>0</v>
      </c>
      <c r="P901" s="43">
        <v>0</v>
      </c>
      <c r="Q901" s="43">
        <v>0</v>
      </c>
      <c r="R901" s="43">
        <v>0</v>
      </c>
      <c r="S901" s="43">
        <v>0</v>
      </c>
      <c r="T901" s="43">
        <v>0</v>
      </c>
      <c r="U901" s="43">
        <v>0</v>
      </c>
      <c r="V901" s="43">
        <v>0</v>
      </c>
      <c r="W901" s="43">
        <v>0</v>
      </c>
      <c r="X901" s="43">
        <v>0</v>
      </c>
      <c r="Y901" s="223">
        <v>0</v>
      </c>
      <c r="Z901" s="339"/>
      <c r="AA901" s="228">
        <v>0</v>
      </c>
      <c r="AB901" s="43">
        <v>0</v>
      </c>
      <c r="AC901" s="43">
        <v>0</v>
      </c>
      <c r="AD901" s="43">
        <v>0</v>
      </c>
      <c r="AE901" s="43">
        <v>0</v>
      </c>
      <c r="AF901" s="223">
        <v>0</v>
      </c>
      <c r="AG901" s="234"/>
      <c r="AH901" s="228">
        <v>0</v>
      </c>
      <c r="AI901" s="56">
        <f t="shared" si="159"/>
        <v>0</v>
      </c>
      <c r="AJ901" s="43">
        <v>0</v>
      </c>
      <c r="AK901" s="43">
        <v>0</v>
      </c>
      <c r="AL901" s="43">
        <v>0</v>
      </c>
      <c r="AM901" s="43">
        <v>0</v>
      </c>
      <c r="AN901" s="43">
        <v>0</v>
      </c>
      <c r="AO901" s="43">
        <v>0</v>
      </c>
      <c r="AP901" s="43">
        <v>0</v>
      </c>
      <c r="AQ901" s="43">
        <v>0</v>
      </c>
      <c r="AR901" s="43">
        <v>0</v>
      </c>
      <c r="AS901" s="43">
        <v>0</v>
      </c>
      <c r="AT901" s="43">
        <v>0</v>
      </c>
      <c r="AU901" s="43">
        <v>0</v>
      </c>
      <c r="AV901" s="43"/>
      <c r="AW901" s="19"/>
      <c r="AX901" s="24">
        <f t="shared" si="160"/>
        <v>1876115</v>
      </c>
      <c r="AY901" s="24">
        <f t="shared" si="161"/>
        <v>0</v>
      </c>
      <c r="AZ901" s="24">
        <f t="shared" si="162"/>
        <v>1876115</v>
      </c>
      <c r="BA901" s="457">
        <f t="shared" si="163"/>
        <v>7</v>
      </c>
      <c r="BB901" s="217" t="str">
        <f t="shared" si="156"/>
        <v>Немає висновку</v>
      </c>
      <c r="BC901" s="216" t="str">
        <f t="shared" si="164"/>
        <v>Немає висновку</v>
      </c>
      <c r="BD901" s="14" t="str">
        <f t="shared" si="157"/>
        <v>Немає висновку</v>
      </c>
      <c r="BE901" s="349">
        <f t="shared" si="155"/>
        <v>1876115</v>
      </c>
    </row>
    <row r="902" spans="1:57" s="14" customFormat="1" hidden="1" x14ac:dyDescent="0.2">
      <c r="A902" s="40">
        <v>42629</v>
      </c>
      <c r="B902" s="22">
        <v>9170000895</v>
      </c>
      <c r="C902" s="22">
        <f>COUNTIF(СписМінфін!$B$2:$B$101,F902)</f>
        <v>1</v>
      </c>
      <c r="D902" s="22">
        <v>9170000895</v>
      </c>
      <c r="E902" s="22" t="str">
        <f t="shared" si="165"/>
        <v>9ТОВАРИСТВО З ОБМЕЖЕНОЮ ВIДПОВIДАЛЬНIСТЮ З ІНОЗЕМНИМИ ІНВЕСТИЦІЯМИ "ДОКА УКРАЇНА Т.О.В."</v>
      </c>
      <c r="F902" s="71" t="s">
        <v>12</v>
      </c>
      <c r="G902" s="41">
        <v>305309526545</v>
      </c>
      <c r="H902" s="40">
        <v>42629</v>
      </c>
      <c r="I902" s="40">
        <v>42629</v>
      </c>
      <c r="J902" s="40" t="s">
        <v>108</v>
      </c>
      <c r="K902" s="42">
        <v>2082294</v>
      </c>
      <c r="L902" s="43">
        <v>0</v>
      </c>
      <c r="M902" s="24">
        <f t="shared" si="158"/>
        <v>0</v>
      </c>
      <c r="N902" s="43">
        <v>0</v>
      </c>
      <c r="O902" s="56">
        <v>0</v>
      </c>
      <c r="P902" s="43">
        <v>0</v>
      </c>
      <c r="Q902" s="43">
        <v>0</v>
      </c>
      <c r="R902" s="43">
        <v>0</v>
      </c>
      <c r="S902" s="43">
        <v>0</v>
      </c>
      <c r="T902" s="43">
        <v>0</v>
      </c>
      <c r="U902" s="43">
        <v>0</v>
      </c>
      <c r="V902" s="43">
        <v>0</v>
      </c>
      <c r="W902" s="43">
        <v>0</v>
      </c>
      <c r="X902" s="43">
        <v>0</v>
      </c>
      <c r="Y902" s="223">
        <v>0</v>
      </c>
      <c r="Z902" s="339"/>
      <c r="AA902" s="228">
        <v>0</v>
      </c>
      <c r="AB902" s="43">
        <v>0</v>
      </c>
      <c r="AC902" s="43">
        <v>0</v>
      </c>
      <c r="AD902" s="43">
        <v>0</v>
      </c>
      <c r="AE902" s="43">
        <v>0</v>
      </c>
      <c r="AF902" s="223">
        <v>0</v>
      </c>
      <c r="AG902" s="234"/>
      <c r="AH902" s="228">
        <v>0</v>
      </c>
      <c r="AI902" s="56">
        <f t="shared" si="159"/>
        <v>0</v>
      </c>
      <c r="AJ902" s="43">
        <v>0</v>
      </c>
      <c r="AK902" s="43">
        <v>0</v>
      </c>
      <c r="AL902" s="43">
        <v>0</v>
      </c>
      <c r="AM902" s="43">
        <v>0</v>
      </c>
      <c r="AN902" s="43">
        <v>0</v>
      </c>
      <c r="AO902" s="43">
        <v>0</v>
      </c>
      <c r="AP902" s="43">
        <v>0</v>
      </c>
      <c r="AQ902" s="43">
        <v>0</v>
      </c>
      <c r="AR902" s="43">
        <v>0</v>
      </c>
      <c r="AS902" s="43">
        <v>0</v>
      </c>
      <c r="AT902" s="43">
        <v>0</v>
      </c>
      <c r="AU902" s="43">
        <v>0</v>
      </c>
      <c r="AV902" s="43"/>
      <c r="AW902" s="19"/>
      <c r="AX902" s="24">
        <f t="shared" si="160"/>
        <v>2082294</v>
      </c>
      <c r="AY902" s="24">
        <f t="shared" si="161"/>
        <v>0</v>
      </c>
      <c r="AZ902" s="24">
        <f t="shared" si="162"/>
        <v>2082294</v>
      </c>
      <c r="BA902" s="457">
        <f t="shared" si="163"/>
        <v>9</v>
      </c>
      <c r="BB902" s="217" t="str">
        <f t="shared" si="156"/>
        <v>Немає висновку</v>
      </c>
      <c r="BC902" s="216" t="str">
        <f t="shared" si="164"/>
        <v>Немає висновку</v>
      </c>
      <c r="BD902" s="14" t="str">
        <f t="shared" si="157"/>
        <v>Немає висновку</v>
      </c>
      <c r="BE902" s="349">
        <f t="shared" ref="BE902:BE965" si="166">K902-AC902</f>
        <v>2082294</v>
      </c>
    </row>
    <row r="903" spans="1:57" s="14" customFormat="1" x14ac:dyDescent="0.2">
      <c r="A903" s="40">
        <v>42419</v>
      </c>
      <c r="B903" s="22">
        <v>9021193654</v>
      </c>
      <c r="C903" s="22">
        <f>COUNTIF(СписМінфін!$B$2:$B$101,F903)</f>
        <v>1</v>
      </c>
      <c r="D903" s="22">
        <v>9021193654</v>
      </c>
      <c r="E903" s="22" t="str">
        <f t="shared" si="165"/>
        <v>2ТОВАРИСТВО З ОБМЕЖЕНОЮ ВIДПОВIДАЛЬНIСТЮ СІЛЬСЬКОГОСПОДАРСЬКЕ ПІДПРИЄМСТВО "НІБУЛОН"</v>
      </c>
      <c r="F903" s="71" t="s">
        <v>40</v>
      </c>
      <c r="G903" s="41">
        <v>142911114015</v>
      </c>
      <c r="H903" s="40">
        <v>42419</v>
      </c>
      <c r="I903" s="40">
        <v>42419</v>
      </c>
      <c r="J903" s="40" t="s">
        <v>108</v>
      </c>
      <c r="K903" s="42">
        <v>52618787</v>
      </c>
      <c r="L903" s="40">
        <v>42451</v>
      </c>
      <c r="M903" s="24">
        <f t="shared" si="158"/>
        <v>15201021</v>
      </c>
      <c r="N903" s="40">
        <v>42451</v>
      </c>
      <c r="O903" s="24">
        <v>15201021</v>
      </c>
      <c r="P903" s="43">
        <v>0</v>
      </c>
      <c r="Q903" s="43">
        <v>0</v>
      </c>
      <c r="R903" s="43">
        <v>0</v>
      </c>
      <c r="S903" s="43">
        <v>0</v>
      </c>
      <c r="T903" s="43">
        <v>0</v>
      </c>
      <c r="U903" s="43">
        <v>0</v>
      </c>
      <c r="V903" s="43">
        <v>0</v>
      </c>
      <c r="W903" s="43">
        <v>0</v>
      </c>
      <c r="X903" s="43">
        <v>0</v>
      </c>
      <c r="Y903" s="223">
        <v>0</v>
      </c>
      <c r="Z903" s="339"/>
      <c r="AA903" s="228">
        <v>0</v>
      </c>
      <c r="AB903" s="43">
        <v>0</v>
      </c>
      <c r="AC903" s="43">
        <v>0</v>
      </c>
      <c r="AD903" s="43">
        <v>0</v>
      </c>
      <c r="AE903" s="43">
        <v>0</v>
      </c>
      <c r="AF903" s="223">
        <v>0</v>
      </c>
      <c r="AG903" s="234"/>
      <c r="AH903" s="228">
        <v>0</v>
      </c>
      <c r="AI903" s="56">
        <f t="shared" si="159"/>
        <v>15201021</v>
      </c>
      <c r="AJ903" s="40">
        <v>42458</v>
      </c>
      <c r="AK903" s="56">
        <v>15201021</v>
      </c>
      <c r="AL903" s="43">
        <v>0</v>
      </c>
      <c r="AM903" s="43">
        <v>0</v>
      </c>
      <c r="AN903" s="43">
        <v>0</v>
      </c>
      <c r="AO903" s="43">
        <v>0</v>
      </c>
      <c r="AP903" s="43">
        <v>0</v>
      </c>
      <c r="AQ903" s="43">
        <v>0</v>
      </c>
      <c r="AR903" s="43">
        <v>0</v>
      </c>
      <c r="AS903" s="43">
        <v>0</v>
      </c>
      <c r="AT903" s="43">
        <v>0</v>
      </c>
      <c r="AU903" s="43">
        <v>0</v>
      </c>
      <c r="AV903" s="43"/>
      <c r="AW903" s="19"/>
      <c r="AX903" s="24">
        <f t="shared" si="160"/>
        <v>37417766</v>
      </c>
      <c r="AY903" s="24">
        <f t="shared" si="161"/>
        <v>0</v>
      </c>
      <c r="AZ903" s="24">
        <f t="shared" si="162"/>
        <v>37417766</v>
      </c>
      <c r="BA903" s="457">
        <f t="shared" si="163"/>
        <v>2</v>
      </c>
      <c r="BB903" s="217">
        <f t="shared" si="156"/>
        <v>0.28888961275371094</v>
      </c>
      <c r="BC903" s="216">
        <f t="shared" si="164"/>
        <v>1</v>
      </c>
      <c r="BD903" s="14">
        <f t="shared" si="157"/>
        <v>32</v>
      </c>
      <c r="BE903" s="349">
        <f t="shared" si="166"/>
        <v>52618787</v>
      </c>
    </row>
    <row r="904" spans="1:57" s="14" customFormat="1" x14ac:dyDescent="0.2">
      <c r="A904" s="40">
        <v>42446</v>
      </c>
      <c r="B904" s="22">
        <v>9037768897</v>
      </c>
      <c r="C904" s="22">
        <f>COUNTIF(СписМінфін!$B$2:$B$101,F904)</f>
        <v>1</v>
      </c>
      <c r="D904" s="22">
        <v>9037768897</v>
      </c>
      <c r="E904" s="22" t="str">
        <f t="shared" si="165"/>
        <v>3ТОВАРИСТВО З ОБМЕЖЕНОЮ ВIДПОВIДАЛЬНIСТЮ СІЛЬСЬКОГОСПОДАРСЬКЕ ПІДПРИЄМСТВО "НІБУЛОН"</v>
      </c>
      <c r="F904" s="71" t="s">
        <v>40</v>
      </c>
      <c r="G904" s="41">
        <v>142911114015</v>
      </c>
      <c r="H904" s="40">
        <v>42446</v>
      </c>
      <c r="I904" s="40">
        <v>42446</v>
      </c>
      <c r="J904" s="40" t="s">
        <v>108</v>
      </c>
      <c r="K904" s="42">
        <v>88235011</v>
      </c>
      <c r="L904" s="40">
        <v>42480</v>
      </c>
      <c r="M904" s="24">
        <f t="shared" si="158"/>
        <v>88235011</v>
      </c>
      <c r="N904" s="40">
        <v>42481</v>
      </c>
      <c r="O904" s="24">
        <v>88235011</v>
      </c>
      <c r="P904" s="43">
        <v>0</v>
      </c>
      <c r="Q904" s="43">
        <v>0</v>
      </c>
      <c r="R904" s="43">
        <v>0</v>
      </c>
      <c r="S904" s="43">
        <v>0</v>
      </c>
      <c r="T904" s="43">
        <v>0</v>
      </c>
      <c r="U904" s="43">
        <v>0</v>
      </c>
      <c r="V904" s="43">
        <v>0</v>
      </c>
      <c r="W904" s="43">
        <v>0</v>
      </c>
      <c r="X904" s="43">
        <v>0</v>
      </c>
      <c r="Y904" s="223">
        <v>0</v>
      </c>
      <c r="Z904" s="234"/>
      <c r="AA904" s="228">
        <v>0</v>
      </c>
      <c r="AB904" s="43">
        <v>0</v>
      </c>
      <c r="AC904" s="43">
        <v>0</v>
      </c>
      <c r="AD904" s="43">
        <v>0</v>
      </c>
      <c r="AE904" s="43">
        <v>0</v>
      </c>
      <c r="AF904" s="223">
        <v>0</v>
      </c>
      <c r="AG904" s="234"/>
      <c r="AH904" s="228">
        <v>0</v>
      </c>
      <c r="AI904" s="56">
        <f t="shared" si="159"/>
        <v>88235011</v>
      </c>
      <c r="AJ904" s="40">
        <v>42489</v>
      </c>
      <c r="AK904" s="56">
        <v>88235011</v>
      </c>
      <c r="AL904" s="43">
        <v>0</v>
      </c>
      <c r="AM904" s="43">
        <v>0</v>
      </c>
      <c r="AN904" s="43">
        <v>0</v>
      </c>
      <c r="AO904" s="43">
        <v>0</v>
      </c>
      <c r="AP904" s="43">
        <v>0</v>
      </c>
      <c r="AQ904" s="43">
        <v>0</v>
      </c>
      <c r="AR904" s="43">
        <v>0</v>
      </c>
      <c r="AS904" s="43">
        <v>0</v>
      </c>
      <c r="AT904" s="43">
        <v>0</v>
      </c>
      <c r="AU904" s="43">
        <v>0</v>
      </c>
      <c r="AV904" s="43"/>
      <c r="AW904" s="19"/>
      <c r="AX904" s="24">
        <f t="shared" si="160"/>
        <v>0</v>
      </c>
      <c r="AY904" s="24">
        <f t="shared" si="161"/>
        <v>0</v>
      </c>
      <c r="AZ904" s="24">
        <f t="shared" si="162"/>
        <v>0</v>
      </c>
      <c r="BA904" s="457">
        <f t="shared" si="163"/>
        <v>3</v>
      </c>
      <c r="BB904" s="217">
        <f t="shared" ref="BB904:BB965" si="167">IF(M904=0,"Немає висновку",M904/(K904-AC904))</f>
        <v>1</v>
      </c>
      <c r="BC904" s="216">
        <f t="shared" si="164"/>
        <v>1</v>
      </c>
      <c r="BD904" s="14">
        <f t="shared" si="157"/>
        <v>35</v>
      </c>
      <c r="BE904" s="349">
        <f t="shared" si="166"/>
        <v>88235011</v>
      </c>
    </row>
    <row r="905" spans="1:57" s="14" customFormat="1" hidden="1" x14ac:dyDescent="0.2">
      <c r="A905" s="40">
        <v>42457</v>
      </c>
      <c r="B905" s="22">
        <v>9044084736</v>
      </c>
      <c r="C905" s="22">
        <f>COUNTIF(СписМінфін!$B$2:$B$101,F905)</f>
        <v>1</v>
      </c>
      <c r="D905" s="22">
        <v>9044084736</v>
      </c>
      <c r="E905" s="22" t="str">
        <f t="shared" si="165"/>
        <v>3ТОВАРИСТВО З ОБМЕЖЕНОЮ ВIДПОВIДАЛЬНIСТЮ СІЛЬСЬКОГОСПОДАРСЬКЕ ПІДПРИЄМСТВО "НІБУЛОН"</v>
      </c>
      <c r="F905" s="71" t="s">
        <v>40</v>
      </c>
      <c r="G905" s="41">
        <v>142911114015</v>
      </c>
      <c r="H905" s="40">
        <v>42457</v>
      </c>
      <c r="I905" s="40">
        <v>42457</v>
      </c>
      <c r="J905" s="40" t="s">
        <v>108</v>
      </c>
      <c r="K905" s="42">
        <v>30045234</v>
      </c>
      <c r="L905" s="43">
        <v>0</v>
      </c>
      <c r="M905" s="24">
        <f t="shared" si="158"/>
        <v>0</v>
      </c>
      <c r="N905" s="43">
        <v>0</v>
      </c>
      <c r="O905" s="56">
        <v>0</v>
      </c>
      <c r="P905" s="43">
        <v>0</v>
      </c>
      <c r="Q905" s="43">
        <v>0</v>
      </c>
      <c r="R905" s="43">
        <v>0</v>
      </c>
      <c r="S905" s="43">
        <v>0</v>
      </c>
      <c r="T905" s="43">
        <v>0</v>
      </c>
      <c r="U905" s="43">
        <v>0</v>
      </c>
      <c r="V905" s="43">
        <v>0</v>
      </c>
      <c r="W905" s="43">
        <v>0</v>
      </c>
      <c r="X905" s="43">
        <v>0</v>
      </c>
      <c r="Y905" s="223">
        <v>0</v>
      </c>
      <c r="Z905" s="234"/>
      <c r="AA905" s="228">
        <v>0</v>
      </c>
      <c r="AB905" s="43">
        <v>0</v>
      </c>
      <c r="AC905" s="43">
        <v>0</v>
      </c>
      <c r="AD905" s="43">
        <v>0</v>
      </c>
      <c r="AE905" s="43">
        <v>0</v>
      </c>
      <c r="AF905" s="223">
        <v>0</v>
      </c>
      <c r="AG905" s="234"/>
      <c r="AH905" s="228">
        <v>0</v>
      </c>
      <c r="AI905" s="56">
        <f t="shared" si="159"/>
        <v>0</v>
      </c>
      <c r="AJ905" s="43">
        <v>0</v>
      </c>
      <c r="AK905" s="43">
        <v>0</v>
      </c>
      <c r="AL905" s="43">
        <v>0</v>
      </c>
      <c r="AM905" s="43">
        <v>0</v>
      </c>
      <c r="AN905" s="43">
        <v>0</v>
      </c>
      <c r="AO905" s="43">
        <v>0</v>
      </c>
      <c r="AP905" s="43">
        <v>0</v>
      </c>
      <c r="AQ905" s="43">
        <v>0</v>
      </c>
      <c r="AR905" s="43">
        <v>0</v>
      </c>
      <c r="AS905" s="43">
        <v>0</v>
      </c>
      <c r="AT905" s="43">
        <v>0</v>
      </c>
      <c r="AU905" s="43">
        <v>0</v>
      </c>
      <c r="AV905" s="43"/>
      <c r="AW905" s="19"/>
      <c r="AX905" s="24">
        <f t="shared" si="160"/>
        <v>30045234</v>
      </c>
      <c r="AY905" s="24">
        <f t="shared" si="161"/>
        <v>0</v>
      </c>
      <c r="AZ905" s="24">
        <f t="shared" si="162"/>
        <v>30045234</v>
      </c>
      <c r="BA905" s="457">
        <f t="shared" si="163"/>
        <v>3</v>
      </c>
      <c r="BB905" s="217" t="str">
        <f t="shared" si="167"/>
        <v>Немає висновку</v>
      </c>
      <c r="BC905" s="216" t="str">
        <f t="shared" si="164"/>
        <v>Немає висновку</v>
      </c>
      <c r="BD905" s="14" t="str">
        <f t="shared" si="157"/>
        <v>Немає висновку</v>
      </c>
      <c r="BE905" s="349">
        <f t="shared" si="166"/>
        <v>30045234</v>
      </c>
    </row>
    <row r="906" spans="1:57" s="14" customFormat="1" x14ac:dyDescent="0.2">
      <c r="A906" s="40">
        <v>42475</v>
      </c>
      <c r="B906" s="22">
        <v>9057742461</v>
      </c>
      <c r="C906" s="22">
        <f>COUNTIF(СписМінфін!$B$2:$B$101,F906)</f>
        <v>1</v>
      </c>
      <c r="D906" s="22">
        <v>9057742461</v>
      </c>
      <c r="E906" s="22" t="str">
        <f t="shared" si="165"/>
        <v>4ТОВАРИСТВО З ОБМЕЖЕНОЮ ВIДПОВIДАЛЬНIСТЮ СІЛЬСЬКОГОСПОДАРСЬКЕ ПІДПРИЄМСТВО "НІБУЛОН"</v>
      </c>
      <c r="F906" s="71" t="s">
        <v>40</v>
      </c>
      <c r="G906" s="41">
        <v>142911114015</v>
      </c>
      <c r="H906" s="40">
        <v>42475</v>
      </c>
      <c r="I906" s="40">
        <v>42475</v>
      </c>
      <c r="J906" s="40" t="s">
        <v>108</v>
      </c>
      <c r="K906" s="42">
        <v>133710521</v>
      </c>
      <c r="L906" s="40">
        <v>42564</v>
      </c>
      <c r="M906" s="24">
        <f t="shared" si="158"/>
        <v>132288392.8</v>
      </c>
      <c r="N906" s="40">
        <v>42564</v>
      </c>
      <c r="O906" s="24">
        <v>132288392.8</v>
      </c>
      <c r="P906" s="43">
        <v>0</v>
      </c>
      <c r="Q906" s="43">
        <v>0</v>
      </c>
      <c r="R906" s="43">
        <v>0</v>
      </c>
      <c r="S906" s="43">
        <v>0</v>
      </c>
      <c r="T906" s="43">
        <v>0</v>
      </c>
      <c r="U906" s="43">
        <v>0</v>
      </c>
      <c r="V906" s="43">
        <v>0</v>
      </c>
      <c r="W906" s="43">
        <v>0</v>
      </c>
      <c r="X906" s="43">
        <v>0</v>
      </c>
      <c r="Y906" s="223">
        <v>0</v>
      </c>
      <c r="Z906" s="234"/>
      <c r="AA906" s="228">
        <v>0</v>
      </c>
      <c r="AB906" s="43">
        <v>0</v>
      </c>
      <c r="AC906" s="43">
        <v>0</v>
      </c>
      <c r="AD906" s="43">
        <v>0</v>
      </c>
      <c r="AE906" s="43">
        <v>0</v>
      </c>
      <c r="AF906" s="223">
        <v>0</v>
      </c>
      <c r="AG906" s="234"/>
      <c r="AH906" s="228">
        <v>0</v>
      </c>
      <c r="AI906" s="56">
        <f t="shared" si="159"/>
        <v>132288392.8</v>
      </c>
      <c r="AJ906" s="40">
        <v>42566</v>
      </c>
      <c r="AK906" s="56">
        <v>132288392.8</v>
      </c>
      <c r="AL906" s="43">
        <v>0</v>
      </c>
      <c r="AM906" s="43">
        <v>0</v>
      </c>
      <c r="AN906" s="43">
        <v>0</v>
      </c>
      <c r="AO906" s="43">
        <v>0</v>
      </c>
      <c r="AP906" s="43">
        <v>0</v>
      </c>
      <c r="AQ906" s="43">
        <v>0</v>
      </c>
      <c r="AR906" s="43">
        <v>0</v>
      </c>
      <c r="AS906" s="43">
        <v>0</v>
      </c>
      <c r="AT906" s="43">
        <v>0</v>
      </c>
      <c r="AU906" s="43">
        <v>0</v>
      </c>
      <c r="AV906" s="43"/>
      <c r="AW906" s="19"/>
      <c r="AX906" s="24">
        <f t="shared" si="160"/>
        <v>1422128.200000003</v>
      </c>
      <c r="AY906" s="24">
        <f t="shared" si="161"/>
        <v>0</v>
      </c>
      <c r="AZ906" s="24">
        <f t="shared" si="162"/>
        <v>1422128.200000003</v>
      </c>
      <c r="BA906" s="457">
        <f t="shared" si="163"/>
        <v>4</v>
      </c>
      <c r="BB906" s="217">
        <f t="shared" si="167"/>
        <v>0.98936412640258875</v>
      </c>
      <c r="BC906" s="216">
        <f t="shared" si="164"/>
        <v>1</v>
      </c>
      <c r="BD906" s="14">
        <f t="shared" si="157"/>
        <v>89</v>
      </c>
      <c r="BE906" s="349">
        <f t="shared" si="166"/>
        <v>133710521</v>
      </c>
    </row>
    <row r="907" spans="1:57" s="14" customFormat="1" x14ac:dyDescent="0.2">
      <c r="A907" s="40">
        <v>42506</v>
      </c>
      <c r="B907" s="22">
        <v>9078794413</v>
      </c>
      <c r="C907" s="22">
        <f>COUNTIF(СписМінфін!$B$2:$B$101,F907)</f>
        <v>1</v>
      </c>
      <c r="D907" s="22">
        <v>9078794413</v>
      </c>
      <c r="E907" s="22" t="str">
        <f t="shared" si="165"/>
        <v>5ТОВАРИСТВО З ОБМЕЖЕНОЮ ВIДПОВIДАЛЬНIСТЮ СІЛЬСЬКОГОСПОДАРСЬКЕ ПІДПРИЄМСТВО "НІБУЛОН"</v>
      </c>
      <c r="F907" s="71" t="s">
        <v>40</v>
      </c>
      <c r="G907" s="41">
        <v>142911114015</v>
      </c>
      <c r="H907" s="40">
        <v>42506</v>
      </c>
      <c r="I907" s="40">
        <v>42506</v>
      </c>
      <c r="J907" s="40" t="s">
        <v>108</v>
      </c>
      <c r="K907" s="42">
        <v>142779103</v>
      </c>
      <c r="L907" s="40">
        <v>42571</v>
      </c>
      <c r="M907" s="24">
        <f t="shared" si="158"/>
        <v>126646912</v>
      </c>
      <c r="N907" s="40">
        <v>42572</v>
      </c>
      <c r="O907" s="24">
        <v>126646912</v>
      </c>
      <c r="P907" s="43">
        <v>0</v>
      </c>
      <c r="Q907" s="43">
        <v>0</v>
      </c>
      <c r="R907" s="43">
        <v>0</v>
      </c>
      <c r="S907" s="43">
        <v>0</v>
      </c>
      <c r="T907" s="43">
        <v>0</v>
      </c>
      <c r="U907" s="43">
        <v>0</v>
      </c>
      <c r="V907" s="43">
        <v>0</v>
      </c>
      <c r="W907" s="43">
        <v>0</v>
      </c>
      <c r="X907" s="43">
        <v>0</v>
      </c>
      <c r="Y907" s="223">
        <v>0</v>
      </c>
      <c r="Z907" s="234"/>
      <c r="AA907" s="228">
        <v>0</v>
      </c>
      <c r="AB907" s="43">
        <v>0</v>
      </c>
      <c r="AC907" s="43">
        <v>0</v>
      </c>
      <c r="AD907" s="43">
        <v>0</v>
      </c>
      <c r="AE907" s="43">
        <v>0</v>
      </c>
      <c r="AF907" s="223">
        <v>0</v>
      </c>
      <c r="AG907" s="234"/>
      <c r="AH907" s="228">
        <v>0</v>
      </c>
      <c r="AI907" s="56">
        <f t="shared" si="159"/>
        <v>126646912</v>
      </c>
      <c r="AJ907" s="40">
        <v>42576</v>
      </c>
      <c r="AK907" s="56">
        <v>126646912</v>
      </c>
      <c r="AL907" s="43">
        <v>0</v>
      </c>
      <c r="AM907" s="43">
        <v>0</v>
      </c>
      <c r="AN907" s="43">
        <v>0</v>
      </c>
      <c r="AO907" s="43">
        <v>0</v>
      </c>
      <c r="AP907" s="43">
        <v>0</v>
      </c>
      <c r="AQ907" s="43">
        <v>0</v>
      </c>
      <c r="AR907" s="43">
        <v>0</v>
      </c>
      <c r="AS907" s="43">
        <v>0</v>
      </c>
      <c r="AT907" s="43">
        <v>0</v>
      </c>
      <c r="AU907" s="43">
        <v>0</v>
      </c>
      <c r="AV907" s="43"/>
      <c r="AW907" s="19"/>
      <c r="AX907" s="24">
        <f t="shared" si="160"/>
        <v>16132191</v>
      </c>
      <c r="AY907" s="24">
        <f t="shared" si="161"/>
        <v>0</v>
      </c>
      <c r="AZ907" s="24">
        <f t="shared" si="162"/>
        <v>16132191</v>
      </c>
      <c r="BA907" s="457">
        <f t="shared" si="163"/>
        <v>5</v>
      </c>
      <c r="BB907" s="217">
        <f t="shared" si="167"/>
        <v>0.88701294054214641</v>
      </c>
      <c r="BC907" s="216">
        <f t="shared" si="164"/>
        <v>1</v>
      </c>
      <c r="BD907" s="14">
        <f t="shared" si="157"/>
        <v>66</v>
      </c>
      <c r="BE907" s="349">
        <f t="shared" si="166"/>
        <v>142779103</v>
      </c>
    </row>
    <row r="908" spans="1:57" s="14" customFormat="1" x14ac:dyDescent="0.2">
      <c r="A908" s="40">
        <v>42542</v>
      </c>
      <c r="B908" s="22">
        <v>9103327117</v>
      </c>
      <c r="C908" s="22">
        <f>COUNTIF(СписМінфін!$B$2:$B$101,F908)</f>
        <v>1</v>
      </c>
      <c r="D908" s="22">
        <v>9103327117</v>
      </c>
      <c r="E908" s="22" t="str">
        <f t="shared" si="165"/>
        <v>6ТОВАРИСТВО З ОБМЕЖЕНОЮ ВIДПОВIДАЛЬНIСТЮ СІЛЬСЬКОГОСПОДАРСЬКЕ ПІДПРИЄМСТВО "НІБУЛОН"</v>
      </c>
      <c r="F908" s="71" t="s">
        <v>40</v>
      </c>
      <c r="G908" s="41">
        <v>142911114015</v>
      </c>
      <c r="H908" s="40">
        <v>42542</v>
      </c>
      <c r="I908" s="40">
        <v>42542</v>
      </c>
      <c r="J908" s="40" t="s">
        <v>108</v>
      </c>
      <c r="K908" s="42">
        <v>108555991</v>
      </c>
      <c r="L908" s="40">
        <v>42600</v>
      </c>
      <c r="M908" s="24">
        <f t="shared" si="158"/>
        <v>104644076.38</v>
      </c>
      <c r="N908" s="40">
        <v>42600</v>
      </c>
      <c r="O908" s="24">
        <v>104008053.94</v>
      </c>
      <c r="P908" s="31">
        <v>42724</v>
      </c>
      <c r="Q908" s="32">
        <v>193971.61</v>
      </c>
      <c r="R908" s="31">
        <v>42788</v>
      </c>
      <c r="S908" s="32">
        <v>442050.83</v>
      </c>
      <c r="T908" s="43">
        <v>0</v>
      </c>
      <c r="U908" s="43">
        <v>0</v>
      </c>
      <c r="V908" s="43">
        <v>0</v>
      </c>
      <c r="W908" s="43">
        <v>0</v>
      </c>
      <c r="X908" s="43">
        <v>0</v>
      </c>
      <c r="Y908" s="223">
        <v>0</v>
      </c>
      <c r="Z908" s="234"/>
      <c r="AA908" s="228">
        <v>0</v>
      </c>
      <c r="AB908" s="43">
        <v>0</v>
      </c>
      <c r="AC908" s="43">
        <v>0</v>
      </c>
      <c r="AD908" s="43">
        <v>0</v>
      </c>
      <c r="AE908" s="43">
        <v>0</v>
      </c>
      <c r="AF908" s="223">
        <v>0</v>
      </c>
      <c r="AG908" s="234"/>
      <c r="AH908" s="228">
        <v>0</v>
      </c>
      <c r="AI908" s="56">
        <f t="shared" si="159"/>
        <v>104644076.38</v>
      </c>
      <c r="AJ908" s="23">
        <v>42613</v>
      </c>
      <c r="AK908" s="57">
        <v>104644076.38</v>
      </c>
      <c r="AL908" s="43">
        <v>0</v>
      </c>
      <c r="AM908" s="43">
        <v>0</v>
      </c>
      <c r="AN908" s="43">
        <v>0</v>
      </c>
      <c r="AO908" s="43">
        <v>0</v>
      </c>
      <c r="AP908" s="43">
        <v>0</v>
      </c>
      <c r="AQ908" s="43">
        <v>0</v>
      </c>
      <c r="AR908" s="43">
        <v>0</v>
      </c>
      <c r="AS908" s="43">
        <v>0</v>
      </c>
      <c r="AT908" s="43">
        <v>0</v>
      </c>
      <c r="AU908" s="43">
        <v>0</v>
      </c>
      <c r="AV908" s="43"/>
      <c r="AW908" s="19"/>
      <c r="AX908" s="24">
        <f t="shared" si="160"/>
        <v>3911914.6200000048</v>
      </c>
      <c r="AY908" s="24">
        <f t="shared" si="161"/>
        <v>0</v>
      </c>
      <c r="AZ908" s="24">
        <f t="shared" si="162"/>
        <v>3911914.6200000048</v>
      </c>
      <c r="BA908" s="457">
        <f t="shared" si="163"/>
        <v>6</v>
      </c>
      <c r="BB908" s="217">
        <f t="shared" si="167"/>
        <v>0.96396408356679264</v>
      </c>
      <c r="BC908" s="216">
        <f t="shared" si="164"/>
        <v>1</v>
      </c>
      <c r="BD908" s="14">
        <f t="shared" si="157"/>
        <v>58</v>
      </c>
      <c r="BE908" s="349">
        <f t="shared" si="166"/>
        <v>108555991</v>
      </c>
    </row>
    <row r="909" spans="1:57" s="14" customFormat="1" x14ac:dyDescent="0.2">
      <c r="A909" s="40">
        <v>42569</v>
      </c>
      <c r="B909" s="22">
        <v>9123546437</v>
      </c>
      <c r="C909" s="22">
        <f>COUNTIF(СписМінфін!$B$2:$B$101,F909)</f>
        <v>1</v>
      </c>
      <c r="D909" s="22">
        <v>9123546437</v>
      </c>
      <c r="E909" s="22" t="str">
        <f t="shared" si="165"/>
        <v>7ТОВАРИСТВО З ОБМЕЖЕНОЮ ВIДПОВIДАЛЬНIСТЮ СІЛЬСЬКОГОСПОДАРСЬКЕ ПІДПРИЄМСТВО "НІБУЛОН"</v>
      </c>
      <c r="F909" s="71" t="s">
        <v>40</v>
      </c>
      <c r="G909" s="41">
        <v>142911114015</v>
      </c>
      <c r="H909" s="40">
        <v>42569</v>
      </c>
      <c r="I909" s="40">
        <v>42569</v>
      </c>
      <c r="J909" s="40" t="s">
        <v>108</v>
      </c>
      <c r="K909" s="42">
        <v>196417341</v>
      </c>
      <c r="L909" s="40">
        <v>42636</v>
      </c>
      <c r="M909" s="24">
        <f t="shared" si="158"/>
        <v>180603975.32999998</v>
      </c>
      <c r="N909" s="31">
        <v>42636</v>
      </c>
      <c r="O909" s="30">
        <v>164682648.00999999</v>
      </c>
      <c r="P909" s="31">
        <v>42696</v>
      </c>
      <c r="Q909" s="32">
        <v>2551735.0699999998</v>
      </c>
      <c r="R909" s="31">
        <v>42724</v>
      </c>
      <c r="S909" s="32">
        <v>4410558.7699999996</v>
      </c>
      <c r="T909" s="31">
        <v>42755</v>
      </c>
      <c r="U909" s="30">
        <v>2730579.09</v>
      </c>
      <c r="V909" s="31">
        <v>42788</v>
      </c>
      <c r="W909" s="30">
        <v>3453953</v>
      </c>
      <c r="X909" s="31">
        <v>42823</v>
      </c>
      <c r="Y909" s="463">
        <v>2774501.39</v>
      </c>
      <c r="Z909" s="235"/>
      <c r="AA909" s="228">
        <v>0</v>
      </c>
      <c r="AB909" s="43">
        <v>0</v>
      </c>
      <c r="AC909" s="43">
        <v>0</v>
      </c>
      <c r="AD909" s="43">
        <v>0</v>
      </c>
      <c r="AE909" s="43">
        <v>0</v>
      </c>
      <c r="AF909" s="223">
        <v>0</v>
      </c>
      <c r="AG909" s="234"/>
      <c r="AH909" s="228">
        <v>0</v>
      </c>
      <c r="AI909" s="56">
        <f t="shared" si="159"/>
        <v>177829473.94</v>
      </c>
      <c r="AJ909" s="31">
        <v>42642</v>
      </c>
      <c r="AK909" s="30">
        <v>164682648.00999999</v>
      </c>
      <c r="AL909" s="31">
        <v>42704</v>
      </c>
      <c r="AM909" s="30">
        <v>2551735.0699999998</v>
      </c>
      <c r="AN909" s="31">
        <v>42726</v>
      </c>
      <c r="AO909" s="464">
        <v>4410558.7699999996</v>
      </c>
      <c r="AP909" s="31">
        <v>42780</v>
      </c>
      <c r="AQ909" s="30">
        <v>2730579.09</v>
      </c>
      <c r="AR909" s="31">
        <v>42793</v>
      </c>
      <c r="AS909" s="30">
        <v>3453953</v>
      </c>
      <c r="AT909" s="43">
        <v>0</v>
      </c>
      <c r="AU909" s="43">
        <v>0</v>
      </c>
      <c r="AV909" s="43"/>
      <c r="AW909" s="19"/>
      <c r="AX909" s="24">
        <f t="shared" si="160"/>
        <v>15813365.670000017</v>
      </c>
      <c r="AY909" s="24">
        <f t="shared" si="161"/>
        <v>2774501.3899999857</v>
      </c>
      <c r="AZ909" s="24">
        <f t="shared" si="162"/>
        <v>18587867.060000002</v>
      </c>
      <c r="BA909" s="457">
        <f t="shared" si="163"/>
        <v>7</v>
      </c>
      <c r="BB909" s="217">
        <f t="shared" si="167"/>
        <v>0.91949099000377965</v>
      </c>
      <c r="BC909" s="216">
        <f t="shared" si="164"/>
        <v>0.9846376505006027</v>
      </c>
      <c r="BD909" s="14">
        <f t="shared" si="157"/>
        <v>67</v>
      </c>
      <c r="BE909" s="349">
        <f t="shared" si="166"/>
        <v>196417341</v>
      </c>
    </row>
    <row r="910" spans="1:57" s="14" customFormat="1" x14ac:dyDescent="0.2">
      <c r="A910" s="40">
        <v>42599</v>
      </c>
      <c r="B910" s="22">
        <v>9148388280</v>
      </c>
      <c r="C910" s="22">
        <f>COUNTIF(СписМінфін!$B$2:$B$101,F910)</f>
        <v>1</v>
      </c>
      <c r="D910" s="22">
        <v>9148388280</v>
      </c>
      <c r="E910" s="22" t="str">
        <f t="shared" si="165"/>
        <v>8ТОВАРИСТВО З ОБМЕЖЕНОЮ ВIДПОВIДАЛЬНIСТЮ СІЛЬСЬКОГОСПОДАРСЬКЕ ПІДПРИЄМСТВО "НІБУЛОН"</v>
      </c>
      <c r="F910" s="71" t="s">
        <v>40</v>
      </c>
      <c r="G910" s="41">
        <v>142911114015</v>
      </c>
      <c r="H910" s="40">
        <v>42599</v>
      </c>
      <c r="I910" s="40">
        <v>42599</v>
      </c>
      <c r="J910" s="40" t="s">
        <v>108</v>
      </c>
      <c r="K910" s="42">
        <v>455199623</v>
      </c>
      <c r="L910" s="40">
        <v>42655</v>
      </c>
      <c r="M910" s="24">
        <f t="shared" si="158"/>
        <v>429404493.66999996</v>
      </c>
      <c r="N910" s="31">
        <v>42655</v>
      </c>
      <c r="O910" s="30">
        <v>416570141.23000002</v>
      </c>
      <c r="P910" s="31">
        <v>42696</v>
      </c>
      <c r="Q910" s="30">
        <v>1564017.78</v>
      </c>
      <c r="R910" s="31">
        <v>42724</v>
      </c>
      <c r="S910" s="30">
        <v>109751.08</v>
      </c>
      <c r="T910" s="31">
        <v>42755</v>
      </c>
      <c r="U910" s="30">
        <v>108500</v>
      </c>
      <c r="V910" s="31">
        <v>42788</v>
      </c>
      <c r="W910" s="30">
        <v>8613900.2699999996</v>
      </c>
      <c r="X910" s="31">
        <v>42823</v>
      </c>
      <c r="Y910" s="463">
        <v>2438183.31</v>
      </c>
      <c r="Z910" s="235"/>
      <c r="AA910" s="228">
        <v>0</v>
      </c>
      <c r="AB910" s="43">
        <v>0</v>
      </c>
      <c r="AC910" s="43">
        <v>0</v>
      </c>
      <c r="AD910" s="43">
        <v>0</v>
      </c>
      <c r="AE910" s="43">
        <v>0</v>
      </c>
      <c r="AF910" s="223">
        <v>0</v>
      </c>
      <c r="AG910" s="234"/>
      <c r="AH910" s="228">
        <v>0</v>
      </c>
      <c r="AI910" s="56">
        <f t="shared" si="159"/>
        <v>429404493.66999996</v>
      </c>
      <c r="AJ910" s="31">
        <v>42661</v>
      </c>
      <c r="AK910" s="30">
        <v>416570141.23000002</v>
      </c>
      <c r="AL910" s="31">
        <v>42704</v>
      </c>
      <c r="AM910" s="30">
        <v>1564017.78</v>
      </c>
      <c r="AN910" s="31">
        <v>42726</v>
      </c>
      <c r="AO910" s="30">
        <v>109751.08</v>
      </c>
      <c r="AP910" s="31">
        <v>42780</v>
      </c>
      <c r="AQ910" s="32">
        <v>108500</v>
      </c>
      <c r="AR910" s="31">
        <v>42793</v>
      </c>
      <c r="AS910" s="32">
        <v>8613900.2699999996</v>
      </c>
      <c r="AT910" s="31">
        <v>42823</v>
      </c>
      <c r="AU910" s="32">
        <v>2438183.31</v>
      </c>
      <c r="AV910" s="32"/>
      <c r="AW910" s="19"/>
      <c r="AX910" s="24">
        <f t="shared" si="160"/>
        <v>25795129.330000043</v>
      </c>
      <c r="AY910" s="24">
        <f t="shared" si="161"/>
        <v>0</v>
      </c>
      <c r="AZ910" s="24">
        <f t="shared" si="162"/>
        <v>25795129.330000043</v>
      </c>
      <c r="BA910" s="457">
        <f t="shared" si="163"/>
        <v>8</v>
      </c>
      <c r="BB910" s="217">
        <f t="shared" si="167"/>
        <v>0.94333227000497744</v>
      </c>
      <c r="BC910" s="216">
        <f t="shared" si="164"/>
        <v>1</v>
      </c>
      <c r="BD910" s="14">
        <f t="shared" si="157"/>
        <v>56</v>
      </c>
      <c r="BE910" s="349">
        <f t="shared" si="166"/>
        <v>455199623</v>
      </c>
    </row>
    <row r="911" spans="1:57" s="14" customFormat="1" x14ac:dyDescent="0.2">
      <c r="A911" s="40">
        <v>42630</v>
      </c>
      <c r="B911" s="22">
        <v>9171098467</v>
      </c>
      <c r="C911" s="22">
        <f>COUNTIF(СписМінфін!$B$2:$B$101,F911)</f>
        <v>1</v>
      </c>
      <c r="D911" s="22">
        <v>9171098467</v>
      </c>
      <c r="E911" s="22" t="str">
        <f t="shared" si="165"/>
        <v>9ТОВАРИСТВО З ОБМЕЖЕНОЮ ВIДПОВIДАЛЬНIСТЮ СІЛЬСЬКОГОСПОДАРСЬКЕ ПІДПРИЄМСТВО "НІБУЛОН"</v>
      </c>
      <c r="F911" s="71" t="s">
        <v>40</v>
      </c>
      <c r="G911" s="41">
        <v>142911114015</v>
      </c>
      <c r="H911" s="40">
        <v>42630</v>
      </c>
      <c r="I911" s="40">
        <v>42630</v>
      </c>
      <c r="J911" s="40" t="s">
        <v>108</v>
      </c>
      <c r="K911" s="56">
        <v>319386946</v>
      </c>
      <c r="L911" s="40">
        <v>42663</v>
      </c>
      <c r="M911" s="24">
        <f t="shared" si="158"/>
        <v>308633061.16999996</v>
      </c>
      <c r="N911" s="31">
        <v>42664</v>
      </c>
      <c r="O911" s="30">
        <v>296599436.07999998</v>
      </c>
      <c r="P911" s="31">
        <v>42724</v>
      </c>
      <c r="Q911" s="30">
        <v>2149558.65</v>
      </c>
      <c r="R911" s="31">
        <v>42788</v>
      </c>
      <c r="S911" s="30">
        <v>8654783.1500000004</v>
      </c>
      <c r="T911" s="31">
        <v>42823</v>
      </c>
      <c r="U911" s="32">
        <v>1229283.29</v>
      </c>
      <c r="V911" s="43">
        <v>0</v>
      </c>
      <c r="W911" s="43">
        <v>0</v>
      </c>
      <c r="X911" s="43">
        <v>0</v>
      </c>
      <c r="Y911" s="223">
        <v>0</v>
      </c>
      <c r="Z911" s="234"/>
      <c r="AA911" s="228">
        <v>0</v>
      </c>
      <c r="AB911" s="43">
        <v>0</v>
      </c>
      <c r="AC911" s="43">
        <v>0</v>
      </c>
      <c r="AD911" s="43">
        <v>0</v>
      </c>
      <c r="AE911" s="43">
        <v>0</v>
      </c>
      <c r="AF911" s="223">
        <v>0</v>
      </c>
      <c r="AG911" s="234"/>
      <c r="AH911" s="228">
        <v>0</v>
      </c>
      <c r="AI911" s="56">
        <f t="shared" si="159"/>
        <v>307403777.87999994</v>
      </c>
      <c r="AJ911" s="31">
        <v>42704</v>
      </c>
      <c r="AK911" s="30">
        <v>296599436.07999998</v>
      </c>
      <c r="AL911" s="31">
        <v>42726</v>
      </c>
      <c r="AM911" s="30">
        <v>2149558.65</v>
      </c>
      <c r="AN911" s="31">
        <v>42793</v>
      </c>
      <c r="AO911" s="464">
        <v>8654783.1500000004</v>
      </c>
      <c r="AP911" s="43">
        <v>0</v>
      </c>
      <c r="AQ911" s="43">
        <v>0</v>
      </c>
      <c r="AR911" s="43">
        <v>0</v>
      </c>
      <c r="AS911" s="43">
        <v>0</v>
      </c>
      <c r="AT911" s="43">
        <v>0</v>
      </c>
      <c r="AU911" s="43">
        <v>0</v>
      </c>
      <c r="AV911" s="43"/>
      <c r="AW911" s="19"/>
      <c r="AX911" s="24">
        <f t="shared" si="160"/>
        <v>10753884.830000043</v>
      </c>
      <c r="AY911" s="24">
        <f t="shared" si="161"/>
        <v>1229283.2900000215</v>
      </c>
      <c r="AZ911" s="24">
        <f t="shared" si="162"/>
        <v>11983168.120000064</v>
      </c>
      <c r="BA911" s="457">
        <f t="shared" si="163"/>
        <v>9</v>
      </c>
      <c r="BB911" s="217">
        <f t="shared" si="167"/>
        <v>0.96632960437274718</v>
      </c>
      <c r="BC911" s="216">
        <f t="shared" si="164"/>
        <v>0.99601700710435903</v>
      </c>
      <c r="BD911" s="14">
        <f t="shared" si="157"/>
        <v>34</v>
      </c>
      <c r="BE911" s="349">
        <f t="shared" si="166"/>
        <v>319386946</v>
      </c>
    </row>
    <row r="912" spans="1:57" s="14" customFormat="1" x14ac:dyDescent="0.2">
      <c r="A912" s="40">
        <v>42656</v>
      </c>
      <c r="B912" s="22">
        <v>9192803977</v>
      </c>
      <c r="C912" s="22">
        <f>COUNTIF(СписМінфін!$B$2:$B$101,F912)</f>
        <v>1</v>
      </c>
      <c r="D912" s="22">
        <v>9192803977</v>
      </c>
      <c r="E912" s="22" t="str">
        <f t="shared" si="165"/>
        <v>10ТОВАРИСТВО З ОБМЕЖЕНОЮ ВIДПОВIДАЛЬНIСТЮ СІЛЬСЬКОГОСПОДАРСЬКЕ ПІДПРИЄМСТВО "НІБУЛОН"</v>
      </c>
      <c r="F912" s="71" t="s">
        <v>40</v>
      </c>
      <c r="G912" s="41">
        <v>142911114015</v>
      </c>
      <c r="H912" s="40">
        <v>42656</v>
      </c>
      <c r="I912" s="40">
        <v>42656</v>
      </c>
      <c r="J912" s="40" t="s">
        <v>108</v>
      </c>
      <c r="K912" s="56">
        <v>355832052</v>
      </c>
      <c r="L912" s="40">
        <v>42692</v>
      </c>
      <c r="M912" s="24">
        <f t="shared" si="158"/>
        <v>355027805.81</v>
      </c>
      <c r="N912" s="40">
        <v>42695</v>
      </c>
      <c r="O912" s="24">
        <v>344027856.10000002</v>
      </c>
      <c r="P912" s="31">
        <v>42788</v>
      </c>
      <c r="Q912" s="30">
        <v>9964478.0600000005</v>
      </c>
      <c r="R912" s="31">
        <v>42823</v>
      </c>
      <c r="S912" s="32">
        <v>1035471.65</v>
      </c>
      <c r="T912" s="43">
        <v>0</v>
      </c>
      <c r="U912" s="43">
        <v>0</v>
      </c>
      <c r="V912" s="43">
        <v>0</v>
      </c>
      <c r="W912" s="43">
        <v>0</v>
      </c>
      <c r="X912" s="43">
        <v>0</v>
      </c>
      <c r="Y912" s="223">
        <v>0</v>
      </c>
      <c r="Z912" s="234"/>
      <c r="AA912" s="228">
        <v>0</v>
      </c>
      <c r="AB912" s="43">
        <v>0</v>
      </c>
      <c r="AC912" s="43">
        <v>0</v>
      </c>
      <c r="AD912" s="43">
        <v>0</v>
      </c>
      <c r="AE912" s="43">
        <v>0</v>
      </c>
      <c r="AF912" s="223">
        <v>0</v>
      </c>
      <c r="AG912" s="234"/>
      <c r="AH912" s="228">
        <v>0</v>
      </c>
      <c r="AI912" s="56">
        <f t="shared" si="159"/>
        <v>353992334.16000003</v>
      </c>
      <c r="AJ912" s="31">
        <v>42726</v>
      </c>
      <c r="AK912" s="30">
        <v>344027856.10000002</v>
      </c>
      <c r="AL912" s="31">
        <v>42793</v>
      </c>
      <c r="AM912" s="30">
        <v>9964478.0600000005</v>
      </c>
      <c r="AN912" s="43">
        <v>0</v>
      </c>
      <c r="AO912" s="43">
        <v>0</v>
      </c>
      <c r="AP912" s="43">
        <v>0</v>
      </c>
      <c r="AQ912" s="43">
        <v>0</v>
      </c>
      <c r="AR912" s="43">
        <v>0</v>
      </c>
      <c r="AS912" s="43">
        <v>0</v>
      </c>
      <c r="AT912" s="43">
        <v>0</v>
      </c>
      <c r="AU912" s="43">
        <v>0</v>
      </c>
      <c r="AV912" s="43"/>
      <c r="AW912" s="19"/>
      <c r="AX912" s="24">
        <f t="shared" si="160"/>
        <v>804246.18999999762</v>
      </c>
      <c r="AY912" s="24">
        <f t="shared" si="161"/>
        <v>1035471.6499999762</v>
      </c>
      <c r="AZ912" s="24">
        <f t="shared" si="162"/>
        <v>1839717.8399999738</v>
      </c>
      <c r="BA912" s="457">
        <f t="shared" si="163"/>
        <v>10</v>
      </c>
      <c r="BB912" s="217">
        <f t="shared" si="167"/>
        <v>0.99773981521484745</v>
      </c>
      <c r="BC912" s="216">
        <f t="shared" si="164"/>
        <v>0.99708340689643293</v>
      </c>
      <c r="BD912" s="14">
        <f t="shared" si="157"/>
        <v>39</v>
      </c>
      <c r="BE912" s="349">
        <f t="shared" si="166"/>
        <v>355832052</v>
      </c>
    </row>
    <row r="913" spans="1:57" s="14" customFormat="1" x14ac:dyDescent="0.2">
      <c r="A913" s="40">
        <v>42691</v>
      </c>
      <c r="B913" s="22">
        <v>9221354899</v>
      </c>
      <c r="C913" s="22">
        <f>COUNTIF(СписМінфін!$B$2:$B$101,F913)</f>
        <v>1</v>
      </c>
      <c r="D913" s="22">
        <v>9221354899</v>
      </c>
      <c r="E913" s="22" t="str">
        <f t="shared" si="165"/>
        <v>11ТОВАРИСТВО З ОБМЕЖЕНОЮ ВIДПОВIДАЛЬНIСТЮ СІЛЬСЬКОГОСПОДАРСЬКЕ ПІДПРИЄМСТВО "НІБУЛОН"</v>
      </c>
      <c r="F913" s="71" t="s">
        <v>40</v>
      </c>
      <c r="G913" s="41">
        <v>142911114015</v>
      </c>
      <c r="H913" s="40">
        <v>42691</v>
      </c>
      <c r="I913" s="40">
        <v>42691</v>
      </c>
      <c r="J913" s="40" t="s">
        <v>108</v>
      </c>
      <c r="K913" s="56">
        <v>359273207</v>
      </c>
      <c r="L913" s="40">
        <v>42725</v>
      </c>
      <c r="M913" s="24">
        <f t="shared" si="158"/>
        <v>354196435.53000003</v>
      </c>
      <c r="N913" s="40">
        <v>42725</v>
      </c>
      <c r="O913" s="24">
        <v>343175941.18000001</v>
      </c>
      <c r="P913" s="31">
        <v>42788</v>
      </c>
      <c r="Q913" s="32">
        <v>11020494.35</v>
      </c>
      <c r="R913" s="43">
        <v>0</v>
      </c>
      <c r="S913" s="43">
        <v>0</v>
      </c>
      <c r="T913" s="43">
        <v>0</v>
      </c>
      <c r="U913" s="43">
        <v>0</v>
      </c>
      <c r="V913" s="43">
        <v>0</v>
      </c>
      <c r="W913" s="43">
        <v>0</v>
      </c>
      <c r="X913" s="43">
        <v>0</v>
      </c>
      <c r="Y913" s="223">
        <v>0</v>
      </c>
      <c r="Z913" s="234"/>
      <c r="AA913" s="228">
        <v>0</v>
      </c>
      <c r="AB913" s="43">
        <v>0</v>
      </c>
      <c r="AC913" s="43">
        <v>0</v>
      </c>
      <c r="AD913" s="43">
        <v>0</v>
      </c>
      <c r="AE913" s="43">
        <v>0</v>
      </c>
      <c r="AF913" s="223">
        <v>0</v>
      </c>
      <c r="AG913" s="234"/>
      <c r="AH913" s="228">
        <v>0</v>
      </c>
      <c r="AI913" s="56">
        <f t="shared" si="159"/>
        <v>354196435.53000003</v>
      </c>
      <c r="AJ913" s="31">
        <v>42730</v>
      </c>
      <c r="AK913" s="30">
        <v>343175941.18000001</v>
      </c>
      <c r="AL913" s="31">
        <v>42793</v>
      </c>
      <c r="AM913" s="32">
        <v>11020494.35</v>
      </c>
      <c r="AN913" s="43">
        <v>0</v>
      </c>
      <c r="AO913" s="43">
        <v>0</v>
      </c>
      <c r="AP913" s="43">
        <v>0</v>
      </c>
      <c r="AQ913" s="43">
        <v>0</v>
      </c>
      <c r="AR913" s="43">
        <v>0</v>
      </c>
      <c r="AS913" s="43">
        <v>0</v>
      </c>
      <c r="AT913" s="43">
        <v>0</v>
      </c>
      <c r="AU913" s="43">
        <v>0</v>
      </c>
      <c r="AV913" s="43"/>
      <c r="AW913" s="19"/>
      <c r="AX913" s="24">
        <f t="shared" si="160"/>
        <v>5076771.469999969</v>
      </c>
      <c r="AY913" s="24">
        <f t="shared" si="161"/>
        <v>0</v>
      </c>
      <c r="AZ913" s="24">
        <f t="shared" si="162"/>
        <v>5076771.469999969</v>
      </c>
      <c r="BA913" s="457">
        <f t="shared" si="163"/>
        <v>11</v>
      </c>
      <c r="BB913" s="217">
        <f t="shared" si="167"/>
        <v>0.98586932904796332</v>
      </c>
      <c r="BC913" s="216">
        <f t="shared" si="164"/>
        <v>1</v>
      </c>
      <c r="BD913" s="14">
        <f t="shared" si="157"/>
        <v>34</v>
      </c>
      <c r="BE913" s="349">
        <f t="shared" si="166"/>
        <v>359273207</v>
      </c>
    </row>
    <row r="914" spans="1:57" s="14" customFormat="1" x14ac:dyDescent="0.2">
      <c r="A914" s="40">
        <v>42723</v>
      </c>
      <c r="B914" s="22">
        <v>9245800811</v>
      </c>
      <c r="C914" s="22">
        <f>COUNTIF(СписМінфін!$B$2:$B$101,F914)</f>
        <v>1</v>
      </c>
      <c r="D914" s="22">
        <v>9245800811</v>
      </c>
      <c r="E914" s="22" t="str">
        <f t="shared" si="165"/>
        <v>12ТОВАРИСТВО З ОБМЕЖЕНОЮ ВIДПОВIДАЛЬНIСТЮ СІЛЬСЬКОГОСПОДАРСЬКЕ ПІДПРИЄМСТВО "НІБУЛОН"</v>
      </c>
      <c r="F914" s="71" t="s">
        <v>40</v>
      </c>
      <c r="G914" s="41">
        <v>142911114015</v>
      </c>
      <c r="H914" s="40">
        <v>42723</v>
      </c>
      <c r="I914" s="40">
        <v>42723</v>
      </c>
      <c r="J914" s="40" t="s">
        <v>108</v>
      </c>
      <c r="K914" s="56">
        <v>414616091</v>
      </c>
      <c r="L914" s="40">
        <v>42754</v>
      </c>
      <c r="M914" s="24">
        <f t="shared" si="158"/>
        <v>405049672.21000004</v>
      </c>
      <c r="N914" s="40">
        <v>42754</v>
      </c>
      <c r="O914" s="24">
        <v>397796322.92000002</v>
      </c>
      <c r="P914" s="31">
        <v>42788</v>
      </c>
      <c r="Q914" s="32">
        <v>7253349.29</v>
      </c>
      <c r="R914" s="43">
        <v>0</v>
      </c>
      <c r="S914" s="43">
        <v>0</v>
      </c>
      <c r="T914" s="43">
        <v>0</v>
      </c>
      <c r="U914" s="43">
        <v>0</v>
      </c>
      <c r="V914" s="43">
        <v>0</v>
      </c>
      <c r="W914" s="43">
        <v>0</v>
      </c>
      <c r="X914" s="43">
        <v>0</v>
      </c>
      <c r="Y914" s="223">
        <v>0</v>
      </c>
      <c r="Z914" s="234"/>
      <c r="AA914" s="228">
        <v>0</v>
      </c>
      <c r="AB914" s="43">
        <v>0</v>
      </c>
      <c r="AC914" s="43">
        <v>0</v>
      </c>
      <c r="AD914" s="43">
        <v>0</v>
      </c>
      <c r="AE914" s="43">
        <v>0</v>
      </c>
      <c r="AF914" s="223">
        <v>0</v>
      </c>
      <c r="AG914" s="234"/>
      <c r="AH914" s="228">
        <v>0</v>
      </c>
      <c r="AI914" s="56">
        <f t="shared" si="159"/>
        <v>405049672.21000004</v>
      </c>
      <c r="AJ914" s="31">
        <v>42780</v>
      </c>
      <c r="AK914" s="30">
        <v>397796322.92000002</v>
      </c>
      <c r="AL914" s="31">
        <v>42793</v>
      </c>
      <c r="AM914" s="32">
        <v>7253349.29</v>
      </c>
      <c r="AN914" s="43">
        <v>0</v>
      </c>
      <c r="AO914" s="43">
        <v>0</v>
      </c>
      <c r="AP914" s="43">
        <v>0</v>
      </c>
      <c r="AQ914" s="43">
        <v>0</v>
      </c>
      <c r="AR914" s="43">
        <v>0</v>
      </c>
      <c r="AS914" s="43">
        <v>0</v>
      </c>
      <c r="AT914" s="43">
        <v>0</v>
      </c>
      <c r="AU914" s="43">
        <v>0</v>
      </c>
      <c r="AV914" s="43"/>
      <c r="AW914" s="19"/>
      <c r="AX914" s="24">
        <f t="shared" si="160"/>
        <v>9566418.7899999619</v>
      </c>
      <c r="AY914" s="24">
        <f t="shared" si="161"/>
        <v>0</v>
      </c>
      <c r="AZ914" s="24">
        <f t="shared" si="162"/>
        <v>9566418.7899999619</v>
      </c>
      <c r="BA914" s="457">
        <f t="shared" si="163"/>
        <v>12</v>
      </c>
      <c r="BB914" s="217">
        <f t="shared" si="167"/>
        <v>0.97692704408329401</v>
      </c>
      <c r="BC914" s="216">
        <f t="shared" si="164"/>
        <v>1</v>
      </c>
      <c r="BD914" s="14">
        <f t="shared" si="157"/>
        <v>31</v>
      </c>
      <c r="BE914" s="349">
        <f t="shared" si="166"/>
        <v>414616091</v>
      </c>
    </row>
    <row r="915" spans="1:57" s="14" customFormat="1" x14ac:dyDescent="0.2">
      <c r="A915" s="40">
        <v>42419</v>
      </c>
      <c r="B915" s="22">
        <v>9020989505</v>
      </c>
      <c r="C915" s="22">
        <f>COUNTIF(СписМінфін!$B$2:$B$101,F915)</f>
        <v>1</v>
      </c>
      <c r="D915" s="22">
        <v>9020989505</v>
      </c>
      <c r="E915" s="22" t="str">
        <f t="shared" si="165"/>
        <v>2ТОВАРИСТВО З ОБМЕЖЕНОЮ ВIДПОВIДАЛЬНIСТЮ ФІРМА "КОМПЛЕКТ"</v>
      </c>
      <c r="F915" s="71" t="s">
        <v>89</v>
      </c>
      <c r="G915" s="41">
        <v>222199111274</v>
      </c>
      <c r="H915" s="40">
        <v>42419</v>
      </c>
      <c r="I915" s="40">
        <v>42419</v>
      </c>
      <c r="J915" s="40" t="s">
        <v>108</v>
      </c>
      <c r="K915" s="42">
        <v>6763047</v>
      </c>
      <c r="L915" s="40">
        <v>42450</v>
      </c>
      <c r="M915" s="24">
        <f t="shared" si="158"/>
        <v>6763047</v>
      </c>
      <c r="N915" s="40">
        <v>42450</v>
      </c>
      <c r="O915" s="24">
        <v>6763047</v>
      </c>
      <c r="P915" s="43">
        <v>0</v>
      </c>
      <c r="Q915" s="43">
        <v>0</v>
      </c>
      <c r="R915" s="43">
        <v>0</v>
      </c>
      <c r="S915" s="43">
        <v>0</v>
      </c>
      <c r="T915" s="43">
        <v>0</v>
      </c>
      <c r="U915" s="43">
        <v>0</v>
      </c>
      <c r="V915" s="43">
        <v>0</v>
      </c>
      <c r="W915" s="43">
        <v>0</v>
      </c>
      <c r="X915" s="43">
        <v>0</v>
      </c>
      <c r="Y915" s="223">
        <v>0</v>
      </c>
      <c r="Z915" s="234"/>
      <c r="AA915" s="228">
        <v>0</v>
      </c>
      <c r="AB915" s="43">
        <v>0</v>
      </c>
      <c r="AC915" s="43">
        <v>0</v>
      </c>
      <c r="AD915" s="43">
        <v>0</v>
      </c>
      <c r="AE915" s="43">
        <v>0</v>
      </c>
      <c r="AF915" s="223">
        <v>0</v>
      </c>
      <c r="AG915" s="234"/>
      <c r="AH915" s="228">
        <v>0</v>
      </c>
      <c r="AI915" s="56">
        <f t="shared" si="159"/>
        <v>6763047</v>
      </c>
      <c r="AJ915" s="40">
        <v>42454</v>
      </c>
      <c r="AK915" s="56">
        <v>6763047</v>
      </c>
      <c r="AL915" s="43">
        <v>0</v>
      </c>
      <c r="AM915" s="43">
        <v>0</v>
      </c>
      <c r="AN915" s="43">
        <v>0</v>
      </c>
      <c r="AO915" s="43">
        <v>0</v>
      </c>
      <c r="AP915" s="43">
        <v>0</v>
      </c>
      <c r="AQ915" s="43">
        <v>0</v>
      </c>
      <c r="AR915" s="43">
        <v>0</v>
      </c>
      <c r="AS915" s="43">
        <v>0</v>
      </c>
      <c r="AT915" s="43">
        <v>0</v>
      </c>
      <c r="AU915" s="43">
        <v>0</v>
      </c>
      <c r="AV915" s="43"/>
      <c r="AW915" s="19"/>
      <c r="AX915" s="24">
        <f t="shared" si="160"/>
        <v>0</v>
      </c>
      <c r="AY915" s="24">
        <f t="shared" si="161"/>
        <v>0</v>
      </c>
      <c r="AZ915" s="24">
        <f t="shared" si="162"/>
        <v>0</v>
      </c>
      <c r="BA915" s="457">
        <f t="shared" si="163"/>
        <v>2</v>
      </c>
      <c r="BB915" s="217">
        <f t="shared" si="167"/>
        <v>1</v>
      </c>
      <c r="BC915" s="216">
        <f t="shared" si="164"/>
        <v>1</v>
      </c>
      <c r="BD915" s="14">
        <f t="shared" si="157"/>
        <v>31</v>
      </c>
      <c r="BE915" s="349">
        <f t="shared" si="166"/>
        <v>6763047</v>
      </c>
    </row>
    <row r="916" spans="1:57" s="14" customFormat="1" x14ac:dyDescent="0.2">
      <c r="A916" s="40">
        <v>42450</v>
      </c>
      <c r="B916" s="22">
        <v>9039399135</v>
      </c>
      <c r="C916" s="22">
        <f>COUNTIF(СписМінфін!$B$2:$B$101,F916)</f>
        <v>1</v>
      </c>
      <c r="D916" s="22">
        <v>9039399135</v>
      </c>
      <c r="E916" s="22" t="str">
        <f t="shared" si="165"/>
        <v>3ТОВАРИСТВО З ОБМЕЖЕНОЮ ВIДПОВIДАЛЬНIСТЮ ФІРМА "КОМПЛЕКТ"</v>
      </c>
      <c r="F916" s="71" t="s">
        <v>89</v>
      </c>
      <c r="G916" s="41">
        <v>222199111274</v>
      </c>
      <c r="H916" s="40">
        <v>42450</v>
      </c>
      <c r="I916" s="40">
        <v>42450</v>
      </c>
      <c r="J916" s="40" t="s">
        <v>108</v>
      </c>
      <c r="K916" s="42">
        <v>8533457</v>
      </c>
      <c r="L916" s="40">
        <v>42485</v>
      </c>
      <c r="M916" s="24">
        <f t="shared" si="158"/>
        <v>8533457</v>
      </c>
      <c r="N916" s="40">
        <v>42485</v>
      </c>
      <c r="O916" s="24">
        <v>8533457</v>
      </c>
      <c r="P916" s="43">
        <v>0</v>
      </c>
      <c r="Q916" s="43">
        <v>0</v>
      </c>
      <c r="R916" s="43">
        <v>0</v>
      </c>
      <c r="S916" s="43">
        <v>0</v>
      </c>
      <c r="T916" s="43">
        <v>0</v>
      </c>
      <c r="U916" s="43">
        <v>0</v>
      </c>
      <c r="V916" s="43">
        <v>0</v>
      </c>
      <c r="W916" s="43">
        <v>0</v>
      </c>
      <c r="X916" s="43">
        <v>0</v>
      </c>
      <c r="Y916" s="223">
        <v>0</v>
      </c>
      <c r="Z916" s="234"/>
      <c r="AA916" s="228">
        <v>0</v>
      </c>
      <c r="AB916" s="43">
        <v>0</v>
      </c>
      <c r="AC916" s="43">
        <v>0</v>
      </c>
      <c r="AD916" s="43">
        <v>0</v>
      </c>
      <c r="AE916" s="43">
        <v>0</v>
      </c>
      <c r="AF916" s="223">
        <v>0</v>
      </c>
      <c r="AG916" s="234"/>
      <c r="AH916" s="228">
        <v>0</v>
      </c>
      <c r="AI916" s="56">
        <f t="shared" si="159"/>
        <v>8533457</v>
      </c>
      <c r="AJ916" s="40">
        <v>42488</v>
      </c>
      <c r="AK916" s="56">
        <v>8533457</v>
      </c>
      <c r="AL916" s="43">
        <v>0</v>
      </c>
      <c r="AM916" s="43">
        <v>0</v>
      </c>
      <c r="AN916" s="43">
        <v>0</v>
      </c>
      <c r="AO916" s="43">
        <v>0</v>
      </c>
      <c r="AP916" s="43">
        <v>0</v>
      </c>
      <c r="AQ916" s="43">
        <v>0</v>
      </c>
      <c r="AR916" s="43">
        <v>0</v>
      </c>
      <c r="AS916" s="43">
        <v>0</v>
      </c>
      <c r="AT916" s="43">
        <v>0</v>
      </c>
      <c r="AU916" s="43">
        <v>0</v>
      </c>
      <c r="AV916" s="43"/>
      <c r="AW916" s="19"/>
      <c r="AX916" s="24">
        <f t="shared" si="160"/>
        <v>0</v>
      </c>
      <c r="AY916" s="24">
        <f t="shared" si="161"/>
        <v>0</v>
      </c>
      <c r="AZ916" s="24">
        <f t="shared" si="162"/>
        <v>0</v>
      </c>
      <c r="BA916" s="457">
        <f t="shared" si="163"/>
        <v>3</v>
      </c>
      <c r="BB916" s="217">
        <f t="shared" si="167"/>
        <v>1</v>
      </c>
      <c r="BC916" s="216">
        <f t="shared" si="164"/>
        <v>1</v>
      </c>
      <c r="BD916" s="14">
        <f t="shared" si="157"/>
        <v>35</v>
      </c>
      <c r="BE916" s="349">
        <f t="shared" si="166"/>
        <v>8533457</v>
      </c>
    </row>
    <row r="917" spans="1:57" s="14" customFormat="1" x14ac:dyDescent="0.2">
      <c r="A917" s="40">
        <v>42478</v>
      </c>
      <c r="B917" s="22">
        <v>9058531318</v>
      </c>
      <c r="C917" s="22">
        <f>COUNTIF(СписМінфін!$B$2:$B$101,F917)</f>
        <v>1</v>
      </c>
      <c r="D917" s="22">
        <v>9058531318</v>
      </c>
      <c r="E917" s="22" t="str">
        <f t="shared" si="165"/>
        <v>4ТОВАРИСТВО З ОБМЕЖЕНОЮ ВIДПОВIДАЛЬНIСТЮ ФІРМА "КОМПЛЕКТ"</v>
      </c>
      <c r="F917" s="71" t="s">
        <v>89</v>
      </c>
      <c r="G917" s="41">
        <v>222199111274</v>
      </c>
      <c r="H917" s="40">
        <v>42478</v>
      </c>
      <c r="I917" s="40">
        <v>42478</v>
      </c>
      <c r="J917" s="40" t="s">
        <v>108</v>
      </c>
      <c r="K917" s="42">
        <v>5350730</v>
      </c>
      <c r="L917" s="40">
        <v>42514</v>
      </c>
      <c r="M917" s="24">
        <f t="shared" si="158"/>
        <v>5350730</v>
      </c>
      <c r="N917" s="40">
        <v>42514</v>
      </c>
      <c r="O917" s="24">
        <v>5350730</v>
      </c>
      <c r="P917" s="43">
        <v>0</v>
      </c>
      <c r="Q917" s="43">
        <v>0</v>
      </c>
      <c r="R917" s="43">
        <v>0</v>
      </c>
      <c r="S917" s="43">
        <v>0</v>
      </c>
      <c r="T917" s="43">
        <v>0</v>
      </c>
      <c r="U917" s="43">
        <v>0</v>
      </c>
      <c r="V917" s="43">
        <v>0</v>
      </c>
      <c r="W917" s="43">
        <v>0</v>
      </c>
      <c r="X917" s="43">
        <v>0</v>
      </c>
      <c r="Y917" s="223">
        <v>0</v>
      </c>
      <c r="Z917" s="234"/>
      <c r="AA917" s="228">
        <v>0</v>
      </c>
      <c r="AB917" s="43">
        <v>0</v>
      </c>
      <c r="AC917" s="43">
        <v>0</v>
      </c>
      <c r="AD917" s="43">
        <v>0</v>
      </c>
      <c r="AE917" s="43">
        <v>0</v>
      </c>
      <c r="AF917" s="223">
        <v>0</v>
      </c>
      <c r="AG917" s="234"/>
      <c r="AH917" s="228">
        <v>0</v>
      </c>
      <c r="AI917" s="56">
        <f t="shared" si="159"/>
        <v>5350730</v>
      </c>
      <c r="AJ917" s="40">
        <v>42516</v>
      </c>
      <c r="AK917" s="56">
        <v>5350730</v>
      </c>
      <c r="AL917" s="43">
        <v>0</v>
      </c>
      <c r="AM917" s="43">
        <v>0</v>
      </c>
      <c r="AN917" s="43">
        <v>0</v>
      </c>
      <c r="AO917" s="43">
        <v>0</v>
      </c>
      <c r="AP917" s="43">
        <v>0</v>
      </c>
      <c r="AQ917" s="43">
        <v>0</v>
      </c>
      <c r="AR917" s="43">
        <v>0</v>
      </c>
      <c r="AS917" s="43">
        <v>0</v>
      </c>
      <c r="AT917" s="43">
        <v>0</v>
      </c>
      <c r="AU917" s="43">
        <v>0</v>
      </c>
      <c r="AV917" s="43"/>
      <c r="AW917" s="19"/>
      <c r="AX917" s="24">
        <f t="shared" si="160"/>
        <v>0</v>
      </c>
      <c r="AY917" s="24">
        <f t="shared" si="161"/>
        <v>0</v>
      </c>
      <c r="AZ917" s="24">
        <f t="shared" si="162"/>
        <v>0</v>
      </c>
      <c r="BA917" s="457">
        <f t="shared" si="163"/>
        <v>4</v>
      </c>
      <c r="BB917" s="217">
        <f t="shared" si="167"/>
        <v>1</v>
      </c>
      <c r="BC917" s="216">
        <f t="shared" si="164"/>
        <v>1</v>
      </c>
      <c r="BD917" s="14">
        <f t="shared" si="157"/>
        <v>36</v>
      </c>
      <c r="BE917" s="349">
        <f t="shared" si="166"/>
        <v>5350730</v>
      </c>
    </row>
    <row r="918" spans="1:57" s="14" customFormat="1" x14ac:dyDescent="0.2">
      <c r="A918" s="40">
        <v>42509</v>
      </c>
      <c r="B918" s="22">
        <v>9081103908</v>
      </c>
      <c r="C918" s="22">
        <f>COUNTIF(СписМінфін!$B$2:$B$101,F918)</f>
        <v>1</v>
      </c>
      <c r="D918" s="22">
        <v>9081103908</v>
      </c>
      <c r="E918" s="22" t="str">
        <f t="shared" si="165"/>
        <v>5ТОВАРИСТВО З ОБМЕЖЕНОЮ ВIДПОВIДАЛЬНIСТЮ ФІРМА "КОМПЛЕКТ"</v>
      </c>
      <c r="F918" s="71" t="s">
        <v>89</v>
      </c>
      <c r="G918" s="41">
        <v>222199111274</v>
      </c>
      <c r="H918" s="40">
        <v>42509</v>
      </c>
      <c r="I918" s="40">
        <v>42509</v>
      </c>
      <c r="J918" s="40" t="s">
        <v>108</v>
      </c>
      <c r="K918" s="42">
        <v>3931708</v>
      </c>
      <c r="L918" s="40">
        <v>42543</v>
      </c>
      <c r="M918" s="24">
        <f t="shared" si="158"/>
        <v>3931634</v>
      </c>
      <c r="N918" s="40">
        <v>42543</v>
      </c>
      <c r="O918" s="24">
        <v>3931634</v>
      </c>
      <c r="P918" s="43">
        <v>0</v>
      </c>
      <c r="Q918" s="43">
        <v>0</v>
      </c>
      <c r="R918" s="43">
        <v>0</v>
      </c>
      <c r="S918" s="43">
        <v>0</v>
      </c>
      <c r="T918" s="43">
        <v>0</v>
      </c>
      <c r="U918" s="43">
        <v>0</v>
      </c>
      <c r="V918" s="43">
        <v>0</v>
      </c>
      <c r="W918" s="43">
        <v>0</v>
      </c>
      <c r="X918" s="43">
        <v>0</v>
      </c>
      <c r="Y918" s="223">
        <v>0</v>
      </c>
      <c r="Z918" s="234"/>
      <c r="AA918" s="228">
        <v>0</v>
      </c>
      <c r="AB918" s="43">
        <v>0</v>
      </c>
      <c r="AC918" s="43">
        <v>0</v>
      </c>
      <c r="AD918" s="43">
        <v>0</v>
      </c>
      <c r="AE918" s="43">
        <v>0</v>
      </c>
      <c r="AF918" s="223">
        <v>0</v>
      </c>
      <c r="AG918" s="234"/>
      <c r="AH918" s="228">
        <v>0</v>
      </c>
      <c r="AI918" s="56">
        <f t="shared" si="159"/>
        <v>3931634</v>
      </c>
      <c r="AJ918" s="40">
        <v>42559</v>
      </c>
      <c r="AK918" s="56">
        <v>3931634</v>
      </c>
      <c r="AL918" s="43">
        <v>0</v>
      </c>
      <c r="AM918" s="43">
        <v>0</v>
      </c>
      <c r="AN918" s="43">
        <v>0</v>
      </c>
      <c r="AO918" s="43">
        <v>0</v>
      </c>
      <c r="AP918" s="43">
        <v>0</v>
      </c>
      <c r="AQ918" s="43">
        <v>0</v>
      </c>
      <c r="AR918" s="43">
        <v>0</v>
      </c>
      <c r="AS918" s="43">
        <v>0</v>
      </c>
      <c r="AT918" s="43">
        <v>0</v>
      </c>
      <c r="AU918" s="43">
        <v>0</v>
      </c>
      <c r="AV918" s="43"/>
      <c r="AW918" s="19"/>
      <c r="AX918" s="24">
        <f t="shared" si="160"/>
        <v>74</v>
      </c>
      <c r="AY918" s="24">
        <f t="shared" si="161"/>
        <v>0</v>
      </c>
      <c r="AZ918" s="24">
        <f t="shared" si="162"/>
        <v>74</v>
      </c>
      <c r="BA918" s="457">
        <f t="shared" si="163"/>
        <v>5</v>
      </c>
      <c r="BB918" s="217">
        <f t="shared" si="167"/>
        <v>0.99998117866331881</v>
      </c>
      <c r="BC918" s="216">
        <f t="shared" si="164"/>
        <v>1</v>
      </c>
      <c r="BD918" s="14">
        <f t="shared" si="157"/>
        <v>34</v>
      </c>
      <c r="BE918" s="349">
        <f t="shared" si="166"/>
        <v>3931708</v>
      </c>
    </row>
    <row r="919" spans="1:57" s="14" customFormat="1" x14ac:dyDescent="0.2">
      <c r="A919" s="40">
        <v>42538</v>
      </c>
      <c r="B919" s="22">
        <v>9101210169</v>
      </c>
      <c r="C919" s="22">
        <f>COUNTIF(СписМінфін!$B$2:$B$101,F919)</f>
        <v>1</v>
      </c>
      <c r="D919" s="22">
        <v>9101210169</v>
      </c>
      <c r="E919" s="22" t="str">
        <f t="shared" si="165"/>
        <v>6ТОВАРИСТВО З ОБМЕЖЕНОЮ ВIДПОВIДАЛЬНIСТЮ ФІРМА "КОМПЛЕКТ"</v>
      </c>
      <c r="F919" s="71" t="s">
        <v>89</v>
      </c>
      <c r="G919" s="41">
        <v>222199111274</v>
      </c>
      <c r="H919" s="40">
        <v>42538</v>
      </c>
      <c r="I919" s="40">
        <v>42538</v>
      </c>
      <c r="J919" s="40" t="s">
        <v>108</v>
      </c>
      <c r="K919" s="42">
        <v>10869448</v>
      </c>
      <c r="L919" s="40">
        <v>42573</v>
      </c>
      <c r="M919" s="24">
        <f t="shared" si="158"/>
        <v>10869448</v>
      </c>
      <c r="N919" s="40">
        <v>42577</v>
      </c>
      <c r="O919" s="24">
        <v>10869448</v>
      </c>
      <c r="P919" s="43">
        <v>0</v>
      </c>
      <c r="Q919" s="43">
        <v>0</v>
      </c>
      <c r="R919" s="43">
        <v>0</v>
      </c>
      <c r="S919" s="43">
        <v>0</v>
      </c>
      <c r="T919" s="43">
        <v>0</v>
      </c>
      <c r="U919" s="43">
        <v>0</v>
      </c>
      <c r="V919" s="43">
        <v>0</v>
      </c>
      <c r="W919" s="43">
        <v>0</v>
      </c>
      <c r="X919" s="43">
        <v>0</v>
      </c>
      <c r="Y919" s="223">
        <v>0</v>
      </c>
      <c r="Z919" s="234"/>
      <c r="AA919" s="228">
        <v>0</v>
      </c>
      <c r="AB919" s="43">
        <v>0</v>
      </c>
      <c r="AC919" s="43">
        <v>0</v>
      </c>
      <c r="AD919" s="43">
        <v>0</v>
      </c>
      <c r="AE919" s="43">
        <v>0</v>
      </c>
      <c r="AF919" s="223">
        <v>0</v>
      </c>
      <c r="AG919" s="234"/>
      <c r="AH919" s="228">
        <v>0</v>
      </c>
      <c r="AI919" s="56">
        <f t="shared" si="159"/>
        <v>10869448</v>
      </c>
      <c r="AJ919" s="40">
        <v>42580</v>
      </c>
      <c r="AK919" s="56">
        <v>10869448</v>
      </c>
      <c r="AL919" s="43">
        <v>0</v>
      </c>
      <c r="AM919" s="43">
        <v>0</v>
      </c>
      <c r="AN919" s="43">
        <v>0</v>
      </c>
      <c r="AO919" s="43">
        <v>0</v>
      </c>
      <c r="AP919" s="43">
        <v>0</v>
      </c>
      <c r="AQ919" s="43">
        <v>0</v>
      </c>
      <c r="AR919" s="43">
        <v>0</v>
      </c>
      <c r="AS919" s="43">
        <v>0</v>
      </c>
      <c r="AT919" s="43">
        <v>0</v>
      </c>
      <c r="AU919" s="43">
        <v>0</v>
      </c>
      <c r="AV919" s="43"/>
      <c r="AW919" s="19"/>
      <c r="AX919" s="24">
        <f t="shared" si="160"/>
        <v>0</v>
      </c>
      <c r="AY919" s="24">
        <f t="shared" si="161"/>
        <v>0</v>
      </c>
      <c r="AZ919" s="24">
        <f t="shared" si="162"/>
        <v>0</v>
      </c>
      <c r="BA919" s="457">
        <f t="shared" si="163"/>
        <v>6</v>
      </c>
      <c r="BB919" s="217">
        <f t="shared" si="167"/>
        <v>1</v>
      </c>
      <c r="BC919" s="216">
        <f t="shared" si="164"/>
        <v>1</v>
      </c>
      <c r="BD919" s="14">
        <f t="shared" si="157"/>
        <v>39</v>
      </c>
      <c r="BE919" s="349">
        <f t="shared" si="166"/>
        <v>10869448</v>
      </c>
    </row>
    <row r="920" spans="1:57" s="14" customFormat="1" x14ac:dyDescent="0.2">
      <c r="A920" s="40">
        <v>42570</v>
      </c>
      <c r="B920" s="22">
        <v>9124348811</v>
      </c>
      <c r="C920" s="22">
        <f>COUNTIF(СписМінфін!$B$2:$B$101,F920)</f>
        <v>1</v>
      </c>
      <c r="D920" s="22">
        <v>9124348811</v>
      </c>
      <c r="E920" s="22" t="str">
        <f t="shared" si="165"/>
        <v>7ТОВАРИСТВО З ОБМЕЖЕНОЮ ВIДПОВIДАЛЬНIСТЮ ФІРМА "КОМПЛЕКТ"</v>
      </c>
      <c r="F920" s="71" t="s">
        <v>89</v>
      </c>
      <c r="G920" s="41">
        <v>222199111274</v>
      </c>
      <c r="H920" s="40">
        <v>42570</v>
      </c>
      <c r="I920" s="40">
        <v>42570</v>
      </c>
      <c r="J920" s="40" t="s">
        <v>108</v>
      </c>
      <c r="K920" s="42">
        <v>15943312</v>
      </c>
      <c r="L920" s="40">
        <v>42600</v>
      </c>
      <c r="M920" s="24">
        <f t="shared" si="158"/>
        <v>15943312</v>
      </c>
      <c r="N920" s="40">
        <v>42600</v>
      </c>
      <c r="O920" s="24">
        <v>15943312</v>
      </c>
      <c r="P920" s="43">
        <v>0</v>
      </c>
      <c r="Q920" s="43">
        <v>0</v>
      </c>
      <c r="R920" s="43">
        <v>0</v>
      </c>
      <c r="S920" s="43">
        <v>0</v>
      </c>
      <c r="T920" s="43">
        <v>0</v>
      </c>
      <c r="U920" s="43">
        <v>0</v>
      </c>
      <c r="V920" s="43">
        <v>0</v>
      </c>
      <c r="W920" s="43">
        <v>0</v>
      </c>
      <c r="X920" s="43">
        <v>0</v>
      </c>
      <c r="Y920" s="223">
        <v>0</v>
      </c>
      <c r="Z920" s="234"/>
      <c r="AA920" s="228">
        <v>0</v>
      </c>
      <c r="AB920" s="43">
        <v>0</v>
      </c>
      <c r="AC920" s="43">
        <v>0</v>
      </c>
      <c r="AD920" s="43">
        <v>0</v>
      </c>
      <c r="AE920" s="43">
        <v>0</v>
      </c>
      <c r="AF920" s="223">
        <v>0</v>
      </c>
      <c r="AG920" s="234"/>
      <c r="AH920" s="228">
        <v>0</v>
      </c>
      <c r="AI920" s="56">
        <f t="shared" si="159"/>
        <v>15943312</v>
      </c>
      <c r="AJ920" s="40">
        <v>42613</v>
      </c>
      <c r="AK920" s="56">
        <v>15943312</v>
      </c>
      <c r="AL920" s="43">
        <v>0</v>
      </c>
      <c r="AM920" s="43">
        <v>0</v>
      </c>
      <c r="AN920" s="43">
        <v>0</v>
      </c>
      <c r="AO920" s="43">
        <v>0</v>
      </c>
      <c r="AP920" s="43">
        <v>0</v>
      </c>
      <c r="AQ920" s="43">
        <v>0</v>
      </c>
      <c r="AR920" s="43">
        <v>0</v>
      </c>
      <c r="AS920" s="43">
        <v>0</v>
      </c>
      <c r="AT920" s="43">
        <v>0</v>
      </c>
      <c r="AU920" s="43">
        <v>0</v>
      </c>
      <c r="AV920" s="43"/>
      <c r="AW920" s="19"/>
      <c r="AX920" s="24">
        <f t="shared" si="160"/>
        <v>0</v>
      </c>
      <c r="AY920" s="24">
        <f t="shared" si="161"/>
        <v>0</v>
      </c>
      <c r="AZ920" s="24">
        <f t="shared" si="162"/>
        <v>0</v>
      </c>
      <c r="BA920" s="457">
        <f t="shared" si="163"/>
        <v>7</v>
      </c>
      <c r="BB920" s="217">
        <f t="shared" si="167"/>
        <v>1</v>
      </c>
      <c r="BC920" s="216">
        <f t="shared" si="164"/>
        <v>1</v>
      </c>
      <c r="BD920" s="14">
        <f t="shared" si="157"/>
        <v>30</v>
      </c>
      <c r="BE920" s="349">
        <f t="shared" si="166"/>
        <v>15943312</v>
      </c>
    </row>
    <row r="921" spans="1:57" s="14" customFormat="1" x14ac:dyDescent="0.2">
      <c r="A921" s="40">
        <v>42600</v>
      </c>
      <c r="B921" s="22">
        <v>9149499889</v>
      </c>
      <c r="C921" s="22">
        <f>COUNTIF(СписМінфін!$B$2:$B$101,F921)</f>
        <v>1</v>
      </c>
      <c r="D921" s="22">
        <v>9149499889</v>
      </c>
      <c r="E921" s="22" t="str">
        <f t="shared" si="165"/>
        <v>8ТОВАРИСТВО З ОБМЕЖЕНОЮ ВIДПОВIДАЛЬНIСТЮ ФІРМА "КОМПЛЕКТ"</v>
      </c>
      <c r="F921" s="71" t="s">
        <v>89</v>
      </c>
      <c r="G921" s="41">
        <v>222199111274</v>
      </c>
      <c r="H921" s="40">
        <v>42600</v>
      </c>
      <c r="I921" s="40">
        <v>42600</v>
      </c>
      <c r="J921" s="40" t="s">
        <v>108</v>
      </c>
      <c r="K921" s="42">
        <v>25288281</v>
      </c>
      <c r="L921" s="40">
        <v>42636</v>
      </c>
      <c r="M921" s="24">
        <f t="shared" si="158"/>
        <v>25288281</v>
      </c>
      <c r="N921" s="40">
        <v>42636</v>
      </c>
      <c r="O921" s="24">
        <v>25288281</v>
      </c>
      <c r="P921" s="43">
        <v>0</v>
      </c>
      <c r="Q921" s="43">
        <v>0</v>
      </c>
      <c r="R921" s="43">
        <v>0</v>
      </c>
      <c r="S921" s="43">
        <v>0</v>
      </c>
      <c r="T921" s="43">
        <v>0</v>
      </c>
      <c r="U921" s="43">
        <v>0</v>
      </c>
      <c r="V921" s="43">
        <v>0</v>
      </c>
      <c r="W921" s="43">
        <v>0</v>
      </c>
      <c r="X921" s="43">
        <v>0</v>
      </c>
      <c r="Y921" s="223">
        <v>0</v>
      </c>
      <c r="Z921" s="234"/>
      <c r="AA921" s="228">
        <v>0</v>
      </c>
      <c r="AB921" s="43">
        <v>0</v>
      </c>
      <c r="AC921" s="43">
        <v>0</v>
      </c>
      <c r="AD921" s="43">
        <v>0</v>
      </c>
      <c r="AE921" s="43">
        <v>0</v>
      </c>
      <c r="AF921" s="223">
        <v>0</v>
      </c>
      <c r="AG921" s="234"/>
      <c r="AH921" s="228">
        <v>0</v>
      </c>
      <c r="AI921" s="56">
        <f t="shared" si="159"/>
        <v>25288281</v>
      </c>
      <c r="AJ921" s="40">
        <v>42642</v>
      </c>
      <c r="AK921" s="56">
        <v>25288281</v>
      </c>
      <c r="AL921" s="43">
        <v>0</v>
      </c>
      <c r="AM921" s="43">
        <v>0</v>
      </c>
      <c r="AN921" s="43">
        <v>0</v>
      </c>
      <c r="AO921" s="43">
        <v>0</v>
      </c>
      <c r="AP921" s="43">
        <v>0</v>
      </c>
      <c r="AQ921" s="43">
        <v>0</v>
      </c>
      <c r="AR921" s="43">
        <v>0</v>
      </c>
      <c r="AS921" s="43">
        <v>0</v>
      </c>
      <c r="AT921" s="43">
        <v>0</v>
      </c>
      <c r="AU921" s="43">
        <v>0</v>
      </c>
      <c r="AV921" s="43"/>
      <c r="AW921" s="19"/>
      <c r="AX921" s="24">
        <f t="shared" si="160"/>
        <v>0</v>
      </c>
      <c r="AY921" s="24">
        <f t="shared" si="161"/>
        <v>0</v>
      </c>
      <c r="AZ921" s="24">
        <f t="shared" si="162"/>
        <v>0</v>
      </c>
      <c r="BA921" s="457">
        <f t="shared" si="163"/>
        <v>8</v>
      </c>
      <c r="BB921" s="217">
        <f t="shared" si="167"/>
        <v>1</v>
      </c>
      <c r="BC921" s="216">
        <f t="shared" si="164"/>
        <v>1</v>
      </c>
      <c r="BD921" s="14">
        <f t="shared" si="157"/>
        <v>36</v>
      </c>
      <c r="BE921" s="349">
        <f t="shared" si="166"/>
        <v>25288281</v>
      </c>
    </row>
    <row r="922" spans="1:57" s="14" customFormat="1" x14ac:dyDescent="0.2">
      <c r="A922" s="40">
        <v>42633</v>
      </c>
      <c r="B922" s="22">
        <v>9172891449</v>
      </c>
      <c r="C922" s="22">
        <f>COUNTIF(СписМінфін!$B$2:$B$101,F922)</f>
        <v>1</v>
      </c>
      <c r="D922" s="22">
        <v>9172891449</v>
      </c>
      <c r="E922" s="22" t="str">
        <f t="shared" si="165"/>
        <v>9ТОВАРИСТВО З ОБМЕЖЕНОЮ ВIДПОВIДАЛЬНIСТЮ ФІРМА "КОМПЛЕКТ"</v>
      </c>
      <c r="F922" s="71" t="s">
        <v>89</v>
      </c>
      <c r="G922" s="41">
        <v>222199111274</v>
      </c>
      <c r="H922" s="40">
        <v>42633</v>
      </c>
      <c r="I922" s="40">
        <v>42633</v>
      </c>
      <c r="J922" s="40" t="s">
        <v>108</v>
      </c>
      <c r="K922" s="42">
        <v>13419565</v>
      </c>
      <c r="L922" s="40">
        <v>42664</v>
      </c>
      <c r="M922" s="24">
        <f t="shared" si="158"/>
        <v>13419565</v>
      </c>
      <c r="N922" s="40">
        <v>42667</v>
      </c>
      <c r="O922" s="24">
        <v>13419565</v>
      </c>
      <c r="P922" s="43">
        <v>0</v>
      </c>
      <c r="Q922" s="43">
        <v>0</v>
      </c>
      <c r="R922" s="43">
        <v>0</v>
      </c>
      <c r="S922" s="43">
        <v>0</v>
      </c>
      <c r="T922" s="43">
        <v>0</v>
      </c>
      <c r="U922" s="43">
        <v>0</v>
      </c>
      <c r="V922" s="43">
        <v>0</v>
      </c>
      <c r="W922" s="43">
        <v>0</v>
      </c>
      <c r="X922" s="43">
        <v>0</v>
      </c>
      <c r="Y922" s="223">
        <v>0</v>
      </c>
      <c r="Z922" s="234"/>
      <c r="AA922" s="228">
        <v>0</v>
      </c>
      <c r="AB922" s="43">
        <v>0</v>
      </c>
      <c r="AC922" s="43">
        <v>0</v>
      </c>
      <c r="AD922" s="43">
        <v>0</v>
      </c>
      <c r="AE922" s="43">
        <v>0</v>
      </c>
      <c r="AF922" s="223">
        <v>0</v>
      </c>
      <c r="AG922" s="234"/>
      <c r="AH922" s="228">
        <v>0</v>
      </c>
      <c r="AI922" s="56">
        <f t="shared" si="159"/>
        <v>13419565</v>
      </c>
      <c r="AJ922" s="40">
        <v>42669</v>
      </c>
      <c r="AK922" s="56">
        <v>13419565</v>
      </c>
      <c r="AL922" s="43">
        <v>0</v>
      </c>
      <c r="AM922" s="43">
        <v>0</v>
      </c>
      <c r="AN922" s="43">
        <v>0</v>
      </c>
      <c r="AO922" s="43">
        <v>0</v>
      </c>
      <c r="AP922" s="43">
        <v>0</v>
      </c>
      <c r="AQ922" s="43">
        <v>0</v>
      </c>
      <c r="AR922" s="43">
        <v>0</v>
      </c>
      <c r="AS922" s="43">
        <v>0</v>
      </c>
      <c r="AT922" s="43">
        <v>0</v>
      </c>
      <c r="AU922" s="43">
        <v>0</v>
      </c>
      <c r="AV922" s="43"/>
      <c r="AW922" s="19"/>
      <c r="AX922" s="24">
        <f t="shared" si="160"/>
        <v>0</v>
      </c>
      <c r="AY922" s="24">
        <f t="shared" si="161"/>
        <v>0</v>
      </c>
      <c r="AZ922" s="24">
        <f t="shared" si="162"/>
        <v>0</v>
      </c>
      <c r="BA922" s="457">
        <f t="shared" si="163"/>
        <v>9</v>
      </c>
      <c r="BB922" s="217">
        <f t="shared" si="167"/>
        <v>1</v>
      </c>
      <c r="BC922" s="216">
        <f t="shared" si="164"/>
        <v>1</v>
      </c>
      <c r="BD922" s="14">
        <f t="shared" si="157"/>
        <v>34</v>
      </c>
      <c r="BE922" s="349">
        <f t="shared" si="166"/>
        <v>13419565</v>
      </c>
    </row>
    <row r="923" spans="1:57" s="14" customFormat="1" x14ac:dyDescent="0.2">
      <c r="A923" s="40">
        <v>42663</v>
      </c>
      <c r="B923" s="22">
        <v>9197335065</v>
      </c>
      <c r="C923" s="22">
        <f>COUNTIF(СписМінфін!$B$2:$B$101,F923)</f>
        <v>1</v>
      </c>
      <c r="D923" s="22">
        <v>9197335065</v>
      </c>
      <c r="E923" s="22" t="str">
        <f t="shared" si="165"/>
        <v>10ТОВАРИСТВО З ОБМЕЖЕНОЮ ВIДПОВIДАЛЬНIСТЮ ФІРМА "КОМПЛЕКТ"</v>
      </c>
      <c r="F923" s="71" t="s">
        <v>89</v>
      </c>
      <c r="G923" s="41">
        <v>222199111274</v>
      </c>
      <c r="H923" s="40">
        <v>42663</v>
      </c>
      <c r="I923" s="40">
        <v>42663</v>
      </c>
      <c r="J923" s="40" t="s">
        <v>108</v>
      </c>
      <c r="K923" s="42">
        <v>29353241</v>
      </c>
      <c r="L923" s="40">
        <v>42695</v>
      </c>
      <c r="M923" s="24">
        <f t="shared" si="158"/>
        <v>29353241</v>
      </c>
      <c r="N923" s="40">
        <v>42699</v>
      </c>
      <c r="O923" s="24">
        <v>29353241</v>
      </c>
      <c r="P923" s="43">
        <v>0</v>
      </c>
      <c r="Q923" s="43">
        <v>0</v>
      </c>
      <c r="R923" s="43">
        <v>0</v>
      </c>
      <c r="S923" s="43">
        <v>0</v>
      </c>
      <c r="T923" s="43">
        <v>0</v>
      </c>
      <c r="U923" s="43">
        <v>0</v>
      </c>
      <c r="V923" s="43">
        <v>0</v>
      </c>
      <c r="W923" s="43">
        <v>0</v>
      </c>
      <c r="X923" s="43">
        <v>0</v>
      </c>
      <c r="Y923" s="223">
        <v>0</v>
      </c>
      <c r="Z923" s="234"/>
      <c r="AA923" s="228">
        <v>0</v>
      </c>
      <c r="AB923" s="43">
        <v>0</v>
      </c>
      <c r="AC923" s="43">
        <v>0</v>
      </c>
      <c r="AD923" s="43">
        <v>0</v>
      </c>
      <c r="AE923" s="43">
        <v>0</v>
      </c>
      <c r="AF923" s="223">
        <v>0</v>
      </c>
      <c r="AG923" s="234"/>
      <c r="AH923" s="228">
        <v>0</v>
      </c>
      <c r="AI923" s="56">
        <f t="shared" si="159"/>
        <v>29353241</v>
      </c>
      <c r="AJ923" s="40">
        <v>42704</v>
      </c>
      <c r="AK923" s="56">
        <v>29353241</v>
      </c>
      <c r="AL923" s="43">
        <v>0</v>
      </c>
      <c r="AM923" s="43">
        <v>0</v>
      </c>
      <c r="AN923" s="43">
        <v>0</v>
      </c>
      <c r="AO923" s="43">
        <v>0</v>
      </c>
      <c r="AP923" s="43">
        <v>0</v>
      </c>
      <c r="AQ923" s="43">
        <v>0</v>
      </c>
      <c r="AR923" s="43">
        <v>0</v>
      </c>
      <c r="AS923" s="43">
        <v>0</v>
      </c>
      <c r="AT923" s="43">
        <v>0</v>
      </c>
      <c r="AU923" s="43">
        <v>0</v>
      </c>
      <c r="AV923" s="43"/>
      <c r="AW923" s="19"/>
      <c r="AX923" s="24">
        <f t="shared" si="160"/>
        <v>0</v>
      </c>
      <c r="AY923" s="24">
        <f t="shared" si="161"/>
        <v>0</v>
      </c>
      <c r="AZ923" s="24">
        <f t="shared" si="162"/>
        <v>0</v>
      </c>
      <c r="BA923" s="457">
        <f t="shared" si="163"/>
        <v>10</v>
      </c>
      <c r="BB923" s="217">
        <f t="shared" si="167"/>
        <v>1</v>
      </c>
      <c r="BC923" s="216">
        <f t="shared" si="164"/>
        <v>1</v>
      </c>
      <c r="BD923" s="14">
        <f t="shared" ref="BD923:BD965" si="168">IF(N923=0,"Немає висновку",N923-H923)</f>
        <v>36</v>
      </c>
      <c r="BE923" s="349">
        <f t="shared" si="166"/>
        <v>29353241</v>
      </c>
    </row>
    <row r="924" spans="1:57" s="14" customFormat="1" x14ac:dyDescent="0.2">
      <c r="A924" s="40">
        <v>42695</v>
      </c>
      <c r="B924" s="22">
        <v>9223554614</v>
      </c>
      <c r="C924" s="22">
        <f>COUNTIF(СписМінфін!$B$2:$B$101,F924)</f>
        <v>1</v>
      </c>
      <c r="D924" s="22">
        <v>9223554614</v>
      </c>
      <c r="E924" s="22" t="str">
        <f t="shared" si="165"/>
        <v>11ТОВАРИСТВО З ОБМЕЖЕНОЮ ВIДПОВIДАЛЬНIСТЮ ФІРМА "КОМПЛЕКТ"</v>
      </c>
      <c r="F924" s="71" t="s">
        <v>89</v>
      </c>
      <c r="G924" s="41">
        <v>222199111274</v>
      </c>
      <c r="H924" s="40">
        <v>42695</v>
      </c>
      <c r="I924" s="40">
        <v>42695</v>
      </c>
      <c r="J924" s="40" t="s">
        <v>108</v>
      </c>
      <c r="K924" s="42">
        <v>21301917</v>
      </c>
      <c r="L924" s="40">
        <v>42725</v>
      </c>
      <c r="M924" s="24">
        <f t="shared" si="158"/>
        <v>21301917</v>
      </c>
      <c r="N924" s="40">
        <v>42726</v>
      </c>
      <c r="O924" s="24">
        <v>21301917</v>
      </c>
      <c r="P924" s="43">
        <v>0</v>
      </c>
      <c r="Q924" s="43">
        <v>0</v>
      </c>
      <c r="R924" s="43">
        <v>0</v>
      </c>
      <c r="S924" s="43">
        <v>0</v>
      </c>
      <c r="T924" s="43">
        <v>0</v>
      </c>
      <c r="U924" s="43">
        <v>0</v>
      </c>
      <c r="V924" s="43">
        <v>0</v>
      </c>
      <c r="W924" s="43">
        <v>0</v>
      </c>
      <c r="X924" s="43">
        <v>0</v>
      </c>
      <c r="Y924" s="223">
        <v>0</v>
      </c>
      <c r="Z924" s="234"/>
      <c r="AA924" s="228">
        <v>0</v>
      </c>
      <c r="AB924" s="43">
        <v>0</v>
      </c>
      <c r="AC924" s="43">
        <v>0</v>
      </c>
      <c r="AD924" s="43">
        <v>0</v>
      </c>
      <c r="AE924" s="43">
        <v>0</v>
      </c>
      <c r="AF924" s="223">
        <v>0</v>
      </c>
      <c r="AG924" s="234"/>
      <c r="AH924" s="228">
        <v>0</v>
      </c>
      <c r="AI924" s="56">
        <f t="shared" si="159"/>
        <v>21301917</v>
      </c>
      <c r="AJ924" s="40">
        <v>42730</v>
      </c>
      <c r="AK924" s="56">
        <v>21301917</v>
      </c>
      <c r="AL924" s="43">
        <v>0</v>
      </c>
      <c r="AM924" s="43">
        <v>0</v>
      </c>
      <c r="AN924" s="43">
        <v>0</v>
      </c>
      <c r="AO924" s="43">
        <v>0</v>
      </c>
      <c r="AP924" s="43">
        <v>0</v>
      </c>
      <c r="AQ924" s="43">
        <v>0</v>
      </c>
      <c r="AR924" s="43">
        <v>0</v>
      </c>
      <c r="AS924" s="43">
        <v>0</v>
      </c>
      <c r="AT924" s="43">
        <v>0</v>
      </c>
      <c r="AU924" s="43">
        <v>0</v>
      </c>
      <c r="AV924" s="43"/>
      <c r="AW924" s="19"/>
      <c r="AX924" s="24">
        <f t="shared" si="160"/>
        <v>0</v>
      </c>
      <c r="AY924" s="24">
        <f t="shared" si="161"/>
        <v>0</v>
      </c>
      <c r="AZ924" s="24">
        <f t="shared" si="162"/>
        <v>0</v>
      </c>
      <c r="BA924" s="457">
        <f t="shared" si="163"/>
        <v>11</v>
      </c>
      <c r="BB924" s="217">
        <f t="shared" si="167"/>
        <v>1</v>
      </c>
      <c r="BC924" s="216">
        <f t="shared" si="164"/>
        <v>1</v>
      </c>
      <c r="BD924" s="14">
        <f t="shared" si="168"/>
        <v>31</v>
      </c>
      <c r="BE924" s="349">
        <f t="shared" si="166"/>
        <v>21301917</v>
      </c>
    </row>
    <row r="925" spans="1:57" x14ac:dyDescent="0.2">
      <c r="A925" s="40">
        <v>42720</v>
      </c>
      <c r="B925" s="22">
        <v>9244628567</v>
      </c>
      <c r="C925" s="22">
        <f>COUNTIF(СписМінфін!$B$2:$B$101,F925)</f>
        <v>1</v>
      </c>
      <c r="D925" s="22">
        <v>9244628567</v>
      </c>
      <c r="E925" s="22" t="str">
        <f t="shared" si="165"/>
        <v>12ТОВАРИСТВО З ОБМЕЖЕНОЮ ВIДПОВIДАЛЬНIСТЮ ФІРМА "КОМПЛЕКТ"</v>
      </c>
      <c r="F925" s="71" t="s">
        <v>89</v>
      </c>
      <c r="G925" s="41">
        <v>222199111274</v>
      </c>
      <c r="H925" s="40">
        <v>42720</v>
      </c>
      <c r="I925" s="40">
        <v>42720</v>
      </c>
      <c r="J925" s="40" t="s">
        <v>108</v>
      </c>
      <c r="K925" s="42">
        <v>42089895</v>
      </c>
      <c r="L925" s="40" t="s">
        <v>108</v>
      </c>
      <c r="M925" s="24">
        <f t="shared" si="158"/>
        <v>42089895</v>
      </c>
      <c r="N925" s="31">
        <v>42755</v>
      </c>
      <c r="O925" s="30">
        <v>42089895</v>
      </c>
      <c r="P925" s="43">
        <v>0</v>
      </c>
      <c r="Q925" s="43">
        <v>0</v>
      </c>
      <c r="R925" s="43">
        <v>0</v>
      </c>
      <c r="S925" s="43">
        <v>0</v>
      </c>
      <c r="T925" s="43">
        <v>0</v>
      </c>
      <c r="U925" s="43">
        <v>0</v>
      </c>
      <c r="V925" s="43">
        <v>0</v>
      </c>
      <c r="W925" s="43">
        <v>0</v>
      </c>
      <c r="X925" s="43">
        <v>0</v>
      </c>
      <c r="Y925" s="223">
        <v>0</v>
      </c>
      <c r="Z925" s="234"/>
      <c r="AA925" s="228">
        <v>0</v>
      </c>
      <c r="AB925" s="43">
        <v>0</v>
      </c>
      <c r="AC925" s="43">
        <v>0</v>
      </c>
      <c r="AD925" s="43">
        <v>0</v>
      </c>
      <c r="AE925" s="43">
        <v>0</v>
      </c>
      <c r="AF925" s="223">
        <v>0</v>
      </c>
      <c r="AG925" s="234"/>
      <c r="AH925" s="228">
        <v>0</v>
      </c>
      <c r="AI925" s="56">
        <f t="shared" si="159"/>
        <v>42089895</v>
      </c>
      <c r="AJ925" s="43">
        <v>0</v>
      </c>
      <c r="AK925" s="57">
        <v>42089895</v>
      </c>
      <c r="AL925" s="43">
        <v>0</v>
      </c>
      <c r="AM925" s="43">
        <v>0</v>
      </c>
      <c r="AN925" s="43">
        <v>0</v>
      </c>
      <c r="AO925" s="43">
        <v>0</v>
      </c>
      <c r="AP925" s="43">
        <v>0</v>
      </c>
      <c r="AQ925" s="43">
        <v>0</v>
      </c>
      <c r="AR925" s="43">
        <v>0</v>
      </c>
      <c r="AS925" s="43">
        <v>0</v>
      </c>
      <c r="AT925" s="43">
        <v>0</v>
      </c>
      <c r="AU925" s="43">
        <v>0</v>
      </c>
      <c r="AV925" s="43"/>
      <c r="AW925" s="19"/>
      <c r="AX925" s="24">
        <f t="shared" si="160"/>
        <v>0</v>
      </c>
      <c r="AY925" s="24">
        <f t="shared" si="161"/>
        <v>0</v>
      </c>
      <c r="AZ925" s="24">
        <f t="shared" si="162"/>
        <v>0</v>
      </c>
      <c r="BA925" s="457">
        <f t="shared" si="163"/>
        <v>12</v>
      </c>
      <c r="BB925" s="217">
        <f t="shared" si="167"/>
        <v>1</v>
      </c>
      <c r="BC925" s="216">
        <f t="shared" si="164"/>
        <v>1</v>
      </c>
      <c r="BD925" s="14">
        <f t="shared" si="168"/>
        <v>35</v>
      </c>
      <c r="BE925" s="349">
        <f t="shared" si="166"/>
        <v>42089895</v>
      </c>
    </row>
    <row r="926" spans="1:57" x14ac:dyDescent="0.2">
      <c r="A926" s="40">
        <v>42417</v>
      </c>
      <c r="B926" s="22">
        <v>9018870349</v>
      </c>
      <c r="C926" s="22">
        <f>COUNTIF(СписМінфін!$B$2:$B$101,F926)</f>
        <v>1</v>
      </c>
      <c r="D926" s="22">
        <v>9018870349</v>
      </c>
      <c r="E926" s="22" t="str">
        <f t="shared" si="165"/>
        <v>2ТОВАРИСТВО З ОБМЕЖЕНОЮ ВIДПОВIДАЛЬНIСТЮ ФІРМА "ПРОМІНВЕСТ ПЛАСТИК"</v>
      </c>
      <c r="F926" s="71" t="s">
        <v>99</v>
      </c>
      <c r="G926" s="41">
        <v>309898212126</v>
      </c>
      <c r="H926" s="40">
        <v>42417</v>
      </c>
      <c r="I926" s="40">
        <v>42417</v>
      </c>
      <c r="J926" s="40" t="s">
        <v>108</v>
      </c>
      <c r="K926" s="42">
        <v>500000</v>
      </c>
      <c r="L926" s="40">
        <v>42450</v>
      </c>
      <c r="M926" s="24">
        <f t="shared" si="158"/>
        <v>500000</v>
      </c>
      <c r="N926" s="40">
        <v>42451</v>
      </c>
      <c r="O926" s="24">
        <v>500000</v>
      </c>
      <c r="P926" s="43">
        <v>0</v>
      </c>
      <c r="Q926" s="43">
        <v>0</v>
      </c>
      <c r="R926" s="43">
        <v>0</v>
      </c>
      <c r="S926" s="43">
        <v>0</v>
      </c>
      <c r="T926" s="43">
        <v>0</v>
      </c>
      <c r="U926" s="43">
        <v>0</v>
      </c>
      <c r="V926" s="43">
        <v>0</v>
      </c>
      <c r="W926" s="43">
        <v>0</v>
      </c>
      <c r="X926" s="43">
        <v>0</v>
      </c>
      <c r="Y926" s="223">
        <v>0</v>
      </c>
      <c r="Z926" s="234"/>
      <c r="AA926" s="228">
        <v>0</v>
      </c>
      <c r="AB926" s="43">
        <v>0</v>
      </c>
      <c r="AC926" s="43">
        <v>0</v>
      </c>
      <c r="AD926" s="43">
        <v>0</v>
      </c>
      <c r="AE926" s="43">
        <v>0</v>
      </c>
      <c r="AF926" s="223">
        <v>0</v>
      </c>
      <c r="AG926" s="234"/>
      <c r="AH926" s="228">
        <v>0</v>
      </c>
      <c r="AI926" s="56">
        <f t="shared" si="159"/>
        <v>500000</v>
      </c>
      <c r="AJ926" s="40">
        <v>42457</v>
      </c>
      <c r="AK926" s="56">
        <v>500000</v>
      </c>
      <c r="AL926" s="43">
        <v>0</v>
      </c>
      <c r="AM926" s="43">
        <v>0</v>
      </c>
      <c r="AN926" s="43">
        <v>0</v>
      </c>
      <c r="AO926" s="43">
        <v>0</v>
      </c>
      <c r="AP926" s="43">
        <v>0</v>
      </c>
      <c r="AQ926" s="43">
        <v>0</v>
      </c>
      <c r="AR926" s="43">
        <v>0</v>
      </c>
      <c r="AS926" s="43">
        <v>0</v>
      </c>
      <c r="AT926" s="43">
        <v>0</v>
      </c>
      <c r="AU926" s="43">
        <v>0</v>
      </c>
      <c r="AV926" s="43"/>
      <c r="AW926" s="19"/>
      <c r="AX926" s="24">
        <f t="shared" si="160"/>
        <v>0</v>
      </c>
      <c r="AY926" s="24">
        <f t="shared" si="161"/>
        <v>0</v>
      </c>
      <c r="AZ926" s="24">
        <f t="shared" si="162"/>
        <v>0</v>
      </c>
      <c r="BA926" s="457">
        <f t="shared" si="163"/>
        <v>2</v>
      </c>
      <c r="BB926" s="217">
        <f t="shared" si="167"/>
        <v>1</v>
      </c>
      <c r="BC926" s="216">
        <f t="shared" si="164"/>
        <v>1</v>
      </c>
      <c r="BD926" s="14">
        <f t="shared" si="168"/>
        <v>34</v>
      </c>
      <c r="BE926" s="349">
        <f t="shared" si="166"/>
        <v>500000</v>
      </c>
    </row>
    <row r="927" spans="1:57" x14ac:dyDescent="0.2">
      <c r="A927" s="40">
        <v>42445</v>
      </c>
      <c r="B927" s="22">
        <v>9036635415</v>
      </c>
      <c r="C927" s="22">
        <f>COUNTIF(СписМінфін!$B$2:$B$101,F927)</f>
        <v>1</v>
      </c>
      <c r="D927" s="22">
        <v>9036635415</v>
      </c>
      <c r="E927" s="22" t="str">
        <f t="shared" si="165"/>
        <v>3ТОВАРИСТВО З ОБМЕЖЕНОЮ ВIДПОВIДАЛЬНIСТЮ ФІРМА "ПРОМІНВЕСТ ПЛАСТИК"</v>
      </c>
      <c r="F927" s="71" t="s">
        <v>99</v>
      </c>
      <c r="G927" s="41">
        <v>309898212126</v>
      </c>
      <c r="H927" s="40">
        <v>42445</v>
      </c>
      <c r="I927" s="40">
        <v>42445</v>
      </c>
      <c r="J927" s="40" t="s">
        <v>108</v>
      </c>
      <c r="K927" s="42">
        <v>1500000</v>
      </c>
      <c r="L927" s="40">
        <v>42479</v>
      </c>
      <c r="M927" s="24">
        <f t="shared" si="158"/>
        <v>1500000</v>
      </c>
      <c r="N927" s="40">
        <v>42480</v>
      </c>
      <c r="O927" s="24">
        <v>1500000</v>
      </c>
      <c r="P927" s="43">
        <v>0</v>
      </c>
      <c r="Q927" s="43">
        <v>0</v>
      </c>
      <c r="R927" s="43">
        <v>0</v>
      </c>
      <c r="S927" s="43">
        <v>0</v>
      </c>
      <c r="T927" s="43">
        <v>0</v>
      </c>
      <c r="U927" s="43">
        <v>0</v>
      </c>
      <c r="V927" s="43">
        <v>0</v>
      </c>
      <c r="W927" s="43">
        <v>0</v>
      </c>
      <c r="X927" s="43">
        <v>0</v>
      </c>
      <c r="Y927" s="223">
        <v>0</v>
      </c>
      <c r="Z927" s="234"/>
      <c r="AA927" s="228">
        <v>0</v>
      </c>
      <c r="AB927" s="43">
        <v>0</v>
      </c>
      <c r="AC927" s="43">
        <v>0</v>
      </c>
      <c r="AD927" s="43">
        <v>0</v>
      </c>
      <c r="AE927" s="43">
        <v>0</v>
      </c>
      <c r="AF927" s="223">
        <v>0</v>
      </c>
      <c r="AG927" s="234"/>
      <c r="AH927" s="228">
        <v>0</v>
      </c>
      <c r="AI927" s="56">
        <f t="shared" si="159"/>
        <v>1500000</v>
      </c>
      <c r="AJ927" s="40">
        <v>42488</v>
      </c>
      <c r="AK927" s="56">
        <v>1500000</v>
      </c>
      <c r="AL927" s="43">
        <v>0</v>
      </c>
      <c r="AM927" s="43">
        <v>0</v>
      </c>
      <c r="AN927" s="43">
        <v>0</v>
      </c>
      <c r="AO927" s="43">
        <v>0</v>
      </c>
      <c r="AP927" s="43">
        <v>0</v>
      </c>
      <c r="AQ927" s="43">
        <v>0</v>
      </c>
      <c r="AR927" s="43">
        <v>0</v>
      </c>
      <c r="AS927" s="43">
        <v>0</v>
      </c>
      <c r="AT927" s="43">
        <v>0</v>
      </c>
      <c r="AU927" s="43">
        <v>0</v>
      </c>
      <c r="AV927" s="43"/>
      <c r="AW927" s="19"/>
      <c r="AX927" s="24">
        <f t="shared" si="160"/>
        <v>0</v>
      </c>
      <c r="AY927" s="24">
        <f t="shared" si="161"/>
        <v>0</v>
      </c>
      <c r="AZ927" s="24">
        <f t="shared" si="162"/>
        <v>0</v>
      </c>
      <c r="BA927" s="457">
        <f t="shared" si="163"/>
        <v>3</v>
      </c>
      <c r="BB927" s="217">
        <f t="shared" si="167"/>
        <v>1</v>
      </c>
      <c r="BC927" s="216">
        <f t="shared" si="164"/>
        <v>1</v>
      </c>
      <c r="BD927" s="14">
        <f t="shared" si="168"/>
        <v>35</v>
      </c>
      <c r="BE927" s="349">
        <f t="shared" si="166"/>
        <v>1500000</v>
      </c>
    </row>
    <row r="928" spans="1:57" x14ac:dyDescent="0.2">
      <c r="A928" s="40">
        <v>42478</v>
      </c>
      <c r="B928" s="22">
        <v>9058478416</v>
      </c>
      <c r="C928" s="22">
        <f>COUNTIF(СписМінфін!$B$2:$B$101,F928)</f>
        <v>1</v>
      </c>
      <c r="D928" s="22">
        <v>9058478416</v>
      </c>
      <c r="E928" s="22" t="str">
        <f t="shared" si="165"/>
        <v>4ТОВАРИСТВО З ОБМЕЖЕНОЮ ВIДПОВIДАЛЬНIСТЮ ФІРМА "ПРОМІНВЕСТ ПЛАСТИК"</v>
      </c>
      <c r="F928" s="71" t="s">
        <v>99</v>
      </c>
      <c r="G928" s="41">
        <v>309898212126</v>
      </c>
      <c r="H928" s="40">
        <v>42478</v>
      </c>
      <c r="I928" s="40">
        <v>42478</v>
      </c>
      <c r="J928" s="40" t="s">
        <v>108</v>
      </c>
      <c r="K928" s="42">
        <v>4000000</v>
      </c>
      <c r="L928" s="40">
        <v>42542</v>
      </c>
      <c r="M928" s="24">
        <f t="shared" si="158"/>
        <v>4000000</v>
      </c>
      <c r="N928" s="40">
        <v>42543</v>
      </c>
      <c r="O928" s="24">
        <v>4000000</v>
      </c>
      <c r="P928" s="43">
        <v>0</v>
      </c>
      <c r="Q928" s="43">
        <v>0</v>
      </c>
      <c r="R928" s="43">
        <v>0</v>
      </c>
      <c r="S928" s="43">
        <v>0</v>
      </c>
      <c r="T928" s="43">
        <v>0</v>
      </c>
      <c r="U928" s="43">
        <v>0</v>
      </c>
      <c r="V928" s="43">
        <v>0</v>
      </c>
      <c r="W928" s="43">
        <v>0</v>
      </c>
      <c r="X928" s="43">
        <v>0</v>
      </c>
      <c r="Y928" s="223">
        <v>0</v>
      </c>
      <c r="Z928" s="234"/>
      <c r="AA928" s="228">
        <v>0</v>
      </c>
      <c r="AB928" s="43">
        <v>0</v>
      </c>
      <c r="AC928" s="43">
        <v>0</v>
      </c>
      <c r="AD928" s="43">
        <v>0</v>
      </c>
      <c r="AE928" s="43">
        <v>0</v>
      </c>
      <c r="AF928" s="223">
        <v>0</v>
      </c>
      <c r="AG928" s="234"/>
      <c r="AH928" s="228">
        <v>0</v>
      </c>
      <c r="AI928" s="56">
        <f t="shared" si="159"/>
        <v>4000000</v>
      </c>
      <c r="AJ928" s="106">
        <v>42559</v>
      </c>
      <c r="AK928" s="56">
        <v>4000000</v>
      </c>
      <c r="AL928" s="43">
        <v>0</v>
      </c>
      <c r="AM928" s="43">
        <v>0</v>
      </c>
      <c r="AN928" s="43">
        <v>0</v>
      </c>
      <c r="AO928" s="43">
        <v>0</v>
      </c>
      <c r="AP928" s="43">
        <v>0</v>
      </c>
      <c r="AQ928" s="43">
        <v>0</v>
      </c>
      <c r="AR928" s="43">
        <v>0</v>
      </c>
      <c r="AS928" s="43">
        <v>0</v>
      </c>
      <c r="AT928" s="43">
        <v>0</v>
      </c>
      <c r="AU928" s="43">
        <v>0</v>
      </c>
      <c r="AV928" s="43"/>
      <c r="AW928" s="19"/>
      <c r="AX928" s="24">
        <f t="shared" si="160"/>
        <v>0</v>
      </c>
      <c r="AY928" s="24">
        <f t="shared" si="161"/>
        <v>0</v>
      </c>
      <c r="AZ928" s="24">
        <f t="shared" si="162"/>
        <v>0</v>
      </c>
      <c r="BA928" s="457">
        <f t="shared" si="163"/>
        <v>4</v>
      </c>
      <c r="BB928" s="217">
        <f t="shared" si="167"/>
        <v>1</v>
      </c>
      <c r="BC928" s="216">
        <f t="shared" si="164"/>
        <v>1</v>
      </c>
      <c r="BD928" s="14">
        <f t="shared" si="168"/>
        <v>65</v>
      </c>
      <c r="BE928" s="349">
        <f t="shared" si="166"/>
        <v>4000000</v>
      </c>
    </row>
    <row r="929" spans="1:57" x14ac:dyDescent="0.2">
      <c r="A929" s="40">
        <v>42507</v>
      </c>
      <c r="B929" s="22">
        <v>9079338908</v>
      </c>
      <c r="C929" s="22">
        <f>COUNTIF(СписМінфін!$B$2:$B$101,F929)</f>
        <v>1</v>
      </c>
      <c r="D929" s="22">
        <v>9079338908</v>
      </c>
      <c r="E929" s="22" t="str">
        <f t="shared" si="165"/>
        <v>5ТОВАРИСТВО З ОБМЕЖЕНОЮ ВIДПОВIДАЛЬНIСТЮ ФІРМА "ПРОМІНВЕСТ ПЛАСТИК"</v>
      </c>
      <c r="F929" s="71" t="s">
        <v>99</v>
      </c>
      <c r="G929" s="41">
        <v>309898212126</v>
      </c>
      <c r="H929" s="40">
        <v>42507</v>
      </c>
      <c r="I929" s="40">
        <v>42507</v>
      </c>
      <c r="J929" s="40" t="s">
        <v>108</v>
      </c>
      <c r="K929" s="42">
        <v>3995000</v>
      </c>
      <c r="L929" s="40">
        <v>42542</v>
      </c>
      <c r="M929" s="24">
        <f t="shared" si="158"/>
        <v>3995000</v>
      </c>
      <c r="N929" s="40">
        <v>42543</v>
      </c>
      <c r="O929" s="24">
        <v>3995000</v>
      </c>
      <c r="P929" s="43">
        <v>0</v>
      </c>
      <c r="Q929" s="43">
        <v>0</v>
      </c>
      <c r="R929" s="43">
        <v>0</v>
      </c>
      <c r="S929" s="43">
        <v>0</v>
      </c>
      <c r="T929" s="43">
        <v>0</v>
      </c>
      <c r="U929" s="43">
        <v>0</v>
      </c>
      <c r="V929" s="43">
        <v>0</v>
      </c>
      <c r="W929" s="43">
        <v>0</v>
      </c>
      <c r="X929" s="43">
        <v>0</v>
      </c>
      <c r="Y929" s="223">
        <v>0</v>
      </c>
      <c r="Z929" s="234"/>
      <c r="AA929" s="228">
        <v>0</v>
      </c>
      <c r="AB929" s="43">
        <v>0</v>
      </c>
      <c r="AC929" s="43">
        <v>0</v>
      </c>
      <c r="AD929" s="43">
        <v>0</v>
      </c>
      <c r="AE929" s="43">
        <v>0</v>
      </c>
      <c r="AF929" s="223">
        <v>0</v>
      </c>
      <c r="AG929" s="234"/>
      <c r="AH929" s="228">
        <v>0</v>
      </c>
      <c r="AI929" s="56">
        <f t="shared" si="159"/>
        <v>3995000</v>
      </c>
      <c r="AJ929" s="106">
        <v>42580</v>
      </c>
      <c r="AK929" s="56">
        <v>3995000</v>
      </c>
      <c r="AL929" s="43">
        <v>0</v>
      </c>
      <c r="AM929" s="43">
        <v>0</v>
      </c>
      <c r="AN929" s="43">
        <v>0</v>
      </c>
      <c r="AO929" s="43">
        <v>0</v>
      </c>
      <c r="AP929" s="43">
        <v>0</v>
      </c>
      <c r="AQ929" s="43">
        <v>0</v>
      </c>
      <c r="AR929" s="43">
        <v>0</v>
      </c>
      <c r="AS929" s="43">
        <v>0</v>
      </c>
      <c r="AT929" s="43">
        <v>0</v>
      </c>
      <c r="AU929" s="43">
        <v>0</v>
      </c>
      <c r="AV929" s="43"/>
      <c r="AW929" s="19"/>
      <c r="AX929" s="24">
        <f t="shared" si="160"/>
        <v>0</v>
      </c>
      <c r="AY929" s="24">
        <f t="shared" si="161"/>
        <v>0</v>
      </c>
      <c r="AZ929" s="24">
        <f t="shared" si="162"/>
        <v>0</v>
      </c>
      <c r="BA929" s="457">
        <f t="shared" si="163"/>
        <v>5</v>
      </c>
      <c r="BB929" s="217">
        <f t="shared" si="167"/>
        <v>1</v>
      </c>
      <c r="BC929" s="216">
        <f t="shared" si="164"/>
        <v>1</v>
      </c>
      <c r="BD929" s="14">
        <f t="shared" si="168"/>
        <v>36</v>
      </c>
      <c r="BE929" s="349">
        <f t="shared" si="166"/>
        <v>3995000</v>
      </c>
    </row>
    <row r="930" spans="1:57" x14ac:dyDescent="0.2">
      <c r="A930" s="40">
        <v>42537</v>
      </c>
      <c r="B930" s="22">
        <v>9099844281</v>
      </c>
      <c r="C930" s="22">
        <f>COUNTIF(СписМінфін!$B$2:$B$101,F930)</f>
        <v>1</v>
      </c>
      <c r="D930" s="22">
        <v>9099844281</v>
      </c>
      <c r="E930" s="22" t="str">
        <f t="shared" si="165"/>
        <v>6ТОВАРИСТВО З ОБМЕЖЕНОЮ ВIДПОВIДАЛЬНIСТЮ ФІРМА "ПРОМІНВЕСТ ПЛАСТИК"</v>
      </c>
      <c r="F930" s="71" t="s">
        <v>99</v>
      </c>
      <c r="G930" s="41">
        <v>309898212126</v>
      </c>
      <c r="H930" s="40">
        <v>42537</v>
      </c>
      <c r="I930" s="40">
        <v>42537</v>
      </c>
      <c r="J930" s="40" t="s">
        <v>108</v>
      </c>
      <c r="K930" s="42">
        <v>8500000</v>
      </c>
      <c r="L930" s="40">
        <v>42571</v>
      </c>
      <c r="M930" s="24">
        <f t="shared" si="158"/>
        <v>8500000</v>
      </c>
      <c r="N930" s="40">
        <v>42634</v>
      </c>
      <c r="O930" s="24">
        <v>8500000</v>
      </c>
      <c r="P930" s="43">
        <v>0</v>
      </c>
      <c r="Q930" s="43">
        <v>0</v>
      </c>
      <c r="R930" s="43">
        <v>0</v>
      </c>
      <c r="S930" s="43">
        <v>0</v>
      </c>
      <c r="T930" s="43">
        <v>0</v>
      </c>
      <c r="U930" s="43">
        <v>0</v>
      </c>
      <c r="V930" s="43">
        <v>0</v>
      </c>
      <c r="W930" s="43">
        <v>0</v>
      </c>
      <c r="X930" s="43">
        <v>0</v>
      </c>
      <c r="Y930" s="223">
        <v>0</v>
      </c>
      <c r="Z930" s="234"/>
      <c r="AA930" s="228">
        <v>0</v>
      </c>
      <c r="AB930" s="43">
        <v>0</v>
      </c>
      <c r="AC930" s="43">
        <v>0</v>
      </c>
      <c r="AD930" s="43">
        <v>0</v>
      </c>
      <c r="AE930" s="43">
        <v>0</v>
      </c>
      <c r="AF930" s="223">
        <v>0</v>
      </c>
      <c r="AG930" s="234"/>
      <c r="AH930" s="228">
        <v>0</v>
      </c>
      <c r="AI930" s="56">
        <f t="shared" si="159"/>
        <v>8500000</v>
      </c>
      <c r="AJ930" s="106">
        <v>42716</v>
      </c>
      <c r="AK930" s="56">
        <v>8500000</v>
      </c>
      <c r="AL930" s="43">
        <v>0</v>
      </c>
      <c r="AM930" s="43">
        <v>0</v>
      </c>
      <c r="AN930" s="43">
        <v>0</v>
      </c>
      <c r="AO930" s="43">
        <v>0</v>
      </c>
      <c r="AP930" s="43">
        <v>0</v>
      </c>
      <c r="AQ930" s="43">
        <v>0</v>
      </c>
      <c r="AR930" s="43">
        <v>0</v>
      </c>
      <c r="AS930" s="43">
        <v>0</v>
      </c>
      <c r="AT930" s="43">
        <v>0</v>
      </c>
      <c r="AU930" s="43">
        <v>0</v>
      </c>
      <c r="AV930" s="43"/>
      <c r="AW930" s="19"/>
      <c r="AX930" s="24">
        <f t="shared" si="160"/>
        <v>0</v>
      </c>
      <c r="AY930" s="24">
        <f t="shared" si="161"/>
        <v>0</v>
      </c>
      <c r="AZ930" s="24">
        <f t="shared" si="162"/>
        <v>0</v>
      </c>
      <c r="BA930" s="457">
        <f t="shared" si="163"/>
        <v>6</v>
      </c>
      <c r="BB930" s="217">
        <f t="shared" si="167"/>
        <v>1</v>
      </c>
      <c r="BC930" s="216">
        <f t="shared" si="164"/>
        <v>1</v>
      </c>
      <c r="BD930" s="14">
        <f t="shared" si="168"/>
        <v>97</v>
      </c>
      <c r="BE930" s="349">
        <f t="shared" si="166"/>
        <v>8500000</v>
      </c>
    </row>
    <row r="931" spans="1:57" x14ac:dyDescent="0.2">
      <c r="A931" s="40">
        <v>42569</v>
      </c>
      <c r="B931" s="22">
        <v>9123208341</v>
      </c>
      <c r="C931" s="22">
        <f>COUNTIF(СписМінфін!$B$2:$B$101,F931)</f>
        <v>1</v>
      </c>
      <c r="D931" s="22">
        <v>9123208341</v>
      </c>
      <c r="E931" s="22" t="str">
        <f t="shared" si="165"/>
        <v>7ТОВАРИСТВО З ОБМЕЖЕНОЮ ВIДПОВIДАЛЬНIСТЮ ФІРМА "ПРОМІНВЕСТ ПЛАСТИК"</v>
      </c>
      <c r="F931" s="71" t="s">
        <v>99</v>
      </c>
      <c r="G931" s="41">
        <v>309898212126</v>
      </c>
      <c r="H931" s="40">
        <v>42569</v>
      </c>
      <c r="I931" s="40">
        <v>42569</v>
      </c>
      <c r="J931" s="40" t="s">
        <v>108</v>
      </c>
      <c r="K931" s="56">
        <v>6000000</v>
      </c>
      <c r="L931" s="40">
        <v>42646</v>
      </c>
      <c r="M931" s="24">
        <f t="shared" si="158"/>
        <v>5999371.5300000003</v>
      </c>
      <c r="N931" s="40">
        <v>42647</v>
      </c>
      <c r="O931" s="24">
        <v>5999371.5300000003</v>
      </c>
      <c r="P931" s="43">
        <v>0</v>
      </c>
      <c r="Q931" s="43">
        <v>0</v>
      </c>
      <c r="R931" s="43">
        <v>0</v>
      </c>
      <c r="S931" s="43">
        <v>0</v>
      </c>
      <c r="T931" s="43">
        <v>0</v>
      </c>
      <c r="U931" s="43">
        <v>0</v>
      </c>
      <c r="V931" s="43">
        <v>0</v>
      </c>
      <c r="W931" s="43">
        <v>0</v>
      </c>
      <c r="X931" s="43">
        <v>0</v>
      </c>
      <c r="Y931" s="223">
        <v>0</v>
      </c>
      <c r="Z931" s="234"/>
      <c r="AA931" s="228">
        <v>0</v>
      </c>
      <c r="AB931" s="43">
        <v>0</v>
      </c>
      <c r="AC931" s="43">
        <v>0</v>
      </c>
      <c r="AD931" s="43">
        <v>0</v>
      </c>
      <c r="AE931" s="43">
        <v>0</v>
      </c>
      <c r="AF931" s="223">
        <v>0</v>
      </c>
      <c r="AG931" s="234"/>
      <c r="AH931" s="228">
        <v>0</v>
      </c>
      <c r="AI931" s="56">
        <f t="shared" si="159"/>
        <v>5999371.5300000003</v>
      </c>
      <c r="AJ931" s="106">
        <v>42726</v>
      </c>
      <c r="AK931" s="56">
        <v>5999371.5300000003</v>
      </c>
      <c r="AL931" s="43">
        <v>0</v>
      </c>
      <c r="AM931" s="43">
        <v>0</v>
      </c>
      <c r="AN931" s="43">
        <v>0</v>
      </c>
      <c r="AO931" s="43">
        <v>0</v>
      </c>
      <c r="AP931" s="43">
        <v>0</v>
      </c>
      <c r="AQ931" s="43">
        <v>0</v>
      </c>
      <c r="AR931" s="43">
        <v>0</v>
      </c>
      <c r="AS931" s="43">
        <v>0</v>
      </c>
      <c r="AT931" s="43">
        <v>0</v>
      </c>
      <c r="AU931" s="43">
        <v>0</v>
      </c>
      <c r="AV931" s="43"/>
      <c r="AW931" s="19"/>
      <c r="AX931" s="24">
        <f t="shared" si="160"/>
        <v>628.46999999973923</v>
      </c>
      <c r="AY931" s="24">
        <f t="shared" si="161"/>
        <v>0</v>
      </c>
      <c r="AZ931" s="24">
        <f t="shared" si="162"/>
        <v>628.46999999973923</v>
      </c>
      <c r="BA931" s="457">
        <f t="shared" si="163"/>
        <v>7</v>
      </c>
      <c r="BB931" s="217">
        <f t="shared" si="167"/>
        <v>0.99989525500000009</v>
      </c>
      <c r="BC931" s="216">
        <f t="shared" si="164"/>
        <v>1</v>
      </c>
      <c r="BD931" s="14">
        <f t="shared" si="168"/>
        <v>78</v>
      </c>
      <c r="BE931" s="349">
        <f t="shared" si="166"/>
        <v>6000000</v>
      </c>
    </row>
    <row r="932" spans="1:57" x14ac:dyDescent="0.2">
      <c r="A932" s="40">
        <v>42599</v>
      </c>
      <c r="B932" s="22">
        <v>9147469345</v>
      </c>
      <c r="C932" s="22">
        <f>COUNTIF(СписМінфін!$B$2:$B$101,F932)</f>
        <v>1</v>
      </c>
      <c r="D932" s="22">
        <v>9147469345</v>
      </c>
      <c r="E932" s="22" t="str">
        <f t="shared" si="165"/>
        <v>8ТОВАРИСТВО З ОБМЕЖЕНОЮ ВIДПОВIДАЛЬНIСТЮ ФІРМА "ПРОМІНВЕСТ ПЛАСТИК"</v>
      </c>
      <c r="F932" s="71" t="s">
        <v>99</v>
      </c>
      <c r="G932" s="41">
        <v>309898212126</v>
      </c>
      <c r="H932" s="40">
        <v>42599</v>
      </c>
      <c r="I932" s="40">
        <v>42599</v>
      </c>
      <c r="J932" s="40" t="s">
        <v>108</v>
      </c>
      <c r="K932" s="56">
        <v>10500000</v>
      </c>
      <c r="L932" s="40">
        <v>42629</v>
      </c>
      <c r="M932" s="24">
        <f t="shared" si="158"/>
        <v>10500000</v>
      </c>
      <c r="N932" s="40">
        <v>42634</v>
      </c>
      <c r="O932" s="24">
        <v>10500000</v>
      </c>
      <c r="P932" s="43">
        <v>0</v>
      </c>
      <c r="Q932" s="43">
        <v>0</v>
      </c>
      <c r="R932" s="43">
        <v>0</v>
      </c>
      <c r="S932" s="43">
        <v>0</v>
      </c>
      <c r="T932" s="43">
        <v>0</v>
      </c>
      <c r="U932" s="43">
        <v>0</v>
      </c>
      <c r="V932" s="43">
        <v>0</v>
      </c>
      <c r="W932" s="43">
        <v>0</v>
      </c>
      <c r="X932" s="43">
        <v>0</v>
      </c>
      <c r="Y932" s="223">
        <v>0</v>
      </c>
      <c r="Z932" s="234"/>
      <c r="AA932" s="228">
        <v>0</v>
      </c>
      <c r="AB932" s="43">
        <v>0</v>
      </c>
      <c r="AC932" s="43">
        <v>0</v>
      </c>
      <c r="AD932" s="43">
        <v>0</v>
      </c>
      <c r="AE932" s="43">
        <v>0</v>
      </c>
      <c r="AF932" s="223">
        <v>0</v>
      </c>
      <c r="AG932" s="234"/>
      <c r="AH932" s="228">
        <v>0</v>
      </c>
      <c r="AI932" s="56">
        <f t="shared" si="159"/>
        <v>10500000</v>
      </c>
      <c r="AJ932" s="106">
        <v>42731</v>
      </c>
      <c r="AK932" s="56">
        <v>10500000</v>
      </c>
      <c r="AL932" s="43">
        <v>0</v>
      </c>
      <c r="AM932" s="43">
        <v>0</v>
      </c>
      <c r="AN932" s="43">
        <v>0</v>
      </c>
      <c r="AO932" s="43">
        <v>0</v>
      </c>
      <c r="AP932" s="43">
        <v>0</v>
      </c>
      <c r="AQ932" s="43">
        <v>0</v>
      </c>
      <c r="AR932" s="43">
        <v>0</v>
      </c>
      <c r="AS932" s="43">
        <v>0</v>
      </c>
      <c r="AT932" s="43">
        <v>0</v>
      </c>
      <c r="AU932" s="43">
        <v>0</v>
      </c>
      <c r="AV932" s="43"/>
      <c r="AW932" s="19"/>
      <c r="AX932" s="24">
        <f t="shared" si="160"/>
        <v>0</v>
      </c>
      <c r="AY932" s="24">
        <f t="shared" si="161"/>
        <v>0</v>
      </c>
      <c r="AZ932" s="24">
        <f t="shared" si="162"/>
        <v>0</v>
      </c>
      <c r="BA932" s="457">
        <f t="shared" si="163"/>
        <v>8</v>
      </c>
      <c r="BB932" s="217">
        <f t="shared" si="167"/>
        <v>1</v>
      </c>
      <c r="BC932" s="216">
        <f t="shared" si="164"/>
        <v>1</v>
      </c>
      <c r="BD932" s="14">
        <f t="shared" si="168"/>
        <v>35</v>
      </c>
      <c r="BE932" s="349">
        <f t="shared" si="166"/>
        <v>10500000</v>
      </c>
    </row>
    <row r="933" spans="1:57" x14ac:dyDescent="0.2">
      <c r="A933" s="40">
        <v>42632</v>
      </c>
      <c r="B933" s="22">
        <v>9171804900</v>
      </c>
      <c r="C933" s="22">
        <f>COUNTIF(СписМінфін!$B$2:$B$101,F933)</f>
        <v>1</v>
      </c>
      <c r="D933" s="22">
        <v>9171804900</v>
      </c>
      <c r="E933" s="22" t="str">
        <f t="shared" si="165"/>
        <v>9ТОВАРИСТВО З ОБМЕЖЕНОЮ ВIДПОВIДАЛЬНIСТЮ ФІРМА "ПРОМІНВЕСТ ПЛАСТИК"</v>
      </c>
      <c r="F933" s="71" t="s">
        <v>99</v>
      </c>
      <c r="G933" s="41">
        <v>309898212126</v>
      </c>
      <c r="H933" s="40">
        <v>42632</v>
      </c>
      <c r="I933" s="40">
        <v>42632</v>
      </c>
      <c r="J933" s="40" t="s">
        <v>108</v>
      </c>
      <c r="K933" s="56">
        <v>14500000</v>
      </c>
      <c r="L933" s="40">
        <v>42663</v>
      </c>
      <c r="M933" s="24">
        <f t="shared" si="158"/>
        <v>11042994</v>
      </c>
      <c r="N933" s="40">
        <v>42664</v>
      </c>
      <c r="O933" s="24">
        <v>11042994</v>
      </c>
      <c r="P933" s="43">
        <v>0</v>
      </c>
      <c r="Q933" s="43">
        <v>0</v>
      </c>
      <c r="R933" s="43">
        <v>0</v>
      </c>
      <c r="S933" s="43">
        <v>0</v>
      </c>
      <c r="T933" s="43">
        <v>0</v>
      </c>
      <c r="U933" s="43">
        <v>0</v>
      </c>
      <c r="V933" s="43">
        <v>0</v>
      </c>
      <c r="W933" s="43">
        <v>0</v>
      </c>
      <c r="X933" s="43">
        <v>0</v>
      </c>
      <c r="Y933" s="223">
        <v>0</v>
      </c>
      <c r="Z933" s="234"/>
      <c r="AA933" s="228">
        <v>0</v>
      </c>
      <c r="AB933" s="43">
        <v>0</v>
      </c>
      <c r="AC933" s="42"/>
      <c r="AD933" s="40"/>
      <c r="AE933" s="22"/>
      <c r="AF933" s="241"/>
      <c r="AG933" s="252"/>
      <c r="AH933" s="228">
        <v>0</v>
      </c>
      <c r="AI933" s="56">
        <f t="shared" si="159"/>
        <v>11042994</v>
      </c>
      <c r="AJ933" s="106">
        <v>42733</v>
      </c>
      <c r="AK933" s="56">
        <v>11042994</v>
      </c>
      <c r="AL933" s="43">
        <v>0</v>
      </c>
      <c r="AM933" s="43">
        <v>0</v>
      </c>
      <c r="AN933" s="43">
        <v>0</v>
      </c>
      <c r="AO933" s="43">
        <v>0</v>
      </c>
      <c r="AP933" s="43">
        <v>0</v>
      </c>
      <c r="AQ933" s="43">
        <v>0</v>
      </c>
      <c r="AR933" s="43">
        <v>0</v>
      </c>
      <c r="AS933" s="43">
        <v>0</v>
      </c>
      <c r="AT933" s="43">
        <v>0</v>
      </c>
      <c r="AU933" s="43">
        <v>0</v>
      </c>
      <c r="AV933" s="43"/>
      <c r="AW933" s="19"/>
      <c r="AX933" s="24">
        <f t="shared" si="160"/>
        <v>3457006</v>
      </c>
      <c r="AY933" s="24">
        <f t="shared" si="161"/>
        <v>0</v>
      </c>
      <c r="AZ933" s="24">
        <f t="shared" si="162"/>
        <v>3457006</v>
      </c>
      <c r="BA933" s="457">
        <f t="shared" si="163"/>
        <v>9</v>
      </c>
      <c r="BB933" s="217">
        <f t="shared" si="167"/>
        <v>0.76158579310344832</v>
      </c>
      <c r="BC933" s="216">
        <f t="shared" si="164"/>
        <v>1</v>
      </c>
      <c r="BD933" s="14">
        <f t="shared" si="168"/>
        <v>32</v>
      </c>
      <c r="BE933" s="349">
        <f t="shared" si="166"/>
        <v>14500000</v>
      </c>
    </row>
    <row r="934" spans="1:57" x14ac:dyDescent="0.2">
      <c r="A934" s="40">
        <v>42661</v>
      </c>
      <c r="B934" s="22">
        <v>9195594757</v>
      </c>
      <c r="C934" s="22">
        <f>COUNTIF(СписМінфін!$B$2:$B$101,F934)</f>
        <v>1</v>
      </c>
      <c r="D934" s="22">
        <v>9195594757</v>
      </c>
      <c r="E934" s="22" t="str">
        <f t="shared" si="165"/>
        <v>10ТОВАРИСТВО З ОБМЕЖЕНОЮ ВIДПОВIДАЛЬНIСТЮ ФІРМА "ПРОМІНВЕСТ ПЛАСТИК"</v>
      </c>
      <c r="F934" s="71" t="s">
        <v>99</v>
      </c>
      <c r="G934" s="41">
        <v>309898212126</v>
      </c>
      <c r="H934" s="40">
        <v>42661</v>
      </c>
      <c r="I934" s="40">
        <v>42661</v>
      </c>
      <c r="J934" s="40" t="s">
        <v>108</v>
      </c>
      <c r="K934" s="56">
        <v>11500000</v>
      </c>
      <c r="L934" s="40">
        <v>42692</v>
      </c>
      <c r="M934" s="24">
        <f t="shared" si="158"/>
        <v>11500000</v>
      </c>
      <c r="N934" s="40">
        <v>42695</v>
      </c>
      <c r="O934" s="24">
        <v>11500000</v>
      </c>
      <c r="P934" s="43">
        <v>0</v>
      </c>
      <c r="Q934" s="43">
        <v>0</v>
      </c>
      <c r="R934" s="43">
        <v>0</v>
      </c>
      <c r="S934" s="43">
        <v>0</v>
      </c>
      <c r="T934" s="43">
        <v>0</v>
      </c>
      <c r="U934" s="43">
        <v>0</v>
      </c>
      <c r="V934" s="43">
        <v>0</v>
      </c>
      <c r="W934" s="43">
        <v>0</v>
      </c>
      <c r="X934" s="43">
        <v>0</v>
      </c>
      <c r="Y934" s="223">
        <v>0</v>
      </c>
      <c r="Z934" s="234"/>
      <c r="AA934" s="228">
        <v>0</v>
      </c>
      <c r="AB934" s="43">
        <v>0</v>
      </c>
      <c r="AC934" s="43">
        <v>0</v>
      </c>
      <c r="AD934" s="43">
        <v>0</v>
      </c>
      <c r="AE934" s="43">
        <v>0</v>
      </c>
      <c r="AF934" s="223">
        <v>0</v>
      </c>
      <c r="AG934" s="234"/>
      <c r="AH934" s="228">
        <v>0</v>
      </c>
      <c r="AI934" s="56">
        <f t="shared" si="159"/>
        <v>11500000</v>
      </c>
      <c r="AJ934" s="106">
        <v>42768</v>
      </c>
      <c r="AK934" s="56">
        <v>11500000</v>
      </c>
      <c r="AL934" s="43">
        <v>0</v>
      </c>
      <c r="AM934" s="43">
        <v>0</v>
      </c>
      <c r="AN934" s="43">
        <v>0</v>
      </c>
      <c r="AO934" s="43">
        <v>0</v>
      </c>
      <c r="AP934" s="43">
        <v>0</v>
      </c>
      <c r="AQ934" s="43">
        <v>0</v>
      </c>
      <c r="AR934" s="43">
        <v>0</v>
      </c>
      <c r="AS934" s="43">
        <v>0</v>
      </c>
      <c r="AT934" s="43">
        <v>0</v>
      </c>
      <c r="AU934" s="43">
        <v>0</v>
      </c>
      <c r="AV934" s="43"/>
      <c r="AW934" s="19"/>
      <c r="AX934" s="24">
        <f t="shared" si="160"/>
        <v>0</v>
      </c>
      <c r="AY934" s="24">
        <f t="shared" si="161"/>
        <v>0</v>
      </c>
      <c r="AZ934" s="24">
        <f t="shared" si="162"/>
        <v>0</v>
      </c>
      <c r="BA934" s="457">
        <f t="shared" si="163"/>
        <v>10</v>
      </c>
      <c r="BB934" s="217">
        <f t="shared" si="167"/>
        <v>1</v>
      </c>
      <c r="BC934" s="216">
        <f t="shared" si="164"/>
        <v>1</v>
      </c>
      <c r="BD934" s="14">
        <f t="shared" si="168"/>
        <v>34</v>
      </c>
      <c r="BE934" s="349">
        <f t="shared" si="166"/>
        <v>11500000</v>
      </c>
    </row>
    <row r="935" spans="1:57" x14ac:dyDescent="0.2">
      <c r="A935" s="40">
        <v>42692</v>
      </c>
      <c r="B935" s="22">
        <v>9222206833</v>
      </c>
      <c r="C935" s="22">
        <f>COUNTIF(СписМінфін!$B$2:$B$101,F935)</f>
        <v>1</v>
      </c>
      <c r="D935" s="22">
        <v>9222206833</v>
      </c>
      <c r="E935" s="22" t="str">
        <f t="shared" si="165"/>
        <v>11ТОВАРИСТВО З ОБМЕЖЕНОЮ ВIДПОВIДАЛЬНIСТЮ ФІРМА "ПРОМІНВЕСТ ПЛАСТИК"</v>
      </c>
      <c r="F935" s="71" t="s">
        <v>99</v>
      </c>
      <c r="G935" s="41">
        <v>309898212126</v>
      </c>
      <c r="H935" s="40">
        <v>42692</v>
      </c>
      <c r="I935" s="40">
        <v>42692</v>
      </c>
      <c r="J935" s="40" t="s">
        <v>108</v>
      </c>
      <c r="K935" s="56">
        <v>7125000</v>
      </c>
      <c r="L935" s="40">
        <v>42725</v>
      </c>
      <c r="M935" s="24">
        <f t="shared" si="158"/>
        <v>7125000</v>
      </c>
      <c r="N935" s="40">
        <v>42726</v>
      </c>
      <c r="O935" s="24">
        <v>7125000</v>
      </c>
      <c r="P935" s="19"/>
      <c r="Q935" s="19"/>
      <c r="R935" s="19"/>
      <c r="S935" s="19"/>
      <c r="T935" s="19"/>
      <c r="U935" s="19"/>
      <c r="V935" s="19"/>
      <c r="W935" s="19"/>
      <c r="X935" s="19"/>
      <c r="Y935" s="224"/>
      <c r="Z935" s="236"/>
      <c r="AA935" s="228">
        <v>0</v>
      </c>
      <c r="AB935" s="43">
        <v>0</v>
      </c>
      <c r="AC935" s="43">
        <v>0</v>
      </c>
      <c r="AD935" s="43">
        <v>0</v>
      </c>
      <c r="AE935" s="43">
        <v>0</v>
      </c>
      <c r="AF935" s="223">
        <v>0</v>
      </c>
      <c r="AG935" s="234"/>
      <c r="AH935" s="228">
        <v>0</v>
      </c>
      <c r="AI935" s="56">
        <f t="shared" si="159"/>
        <v>7125000</v>
      </c>
      <c r="AJ935" s="106">
        <v>42768</v>
      </c>
      <c r="AK935" s="56">
        <v>7125000</v>
      </c>
      <c r="AL935" s="43">
        <v>0</v>
      </c>
      <c r="AM935" s="43">
        <v>0</v>
      </c>
      <c r="AN935" s="43">
        <v>0</v>
      </c>
      <c r="AO935" s="43">
        <v>0</v>
      </c>
      <c r="AP935" s="43">
        <v>0</v>
      </c>
      <c r="AQ935" s="43">
        <v>0</v>
      </c>
      <c r="AR935" s="43">
        <v>0</v>
      </c>
      <c r="AS935" s="43">
        <v>0</v>
      </c>
      <c r="AT935" s="43">
        <v>0</v>
      </c>
      <c r="AU935" s="43">
        <v>0</v>
      </c>
      <c r="AV935" s="43"/>
      <c r="AW935" s="19"/>
      <c r="AX935" s="24">
        <f t="shared" si="160"/>
        <v>0</v>
      </c>
      <c r="AY935" s="24">
        <f t="shared" si="161"/>
        <v>0</v>
      </c>
      <c r="AZ935" s="24">
        <f t="shared" si="162"/>
        <v>0</v>
      </c>
      <c r="BA935" s="457">
        <f t="shared" si="163"/>
        <v>11</v>
      </c>
      <c r="BB935" s="217">
        <f t="shared" si="167"/>
        <v>1</v>
      </c>
      <c r="BC935" s="216">
        <f t="shared" si="164"/>
        <v>1</v>
      </c>
      <c r="BD935" s="14">
        <f t="shared" si="168"/>
        <v>34</v>
      </c>
      <c r="BE935" s="349">
        <f t="shared" si="166"/>
        <v>7125000</v>
      </c>
    </row>
    <row r="936" spans="1:57" x14ac:dyDescent="0.2">
      <c r="A936" s="51">
        <v>42720</v>
      </c>
      <c r="B936" s="52">
        <v>9244421286</v>
      </c>
      <c r="C936" s="22">
        <f>COUNTIF(СписМінфін!$B$2:$B$101,F936)</f>
        <v>1</v>
      </c>
      <c r="D936" s="22">
        <v>9244421286</v>
      </c>
      <c r="E936" s="22" t="str">
        <f t="shared" si="165"/>
        <v>12ТОВАРИСТВО З ОБМЕЖЕНОЮ ВIДПОВIДАЛЬНIСТЮ ФІРМА "ПРОМІНВЕСТ ПЛАСТИК"</v>
      </c>
      <c r="F936" s="71" t="s">
        <v>99</v>
      </c>
      <c r="G936" s="41">
        <v>309898212126</v>
      </c>
      <c r="H936" s="40">
        <v>42720</v>
      </c>
      <c r="I936" s="40">
        <v>42720</v>
      </c>
      <c r="J936" s="40" t="s">
        <v>108</v>
      </c>
      <c r="K936" s="56">
        <v>6650000</v>
      </c>
      <c r="L936" s="40">
        <v>42754</v>
      </c>
      <c r="M936" s="24">
        <f t="shared" si="158"/>
        <v>19950000</v>
      </c>
      <c r="N936" s="31">
        <v>42755</v>
      </c>
      <c r="O936" s="30">
        <v>6650000</v>
      </c>
      <c r="P936" s="31">
        <v>42755</v>
      </c>
      <c r="Q936" s="32">
        <v>13300000</v>
      </c>
      <c r="R936" s="43">
        <v>0</v>
      </c>
      <c r="S936" s="43">
        <v>0</v>
      </c>
      <c r="T936" s="43">
        <v>0</v>
      </c>
      <c r="U936" s="43">
        <v>0</v>
      </c>
      <c r="V936" s="43">
        <v>0</v>
      </c>
      <c r="W936" s="43">
        <v>0</v>
      </c>
      <c r="X936" s="43">
        <v>0</v>
      </c>
      <c r="Y936" s="223">
        <v>0</v>
      </c>
      <c r="Z936" s="234"/>
      <c r="AA936" s="228">
        <v>0</v>
      </c>
      <c r="AB936" s="43">
        <v>0</v>
      </c>
      <c r="AC936" s="43">
        <v>0</v>
      </c>
      <c r="AD936" s="43">
        <v>0</v>
      </c>
      <c r="AE936" s="43">
        <v>0</v>
      </c>
      <c r="AF936" s="223">
        <v>0</v>
      </c>
      <c r="AG936" s="234"/>
      <c r="AH936" s="228">
        <v>0</v>
      </c>
      <c r="AI936" s="56">
        <f t="shared" si="159"/>
        <v>19950000</v>
      </c>
      <c r="AJ936" s="106">
        <v>42768</v>
      </c>
      <c r="AK936" s="56">
        <v>19950000</v>
      </c>
      <c r="AL936" s="43">
        <v>0</v>
      </c>
      <c r="AM936" s="43">
        <v>0</v>
      </c>
      <c r="AN936" s="43">
        <v>0</v>
      </c>
      <c r="AO936" s="43">
        <v>0</v>
      </c>
      <c r="AP936" s="43">
        <v>0</v>
      </c>
      <c r="AQ936" s="43">
        <v>0</v>
      </c>
      <c r="AR936" s="43">
        <v>0</v>
      </c>
      <c r="AS936" s="43">
        <v>0</v>
      </c>
      <c r="AT936" s="43">
        <v>0</v>
      </c>
      <c r="AU936" s="43">
        <v>0</v>
      </c>
      <c r="AV936" s="43"/>
      <c r="AW936" s="20"/>
      <c r="AX936" s="24">
        <f t="shared" si="160"/>
        <v>-13300000</v>
      </c>
      <c r="AY936" s="24">
        <f t="shared" si="161"/>
        <v>0</v>
      </c>
      <c r="AZ936" s="24">
        <f t="shared" si="162"/>
        <v>-13300000</v>
      </c>
      <c r="BA936" s="457">
        <f t="shared" si="163"/>
        <v>12</v>
      </c>
      <c r="BB936" s="217">
        <f t="shared" si="167"/>
        <v>3</v>
      </c>
      <c r="BC936" s="216">
        <f t="shared" si="164"/>
        <v>1</v>
      </c>
      <c r="BD936" s="14">
        <f t="shared" si="168"/>
        <v>35</v>
      </c>
      <c r="BE936" s="349">
        <f t="shared" si="166"/>
        <v>6650000</v>
      </c>
    </row>
    <row r="937" spans="1:57" x14ac:dyDescent="0.2">
      <c r="A937" s="40">
        <v>42422</v>
      </c>
      <c r="B937" s="22">
        <v>9021390549</v>
      </c>
      <c r="C937" s="22">
        <f>COUNTIF(СписМінфін!$B$2:$B$101,F937)</f>
        <v>1</v>
      </c>
      <c r="D937" s="22">
        <v>9021390549</v>
      </c>
      <c r="E937" s="22" t="str">
        <f t="shared" si="165"/>
        <v>2ТОВАРИСТВО З ОБМЕЖЕНОЮ ВІДПОВІДАЛЬНІСТЮ "ВІВАД 09"</v>
      </c>
      <c r="F937" s="71" t="s">
        <v>63</v>
      </c>
      <c r="G937" s="41">
        <v>363110006066</v>
      </c>
      <c r="H937" s="40">
        <v>42422</v>
      </c>
      <c r="I937" s="40">
        <v>42422</v>
      </c>
      <c r="J937" s="40" t="s">
        <v>108</v>
      </c>
      <c r="K937" s="56">
        <v>1316294</v>
      </c>
      <c r="L937" s="40">
        <v>42450</v>
      </c>
      <c r="M937" s="24">
        <f t="shared" si="158"/>
        <v>1316294</v>
      </c>
      <c r="N937" s="40">
        <v>42450</v>
      </c>
      <c r="O937" s="24">
        <v>1316294</v>
      </c>
      <c r="P937" s="43">
        <v>0</v>
      </c>
      <c r="Q937" s="43">
        <v>0</v>
      </c>
      <c r="R937" s="43">
        <v>0</v>
      </c>
      <c r="S937" s="43">
        <v>0</v>
      </c>
      <c r="T937" s="43">
        <v>0</v>
      </c>
      <c r="U937" s="43">
        <v>0</v>
      </c>
      <c r="V937" s="43">
        <v>0</v>
      </c>
      <c r="W937" s="43">
        <v>0</v>
      </c>
      <c r="X937" s="43">
        <v>0</v>
      </c>
      <c r="Y937" s="223">
        <v>0</v>
      </c>
      <c r="Z937" s="234"/>
      <c r="AA937" s="228">
        <v>0</v>
      </c>
      <c r="AB937" s="43">
        <v>0</v>
      </c>
      <c r="AC937" s="43">
        <v>0</v>
      </c>
      <c r="AD937" s="43">
        <v>0</v>
      </c>
      <c r="AE937" s="43">
        <v>0</v>
      </c>
      <c r="AF937" s="223">
        <v>0</v>
      </c>
      <c r="AG937" s="234"/>
      <c r="AH937" s="228">
        <v>0</v>
      </c>
      <c r="AI937" s="56">
        <f t="shared" si="159"/>
        <v>1316294</v>
      </c>
      <c r="AJ937" s="106">
        <v>42457</v>
      </c>
      <c r="AK937" s="56">
        <v>1316294</v>
      </c>
      <c r="AL937" s="43">
        <v>0</v>
      </c>
      <c r="AM937" s="43">
        <v>0</v>
      </c>
      <c r="AN937" s="43">
        <v>0</v>
      </c>
      <c r="AO937" s="43">
        <v>0</v>
      </c>
      <c r="AP937" s="43">
        <v>0</v>
      </c>
      <c r="AQ937" s="43">
        <v>0</v>
      </c>
      <c r="AR937" s="43">
        <v>0</v>
      </c>
      <c r="AS937" s="43">
        <v>0</v>
      </c>
      <c r="AT937" s="43">
        <v>0</v>
      </c>
      <c r="AU937" s="43">
        <v>0</v>
      </c>
      <c r="AV937" s="43"/>
      <c r="AW937" s="19"/>
      <c r="AX937" s="24">
        <f t="shared" si="160"/>
        <v>0</v>
      </c>
      <c r="AY937" s="24">
        <f t="shared" si="161"/>
        <v>0</v>
      </c>
      <c r="AZ937" s="24">
        <f t="shared" si="162"/>
        <v>0</v>
      </c>
      <c r="BA937" s="457">
        <f t="shared" si="163"/>
        <v>2</v>
      </c>
      <c r="BB937" s="217">
        <f t="shared" si="167"/>
        <v>1</v>
      </c>
      <c r="BC937" s="216">
        <f t="shared" si="164"/>
        <v>1</v>
      </c>
      <c r="BD937" s="14">
        <f t="shared" si="168"/>
        <v>28</v>
      </c>
      <c r="BE937" s="349">
        <f t="shared" si="166"/>
        <v>1316294</v>
      </c>
    </row>
    <row r="938" spans="1:57" x14ac:dyDescent="0.2">
      <c r="A938" s="40">
        <v>42447</v>
      </c>
      <c r="B938" s="22">
        <v>9038128454</v>
      </c>
      <c r="C938" s="22">
        <f>COUNTIF(СписМінфін!$B$2:$B$101,F938)</f>
        <v>1</v>
      </c>
      <c r="D938" s="22">
        <v>9038128454</v>
      </c>
      <c r="E938" s="22" t="str">
        <f t="shared" si="165"/>
        <v>3ТОВАРИСТВО З ОБМЕЖЕНОЮ ВІДПОВІДАЛЬНІСТЮ "ВІВАД 09"</v>
      </c>
      <c r="F938" s="71" t="s">
        <v>63</v>
      </c>
      <c r="G938" s="41">
        <v>363110006066</v>
      </c>
      <c r="H938" s="40">
        <v>42447</v>
      </c>
      <c r="I938" s="40">
        <v>42447</v>
      </c>
      <c r="J938" s="40" t="s">
        <v>108</v>
      </c>
      <c r="K938" s="42">
        <v>496191</v>
      </c>
      <c r="L938" s="40">
        <v>42514</v>
      </c>
      <c r="M938" s="24">
        <f t="shared" si="158"/>
        <v>496191</v>
      </c>
      <c r="N938" s="40">
        <v>42514</v>
      </c>
      <c r="O938" s="24">
        <v>496191</v>
      </c>
      <c r="P938" s="43">
        <v>0</v>
      </c>
      <c r="Q938" s="43">
        <v>0</v>
      </c>
      <c r="R938" s="43">
        <v>0</v>
      </c>
      <c r="S938" s="43">
        <v>0</v>
      </c>
      <c r="T938" s="43">
        <v>0</v>
      </c>
      <c r="U938" s="43">
        <v>0</v>
      </c>
      <c r="V938" s="43">
        <v>0</v>
      </c>
      <c r="W938" s="43">
        <v>0</v>
      </c>
      <c r="X938" s="43">
        <v>0</v>
      </c>
      <c r="Y938" s="223">
        <v>0</v>
      </c>
      <c r="Z938" s="234"/>
      <c r="AA938" s="228">
        <v>0</v>
      </c>
      <c r="AB938" s="43">
        <v>0</v>
      </c>
      <c r="AC938" s="43">
        <v>0</v>
      </c>
      <c r="AD938" s="43">
        <v>0</v>
      </c>
      <c r="AE938" s="43">
        <v>0</v>
      </c>
      <c r="AF938" s="223">
        <v>0</v>
      </c>
      <c r="AG938" s="234"/>
      <c r="AH938" s="228">
        <v>0</v>
      </c>
      <c r="AI938" s="56">
        <f t="shared" si="159"/>
        <v>496191</v>
      </c>
      <c r="AJ938" s="106">
        <v>42517</v>
      </c>
      <c r="AK938" s="56">
        <v>496191</v>
      </c>
      <c r="AL938" s="43">
        <v>0</v>
      </c>
      <c r="AM938" s="43">
        <v>0</v>
      </c>
      <c r="AN938" s="43">
        <v>0</v>
      </c>
      <c r="AO938" s="43">
        <v>0</v>
      </c>
      <c r="AP938" s="43">
        <v>0</v>
      </c>
      <c r="AQ938" s="43">
        <v>0</v>
      </c>
      <c r="AR938" s="43">
        <v>0</v>
      </c>
      <c r="AS938" s="43">
        <v>0</v>
      </c>
      <c r="AT938" s="43">
        <v>0</v>
      </c>
      <c r="AU938" s="43">
        <v>0</v>
      </c>
      <c r="AV938" s="43"/>
      <c r="AW938" s="19"/>
      <c r="AX938" s="24">
        <f t="shared" si="160"/>
        <v>0</v>
      </c>
      <c r="AY938" s="24">
        <f t="shared" si="161"/>
        <v>0</v>
      </c>
      <c r="AZ938" s="24">
        <f t="shared" si="162"/>
        <v>0</v>
      </c>
      <c r="BA938" s="457">
        <f t="shared" si="163"/>
        <v>3</v>
      </c>
      <c r="BB938" s="217">
        <f t="shared" si="167"/>
        <v>1</v>
      </c>
      <c r="BC938" s="216">
        <f t="shared" si="164"/>
        <v>1</v>
      </c>
      <c r="BD938" s="14">
        <f t="shared" si="168"/>
        <v>67</v>
      </c>
      <c r="BE938" s="349">
        <f t="shared" si="166"/>
        <v>496191</v>
      </c>
    </row>
    <row r="939" spans="1:57" x14ac:dyDescent="0.2">
      <c r="A939" s="40">
        <v>42478</v>
      </c>
      <c r="B939" s="22">
        <v>9058896928</v>
      </c>
      <c r="C939" s="22">
        <f>COUNTIF(СписМінфін!$B$2:$B$101,F939)</f>
        <v>1</v>
      </c>
      <c r="D939" s="22">
        <v>9058896928</v>
      </c>
      <c r="E939" s="22" t="str">
        <f t="shared" si="165"/>
        <v>4ТОВАРИСТВО З ОБМЕЖЕНОЮ ВІДПОВІДАЛЬНІСТЮ "ВІВАД 09"</v>
      </c>
      <c r="F939" s="71" t="s">
        <v>63</v>
      </c>
      <c r="G939" s="41">
        <v>363110006066</v>
      </c>
      <c r="H939" s="40">
        <v>42478</v>
      </c>
      <c r="I939" s="40">
        <v>42478</v>
      </c>
      <c r="J939" s="40" t="s">
        <v>108</v>
      </c>
      <c r="K939" s="56">
        <v>1131981</v>
      </c>
      <c r="L939" s="40">
        <v>42555</v>
      </c>
      <c r="M939" s="24">
        <f t="shared" si="158"/>
        <v>1131981</v>
      </c>
      <c r="N939" s="40">
        <v>42555</v>
      </c>
      <c r="O939" s="24">
        <v>1131981</v>
      </c>
      <c r="P939" s="43">
        <v>0</v>
      </c>
      <c r="Q939" s="43">
        <v>0</v>
      </c>
      <c r="R939" s="43">
        <v>0</v>
      </c>
      <c r="S939" s="43">
        <v>0</v>
      </c>
      <c r="T939" s="43">
        <v>0</v>
      </c>
      <c r="U939" s="43">
        <v>0</v>
      </c>
      <c r="V939" s="43">
        <v>0</v>
      </c>
      <c r="W939" s="43">
        <v>0</v>
      </c>
      <c r="X939" s="43">
        <v>0</v>
      </c>
      <c r="Y939" s="223">
        <v>0</v>
      </c>
      <c r="Z939" s="234"/>
      <c r="AA939" s="228">
        <v>0</v>
      </c>
      <c r="AB939" s="43">
        <v>0</v>
      </c>
      <c r="AC939" s="43">
        <v>0</v>
      </c>
      <c r="AD939" s="43">
        <v>0</v>
      </c>
      <c r="AE939" s="43">
        <v>0</v>
      </c>
      <c r="AF939" s="223">
        <v>0</v>
      </c>
      <c r="AG939" s="234"/>
      <c r="AH939" s="228">
        <v>0</v>
      </c>
      <c r="AI939" s="56">
        <f t="shared" si="159"/>
        <v>1131981</v>
      </c>
      <c r="AJ939" s="106">
        <v>42559</v>
      </c>
      <c r="AK939" s="56">
        <v>1131981</v>
      </c>
      <c r="AL939" s="43">
        <v>0</v>
      </c>
      <c r="AM939" s="43">
        <v>0</v>
      </c>
      <c r="AN939" s="43">
        <v>0</v>
      </c>
      <c r="AO939" s="43">
        <v>0</v>
      </c>
      <c r="AP939" s="43">
        <v>0</v>
      </c>
      <c r="AQ939" s="43">
        <v>0</v>
      </c>
      <c r="AR939" s="43">
        <v>0</v>
      </c>
      <c r="AS939" s="43">
        <v>0</v>
      </c>
      <c r="AT939" s="43">
        <v>0</v>
      </c>
      <c r="AU939" s="43">
        <v>0</v>
      </c>
      <c r="AV939" s="43"/>
      <c r="AW939" s="19"/>
      <c r="AX939" s="24">
        <f t="shared" si="160"/>
        <v>0</v>
      </c>
      <c r="AY939" s="24">
        <f t="shared" si="161"/>
        <v>0</v>
      </c>
      <c r="AZ939" s="24">
        <f t="shared" si="162"/>
        <v>0</v>
      </c>
      <c r="BA939" s="457">
        <f t="shared" si="163"/>
        <v>4</v>
      </c>
      <c r="BB939" s="217">
        <f t="shared" si="167"/>
        <v>1</v>
      </c>
      <c r="BC939" s="216">
        <f t="shared" si="164"/>
        <v>1</v>
      </c>
      <c r="BD939" s="14">
        <f t="shared" si="168"/>
        <v>77</v>
      </c>
      <c r="BE939" s="349">
        <f t="shared" si="166"/>
        <v>1131981</v>
      </c>
    </row>
    <row r="940" spans="1:57" x14ac:dyDescent="0.2">
      <c r="A940" s="40">
        <v>42507</v>
      </c>
      <c r="B940" s="22">
        <v>9079422772</v>
      </c>
      <c r="C940" s="22">
        <f>COUNTIF(СписМінфін!$B$2:$B$101,F940)</f>
        <v>1</v>
      </c>
      <c r="D940" s="22">
        <v>9079422772</v>
      </c>
      <c r="E940" s="22" t="str">
        <f t="shared" si="165"/>
        <v>5ТОВАРИСТВО З ОБМЕЖЕНОЮ ВІДПОВІДАЛЬНІСТЮ "ВІВАД 09"</v>
      </c>
      <c r="F940" s="71" t="s">
        <v>63</v>
      </c>
      <c r="G940" s="41">
        <v>363110006066</v>
      </c>
      <c r="H940" s="40">
        <v>42507</v>
      </c>
      <c r="I940" s="40">
        <v>42507</v>
      </c>
      <c r="J940" s="40" t="s">
        <v>108</v>
      </c>
      <c r="K940" s="56">
        <v>1166730</v>
      </c>
      <c r="L940" s="40">
        <v>42555</v>
      </c>
      <c r="M940" s="24">
        <f t="shared" si="158"/>
        <v>1166730</v>
      </c>
      <c r="N940" s="40">
        <v>42555</v>
      </c>
      <c r="O940" s="24">
        <v>1166730</v>
      </c>
      <c r="P940" s="43">
        <v>0</v>
      </c>
      <c r="Q940" s="43">
        <v>0</v>
      </c>
      <c r="R940" s="43">
        <v>0</v>
      </c>
      <c r="S940" s="43">
        <v>0</v>
      </c>
      <c r="T940" s="43">
        <v>0</v>
      </c>
      <c r="U940" s="43">
        <v>0</v>
      </c>
      <c r="V940" s="43">
        <v>0</v>
      </c>
      <c r="W940" s="43">
        <v>0</v>
      </c>
      <c r="X940" s="43">
        <v>0</v>
      </c>
      <c r="Y940" s="223">
        <v>0</v>
      </c>
      <c r="Z940" s="234"/>
      <c r="AA940" s="228">
        <v>0</v>
      </c>
      <c r="AB940" s="43">
        <v>0</v>
      </c>
      <c r="AC940" s="43">
        <v>0</v>
      </c>
      <c r="AD940" s="43">
        <v>0</v>
      </c>
      <c r="AE940" s="43">
        <v>0</v>
      </c>
      <c r="AF940" s="223">
        <v>0</v>
      </c>
      <c r="AG940" s="234"/>
      <c r="AH940" s="228">
        <v>0</v>
      </c>
      <c r="AI940" s="56">
        <f t="shared" si="159"/>
        <v>1166730</v>
      </c>
      <c r="AJ940" s="106">
        <v>42559</v>
      </c>
      <c r="AK940" s="56">
        <v>1166730</v>
      </c>
      <c r="AL940" s="43">
        <v>0</v>
      </c>
      <c r="AM940" s="43">
        <v>0</v>
      </c>
      <c r="AN940" s="43">
        <v>0</v>
      </c>
      <c r="AO940" s="43">
        <v>0</v>
      </c>
      <c r="AP940" s="43">
        <v>0</v>
      </c>
      <c r="AQ940" s="43">
        <v>0</v>
      </c>
      <c r="AR940" s="43">
        <v>0</v>
      </c>
      <c r="AS940" s="43">
        <v>0</v>
      </c>
      <c r="AT940" s="43">
        <v>0</v>
      </c>
      <c r="AU940" s="43">
        <v>0</v>
      </c>
      <c r="AV940" s="43"/>
      <c r="AW940" s="19"/>
      <c r="AX940" s="24">
        <f t="shared" si="160"/>
        <v>0</v>
      </c>
      <c r="AY940" s="24">
        <f t="shared" si="161"/>
        <v>0</v>
      </c>
      <c r="AZ940" s="24">
        <f t="shared" si="162"/>
        <v>0</v>
      </c>
      <c r="BA940" s="457">
        <f t="shared" si="163"/>
        <v>5</v>
      </c>
      <c r="BB940" s="217">
        <f t="shared" si="167"/>
        <v>1</v>
      </c>
      <c r="BC940" s="216">
        <f t="shared" si="164"/>
        <v>1</v>
      </c>
      <c r="BD940" s="14">
        <f t="shared" si="168"/>
        <v>48</v>
      </c>
      <c r="BE940" s="349">
        <f t="shared" si="166"/>
        <v>1166730</v>
      </c>
    </row>
    <row r="941" spans="1:57" x14ac:dyDescent="0.2">
      <c r="A941" s="40">
        <v>42541</v>
      </c>
      <c r="B941" s="22">
        <v>9102201859</v>
      </c>
      <c r="C941" s="22">
        <f>COUNTIF(СписМінфін!$B$2:$B$101,F941)</f>
        <v>1</v>
      </c>
      <c r="D941" s="22">
        <v>9102201859</v>
      </c>
      <c r="E941" s="22" t="str">
        <f t="shared" si="165"/>
        <v>6ТОВАРИСТВО З ОБМЕЖЕНОЮ ВІДПОВІДАЛЬНІСТЮ "ВІВАД 09"</v>
      </c>
      <c r="F941" s="71" t="s">
        <v>63</v>
      </c>
      <c r="G941" s="41">
        <v>363110006066</v>
      </c>
      <c r="H941" s="40">
        <v>42541</v>
      </c>
      <c r="I941" s="40">
        <v>42541</v>
      </c>
      <c r="J941" s="40" t="s">
        <v>108</v>
      </c>
      <c r="K941" s="56">
        <v>1140965</v>
      </c>
      <c r="L941" s="40">
        <v>42572</v>
      </c>
      <c r="M941" s="24">
        <f t="shared" si="158"/>
        <v>1140965</v>
      </c>
      <c r="N941" s="40">
        <v>42572</v>
      </c>
      <c r="O941" s="24">
        <v>1140965</v>
      </c>
      <c r="P941" s="43">
        <v>0</v>
      </c>
      <c r="Q941" s="43">
        <v>0</v>
      </c>
      <c r="R941" s="43">
        <v>0</v>
      </c>
      <c r="S941" s="43">
        <v>0</v>
      </c>
      <c r="T941" s="43">
        <v>0</v>
      </c>
      <c r="U941" s="43">
        <v>0</v>
      </c>
      <c r="V941" s="43">
        <v>0</v>
      </c>
      <c r="W941" s="43">
        <v>0</v>
      </c>
      <c r="X941" s="43">
        <v>0</v>
      </c>
      <c r="Y941" s="223">
        <v>0</v>
      </c>
      <c r="Z941" s="234"/>
      <c r="AA941" s="228">
        <v>0</v>
      </c>
      <c r="AB941" s="43">
        <v>0</v>
      </c>
      <c r="AC941" s="43">
        <v>0</v>
      </c>
      <c r="AD941" s="43">
        <v>0</v>
      </c>
      <c r="AE941" s="43">
        <v>0</v>
      </c>
      <c r="AF941" s="223">
        <v>0</v>
      </c>
      <c r="AG941" s="234"/>
      <c r="AH941" s="228">
        <v>0</v>
      </c>
      <c r="AI941" s="56">
        <f t="shared" si="159"/>
        <v>1140965</v>
      </c>
      <c r="AJ941" s="106">
        <v>42576</v>
      </c>
      <c r="AK941" s="56">
        <v>1140965</v>
      </c>
      <c r="AL941" s="43">
        <v>0</v>
      </c>
      <c r="AM941" s="43">
        <v>0</v>
      </c>
      <c r="AN941" s="43">
        <v>0</v>
      </c>
      <c r="AO941" s="43">
        <v>0</v>
      </c>
      <c r="AP941" s="43">
        <v>0</v>
      </c>
      <c r="AQ941" s="43">
        <v>0</v>
      </c>
      <c r="AR941" s="43">
        <v>0</v>
      </c>
      <c r="AS941" s="43">
        <v>0</v>
      </c>
      <c r="AT941" s="43">
        <v>0</v>
      </c>
      <c r="AU941" s="43">
        <v>0</v>
      </c>
      <c r="AV941" s="43"/>
      <c r="AW941" s="19"/>
      <c r="AX941" s="24">
        <f t="shared" si="160"/>
        <v>0</v>
      </c>
      <c r="AY941" s="24">
        <f t="shared" si="161"/>
        <v>0</v>
      </c>
      <c r="AZ941" s="24">
        <f t="shared" si="162"/>
        <v>0</v>
      </c>
      <c r="BA941" s="457">
        <f t="shared" si="163"/>
        <v>6</v>
      </c>
      <c r="BB941" s="217">
        <f t="shared" si="167"/>
        <v>1</v>
      </c>
      <c r="BC941" s="216">
        <f t="shared" si="164"/>
        <v>1</v>
      </c>
      <c r="BD941" s="14">
        <f t="shared" si="168"/>
        <v>31</v>
      </c>
      <c r="BE941" s="349">
        <f t="shared" si="166"/>
        <v>1140965</v>
      </c>
    </row>
    <row r="942" spans="1:57" x14ac:dyDescent="0.2">
      <c r="A942" s="40">
        <v>42569</v>
      </c>
      <c r="B942" s="22">
        <v>9123334426</v>
      </c>
      <c r="C942" s="22">
        <f>COUNTIF(СписМінфін!$B$2:$B$101,F942)</f>
        <v>1</v>
      </c>
      <c r="D942" s="22">
        <v>9123334426</v>
      </c>
      <c r="E942" s="22" t="str">
        <f t="shared" si="165"/>
        <v>7ТОВАРИСТВО З ОБМЕЖЕНОЮ ВІДПОВІДАЛЬНІСТЮ "ВІВАД 09"</v>
      </c>
      <c r="F942" s="71" t="s">
        <v>63</v>
      </c>
      <c r="G942" s="41">
        <v>363110006066</v>
      </c>
      <c r="H942" s="40">
        <v>42569</v>
      </c>
      <c r="I942" s="40">
        <v>42569</v>
      </c>
      <c r="J942" s="40" t="s">
        <v>108</v>
      </c>
      <c r="K942" s="56">
        <v>1262583</v>
      </c>
      <c r="L942" s="40">
        <v>42607</v>
      </c>
      <c r="M942" s="24">
        <f t="shared" si="158"/>
        <v>1262583</v>
      </c>
      <c r="N942" s="40">
        <v>42607</v>
      </c>
      <c r="O942" s="24">
        <v>1262583</v>
      </c>
      <c r="P942" s="43">
        <v>0</v>
      </c>
      <c r="Q942" s="43">
        <v>0</v>
      </c>
      <c r="R942" s="43">
        <v>0</v>
      </c>
      <c r="S942" s="43">
        <v>0</v>
      </c>
      <c r="T942" s="43">
        <v>0</v>
      </c>
      <c r="U942" s="43">
        <v>0</v>
      </c>
      <c r="V942" s="43">
        <v>0</v>
      </c>
      <c r="W942" s="43">
        <v>0</v>
      </c>
      <c r="X942" s="43">
        <v>0</v>
      </c>
      <c r="Y942" s="223">
        <v>0</v>
      </c>
      <c r="Z942" s="234"/>
      <c r="AA942" s="228">
        <v>0</v>
      </c>
      <c r="AB942" s="43">
        <v>0</v>
      </c>
      <c r="AC942" s="43">
        <v>0</v>
      </c>
      <c r="AD942" s="43">
        <v>0</v>
      </c>
      <c r="AE942" s="43">
        <v>0</v>
      </c>
      <c r="AF942" s="223">
        <v>0</v>
      </c>
      <c r="AG942" s="234"/>
      <c r="AH942" s="228">
        <v>0</v>
      </c>
      <c r="AI942" s="56">
        <f t="shared" si="159"/>
        <v>1262583</v>
      </c>
      <c r="AJ942" s="106">
        <v>42613</v>
      </c>
      <c r="AK942" s="56">
        <v>1262583</v>
      </c>
      <c r="AL942" s="43">
        <v>0</v>
      </c>
      <c r="AM942" s="43">
        <v>0</v>
      </c>
      <c r="AN942" s="43">
        <v>0</v>
      </c>
      <c r="AO942" s="43">
        <v>0</v>
      </c>
      <c r="AP942" s="43">
        <v>0</v>
      </c>
      <c r="AQ942" s="43">
        <v>0</v>
      </c>
      <c r="AR942" s="43">
        <v>0</v>
      </c>
      <c r="AS942" s="43">
        <v>0</v>
      </c>
      <c r="AT942" s="43">
        <v>0</v>
      </c>
      <c r="AU942" s="43">
        <v>0</v>
      </c>
      <c r="AV942" s="43"/>
      <c r="AW942" s="19"/>
      <c r="AX942" s="24">
        <f t="shared" si="160"/>
        <v>0</v>
      </c>
      <c r="AY942" s="24">
        <f t="shared" si="161"/>
        <v>0</v>
      </c>
      <c r="AZ942" s="24">
        <f t="shared" si="162"/>
        <v>0</v>
      </c>
      <c r="BA942" s="457">
        <f t="shared" si="163"/>
        <v>7</v>
      </c>
      <c r="BB942" s="217">
        <f t="shared" si="167"/>
        <v>1</v>
      </c>
      <c r="BC942" s="216">
        <f t="shared" si="164"/>
        <v>1</v>
      </c>
      <c r="BD942" s="14">
        <f t="shared" si="168"/>
        <v>38</v>
      </c>
      <c r="BE942" s="349">
        <f t="shared" si="166"/>
        <v>1262583</v>
      </c>
    </row>
    <row r="943" spans="1:57" x14ac:dyDescent="0.2">
      <c r="A943" s="40">
        <v>42599</v>
      </c>
      <c r="B943" s="22">
        <v>9147353734</v>
      </c>
      <c r="C943" s="22">
        <f>COUNTIF(СписМінфін!$B$2:$B$101,F943)</f>
        <v>1</v>
      </c>
      <c r="D943" s="22">
        <v>9147353734</v>
      </c>
      <c r="E943" s="22" t="str">
        <f t="shared" si="165"/>
        <v>8ТОВАРИСТВО З ОБМЕЖЕНОЮ ВІДПОВІДАЛЬНІСТЮ "ВІВАД 09"</v>
      </c>
      <c r="F943" s="71" t="s">
        <v>63</v>
      </c>
      <c r="G943" s="41">
        <v>363110006066</v>
      </c>
      <c r="H943" s="40">
        <v>42599</v>
      </c>
      <c r="I943" s="40">
        <v>42599</v>
      </c>
      <c r="J943" s="40" t="s">
        <v>108</v>
      </c>
      <c r="K943" s="56">
        <v>1371600</v>
      </c>
      <c r="L943" s="40">
        <v>42636</v>
      </c>
      <c r="M943" s="24">
        <f t="shared" si="158"/>
        <v>1371600</v>
      </c>
      <c r="N943" s="40">
        <v>42636</v>
      </c>
      <c r="O943" s="24">
        <v>1371600</v>
      </c>
      <c r="P943" s="43">
        <v>0</v>
      </c>
      <c r="Q943" s="43">
        <v>0</v>
      </c>
      <c r="R943" s="43">
        <v>0</v>
      </c>
      <c r="S943" s="43">
        <v>0</v>
      </c>
      <c r="T943" s="43">
        <v>0</v>
      </c>
      <c r="U943" s="43">
        <v>0</v>
      </c>
      <c r="V943" s="43">
        <v>0</v>
      </c>
      <c r="W943" s="43">
        <v>0</v>
      </c>
      <c r="X943" s="43">
        <v>0</v>
      </c>
      <c r="Y943" s="223">
        <v>0</v>
      </c>
      <c r="Z943" s="234"/>
      <c r="AA943" s="228">
        <v>0</v>
      </c>
      <c r="AB943" s="43">
        <v>0</v>
      </c>
      <c r="AC943" s="43">
        <v>0</v>
      </c>
      <c r="AD943" s="43">
        <v>0</v>
      </c>
      <c r="AE943" s="43">
        <v>0</v>
      </c>
      <c r="AF943" s="223">
        <v>0</v>
      </c>
      <c r="AG943" s="234"/>
      <c r="AH943" s="228">
        <v>0</v>
      </c>
      <c r="AI943" s="56">
        <f t="shared" si="159"/>
        <v>1371600</v>
      </c>
      <c r="AJ943" s="106">
        <v>42642</v>
      </c>
      <c r="AK943" s="56">
        <v>1371600</v>
      </c>
      <c r="AL943" s="43">
        <v>0</v>
      </c>
      <c r="AM943" s="43">
        <v>0</v>
      </c>
      <c r="AN943" s="43">
        <v>0</v>
      </c>
      <c r="AO943" s="43">
        <v>0</v>
      </c>
      <c r="AP943" s="43">
        <v>0</v>
      </c>
      <c r="AQ943" s="43">
        <v>0</v>
      </c>
      <c r="AR943" s="43">
        <v>0</v>
      </c>
      <c r="AS943" s="43">
        <v>0</v>
      </c>
      <c r="AT943" s="43">
        <v>0</v>
      </c>
      <c r="AU943" s="43">
        <v>0</v>
      </c>
      <c r="AV943" s="43"/>
      <c r="AW943" s="19"/>
      <c r="AX943" s="24">
        <f t="shared" si="160"/>
        <v>0</v>
      </c>
      <c r="AY943" s="24">
        <f t="shared" si="161"/>
        <v>0</v>
      </c>
      <c r="AZ943" s="24">
        <f t="shared" si="162"/>
        <v>0</v>
      </c>
      <c r="BA943" s="457">
        <f t="shared" si="163"/>
        <v>8</v>
      </c>
      <c r="BB943" s="217">
        <f t="shared" si="167"/>
        <v>1</v>
      </c>
      <c r="BC943" s="216">
        <f t="shared" si="164"/>
        <v>1</v>
      </c>
      <c r="BD943" s="14">
        <f t="shared" si="168"/>
        <v>37</v>
      </c>
      <c r="BE943" s="349">
        <f t="shared" si="166"/>
        <v>1371600</v>
      </c>
    </row>
    <row r="944" spans="1:57" x14ac:dyDescent="0.2">
      <c r="A944" s="40">
        <v>42633</v>
      </c>
      <c r="B944" s="22">
        <v>9173610468</v>
      </c>
      <c r="C944" s="22">
        <f>COUNTIF(СписМінфін!$B$2:$B$101,F944)</f>
        <v>1</v>
      </c>
      <c r="D944" s="22">
        <v>9173610468</v>
      </c>
      <c r="E944" s="22" t="str">
        <f t="shared" si="165"/>
        <v>9ТОВАРИСТВО З ОБМЕЖЕНОЮ ВІДПОВІДАЛЬНІСТЮ "ВІВАД 09"</v>
      </c>
      <c r="F944" s="71" t="s">
        <v>63</v>
      </c>
      <c r="G944" s="41">
        <v>363110006066</v>
      </c>
      <c r="H944" s="40">
        <v>42633</v>
      </c>
      <c r="I944" s="40">
        <v>42633</v>
      </c>
      <c r="J944" s="40" t="s">
        <v>108</v>
      </c>
      <c r="K944" s="56">
        <v>4739212</v>
      </c>
      <c r="L944" s="40">
        <v>42782</v>
      </c>
      <c r="M944" s="24">
        <f t="shared" si="158"/>
        <v>4726785</v>
      </c>
      <c r="N944" s="40">
        <v>42782</v>
      </c>
      <c r="O944" s="24">
        <v>4726785</v>
      </c>
      <c r="P944" s="43">
        <v>0</v>
      </c>
      <c r="Q944" s="43">
        <v>0</v>
      </c>
      <c r="R944" s="43">
        <v>0</v>
      </c>
      <c r="S944" s="43">
        <v>0</v>
      </c>
      <c r="T944" s="43">
        <v>0</v>
      </c>
      <c r="U944" s="43">
        <v>0</v>
      </c>
      <c r="V944" s="43">
        <v>0</v>
      </c>
      <c r="W944" s="43">
        <v>0</v>
      </c>
      <c r="X944" s="43">
        <v>0</v>
      </c>
      <c r="Y944" s="223">
        <v>0</v>
      </c>
      <c r="Z944" s="234"/>
      <c r="AA944" s="228">
        <v>0</v>
      </c>
      <c r="AB944" s="43">
        <v>0</v>
      </c>
      <c r="AC944" s="43">
        <v>0</v>
      </c>
      <c r="AD944" s="43">
        <v>0</v>
      </c>
      <c r="AE944" s="43">
        <v>0</v>
      </c>
      <c r="AF944" s="223">
        <v>0</v>
      </c>
      <c r="AG944" s="234"/>
      <c r="AH944" s="228">
        <v>0</v>
      </c>
      <c r="AI944" s="56">
        <f t="shared" si="159"/>
        <v>4726785</v>
      </c>
      <c r="AJ944" s="106">
        <v>42786</v>
      </c>
      <c r="AK944" s="56">
        <v>4726785</v>
      </c>
      <c r="AL944" s="43">
        <v>0</v>
      </c>
      <c r="AM944" s="43">
        <v>0</v>
      </c>
      <c r="AN944" s="43">
        <v>0</v>
      </c>
      <c r="AO944" s="43">
        <v>0</v>
      </c>
      <c r="AP944" s="43">
        <v>0</v>
      </c>
      <c r="AQ944" s="43">
        <v>0</v>
      </c>
      <c r="AR944" s="43">
        <v>0</v>
      </c>
      <c r="AS944" s="43">
        <v>0</v>
      </c>
      <c r="AT944" s="43">
        <v>0</v>
      </c>
      <c r="AU944" s="43">
        <v>0</v>
      </c>
      <c r="AV944" s="43"/>
      <c r="AW944" s="19"/>
      <c r="AX944" s="24">
        <f t="shared" si="160"/>
        <v>12427</v>
      </c>
      <c r="AY944" s="24">
        <f t="shared" si="161"/>
        <v>0</v>
      </c>
      <c r="AZ944" s="24">
        <f t="shared" si="162"/>
        <v>12427</v>
      </c>
      <c r="BA944" s="457">
        <f t="shared" si="163"/>
        <v>9</v>
      </c>
      <c r="BB944" s="217">
        <f t="shared" si="167"/>
        <v>0.99737783412094672</v>
      </c>
      <c r="BC944" s="216">
        <f t="shared" si="164"/>
        <v>1</v>
      </c>
      <c r="BD944" s="14">
        <f t="shared" si="168"/>
        <v>149</v>
      </c>
      <c r="BE944" s="349">
        <f t="shared" si="166"/>
        <v>4739212</v>
      </c>
    </row>
    <row r="945" spans="1:57" x14ac:dyDescent="0.2">
      <c r="A945" s="40">
        <v>42661</v>
      </c>
      <c r="B945" s="22">
        <v>9195865596</v>
      </c>
      <c r="C945" s="22">
        <f>COUNTIF(СписМінфін!$B$2:$B$101,F945)</f>
        <v>1</v>
      </c>
      <c r="D945" s="22">
        <v>9195865596</v>
      </c>
      <c r="E945" s="22" t="str">
        <f t="shared" si="165"/>
        <v>10ТОВАРИСТВО З ОБМЕЖЕНОЮ ВІДПОВІДАЛЬНІСТЮ "ВІВАД 09"</v>
      </c>
      <c r="F945" s="71" t="s">
        <v>63</v>
      </c>
      <c r="G945" s="41">
        <v>363110006066</v>
      </c>
      <c r="H945" s="40">
        <v>42661</v>
      </c>
      <c r="I945" s="40">
        <v>42661</v>
      </c>
      <c r="J945" s="40" t="s">
        <v>108</v>
      </c>
      <c r="K945" s="56">
        <v>1428892</v>
      </c>
      <c r="L945" s="40">
        <v>42782</v>
      </c>
      <c r="M945" s="24">
        <f t="shared" si="158"/>
        <v>1428892</v>
      </c>
      <c r="N945" s="40">
        <v>42782</v>
      </c>
      <c r="O945" s="24">
        <v>1428892</v>
      </c>
      <c r="P945" s="43">
        <v>0</v>
      </c>
      <c r="Q945" s="43">
        <v>0</v>
      </c>
      <c r="R945" s="43">
        <v>0</v>
      </c>
      <c r="S945" s="43">
        <v>0</v>
      </c>
      <c r="T945" s="43">
        <v>0</v>
      </c>
      <c r="U945" s="43">
        <v>0</v>
      </c>
      <c r="V945" s="43">
        <v>0</v>
      </c>
      <c r="W945" s="43">
        <v>0</v>
      </c>
      <c r="X945" s="43">
        <v>0</v>
      </c>
      <c r="Y945" s="223">
        <v>0</v>
      </c>
      <c r="Z945" s="234"/>
      <c r="AA945" s="228">
        <v>0</v>
      </c>
      <c r="AB945" s="43">
        <v>0</v>
      </c>
      <c r="AC945" s="43">
        <v>0</v>
      </c>
      <c r="AD945" s="43">
        <v>0</v>
      </c>
      <c r="AE945" s="43">
        <v>0</v>
      </c>
      <c r="AF945" s="223">
        <v>0</v>
      </c>
      <c r="AG945" s="234"/>
      <c r="AH945" s="228">
        <v>0</v>
      </c>
      <c r="AI945" s="56">
        <f t="shared" si="159"/>
        <v>1428892</v>
      </c>
      <c r="AJ945" s="106">
        <v>42786</v>
      </c>
      <c r="AK945" s="56">
        <v>1428892</v>
      </c>
      <c r="AL945" s="43">
        <v>0</v>
      </c>
      <c r="AM945" s="43">
        <v>0</v>
      </c>
      <c r="AN945" s="43">
        <v>0</v>
      </c>
      <c r="AO945" s="43">
        <v>0</v>
      </c>
      <c r="AP945" s="43">
        <v>0</v>
      </c>
      <c r="AQ945" s="43">
        <v>0</v>
      </c>
      <c r="AR945" s="43">
        <v>0</v>
      </c>
      <c r="AS945" s="43">
        <v>0</v>
      </c>
      <c r="AT945" s="43">
        <v>0</v>
      </c>
      <c r="AU945" s="43">
        <v>0</v>
      </c>
      <c r="AV945" s="43"/>
      <c r="AW945" s="19"/>
      <c r="AX945" s="24">
        <f t="shared" si="160"/>
        <v>0</v>
      </c>
      <c r="AY945" s="24">
        <f t="shared" si="161"/>
        <v>0</v>
      </c>
      <c r="AZ945" s="24">
        <f t="shared" si="162"/>
        <v>0</v>
      </c>
      <c r="BA945" s="457">
        <f t="shared" si="163"/>
        <v>10</v>
      </c>
      <c r="BB945" s="217">
        <f t="shared" si="167"/>
        <v>1</v>
      </c>
      <c r="BC945" s="216">
        <f t="shared" si="164"/>
        <v>1</v>
      </c>
      <c r="BD945" s="14">
        <f t="shared" si="168"/>
        <v>121</v>
      </c>
      <c r="BE945" s="349">
        <f t="shared" si="166"/>
        <v>1428892</v>
      </c>
    </row>
    <row r="946" spans="1:57" x14ac:dyDescent="0.2">
      <c r="A946" s="40">
        <v>42692</v>
      </c>
      <c r="B946" s="22">
        <v>9221651801</v>
      </c>
      <c r="C946" s="22">
        <f>COUNTIF(СписМінфін!$B$2:$B$101,F946)</f>
        <v>1</v>
      </c>
      <c r="D946" s="22">
        <v>9221651801</v>
      </c>
      <c r="E946" s="22" t="str">
        <f t="shared" si="165"/>
        <v>11ТОВАРИСТВО З ОБМЕЖЕНОЮ ВІДПОВІДАЛЬНІСТЮ "ВІВАД 09"</v>
      </c>
      <c r="F946" s="71" t="s">
        <v>63</v>
      </c>
      <c r="G946" s="41">
        <v>363110006066</v>
      </c>
      <c r="H946" s="40">
        <v>42692</v>
      </c>
      <c r="I946" s="40">
        <v>42692</v>
      </c>
      <c r="J946" s="40" t="s">
        <v>108</v>
      </c>
      <c r="K946" s="56">
        <v>2551696</v>
      </c>
      <c r="L946" s="40">
        <v>42782</v>
      </c>
      <c r="M946" s="24">
        <f t="shared" si="158"/>
        <v>2551696</v>
      </c>
      <c r="N946" s="40">
        <v>42782</v>
      </c>
      <c r="O946" s="24">
        <v>2551696</v>
      </c>
      <c r="P946" s="43">
        <v>0</v>
      </c>
      <c r="Q946" s="43">
        <v>0</v>
      </c>
      <c r="R946" s="43">
        <v>0</v>
      </c>
      <c r="S946" s="43">
        <v>0</v>
      </c>
      <c r="T946" s="43">
        <v>0</v>
      </c>
      <c r="U946" s="43">
        <v>0</v>
      </c>
      <c r="V946" s="43">
        <v>0</v>
      </c>
      <c r="W946" s="43">
        <v>0</v>
      </c>
      <c r="X946" s="43">
        <v>0</v>
      </c>
      <c r="Y946" s="223">
        <v>0</v>
      </c>
      <c r="Z946" s="234"/>
      <c r="AA946" s="228">
        <v>0</v>
      </c>
      <c r="AB946" s="43">
        <v>0</v>
      </c>
      <c r="AC946" s="43">
        <v>0</v>
      </c>
      <c r="AD946" s="43">
        <v>0</v>
      </c>
      <c r="AE946" s="43">
        <v>0</v>
      </c>
      <c r="AF946" s="223">
        <v>0</v>
      </c>
      <c r="AG946" s="234"/>
      <c r="AH946" s="228">
        <v>0</v>
      </c>
      <c r="AI946" s="56">
        <f t="shared" si="159"/>
        <v>2551696</v>
      </c>
      <c r="AJ946" s="106">
        <v>42786</v>
      </c>
      <c r="AK946" s="56">
        <v>2551696</v>
      </c>
      <c r="AL946" s="43">
        <v>0</v>
      </c>
      <c r="AM946" s="43">
        <v>0</v>
      </c>
      <c r="AN946" s="43">
        <v>0</v>
      </c>
      <c r="AO946" s="43">
        <v>0</v>
      </c>
      <c r="AP946" s="43">
        <v>0</v>
      </c>
      <c r="AQ946" s="43">
        <v>0</v>
      </c>
      <c r="AR946" s="43">
        <v>0</v>
      </c>
      <c r="AS946" s="43">
        <v>0</v>
      </c>
      <c r="AT946" s="43">
        <v>0</v>
      </c>
      <c r="AU946" s="43">
        <v>0</v>
      </c>
      <c r="AV946" s="43"/>
      <c r="AW946" s="19"/>
      <c r="AX946" s="24">
        <f t="shared" si="160"/>
        <v>0</v>
      </c>
      <c r="AY946" s="24">
        <f t="shared" si="161"/>
        <v>0</v>
      </c>
      <c r="AZ946" s="24">
        <f t="shared" si="162"/>
        <v>0</v>
      </c>
      <c r="BA946" s="457">
        <f t="shared" si="163"/>
        <v>11</v>
      </c>
      <c r="BB946" s="217">
        <f t="shared" si="167"/>
        <v>1</v>
      </c>
      <c r="BC946" s="216">
        <f t="shared" si="164"/>
        <v>1</v>
      </c>
      <c r="BD946" s="14">
        <f t="shared" si="168"/>
        <v>90</v>
      </c>
      <c r="BE946" s="349">
        <f t="shared" si="166"/>
        <v>2551696</v>
      </c>
    </row>
    <row r="947" spans="1:57" x14ac:dyDescent="0.2">
      <c r="A947" s="40">
        <v>42720</v>
      </c>
      <c r="B947" s="22">
        <v>9244222327</v>
      </c>
      <c r="C947" s="22">
        <f>COUNTIF(СписМінфін!$B$2:$B$101,F947)</f>
        <v>1</v>
      </c>
      <c r="D947" s="22">
        <v>9244222327</v>
      </c>
      <c r="E947" s="22" t="str">
        <f t="shared" si="165"/>
        <v>12ТОВАРИСТВО З ОБМЕЖЕНОЮ ВІДПОВІДАЛЬНІСТЮ "ВІВАД 09"</v>
      </c>
      <c r="F947" s="71" t="s">
        <v>63</v>
      </c>
      <c r="G947" s="41">
        <v>363110006066</v>
      </c>
      <c r="H947" s="40">
        <v>42720</v>
      </c>
      <c r="I947" s="40">
        <v>42720</v>
      </c>
      <c r="J947" s="40" t="s">
        <v>108</v>
      </c>
      <c r="K947" s="56">
        <v>1109505</v>
      </c>
      <c r="L947" s="40">
        <v>42782</v>
      </c>
      <c r="M947" s="24">
        <f t="shared" si="158"/>
        <v>1109505</v>
      </c>
      <c r="N947" s="40">
        <v>42782</v>
      </c>
      <c r="O947" s="24">
        <v>1109505</v>
      </c>
      <c r="P947" s="43">
        <v>0</v>
      </c>
      <c r="Q947" s="43">
        <v>0</v>
      </c>
      <c r="R947" s="43">
        <v>0</v>
      </c>
      <c r="S947" s="43">
        <v>0</v>
      </c>
      <c r="T947" s="43">
        <v>0</v>
      </c>
      <c r="U947" s="43">
        <v>0</v>
      </c>
      <c r="V947" s="43">
        <v>0</v>
      </c>
      <c r="W947" s="43">
        <v>0</v>
      </c>
      <c r="X947" s="43">
        <v>0</v>
      </c>
      <c r="Y947" s="223">
        <v>0</v>
      </c>
      <c r="Z947" s="234"/>
      <c r="AA947" s="228">
        <v>0</v>
      </c>
      <c r="AB947" s="43">
        <v>0</v>
      </c>
      <c r="AC947" s="43">
        <v>0</v>
      </c>
      <c r="AD947" s="43">
        <v>0</v>
      </c>
      <c r="AE947" s="43">
        <v>0</v>
      </c>
      <c r="AF947" s="223">
        <v>0</v>
      </c>
      <c r="AG947" s="234"/>
      <c r="AH947" s="228">
        <v>0</v>
      </c>
      <c r="AI947" s="56">
        <f t="shared" si="159"/>
        <v>1109505</v>
      </c>
      <c r="AJ947" s="106">
        <v>42786</v>
      </c>
      <c r="AK947" s="56">
        <v>1109505</v>
      </c>
      <c r="AL947" s="43">
        <v>0</v>
      </c>
      <c r="AM947" s="43">
        <v>0</v>
      </c>
      <c r="AN947" s="43">
        <v>0</v>
      </c>
      <c r="AO947" s="43">
        <v>0</v>
      </c>
      <c r="AP947" s="43">
        <v>0</v>
      </c>
      <c r="AQ947" s="43">
        <v>0</v>
      </c>
      <c r="AR947" s="43">
        <v>0</v>
      </c>
      <c r="AS947" s="43">
        <v>0</v>
      </c>
      <c r="AT947" s="43">
        <v>0</v>
      </c>
      <c r="AU947" s="43">
        <v>0</v>
      </c>
      <c r="AV947" s="43"/>
      <c r="AW947" s="19"/>
      <c r="AX947" s="24">
        <f t="shared" si="160"/>
        <v>0</v>
      </c>
      <c r="AY947" s="24">
        <f t="shared" si="161"/>
        <v>0</v>
      </c>
      <c r="AZ947" s="24">
        <f t="shared" si="162"/>
        <v>0</v>
      </c>
      <c r="BA947" s="457">
        <f t="shared" si="163"/>
        <v>12</v>
      </c>
      <c r="BB947" s="217">
        <f t="shared" si="167"/>
        <v>1</v>
      </c>
      <c r="BC947" s="216">
        <f t="shared" si="164"/>
        <v>1</v>
      </c>
      <c r="BD947" s="14">
        <f t="shared" si="168"/>
        <v>62</v>
      </c>
      <c r="BE947" s="349">
        <f t="shared" si="166"/>
        <v>1109505</v>
      </c>
    </row>
    <row r="948" spans="1:57" x14ac:dyDescent="0.2">
      <c r="A948" s="40">
        <v>42417</v>
      </c>
      <c r="B948" s="22">
        <v>9018769990</v>
      </c>
      <c r="C948" s="22">
        <f>COUNTIF(СписМінфін!$B$2:$B$101,F948)</f>
        <v>0</v>
      </c>
      <c r="D948" s="22">
        <v>9018769990</v>
      </c>
      <c r="E948" s="22" t="str">
        <f t="shared" si="165"/>
        <v>2ТОВАРИСТВО З ОБМЕЖЕНОЮ ВІДПОВІДАЛЬНІСТЮ "ЕЛЕКТРОСТАЛЬ"</v>
      </c>
      <c r="F948" s="71" t="s">
        <v>135</v>
      </c>
      <c r="G948" s="41">
        <v>325823805381</v>
      </c>
      <c r="H948" s="40">
        <v>42417</v>
      </c>
      <c r="I948" s="40">
        <v>42417</v>
      </c>
      <c r="J948" s="40" t="s">
        <v>108</v>
      </c>
      <c r="K948" s="42">
        <v>524697</v>
      </c>
      <c r="L948" s="40">
        <v>42450</v>
      </c>
      <c r="M948" s="192">
        <f t="shared" si="158"/>
        <v>524697</v>
      </c>
      <c r="N948" s="40">
        <v>42451</v>
      </c>
      <c r="O948" s="24">
        <v>524697</v>
      </c>
      <c r="P948" s="43">
        <v>0</v>
      </c>
      <c r="Q948" s="43">
        <v>0</v>
      </c>
      <c r="R948" s="43">
        <v>0</v>
      </c>
      <c r="S948" s="43">
        <v>0</v>
      </c>
      <c r="T948" s="43">
        <v>0</v>
      </c>
      <c r="U948" s="43">
        <v>0</v>
      </c>
      <c r="V948" s="43">
        <v>0</v>
      </c>
      <c r="W948" s="43">
        <v>0</v>
      </c>
      <c r="X948" s="43">
        <v>0</v>
      </c>
      <c r="Y948" s="223">
        <v>0</v>
      </c>
      <c r="Z948" s="234"/>
      <c r="AA948" s="228">
        <v>0</v>
      </c>
      <c r="AB948" s="43">
        <v>0</v>
      </c>
      <c r="AC948" s="195">
        <v>0</v>
      </c>
      <c r="AD948" s="43">
        <v>0</v>
      </c>
      <c r="AE948" s="43">
        <v>0</v>
      </c>
      <c r="AF948" s="223">
        <v>0</v>
      </c>
      <c r="AG948" s="234"/>
      <c r="AH948" s="228">
        <v>0</v>
      </c>
      <c r="AI948" s="194">
        <f t="shared" si="159"/>
        <v>524697</v>
      </c>
      <c r="AJ948" s="106">
        <v>42454</v>
      </c>
      <c r="AK948" s="56">
        <v>524697</v>
      </c>
      <c r="AL948" s="43">
        <v>0</v>
      </c>
      <c r="AM948" s="43">
        <v>0</v>
      </c>
      <c r="AN948" s="43">
        <v>0</v>
      </c>
      <c r="AO948" s="43">
        <v>0</v>
      </c>
      <c r="AP948" s="43">
        <v>0</v>
      </c>
      <c r="AQ948" s="43">
        <v>0</v>
      </c>
      <c r="AR948" s="43">
        <v>0</v>
      </c>
      <c r="AS948" s="43">
        <v>0</v>
      </c>
      <c r="AT948" s="43">
        <v>0</v>
      </c>
      <c r="AU948" s="43">
        <v>0</v>
      </c>
      <c r="AV948" s="43"/>
      <c r="AW948" s="19"/>
      <c r="AX948" s="192">
        <f t="shared" si="160"/>
        <v>0</v>
      </c>
      <c r="AY948" s="192">
        <f t="shared" si="161"/>
        <v>0</v>
      </c>
      <c r="AZ948" s="192">
        <f t="shared" si="162"/>
        <v>0</v>
      </c>
      <c r="BA948" s="158">
        <f t="shared" si="163"/>
        <v>2</v>
      </c>
      <c r="BB948" s="217">
        <f t="shared" si="167"/>
        <v>1</v>
      </c>
      <c r="BC948" s="216">
        <f t="shared" si="164"/>
        <v>1</v>
      </c>
      <c r="BD948" s="14">
        <f t="shared" si="168"/>
        <v>34</v>
      </c>
      <c r="BE948" s="349">
        <f t="shared" si="166"/>
        <v>524697</v>
      </c>
    </row>
    <row r="949" spans="1:57" x14ac:dyDescent="0.2">
      <c r="A949" s="40">
        <v>42480</v>
      </c>
      <c r="B949" s="22">
        <v>9060877270</v>
      </c>
      <c r="C949" s="22">
        <f>COUNTIF(СписМінфін!$B$2:$B$101,F949)</f>
        <v>0</v>
      </c>
      <c r="D949" s="22">
        <v>9060877270</v>
      </c>
      <c r="E949" s="22" t="str">
        <f t="shared" si="165"/>
        <v>4ТОВАРИСТВО З ОБМЕЖЕНОЮ ВІДПОВІДАЛЬНІСТЮ "ЕЛЕКТРОСТАЛЬ"</v>
      </c>
      <c r="F949" s="71" t="s">
        <v>135</v>
      </c>
      <c r="G949" s="41">
        <v>325823805381</v>
      </c>
      <c r="H949" s="40">
        <v>42480</v>
      </c>
      <c r="I949" s="40">
        <v>42480</v>
      </c>
      <c r="J949" s="40" t="s">
        <v>108</v>
      </c>
      <c r="K949" s="42">
        <v>11298159</v>
      </c>
      <c r="L949" s="40">
        <v>42513</v>
      </c>
      <c r="M949" s="192">
        <f t="shared" si="158"/>
        <v>11298159</v>
      </c>
      <c r="N949" s="40">
        <v>42514</v>
      </c>
      <c r="O949" s="24">
        <v>11298159</v>
      </c>
      <c r="P949" s="43">
        <v>0</v>
      </c>
      <c r="Q949" s="43">
        <v>0</v>
      </c>
      <c r="R949" s="43">
        <v>0</v>
      </c>
      <c r="S949" s="43">
        <v>0</v>
      </c>
      <c r="T949" s="43">
        <v>0</v>
      </c>
      <c r="U949" s="43">
        <v>0</v>
      </c>
      <c r="V949" s="43">
        <v>0</v>
      </c>
      <c r="W949" s="43">
        <v>0</v>
      </c>
      <c r="X949" s="43">
        <v>0</v>
      </c>
      <c r="Y949" s="223">
        <v>0</v>
      </c>
      <c r="Z949" s="234"/>
      <c r="AA949" s="228">
        <v>0</v>
      </c>
      <c r="AB949" s="43">
        <v>0</v>
      </c>
      <c r="AC949" s="195">
        <v>0</v>
      </c>
      <c r="AD949" s="43">
        <v>0</v>
      </c>
      <c r="AE949" s="43">
        <v>0</v>
      </c>
      <c r="AF949" s="223">
        <v>0</v>
      </c>
      <c r="AG949" s="234"/>
      <c r="AH949" s="228">
        <v>0</v>
      </c>
      <c r="AI949" s="194">
        <f t="shared" si="159"/>
        <v>11298159</v>
      </c>
      <c r="AJ949" s="106">
        <v>42516</v>
      </c>
      <c r="AK949" s="56">
        <v>11298159</v>
      </c>
      <c r="AL949" s="43">
        <v>0</v>
      </c>
      <c r="AM949" s="43">
        <v>0</v>
      </c>
      <c r="AN949" s="43">
        <v>0</v>
      </c>
      <c r="AO949" s="43">
        <v>0</v>
      </c>
      <c r="AP949" s="43">
        <v>0</v>
      </c>
      <c r="AQ949" s="43">
        <v>0</v>
      </c>
      <c r="AR949" s="43">
        <v>0</v>
      </c>
      <c r="AS949" s="43">
        <v>0</v>
      </c>
      <c r="AT949" s="43">
        <v>0</v>
      </c>
      <c r="AU949" s="43">
        <v>0</v>
      </c>
      <c r="AV949" s="43"/>
      <c r="AW949" s="19"/>
      <c r="AX949" s="192">
        <f t="shared" si="160"/>
        <v>0</v>
      </c>
      <c r="AY949" s="192">
        <f t="shared" si="161"/>
        <v>0</v>
      </c>
      <c r="AZ949" s="192">
        <f t="shared" si="162"/>
        <v>0</v>
      </c>
      <c r="BA949" s="158">
        <f t="shared" si="163"/>
        <v>4</v>
      </c>
      <c r="BB949" s="217">
        <f t="shared" si="167"/>
        <v>1</v>
      </c>
      <c r="BC949" s="216">
        <f t="shared" si="164"/>
        <v>1</v>
      </c>
      <c r="BD949" s="14">
        <f t="shared" si="168"/>
        <v>34</v>
      </c>
      <c r="BE949" s="349">
        <f t="shared" si="166"/>
        <v>11298159</v>
      </c>
    </row>
    <row r="950" spans="1:57" x14ac:dyDescent="0.2">
      <c r="A950" s="40">
        <v>42509</v>
      </c>
      <c r="B950" s="22">
        <v>9081098739</v>
      </c>
      <c r="C950" s="22">
        <f>COUNTIF(СписМінфін!$B$2:$B$101,F950)</f>
        <v>0</v>
      </c>
      <c r="D950" s="22">
        <v>9081098739</v>
      </c>
      <c r="E950" s="22" t="str">
        <f t="shared" si="165"/>
        <v>5ТОВАРИСТВО З ОБМЕЖЕНОЮ ВІДПОВІДАЛЬНІСТЮ "ЕЛЕКТРОСТАЛЬ"</v>
      </c>
      <c r="F950" s="71" t="s">
        <v>135</v>
      </c>
      <c r="G950" s="41">
        <v>325823805381</v>
      </c>
      <c r="H950" s="40">
        <v>42509</v>
      </c>
      <c r="I950" s="40">
        <v>42509</v>
      </c>
      <c r="J950" s="40" t="s">
        <v>108</v>
      </c>
      <c r="K950" s="56">
        <v>15967060</v>
      </c>
      <c r="L950" s="40">
        <v>42542</v>
      </c>
      <c r="M950" s="192">
        <f t="shared" si="158"/>
        <v>15967060</v>
      </c>
      <c r="N950" s="40">
        <v>42543</v>
      </c>
      <c r="O950" s="24">
        <v>15967060</v>
      </c>
      <c r="P950" s="43">
        <v>0</v>
      </c>
      <c r="Q950" s="43">
        <v>0</v>
      </c>
      <c r="R950" s="43">
        <v>0</v>
      </c>
      <c r="S950" s="43">
        <v>0</v>
      </c>
      <c r="T950" s="43">
        <v>0</v>
      </c>
      <c r="U950" s="43">
        <v>0</v>
      </c>
      <c r="V950" s="43">
        <v>0</v>
      </c>
      <c r="W950" s="43">
        <v>0</v>
      </c>
      <c r="X950" s="43">
        <v>0</v>
      </c>
      <c r="Y950" s="223">
        <v>0</v>
      </c>
      <c r="Z950" s="234"/>
      <c r="AA950" s="228">
        <v>0</v>
      </c>
      <c r="AB950" s="43">
        <v>0</v>
      </c>
      <c r="AC950" s="195">
        <v>0</v>
      </c>
      <c r="AD950" s="43">
        <v>0</v>
      </c>
      <c r="AE950" s="43">
        <v>0</v>
      </c>
      <c r="AF950" s="223">
        <v>0</v>
      </c>
      <c r="AG950" s="234"/>
      <c r="AH950" s="228">
        <v>0</v>
      </c>
      <c r="AI950" s="194">
        <f t="shared" si="159"/>
        <v>15967060</v>
      </c>
      <c r="AJ950" s="106">
        <v>42559</v>
      </c>
      <c r="AK950" s="56">
        <v>15967060</v>
      </c>
      <c r="AL950" s="43">
        <v>0</v>
      </c>
      <c r="AM950" s="43">
        <v>0</v>
      </c>
      <c r="AN950" s="43">
        <v>0</v>
      </c>
      <c r="AO950" s="43">
        <v>0</v>
      </c>
      <c r="AP950" s="43">
        <v>0</v>
      </c>
      <c r="AQ950" s="43">
        <v>0</v>
      </c>
      <c r="AR950" s="43">
        <v>0</v>
      </c>
      <c r="AS950" s="43">
        <v>0</v>
      </c>
      <c r="AT950" s="43">
        <v>0</v>
      </c>
      <c r="AU950" s="43">
        <v>0</v>
      </c>
      <c r="AV950" s="43"/>
      <c r="AW950" s="19"/>
      <c r="AX950" s="192">
        <f t="shared" si="160"/>
        <v>0</v>
      </c>
      <c r="AY950" s="192">
        <f t="shared" si="161"/>
        <v>0</v>
      </c>
      <c r="AZ950" s="192">
        <f t="shared" si="162"/>
        <v>0</v>
      </c>
      <c r="BA950" s="158">
        <f t="shared" si="163"/>
        <v>5</v>
      </c>
      <c r="BB950" s="217">
        <f t="shared" si="167"/>
        <v>1</v>
      </c>
      <c r="BC950" s="216">
        <f t="shared" si="164"/>
        <v>1</v>
      </c>
      <c r="BD950" s="14">
        <f t="shared" si="168"/>
        <v>34</v>
      </c>
      <c r="BE950" s="349">
        <f t="shared" si="166"/>
        <v>15967060</v>
      </c>
    </row>
    <row r="951" spans="1:57" x14ac:dyDescent="0.2">
      <c r="A951" s="40">
        <v>42542</v>
      </c>
      <c r="B951" s="22">
        <v>9103117507</v>
      </c>
      <c r="C951" s="22">
        <f>COUNTIF(СписМінфін!$B$2:$B$101,F951)</f>
        <v>0</v>
      </c>
      <c r="D951" s="22">
        <v>9103117507</v>
      </c>
      <c r="E951" s="22" t="str">
        <f t="shared" si="165"/>
        <v>6ТОВАРИСТВО З ОБМЕЖЕНОЮ ВІДПОВІДАЛЬНІСТЮ "ЕЛЕКТРОСТАЛЬ"</v>
      </c>
      <c r="F951" s="71" t="s">
        <v>135</v>
      </c>
      <c r="G951" s="41">
        <v>325823805381</v>
      </c>
      <c r="H951" s="40">
        <v>42542</v>
      </c>
      <c r="I951" s="40">
        <v>42542</v>
      </c>
      <c r="J951" s="40" t="s">
        <v>108</v>
      </c>
      <c r="K951" s="42">
        <v>14627409</v>
      </c>
      <c r="L951" s="40">
        <v>42572</v>
      </c>
      <c r="M951" s="192">
        <f t="shared" si="158"/>
        <v>14197221</v>
      </c>
      <c r="N951" s="40">
        <v>42573</v>
      </c>
      <c r="O951" s="24">
        <v>14197221</v>
      </c>
      <c r="P951" s="43">
        <v>0</v>
      </c>
      <c r="Q951" s="43">
        <v>0</v>
      </c>
      <c r="R951" s="43">
        <v>0</v>
      </c>
      <c r="S951" s="43">
        <v>0</v>
      </c>
      <c r="T951" s="43">
        <v>0</v>
      </c>
      <c r="U951" s="43">
        <v>0</v>
      </c>
      <c r="V951" s="43">
        <v>0</v>
      </c>
      <c r="W951" s="43">
        <v>0</v>
      </c>
      <c r="X951" s="43">
        <v>0</v>
      </c>
      <c r="Y951" s="223">
        <v>0</v>
      </c>
      <c r="Z951" s="234"/>
      <c r="AA951" s="228">
        <v>0</v>
      </c>
      <c r="AB951" s="43">
        <v>0</v>
      </c>
      <c r="AC951" s="195">
        <v>0</v>
      </c>
      <c r="AD951" s="43">
        <v>0</v>
      </c>
      <c r="AE951" s="43">
        <v>0</v>
      </c>
      <c r="AF951" s="223">
        <v>0</v>
      </c>
      <c r="AG951" s="234"/>
      <c r="AH951" s="228">
        <v>0</v>
      </c>
      <c r="AI951" s="194">
        <f t="shared" si="159"/>
        <v>14197221</v>
      </c>
      <c r="AJ951" s="106">
        <v>42580</v>
      </c>
      <c r="AK951" s="56">
        <v>14197221</v>
      </c>
      <c r="AL951" s="43">
        <v>0</v>
      </c>
      <c r="AM951" s="43">
        <v>0</v>
      </c>
      <c r="AN951" s="43">
        <v>0</v>
      </c>
      <c r="AO951" s="43">
        <v>0</v>
      </c>
      <c r="AP951" s="43">
        <v>0</v>
      </c>
      <c r="AQ951" s="43">
        <v>0</v>
      </c>
      <c r="AR951" s="43">
        <v>0</v>
      </c>
      <c r="AS951" s="43">
        <v>0</v>
      </c>
      <c r="AT951" s="43">
        <v>0</v>
      </c>
      <c r="AU951" s="43">
        <v>0</v>
      </c>
      <c r="AV951" s="43"/>
      <c r="AW951" s="19"/>
      <c r="AX951" s="192">
        <f t="shared" si="160"/>
        <v>430188</v>
      </c>
      <c r="AY951" s="192">
        <f t="shared" si="161"/>
        <v>0</v>
      </c>
      <c r="AZ951" s="192">
        <f t="shared" si="162"/>
        <v>430188</v>
      </c>
      <c r="BA951" s="158">
        <f t="shared" si="163"/>
        <v>6</v>
      </c>
      <c r="BB951" s="217">
        <f t="shared" si="167"/>
        <v>0.97059028020615268</v>
      </c>
      <c r="BC951" s="216">
        <f t="shared" si="164"/>
        <v>1</v>
      </c>
      <c r="BD951" s="14">
        <f t="shared" si="168"/>
        <v>31</v>
      </c>
      <c r="BE951" s="349">
        <f t="shared" si="166"/>
        <v>14627409</v>
      </c>
    </row>
    <row r="952" spans="1:57" x14ac:dyDescent="0.2">
      <c r="A952" s="40">
        <v>42570</v>
      </c>
      <c r="B952" s="22">
        <v>9125028764</v>
      </c>
      <c r="C952" s="22">
        <f>COUNTIF(СписМінфін!$B$2:$B$101,F952)</f>
        <v>0</v>
      </c>
      <c r="D952" s="22">
        <v>9125028764</v>
      </c>
      <c r="E952" s="22" t="str">
        <f t="shared" si="165"/>
        <v>7ТОВАРИСТВО З ОБМЕЖЕНОЮ ВІДПОВІДАЛЬНІСТЮ "ЕЛЕКТРОСТАЛЬ"</v>
      </c>
      <c r="F952" s="71" t="s">
        <v>135</v>
      </c>
      <c r="G952" s="41">
        <v>325823805381</v>
      </c>
      <c r="H952" s="40">
        <v>42570</v>
      </c>
      <c r="I952" s="40">
        <v>42570</v>
      </c>
      <c r="J952" s="40" t="s">
        <v>108</v>
      </c>
      <c r="K952" s="42">
        <v>13197430</v>
      </c>
      <c r="L952" s="40">
        <v>42607</v>
      </c>
      <c r="M952" s="192">
        <f t="shared" si="158"/>
        <v>12336548</v>
      </c>
      <c r="N952" s="40">
        <v>42607</v>
      </c>
      <c r="O952" s="24">
        <v>12336548</v>
      </c>
      <c r="P952" s="43">
        <v>0</v>
      </c>
      <c r="Q952" s="43">
        <v>0</v>
      </c>
      <c r="R952" s="43">
        <v>0</v>
      </c>
      <c r="S952" s="43">
        <v>0</v>
      </c>
      <c r="T952" s="43">
        <v>0</v>
      </c>
      <c r="U952" s="43">
        <v>0</v>
      </c>
      <c r="V952" s="43">
        <v>0</v>
      </c>
      <c r="W952" s="43">
        <v>0</v>
      </c>
      <c r="X952" s="43">
        <v>0</v>
      </c>
      <c r="Y952" s="223">
        <v>0</v>
      </c>
      <c r="Z952" s="234"/>
      <c r="AA952" s="228">
        <v>0</v>
      </c>
      <c r="AB952" s="43">
        <v>0</v>
      </c>
      <c r="AC952" s="195">
        <v>0</v>
      </c>
      <c r="AD952" s="43">
        <v>0</v>
      </c>
      <c r="AE952" s="43">
        <v>0</v>
      </c>
      <c r="AF952" s="223">
        <v>0</v>
      </c>
      <c r="AG952" s="234"/>
      <c r="AH952" s="228">
        <v>0</v>
      </c>
      <c r="AI952" s="194">
        <f t="shared" si="159"/>
        <v>12336548</v>
      </c>
      <c r="AJ952" s="106">
        <v>42613</v>
      </c>
      <c r="AK952" s="56">
        <v>12336548</v>
      </c>
      <c r="AL952" s="43">
        <v>0</v>
      </c>
      <c r="AM952" s="43">
        <v>0</v>
      </c>
      <c r="AN952" s="43">
        <v>0</v>
      </c>
      <c r="AO952" s="43">
        <v>0</v>
      </c>
      <c r="AP952" s="43">
        <v>0</v>
      </c>
      <c r="AQ952" s="43">
        <v>0</v>
      </c>
      <c r="AR952" s="43">
        <v>0</v>
      </c>
      <c r="AS952" s="43">
        <v>0</v>
      </c>
      <c r="AT952" s="43">
        <v>0</v>
      </c>
      <c r="AU952" s="43">
        <v>0</v>
      </c>
      <c r="AV952" s="43"/>
      <c r="AW952" s="19"/>
      <c r="AX952" s="192">
        <f t="shared" si="160"/>
        <v>860882</v>
      </c>
      <c r="AY952" s="192">
        <f t="shared" si="161"/>
        <v>0</v>
      </c>
      <c r="AZ952" s="192">
        <f t="shared" si="162"/>
        <v>860882</v>
      </c>
      <c r="BA952" s="158">
        <f t="shared" si="163"/>
        <v>7</v>
      </c>
      <c r="BB952" s="217">
        <f t="shared" si="167"/>
        <v>0.93476896638209106</v>
      </c>
      <c r="BC952" s="216">
        <f t="shared" si="164"/>
        <v>1</v>
      </c>
      <c r="BD952" s="14">
        <f t="shared" si="168"/>
        <v>37</v>
      </c>
      <c r="BE952" s="349">
        <f t="shared" si="166"/>
        <v>13197430</v>
      </c>
    </row>
    <row r="953" spans="1:57" x14ac:dyDescent="0.2">
      <c r="A953" s="40">
        <v>42601</v>
      </c>
      <c r="B953" s="22">
        <v>9149922363</v>
      </c>
      <c r="C953" s="22">
        <f>COUNTIF(СписМінфін!$B$2:$B$101,F953)</f>
        <v>0</v>
      </c>
      <c r="D953" s="22">
        <v>9149922363</v>
      </c>
      <c r="E953" s="22" t="str">
        <f t="shared" si="165"/>
        <v>8ТОВАРИСТВО З ОБМЕЖЕНОЮ ВІДПОВІДАЛЬНІСТЮ "ЕЛЕКТРОСТАЛЬ"</v>
      </c>
      <c r="F953" s="71" t="s">
        <v>135</v>
      </c>
      <c r="G953" s="41">
        <v>325823805381</v>
      </c>
      <c r="H953" s="40">
        <v>42601</v>
      </c>
      <c r="I953" s="40">
        <v>42601</v>
      </c>
      <c r="J953" s="40" t="s">
        <v>108</v>
      </c>
      <c r="K953" s="42">
        <v>23534795</v>
      </c>
      <c r="L953" s="40">
        <v>42634</v>
      </c>
      <c r="M953" s="192">
        <f t="shared" si="158"/>
        <v>23534795</v>
      </c>
      <c r="N953" s="31">
        <v>42635</v>
      </c>
      <c r="O953" s="30">
        <v>22470161</v>
      </c>
      <c r="P953" s="31">
        <v>42635</v>
      </c>
      <c r="Q953" s="30">
        <v>1064634</v>
      </c>
      <c r="R953" s="43">
        <v>0</v>
      </c>
      <c r="S953" s="43">
        <v>0</v>
      </c>
      <c r="T953" s="43">
        <v>0</v>
      </c>
      <c r="U953" s="43">
        <v>0</v>
      </c>
      <c r="V953" s="43">
        <v>0</v>
      </c>
      <c r="W953" s="43">
        <v>0</v>
      </c>
      <c r="X953" s="43">
        <v>0</v>
      </c>
      <c r="Y953" s="223">
        <v>0</v>
      </c>
      <c r="Z953" s="234"/>
      <c r="AA953" s="228">
        <v>0</v>
      </c>
      <c r="AB953" s="43">
        <v>0</v>
      </c>
      <c r="AC953" s="195">
        <v>0</v>
      </c>
      <c r="AD953" s="43">
        <v>0</v>
      </c>
      <c r="AE953" s="43">
        <v>0</v>
      </c>
      <c r="AF953" s="223">
        <v>0</v>
      </c>
      <c r="AG953" s="234"/>
      <c r="AH953" s="228">
        <v>0</v>
      </c>
      <c r="AI953" s="194">
        <f t="shared" si="159"/>
        <v>23534795</v>
      </c>
      <c r="AJ953" s="106">
        <v>42642</v>
      </c>
      <c r="AK953" s="56">
        <v>22470161</v>
      </c>
      <c r="AL953" s="28">
        <v>42668</v>
      </c>
      <c r="AM953" s="44">
        <v>1064634</v>
      </c>
      <c r="AN953" s="43">
        <v>0</v>
      </c>
      <c r="AO953" s="43">
        <v>0</v>
      </c>
      <c r="AP953" s="43">
        <v>0</v>
      </c>
      <c r="AQ953" s="43">
        <v>0</v>
      </c>
      <c r="AR953" s="43">
        <v>0</v>
      </c>
      <c r="AS953" s="43">
        <v>0</v>
      </c>
      <c r="AT953" s="43">
        <v>0</v>
      </c>
      <c r="AU953" s="43">
        <v>0</v>
      </c>
      <c r="AV953" s="43"/>
      <c r="AW953" s="19"/>
      <c r="AX953" s="192">
        <f t="shared" si="160"/>
        <v>0</v>
      </c>
      <c r="AY953" s="192">
        <f t="shared" si="161"/>
        <v>0</v>
      </c>
      <c r="AZ953" s="192">
        <f t="shared" si="162"/>
        <v>0</v>
      </c>
      <c r="BA953" s="158">
        <f t="shared" si="163"/>
        <v>8</v>
      </c>
      <c r="BB953" s="217">
        <f t="shared" si="167"/>
        <v>1</v>
      </c>
      <c r="BC953" s="216">
        <f t="shared" si="164"/>
        <v>1</v>
      </c>
      <c r="BD953" s="14">
        <f t="shared" si="168"/>
        <v>34</v>
      </c>
      <c r="BE953" s="349">
        <f t="shared" si="166"/>
        <v>23534795</v>
      </c>
    </row>
    <row r="954" spans="1:57" x14ac:dyDescent="0.2">
      <c r="A954" s="40">
        <v>42633</v>
      </c>
      <c r="B954" s="22">
        <v>9173074330</v>
      </c>
      <c r="C954" s="22">
        <f>COUNTIF(СписМінфін!$B$2:$B$101,F954)</f>
        <v>0</v>
      </c>
      <c r="D954" s="22">
        <v>9173074330</v>
      </c>
      <c r="E954" s="22" t="str">
        <f t="shared" si="165"/>
        <v>9ТОВАРИСТВО З ОБМЕЖЕНОЮ ВІДПОВІДАЛЬНІСТЮ "ЕЛЕКТРОСТАЛЬ"</v>
      </c>
      <c r="F954" s="71" t="s">
        <v>135</v>
      </c>
      <c r="G954" s="41">
        <v>325823805381</v>
      </c>
      <c r="H954" s="40">
        <v>42633</v>
      </c>
      <c r="I954" s="40">
        <v>42633</v>
      </c>
      <c r="J954" s="40" t="s">
        <v>108</v>
      </c>
      <c r="K954" s="42">
        <v>10211877</v>
      </c>
      <c r="L954" s="40">
        <v>42663</v>
      </c>
      <c r="M954" s="192">
        <f t="shared" si="158"/>
        <v>10211877</v>
      </c>
      <c r="N954" s="40">
        <v>42664</v>
      </c>
      <c r="O954" s="24">
        <v>10211877</v>
      </c>
      <c r="P954" s="43">
        <v>0</v>
      </c>
      <c r="Q954" s="43">
        <v>0</v>
      </c>
      <c r="R954" s="43">
        <v>0</v>
      </c>
      <c r="S954" s="43">
        <v>0</v>
      </c>
      <c r="T954" s="43">
        <v>0</v>
      </c>
      <c r="U954" s="43">
        <v>0</v>
      </c>
      <c r="V954" s="43">
        <v>0</v>
      </c>
      <c r="W954" s="43">
        <v>0</v>
      </c>
      <c r="X954" s="43">
        <v>0</v>
      </c>
      <c r="Y954" s="223">
        <v>0</v>
      </c>
      <c r="Z954" s="234"/>
      <c r="AA954" s="228">
        <v>0</v>
      </c>
      <c r="AB954" s="43">
        <v>0</v>
      </c>
      <c r="AC954" s="195">
        <v>0</v>
      </c>
      <c r="AD954" s="43">
        <v>0</v>
      </c>
      <c r="AE954" s="43">
        <v>0</v>
      </c>
      <c r="AF954" s="223">
        <v>0</v>
      </c>
      <c r="AG954" s="234"/>
      <c r="AH954" s="228">
        <v>0</v>
      </c>
      <c r="AI954" s="194">
        <f t="shared" si="159"/>
        <v>10211877</v>
      </c>
      <c r="AJ954" s="106">
        <v>42669</v>
      </c>
      <c r="AK954" s="56">
        <v>10211877</v>
      </c>
      <c r="AL954" s="43">
        <v>0</v>
      </c>
      <c r="AM954" s="43">
        <v>0</v>
      </c>
      <c r="AN954" s="43">
        <v>0</v>
      </c>
      <c r="AO954" s="43">
        <v>0</v>
      </c>
      <c r="AP954" s="43">
        <v>0</v>
      </c>
      <c r="AQ954" s="43">
        <v>0</v>
      </c>
      <c r="AR954" s="43">
        <v>0</v>
      </c>
      <c r="AS954" s="43">
        <v>0</v>
      </c>
      <c r="AT954" s="43">
        <v>0</v>
      </c>
      <c r="AU954" s="43">
        <v>0</v>
      </c>
      <c r="AV954" s="43"/>
      <c r="AW954" s="19"/>
      <c r="AX954" s="192">
        <f t="shared" si="160"/>
        <v>0</v>
      </c>
      <c r="AY954" s="192">
        <f t="shared" si="161"/>
        <v>0</v>
      </c>
      <c r="AZ954" s="192">
        <f t="shared" si="162"/>
        <v>0</v>
      </c>
      <c r="BA954" s="158">
        <f t="shared" si="163"/>
        <v>9</v>
      </c>
      <c r="BB954" s="217">
        <f t="shared" si="167"/>
        <v>1</v>
      </c>
      <c r="BC954" s="216">
        <f t="shared" si="164"/>
        <v>1</v>
      </c>
      <c r="BD954" s="14">
        <f t="shared" si="168"/>
        <v>31</v>
      </c>
      <c r="BE954" s="349">
        <f t="shared" si="166"/>
        <v>10211877</v>
      </c>
    </row>
    <row r="955" spans="1:57" x14ac:dyDescent="0.2">
      <c r="A955" s="40">
        <v>42661</v>
      </c>
      <c r="B955" s="22">
        <v>9195607710</v>
      </c>
      <c r="C955" s="22">
        <f>COUNTIF(СписМінфін!$B$2:$B$101,F955)</f>
        <v>0</v>
      </c>
      <c r="D955" s="22">
        <v>9195607710</v>
      </c>
      <c r="E955" s="22" t="str">
        <f t="shared" si="165"/>
        <v>10ТОВАРИСТВО З ОБМЕЖЕНОЮ ВІДПОВІДАЛЬНІСТЮ "ЕЛЕКТРОСТАЛЬ"</v>
      </c>
      <c r="F955" s="71" t="s">
        <v>135</v>
      </c>
      <c r="G955" s="41">
        <v>325823805381</v>
      </c>
      <c r="H955" s="40">
        <v>42661</v>
      </c>
      <c r="I955" s="40">
        <v>42661</v>
      </c>
      <c r="J955" s="40" t="s">
        <v>108</v>
      </c>
      <c r="K955" s="42">
        <v>9497208</v>
      </c>
      <c r="L955" s="40">
        <v>42692</v>
      </c>
      <c r="M955" s="192">
        <f>O955+Q955+S955+U955+W955+Y955</f>
        <v>9497208</v>
      </c>
      <c r="N955" s="40">
        <v>42695</v>
      </c>
      <c r="O955" s="24">
        <v>9497208</v>
      </c>
      <c r="P955" s="43">
        <v>0</v>
      </c>
      <c r="Q955" s="43">
        <v>0</v>
      </c>
      <c r="R955" s="43">
        <v>0</v>
      </c>
      <c r="S955" s="43">
        <v>0</v>
      </c>
      <c r="T955" s="43">
        <v>0</v>
      </c>
      <c r="U955" s="43">
        <v>0</v>
      </c>
      <c r="V955" s="43">
        <v>0</v>
      </c>
      <c r="W955" s="43">
        <v>0</v>
      </c>
      <c r="X955" s="43">
        <v>0</v>
      </c>
      <c r="Y955" s="223">
        <v>0</v>
      </c>
      <c r="Z955" s="234"/>
      <c r="AA955" s="228">
        <v>0</v>
      </c>
      <c r="AB955" s="43">
        <v>0</v>
      </c>
      <c r="AC955" s="195">
        <v>0</v>
      </c>
      <c r="AD955" s="43">
        <v>0</v>
      </c>
      <c r="AE955" s="43">
        <v>0</v>
      </c>
      <c r="AF955" s="223">
        <v>0</v>
      </c>
      <c r="AG955" s="234"/>
      <c r="AH955" s="228">
        <v>0</v>
      </c>
      <c r="AI955" s="194">
        <f t="shared" si="159"/>
        <v>9497208</v>
      </c>
      <c r="AJ955" s="106">
        <v>42704</v>
      </c>
      <c r="AK955" s="56">
        <v>9497208</v>
      </c>
      <c r="AL955" s="43">
        <v>0</v>
      </c>
      <c r="AM955" s="43">
        <v>0</v>
      </c>
      <c r="AN955" s="43">
        <v>0</v>
      </c>
      <c r="AO955" s="43">
        <v>0</v>
      </c>
      <c r="AP955" s="43">
        <v>0</v>
      </c>
      <c r="AQ955" s="43">
        <v>0</v>
      </c>
      <c r="AR955" s="43">
        <v>0</v>
      </c>
      <c r="AS955" s="43">
        <v>0</v>
      </c>
      <c r="AT955" s="43">
        <v>0</v>
      </c>
      <c r="AU955" s="43">
        <v>0</v>
      </c>
      <c r="AV955" s="43"/>
      <c r="AW955" s="19"/>
      <c r="AX955" s="192">
        <f t="shared" si="160"/>
        <v>0</v>
      </c>
      <c r="AY955" s="192">
        <f t="shared" si="161"/>
        <v>0</v>
      </c>
      <c r="AZ955" s="192">
        <f t="shared" si="162"/>
        <v>0</v>
      </c>
      <c r="BA955" s="158">
        <f t="shared" si="163"/>
        <v>10</v>
      </c>
      <c r="BB955" s="217">
        <f t="shared" si="167"/>
        <v>1</v>
      </c>
      <c r="BC955" s="216">
        <f t="shared" si="164"/>
        <v>1</v>
      </c>
      <c r="BD955" s="14">
        <f t="shared" si="168"/>
        <v>34</v>
      </c>
      <c r="BE955" s="349">
        <f t="shared" si="166"/>
        <v>9497208</v>
      </c>
    </row>
    <row r="956" spans="1:57" x14ac:dyDescent="0.2">
      <c r="A956" s="40">
        <v>42692</v>
      </c>
      <c r="B956" s="22">
        <v>9222207512</v>
      </c>
      <c r="C956" s="22">
        <f>COUNTIF(СписМінфін!$B$2:$B$101,F956)</f>
        <v>0</v>
      </c>
      <c r="D956" s="22">
        <v>9222207512</v>
      </c>
      <c r="E956" s="22" t="str">
        <f t="shared" si="165"/>
        <v>11ТОВАРИСТВО З ОБМЕЖЕНОЮ ВІДПОВІДАЛЬНІСТЮ "ЕЛЕКТРОСТАЛЬ"</v>
      </c>
      <c r="F956" s="71" t="s">
        <v>135</v>
      </c>
      <c r="G956" s="41">
        <v>325823805381</v>
      </c>
      <c r="H956" s="40">
        <v>42692</v>
      </c>
      <c r="I956" s="40">
        <v>42692</v>
      </c>
      <c r="J956" s="40" t="s">
        <v>108</v>
      </c>
      <c r="K956" s="42">
        <v>19582290</v>
      </c>
      <c r="L956" s="40">
        <v>42725</v>
      </c>
      <c r="M956" s="192">
        <f t="shared" si="158"/>
        <v>19582290</v>
      </c>
      <c r="N956" s="40">
        <v>42726</v>
      </c>
      <c r="O956" s="24">
        <v>19582290</v>
      </c>
      <c r="P956" s="43">
        <v>0</v>
      </c>
      <c r="Q956" s="43">
        <v>0</v>
      </c>
      <c r="R956" s="43">
        <v>0</v>
      </c>
      <c r="S956" s="43">
        <v>0</v>
      </c>
      <c r="T956" s="43">
        <v>0</v>
      </c>
      <c r="U956" s="43">
        <v>0</v>
      </c>
      <c r="V956" s="43">
        <v>0</v>
      </c>
      <c r="W956" s="43">
        <v>0</v>
      </c>
      <c r="X956" s="43">
        <v>0</v>
      </c>
      <c r="Y956" s="223">
        <v>0</v>
      </c>
      <c r="Z956" s="234"/>
      <c r="AA956" s="228">
        <v>0</v>
      </c>
      <c r="AB956" s="43">
        <v>0</v>
      </c>
      <c r="AC956" s="195">
        <v>0</v>
      </c>
      <c r="AD956" s="43">
        <v>0</v>
      </c>
      <c r="AE956" s="43">
        <v>0</v>
      </c>
      <c r="AF956" s="223">
        <v>0</v>
      </c>
      <c r="AG956" s="234"/>
      <c r="AH956" s="228">
        <v>0</v>
      </c>
      <c r="AI956" s="194">
        <f t="shared" si="159"/>
        <v>19582290</v>
      </c>
      <c r="AJ956" s="106">
        <v>42730</v>
      </c>
      <c r="AK956" s="56">
        <v>19582290</v>
      </c>
      <c r="AL956" s="43">
        <v>0</v>
      </c>
      <c r="AM956" s="43">
        <v>0</v>
      </c>
      <c r="AN956" s="43">
        <v>0</v>
      </c>
      <c r="AO956" s="43">
        <v>0</v>
      </c>
      <c r="AP956" s="43">
        <v>0</v>
      </c>
      <c r="AQ956" s="43">
        <v>0</v>
      </c>
      <c r="AR956" s="43">
        <v>0</v>
      </c>
      <c r="AS956" s="43">
        <v>0</v>
      </c>
      <c r="AT956" s="43">
        <v>0</v>
      </c>
      <c r="AU956" s="43">
        <v>0</v>
      </c>
      <c r="AV956" s="43"/>
      <c r="AW956" s="19"/>
      <c r="AX956" s="192">
        <f t="shared" si="160"/>
        <v>0</v>
      </c>
      <c r="AY956" s="192">
        <f t="shared" si="161"/>
        <v>0</v>
      </c>
      <c r="AZ956" s="192">
        <f t="shared" si="162"/>
        <v>0</v>
      </c>
      <c r="BA956" s="158">
        <f t="shared" si="163"/>
        <v>11</v>
      </c>
      <c r="BB956" s="217">
        <f t="shared" si="167"/>
        <v>1</v>
      </c>
      <c r="BC956" s="216">
        <f t="shared" ref="BC956:BC965" si="169">IF(M956=0,"Немає висновку", AI956/M956)</f>
        <v>1</v>
      </c>
      <c r="BD956" s="14">
        <f t="shared" si="168"/>
        <v>34</v>
      </c>
      <c r="BE956" s="349">
        <f t="shared" si="166"/>
        <v>19582290</v>
      </c>
    </row>
    <row r="957" spans="1:57" hidden="1" x14ac:dyDescent="0.2">
      <c r="A957" s="40">
        <v>42724</v>
      </c>
      <c r="B957" s="22">
        <v>9246742949</v>
      </c>
      <c r="C957" s="22">
        <f>COUNTIF(СписМінфін!$B$2:$B$101,F957)</f>
        <v>0</v>
      </c>
      <c r="D957" s="22">
        <v>9246742949</v>
      </c>
      <c r="E957" s="22" t="str">
        <f t="shared" si="165"/>
        <v>12ТОВАРИСТВО З ОБМЕЖЕНОЮ ВІДПОВІДАЛЬНІСТЮ "ЕЛЕКТРОСТАЛЬ"</v>
      </c>
      <c r="F957" s="71" t="s">
        <v>135</v>
      </c>
      <c r="G957" s="41">
        <v>325823805381</v>
      </c>
      <c r="H957" s="40">
        <v>42724</v>
      </c>
      <c r="I957" s="40">
        <v>42724</v>
      </c>
      <c r="J957" s="40" t="s">
        <v>108</v>
      </c>
      <c r="K957" s="42">
        <v>19066904</v>
      </c>
      <c r="L957" s="43">
        <v>0</v>
      </c>
      <c r="M957" s="192">
        <f t="shared" si="158"/>
        <v>0</v>
      </c>
      <c r="N957" s="43">
        <v>0</v>
      </c>
      <c r="O957" s="56">
        <v>0</v>
      </c>
      <c r="P957" s="43">
        <v>0</v>
      </c>
      <c r="Q957" s="43">
        <v>0</v>
      </c>
      <c r="R957" s="43">
        <v>0</v>
      </c>
      <c r="S957" s="43">
        <v>0</v>
      </c>
      <c r="T957" s="43">
        <v>0</v>
      </c>
      <c r="U957" s="43">
        <v>0</v>
      </c>
      <c r="V957" s="43">
        <v>0</v>
      </c>
      <c r="W957" s="43">
        <v>0</v>
      </c>
      <c r="X957" s="43">
        <v>0</v>
      </c>
      <c r="Y957" s="223">
        <v>0</v>
      </c>
      <c r="Z957" s="234"/>
      <c r="AA957" s="228">
        <v>0</v>
      </c>
      <c r="AB957" s="43">
        <v>0</v>
      </c>
      <c r="AC957" s="195">
        <v>0</v>
      </c>
      <c r="AD957" s="43">
        <v>0</v>
      </c>
      <c r="AE957" s="43">
        <v>0</v>
      </c>
      <c r="AF957" s="223">
        <v>0</v>
      </c>
      <c r="AG957" s="234"/>
      <c r="AH957" s="228">
        <v>0</v>
      </c>
      <c r="AI957" s="194">
        <f t="shared" si="159"/>
        <v>0</v>
      </c>
      <c r="AJ957" s="107">
        <v>0</v>
      </c>
      <c r="AK957" s="43">
        <v>0</v>
      </c>
      <c r="AL957" s="43">
        <v>0</v>
      </c>
      <c r="AM957" s="43">
        <v>0</v>
      </c>
      <c r="AN957" s="43">
        <v>0</v>
      </c>
      <c r="AO957" s="43">
        <v>0</v>
      </c>
      <c r="AP957" s="43">
        <v>0</v>
      </c>
      <c r="AQ957" s="43">
        <v>0</v>
      </c>
      <c r="AR957" s="43">
        <v>0</v>
      </c>
      <c r="AS957" s="43">
        <v>0</v>
      </c>
      <c r="AT957" s="43">
        <v>0</v>
      </c>
      <c r="AU957" s="43">
        <v>0</v>
      </c>
      <c r="AV957" s="43"/>
      <c r="AW957" s="19"/>
      <c r="AX957" s="192">
        <f t="shared" si="160"/>
        <v>19066904</v>
      </c>
      <c r="AY957" s="192">
        <f t="shared" si="161"/>
        <v>0</v>
      </c>
      <c r="AZ957" s="192">
        <f t="shared" si="162"/>
        <v>19066904</v>
      </c>
      <c r="BA957" s="158">
        <f t="shared" si="163"/>
        <v>12</v>
      </c>
      <c r="BB957" s="217" t="str">
        <f t="shared" si="167"/>
        <v>Немає висновку</v>
      </c>
      <c r="BC957" s="216" t="str">
        <f t="shared" si="169"/>
        <v>Немає висновку</v>
      </c>
      <c r="BD957" s="14" t="str">
        <f t="shared" si="168"/>
        <v>Немає висновку</v>
      </c>
      <c r="BE957" s="349">
        <f t="shared" si="166"/>
        <v>19066904</v>
      </c>
    </row>
    <row r="958" spans="1:57" x14ac:dyDescent="0.2">
      <c r="A958" s="40">
        <v>42419</v>
      </c>
      <c r="B958" s="22">
        <v>9020651808</v>
      </c>
      <c r="C958" s="22">
        <f>COUNTIF(СписМінфін!$B$2:$B$101,F958)</f>
        <v>1</v>
      </c>
      <c r="D958" s="22">
        <v>9020651808</v>
      </c>
      <c r="E958" s="22" t="str">
        <f t="shared" si="165"/>
        <v>2ФЕРМЕРСЬКЕ ГОСПОДАРСТВО "ОРГАНІК СІСТЕМС"</v>
      </c>
      <c r="F958" s="71" t="s">
        <v>37</v>
      </c>
      <c r="G958" s="41">
        <v>355210914207</v>
      </c>
      <c r="H958" s="40">
        <v>42419</v>
      </c>
      <c r="I958" s="40">
        <v>42419</v>
      </c>
      <c r="J958" s="40" t="s">
        <v>108</v>
      </c>
      <c r="K958" s="56">
        <v>7916133</v>
      </c>
      <c r="L958" s="40">
        <v>42450</v>
      </c>
      <c r="M958" s="24">
        <f t="shared" si="158"/>
        <v>7916133</v>
      </c>
      <c r="N958" s="40">
        <v>42450</v>
      </c>
      <c r="O958" s="24">
        <v>7916133</v>
      </c>
      <c r="P958" s="43">
        <v>0</v>
      </c>
      <c r="Q958" s="43">
        <v>0</v>
      </c>
      <c r="R958" s="43">
        <v>0</v>
      </c>
      <c r="S958" s="43">
        <v>0</v>
      </c>
      <c r="T958" s="43">
        <v>0</v>
      </c>
      <c r="U958" s="43">
        <v>0</v>
      </c>
      <c r="V958" s="43">
        <v>0</v>
      </c>
      <c r="W958" s="43">
        <v>0</v>
      </c>
      <c r="X958" s="43">
        <v>0</v>
      </c>
      <c r="Y958" s="223">
        <v>0</v>
      </c>
      <c r="Z958" s="234"/>
      <c r="AA958" s="228">
        <v>0</v>
      </c>
      <c r="AB958" s="43">
        <v>0</v>
      </c>
      <c r="AC958" s="43">
        <v>0</v>
      </c>
      <c r="AD958" s="43">
        <v>0</v>
      </c>
      <c r="AE958" s="43">
        <v>0</v>
      </c>
      <c r="AF958" s="223">
        <v>0</v>
      </c>
      <c r="AG958" s="234"/>
      <c r="AH958" s="228">
        <v>0</v>
      </c>
      <c r="AI958" s="56">
        <f t="shared" si="159"/>
        <v>7916133</v>
      </c>
      <c r="AJ958" s="106">
        <v>42454</v>
      </c>
      <c r="AK958" s="56">
        <v>7916133</v>
      </c>
      <c r="AL958" s="43">
        <v>0</v>
      </c>
      <c r="AM958" s="43">
        <v>0</v>
      </c>
      <c r="AN958" s="43">
        <v>0</v>
      </c>
      <c r="AO958" s="43">
        <v>0</v>
      </c>
      <c r="AP958" s="43">
        <v>0</v>
      </c>
      <c r="AQ958" s="43">
        <v>0</v>
      </c>
      <c r="AR958" s="43">
        <v>0</v>
      </c>
      <c r="AS958" s="43">
        <v>0</v>
      </c>
      <c r="AT958" s="43">
        <v>0</v>
      </c>
      <c r="AU958" s="43">
        <v>0</v>
      </c>
      <c r="AV958" s="43"/>
      <c r="AW958" s="19"/>
      <c r="AX958" s="24">
        <f t="shared" si="160"/>
        <v>0</v>
      </c>
      <c r="AY958" s="24">
        <f t="shared" si="161"/>
        <v>0</v>
      </c>
      <c r="AZ958" s="24">
        <f t="shared" si="162"/>
        <v>0</v>
      </c>
      <c r="BA958" s="457">
        <f t="shared" si="163"/>
        <v>2</v>
      </c>
      <c r="BB958" s="217">
        <f t="shared" si="167"/>
        <v>1</v>
      </c>
      <c r="BC958" s="216">
        <f t="shared" si="169"/>
        <v>1</v>
      </c>
      <c r="BD958" s="14">
        <f t="shared" si="168"/>
        <v>31</v>
      </c>
      <c r="BE958" s="349">
        <f t="shared" si="166"/>
        <v>7916133</v>
      </c>
    </row>
    <row r="959" spans="1:57" x14ac:dyDescent="0.2">
      <c r="A959" s="40">
        <v>42447</v>
      </c>
      <c r="B959" s="22">
        <v>9038891911</v>
      </c>
      <c r="C959" s="22">
        <f>COUNTIF(СписМінфін!$B$2:$B$101,F959)</f>
        <v>1</v>
      </c>
      <c r="D959" s="22">
        <v>9038891911</v>
      </c>
      <c r="E959" s="22" t="str">
        <f t="shared" si="165"/>
        <v>3ФЕРМЕРСЬКЕ ГОСПОДАРСТВО "ОРГАНІК СІСТЕМС"</v>
      </c>
      <c r="F959" s="71" t="s">
        <v>37</v>
      </c>
      <c r="G959" s="41">
        <v>355210914207</v>
      </c>
      <c r="H959" s="40">
        <v>42447</v>
      </c>
      <c r="I959" s="40">
        <v>42447</v>
      </c>
      <c r="J959" s="40" t="s">
        <v>108</v>
      </c>
      <c r="K959" s="56">
        <v>3200845</v>
      </c>
      <c r="L959" s="40">
        <v>42515</v>
      </c>
      <c r="M959" s="24">
        <f t="shared" si="158"/>
        <v>3200845</v>
      </c>
      <c r="N959" s="40">
        <v>42515</v>
      </c>
      <c r="O959" s="24">
        <v>3200845</v>
      </c>
      <c r="P959" s="43">
        <v>0</v>
      </c>
      <c r="Q959" s="43">
        <v>0</v>
      </c>
      <c r="R959" s="43">
        <v>0</v>
      </c>
      <c r="S959" s="43">
        <v>0</v>
      </c>
      <c r="T959" s="43">
        <v>0</v>
      </c>
      <c r="U959" s="43">
        <v>0</v>
      </c>
      <c r="V959" s="43">
        <v>0</v>
      </c>
      <c r="W959" s="43">
        <v>0</v>
      </c>
      <c r="X959" s="43">
        <v>0</v>
      </c>
      <c r="Y959" s="223">
        <v>0</v>
      </c>
      <c r="Z959" s="234"/>
      <c r="AA959" s="228">
        <v>0</v>
      </c>
      <c r="AB959" s="43">
        <v>0</v>
      </c>
      <c r="AC959" s="43">
        <v>0</v>
      </c>
      <c r="AD959" s="43">
        <v>0</v>
      </c>
      <c r="AE959" s="43">
        <v>0</v>
      </c>
      <c r="AF959" s="223">
        <v>0</v>
      </c>
      <c r="AG959" s="234"/>
      <c r="AH959" s="228">
        <v>0</v>
      </c>
      <c r="AI959" s="56">
        <f t="shared" si="159"/>
        <v>3200845</v>
      </c>
      <c r="AJ959" s="108">
        <v>42516</v>
      </c>
      <c r="AK959" s="56">
        <v>3200845</v>
      </c>
      <c r="AL959" s="43">
        <v>0</v>
      </c>
      <c r="AM959" s="43">
        <v>0</v>
      </c>
      <c r="AN959" s="43">
        <v>0</v>
      </c>
      <c r="AO959" s="43">
        <v>0</v>
      </c>
      <c r="AP959" s="43">
        <v>0</v>
      </c>
      <c r="AQ959" s="43">
        <v>0</v>
      </c>
      <c r="AR959" s="43">
        <v>0</v>
      </c>
      <c r="AS959" s="43">
        <v>0</v>
      </c>
      <c r="AT959" s="43">
        <v>0</v>
      </c>
      <c r="AU959" s="43">
        <v>0</v>
      </c>
      <c r="AV959" s="43"/>
      <c r="AW959" s="19"/>
      <c r="AX959" s="24">
        <f t="shared" si="160"/>
        <v>0</v>
      </c>
      <c r="AY959" s="24">
        <f t="shared" si="161"/>
        <v>0</v>
      </c>
      <c r="AZ959" s="24">
        <f t="shared" si="162"/>
        <v>0</v>
      </c>
      <c r="BA959" s="457">
        <f t="shared" si="163"/>
        <v>3</v>
      </c>
      <c r="BB959" s="217">
        <f t="shared" si="167"/>
        <v>1</v>
      </c>
      <c r="BC959" s="216">
        <f t="shared" si="169"/>
        <v>1</v>
      </c>
      <c r="BD959" s="14">
        <f t="shared" si="168"/>
        <v>68</v>
      </c>
      <c r="BE959" s="349">
        <f t="shared" si="166"/>
        <v>3200845</v>
      </c>
    </row>
    <row r="960" spans="1:57" x14ac:dyDescent="0.2">
      <c r="A960" s="40">
        <v>42538</v>
      </c>
      <c r="B960" s="22">
        <v>9101182435</v>
      </c>
      <c r="C960" s="22">
        <f>COUNTIF(СписМінфін!$B$2:$B$101,F960)</f>
        <v>1</v>
      </c>
      <c r="D960" s="22">
        <v>9101182435</v>
      </c>
      <c r="E960" s="22" t="str">
        <f t="shared" si="165"/>
        <v>6ФЕРМЕРСЬКЕ ГОСПОДАРСТВО "ОРГАНІК СІСТЕМС"</v>
      </c>
      <c r="F960" s="71" t="s">
        <v>37</v>
      </c>
      <c r="G960" s="41">
        <v>355210914207</v>
      </c>
      <c r="H960" s="40">
        <v>42538</v>
      </c>
      <c r="I960" s="40">
        <v>42538</v>
      </c>
      <c r="J960" s="40" t="s">
        <v>108</v>
      </c>
      <c r="K960" s="56">
        <v>1356277</v>
      </c>
      <c r="L960" s="40">
        <v>42607</v>
      </c>
      <c r="M960" s="24">
        <f t="shared" ref="M960:M965" si="170">O960+Q960+S960+U960+W960+Y960</f>
        <v>1356277</v>
      </c>
      <c r="N960" s="40">
        <v>42607</v>
      </c>
      <c r="O960" s="24">
        <v>1356277</v>
      </c>
      <c r="P960" s="43">
        <v>0</v>
      </c>
      <c r="Q960" s="43">
        <v>0</v>
      </c>
      <c r="R960" s="43">
        <v>0</v>
      </c>
      <c r="S960" s="43">
        <v>0</v>
      </c>
      <c r="T960" s="43">
        <v>0</v>
      </c>
      <c r="U960" s="43">
        <v>0</v>
      </c>
      <c r="V960" s="43">
        <v>0</v>
      </c>
      <c r="W960" s="43">
        <v>0</v>
      </c>
      <c r="X960" s="43">
        <v>0</v>
      </c>
      <c r="Y960" s="223">
        <v>0</v>
      </c>
      <c r="Z960" s="234"/>
      <c r="AA960" s="228">
        <v>0</v>
      </c>
      <c r="AB960" s="43">
        <v>0</v>
      </c>
      <c r="AC960" s="43">
        <v>0</v>
      </c>
      <c r="AD960" s="43">
        <v>0</v>
      </c>
      <c r="AE960" s="43">
        <v>0</v>
      </c>
      <c r="AF960" s="223">
        <v>0</v>
      </c>
      <c r="AG960" s="234"/>
      <c r="AH960" s="228">
        <v>0</v>
      </c>
      <c r="AI960" s="56">
        <f t="shared" ref="AI960:AI965" si="171">AK960+AM960+AO960+AQ960+AS960+AU960</f>
        <v>1356277</v>
      </c>
      <c r="AJ960" s="106">
        <v>42613</v>
      </c>
      <c r="AK960" s="56">
        <v>1356277</v>
      </c>
      <c r="AL960" s="43">
        <v>0</v>
      </c>
      <c r="AM960" s="43">
        <v>0</v>
      </c>
      <c r="AN960" s="43">
        <v>0</v>
      </c>
      <c r="AO960" s="43">
        <v>0</v>
      </c>
      <c r="AP960" s="43">
        <v>0</v>
      </c>
      <c r="AQ960" s="43">
        <v>0</v>
      </c>
      <c r="AR960" s="43">
        <v>0</v>
      </c>
      <c r="AS960" s="43">
        <v>0</v>
      </c>
      <c r="AT960" s="43">
        <v>0</v>
      </c>
      <c r="AU960" s="43">
        <v>0</v>
      </c>
      <c r="AV960" s="43"/>
      <c r="AW960" s="19"/>
      <c r="AX960" s="24">
        <f t="shared" ref="AX960:AX965" si="172">K960-M960-AC960</f>
        <v>0</v>
      </c>
      <c r="AY960" s="24">
        <f t="shared" ref="AY960:AY965" si="173">M960-AI960</f>
        <v>0</v>
      </c>
      <c r="AZ960" s="24">
        <f t="shared" ref="AZ960:AZ965" si="174">K960-AI960</f>
        <v>0</v>
      </c>
      <c r="BA960" s="457">
        <f t="shared" ref="BA960:BA965" si="175">MONTH(H960)</f>
        <v>6</v>
      </c>
      <c r="BB960" s="217">
        <f t="shared" si="167"/>
        <v>1</v>
      </c>
      <c r="BC960" s="216">
        <f t="shared" si="169"/>
        <v>1</v>
      </c>
      <c r="BD960" s="14">
        <f t="shared" si="168"/>
        <v>69</v>
      </c>
      <c r="BE960" s="349">
        <f t="shared" si="166"/>
        <v>1356277</v>
      </c>
    </row>
    <row r="961" spans="1:57" x14ac:dyDescent="0.2">
      <c r="A961" s="40">
        <v>42570</v>
      </c>
      <c r="B961" s="22">
        <v>9124258730</v>
      </c>
      <c r="C961" s="22">
        <f>COUNTIF(СписМінфін!$B$2:$B$101,F961)</f>
        <v>1</v>
      </c>
      <c r="D961" s="22">
        <v>9124258730</v>
      </c>
      <c r="E961" s="22" t="str">
        <f t="shared" si="165"/>
        <v>7ФЕРМЕРСЬКЕ ГОСПОДАРСТВО "ОРГАНІК СІСТЕМС"</v>
      </c>
      <c r="F961" s="71" t="s">
        <v>37</v>
      </c>
      <c r="G961" s="41">
        <v>355210914207</v>
      </c>
      <c r="H961" s="40">
        <v>42570</v>
      </c>
      <c r="I961" s="40">
        <v>42570</v>
      </c>
      <c r="J961" s="40" t="s">
        <v>108</v>
      </c>
      <c r="K961" s="56">
        <v>1567863</v>
      </c>
      <c r="L961" s="40">
        <v>42636</v>
      </c>
      <c r="M961" s="24">
        <f t="shared" si="170"/>
        <v>1567863</v>
      </c>
      <c r="N961" s="40">
        <v>42636</v>
      </c>
      <c r="O961" s="24">
        <v>1567863</v>
      </c>
      <c r="P961" s="43">
        <v>0</v>
      </c>
      <c r="Q961" s="43">
        <v>0</v>
      </c>
      <c r="R961" s="43">
        <v>0</v>
      </c>
      <c r="S961" s="43">
        <v>0</v>
      </c>
      <c r="T961" s="43">
        <v>0</v>
      </c>
      <c r="U961" s="43">
        <v>0</v>
      </c>
      <c r="V961" s="43">
        <v>0</v>
      </c>
      <c r="W961" s="43">
        <v>0</v>
      </c>
      <c r="X961" s="43">
        <v>0</v>
      </c>
      <c r="Y961" s="223">
        <v>0</v>
      </c>
      <c r="Z961" s="234"/>
      <c r="AA961" s="228">
        <v>0</v>
      </c>
      <c r="AB961" s="43">
        <v>0</v>
      </c>
      <c r="AC961" s="43">
        <v>0</v>
      </c>
      <c r="AD961" s="43">
        <v>0</v>
      </c>
      <c r="AE961" s="43">
        <v>0</v>
      </c>
      <c r="AF961" s="223">
        <v>0</v>
      </c>
      <c r="AG961" s="234"/>
      <c r="AH961" s="228">
        <v>0</v>
      </c>
      <c r="AI961" s="56">
        <f t="shared" si="171"/>
        <v>1567863</v>
      </c>
      <c r="AJ961" s="106">
        <v>42642</v>
      </c>
      <c r="AK961" s="56">
        <v>1567863</v>
      </c>
      <c r="AL961" s="43">
        <v>0</v>
      </c>
      <c r="AM961" s="43">
        <v>0</v>
      </c>
      <c r="AN961" s="43">
        <v>0</v>
      </c>
      <c r="AO961" s="43">
        <v>0</v>
      </c>
      <c r="AP961" s="43">
        <v>0</v>
      </c>
      <c r="AQ961" s="43">
        <v>0</v>
      </c>
      <c r="AR961" s="43">
        <v>0</v>
      </c>
      <c r="AS961" s="43">
        <v>0</v>
      </c>
      <c r="AT961" s="43">
        <v>0</v>
      </c>
      <c r="AU961" s="43">
        <v>0</v>
      </c>
      <c r="AV961" s="43"/>
      <c r="AW961" s="19"/>
      <c r="AX961" s="24">
        <f t="shared" si="172"/>
        <v>0</v>
      </c>
      <c r="AY961" s="24">
        <f t="shared" si="173"/>
        <v>0</v>
      </c>
      <c r="AZ961" s="24">
        <f t="shared" si="174"/>
        <v>0</v>
      </c>
      <c r="BA961" s="457">
        <f t="shared" si="175"/>
        <v>7</v>
      </c>
      <c r="BB961" s="217">
        <f t="shared" si="167"/>
        <v>1</v>
      </c>
      <c r="BC961" s="216">
        <f t="shared" si="169"/>
        <v>1</v>
      </c>
      <c r="BD961" s="14">
        <f t="shared" si="168"/>
        <v>66</v>
      </c>
      <c r="BE961" s="349">
        <f t="shared" si="166"/>
        <v>1567863</v>
      </c>
    </row>
    <row r="962" spans="1:57" x14ac:dyDescent="0.2">
      <c r="A962" s="40">
        <v>42601</v>
      </c>
      <c r="B962" s="22">
        <v>9150409147</v>
      </c>
      <c r="C962" s="22">
        <f>COUNTIF(СписМінфін!$B$2:$B$101,F962)</f>
        <v>1</v>
      </c>
      <c r="D962" s="22">
        <v>9150409147</v>
      </c>
      <c r="E962" s="22" t="str">
        <f t="shared" si="165"/>
        <v>8ФЕРМЕРСЬКЕ ГОСПОДАРСТВО "ОРГАНІК СІСТЕМС"</v>
      </c>
      <c r="F962" s="71" t="s">
        <v>37</v>
      </c>
      <c r="G962" s="41">
        <v>355210914207</v>
      </c>
      <c r="H962" s="40">
        <v>42601</v>
      </c>
      <c r="I962" s="40">
        <v>42601</v>
      </c>
      <c r="J962" s="40" t="s">
        <v>108</v>
      </c>
      <c r="K962" s="56">
        <v>852700</v>
      </c>
      <c r="L962" s="40">
        <v>42663</v>
      </c>
      <c r="M962" s="24">
        <f t="shared" si="170"/>
        <v>852700</v>
      </c>
      <c r="N962" s="40">
        <v>42663</v>
      </c>
      <c r="O962" s="24">
        <v>852700</v>
      </c>
      <c r="P962" s="43">
        <v>0</v>
      </c>
      <c r="Q962" s="43">
        <v>0</v>
      </c>
      <c r="R962" s="43">
        <v>0</v>
      </c>
      <c r="S962" s="43">
        <v>0</v>
      </c>
      <c r="T962" s="43">
        <v>0</v>
      </c>
      <c r="U962" s="43">
        <v>0</v>
      </c>
      <c r="V962" s="43">
        <v>0</v>
      </c>
      <c r="W962" s="43">
        <v>0</v>
      </c>
      <c r="X962" s="43">
        <v>0</v>
      </c>
      <c r="Y962" s="223">
        <v>0</v>
      </c>
      <c r="Z962" s="234"/>
      <c r="AA962" s="228">
        <v>0</v>
      </c>
      <c r="AB962" s="43">
        <v>0</v>
      </c>
      <c r="AC962" s="43">
        <v>0</v>
      </c>
      <c r="AD962" s="43">
        <v>0</v>
      </c>
      <c r="AE962" s="43">
        <v>0</v>
      </c>
      <c r="AF962" s="223">
        <v>0</v>
      </c>
      <c r="AG962" s="234"/>
      <c r="AH962" s="228">
        <v>0</v>
      </c>
      <c r="AI962" s="56">
        <f t="shared" si="171"/>
        <v>852700</v>
      </c>
      <c r="AJ962" s="106">
        <v>42668</v>
      </c>
      <c r="AK962" s="56">
        <v>852700</v>
      </c>
      <c r="AL962" s="43">
        <v>0</v>
      </c>
      <c r="AM962" s="43">
        <v>0</v>
      </c>
      <c r="AN962" s="43">
        <v>0</v>
      </c>
      <c r="AO962" s="43">
        <v>0</v>
      </c>
      <c r="AP962" s="43">
        <v>0</v>
      </c>
      <c r="AQ962" s="43">
        <v>0</v>
      </c>
      <c r="AR962" s="43">
        <v>0</v>
      </c>
      <c r="AS962" s="43">
        <v>0</v>
      </c>
      <c r="AT962" s="43">
        <v>0</v>
      </c>
      <c r="AU962" s="43">
        <v>0</v>
      </c>
      <c r="AV962" s="43"/>
      <c r="AW962" s="19"/>
      <c r="AX962" s="24">
        <f t="shared" si="172"/>
        <v>0</v>
      </c>
      <c r="AY962" s="24">
        <f t="shared" si="173"/>
        <v>0</v>
      </c>
      <c r="AZ962" s="24">
        <f t="shared" si="174"/>
        <v>0</v>
      </c>
      <c r="BA962" s="457">
        <f t="shared" si="175"/>
        <v>8</v>
      </c>
      <c r="BB962" s="217">
        <f t="shared" si="167"/>
        <v>1</v>
      </c>
      <c r="BC962" s="216">
        <f t="shared" si="169"/>
        <v>1</v>
      </c>
      <c r="BD962" s="14">
        <f t="shared" si="168"/>
        <v>62</v>
      </c>
      <c r="BE962" s="349">
        <f t="shared" si="166"/>
        <v>852700</v>
      </c>
    </row>
    <row r="963" spans="1:57" x14ac:dyDescent="0.2">
      <c r="A963" s="40">
        <v>42632</v>
      </c>
      <c r="B963" s="22">
        <v>9171978254</v>
      </c>
      <c r="C963" s="22">
        <f>COUNTIF(СписМінфін!$B$2:$B$101,F963)</f>
        <v>1</v>
      </c>
      <c r="D963" s="22">
        <v>9171978254</v>
      </c>
      <c r="E963" s="22" t="str">
        <f t="shared" si="165"/>
        <v>9ФЕРМЕРСЬКЕ ГОСПОДАРСТВО "ОРГАНІК СІСТЕМС"</v>
      </c>
      <c r="F963" s="71" t="s">
        <v>37</v>
      </c>
      <c r="G963" s="41">
        <v>355210914207</v>
      </c>
      <c r="H963" s="40">
        <v>42632</v>
      </c>
      <c r="I963" s="40">
        <v>42632</v>
      </c>
      <c r="J963" s="40" t="s">
        <v>108</v>
      </c>
      <c r="K963" s="56">
        <v>22464272</v>
      </c>
      <c r="L963" s="40">
        <v>42724</v>
      </c>
      <c r="M963" s="24">
        <f t="shared" si="170"/>
        <v>22464272</v>
      </c>
      <c r="N963" s="31">
        <v>42724</v>
      </c>
      <c r="O963" s="30">
        <v>20524062</v>
      </c>
      <c r="P963" s="31">
        <v>42730</v>
      </c>
      <c r="Q963" s="32">
        <v>1940210</v>
      </c>
      <c r="R963" s="19"/>
      <c r="S963" s="19"/>
      <c r="T963" s="19"/>
      <c r="U963" s="19"/>
      <c r="V963" s="19"/>
      <c r="W963" s="19"/>
      <c r="X963" s="43">
        <v>0</v>
      </c>
      <c r="Y963" s="223">
        <v>0</v>
      </c>
      <c r="Z963" s="234"/>
      <c r="AA963" s="228">
        <v>0</v>
      </c>
      <c r="AB963" s="43">
        <v>0</v>
      </c>
      <c r="AC963" s="43">
        <v>0</v>
      </c>
      <c r="AD963" s="43">
        <v>0</v>
      </c>
      <c r="AE963" s="43">
        <v>0</v>
      </c>
      <c r="AF963" s="223">
        <v>0</v>
      </c>
      <c r="AG963" s="234"/>
      <c r="AH963" s="228">
        <v>0</v>
      </c>
      <c r="AI963" s="56">
        <f t="shared" si="171"/>
        <v>22464272</v>
      </c>
      <c r="AJ963" s="108">
        <v>42725</v>
      </c>
      <c r="AK963" s="57">
        <v>22464272</v>
      </c>
      <c r="AL963" s="43">
        <v>0</v>
      </c>
      <c r="AM963" s="43">
        <v>0</v>
      </c>
      <c r="AN963" s="43">
        <v>0</v>
      </c>
      <c r="AO963" s="43">
        <v>0</v>
      </c>
      <c r="AP963" s="43">
        <v>0</v>
      </c>
      <c r="AQ963" s="43">
        <v>0</v>
      </c>
      <c r="AR963" s="43">
        <v>0</v>
      </c>
      <c r="AS963" s="43">
        <v>0</v>
      </c>
      <c r="AT963" s="43">
        <v>0</v>
      </c>
      <c r="AU963" s="43">
        <v>0</v>
      </c>
      <c r="AV963" s="43"/>
      <c r="AW963" s="19"/>
      <c r="AX963" s="24">
        <f t="shared" si="172"/>
        <v>0</v>
      </c>
      <c r="AY963" s="24">
        <f t="shared" si="173"/>
        <v>0</v>
      </c>
      <c r="AZ963" s="24">
        <f t="shared" si="174"/>
        <v>0</v>
      </c>
      <c r="BA963" s="457">
        <f t="shared" si="175"/>
        <v>9</v>
      </c>
      <c r="BB963" s="217">
        <f t="shared" si="167"/>
        <v>1</v>
      </c>
      <c r="BC963" s="216">
        <f t="shared" si="169"/>
        <v>1</v>
      </c>
      <c r="BD963" s="14">
        <f t="shared" si="168"/>
        <v>92</v>
      </c>
      <c r="BE963" s="349">
        <f t="shared" si="166"/>
        <v>22464272</v>
      </c>
    </row>
    <row r="964" spans="1:57" x14ac:dyDescent="0.2">
      <c r="A964" s="40">
        <v>42662</v>
      </c>
      <c r="B964" s="22">
        <v>9196550347</v>
      </c>
      <c r="C964" s="22">
        <f>COUNTIF(СписМінфін!$B$2:$B$101,F964)</f>
        <v>1</v>
      </c>
      <c r="D964" s="22">
        <v>9196550347</v>
      </c>
      <c r="E964" s="22" t="str">
        <f t="shared" si="165"/>
        <v>10ФЕРМЕРСЬКЕ ГОСПОДАРСТВО "ОРГАНІК СІСТЕМС"</v>
      </c>
      <c r="F964" s="71" t="s">
        <v>37</v>
      </c>
      <c r="G964" s="41">
        <v>355210914207</v>
      </c>
      <c r="H964" s="40">
        <v>42662</v>
      </c>
      <c r="I964" s="40">
        <v>42662</v>
      </c>
      <c r="J964" s="40" t="s">
        <v>108</v>
      </c>
      <c r="K964" s="56">
        <v>35760650</v>
      </c>
      <c r="L964" s="40">
        <v>42788</v>
      </c>
      <c r="M964" s="24">
        <f t="shared" si="170"/>
        <v>29582928</v>
      </c>
      <c r="N964" s="40">
        <v>42788</v>
      </c>
      <c r="O964" s="24">
        <v>29582928</v>
      </c>
      <c r="P964" s="43">
        <v>0</v>
      </c>
      <c r="Q964" s="43">
        <v>0</v>
      </c>
      <c r="R964" s="43">
        <v>0</v>
      </c>
      <c r="S964" s="43">
        <v>0</v>
      </c>
      <c r="T964" s="43">
        <v>0</v>
      </c>
      <c r="U964" s="43">
        <v>0</v>
      </c>
      <c r="V964" s="43">
        <v>0</v>
      </c>
      <c r="W964" s="43">
        <v>0</v>
      </c>
      <c r="X964" s="43">
        <v>0</v>
      </c>
      <c r="Y964" s="223">
        <v>0</v>
      </c>
      <c r="Z964" s="234"/>
      <c r="AA964" s="228">
        <v>0</v>
      </c>
      <c r="AB964" s="43">
        <v>0</v>
      </c>
      <c r="AC964" s="43">
        <v>0</v>
      </c>
      <c r="AD964" s="43">
        <v>0</v>
      </c>
      <c r="AE964" s="43">
        <v>0</v>
      </c>
      <c r="AF964" s="223">
        <v>0</v>
      </c>
      <c r="AG964" s="234"/>
      <c r="AH964" s="228">
        <v>0</v>
      </c>
      <c r="AI964" s="56">
        <f t="shared" si="171"/>
        <v>29582928</v>
      </c>
      <c r="AJ964" s="106">
        <v>42793</v>
      </c>
      <c r="AK964" s="56">
        <v>29582928</v>
      </c>
      <c r="AL964" s="43">
        <v>0</v>
      </c>
      <c r="AM964" s="43">
        <v>0</v>
      </c>
      <c r="AN964" s="43">
        <v>0</v>
      </c>
      <c r="AO964" s="43">
        <v>0</v>
      </c>
      <c r="AP964" s="43">
        <v>0</v>
      </c>
      <c r="AQ964" s="43">
        <v>0</v>
      </c>
      <c r="AR964" s="43">
        <v>0</v>
      </c>
      <c r="AS964" s="43">
        <v>0</v>
      </c>
      <c r="AT964" s="43">
        <v>0</v>
      </c>
      <c r="AU964" s="43">
        <v>0</v>
      </c>
      <c r="AV964" s="43"/>
      <c r="AW964" s="19"/>
      <c r="AX964" s="24">
        <f t="shared" si="172"/>
        <v>6177722</v>
      </c>
      <c r="AY964" s="24">
        <f t="shared" si="173"/>
        <v>0</v>
      </c>
      <c r="AZ964" s="24">
        <f t="shared" si="174"/>
        <v>6177722</v>
      </c>
      <c r="BA964" s="457">
        <f t="shared" si="175"/>
        <v>10</v>
      </c>
      <c r="BB964" s="217">
        <f t="shared" si="167"/>
        <v>0.82724805058073614</v>
      </c>
      <c r="BC964" s="216">
        <f t="shared" si="169"/>
        <v>1</v>
      </c>
      <c r="BD964" s="14">
        <f t="shared" si="168"/>
        <v>126</v>
      </c>
      <c r="BE964" s="349">
        <f t="shared" si="166"/>
        <v>35760650</v>
      </c>
    </row>
    <row r="965" spans="1:57" x14ac:dyDescent="0.2">
      <c r="A965" s="40">
        <v>42695</v>
      </c>
      <c r="B965" s="22">
        <v>9223137805</v>
      </c>
      <c r="C965" s="22">
        <f>COUNTIF(СписМінфін!$B$2:$B$101,F965)</f>
        <v>1</v>
      </c>
      <c r="D965" s="22">
        <v>9223137805</v>
      </c>
      <c r="E965" s="22" t="str">
        <f>MONTH(H965)&amp;F965</f>
        <v>11ФЕРМЕРСЬКЕ ГОСПОДАРСТВО "ОРГАНІК СІСТЕМС"</v>
      </c>
      <c r="F965" s="71" t="s">
        <v>37</v>
      </c>
      <c r="G965" s="41">
        <v>355210914207</v>
      </c>
      <c r="H965" s="40">
        <v>42695</v>
      </c>
      <c r="I965" s="40">
        <v>42695</v>
      </c>
      <c r="J965" s="40" t="s">
        <v>108</v>
      </c>
      <c r="K965" s="56">
        <v>17971639</v>
      </c>
      <c r="L965" s="40">
        <v>42782</v>
      </c>
      <c r="M965" s="24">
        <f t="shared" si="170"/>
        <v>14940483</v>
      </c>
      <c r="N965" s="40">
        <v>42782</v>
      </c>
      <c r="O965" s="24">
        <v>14940483</v>
      </c>
      <c r="P965" s="43">
        <v>0</v>
      </c>
      <c r="Q965" s="43">
        <v>0</v>
      </c>
      <c r="R965" s="43">
        <v>0</v>
      </c>
      <c r="S965" s="43">
        <v>0</v>
      </c>
      <c r="T965" s="43">
        <v>0</v>
      </c>
      <c r="U965" s="43">
        <v>0</v>
      </c>
      <c r="V965" s="43">
        <v>0</v>
      </c>
      <c r="W965" s="43">
        <v>0</v>
      </c>
      <c r="X965" s="43">
        <v>0</v>
      </c>
      <c r="Y965" s="223">
        <v>0</v>
      </c>
      <c r="Z965" s="234"/>
      <c r="AA965" s="228">
        <v>0</v>
      </c>
      <c r="AB965" s="43">
        <v>0</v>
      </c>
      <c r="AC965" s="43">
        <v>0</v>
      </c>
      <c r="AD965" s="43">
        <v>0</v>
      </c>
      <c r="AE965" s="43">
        <v>0</v>
      </c>
      <c r="AF965" s="223">
        <v>0</v>
      </c>
      <c r="AG965" s="234"/>
      <c r="AH965" s="228">
        <v>0</v>
      </c>
      <c r="AI965" s="56">
        <f t="shared" si="171"/>
        <v>14940483</v>
      </c>
      <c r="AJ965" s="106">
        <v>42786</v>
      </c>
      <c r="AK965" s="56">
        <v>14940483</v>
      </c>
      <c r="AL965" s="43">
        <v>0</v>
      </c>
      <c r="AM965" s="43">
        <v>0</v>
      </c>
      <c r="AN965" s="43">
        <v>0</v>
      </c>
      <c r="AO965" s="43">
        <v>0</v>
      </c>
      <c r="AP965" s="43">
        <v>0</v>
      </c>
      <c r="AQ965" s="43">
        <v>0</v>
      </c>
      <c r="AR965" s="43">
        <v>0</v>
      </c>
      <c r="AS965" s="43">
        <v>0</v>
      </c>
      <c r="AT965" s="43">
        <v>0</v>
      </c>
      <c r="AU965" s="43">
        <v>0</v>
      </c>
      <c r="AV965" s="43"/>
      <c r="AW965" s="19"/>
      <c r="AX965" s="24">
        <f t="shared" si="172"/>
        <v>3031156</v>
      </c>
      <c r="AY965" s="24">
        <f t="shared" si="173"/>
        <v>0</v>
      </c>
      <c r="AZ965" s="24">
        <f t="shared" si="174"/>
        <v>3031156</v>
      </c>
      <c r="BA965" s="457">
        <f t="shared" si="175"/>
        <v>11</v>
      </c>
      <c r="BB965" s="217">
        <f t="shared" si="167"/>
        <v>0.83133669666968046</v>
      </c>
      <c r="BC965" s="216">
        <f t="shared" si="169"/>
        <v>1</v>
      </c>
      <c r="BD965" s="14">
        <f t="shared" si="168"/>
        <v>87</v>
      </c>
      <c r="BE965" s="349">
        <f t="shared" si="166"/>
        <v>17971639</v>
      </c>
    </row>
    <row r="966" spans="1:57" s="79" customFormat="1" x14ac:dyDescent="0.2">
      <c r="B966" s="85"/>
      <c r="C966" s="465"/>
      <c r="D966" s="466"/>
      <c r="E966" s="466"/>
      <c r="F966" s="467"/>
      <c r="G966" s="465"/>
      <c r="H966" s="83"/>
      <c r="I966" s="83"/>
      <c r="J966" s="83"/>
      <c r="K966" s="81"/>
      <c r="L966" s="83"/>
      <c r="M966" s="81"/>
      <c r="N966" s="83"/>
      <c r="O966" s="81"/>
      <c r="P966" s="83"/>
      <c r="Q966" s="81"/>
      <c r="R966" s="83"/>
      <c r="S966" s="81"/>
      <c r="T966" s="83"/>
      <c r="U966" s="81"/>
      <c r="V966" s="83"/>
      <c r="W966" s="81"/>
      <c r="X966" s="83"/>
      <c r="Y966" s="81"/>
      <c r="Z966" s="230"/>
      <c r="AA966" s="83"/>
      <c r="AB966" s="468"/>
      <c r="AC966" s="81"/>
      <c r="AE966" s="80"/>
      <c r="AG966" s="249"/>
      <c r="AH966" s="83"/>
      <c r="AI966" s="81"/>
      <c r="AJ966" s="469"/>
      <c r="AK966" s="81"/>
      <c r="AL966" s="83"/>
      <c r="AM966" s="81"/>
      <c r="AN966" s="83"/>
      <c r="AO966" s="470"/>
      <c r="AP966" s="83"/>
      <c r="AQ966" s="81"/>
      <c r="AR966" s="83"/>
      <c r="AS966" s="81"/>
      <c r="AT966" s="83"/>
      <c r="AU966" s="81"/>
      <c r="AV966" s="81"/>
      <c r="AX966" s="81"/>
      <c r="AY966" s="81"/>
      <c r="AZ966" s="81"/>
      <c r="BA966" s="81"/>
      <c r="BB966" s="157"/>
      <c r="BC966" s="157"/>
      <c r="BD966" s="123"/>
    </row>
    <row r="967" spans="1:57" s="79" customFormat="1" x14ac:dyDescent="0.2">
      <c r="B967" s="85"/>
      <c r="C967" s="465"/>
      <c r="D967" s="465"/>
      <c r="E967" s="465"/>
      <c r="F967" s="467"/>
      <c r="G967" s="465"/>
      <c r="H967" s="83"/>
      <c r="I967" s="83"/>
      <c r="J967" s="83"/>
      <c r="K967" s="81"/>
      <c r="L967" s="83"/>
      <c r="M967" s="81"/>
      <c r="N967" s="83"/>
      <c r="O967" s="81"/>
      <c r="P967" s="83"/>
      <c r="Q967" s="81"/>
      <c r="R967" s="83"/>
      <c r="S967" s="81"/>
      <c r="T967" s="83"/>
      <c r="U967" s="81"/>
      <c r="V967" s="83"/>
      <c r="W967" s="81"/>
      <c r="X967" s="83"/>
      <c r="Y967" s="81"/>
      <c r="Z967" s="230"/>
      <c r="AA967" s="83"/>
      <c r="AB967" s="468"/>
      <c r="AC967" s="81"/>
      <c r="AE967" s="80"/>
      <c r="AG967" s="249"/>
      <c r="AH967" s="83"/>
      <c r="AI967" s="81"/>
      <c r="AJ967" s="469"/>
      <c r="AK967" s="81"/>
      <c r="AL967" s="83"/>
      <c r="AM967" s="81"/>
      <c r="AN967" s="83"/>
      <c r="AO967" s="470"/>
      <c r="AP967" s="83"/>
      <c r="AQ967" s="81"/>
      <c r="AR967" s="83"/>
      <c r="AS967" s="81"/>
      <c r="AT967" s="83"/>
      <c r="AU967" s="81"/>
      <c r="AV967" s="81"/>
      <c r="AX967" s="81"/>
      <c r="AY967" s="81"/>
      <c r="AZ967" s="81"/>
      <c r="BA967" s="81"/>
      <c r="BB967" s="157"/>
      <c r="BC967" s="157"/>
      <c r="BD967" s="123"/>
    </row>
    <row r="968" spans="1:57" s="79" customFormat="1" x14ac:dyDescent="0.2">
      <c r="B968" s="85"/>
      <c r="C968" s="465"/>
      <c r="D968" s="465"/>
      <c r="E968" s="465"/>
      <c r="F968" s="467"/>
      <c r="G968" s="465"/>
      <c r="H968" s="83"/>
      <c r="I968" s="83"/>
      <c r="J968" s="83"/>
      <c r="K968" s="81"/>
      <c r="L968" s="83"/>
      <c r="M968" s="81"/>
      <c r="N968" s="83"/>
      <c r="O968" s="81"/>
      <c r="P968" s="83"/>
      <c r="Q968" s="81"/>
      <c r="R968" s="83"/>
      <c r="S968" s="81"/>
      <c r="T968" s="83"/>
      <c r="U968" s="81"/>
      <c r="V968" s="83"/>
      <c r="W968" s="81"/>
      <c r="X968" s="83"/>
      <c r="Y968" s="81"/>
      <c r="Z968" s="230"/>
      <c r="AA968" s="83"/>
      <c r="AB968" s="468"/>
      <c r="AC968" s="81"/>
      <c r="AE968" s="80"/>
      <c r="AG968" s="249"/>
      <c r="AH968" s="83"/>
      <c r="AI968" s="81"/>
      <c r="AJ968" s="469"/>
      <c r="AK968" s="81"/>
      <c r="AL968" s="83"/>
      <c r="AM968" s="81"/>
      <c r="AN968" s="83"/>
      <c r="AO968" s="470"/>
      <c r="AP968" s="83"/>
      <c r="AQ968" s="81"/>
      <c r="AR968" s="83"/>
      <c r="AS968" s="81"/>
      <c r="AT968" s="83"/>
      <c r="AU968" s="81"/>
      <c r="AV968" s="81"/>
      <c r="AX968" s="81"/>
      <c r="AY968" s="81"/>
      <c r="AZ968" s="81"/>
      <c r="BA968" s="81"/>
      <c r="BB968" s="157"/>
      <c r="BC968" s="157"/>
      <c r="BD968" s="123"/>
    </row>
    <row r="969" spans="1:57" s="79" customFormat="1" x14ac:dyDescent="0.2">
      <c r="B969" s="85"/>
      <c r="C969" s="465"/>
      <c r="D969" s="465"/>
      <c r="E969" s="465"/>
      <c r="F969" s="467"/>
      <c r="G969" s="465"/>
      <c r="H969" s="83"/>
      <c r="I969" s="83"/>
      <c r="J969" s="83"/>
      <c r="K969" s="81"/>
      <c r="L969" s="83"/>
      <c r="M969" s="81"/>
      <c r="N969" s="83"/>
      <c r="O969" s="81"/>
      <c r="P969" s="83"/>
      <c r="Q969" s="81"/>
      <c r="R969" s="83"/>
      <c r="S969" s="81"/>
      <c r="T969" s="83"/>
      <c r="U969" s="81"/>
      <c r="V969" s="83"/>
      <c r="W969" s="81"/>
      <c r="X969" s="83"/>
      <c r="Y969" s="81"/>
      <c r="Z969" s="230"/>
      <c r="AA969" s="83"/>
      <c r="AB969" s="468"/>
      <c r="AC969" s="81"/>
      <c r="AE969" s="80"/>
      <c r="AG969" s="249"/>
      <c r="AH969" s="83"/>
      <c r="AI969" s="81"/>
      <c r="AJ969" s="469"/>
      <c r="AK969" s="81"/>
      <c r="AL969" s="83"/>
      <c r="AM969" s="81"/>
      <c r="AN969" s="83"/>
      <c r="AO969" s="470"/>
      <c r="AP969" s="83"/>
      <c r="AQ969" s="81"/>
      <c r="AR969" s="83"/>
      <c r="AS969" s="81"/>
      <c r="AT969" s="83"/>
      <c r="AU969" s="81"/>
      <c r="AV969" s="81"/>
      <c r="AX969" s="81"/>
      <c r="AY969" s="81"/>
      <c r="AZ969" s="81"/>
      <c r="BA969" s="81"/>
      <c r="BB969" s="157"/>
      <c r="BC969" s="157"/>
      <c r="BD969" s="123"/>
    </row>
    <row r="970" spans="1:57" s="79" customFormat="1" x14ac:dyDescent="0.2">
      <c r="B970" s="85"/>
      <c r="C970" s="465"/>
      <c r="D970" s="465"/>
      <c r="E970" s="465"/>
      <c r="F970" s="467"/>
      <c r="G970" s="465"/>
      <c r="H970" s="83"/>
      <c r="I970" s="83"/>
      <c r="J970" s="83"/>
      <c r="K970" s="81"/>
      <c r="L970" s="83"/>
      <c r="M970" s="81"/>
      <c r="N970" s="83"/>
      <c r="O970" s="81"/>
      <c r="P970" s="83"/>
      <c r="Q970" s="81"/>
      <c r="R970" s="83"/>
      <c r="S970" s="81"/>
      <c r="T970" s="83"/>
      <c r="U970" s="81"/>
      <c r="V970" s="83"/>
      <c r="W970" s="81"/>
      <c r="X970" s="83"/>
      <c r="Y970" s="81"/>
      <c r="Z970" s="230"/>
      <c r="AA970" s="83"/>
      <c r="AB970" s="468"/>
      <c r="AC970" s="81"/>
      <c r="AE970" s="80"/>
      <c r="AG970" s="249"/>
      <c r="AH970" s="83"/>
      <c r="AI970" s="81"/>
      <c r="AJ970" s="469"/>
      <c r="AK970" s="81"/>
      <c r="AL970" s="83"/>
      <c r="AM970" s="81"/>
      <c r="AN970" s="83"/>
      <c r="AO970" s="470"/>
      <c r="AP970" s="83"/>
      <c r="AQ970" s="81"/>
      <c r="AR970" s="83"/>
      <c r="AS970" s="81"/>
      <c r="AT970" s="83"/>
      <c r="AU970" s="81"/>
      <c r="AV970" s="81"/>
      <c r="AX970" s="81"/>
      <c r="AY970" s="81"/>
      <c r="AZ970" s="81"/>
      <c r="BA970" s="81"/>
      <c r="BB970" s="157"/>
      <c r="BC970" s="157"/>
      <c r="BD970" s="123"/>
    </row>
    <row r="971" spans="1:57" s="79" customFormat="1" x14ac:dyDescent="0.2">
      <c r="B971" s="85"/>
      <c r="C971" s="465"/>
      <c r="D971" s="465"/>
      <c r="E971" s="465"/>
      <c r="F971" s="467"/>
      <c r="G971" s="465"/>
      <c r="H971" s="83"/>
      <c r="I971" s="83"/>
      <c r="J971" s="83"/>
      <c r="K971" s="81"/>
      <c r="L971" s="83"/>
      <c r="M971" s="81"/>
      <c r="N971" s="83"/>
      <c r="O971" s="81"/>
      <c r="P971" s="83"/>
      <c r="Q971" s="81"/>
      <c r="R971" s="83"/>
      <c r="S971" s="81"/>
      <c r="T971" s="83"/>
      <c r="U971" s="81"/>
      <c r="V971" s="83"/>
      <c r="W971" s="81"/>
      <c r="X971" s="83"/>
      <c r="Y971" s="81"/>
      <c r="Z971" s="230"/>
      <c r="AA971" s="83"/>
      <c r="AB971" s="468"/>
      <c r="AC971" s="81"/>
      <c r="AE971" s="80"/>
      <c r="AG971" s="249"/>
      <c r="AH971" s="83"/>
      <c r="AI971" s="81"/>
      <c r="AJ971" s="469"/>
      <c r="AK971" s="81"/>
      <c r="AL971" s="83"/>
      <c r="AM971" s="81"/>
      <c r="AN971" s="83"/>
      <c r="AO971" s="470"/>
      <c r="AP971" s="83"/>
      <c r="AQ971" s="81"/>
      <c r="AR971" s="83"/>
      <c r="AS971" s="81"/>
      <c r="AT971" s="83"/>
      <c r="AU971" s="81"/>
      <c r="AV971" s="81"/>
      <c r="AX971" s="81"/>
      <c r="AY971" s="81"/>
      <c r="AZ971" s="81"/>
      <c r="BA971" s="81"/>
      <c r="BB971" s="157"/>
      <c r="BC971" s="157"/>
      <c r="BD971" s="123"/>
    </row>
    <row r="972" spans="1:57" s="79" customFormat="1" x14ac:dyDescent="0.2">
      <c r="B972" s="85"/>
      <c r="C972" s="465"/>
      <c r="D972" s="465"/>
      <c r="E972" s="465"/>
      <c r="F972" s="467"/>
      <c r="G972" s="465"/>
      <c r="H972" s="83"/>
      <c r="I972" s="83"/>
      <c r="J972" s="83"/>
      <c r="K972" s="81"/>
      <c r="L972" s="83"/>
      <c r="M972" s="81"/>
      <c r="N972" s="83"/>
      <c r="O972" s="81"/>
      <c r="P972" s="83"/>
      <c r="Q972" s="81"/>
      <c r="R972" s="83"/>
      <c r="S972" s="81"/>
      <c r="T972" s="83"/>
      <c r="U972" s="81"/>
      <c r="V972" s="83"/>
      <c r="W972" s="81"/>
      <c r="X972" s="83"/>
      <c r="Y972" s="81"/>
      <c r="Z972" s="230"/>
      <c r="AA972" s="83"/>
      <c r="AB972" s="468"/>
      <c r="AC972" s="81"/>
      <c r="AE972" s="80"/>
      <c r="AG972" s="249"/>
      <c r="AH972" s="83"/>
      <c r="AI972" s="81"/>
      <c r="AJ972" s="469"/>
      <c r="AK972" s="81"/>
      <c r="AL972" s="83"/>
      <c r="AM972" s="81"/>
      <c r="AN972" s="83"/>
      <c r="AO972" s="470"/>
      <c r="AP972" s="83"/>
      <c r="AQ972" s="81"/>
      <c r="AR972" s="83"/>
      <c r="AS972" s="81"/>
      <c r="AT972" s="83"/>
      <c r="AU972" s="81"/>
      <c r="AV972" s="81"/>
      <c r="AX972" s="81"/>
      <c r="AY972" s="81"/>
      <c r="AZ972" s="81"/>
      <c r="BA972" s="81"/>
      <c r="BB972" s="157"/>
      <c r="BC972" s="157"/>
      <c r="BD972" s="123"/>
    </row>
    <row r="973" spans="1:57" s="79" customFormat="1" x14ac:dyDescent="0.2">
      <c r="B973" s="85"/>
      <c r="C973" s="465"/>
      <c r="D973" s="465"/>
      <c r="E973" s="465"/>
      <c r="F973" s="467"/>
      <c r="G973" s="465"/>
      <c r="H973" s="83"/>
      <c r="I973" s="83"/>
      <c r="J973" s="83"/>
      <c r="K973" s="81"/>
      <c r="L973" s="83"/>
      <c r="M973" s="81"/>
      <c r="N973" s="83"/>
      <c r="O973" s="81"/>
      <c r="P973" s="83"/>
      <c r="Q973" s="81"/>
      <c r="R973" s="83"/>
      <c r="S973" s="81"/>
      <c r="T973" s="83"/>
      <c r="U973" s="81"/>
      <c r="V973" s="83"/>
      <c r="W973" s="81"/>
      <c r="X973" s="83"/>
      <c r="Y973" s="81"/>
      <c r="Z973" s="230"/>
      <c r="AA973" s="83"/>
      <c r="AB973" s="468"/>
      <c r="AC973" s="81"/>
      <c r="AE973" s="80"/>
      <c r="AG973" s="249"/>
      <c r="AH973" s="83"/>
      <c r="AI973" s="81"/>
      <c r="AJ973" s="469"/>
      <c r="AK973" s="81"/>
      <c r="AL973" s="83"/>
      <c r="AM973" s="81"/>
      <c r="AN973" s="83"/>
      <c r="AO973" s="470"/>
      <c r="AP973" s="83"/>
      <c r="AQ973" s="81"/>
      <c r="AR973" s="83"/>
      <c r="AS973" s="81"/>
      <c r="AT973" s="83"/>
      <c r="AU973" s="81"/>
      <c r="AV973" s="81"/>
      <c r="AX973" s="81"/>
      <c r="AY973" s="81"/>
      <c r="AZ973" s="81"/>
      <c r="BA973" s="81"/>
      <c r="BB973" s="157"/>
      <c r="BC973" s="157"/>
      <c r="BD973" s="123"/>
    </row>
    <row r="974" spans="1:57" s="79" customFormat="1" x14ac:dyDescent="0.2">
      <c r="B974" s="85"/>
      <c r="C974" s="465"/>
      <c r="D974" s="465"/>
      <c r="E974" s="465"/>
      <c r="F974" s="467"/>
      <c r="G974" s="465"/>
      <c r="H974" s="83"/>
      <c r="I974" s="83"/>
      <c r="J974" s="83"/>
      <c r="K974" s="81"/>
      <c r="L974" s="83"/>
      <c r="M974" s="81"/>
      <c r="N974" s="83"/>
      <c r="O974" s="81"/>
      <c r="P974" s="83"/>
      <c r="Q974" s="81"/>
      <c r="R974" s="83"/>
      <c r="S974" s="81"/>
      <c r="T974" s="83"/>
      <c r="U974" s="81"/>
      <c r="V974" s="83"/>
      <c r="W974" s="81"/>
      <c r="X974" s="83"/>
      <c r="Y974" s="81"/>
      <c r="Z974" s="230"/>
      <c r="AA974" s="83"/>
      <c r="AB974" s="468"/>
      <c r="AC974" s="81"/>
      <c r="AE974" s="80"/>
      <c r="AG974" s="249"/>
      <c r="AH974" s="83"/>
      <c r="AI974" s="81"/>
      <c r="AJ974" s="469"/>
      <c r="AK974" s="81"/>
      <c r="AL974" s="83"/>
      <c r="AM974" s="81"/>
      <c r="AN974" s="83"/>
      <c r="AO974" s="470"/>
      <c r="AP974" s="83"/>
      <c r="AQ974" s="81"/>
      <c r="AR974" s="83"/>
      <c r="AS974" s="81"/>
      <c r="AT974" s="83"/>
      <c r="AU974" s="81"/>
      <c r="AV974" s="81"/>
      <c r="AX974" s="81"/>
      <c r="AY974" s="81"/>
      <c r="AZ974" s="81"/>
      <c r="BA974" s="81"/>
      <c r="BB974" s="157"/>
      <c r="BC974" s="157"/>
      <c r="BD974" s="123"/>
    </row>
    <row r="975" spans="1:57" s="79" customFormat="1" x14ac:dyDescent="0.2">
      <c r="B975" s="85"/>
      <c r="C975" s="465"/>
      <c r="D975" s="465"/>
      <c r="E975" s="465"/>
      <c r="F975" s="467"/>
      <c r="G975" s="465"/>
      <c r="H975" s="83"/>
      <c r="I975" s="83"/>
      <c r="J975" s="83"/>
      <c r="K975" s="81"/>
      <c r="L975" s="83"/>
      <c r="M975" s="81"/>
      <c r="N975" s="83"/>
      <c r="O975" s="81"/>
      <c r="P975" s="83"/>
      <c r="Q975" s="81"/>
      <c r="R975" s="83"/>
      <c r="S975" s="81"/>
      <c r="T975" s="83"/>
      <c r="U975" s="81"/>
      <c r="V975" s="83"/>
      <c r="W975" s="81"/>
      <c r="X975" s="83"/>
      <c r="Y975" s="81"/>
      <c r="Z975" s="230"/>
      <c r="AA975" s="83"/>
      <c r="AB975" s="468"/>
      <c r="AC975" s="81"/>
      <c r="AE975" s="80"/>
      <c r="AG975" s="249"/>
      <c r="AH975" s="83"/>
      <c r="AI975" s="81"/>
      <c r="AJ975" s="469"/>
      <c r="AK975" s="81"/>
      <c r="AL975" s="83"/>
      <c r="AM975" s="81"/>
      <c r="AN975" s="83"/>
      <c r="AO975" s="470"/>
      <c r="AP975" s="83"/>
      <c r="AQ975" s="81"/>
      <c r="AR975" s="83"/>
      <c r="AS975" s="81"/>
      <c r="AT975" s="83"/>
      <c r="AU975" s="81"/>
      <c r="AV975" s="81"/>
      <c r="AX975" s="81"/>
      <c r="AY975" s="81"/>
      <c r="AZ975" s="81"/>
      <c r="BA975" s="81"/>
      <c r="BB975" s="157"/>
      <c r="BC975" s="157"/>
      <c r="BD975" s="123"/>
    </row>
    <row r="976" spans="1:57" s="79" customFormat="1" x14ac:dyDescent="0.2">
      <c r="B976" s="85"/>
      <c r="C976" s="465"/>
      <c r="D976" s="465"/>
      <c r="E976" s="465"/>
      <c r="F976" s="467"/>
      <c r="G976" s="465"/>
      <c r="H976" s="83"/>
      <c r="I976" s="83"/>
      <c r="J976" s="83"/>
      <c r="K976" s="81"/>
      <c r="L976" s="83"/>
      <c r="M976" s="81"/>
      <c r="N976" s="83"/>
      <c r="O976" s="81"/>
      <c r="P976" s="83"/>
      <c r="Q976" s="81"/>
      <c r="R976" s="83"/>
      <c r="S976" s="81"/>
      <c r="T976" s="83"/>
      <c r="U976" s="81"/>
      <c r="V976" s="83"/>
      <c r="W976" s="81"/>
      <c r="X976" s="83"/>
      <c r="Y976" s="81"/>
      <c r="Z976" s="230"/>
      <c r="AA976" s="83"/>
      <c r="AB976" s="468"/>
      <c r="AC976" s="81"/>
      <c r="AE976" s="80"/>
      <c r="AG976" s="249"/>
      <c r="AH976" s="83"/>
      <c r="AI976" s="81"/>
      <c r="AJ976" s="469"/>
      <c r="AK976" s="81"/>
      <c r="AL976" s="83"/>
      <c r="AM976" s="81"/>
      <c r="AN976" s="83"/>
      <c r="AO976" s="470"/>
      <c r="AP976" s="83"/>
      <c r="AQ976" s="81"/>
      <c r="AR976" s="83"/>
      <c r="AS976" s="81"/>
      <c r="AT976" s="83"/>
      <c r="AU976" s="81"/>
      <c r="AV976" s="81"/>
      <c r="AX976" s="81"/>
      <c r="AY976" s="81"/>
      <c r="AZ976" s="81"/>
      <c r="BA976" s="81"/>
      <c r="BB976" s="157"/>
      <c r="BC976" s="157"/>
      <c r="BD976" s="123"/>
    </row>
    <row r="977" spans="2:56" s="79" customFormat="1" x14ac:dyDescent="0.2">
      <c r="B977" s="85"/>
      <c r="C977" s="465"/>
      <c r="D977" s="465"/>
      <c r="E977" s="465"/>
      <c r="F977" s="467"/>
      <c r="G977" s="465"/>
      <c r="H977" s="83"/>
      <c r="I977" s="83"/>
      <c r="J977" s="83"/>
      <c r="K977" s="81"/>
      <c r="L977" s="83"/>
      <c r="M977" s="81"/>
      <c r="N977" s="83"/>
      <c r="O977" s="81"/>
      <c r="P977" s="83"/>
      <c r="Q977" s="81"/>
      <c r="R977" s="83"/>
      <c r="S977" s="81"/>
      <c r="T977" s="83"/>
      <c r="U977" s="81"/>
      <c r="V977" s="83"/>
      <c r="W977" s="81"/>
      <c r="X977" s="83"/>
      <c r="Y977" s="81"/>
      <c r="Z977" s="230"/>
      <c r="AA977" s="83"/>
      <c r="AB977" s="468"/>
      <c r="AC977" s="81"/>
      <c r="AE977" s="80"/>
      <c r="AG977" s="249"/>
      <c r="AH977" s="83"/>
      <c r="AI977" s="81"/>
      <c r="AJ977" s="469"/>
      <c r="AK977" s="81"/>
      <c r="AL977" s="83"/>
      <c r="AM977" s="81"/>
      <c r="AN977" s="83"/>
      <c r="AO977" s="470"/>
      <c r="AP977" s="83"/>
      <c r="AQ977" s="81"/>
      <c r="AR977" s="83"/>
      <c r="AS977" s="81"/>
      <c r="AT977" s="83"/>
      <c r="AU977" s="81"/>
      <c r="AV977" s="81"/>
      <c r="AX977" s="81"/>
      <c r="AY977" s="81"/>
      <c r="AZ977" s="81"/>
      <c r="BA977" s="81"/>
      <c r="BB977" s="157"/>
      <c r="BC977" s="157"/>
      <c r="BD977" s="123"/>
    </row>
    <row r="978" spans="2:56" s="79" customFormat="1" x14ac:dyDescent="0.2">
      <c r="B978" s="85"/>
      <c r="C978" s="465"/>
      <c r="D978" s="465"/>
      <c r="E978" s="465"/>
      <c r="F978" s="467"/>
      <c r="G978" s="465"/>
      <c r="H978" s="83"/>
      <c r="I978" s="83"/>
      <c r="J978" s="83"/>
      <c r="K978" s="81"/>
      <c r="L978" s="83"/>
      <c r="M978" s="81"/>
      <c r="N978" s="83"/>
      <c r="O978" s="81"/>
      <c r="P978" s="83"/>
      <c r="Q978" s="81"/>
      <c r="R978" s="83"/>
      <c r="S978" s="81"/>
      <c r="T978" s="83"/>
      <c r="U978" s="81"/>
      <c r="V978" s="83"/>
      <c r="W978" s="81"/>
      <c r="X978" s="83"/>
      <c r="Y978" s="81"/>
      <c r="Z978" s="230"/>
      <c r="AA978" s="83"/>
      <c r="AB978" s="468"/>
      <c r="AC978" s="81"/>
      <c r="AE978" s="80"/>
      <c r="AG978" s="249"/>
      <c r="AH978" s="83"/>
      <c r="AI978" s="81"/>
      <c r="AJ978" s="469"/>
      <c r="AK978" s="81"/>
      <c r="AL978" s="83"/>
      <c r="AM978" s="81"/>
      <c r="AN978" s="83"/>
      <c r="AO978" s="470"/>
      <c r="AP978" s="83"/>
      <c r="AQ978" s="81"/>
      <c r="AR978" s="83"/>
      <c r="AS978" s="81"/>
      <c r="AT978" s="83"/>
      <c r="AU978" s="81"/>
      <c r="AV978" s="81"/>
      <c r="AX978" s="81"/>
      <c r="AY978" s="81"/>
      <c r="AZ978" s="81"/>
      <c r="BA978" s="81"/>
      <c r="BB978" s="157"/>
      <c r="BC978" s="157"/>
      <c r="BD978" s="123"/>
    </row>
    <row r="979" spans="2:56" s="79" customFormat="1" x14ac:dyDescent="0.2">
      <c r="B979" s="85"/>
      <c r="C979" s="465"/>
      <c r="D979" s="465"/>
      <c r="E979" s="465"/>
      <c r="F979" s="467"/>
      <c r="G979" s="465"/>
      <c r="H979" s="83"/>
      <c r="I979" s="83"/>
      <c r="J979" s="83"/>
      <c r="K979" s="81"/>
      <c r="L979" s="83"/>
      <c r="M979" s="81"/>
      <c r="N979" s="83"/>
      <c r="O979" s="81"/>
      <c r="P979" s="83"/>
      <c r="Q979" s="81"/>
      <c r="R979" s="83"/>
      <c r="S979" s="81"/>
      <c r="T979" s="83"/>
      <c r="U979" s="81"/>
      <c r="V979" s="83"/>
      <c r="W979" s="81"/>
      <c r="X979" s="83"/>
      <c r="Y979" s="81"/>
      <c r="Z979" s="230"/>
      <c r="AA979" s="83"/>
      <c r="AB979" s="468"/>
      <c r="AC979" s="81"/>
      <c r="AE979" s="80"/>
      <c r="AG979" s="249"/>
      <c r="AH979" s="83"/>
      <c r="AI979" s="81"/>
      <c r="AJ979" s="469"/>
      <c r="AK979" s="81"/>
      <c r="AL979" s="83"/>
      <c r="AM979" s="81"/>
      <c r="AN979" s="83"/>
      <c r="AO979" s="470"/>
      <c r="AP979" s="83"/>
      <c r="AQ979" s="81"/>
      <c r="AR979" s="83"/>
      <c r="AS979" s="81"/>
      <c r="AT979" s="83"/>
      <c r="AU979" s="81"/>
      <c r="AV979" s="81"/>
      <c r="AX979" s="81"/>
      <c r="AY979" s="81"/>
      <c r="AZ979" s="81"/>
      <c r="BA979" s="81"/>
      <c r="BB979" s="157"/>
      <c r="BC979" s="157"/>
      <c r="BD979" s="123"/>
    </row>
    <row r="980" spans="2:56" s="79" customFormat="1" x14ac:dyDescent="0.2">
      <c r="B980" s="85"/>
      <c r="C980" s="465"/>
      <c r="D980" s="465"/>
      <c r="E980" s="465"/>
      <c r="F980" s="467"/>
      <c r="G980" s="465"/>
      <c r="H980" s="83"/>
      <c r="I980" s="83"/>
      <c r="J980" s="83"/>
      <c r="K980" s="81"/>
      <c r="L980" s="83"/>
      <c r="M980" s="81"/>
      <c r="N980" s="83"/>
      <c r="O980" s="81"/>
      <c r="P980" s="83"/>
      <c r="Q980" s="81"/>
      <c r="R980" s="83"/>
      <c r="S980" s="81"/>
      <c r="T980" s="83"/>
      <c r="U980" s="81"/>
      <c r="V980" s="83"/>
      <c r="W980" s="81"/>
      <c r="X980" s="83"/>
      <c r="Y980" s="81"/>
      <c r="Z980" s="230"/>
      <c r="AA980" s="83"/>
      <c r="AB980" s="468"/>
      <c r="AC980" s="81"/>
      <c r="AE980" s="80"/>
      <c r="AG980" s="249"/>
      <c r="AH980" s="83"/>
      <c r="AI980" s="81"/>
      <c r="AJ980" s="469"/>
      <c r="AK980" s="81"/>
      <c r="AL980" s="83"/>
      <c r="AM980" s="81"/>
      <c r="AN980" s="83"/>
      <c r="AO980" s="470"/>
      <c r="AP980" s="83"/>
      <c r="AQ980" s="81"/>
      <c r="AR980" s="83"/>
      <c r="AS980" s="81"/>
      <c r="AT980" s="83"/>
      <c r="AU980" s="81"/>
      <c r="AV980" s="81"/>
      <c r="AX980" s="81"/>
      <c r="AY980" s="81"/>
      <c r="AZ980" s="81"/>
      <c r="BA980" s="81"/>
      <c r="BB980" s="157"/>
      <c r="BC980" s="157"/>
      <c r="BD980" s="123"/>
    </row>
    <row r="981" spans="2:56" s="79" customFormat="1" x14ac:dyDescent="0.2">
      <c r="B981" s="85"/>
      <c r="C981" s="85"/>
      <c r="D981" s="85"/>
      <c r="E981" s="85"/>
      <c r="F981" s="137"/>
      <c r="G981" s="85"/>
      <c r="J981" s="83"/>
      <c r="K981" s="80"/>
      <c r="M981" s="81"/>
      <c r="O981" s="80"/>
      <c r="Q981" s="80"/>
      <c r="S981" s="80"/>
      <c r="U981" s="80"/>
      <c r="W981" s="80"/>
      <c r="Y981" s="80"/>
      <c r="Z981" s="230"/>
      <c r="AB981" s="82"/>
      <c r="AC981" s="80"/>
      <c r="AE981" s="80"/>
      <c r="AG981" s="249"/>
      <c r="AH981" s="83"/>
      <c r="AI981" s="80"/>
      <c r="AJ981" s="95"/>
      <c r="AK981" s="80"/>
      <c r="AM981" s="80"/>
      <c r="AO981" s="84"/>
      <c r="AQ981" s="80"/>
      <c r="AS981" s="80"/>
      <c r="AU981" s="80"/>
      <c r="AV981" s="80"/>
      <c r="AX981" s="80"/>
      <c r="AY981" s="80"/>
      <c r="AZ981" s="80"/>
      <c r="BA981" s="80"/>
      <c r="BB981" s="157"/>
      <c r="BC981" s="157"/>
      <c r="BD981" s="123"/>
    </row>
    <row r="982" spans="2:56" s="79" customFormat="1" x14ac:dyDescent="0.2">
      <c r="B982" s="85"/>
      <c r="C982" s="85"/>
      <c r="D982" s="85"/>
      <c r="E982" s="85"/>
      <c r="F982" s="137"/>
      <c r="G982" s="85"/>
      <c r="J982" s="83"/>
      <c r="K982" s="80"/>
      <c r="M982" s="81"/>
      <c r="O982" s="80"/>
      <c r="Q982" s="80"/>
      <c r="S982" s="80"/>
      <c r="U982" s="80"/>
      <c r="W982" s="80"/>
      <c r="Y982" s="80"/>
      <c r="Z982" s="230"/>
      <c r="AB982" s="82"/>
      <c r="AC982" s="80"/>
      <c r="AE982" s="80"/>
      <c r="AG982" s="249"/>
      <c r="AH982" s="83"/>
      <c r="AI982" s="80"/>
      <c r="AJ982" s="95"/>
      <c r="AK982" s="80"/>
      <c r="AM982" s="80"/>
      <c r="AO982" s="84"/>
      <c r="AQ982" s="80"/>
      <c r="AS982" s="80"/>
      <c r="AU982" s="80"/>
      <c r="AV982" s="80"/>
      <c r="AX982" s="80"/>
      <c r="AY982" s="80"/>
      <c r="AZ982" s="80"/>
      <c r="BA982" s="80"/>
      <c r="BB982" s="157"/>
      <c r="BC982" s="157"/>
      <c r="BD982" s="123"/>
    </row>
    <row r="983" spans="2:56" s="79" customFormat="1" x14ac:dyDescent="0.2">
      <c r="B983" s="85"/>
      <c r="C983" s="85"/>
      <c r="D983" s="85"/>
      <c r="E983" s="85"/>
      <c r="F983" s="137"/>
      <c r="G983" s="85"/>
      <c r="J983" s="83"/>
      <c r="K983" s="80"/>
      <c r="M983" s="81"/>
      <c r="O983" s="80"/>
      <c r="Q983" s="80"/>
      <c r="S983" s="80"/>
      <c r="U983" s="80"/>
      <c r="W983" s="80"/>
      <c r="Y983" s="80"/>
      <c r="Z983" s="230"/>
      <c r="AB983" s="82"/>
      <c r="AC983" s="80"/>
      <c r="AE983" s="80"/>
      <c r="AG983" s="249"/>
      <c r="AH983" s="83"/>
      <c r="AI983" s="80"/>
      <c r="AJ983" s="95"/>
      <c r="AK983" s="80"/>
      <c r="AM983" s="80"/>
      <c r="AO983" s="84"/>
      <c r="AQ983" s="80"/>
      <c r="AS983" s="80"/>
      <c r="AU983" s="80"/>
      <c r="AV983" s="80"/>
      <c r="AX983" s="80"/>
      <c r="AY983" s="80"/>
      <c r="AZ983" s="80"/>
      <c r="BA983" s="80"/>
      <c r="BB983" s="157"/>
      <c r="BC983" s="157"/>
      <c r="BD983" s="123"/>
    </row>
    <row r="984" spans="2:56" s="79" customFormat="1" x14ac:dyDescent="0.2">
      <c r="B984" s="85"/>
      <c r="C984" s="85"/>
      <c r="D984" s="85"/>
      <c r="E984" s="85"/>
      <c r="F984" s="137"/>
      <c r="G984" s="85"/>
      <c r="J984" s="83"/>
      <c r="K984" s="80"/>
      <c r="M984" s="81"/>
      <c r="O984" s="80"/>
      <c r="Q984" s="80"/>
      <c r="S984" s="80"/>
      <c r="U984" s="80"/>
      <c r="W984" s="80"/>
      <c r="Y984" s="80"/>
      <c r="Z984" s="230"/>
      <c r="AB984" s="82"/>
      <c r="AC984" s="80"/>
      <c r="AE984" s="80"/>
      <c r="AG984" s="249"/>
      <c r="AH984" s="83"/>
      <c r="AI984" s="80"/>
      <c r="AJ984" s="95"/>
      <c r="AK984" s="80"/>
      <c r="AM984" s="80"/>
      <c r="AO984" s="84"/>
      <c r="AQ984" s="80"/>
      <c r="AS984" s="80"/>
      <c r="AU984" s="80"/>
      <c r="AV984" s="80"/>
      <c r="AX984" s="80"/>
      <c r="AY984" s="80"/>
      <c r="AZ984" s="80"/>
      <c r="BA984" s="80"/>
      <c r="BB984" s="157"/>
      <c r="BC984" s="157"/>
      <c r="BD984" s="123"/>
    </row>
    <row r="985" spans="2:56" s="79" customFormat="1" x14ac:dyDescent="0.2">
      <c r="B985" s="85"/>
      <c r="C985" s="85"/>
      <c r="D985" s="85"/>
      <c r="E985" s="85"/>
      <c r="F985" s="137"/>
      <c r="G985" s="85"/>
      <c r="J985" s="83"/>
      <c r="K985" s="80"/>
      <c r="M985" s="81"/>
      <c r="O985" s="80"/>
      <c r="Q985" s="80"/>
      <c r="S985" s="80"/>
      <c r="U985" s="80"/>
      <c r="W985" s="80"/>
      <c r="Y985" s="80"/>
      <c r="Z985" s="230"/>
      <c r="AB985" s="82"/>
      <c r="AC985" s="80"/>
      <c r="AE985" s="80"/>
      <c r="AG985" s="249"/>
      <c r="AH985" s="83"/>
      <c r="AI985" s="80"/>
      <c r="AJ985" s="95"/>
      <c r="AK985" s="80"/>
      <c r="AM985" s="80"/>
      <c r="AO985" s="84"/>
      <c r="AQ985" s="80"/>
      <c r="AS985" s="80"/>
      <c r="AU985" s="80"/>
      <c r="AV985" s="80"/>
      <c r="AX985" s="80"/>
      <c r="AY985" s="80"/>
      <c r="AZ985" s="80"/>
      <c r="BA985" s="80"/>
      <c r="BB985" s="157"/>
      <c r="BC985" s="157"/>
      <c r="BD985" s="123"/>
    </row>
    <row r="986" spans="2:56" s="79" customFormat="1" x14ac:dyDescent="0.2">
      <c r="B986" s="85"/>
      <c r="C986" s="85"/>
      <c r="D986" s="85"/>
      <c r="E986" s="85"/>
      <c r="F986" s="137"/>
      <c r="G986" s="85"/>
      <c r="J986" s="83"/>
      <c r="K986" s="80"/>
      <c r="M986" s="81"/>
      <c r="O986" s="80"/>
      <c r="Q986" s="80"/>
      <c r="S986" s="80"/>
      <c r="U986" s="80"/>
      <c r="W986" s="80"/>
      <c r="Y986" s="80"/>
      <c r="Z986" s="230"/>
      <c r="AB986" s="82"/>
      <c r="AC986" s="80"/>
      <c r="AE986" s="80"/>
      <c r="AG986" s="249"/>
      <c r="AH986" s="83"/>
      <c r="AI986" s="80"/>
      <c r="AJ986" s="95"/>
      <c r="AK986" s="80"/>
      <c r="AM986" s="80"/>
      <c r="AO986" s="84"/>
      <c r="AQ986" s="80"/>
      <c r="AS986" s="80"/>
      <c r="AU986" s="80"/>
      <c r="AV986" s="80"/>
      <c r="AX986" s="80"/>
      <c r="AY986" s="80"/>
      <c r="AZ986" s="80"/>
      <c r="BA986" s="80"/>
      <c r="BB986" s="157"/>
      <c r="BC986" s="157"/>
      <c r="BD986" s="123"/>
    </row>
    <row r="987" spans="2:56" s="79" customFormat="1" x14ac:dyDescent="0.2">
      <c r="B987" s="85"/>
      <c r="C987" s="85"/>
      <c r="D987" s="85"/>
      <c r="E987" s="85"/>
      <c r="F987" s="137"/>
      <c r="G987" s="85"/>
      <c r="J987" s="83"/>
      <c r="K987" s="80"/>
      <c r="M987" s="81"/>
      <c r="O987" s="80"/>
      <c r="Q987" s="80"/>
      <c r="S987" s="80"/>
      <c r="U987" s="80"/>
      <c r="W987" s="80"/>
      <c r="Y987" s="80"/>
      <c r="Z987" s="230"/>
      <c r="AB987" s="82"/>
      <c r="AC987" s="80"/>
      <c r="AE987" s="80"/>
      <c r="AG987" s="249"/>
      <c r="AH987" s="83"/>
      <c r="AI987" s="80"/>
      <c r="AJ987" s="95"/>
      <c r="AK987" s="80"/>
      <c r="AM987" s="80"/>
      <c r="AO987" s="84"/>
      <c r="AQ987" s="80"/>
      <c r="AS987" s="80"/>
      <c r="AU987" s="80"/>
      <c r="AV987" s="80"/>
      <c r="AX987" s="80"/>
      <c r="AY987" s="80"/>
      <c r="AZ987" s="80"/>
      <c r="BA987" s="80"/>
      <c r="BB987" s="157"/>
      <c r="BC987" s="157"/>
      <c r="BD987" s="123"/>
    </row>
    <row r="988" spans="2:56" s="79" customFormat="1" x14ac:dyDescent="0.2">
      <c r="B988" s="85"/>
      <c r="C988" s="85"/>
      <c r="D988" s="85"/>
      <c r="E988" s="85"/>
      <c r="F988" s="137"/>
      <c r="G988" s="85"/>
      <c r="J988" s="83"/>
      <c r="K988" s="80"/>
      <c r="M988" s="81"/>
      <c r="O988" s="80"/>
      <c r="Q988" s="80"/>
      <c r="S988" s="80"/>
      <c r="U988" s="80"/>
      <c r="W988" s="80"/>
      <c r="Y988" s="80"/>
      <c r="Z988" s="230"/>
      <c r="AB988" s="82"/>
      <c r="AC988" s="80"/>
      <c r="AE988" s="80"/>
      <c r="AG988" s="249"/>
      <c r="AH988" s="83"/>
      <c r="AI988" s="80"/>
      <c r="AJ988" s="95"/>
      <c r="AK988" s="80"/>
      <c r="AM988" s="80"/>
      <c r="AO988" s="84"/>
      <c r="AQ988" s="80"/>
      <c r="AS988" s="80"/>
      <c r="AU988" s="80"/>
      <c r="AV988" s="80"/>
      <c r="AX988" s="80"/>
      <c r="AY988" s="80"/>
      <c r="AZ988" s="80"/>
      <c r="BA988" s="80"/>
      <c r="BB988" s="157"/>
      <c r="BC988" s="157"/>
      <c r="BD988" s="123"/>
    </row>
    <row r="989" spans="2:56" s="79" customFormat="1" x14ac:dyDescent="0.2">
      <c r="B989" s="85"/>
      <c r="C989" s="85"/>
      <c r="D989" s="85"/>
      <c r="E989" s="85"/>
      <c r="F989" s="137"/>
      <c r="G989" s="85"/>
      <c r="J989" s="83"/>
      <c r="K989" s="80"/>
      <c r="M989" s="81"/>
      <c r="O989" s="80"/>
      <c r="Q989" s="80"/>
      <c r="S989" s="80"/>
      <c r="U989" s="80"/>
      <c r="W989" s="80"/>
      <c r="Y989" s="80"/>
      <c r="Z989" s="230"/>
      <c r="AB989" s="82"/>
      <c r="AC989" s="80"/>
      <c r="AE989" s="80"/>
      <c r="AG989" s="249"/>
      <c r="AH989" s="83"/>
      <c r="AI989" s="80"/>
      <c r="AJ989" s="95"/>
      <c r="AK989" s="80"/>
      <c r="AM989" s="80"/>
      <c r="AO989" s="84"/>
      <c r="AQ989" s="80"/>
      <c r="AS989" s="80"/>
      <c r="AU989" s="80"/>
      <c r="AV989" s="80"/>
      <c r="AX989" s="80"/>
      <c r="AY989" s="80"/>
      <c r="AZ989" s="80"/>
      <c r="BA989" s="80"/>
      <c r="BB989" s="157"/>
      <c r="BC989" s="157"/>
      <c r="BD989" s="123"/>
    </row>
    <row r="990" spans="2:56" s="79" customFormat="1" x14ac:dyDescent="0.2">
      <c r="B990" s="85"/>
      <c r="C990" s="85"/>
      <c r="D990" s="85"/>
      <c r="E990" s="85"/>
      <c r="F990" s="137"/>
      <c r="G990" s="85"/>
      <c r="J990" s="83"/>
      <c r="K990" s="80"/>
      <c r="M990" s="81"/>
      <c r="O990" s="80"/>
      <c r="Q990" s="80"/>
      <c r="S990" s="80"/>
      <c r="U990" s="80"/>
      <c r="W990" s="80"/>
      <c r="Y990" s="80"/>
      <c r="Z990" s="230"/>
      <c r="AB990" s="82"/>
      <c r="AC990" s="80"/>
      <c r="AE990" s="80"/>
      <c r="AG990" s="249"/>
      <c r="AH990" s="83"/>
      <c r="AI990" s="80"/>
      <c r="AJ990" s="95"/>
      <c r="AK990" s="80"/>
      <c r="AM990" s="80"/>
      <c r="AO990" s="84"/>
      <c r="AQ990" s="80"/>
      <c r="AS990" s="80"/>
      <c r="AU990" s="80"/>
      <c r="AV990" s="80"/>
      <c r="AX990" s="80"/>
      <c r="AY990" s="80"/>
      <c r="AZ990" s="80"/>
      <c r="BA990" s="80"/>
      <c r="BB990" s="157"/>
      <c r="BC990" s="157"/>
      <c r="BD990" s="123"/>
    </row>
    <row r="991" spans="2:56" s="79" customFormat="1" x14ac:dyDescent="0.2">
      <c r="B991" s="85"/>
      <c r="C991" s="85"/>
      <c r="D991" s="85"/>
      <c r="E991" s="85"/>
      <c r="F991" s="137"/>
      <c r="G991" s="85"/>
      <c r="J991" s="83"/>
      <c r="K991" s="80"/>
      <c r="M991" s="81"/>
      <c r="O991" s="80"/>
      <c r="Q991" s="80"/>
      <c r="S991" s="80"/>
      <c r="U991" s="80"/>
      <c r="W991" s="80"/>
      <c r="Y991" s="80"/>
      <c r="Z991" s="230"/>
      <c r="AB991" s="82"/>
      <c r="AC991" s="80"/>
      <c r="AE991" s="80"/>
      <c r="AG991" s="249"/>
      <c r="AH991" s="83"/>
      <c r="AI991" s="80"/>
      <c r="AJ991" s="95"/>
      <c r="AK991" s="80"/>
      <c r="AM991" s="80"/>
      <c r="AO991" s="84"/>
      <c r="AQ991" s="80"/>
      <c r="AS991" s="80"/>
      <c r="AU991" s="80"/>
      <c r="AV991" s="80"/>
      <c r="AX991" s="80"/>
      <c r="AY991" s="80"/>
      <c r="AZ991" s="80"/>
      <c r="BA991" s="80"/>
      <c r="BB991" s="157"/>
      <c r="BC991" s="157"/>
      <c r="BD991" s="123"/>
    </row>
    <row r="992" spans="2:56" s="79" customFormat="1" x14ac:dyDescent="0.2">
      <c r="B992" s="85"/>
      <c r="C992" s="85"/>
      <c r="D992" s="85"/>
      <c r="E992" s="85"/>
      <c r="F992" s="137"/>
      <c r="G992" s="85"/>
      <c r="J992" s="83"/>
      <c r="K992" s="80"/>
      <c r="M992" s="81"/>
      <c r="O992" s="80"/>
      <c r="Q992" s="80"/>
      <c r="S992" s="80"/>
      <c r="U992" s="80"/>
      <c r="W992" s="80"/>
      <c r="Y992" s="80"/>
      <c r="Z992" s="230"/>
      <c r="AB992" s="82"/>
      <c r="AC992" s="80"/>
      <c r="AE992" s="80"/>
      <c r="AG992" s="249"/>
      <c r="AH992" s="83"/>
      <c r="AI992" s="80"/>
      <c r="AJ992" s="95"/>
      <c r="AK992" s="80"/>
      <c r="AM992" s="80"/>
      <c r="AO992" s="84"/>
      <c r="AQ992" s="80"/>
      <c r="AS992" s="80"/>
      <c r="AU992" s="80"/>
      <c r="AV992" s="80"/>
      <c r="AX992" s="80"/>
      <c r="AY992" s="80"/>
      <c r="AZ992" s="80"/>
      <c r="BA992" s="80"/>
      <c r="BB992" s="157"/>
      <c r="BC992" s="157"/>
      <c r="BD992" s="123"/>
    </row>
    <row r="993" spans="2:56" s="79" customFormat="1" x14ac:dyDescent="0.2">
      <c r="B993" s="85"/>
      <c r="C993" s="85"/>
      <c r="D993" s="85"/>
      <c r="E993" s="85"/>
      <c r="F993" s="137"/>
      <c r="G993" s="85"/>
      <c r="J993" s="83"/>
      <c r="K993" s="80"/>
      <c r="M993" s="81"/>
      <c r="O993" s="80"/>
      <c r="Q993" s="80"/>
      <c r="S993" s="80"/>
      <c r="U993" s="80"/>
      <c r="W993" s="80"/>
      <c r="Y993" s="80"/>
      <c r="Z993" s="230"/>
      <c r="AB993" s="82"/>
      <c r="AC993" s="80"/>
      <c r="AE993" s="80"/>
      <c r="AG993" s="249"/>
      <c r="AH993" s="83"/>
      <c r="AI993" s="80"/>
      <c r="AJ993" s="95"/>
      <c r="AK993" s="80"/>
      <c r="AM993" s="80"/>
      <c r="AO993" s="84"/>
      <c r="AQ993" s="80"/>
      <c r="AS993" s="80"/>
      <c r="AU993" s="80"/>
      <c r="AV993" s="80"/>
      <c r="AX993" s="80"/>
      <c r="AY993" s="80"/>
      <c r="AZ993" s="80"/>
      <c r="BA993" s="80"/>
      <c r="BB993" s="157"/>
      <c r="BC993" s="157"/>
      <c r="BD993" s="123"/>
    </row>
    <row r="994" spans="2:56" s="79" customFormat="1" x14ac:dyDescent="0.2">
      <c r="B994" s="85"/>
      <c r="C994" s="85"/>
      <c r="D994" s="85"/>
      <c r="E994" s="85"/>
      <c r="F994" s="137"/>
      <c r="G994" s="85"/>
      <c r="J994" s="83"/>
      <c r="K994" s="80"/>
      <c r="M994" s="81"/>
      <c r="O994" s="80"/>
      <c r="Q994" s="80"/>
      <c r="S994" s="80"/>
      <c r="U994" s="80"/>
      <c r="W994" s="80"/>
      <c r="Y994" s="80"/>
      <c r="Z994" s="230"/>
      <c r="AB994" s="82"/>
      <c r="AC994" s="80"/>
      <c r="AE994" s="80"/>
      <c r="AG994" s="249"/>
      <c r="AH994" s="83"/>
      <c r="AI994" s="80"/>
      <c r="AJ994" s="95"/>
      <c r="AK994" s="80"/>
      <c r="AM994" s="80"/>
      <c r="AO994" s="84"/>
      <c r="AQ994" s="80"/>
      <c r="AS994" s="80"/>
      <c r="AU994" s="80"/>
      <c r="AV994" s="80"/>
      <c r="AX994" s="80"/>
      <c r="AY994" s="80"/>
      <c r="AZ994" s="80"/>
      <c r="BA994" s="80"/>
      <c r="BB994" s="157"/>
      <c r="BC994" s="157"/>
      <c r="BD994" s="123"/>
    </row>
    <row r="995" spans="2:56" s="79" customFormat="1" x14ac:dyDescent="0.2">
      <c r="B995" s="85"/>
      <c r="C995" s="85"/>
      <c r="D995" s="85"/>
      <c r="E995" s="85"/>
      <c r="F995" s="137"/>
      <c r="G995" s="85"/>
      <c r="J995" s="83"/>
      <c r="K995" s="80"/>
      <c r="M995" s="81"/>
      <c r="O995" s="80"/>
      <c r="Q995" s="80"/>
      <c r="S995" s="80"/>
      <c r="U995" s="80"/>
      <c r="W995" s="80"/>
      <c r="Y995" s="80"/>
      <c r="Z995" s="230"/>
      <c r="AB995" s="82"/>
      <c r="AC995" s="80"/>
      <c r="AE995" s="80"/>
      <c r="AG995" s="249"/>
      <c r="AH995" s="83"/>
      <c r="AI995" s="80"/>
      <c r="AJ995" s="95"/>
      <c r="AK995" s="80"/>
      <c r="AM995" s="80"/>
      <c r="AO995" s="84"/>
      <c r="AQ995" s="80"/>
      <c r="AS995" s="80"/>
      <c r="AU995" s="80"/>
      <c r="AV995" s="80"/>
      <c r="AX995" s="80"/>
      <c r="AY995" s="80"/>
      <c r="AZ995" s="80"/>
      <c r="BA995" s="80"/>
      <c r="BB995" s="157"/>
      <c r="BC995" s="157"/>
      <c r="BD995" s="123"/>
    </row>
    <row r="996" spans="2:56" s="79" customFormat="1" x14ac:dyDescent="0.2">
      <c r="B996" s="85"/>
      <c r="C996" s="85"/>
      <c r="D996" s="85"/>
      <c r="E996" s="85"/>
      <c r="F996" s="137"/>
      <c r="G996" s="85"/>
      <c r="J996" s="83"/>
      <c r="K996" s="80"/>
      <c r="M996" s="81"/>
      <c r="O996" s="80"/>
      <c r="Q996" s="80"/>
      <c r="S996" s="80"/>
      <c r="U996" s="80"/>
      <c r="W996" s="80"/>
      <c r="Y996" s="80"/>
      <c r="Z996" s="230"/>
      <c r="AB996" s="82"/>
      <c r="AC996" s="80"/>
      <c r="AE996" s="80"/>
      <c r="AG996" s="249"/>
      <c r="AH996" s="83"/>
      <c r="AI996" s="80"/>
      <c r="AJ996" s="95"/>
      <c r="AK996" s="80"/>
      <c r="AM996" s="80"/>
      <c r="AO996" s="84"/>
      <c r="AQ996" s="80"/>
      <c r="AS996" s="80"/>
      <c r="AU996" s="80"/>
      <c r="AV996" s="80"/>
      <c r="AX996" s="80"/>
      <c r="AY996" s="80"/>
      <c r="AZ996" s="80"/>
      <c r="BA996" s="80"/>
      <c r="BB996" s="157"/>
      <c r="BC996" s="157"/>
      <c r="BD996" s="123"/>
    </row>
    <row r="997" spans="2:56" s="79" customFormat="1" x14ac:dyDescent="0.2">
      <c r="B997" s="85"/>
      <c r="C997" s="85"/>
      <c r="D997" s="85"/>
      <c r="E997" s="85"/>
      <c r="F997" s="137"/>
      <c r="G997" s="85"/>
      <c r="J997" s="83"/>
      <c r="K997" s="80"/>
      <c r="M997" s="81"/>
      <c r="O997" s="80"/>
      <c r="Q997" s="80"/>
      <c r="S997" s="80"/>
      <c r="U997" s="80"/>
      <c r="W997" s="80"/>
      <c r="Y997" s="80"/>
      <c r="Z997" s="230"/>
      <c r="AB997" s="82"/>
      <c r="AC997" s="80"/>
      <c r="AE997" s="80"/>
      <c r="AG997" s="249"/>
      <c r="AH997" s="83"/>
      <c r="AI997" s="80"/>
      <c r="AJ997" s="95"/>
      <c r="AK997" s="80"/>
      <c r="AM997" s="80"/>
      <c r="AO997" s="84"/>
      <c r="AQ997" s="80"/>
      <c r="AS997" s="80"/>
      <c r="AU997" s="80"/>
      <c r="AV997" s="80"/>
      <c r="AX997" s="80"/>
      <c r="AY997" s="80"/>
      <c r="AZ997" s="80"/>
      <c r="BA997" s="80"/>
      <c r="BB997" s="157"/>
      <c r="BC997" s="157"/>
      <c r="BD997" s="123"/>
    </row>
    <row r="998" spans="2:56" s="79" customFormat="1" x14ac:dyDescent="0.2">
      <c r="B998" s="85"/>
      <c r="C998" s="85"/>
      <c r="D998" s="85"/>
      <c r="E998" s="85"/>
      <c r="F998" s="137"/>
      <c r="G998" s="85"/>
      <c r="J998" s="83"/>
      <c r="K998" s="80"/>
      <c r="M998" s="81"/>
      <c r="O998" s="80"/>
      <c r="Q998" s="80"/>
      <c r="S998" s="80"/>
      <c r="U998" s="80"/>
      <c r="W998" s="80"/>
      <c r="Y998" s="80"/>
      <c r="Z998" s="230"/>
      <c r="AB998" s="82"/>
      <c r="AC998" s="80"/>
      <c r="AE998" s="80"/>
      <c r="AG998" s="249"/>
      <c r="AH998" s="83"/>
      <c r="AI998" s="80"/>
      <c r="AJ998" s="95"/>
      <c r="AK998" s="80"/>
      <c r="AM998" s="80"/>
      <c r="AO998" s="84"/>
      <c r="AQ998" s="80"/>
      <c r="AS998" s="80"/>
      <c r="AU998" s="80"/>
      <c r="AV998" s="80"/>
      <c r="AX998" s="80"/>
      <c r="AY998" s="80"/>
      <c r="AZ998" s="80"/>
      <c r="BA998" s="80"/>
      <c r="BB998" s="157"/>
      <c r="BC998" s="157"/>
      <c r="BD998" s="123"/>
    </row>
    <row r="999" spans="2:56" s="79" customFormat="1" x14ac:dyDescent="0.2">
      <c r="B999" s="85"/>
      <c r="C999" s="85"/>
      <c r="D999" s="85"/>
      <c r="E999" s="85"/>
      <c r="F999" s="137"/>
      <c r="G999" s="85"/>
      <c r="J999" s="83"/>
      <c r="K999" s="80"/>
      <c r="M999" s="81"/>
      <c r="O999" s="80"/>
      <c r="Q999" s="80"/>
      <c r="S999" s="80"/>
      <c r="U999" s="80"/>
      <c r="W999" s="80"/>
      <c r="Y999" s="80"/>
      <c r="Z999" s="230"/>
      <c r="AB999" s="82"/>
      <c r="AC999" s="80"/>
      <c r="AE999" s="80"/>
      <c r="AG999" s="249"/>
      <c r="AH999" s="83"/>
      <c r="AI999" s="80"/>
      <c r="AJ999" s="95"/>
      <c r="AK999" s="80"/>
      <c r="AM999" s="80"/>
      <c r="AO999" s="84"/>
      <c r="AQ999" s="80"/>
      <c r="AS999" s="80"/>
      <c r="AU999" s="80"/>
      <c r="AV999" s="80"/>
      <c r="AX999" s="80"/>
      <c r="AY999" s="80"/>
      <c r="AZ999" s="80"/>
      <c r="BA999" s="80"/>
      <c r="BB999" s="157"/>
      <c r="BC999" s="157"/>
      <c r="BD999" s="123"/>
    </row>
    <row r="1000" spans="2:56" s="79" customFormat="1" x14ac:dyDescent="0.2">
      <c r="B1000" s="85"/>
      <c r="C1000" s="85"/>
      <c r="D1000" s="85"/>
      <c r="E1000" s="85"/>
      <c r="F1000" s="137"/>
      <c r="G1000" s="85"/>
      <c r="J1000" s="83"/>
      <c r="K1000" s="80"/>
      <c r="M1000" s="81"/>
      <c r="O1000" s="80"/>
      <c r="Q1000" s="80"/>
      <c r="S1000" s="80"/>
      <c r="U1000" s="80"/>
      <c r="W1000" s="80"/>
      <c r="Y1000" s="80"/>
      <c r="Z1000" s="230"/>
      <c r="AB1000" s="82"/>
      <c r="AC1000" s="80"/>
      <c r="AE1000" s="80"/>
      <c r="AG1000" s="249"/>
      <c r="AH1000" s="83"/>
      <c r="AI1000" s="80"/>
      <c r="AJ1000" s="95"/>
      <c r="AK1000" s="80"/>
      <c r="AM1000" s="80"/>
      <c r="AO1000" s="84"/>
      <c r="AQ1000" s="80"/>
      <c r="AS1000" s="80"/>
      <c r="AU1000" s="80"/>
      <c r="AV1000" s="80"/>
      <c r="AX1000" s="80"/>
      <c r="AY1000" s="80"/>
      <c r="AZ1000" s="80"/>
      <c r="BA1000" s="80"/>
      <c r="BB1000" s="157"/>
      <c r="BC1000" s="157"/>
      <c r="BD1000" s="123"/>
    </row>
    <row r="1001" spans="2:56" s="79" customFormat="1" x14ac:dyDescent="0.2">
      <c r="B1001" s="85"/>
      <c r="C1001" s="85"/>
      <c r="D1001" s="85"/>
      <c r="E1001" s="85"/>
      <c r="F1001" s="137"/>
      <c r="G1001" s="85"/>
      <c r="J1001" s="83"/>
      <c r="K1001" s="80"/>
      <c r="M1001" s="81"/>
      <c r="O1001" s="80"/>
      <c r="Q1001" s="80"/>
      <c r="S1001" s="80"/>
      <c r="U1001" s="80"/>
      <c r="W1001" s="80"/>
      <c r="Y1001" s="80"/>
      <c r="Z1001" s="230"/>
      <c r="AB1001" s="82"/>
      <c r="AC1001" s="80"/>
      <c r="AE1001" s="80"/>
      <c r="AG1001" s="249"/>
      <c r="AH1001" s="83"/>
      <c r="AI1001" s="80"/>
      <c r="AJ1001" s="95"/>
      <c r="AK1001" s="80"/>
      <c r="AM1001" s="80"/>
      <c r="AO1001" s="84"/>
      <c r="AQ1001" s="80"/>
      <c r="AS1001" s="80"/>
      <c r="AU1001" s="80"/>
      <c r="AV1001" s="80"/>
      <c r="AX1001" s="80"/>
      <c r="AY1001" s="80"/>
      <c r="AZ1001" s="80"/>
      <c r="BA1001" s="80"/>
      <c r="BB1001" s="157"/>
      <c r="BC1001" s="157"/>
      <c r="BD1001" s="123"/>
    </row>
    <row r="1002" spans="2:56" s="79" customFormat="1" x14ac:dyDescent="0.2">
      <c r="B1002" s="85"/>
      <c r="C1002" s="85"/>
      <c r="D1002" s="85"/>
      <c r="E1002" s="85"/>
      <c r="F1002" s="137"/>
      <c r="G1002" s="85"/>
      <c r="J1002" s="83"/>
      <c r="K1002" s="80"/>
      <c r="M1002" s="81"/>
      <c r="O1002" s="80"/>
      <c r="Q1002" s="80"/>
      <c r="S1002" s="80"/>
      <c r="U1002" s="80"/>
      <c r="W1002" s="80"/>
      <c r="Y1002" s="80"/>
      <c r="Z1002" s="230"/>
      <c r="AB1002" s="82"/>
      <c r="AC1002" s="80"/>
      <c r="AE1002" s="80"/>
      <c r="AG1002" s="249"/>
      <c r="AH1002" s="83"/>
      <c r="AI1002" s="80"/>
      <c r="AJ1002" s="95"/>
      <c r="AK1002" s="80"/>
      <c r="AM1002" s="80"/>
      <c r="AO1002" s="84"/>
      <c r="AQ1002" s="80"/>
      <c r="AS1002" s="80"/>
      <c r="AU1002" s="80"/>
      <c r="AV1002" s="80"/>
      <c r="AX1002" s="80"/>
      <c r="AY1002" s="80"/>
      <c r="AZ1002" s="80"/>
      <c r="BA1002" s="80"/>
      <c r="BB1002" s="157"/>
      <c r="BC1002" s="157"/>
      <c r="BD1002" s="123"/>
    </row>
    <row r="1003" spans="2:56" s="79" customFormat="1" x14ac:dyDescent="0.2">
      <c r="B1003" s="85"/>
      <c r="C1003" s="85"/>
      <c r="D1003" s="85"/>
      <c r="E1003" s="85"/>
      <c r="F1003" s="137"/>
      <c r="G1003" s="85"/>
      <c r="J1003" s="83"/>
      <c r="K1003" s="80"/>
      <c r="M1003" s="81"/>
      <c r="O1003" s="80"/>
      <c r="Q1003" s="80"/>
      <c r="S1003" s="80"/>
      <c r="U1003" s="80"/>
      <c r="W1003" s="80"/>
      <c r="Y1003" s="80"/>
      <c r="Z1003" s="230"/>
      <c r="AB1003" s="82"/>
      <c r="AC1003" s="80"/>
      <c r="AE1003" s="80"/>
      <c r="AG1003" s="249"/>
      <c r="AH1003" s="83"/>
      <c r="AI1003" s="80"/>
      <c r="AJ1003" s="95"/>
      <c r="AK1003" s="80"/>
      <c r="AM1003" s="80"/>
      <c r="AO1003" s="84"/>
      <c r="AQ1003" s="80"/>
      <c r="AS1003" s="80"/>
      <c r="AU1003" s="80"/>
      <c r="AV1003" s="80"/>
      <c r="AX1003" s="80"/>
      <c r="AY1003" s="80"/>
      <c r="AZ1003" s="80"/>
      <c r="BA1003" s="80"/>
      <c r="BB1003" s="157"/>
      <c r="BC1003" s="157"/>
      <c r="BD1003" s="123"/>
    </row>
    <row r="1004" spans="2:56" s="79" customFormat="1" x14ac:dyDescent="0.2">
      <c r="B1004" s="85"/>
      <c r="C1004" s="85"/>
      <c r="D1004" s="85"/>
      <c r="E1004" s="85"/>
      <c r="F1004" s="137"/>
      <c r="G1004" s="85"/>
      <c r="J1004" s="83"/>
      <c r="K1004" s="80"/>
      <c r="M1004" s="81"/>
      <c r="O1004" s="80"/>
      <c r="Q1004" s="80"/>
      <c r="S1004" s="80"/>
      <c r="U1004" s="80"/>
      <c r="W1004" s="80"/>
      <c r="Y1004" s="80"/>
      <c r="Z1004" s="230"/>
      <c r="AB1004" s="82"/>
      <c r="AC1004" s="80"/>
      <c r="AE1004" s="80"/>
      <c r="AG1004" s="249"/>
      <c r="AH1004" s="83"/>
      <c r="AI1004" s="80"/>
      <c r="AJ1004" s="95"/>
      <c r="AK1004" s="80"/>
      <c r="AM1004" s="80"/>
      <c r="AO1004" s="84"/>
      <c r="AQ1004" s="80"/>
      <c r="AS1004" s="80"/>
      <c r="AU1004" s="80"/>
      <c r="AV1004" s="80"/>
      <c r="AX1004" s="80"/>
      <c r="AY1004" s="80"/>
      <c r="AZ1004" s="80"/>
      <c r="BA1004" s="80"/>
      <c r="BB1004" s="157"/>
      <c r="BC1004" s="157"/>
      <c r="BD1004" s="123"/>
    </row>
    <row r="1005" spans="2:56" s="79" customFormat="1" x14ac:dyDescent="0.2">
      <c r="B1005" s="85"/>
      <c r="C1005" s="85"/>
      <c r="D1005" s="85"/>
      <c r="E1005" s="85"/>
      <c r="F1005" s="137"/>
      <c r="G1005" s="85"/>
      <c r="J1005" s="83"/>
      <c r="K1005" s="80"/>
      <c r="M1005" s="81"/>
      <c r="O1005" s="80"/>
      <c r="Q1005" s="80"/>
      <c r="S1005" s="80"/>
      <c r="U1005" s="80"/>
      <c r="W1005" s="80"/>
      <c r="Y1005" s="80"/>
      <c r="Z1005" s="230"/>
      <c r="AB1005" s="82"/>
      <c r="AC1005" s="80"/>
      <c r="AE1005" s="80"/>
      <c r="AG1005" s="249"/>
      <c r="AH1005" s="83"/>
      <c r="AI1005" s="80"/>
      <c r="AJ1005" s="95"/>
      <c r="AK1005" s="80"/>
      <c r="AM1005" s="80"/>
      <c r="AO1005" s="84"/>
      <c r="AQ1005" s="80"/>
      <c r="AS1005" s="80"/>
      <c r="AU1005" s="80"/>
      <c r="AV1005" s="80"/>
      <c r="AX1005" s="80"/>
      <c r="AY1005" s="80"/>
      <c r="AZ1005" s="80"/>
      <c r="BA1005" s="80"/>
      <c r="BB1005" s="157"/>
      <c r="BC1005" s="157"/>
      <c r="BD1005" s="123"/>
    </row>
    <row r="1006" spans="2:56" s="79" customFormat="1" x14ac:dyDescent="0.2">
      <c r="B1006" s="85"/>
      <c r="C1006" s="85"/>
      <c r="D1006" s="85"/>
      <c r="E1006" s="85"/>
      <c r="F1006" s="137"/>
      <c r="G1006" s="85"/>
      <c r="J1006" s="83"/>
      <c r="K1006" s="80"/>
      <c r="M1006" s="81"/>
      <c r="O1006" s="80"/>
      <c r="Q1006" s="80"/>
      <c r="S1006" s="80"/>
      <c r="U1006" s="80"/>
      <c r="W1006" s="80"/>
      <c r="Y1006" s="80"/>
      <c r="Z1006" s="230"/>
      <c r="AB1006" s="82"/>
      <c r="AC1006" s="80"/>
      <c r="AE1006" s="80"/>
      <c r="AG1006" s="249"/>
      <c r="AH1006" s="83"/>
      <c r="AI1006" s="80"/>
      <c r="AJ1006" s="95"/>
      <c r="AK1006" s="80"/>
      <c r="AM1006" s="80"/>
      <c r="AO1006" s="84"/>
      <c r="AQ1006" s="80"/>
      <c r="AS1006" s="80"/>
      <c r="AU1006" s="80"/>
      <c r="AV1006" s="80"/>
      <c r="AX1006" s="80"/>
      <c r="AY1006" s="80"/>
      <c r="AZ1006" s="80"/>
      <c r="BA1006" s="80"/>
      <c r="BB1006" s="157"/>
      <c r="BC1006" s="157"/>
      <c r="BD1006" s="123"/>
    </row>
    <row r="1007" spans="2:56" s="79" customFormat="1" x14ac:dyDescent="0.2">
      <c r="B1007" s="85"/>
      <c r="C1007" s="85"/>
      <c r="D1007" s="85"/>
      <c r="E1007" s="85"/>
      <c r="F1007" s="137"/>
      <c r="G1007" s="85"/>
      <c r="J1007" s="83"/>
      <c r="K1007" s="80"/>
      <c r="M1007" s="81"/>
      <c r="O1007" s="80"/>
      <c r="Q1007" s="80"/>
      <c r="S1007" s="80"/>
      <c r="U1007" s="80"/>
      <c r="W1007" s="80"/>
      <c r="Y1007" s="80"/>
      <c r="Z1007" s="230"/>
      <c r="AB1007" s="82"/>
      <c r="AC1007" s="80"/>
      <c r="AE1007" s="80"/>
      <c r="AG1007" s="249"/>
      <c r="AH1007" s="83"/>
      <c r="AI1007" s="80"/>
      <c r="AJ1007" s="95"/>
      <c r="AK1007" s="80"/>
      <c r="AM1007" s="80"/>
      <c r="AO1007" s="84"/>
      <c r="AQ1007" s="80"/>
      <c r="AS1007" s="80"/>
      <c r="AU1007" s="80"/>
      <c r="AV1007" s="80"/>
      <c r="AX1007" s="80"/>
      <c r="AY1007" s="80"/>
      <c r="AZ1007" s="80"/>
      <c r="BA1007" s="80"/>
      <c r="BB1007" s="157"/>
      <c r="BC1007" s="157"/>
      <c r="BD1007" s="123"/>
    </row>
    <row r="1008" spans="2:56" s="79" customFormat="1" x14ac:dyDescent="0.2">
      <c r="B1008" s="85"/>
      <c r="C1008" s="85"/>
      <c r="D1008" s="85"/>
      <c r="E1008" s="85"/>
      <c r="F1008" s="137"/>
      <c r="G1008" s="85"/>
      <c r="J1008" s="83"/>
      <c r="K1008" s="80"/>
      <c r="M1008" s="81"/>
      <c r="O1008" s="80"/>
      <c r="Q1008" s="80"/>
      <c r="S1008" s="80"/>
      <c r="U1008" s="80"/>
      <c r="W1008" s="80"/>
      <c r="Y1008" s="80"/>
      <c r="Z1008" s="230"/>
      <c r="AB1008" s="82"/>
      <c r="AC1008" s="80"/>
      <c r="AE1008" s="80"/>
      <c r="AG1008" s="249"/>
      <c r="AH1008" s="83"/>
      <c r="AI1008" s="80"/>
      <c r="AJ1008" s="95"/>
      <c r="AK1008" s="80"/>
      <c r="AM1008" s="80"/>
      <c r="AO1008" s="84"/>
      <c r="AQ1008" s="80"/>
      <c r="AS1008" s="80"/>
      <c r="AU1008" s="80"/>
      <c r="AV1008" s="80"/>
      <c r="AX1008" s="80"/>
      <c r="AY1008" s="80"/>
      <c r="AZ1008" s="80"/>
      <c r="BA1008" s="80"/>
      <c r="BB1008" s="157"/>
      <c r="BC1008" s="157"/>
      <c r="BD1008" s="123"/>
    </row>
    <row r="1009" spans="2:56" s="79" customFormat="1" x14ac:dyDescent="0.2">
      <c r="B1009" s="85"/>
      <c r="C1009" s="85"/>
      <c r="D1009" s="85"/>
      <c r="E1009" s="85"/>
      <c r="F1009" s="137"/>
      <c r="G1009" s="85"/>
      <c r="J1009" s="83"/>
      <c r="K1009" s="80"/>
      <c r="M1009" s="81"/>
      <c r="O1009" s="80"/>
      <c r="Q1009" s="80"/>
      <c r="S1009" s="80"/>
      <c r="U1009" s="80"/>
      <c r="W1009" s="80"/>
      <c r="Y1009" s="80"/>
      <c r="Z1009" s="230"/>
      <c r="AB1009" s="82"/>
      <c r="AC1009" s="80"/>
      <c r="AE1009" s="80"/>
      <c r="AG1009" s="249"/>
      <c r="AH1009" s="83"/>
      <c r="AI1009" s="80"/>
      <c r="AJ1009" s="95"/>
      <c r="AK1009" s="80"/>
      <c r="AM1009" s="80"/>
      <c r="AO1009" s="84"/>
      <c r="AQ1009" s="80"/>
      <c r="AS1009" s="80"/>
      <c r="AU1009" s="80"/>
      <c r="AV1009" s="80"/>
      <c r="AX1009" s="80"/>
      <c r="AY1009" s="80"/>
      <c r="AZ1009" s="80"/>
      <c r="BA1009" s="80"/>
      <c r="BB1009" s="157"/>
      <c r="BC1009" s="157"/>
      <c r="BD1009" s="123"/>
    </row>
    <row r="1010" spans="2:56" s="79" customFormat="1" x14ac:dyDescent="0.2">
      <c r="B1010" s="85"/>
      <c r="C1010" s="85"/>
      <c r="D1010" s="85"/>
      <c r="E1010" s="85"/>
      <c r="F1010" s="137"/>
      <c r="G1010" s="85"/>
      <c r="J1010" s="83"/>
      <c r="K1010" s="80"/>
      <c r="M1010" s="81"/>
      <c r="O1010" s="80"/>
      <c r="Q1010" s="80"/>
      <c r="S1010" s="80"/>
      <c r="U1010" s="80"/>
      <c r="W1010" s="80"/>
      <c r="Y1010" s="80"/>
      <c r="Z1010" s="230"/>
      <c r="AB1010" s="82"/>
      <c r="AC1010" s="80"/>
      <c r="AE1010" s="80"/>
      <c r="AG1010" s="249"/>
      <c r="AH1010" s="83"/>
      <c r="AI1010" s="80"/>
      <c r="AJ1010" s="95"/>
      <c r="AK1010" s="80"/>
      <c r="AM1010" s="80"/>
      <c r="AO1010" s="84"/>
      <c r="AQ1010" s="80"/>
      <c r="AS1010" s="80"/>
      <c r="AU1010" s="80"/>
      <c r="AV1010" s="80"/>
      <c r="AX1010" s="80"/>
      <c r="AY1010" s="80"/>
      <c r="AZ1010" s="80"/>
      <c r="BA1010" s="80"/>
      <c r="BB1010" s="157"/>
      <c r="BC1010" s="157"/>
      <c r="BD1010" s="123"/>
    </row>
    <row r="1011" spans="2:56" s="79" customFormat="1" x14ac:dyDescent="0.2">
      <c r="B1011" s="85"/>
      <c r="C1011" s="85"/>
      <c r="D1011" s="85"/>
      <c r="E1011" s="85"/>
      <c r="F1011" s="137"/>
      <c r="G1011" s="85"/>
      <c r="J1011" s="83"/>
      <c r="K1011" s="80"/>
      <c r="M1011" s="81"/>
      <c r="O1011" s="80"/>
      <c r="Q1011" s="80"/>
      <c r="S1011" s="80"/>
      <c r="U1011" s="80"/>
      <c r="W1011" s="80"/>
      <c r="Y1011" s="80"/>
      <c r="Z1011" s="230"/>
      <c r="AB1011" s="82"/>
      <c r="AC1011" s="80"/>
      <c r="AE1011" s="80"/>
      <c r="AG1011" s="249"/>
      <c r="AH1011" s="83"/>
      <c r="AI1011" s="80"/>
      <c r="AJ1011" s="95"/>
      <c r="AK1011" s="80"/>
      <c r="AM1011" s="80"/>
      <c r="AO1011" s="84"/>
      <c r="AQ1011" s="80"/>
      <c r="AS1011" s="80"/>
      <c r="AU1011" s="80"/>
      <c r="AV1011" s="80"/>
      <c r="AX1011" s="80"/>
      <c r="AY1011" s="80"/>
      <c r="AZ1011" s="80"/>
      <c r="BA1011" s="80"/>
      <c r="BB1011" s="157"/>
      <c r="BC1011" s="157"/>
      <c r="BD1011" s="123"/>
    </row>
    <row r="1012" spans="2:56" s="79" customFormat="1" x14ac:dyDescent="0.2">
      <c r="B1012" s="85"/>
      <c r="C1012" s="85"/>
      <c r="D1012" s="85"/>
      <c r="E1012" s="85"/>
      <c r="F1012" s="137"/>
      <c r="G1012" s="85"/>
      <c r="J1012" s="83"/>
      <c r="K1012" s="80"/>
      <c r="M1012" s="81"/>
      <c r="O1012" s="80"/>
      <c r="Q1012" s="80"/>
      <c r="S1012" s="80"/>
      <c r="U1012" s="80"/>
      <c r="W1012" s="80"/>
      <c r="Y1012" s="80"/>
      <c r="Z1012" s="230"/>
      <c r="AB1012" s="82"/>
      <c r="AC1012" s="80"/>
      <c r="AE1012" s="80"/>
      <c r="AG1012" s="249"/>
      <c r="AH1012" s="83"/>
      <c r="AI1012" s="80"/>
      <c r="AJ1012" s="95"/>
      <c r="AK1012" s="80"/>
      <c r="AM1012" s="80"/>
      <c r="AO1012" s="84"/>
      <c r="AQ1012" s="80"/>
      <c r="AS1012" s="80"/>
      <c r="AU1012" s="80"/>
      <c r="AV1012" s="80"/>
      <c r="AX1012" s="80"/>
      <c r="AY1012" s="80"/>
      <c r="AZ1012" s="80"/>
      <c r="BA1012" s="80"/>
      <c r="BB1012" s="157"/>
      <c r="BC1012" s="157"/>
      <c r="BD1012" s="123"/>
    </row>
    <row r="1013" spans="2:56" s="79" customFormat="1" x14ac:dyDescent="0.2">
      <c r="B1013" s="85"/>
      <c r="C1013" s="85"/>
      <c r="D1013" s="85"/>
      <c r="E1013" s="85"/>
      <c r="F1013" s="137"/>
      <c r="G1013" s="85"/>
      <c r="J1013" s="83"/>
      <c r="K1013" s="80"/>
      <c r="M1013" s="81"/>
      <c r="O1013" s="80"/>
      <c r="Q1013" s="80"/>
      <c r="S1013" s="80"/>
      <c r="U1013" s="80"/>
      <c r="W1013" s="80"/>
      <c r="Y1013" s="80"/>
      <c r="Z1013" s="230"/>
      <c r="AB1013" s="82"/>
      <c r="AC1013" s="80"/>
      <c r="AE1013" s="80"/>
      <c r="AG1013" s="249"/>
      <c r="AH1013" s="83"/>
      <c r="AI1013" s="80"/>
      <c r="AJ1013" s="95"/>
      <c r="AK1013" s="80"/>
      <c r="AM1013" s="80"/>
      <c r="AO1013" s="84"/>
      <c r="AQ1013" s="80"/>
      <c r="AS1013" s="80"/>
      <c r="AU1013" s="80"/>
      <c r="AV1013" s="80"/>
      <c r="AX1013" s="80"/>
      <c r="AY1013" s="80"/>
      <c r="AZ1013" s="80"/>
      <c r="BA1013" s="80"/>
      <c r="BB1013" s="157"/>
      <c r="BC1013" s="157"/>
      <c r="BD1013" s="123"/>
    </row>
    <row r="1014" spans="2:56" s="79" customFormat="1" x14ac:dyDescent="0.2">
      <c r="B1014" s="85"/>
      <c r="C1014" s="85"/>
      <c r="D1014" s="85"/>
      <c r="E1014" s="85"/>
      <c r="F1014" s="137"/>
      <c r="G1014" s="85"/>
      <c r="J1014" s="83"/>
      <c r="K1014" s="80"/>
      <c r="M1014" s="81"/>
      <c r="O1014" s="80"/>
      <c r="Q1014" s="80"/>
      <c r="S1014" s="80"/>
      <c r="U1014" s="80"/>
      <c r="W1014" s="80"/>
      <c r="Y1014" s="80"/>
      <c r="Z1014" s="230"/>
      <c r="AB1014" s="82"/>
      <c r="AC1014" s="80"/>
      <c r="AE1014" s="80"/>
      <c r="AG1014" s="249"/>
      <c r="AH1014" s="83"/>
      <c r="AI1014" s="80"/>
      <c r="AJ1014" s="95"/>
      <c r="AK1014" s="80"/>
      <c r="AM1014" s="80"/>
      <c r="AO1014" s="84"/>
      <c r="AQ1014" s="80"/>
      <c r="AS1014" s="80"/>
      <c r="AU1014" s="80"/>
      <c r="AV1014" s="80"/>
      <c r="AX1014" s="80"/>
      <c r="AY1014" s="80"/>
      <c r="AZ1014" s="80"/>
      <c r="BA1014" s="80"/>
      <c r="BB1014" s="157"/>
      <c r="BC1014" s="157"/>
      <c r="BD1014" s="123"/>
    </row>
    <row r="1015" spans="2:56" s="79" customFormat="1" x14ac:dyDescent="0.2">
      <c r="B1015" s="85"/>
      <c r="C1015" s="85"/>
      <c r="D1015" s="85"/>
      <c r="E1015" s="85"/>
      <c r="F1015" s="137"/>
      <c r="G1015" s="85"/>
      <c r="J1015" s="83"/>
      <c r="K1015" s="80"/>
      <c r="M1015" s="81"/>
      <c r="O1015" s="80"/>
      <c r="Q1015" s="80"/>
      <c r="S1015" s="80"/>
      <c r="U1015" s="80"/>
      <c r="W1015" s="80"/>
      <c r="Y1015" s="80"/>
      <c r="Z1015" s="230"/>
      <c r="AB1015" s="82"/>
      <c r="AC1015" s="80"/>
      <c r="AE1015" s="80"/>
      <c r="AG1015" s="249"/>
      <c r="AH1015" s="83"/>
      <c r="AI1015" s="80"/>
      <c r="AJ1015" s="95"/>
      <c r="AK1015" s="80"/>
      <c r="AM1015" s="80"/>
      <c r="AO1015" s="84"/>
      <c r="AQ1015" s="80"/>
      <c r="AS1015" s="80"/>
      <c r="AU1015" s="80"/>
      <c r="AV1015" s="80"/>
      <c r="AX1015" s="80"/>
      <c r="AY1015" s="80"/>
      <c r="AZ1015" s="80"/>
      <c r="BA1015" s="80"/>
      <c r="BB1015" s="157"/>
      <c r="BC1015" s="157"/>
      <c r="BD1015" s="123"/>
    </row>
    <row r="1016" spans="2:56" s="79" customFormat="1" x14ac:dyDescent="0.2">
      <c r="B1016" s="85"/>
      <c r="C1016" s="85"/>
      <c r="D1016" s="85"/>
      <c r="E1016" s="85"/>
      <c r="F1016" s="137"/>
      <c r="G1016" s="85"/>
      <c r="J1016" s="83"/>
      <c r="K1016" s="80"/>
      <c r="M1016" s="81"/>
      <c r="O1016" s="80"/>
      <c r="Q1016" s="80"/>
      <c r="S1016" s="80"/>
      <c r="U1016" s="80"/>
      <c r="W1016" s="80"/>
      <c r="Y1016" s="80"/>
      <c r="Z1016" s="230"/>
      <c r="AB1016" s="82"/>
      <c r="AC1016" s="80"/>
      <c r="AE1016" s="80"/>
      <c r="AG1016" s="249"/>
      <c r="AH1016" s="83"/>
      <c r="AI1016" s="80"/>
      <c r="AJ1016" s="95"/>
      <c r="AK1016" s="80"/>
      <c r="AM1016" s="80"/>
      <c r="AO1016" s="84"/>
      <c r="AQ1016" s="80"/>
      <c r="AS1016" s="80"/>
      <c r="AU1016" s="80"/>
      <c r="AV1016" s="80"/>
      <c r="AX1016" s="80"/>
      <c r="AY1016" s="80"/>
      <c r="AZ1016" s="80"/>
      <c r="BA1016" s="80"/>
      <c r="BB1016" s="157"/>
      <c r="BC1016" s="157"/>
      <c r="BD1016" s="123"/>
    </row>
    <row r="1017" spans="2:56" s="79" customFormat="1" x14ac:dyDescent="0.2">
      <c r="B1017" s="85"/>
      <c r="C1017" s="85"/>
      <c r="D1017" s="85"/>
      <c r="E1017" s="85"/>
      <c r="F1017" s="137"/>
      <c r="G1017" s="85"/>
      <c r="J1017" s="83"/>
      <c r="K1017" s="80"/>
      <c r="M1017" s="81"/>
      <c r="O1017" s="80"/>
      <c r="Q1017" s="80"/>
      <c r="S1017" s="80"/>
      <c r="U1017" s="80"/>
      <c r="W1017" s="80"/>
      <c r="Y1017" s="80"/>
      <c r="Z1017" s="230"/>
      <c r="AB1017" s="82"/>
      <c r="AC1017" s="80"/>
      <c r="AE1017" s="80"/>
      <c r="AG1017" s="249"/>
      <c r="AH1017" s="83"/>
      <c r="AI1017" s="80"/>
      <c r="AJ1017" s="95"/>
      <c r="AK1017" s="80"/>
      <c r="AM1017" s="80"/>
      <c r="AO1017" s="84"/>
      <c r="AQ1017" s="80"/>
      <c r="AS1017" s="80"/>
      <c r="AU1017" s="80"/>
      <c r="AV1017" s="80"/>
      <c r="AX1017" s="80"/>
      <c r="AY1017" s="80"/>
      <c r="AZ1017" s="80"/>
      <c r="BA1017" s="80"/>
      <c r="BB1017" s="157"/>
      <c r="BC1017" s="157"/>
      <c r="BD1017" s="123"/>
    </row>
    <row r="1018" spans="2:56" s="79" customFormat="1" x14ac:dyDescent="0.2">
      <c r="B1018" s="85"/>
      <c r="C1018" s="85"/>
      <c r="D1018" s="85"/>
      <c r="E1018" s="85"/>
      <c r="F1018" s="137"/>
      <c r="G1018" s="85"/>
      <c r="J1018" s="83"/>
      <c r="K1018" s="80"/>
      <c r="M1018" s="81"/>
      <c r="O1018" s="80"/>
      <c r="Q1018" s="80"/>
      <c r="S1018" s="80"/>
      <c r="U1018" s="80"/>
      <c r="W1018" s="80"/>
      <c r="Y1018" s="80"/>
      <c r="Z1018" s="230"/>
      <c r="AB1018" s="82"/>
      <c r="AC1018" s="80"/>
      <c r="AE1018" s="80"/>
      <c r="AG1018" s="249"/>
      <c r="AH1018" s="83"/>
      <c r="AI1018" s="80"/>
      <c r="AJ1018" s="95"/>
      <c r="AK1018" s="80"/>
      <c r="AM1018" s="80"/>
      <c r="AO1018" s="84"/>
      <c r="AQ1018" s="80"/>
      <c r="AS1018" s="80"/>
      <c r="AU1018" s="80"/>
      <c r="AV1018" s="80"/>
      <c r="AX1018" s="80"/>
      <c r="AY1018" s="80"/>
      <c r="AZ1018" s="80"/>
      <c r="BA1018" s="80"/>
      <c r="BB1018" s="157"/>
      <c r="BC1018" s="157"/>
      <c r="BD1018" s="123"/>
    </row>
    <row r="1019" spans="2:56" s="79" customFormat="1" x14ac:dyDescent="0.2">
      <c r="B1019" s="85"/>
      <c r="C1019" s="85"/>
      <c r="D1019" s="85"/>
      <c r="E1019" s="85"/>
      <c r="F1019" s="137"/>
      <c r="G1019" s="85"/>
      <c r="J1019" s="83"/>
      <c r="K1019" s="80"/>
      <c r="M1019" s="81"/>
      <c r="O1019" s="80"/>
      <c r="Q1019" s="80"/>
      <c r="S1019" s="80"/>
      <c r="U1019" s="80"/>
      <c r="W1019" s="80"/>
      <c r="Y1019" s="80"/>
      <c r="Z1019" s="230"/>
      <c r="AB1019" s="82"/>
      <c r="AC1019" s="80"/>
      <c r="AE1019" s="80"/>
      <c r="AG1019" s="249"/>
      <c r="AH1019" s="83"/>
      <c r="AI1019" s="80"/>
      <c r="AJ1019" s="95"/>
      <c r="AK1019" s="80"/>
      <c r="AM1019" s="80"/>
      <c r="AO1019" s="84"/>
      <c r="AQ1019" s="80"/>
      <c r="AS1019" s="80"/>
      <c r="AU1019" s="80"/>
      <c r="AV1019" s="80"/>
      <c r="AX1019" s="80"/>
      <c r="AY1019" s="80"/>
      <c r="AZ1019" s="80"/>
      <c r="BA1019" s="80"/>
      <c r="BB1019" s="157"/>
      <c r="BC1019" s="157"/>
      <c r="BD1019" s="123"/>
    </row>
    <row r="1020" spans="2:56" s="79" customFormat="1" x14ac:dyDescent="0.2">
      <c r="B1020" s="85"/>
      <c r="C1020" s="85"/>
      <c r="D1020" s="85"/>
      <c r="E1020" s="85"/>
      <c r="F1020" s="137"/>
      <c r="G1020" s="85"/>
      <c r="J1020" s="83"/>
      <c r="K1020" s="80"/>
      <c r="M1020" s="81"/>
      <c r="O1020" s="80"/>
      <c r="Q1020" s="80"/>
      <c r="S1020" s="80"/>
      <c r="U1020" s="80"/>
      <c r="W1020" s="80"/>
      <c r="Y1020" s="80"/>
      <c r="Z1020" s="230"/>
      <c r="AB1020" s="82"/>
      <c r="AC1020" s="80"/>
      <c r="AE1020" s="80"/>
      <c r="AG1020" s="249"/>
      <c r="AH1020" s="83"/>
      <c r="AI1020" s="80"/>
      <c r="AJ1020" s="95"/>
      <c r="AK1020" s="80"/>
      <c r="AM1020" s="80"/>
      <c r="AO1020" s="84"/>
      <c r="AQ1020" s="80"/>
      <c r="AS1020" s="80"/>
      <c r="AU1020" s="80"/>
      <c r="AV1020" s="80"/>
      <c r="AX1020" s="80"/>
      <c r="AY1020" s="80"/>
      <c r="AZ1020" s="80"/>
      <c r="BA1020" s="80"/>
      <c r="BB1020" s="157"/>
      <c r="BC1020" s="157"/>
      <c r="BD1020" s="123"/>
    </row>
    <row r="1021" spans="2:56" s="79" customFormat="1" x14ac:dyDescent="0.2">
      <c r="B1021" s="85"/>
      <c r="C1021" s="85"/>
      <c r="D1021" s="85"/>
      <c r="E1021" s="85"/>
      <c r="F1021" s="137"/>
      <c r="G1021" s="85"/>
      <c r="J1021" s="83"/>
      <c r="K1021" s="80"/>
      <c r="M1021" s="81"/>
      <c r="O1021" s="80"/>
      <c r="Q1021" s="80"/>
      <c r="S1021" s="80"/>
      <c r="U1021" s="80"/>
      <c r="W1021" s="80"/>
      <c r="Y1021" s="80"/>
      <c r="Z1021" s="230"/>
      <c r="AB1021" s="82"/>
      <c r="AC1021" s="80"/>
      <c r="AE1021" s="80"/>
      <c r="AG1021" s="249"/>
      <c r="AH1021" s="83"/>
      <c r="AI1021" s="80"/>
      <c r="AJ1021" s="95"/>
      <c r="AK1021" s="80"/>
      <c r="AM1021" s="80"/>
      <c r="AO1021" s="84"/>
      <c r="AQ1021" s="80"/>
      <c r="AS1021" s="80"/>
      <c r="AU1021" s="80"/>
      <c r="AV1021" s="80"/>
      <c r="AX1021" s="80"/>
      <c r="AY1021" s="80"/>
      <c r="AZ1021" s="80"/>
      <c r="BA1021" s="80"/>
      <c r="BB1021" s="157"/>
      <c r="BC1021" s="157"/>
      <c r="BD1021" s="123"/>
    </row>
    <row r="1022" spans="2:56" s="79" customFormat="1" x14ac:dyDescent="0.2">
      <c r="B1022" s="85"/>
      <c r="C1022" s="85"/>
      <c r="D1022" s="85"/>
      <c r="E1022" s="85"/>
      <c r="F1022" s="137"/>
      <c r="G1022" s="85"/>
      <c r="J1022" s="83"/>
      <c r="K1022" s="80"/>
      <c r="M1022" s="81"/>
      <c r="O1022" s="80"/>
      <c r="Q1022" s="80"/>
      <c r="S1022" s="80"/>
      <c r="U1022" s="80"/>
      <c r="W1022" s="80"/>
      <c r="Y1022" s="80"/>
      <c r="Z1022" s="230"/>
      <c r="AB1022" s="82"/>
      <c r="AC1022" s="80"/>
      <c r="AE1022" s="80"/>
      <c r="AG1022" s="249"/>
      <c r="AH1022" s="83"/>
      <c r="AI1022" s="80"/>
      <c r="AJ1022" s="95"/>
      <c r="AK1022" s="80"/>
      <c r="AM1022" s="80"/>
      <c r="AO1022" s="84"/>
      <c r="AQ1022" s="80"/>
      <c r="AS1022" s="80"/>
      <c r="AU1022" s="80"/>
      <c r="AV1022" s="80"/>
      <c r="AX1022" s="80"/>
      <c r="AY1022" s="80"/>
      <c r="AZ1022" s="80"/>
      <c r="BA1022" s="80"/>
      <c r="BB1022" s="157"/>
      <c r="BC1022" s="157"/>
      <c r="BD1022" s="123"/>
    </row>
    <row r="1023" spans="2:56" s="79" customFormat="1" x14ac:dyDescent="0.2">
      <c r="B1023" s="85"/>
      <c r="C1023" s="85"/>
      <c r="D1023" s="85"/>
      <c r="E1023" s="85"/>
      <c r="F1023" s="137"/>
      <c r="G1023" s="85"/>
      <c r="J1023" s="83"/>
      <c r="K1023" s="80"/>
      <c r="M1023" s="81"/>
      <c r="O1023" s="80"/>
      <c r="Q1023" s="80"/>
      <c r="S1023" s="80"/>
      <c r="U1023" s="80"/>
      <c r="W1023" s="80"/>
      <c r="Y1023" s="80"/>
      <c r="Z1023" s="230"/>
      <c r="AB1023" s="82"/>
      <c r="AC1023" s="80"/>
      <c r="AE1023" s="80"/>
      <c r="AG1023" s="249"/>
      <c r="AH1023" s="83"/>
      <c r="AI1023" s="80"/>
      <c r="AJ1023" s="95"/>
      <c r="AK1023" s="80"/>
      <c r="AM1023" s="80"/>
      <c r="AO1023" s="84"/>
      <c r="AQ1023" s="80"/>
      <c r="AS1023" s="80"/>
      <c r="AU1023" s="80"/>
      <c r="AV1023" s="80"/>
      <c r="AX1023" s="80"/>
      <c r="AY1023" s="80"/>
      <c r="AZ1023" s="80"/>
      <c r="BA1023" s="80"/>
      <c r="BB1023" s="157"/>
      <c r="BC1023" s="157"/>
      <c r="BD1023" s="123"/>
    </row>
    <row r="1024" spans="2:56" s="79" customFormat="1" x14ac:dyDescent="0.2">
      <c r="B1024" s="85"/>
      <c r="C1024" s="85"/>
      <c r="D1024" s="85"/>
      <c r="E1024" s="85"/>
      <c r="F1024" s="137"/>
      <c r="G1024" s="85"/>
      <c r="J1024" s="83"/>
      <c r="K1024" s="80"/>
      <c r="M1024" s="81"/>
      <c r="O1024" s="80"/>
      <c r="Q1024" s="80"/>
      <c r="S1024" s="80"/>
      <c r="U1024" s="80"/>
      <c r="W1024" s="80"/>
      <c r="Y1024" s="80"/>
      <c r="Z1024" s="230"/>
      <c r="AB1024" s="82"/>
      <c r="AC1024" s="80"/>
      <c r="AE1024" s="80"/>
      <c r="AG1024" s="249"/>
      <c r="AH1024" s="83"/>
      <c r="AI1024" s="80"/>
      <c r="AJ1024" s="95"/>
      <c r="AK1024" s="80"/>
      <c r="AM1024" s="80"/>
      <c r="AO1024" s="84"/>
      <c r="AQ1024" s="80"/>
      <c r="AS1024" s="80"/>
      <c r="AU1024" s="80"/>
      <c r="AV1024" s="80"/>
      <c r="AX1024" s="80"/>
      <c r="AY1024" s="80"/>
      <c r="AZ1024" s="80"/>
      <c r="BA1024" s="80"/>
      <c r="BB1024" s="157"/>
      <c r="BC1024" s="157"/>
      <c r="BD1024" s="123"/>
    </row>
    <row r="1025" spans="2:56" s="79" customFormat="1" x14ac:dyDescent="0.2">
      <c r="B1025" s="85"/>
      <c r="C1025" s="85"/>
      <c r="D1025" s="85"/>
      <c r="E1025" s="85"/>
      <c r="F1025" s="137"/>
      <c r="G1025" s="85"/>
      <c r="J1025" s="83"/>
      <c r="K1025" s="80"/>
      <c r="M1025" s="81"/>
      <c r="O1025" s="80"/>
      <c r="Q1025" s="80"/>
      <c r="S1025" s="80"/>
      <c r="U1025" s="80"/>
      <c r="W1025" s="80"/>
      <c r="Y1025" s="80"/>
      <c r="Z1025" s="230"/>
      <c r="AB1025" s="82"/>
      <c r="AC1025" s="80"/>
      <c r="AE1025" s="80"/>
      <c r="AG1025" s="249"/>
      <c r="AH1025" s="83"/>
      <c r="AI1025" s="80"/>
      <c r="AJ1025" s="95"/>
      <c r="AK1025" s="80"/>
      <c r="AM1025" s="80"/>
      <c r="AO1025" s="84"/>
      <c r="AQ1025" s="80"/>
      <c r="AS1025" s="80"/>
      <c r="AU1025" s="80"/>
      <c r="AV1025" s="80"/>
      <c r="AX1025" s="80"/>
      <c r="AY1025" s="80"/>
      <c r="AZ1025" s="80"/>
      <c r="BA1025" s="80"/>
      <c r="BB1025" s="157"/>
      <c r="BC1025" s="157"/>
      <c r="BD1025" s="123"/>
    </row>
    <row r="1026" spans="2:56" s="79" customFormat="1" x14ac:dyDescent="0.2">
      <c r="B1026" s="85"/>
      <c r="C1026" s="85"/>
      <c r="D1026" s="85"/>
      <c r="E1026" s="85"/>
      <c r="F1026" s="137"/>
      <c r="G1026" s="85"/>
      <c r="J1026" s="83"/>
      <c r="K1026" s="80"/>
      <c r="M1026" s="81"/>
      <c r="O1026" s="80"/>
      <c r="Q1026" s="80"/>
      <c r="S1026" s="80"/>
      <c r="U1026" s="80"/>
      <c r="W1026" s="80"/>
      <c r="Y1026" s="80"/>
      <c r="Z1026" s="230"/>
      <c r="AB1026" s="82"/>
      <c r="AC1026" s="80"/>
      <c r="AE1026" s="80"/>
      <c r="AG1026" s="249"/>
      <c r="AH1026" s="83"/>
      <c r="AI1026" s="80"/>
      <c r="AJ1026" s="95"/>
      <c r="AK1026" s="80"/>
      <c r="AM1026" s="80"/>
      <c r="AO1026" s="84"/>
      <c r="AQ1026" s="80"/>
      <c r="AS1026" s="80"/>
      <c r="AU1026" s="80"/>
      <c r="AV1026" s="80"/>
      <c r="AX1026" s="80"/>
      <c r="AY1026" s="80"/>
      <c r="AZ1026" s="80"/>
      <c r="BA1026" s="80"/>
      <c r="BB1026" s="157"/>
      <c r="BC1026" s="157"/>
      <c r="BD1026" s="123"/>
    </row>
    <row r="1027" spans="2:56" s="79" customFormat="1" x14ac:dyDescent="0.2">
      <c r="B1027" s="85"/>
      <c r="C1027" s="85"/>
      <c r="D1027" s="85"/>
      <c r="E1027" s="85"/>
      <c r="F1027" s="137"/>
      <c r="G1027" s="85"/>
      <c r="J1027" s="83"/>
      <c r="K1027" s="80"/>
      <c r="M1027" s="81"/>
      <c r="O1027" s="80"/>
      <c r="Q1027" s="80"/>
      <c r="S1027" s="80"/>
      <c r="U1027" s="80"/>
      <c r="W1027" s="80"/>
      <c r="Y1027" s="80"/>
      <c r="Z1027" s="230"/>
      <c r="AB1027" s="82"/>
      <c r="AC1027" s="80"/>
      <c r="AE1027" s="80"/>
      <c r="AG1027" s="249"/>
      <c r="AH1027" s="83"/>
      <c r="AI1027" s="80"/>
      <c r="AJ1027" s="95"/>
      <c r="AK1027" s="80"/>
      <c r="AM1027" s="80"/>
      <c r="AO1027" s="84"/>
      <c r="AQ1027" s="80"/>
      <c r="AS1027" s="80"/>
      <c r="AU1027" s="80"/>
      <c r="AV1027" s="80"/>
      <c r="AX1027" s="80"/>
      <c r="AY1027" s="80"/>
      <c r="AZ1027" s="80"/>
      <c r="BA1027" s="80"/>
      <c r="BB1027" s="157"/>
      <c r="BC1027" s="157"/>
      <c r="BD1027" s="123"/>
    </row>
    <row r="1028" spans="2:56" s="79" customFormat="1" x14ac:dyDescent="0.2">
      <c r="B1028" s="85"/>
      <c r="C1028" s="85"/>
      <c r="D1028" s="85"/>
      <c r="E1028" s="85"/>
      <c r="F1028" s="137"/>
      <c r="G1028" s="85"/>
      <c r="J1028" s="83"/>
      <c r="K1028" s="80"/>
      <c r="M1028" s="81"/>
      <c r="O1028" s="80"/>
      <c r="Q1028" s="80"/>
      <c r="S1028" s="80"/>
      <c r="U1028" s="80"/>
      <c r="W1028" s="80"/>
      <c r="Y1028" s="80"/>
      <c r="Z1028" s="230"/>
      <c r="AB1028" s="82"/>
      <c r="AC1028" s="80"/>
      <c r="AE1028" s="80"/>
      <c r="AG1028" s="249"/>
      <c r="AH1028" s="83"/>
      <c r="AI1028" s="80"/>
      <c r="AJ1028" s="95"/>
      <c r="AK1028" s="80"/>
      <c r="AM1028" s="80"/>
      <c r="AO1028" s="84"/>
      <c r="AQ1028" s="80"/>
      <c r="AS1028" s="80"/>
      <c r="AU1028" s="80"/>
      <c r="AV1028" s="80"/>
      <c r="AX1028" s="80"/>
      <c r="AY1028" s="80"/>
      <c r="AZ1028" s="80"/>
      <c r="BA1028" s="80"/>
      <c r="BB1028" s="157"/>
      <c r="BC1028" s="157"/>
      <c r="BD1028" s="123"/>
    </row>
    <row r="1029" spans="2:56" s="79" customFormat="1" x14ac:dyDescent="0.2">
      <c r="B1029" s="85"/>
      <c r="C1029" s="85"/>
      <c r="D1029" s="85"/>
      <c r="E1029" s="85"/>
      <c r="F1029" s="137"/>
      <c r="G1029" s="85"/>
      <c r="J1029" s="83"/>
      <c r="K1029" s="80"/>
      <c r="M1029" s="81"/>
      <c r="O1029" s="80"/>
      <c r="Q1029" s="80"/>
      <c r="S1029" s="80"/>
      <c r="U1029" s="80"/>
      <c r="W1029" s="80"/>
      <c r="Y1029" s="80"/>
      <c r="Z1029" s="230"/>
      <c r="AB1029" s="82"/>
      <c r="AC1029" s="80"/>
      <c r="AE1029" s="80"/>
      <c r="AG1029" s="249"/>
      <c r="AH1029" s="83"/>
      <c r="AI1029" s="80"/>
      <c r="AJ1029" s="95"/>
      <c r="AK1029" s="80"/>
      <c r="AM1029" s="80"/>
      <c r="AO1029" s="84"/>
      <c r="AQ1029" s="80"/>
      <c r="AS1029" s="80"/>
      <c r="AU1029" s="80"/>
      <c r="AV1029" s="80"/>
      <c r="AX1029" s="80"/>
      <c r="AY1029" s="80"/>
      <c r="AZ1029" s="80"/>
      <c r="BA1029" s="80"/>
      <c r="BB1029" s="157"/>
      <c r="BC1029" s="157"/>
      <c r="BD1029" s="123"/>
    </row>
    <row r="1030" spans="2:56" s="79" customFormat="1" x14ac:dyDescent="0.2">
      <c r="B1030" s="85"/>
      <c r="C1030" s="85"/>
      <c r="D1030" s="85"/>
      <c r="E1030" s="85"/>
      <c r="F1030" s="137"/>
      <c r="G1030" s="85"/>
      <c r="J1030" s="83"/>
      <c r="K1030" s="80"/>
      <c r="M1030" s="81"/>
      <c r="O1030" s="80"/>
      <c r="Q1030" s="80"/>
      <c r="S1030" s="80"/>
      <c r="U1030" s="80"/>
      <c r="W1030" s="80"/>
      <c r="Y1030" s="80"/>
      <c r="Z1030" s="230"/>
      <c r="AB1030" s="82"/>
      <c r="AC1030" s="80"/>
      <c r="AE1030" s="80"/>
      <c r="AG1030" s="249"/>
      <c r="AH1030" s="83"/>
      <c r="AI1030" s="80"/>
      <c r="AJ1030" s="95"/>
      <c r="AK1030" s="80"/>
      <c r="AM1030" s="80"/>
      <c r="AO1030" s="84"/>
      <c r="AQ1030" s="80"/>
      <c r="AS1030" s="80"/>
      <c r="AU1030" s="80"/>
      <c r="AV1030" s="80"/>
      <c r="AX1030" s="80"/>
      <c r="AY1030" s="80"/>
      <c r="AZ1030" s="80"/>
      <c r="BA1030" s="80"/>
      <c r="BB1030" s="157"/>
      <c r="BC1030" s="157"/>
      <c r="BD1030" s="123"/>
    </row>
    <row r="1031" spans="2:56" s="79" customFormat="1" x14ac:dyDescent="0.2">
      <c r="B1031" s="85"/>
      <c r="C1031" s="85"/>
      <c r="D1031" s="85"/>
      <c r="E1031" s="85"/>
      <c r="F1031" s="137"/>
      <c r="G1031" s="85"/>
      <c r="J1031" s="83"/>
      <c r="K1031" s="80"/>
      <c r="M1031" s="81"/>
      <c r="O1031" s="80"/>
      <c r="Q1031" s="80"/>
      <c r="S1031" s="80"/>
      <c r="U1031" s="80"/>
      <c r="W1031" s="80"/>
      <c r="Y1031" s="80"/>
      <c r="Z1031" s="230"/>
      <c r="AB1031" s="82"/>
      <c r="AC1031" s="80"/>
      <c r="AE1031" s="80"/>
      <c r="AG1031" s="249"/>
      <c r="AH1031" s="83"/>
      <c r="AI1031" s="80"/>
      <c r="AJ1031" s="95"/>
      <c r="AK1031" s="80"/>
      <c r="AM1031" s="80"/>
      <c r="AO1031" s="84"/>
      <c r="AQ1031" s="80"/>
      <c r="AS1031" s="80"/>
      <c r="AU1031" s="80"/>
      <c r="AV1031" s="80"/>
      <c r="AX1031" s="80"/>
      <c r="AY1031" s="80"/>
      <c r="AZ1031" s="80"/>
      <c r="BA1031" s="80"/>
      <c r="BB1031" s="157"/>
      <c r="BC1031" s="157"/>
      <c r="BD1031" s="123"/>
    </row>
    <row r="1032" spans="2:56" s="79" customFormat="1" x14ac:dyDescent="0.2">
      <c r="B1032" s="85"/>
      <c r="C1032" s="85"/>
      <c r="D1032" s="85"/>
      <c r="E1032" s="85"/>
      <c r="F1032" s="137"/>
      <c r="G1032" s="85"/>
      <c r="J1032" s="83"/>
      <c r="K1032" s="80"/>
      <c r="M1032" s="81"/>
      <c r="O1032" s="80"/>
      <c r="Q1032" s="80"/>
      <c r="S1032" s="80"/>
      <c r="U1032" s="80"/>
      <c r="W1032" s="80"/>
      <c r="Y1032" s="80"/>
      <c r="Z1032" s="230"/>
      <c r="AB1032" s="82"/>
      <c r="AC1032" s="80"/>
      <c r="AE1032" s="80"/>
      <c r="AG1032" s="249"/>
      <c r="AH1032" s="83"/>
      <c r="AI1032" s="80"/>
      <c r="AJ1032" s="95"/>
      <c r="AK1032" s="80"/>
      <c r="AM1032" s="80"/>
      <c r="AO1032" s="84"/>
      <c r="AQ1032" s="80"/>
      <c r="AS1032" s="80"/>
      <c r="AU1032" s="80"/>
      <c r="AV1032" s="80"/>
      <c r="AX1032" s="80"/>
      <c r="AY1032" s="80"/>
      <c r="AZ1032" s="80"/>
      <c r="BA1032" s="80"/>
      <c r="BB1032" s="157"/>
      <c r="BC1032" s="157"/>
      <c r="BD1032" s="123"/>
    </row>
    <row r="1033" spans="2:56" s="79" customFormat="1" x14ac:dyDescent="0.2">
      <c r="B1033" s="85"/>
      <c r="C1033" s="85"/>
      <c r="D1033" s="85"/>
      <c r="E1033" s="85"/>
      <c r="F1033" s="137"/>
      <c r="G1033" s="85"/>
      <c r="J1033" s="83"/>
      <c r="K1033" s="80"/>
      <c r="M1033" s="81"/>
      <c r="O1033" s="80"/>
      <c r="Q1033" s="80"/>
      <c r="S1033" s="80"/>
      <c r="U1033" s="80"/>
      <c r="W1033" s="80"/>
      <c r="Y1033" s="80"/>
      <c r="Z1033" s="230"/>
      <c r="AB1033" s="82"/>
      <c r="AC1033" s="80"/>
      <c r="AE1033" s="80"/>
      <c r="AG1033" s="249"/>
      <c r="AH1033" s="83"/>
      <c r="AI1033" s="80"/>
      <c r="AJ1033" s="95"/>
      <c r="AK1033" s="80"/>
      <c r="AM1033" s="80"/>
      <c r="AO1033" s="84"/>
      <c r="AQ1033" s="80"/>
      <c r="AS1033" s="80"/>
      <c r="AU1033" s="80"/>
      <c r="AV1033" s="80"/>
      <c r="AX1033" s="80"/>
      <c r="AY1033" s="80"/>
      <c r="AZ1033" s="80"/>
      <c r="BA1033" s="80"/>
      <c r="BB1033" s="157"/>
      <c r="BC1033" s="157"/>
      <c r="BD1033" s="123"/>
    </row>
    <row r="1034" spans="2:56" s="79" customFormat="1" x14ac:dyDescent="0.2">
      <c r="B1034" s="85"/>
      <c r="C1034" s="85"/>
      <c r="D1034" s="85"/>
      <c r="E1034" s="85"/>
      <c r="F1034" s="137"/>
      <c r="G1034" s="85"/>
      <c r="J1034" s="83"/>
      <c r="K1034" s="80"/>
      <c r="M1034" s="81"/>
      <c r="O1034" s="80"/>
      <c r="Q1034" s="80"/>
      <c r="S1034" s="80"/>
      <c r="U1034" s="80"/>
      <c r="W1034" s="80"/>
      <c r="Y1034" s="80"/>
      <c r="Z1034" s="230"/>
      <c r="AB1034" s="82"/>
      <c r="AC1034" s="80"/>
      <c r="AE1034" s="80"/>
      <c r="AG1034" s="249"/>
      <c r="AH1034" s="83"/>
      <c r="AI1034" s="80"/>
      <c r="AJ1034" s="95"/>
      <c r="AK1034" s="80"/>
      <c r="AM1034" s="80"/>
      <c r="AO1034" s="84"/>
      <c r="AQ1034" s="80"/>
      <c r="AS1034" s="80"/>
      <c r="AU1034" s="80"/>
      <c r="AV1034" s="80"/>
      <c r="AX1034" s="80"/>
      <c r="AY1034" s="80"/>
      <c r="AZ1034" s="80"/>
      <c r="BA1034" s="80"/>
      <c r="BB1034" s="157"/>
      <c r="BC1034" s="157"/>
      <c r="BD1034" s="123"/>
    </row>
    <row r="1035" spans="2:56" s="79" customFormat="1" x14ac:dyDescent="0.2">
      <c r="B1035" s="85"/>
      <c r="C1035" s="85"/>
      <c r="D1035" s="85"/>
      <c r="E1035" s="85"/>
      <c r="F1035" s="137"/>
      <c r="G1035" s="85"/>
      <c r="J1035" s="83"/>
      <c r="K1035" s="80"/>
      <c r="M1035" s="81"/>
      <c r="O1035" s="80"/>
      <c r="Q1035" s="80"/>
      <c r="S1035" s="80"/>
      <c r="U1035" s="80"/>
      <c r="W1035" s="80"/>
      <c r="Y1035" s="80"/>
      <c r="Z1035" s="230"/>
      <c r="AB1035" s="82"/>
      <c r="AC1035" s="80"/>
      <c r="AE1035" s="80"/>
      <c r="AG1035" s="249"/>
      <c r="AH1035" s="83"/>
      <c r="AI1035" s="80"/>
      <c r="AJ1035" s="95"/>
      <c r="AK1035" s="80"/>
      <c r="AM1035" s="80"/>
      <c r="AO1035" s="84"/>
      <c r="AQ1035" s="80"/>
      <c r="AS1035" s="80"/>
      <c r="AU1035" s="80"/>
      <c r="AV1035" s="80"/>
      <c r="AX1035" s="80"/>
      <c r="AY1035" s="80"/>
      <c r="AZ1035" s="80"/>
      <c r="BA1035" s="80"/>
      <c r="BB1035" s="157"/>
      <c r="BC1035" s="157"/>
      <c r="BD1035" s="123"/>
    </row>
    <row r="1036" spans="2:56" s="79" customFormat="1" x14ac:dyDescent="0.2">
      <c r="B1036" s="85"/>
      <c r="C1036" s="85"/>
      <c r="D1036" s="85"/>
      <c r="E1036" s="85"/>
      <c r="F1036" s="137"/>
      <c r="G1036" s="85"/>
      <c r="J1036" s="83"/>
      <c r="K1036" s="80"/>
      <c r="M1036" s="81"/>
      <c r="O1036" s="80"/>
      <c r="Q1036" s="80"/>
      <c r="S1036" s="80"/>
      <c r="U1036" s="80"/>
      <c r="W1036" s="80"/>
      <c r="Y1036" s="80"/>
      <c r="Z1036" s="230"/>
      <c r="AB1036" s="82"/>
      <c r="AC1036" s="80"/>
      <c r="AE1036" s="80"/>
      <c r="AG1036" s="249"/>
      <c r="AH1036" s="83"/>
      <c r="AI1036" s="80"/>
      <c r="AJ1036" s="95"/>
      <c r="AK1036" s="80"/>
      <c r="AM1036" s="80"/>
      <c r="AO1036" s="84"/>
      <c r="AQ1036" s="80"/>
      <c r="AS1036" s="80"/>
      <c r="AU1036" s="80"/>
      <c r="AV1036" s="80"/>
      <c r="AX1036" s="80"/>
      <c r="AY1036" s="80"/>
      <c r="AZ1036" s="80"/>
      <c r="BA1036" s="80"/>
      <c r="BB1036" s="157"/>
      <c r="BC1036" s="157"/>
      <c r="BD1036" s="123"/>
    </row>
    <row r="1037" spans="2:56" s="79" customFormat="1" x14ac:dyDescent="0.2">
      <c r="B1037" s="85"/>
      <c r="C1037" s="85"/>
      <c r="D1037" s="85"/>
      <c r="E1037" s="85"/>
      <c r="F1037" s="137"/>
      <c r="G1037" s="85"/>
      <c r="J1037" s="83"/>
      <c r="K1037" s="80"/>
      <c r="M1037" s="81"/>
      <c r="O1037" s="80"/>
      <c r="Q1037" s="80"/>
      <c r="S1037" s="80"/>
      <c r="U1037" s="80"/>
      <c r="W1037" s="80"/>
      <c r="Y1037" s="80"/>
      <c r="Z1037" s="230"/>
      <c r="AB1037" s="82"/>
      <c r="AC1037" s="80"/>
      <c r="AE1037" s="80"/>
      <c r="AG1037" s="249"/>
      <c r="AH1037" s="83"/>
      <c r="AI1037" s="80"/>
      <c r="AJ1037" s="95"/>
      <c r="AK1037" s="80"/>
      <c r="AM1037" s="80"/>
      <c r="AO1037" s="84"/>
      <c r="AQ1037" s="80"/>
      <c r="AS1037" s="80"/>
      <c r="AU1037" s="80"/>
      <c r="AV1037" s="80"/>
      <c r="AX1037" s="80"/>
      <c r="AY1037" s="80"/>
      <c r="AZ1037" s="80"/>
      <c r="BA1037" s="80"/>
      <c r="BB1037" s="157"/>
      <c r="BC1037" s="157"/>
      <c r="BD1037" s="123"/>
    </row>
    <row r="1038" spans="2:56" s="79" customFormat="1" x14ac:dyDescent="0.2">
      <c r="B1038" s="85"/>
      <c r="C1038" s="85"/>
      <c r="D1038" s="85"/>
      <c r="E1038" s="85"/>
      <c r="F1038" s="137"/>
      <c r="G1038" s="85"/>
      <c r="J1038" s="83"/>
      <c r="K1038" s="80"/>
      <c r="M1038" s="81"/>
      <c r="O1038" s="80"/>
      <c r="Q1038" s="80"/>
      <c r="S1038" s="80"/>
      <c r="U1038" s="80"/>
      <c r="W1038" s="80"/>
      <c r="Y1038" s="80"/>
      <c r="Z1038" s="230"/>
      <c r="AB1038" s="82"/>
      <c r="AC1038" s="80"/>
      <c r="AE1038" s="80"/>
      <c r="AG1038" s="249"/>
      <c r="AH1038" s="83"/>
      <c r="AI1038" s="80"/>
      <c r="AJ1038" s="95"/>
      <c r="AK1038" s="80"/>
      <c r="AM1038" s="80"/>
      <c r="AO1038" s="84"/>
      <c r="AQ1038" s="80"/>
      <c r="AS1038" s="80"/>
      <c r="AU1038" s="80"/>
      <c r="AV1038" s="80"/>
      <c r="AX1038" s="80"/>
      <c r="AY1038" s="80"/>
      <c r="AZ1038" s="80"/>
      <c r="BA1038" s="80"/>
      <c r="BB1038" s="157"/>
      <c r="BC1038" s="157"/>
      <c r="BD1038" s="123"/>
    </row>
    <row r="1039" spans="2:56" s="79" customFormat="1" x14ac:dyDescent="0.2">
      <c r="B1039" s="85"/>
      <c r="C1039" s="85"/>
      <c r="D1039" s="85"/>
      <c r="E1039" s="85"/>
      <c r="F1039" s="137"/>
      <c r="G1039" s="85"/>
      <c r="J1039" s="83"/>
      <c r="K1039" s="80"/>
      <c r="M1039" s="81"/>
      <c r="O1039" s="80"/>
      <c r="Q1039" s="80"/>
      <c r="S1039" s="80"/>
      <c r="U1039" s="80"/>
      <c r="W1039" s="80"/>
      <c r="Y1039" s="80"/>
      <c r="Z1039" s="230"/>
      <c r="AB1039" s="82"/>
      <c r="AC1039" s="80"/>
      <c r="AE1039" s="80"/>
      <c r="AG1039" s="249"/>
      <c r="AH1039" s="83"/>
      <c r="AI1039" s="80"/>
      <c r="AJ1039" s="95"/>
      <c r="AK1039" s="80"/>
      <c r="AM1039" s="80"/>
      <c r="AO1039" s="84"/>
      <c r="AQ1039" s="80"/>
      <c r="AS1039" s="80"/>
      <c r="AU1039" s="80"/>
      <c r="AV1039" s="80"/>
      <c r="AX1039" s="80"/>
      <c r="AY1039" s="80"/>
      <c r="AZ1039" s="80"/>
      <c r="BA1039" s="80"/>
      <c r="BB1039" s="157"/>
      <c r="BC1039" s="157"/>
      <c r="BD1039" s="123"/>
    </row>
    <row r="1040" spans="2:56" s="79" customFormat="1" x14ac:dyDescent="0.2">
      <c r="B1040" s="85"/>
      <c r="C1040" s="85"/>
      <c r="D1040" s="85"/>
      <c r="E1040" s="85"/>
      <c r="F1040" s="137"/>
      <c r="G1040" s="85"/>
      <c r="J1040" s="83"/>
      <c r="K1040" s="80"/>
      <c r="M1040" s="81"/>
      <c r="O1040" s="80"/>
      <c r="Q1040" s="80"/>
      <c r="S1040" s="80"/>
      <c r="U1040" s="80"/>
      <c r="W1040" s="80"/>
      <c r="Y1040" s="80"/>
      <c r="Z1040" s="230"/>
      <c r="AB1040" s="82"/>
      <c r="AC1040" s="80"/>
      <c r="AE1040" s="80"/>
      <c r="AG1040" s="249"/>
      <c r="AH1040" s="83"/>
      <c r="AI1040" s="80"/>
      <c r="AJ1040" s="95"/>
      <c r="AK1040" s="80"/>
      <c r="AM1040" s="80"/>
      <c r="AO1040" s="84"/>
      <c r="AQ1040" s="80"/>
      <c r="AS1040" s="80"/>
      <c r="AU1040" s="80"/>
      <c r="AV1040" s="80"/>
      <c r="AX1040" s="80"/>
      <c r="AY1040" s="80"/>
      <c r="AZ1040" s="80"/>
      <c r="BA1040" s="80"/>
      <c r="BB1040" s="157"/>
      <c r="BC1040" s="157"/>
      <c r="BD1040" s="123"/>
    </row>
    <row r="1041" spans="2:56" s="79" customFormat="1" x14ac:dyDescent="0.2">
      <c r="B1041" s="85"/>
      <c r="C1041" s="85"/>
      <c r="D1041" s="85"/>
      <c r="E1041" s="85"/>
      <c r="F1041" s="137"/>
      <c r="G1041" s="85"/>
      <c r="J1041" s="83"/>
      <c r="K1041" s="80"/>
      <c r="M1041" s="81"/>
      <c r="O1041" s="80"/>
      <c r="Q1041" s="80"/>
      <c r="S1041" s="80"/>
      <c r="U1041" s="80"/>
      <c r="W1041" s="80"/>
      <c r="Y1041" s="80"/>
      <c r="Z1041" s="230"/>
      <c r="AB1041" s="82"/>
      <c r="AC1041" s="80"/>
      <c r="AE1041" s="80"/>
      <c r="AG1041" s="249"/>
      <c r="AH1041" s="83"/>
      <c r="AI1041" s="80"/>
      <c r="AJ1041" s="95"/>
      <c r="AK1041" s="80"/>
      <c r="AM1041" s="80"/>
      <c r="AO1041" s="84"/>
      <c r="AQ1041" s="80"/>
      <c r="AS1041" s="80"/>
      <c r="AU1041" s="80"/>
      <c r="AV1041" s="80"/>
      <c r="AX1041" s="80"/>
      <c r="AY1041" s="80"/>
      <c r="AZ1041" s="80"/>
      <c r="BA1041" s="80"/>
      <c r="BB1041" s="157"/>
      <c r="BC1041" s="157"/>
      <c r="BD1041" s="123"/>
    </row>
    <row r="1042" spans="2:56" s="79" customFormat="1" x14ac:dyDescent="0.2">
      <c r="B1042" s="85"/>
      <c r="C1042" s="85"/>
      <c r="D1042" s="85"/>
      <c r="E1042" s="85"/>
      <c r="F1042" s="137"/>
      <c r="G1042" s="85"/>
      <c r="J1042" s="83"/>
      <c r="K1042" s="80"/>
      <c r="M1042" s="81"/>
      <c r="O1042" s="80"/>
      <c r="Q1042" s="80"/>
      <c r="S1042" s="80"/>
      <c r="U1042" s="80"/>
      <c r="W1042" s="80"/>
      <c r="Y1042" s="80"/>
      <c r="Z1042" s="230"/>
      <c r="AB1042" s="82"/>
      <c r="AC1042" s="80"/>
      <c r="AE1042" s="80"/>
      <c r="AG1042" s="249"/>
      <c r="AH1042" s="83"/>
      <c r="AI1042" s="80"/>
      <c r="AJ1042" s="95"/>
      <c r="AK1042" s="80"/>
      <c r="AM1042" s="80"/>
      <c r="AO1042" s="84"/>
      <c r="AQ1042" s="80"/>
      <c r="AS1042" s="80"/>
      <c r="AU1042" s="80"/>
      <c r="AV1042" s="80"/>
      <c r="AX1042" s="80"/>
      <c r="AY1042" s="80"/>
      <c r="AZ1042" s="80"/>
      <c r="BA1042" s="80"/>
      <c r="BB1042" s="157"/>
      <c r="BC1042" s="157"/>
      <c r="BD1042" s="123"/>
    </row>
    <row r="1043" spans="2:56" s="79" customFormat="1" x14ac:dyDescent="0.2">
      <c r="B1043" s="85"/>
      <c r="C1043" s="85"/>
      <c r="D1043" s="85"/>
      <c r="E1043" s="85"/>
      <c r="F1043" s="137"/>
      <c r="G1043" s="85"/>
      <c r="J1043" s="83"/>
      <c r="K1043" s="80"/>
      <c r="M1043" s="81"/>
      <c r="O1043" s="80"/>
      <c r="Q1043" s="80"/>
      <c r="S1043" s="80"/>
      <c r="U1043" s="80"/>
      <c r="W1043" s="80"/>
      <c r="Y1043" s="80"/>
      <c r="Z1043" s="230"/>
      <c r="AB1043" s="82"/>
      <c r="AC1043" s="80"/>
      <c r="AE1043" s="80"/>
      <c r="AG1043" s="249"/>
      <c r="AH1043" s="83"/>
      <c r="AI1043" s="80"/>
      <c r="AJ1043" s="95"/>
      <c r="AK1043" s="80"/>
      <c r="AM1043" s="80"/>
      <c r="AO1043" s="84"/>
      <c r="AQ1043" s="80"/>
      <c r="AS1043" s="80"/>
      <c r="AU1043" s="80"/>
      <c r="AV1043" s="80"/>
      <c r="AX1043" s="80"/>
      <c r="AY1043" s="80"/>
      <c r="AZ1043" s="80"/>
      <c r="BA1043" s="80"/>
      <c r="BB1043" s="157"/>
      <c r="BC1043" s="157"/>
      <c r="BD1043" s="123"/>
    </row>
    <row r="1044" spans="2:56" s="79" customFormat="1" x14ac:dyDescent="0.2">
      <c r="B1044" s="85"/>
      <c r="C1044" s="85"/>
      <c r="D1044" s="85"/>
      <c r="E1044" s="85"/>
      <c r="F1044" s="137"/>
      <c r="G1044" s="85"/>
      <c r="J1044" s="83"/>
      <c r="K1044" s="80"/>
      <c r="M1044" s="81"/>
      <c r="O1044" s="80"/>
      <c r="Q1044" s="80"/>
      <c r="S1044" s="80"/>
      <c r="U1044" s="80"/>
      <c r="W1044" s="80"/>
      <c r="Y1044" s="80"/>
      <c r="Z1044" s="230"/>
      <c r="AB1044" s="82"/>
      <c r="AC1044" s="80"/>
      <c r="AE1044" s="80"/>
      <c r="AG1044" s="249"/>
      <c r="AH1044" s="83"/>
      <c r="AI1044" s="80"/>
      <c r="AJ1044" s="95"/>
      <c r="AK1044" s="80"/>
      <c r="AM1044" s="80"/>
      <c r="AO1044" s="84"/>
      <c r="AQ1044" s="80"/>
      <c r="AS1044" s="80"/>
      <c r="AU1044" s="80"/>
      <c r="AV1044" s="80"/>
      <c r="AX1044" s="80"/>
      <c r="AY1044" s="80"/>
      <c r="AZ1044" s="80"/>
      <c r="BA1044" s="80"/>
      <c r="BB1044" s="157"/>
      <c r="BC1044" s="157"/>
      <c r="BD1044" s="123"/>
    </row>
    <row r="1045" spans="2:56" s="79" customFormat="1" x14ac:dyDescent="0.2">
      <c r="B1045" s="85"/>
      <c r="C1045" s="85"/>
      <c r="D1045" s="85"/>
      <c r="E1045" s="85"/>
      <c r="F1045" s="137"/>
      <c r="G1045" s="85"/>
      <c r="J1045" s="83"/>
      <c r="K1045" s="80"/>
      <c r="M1045" s="81"/>
      <c r="O1045" s="80"/>
      <c r="Q1045" s="80"/>
      <c r="S1045" s="80"/>
      <c r="U1045" s="80"/>
      <c r="W1045" s="80"/>
      <c r="Y1045" s="80"/>
      <c r="Z1045" s="230"/>
      <c r="AB1045" s="82"/>
      <c r="AC1045" s="80"/>
      <c r="AE1045" s="80"/>
      <c r="AG1045" s="249"/>
      <c r="AH1045" s="83"/>
      <c r="AI1045" s="80"/>
      <c r="AJ1045" s="95"/>
      <c r="AK1045" s="80"/>
      <c r="AM1045" s="80"/>
      <c r="AO1045" s="84"/>
      <c r="AQ1045" s="80"/>
      <c r="AS1045" s="80"/>
      <c r="AU1045" s="80"/>
      <c r="AV1045" s="80"/>
      <c r="AX1045" s="80"/>
      <c r="AY1045" s="80"/>
      <c r="AZ1045" s="80"/>
      <c r="BA1045" s="80"/>
      <c r="BB1045" s="157"/>
      <c r="BC1045" s="157"/>
      <c r="BD1045" s="123"/>
    </row>
    <row r="1046" spans="2:56" s="79" customFormat="1" x14ac:dyDescent="0.2">
      <c r="B1046" s="85"/>
      <c r="C1046" s="85"/>
      <c r="D1046" s="85"/>
      <c r="E1046" s="85"/>
      <c r="F1046" s="137"/>
      <c r="G1046" s="85"/>
      <c r="J1046" s="83"/>
      <c r="K1046" s="80"/>
      <c r="M1046" s="81"/>
      <c r="O1046" s="80"/>
      <c r="Q1046" s="80"/>
      <c r="S1046" s="80"/>
      <c r="U1046" s="80"/>
      <c r="W1046" s="80"/>
      <c r="Y1046" s="80"/>
      <c r="Z1046" s="230"/>
      <c r="AB1046" s="82"/>
      <c r="AC1046" s="80"/>
      <c r="AE1046" s="80"/>
      <c r="AG1046" s="249"/>
      <c r="AH1046" s="83"/>
      <c r="AI1046" s="80"/>
      <c r="AJ1046" s="95"/>
      <c r="AK1046" s="80"/>
      <c r="AM1046" s="80"/>
      <c r="AO1046" s="84"/>
      <c r="AQ1046" s="80"/>
      <c r="AS1046" s="80"/>
      <c r="AU1046" s="80"/>
      <c r="AV1046" s="80"/>
      <c r="AX1046" s="80"/>
      <c r="AY1046" s="80"/>
      <c r="AZ1046" s="80"/>
      <c r="BA1046" s="80"/>
      <c r="BB1046" s="157"/>
      <c r="BC1046" s="157"/>
      <c r="BD1046" s="123"/>
    </row>
    <row r="1047" spans="2:56" s="79" customFormat="1" x14ac:dyDescent="0.2">
      <c r="B1047" s="85"/>
      <c r="C1047" s="85"/>
      <c r="D1047" s="85"/>
      <c r="E1047" s="85"/>
      <c r="F1047" s="137"/>
      <c r="G1047" s="85"/>
      <c r="J1047" s="83"/>
      <c r="K1047" s="80"/>
      <c r="M1047" s="81"/>
      <c r="O1047" s="80"/>
      <c r="Q1047" s="80"/>
      <c r="S1047" s="80"/>
      <c r="U1047" s="80"/>
      <c r="W1047" s="80"/>
      <c r="Y1047" s="80"/>
      <c r="Z1047" s="230"/>
      <c r="AB1047" s="82"/>
      <c r="AC1047" s="80"/>
      <c r="AE1047" s="80"/>
      <c r="AG1047" s="249"/>
      <c r="AH1047" s="83"/>
      <c r="AI1047" s="80"/>
      <c r="AJ1047" s="95"/>
      <c r="AK1047" s="80"/>
      <c r="AM1047" s="80"/>
      <c r="AO1047" s="84"/>
      <c r="AQ1047" s="80"/>
      <c r="AS1047" s="80"/>
      <c r="AU1047" s="80"/>
      <c r="AV1047" s="80"/>
      <c r="AX1047" s="80"/>
      <c r="AY1047" s="80"/>
      <c r="AZ1047" s="80"/>
      <c r="BA1047" s="80"/>
      <c r="BB1047" s="157"/>
      <c r="BC1047" s="157"/>
      <c r="BD1047" s="123"/>
    </row>
    <row r="1048" spans="2:56" s="79" customFormat="1" x14ac:dyDescent="0.2">
      <c r="B1048" s="85"/>
      <c r="C1048" s="85"/>
      <c r="D1048" s="85"/>
      <c r="E1048" s="85"/>
      <c r="F1048" s="137"/>
      <c r="G1048" s="85"/>
      <c r="J1048" s="83"/>
      <c r="K1048" s="80"/>
      <c r="M1048" s="81"/>
      <c r="O1048" s="80"/>
      <c r="Q1048" s="80"/>
      <c r="S1048" s="80"/>
      <c r="U1048" s="80"/>
      <c r="W1048" s="80"/>
      <c r="Y1048" s="80"/>
      <c r="Z1048" s="230"/>
      <c r="AB1048" s="82"/>
      <c r="AC1048" s="80"/>
      <c r="AE1048" s="80"/>
      <c r="AG1048" s="249"/>
      <c r="AH1048" s="83"/>
      <c r="AI1048" s="80"/>
      <c r="AJ1048" s="95"/>
      <c r="AK1048" s="80"/>
      <c r="AM1048" s="80"/>
      <c r="AO1048" s="84"/>
      <c r="AQ1048" s="80"/>
      <c r="AS1048" s="80"/>
      <c r="AU1048" s="80"/>
      <c r="AV1048" s="80"/>
      <c r="AX1048" s="80"/>
      <c r="AY1048" s="80"/>
      <c r="AZ1048" s="80"/>
      <c r="BA1048" s="80"/>
      <c r="BB1048" s="157"/>
      <c r="BC1048" s="157"/>
      <c r="BD1048" s="123"/>
    </row>
    <row r="1049" spans="2:56" s="79" customFormat="1" x14ac:dyDescent="0.2">
      <c r="B1049" s="85"/>
      <c r="C1049" s="85"/>
      <c r="D1049" s="85"/>
      <c r="E1049" s="85"/>
      <c r="F1049" s="137"/>
      <c r="G1049" s="85"/>
      <c r="J1049" s="83"/>
      <c r="K1049" s="80"/>
      <c r="M1049" s="81"/>
      <c r="O1049" s="80"/>
      <c r="Q1049" s="80"/>
      <c r="S1049" s="80"/>
      <c r="U1049" s="80"/>
      <c r="W1049" s="80"/>
      <c r="Y1049" s="80"/>
      <c r="Z1049" s="230"/>
      <c r="AB1049" s="82"/>
      <c r="AC1049" s="80"/>
      <c r="AE1049" s="80"/>
      <c r="AG1049" s="249"/>
      <c r="AH1049" s="83"/>
      <c r="AI1049" s="80"/>
      <c r="AJ1049" s="95"/>
      <c r="AK1049" s="80"/>
      <c r="AM1049" s="80"/>
      <c r="AO1049" s="84"/>
      <c r="AQ1049" s="80"/>
      <c r="AS1049" s="80"/>
      <c r="AU1049" s="80"/>
      <c r="AV1049" s="80"/>
      <c r="AX1049" s="80"/>
      <c r="AY1049" s="80"/>
      <c r="AZ1049" s="80"/>
      <c r="BA1049" s="80"/>
      <c r="BB1049" s="157"/>
      <c r="BC1049" s="157"/>
      <c r="BD1049" s="123"/>
    </row>
    <row r="1050" spans="2:56" s="79" customFormat="1" x14ac:dyDescent="0.2">
      <c r="B1050" s="85"/>
      <c r="C1050" s="85"/>
      <c r="D1050" s="85"/>
      <c r="E1050" s="85"/>
      <c r="F1050" s="137"/>
      <c r="G1050" s="85"/>
      <c r="J1050" s="83"/>
      <c r="K1050" s="80"/>
      <c r="M1050" s="81"/>
      <c r="O1050" s="80"/>
      <c r="Q1050" s="80"/>
      <c r="S1050" s="80"/>
      <c r="U1050" s="80"/>
      <c r="W1050" s="80"/>
      <c r="Y1050" s="80"/>
      <c r="Z1050" s="230"/>
      <c r="AB1050" s="82"/>
      <c r="AC1050" s="80"/>
      <c r="AE1050" s="80"/>
      <c r="AG1050" s="249"/>
      <c r="AH1050" s="83"/>
      <c r="AI1050" s="80"/>
      <c r="AJ1050" s="95"/>
      <c r="AK1050" s="80"/>
      <c r="AM1050" s="80"/>
      <c r="AO1050" s="84"/>
      <c r="AQ1050" s="80"/>
      <c r="AS1050" s="80"/>
      <c r="AU1050" s="80"/>
      <c r="AV1050" s="80"/>
      <c r="AX1050" s="80"/>
      <c r="AY1050" s="80"/>
      <c r="AZ1050" s="80"/>
      <c r="BA1050" s="80"/>
      <c r="BB1050" s="157"/>
      <c r="BC1050" s="157"/>
      <c r="BD1050" s="123"/>
    </row>
    <row r="1051" spans="2:56" s="79" customFormat="1" x14ac:dyDescent="0.2">
      <c r="B1051" s="85"/>
      <c r="C1051" s="85"/>
      <c r="D1051" s="85"/>
      <c r="E1051" s="85"/>
      <c r="F1051" s="137"/>
      <c r="G1051" s="85"/>
      <c r="J1051" s="83"/>
      <c r="K1051" s="80"/>
      <c r="M1051" s="81"/>
      <c r="O1051" s="80"/>
      <c r="Q1051" s="80"/>
      <c r="S1051" s="80"/>
      <c r="U1051" s="80"/>
      <c r="W1051" s="80"/>
      <c r="Y1051" s="80"/>
      <c r="Z1051" s="230"/>
      <c r="AB1051" s="82"/>
      <c r="AC1051" s="80"/>
      <c r="AE1051" s="80"/>
      <c r="AG1051" s="249"/>
      <c r="AH1051" s="83"/>
      <c r="AI1051" s="80"/>
      <c r="AJ1051" s="95"/>
      <c r="AK1051" s="80"/>
      <c r="AM1051" s="80"/>
      <c r="AO1051" s="84"/>
      <c r="AQ1051" s="80"/>
      <c r="AS1051" s="80"/>
      <c r="AU1051" s="80"/>
      <c r="AV1051" s="80"/>
      <c r="AX1051" s="80"/>
      <c r="AY1051" s="80"/>
      <c r="AZ1051" s="80"/>
      <c r="BA1051" s="80"/>
      <c r="BB1051" s="157"/>
      <c r="BC1051" s="157"/>
      <c r="BD1051" s="123"/>
    </row>
    <row r="1052" spans="2:56" s="79" customFormat="1" x14ac:dyDescent="0.2">
      <c r="B1052" s="85"/>
      <c r="C1052" s="85"/>
      <c r="D1052" s="85"/>
      <c r="E1052" s="85"/>
      <c r="F1052" s="137"/>
      <c r="G1052" s="85"/>
      <c r="J1052" s="83"/>
      <c r="K1052" s="80"/>
      <c r="M1052" s="81"/>
      <c r="O1052" s="80"/>
      <c r="Q1052" s="80"/>
      <c r="S1052" s="80"/>
      <c r="U1052" s="80"/>
      <c r="W1052" s="80"/>
      <c r="Y1052" s="80"/>
      <c r="Z1052" s="230"/>
      <c r="AB1052" s="82"/>
      <c r="AC1052" s="80"/>
      <c r="AE1052" s="80"/>
      <c r="AG1052" s="249"/>
      <c r="AH1052" s="83"/>
      <c r="AI1052" s="80"/>
      <c r="AJ1052" s="95"/>
      <c r="AK1052" s="80"/>
      <c r="AM1052" s="80"/>
      <c r="AO1052" s="84"/>
      <c r="AQ1052" s="80"/>
      <c r="AS1052" s="80"/>
      <c r="AU1052" s="80"/>
      <c r="AV1052" s="80"/>
      <c r="AX1052" s="80"/>
      <c r="AY1052" s="80"/>
      <c r="AZ1052" s="80"/>
      <c r="BA1052" s="80"/>
      <c r="BB1052" s="157"/>
      <c r="BC1052" s="157"/>
      <c r="BD1052" s="123"/>
    </row>
    <row r="1053" spans="2:56" s="79" customFormat="1" x14ac:dyDescent="0.2">
      <c r="B1053" s="85"/>
      <c r="C1053" s="85"/>
      <c r="D1053" s="85"/>
      <c r="E1053" s="85"/>
      <c r="F1053" s="137"/>
      <c r="G1053" s="85"/>
      <c r="J1053" s="83"/>
      <c r="K1053" s="80"/>
      <c r="M1053" s="81"/>
      <c r="O1053" s="80"/>
      <c r="Q1053" s="80"/>
      <c r="S1053" s="80"/>
      <c r="U1053" s="80"/>
      <c r="W1053" s="80"/>
      <c r="Y1053" s="80"/>
      <c r="Z1053" s="230"/>
      <c r="AB1053" s="82"/>
      <c r="AC1053" s="80"/>
      <c r="AE1053" s="80"/>
      <c r="AG1053" s="249"/>
      <c r="AH1053" s="83"/>
      <c r="AI1053" s="80"/>
      <c r="AJ1053" s="95"/>
      <c r="AK1053" s="80"/>
      <c r="AM1053" s="80"/>
      <c r="AO1053" s="84"/>
      <c r="AQ1053" s="80"/>
      <c r="AS1053" s="80"/>
      <c r="AU1053" s="80"/>
      <c r="AV1053" s="80"/>
      <c r="AX1053" s="80"/>
      <c r="AY1053" s="80"/>
      <c r="AZ1053" s="80"/>
      <c r="BA1053" s="80"/>
      <c r="BB1053" s="157"/>
      <c r="BC1053" s="157"/>
      <c r="BD1053" s="123"/>
    </row>
    <row r="1054" spans="2:56" s="79" customFormat="1" x14ac:dyDescent="0.2">
      <c r="B1054" s="85"/>
      <c r="C1054" s="85"/>
      <c r="D1054" s="85"/>
      <c r="E1054" s="85"/>
      <c r="F1054" s="137"/>
      <c r="G1054" s="85"/>
      <c r="J1054" s="83"/>
      <c r="K1054" s="80"/>
      <c r="M1054" s="81"/>
      <c r="O1054" s="80"/>
      <c r="Q1054" s="80"/>
      <c r="S1054" s="80"/>
      <c r="U1054" s="80"/>
      <c r="W1054" s="80"/>
      <c r="Y1054" s="80"/>
      <c r="Z1054" s="230"/>
      <c r="AB1054" s="82"/>
      <c r="AC1054" s="80"/>
      <c r="AE1054" s="80"/>
      <c r="AG1054" s="249"/>
      <c r="AH1054" s="83"/>
      <c r="AI1054" s="80"/>
      <c r="AJ1054" s="95"/>
      <c r="AK1054" s="80"/>
      <c r="AM1054" s="80"/>
      <c r="AO1054" s="84"/>
      <c r="AQ1054" s="80"/>
      <c r="AS1054" s="80"/>
      <c r="AU1054" s="80"/>
      <c r="AV1054" s="80"/>
      <c r="AX1054" s="80"/>
      <c r="AY1054" s="80"/>
      <c r="AZ1054" s="80"/>
      <c r="BA1054" s="80"/>
      <c r="BB1054" s="157"/>
      <c r="BC1054" s="157"/>
      <c r="BD1054" s="123"/>
    </row>
    <row r="1055" spans="2:56" s="79" customFormat="1" x14ac:dyDescent="0.2">
      <c r="B1055" s="85"/>
      <c r="C1055" s="85"/>
      <c r="D1055" s="85"/>
      <c r="E1055" s="85"/>
      <c r="F1055" s="137"/>
      <c r="G1055" s="85"/>
      <c r="J1055" s="83"/>
      <c r="K1055" s="80"/>
      <c r="M1055" s="81"/>
      <c r="O1055" s="80"/>
      <c r="Q1055" s="80"/>
      <c r="S1055" s="80"/>
      <c r="U1055" s="80"/>
      <c r="W1055" s="80"/>
      <c r="Y1055" s="80"/>
      <c r="Z1055" s="230"/>
      <c r="AB1055" s="82"/>
      <c r="AC1055" s="80"/>
      <c r="AE1055" s="80"/>
      <c r="AG1055" s="249"/>
      <c r="AH1055" s="83"/>
      <c r="AI1055" s="80"/>
      <c r="AJ1055" s="95"/>
      <c r="AK1055" s="80"/>
      <c r="AM1055" s="80"/>
      <c r="AO1055" s="84"/>
      <c r="AQ1055" s="80"/>
      <c r="AS1055" s="80"/>
      <c r="AU1055" s="80"/>
      <c r="AV1055" s="80"/>
      <c r="AX1055" s="80"/>
      <c r="AY1055" s="80"/>
      <c r="AZ1055" s="80"/>
      <c r="BA1055" s="80"/>
      <c r="BB1055" s="157"/>
      <c r="BC1055" s="157"/>
      <c r="BD1055" s="123"/>
    </row>
    <row r="1056" spans="2:56" s="79" customFormat="1" x14ac:dyDescent="0.2">
      <c r="B1056" s="85"/>
      <c r="C1056" s="85"/>
      <c r="D1056" s="85"/>
      <c r="E1056" s="85"/>
      <c r="F1056" s="137"/>
      <c r="G1056" s="85"/>
      <c r="J1056" s="83"/>
      <c r="K1056" s="80"/>
      <c r="M1056" s="81"/>
      <c r="O1056" s="80"/>
      <c r="Q1056" s="80"/>
      <c r="S1056" s="80"/>
      <c r="U1056" s="80"/>
      <c r="W1056" s="80"/>
      <c r="Y1056" s="80"/>
      <c r="Z1056" s="230"/>
      <c r="AB1056" s="82"/>
      <c r="AC1056" s="80"/>
      <c r="AE1056" s="80"/>
      <c r="AG1056" s="249"/>
      <c r="AH1056" s="83"/>
      <c r="AI1056" s="80"/>
      <c r="AJ1056" s="95"/>
      <c r="AK1056" s="80"/>
      <c r="AM1056" s="80"/>
      <c r="AO1056" s="84"/>
      <c r="AQ1056" s="80"/>
      <c r="AS1056" s="80"/>
      <c r="AU1056" s="80"/>
      <c r="AV1056" s="80"/>
      <c r="AX1056" s="80"/>
      <c r="AY1056" s="80"/>
      <c r="AZ1056" s="80"/>
      <c r="BA1056" s="80"/>
      <c r="BB1056" s="157"/>
      <c r="BC1056" s="157"/>
      <c r="BD1056" s="123"/>
    </row>
    <row r="1057" spans="2:56" s="79" customFormat="1" x14ac:dyDescent="0.2">
      <c r="B1057" s="85"/>
      <c r="C1057" s="85"/>
      <c r="D1057" s="85"/>
      <c r="E1057" s="85"/>
      <c r="F1057" s="137"/>
      <c r="G1057" s="85"/>
      <c r="J1057" s="83"/>
      <c r="K1057" s="80"/>
      <c r="M1057" s="81"/>
      <c r="O1057" s="80"/>
      <c r="Q1057" s="80"/>
      <c r="S1057" s="80"/>
      <c r="U1057" s="80"/>
      <c r="W1057" s="80"/>
      <c r="Y1057" s="80"/>
      <c r="Z1057" s="230"/>
      <c r="AB1057" s="82"/>
      <c r="AC1057" s="80"/>
      <c r="AE1057" s="80"/>
      <c r="AG1057" s="249"/>
      <c r="AH1057" s="83"/>
      <c r="AI1057" s="80"/>
      <c r="AJ1057" s="95"/>
      <c r="AK1057" s="80"/>
      <c r="AM1057" s="80"/>
      <c r="AO1057" s="84"/>
      <c r="AQ1057" s="80"/>
      <c r="AS1057" s="80"/>
      <c r="AU1057" s="80"/>
      <c r="AV1057" s="80"/>
      <c r="AX1057" s="80"/>
      <c r="AY1057" s="80"/>
      <c r="AZ1057" s="80"/>
      <c r="BA1057" s="80"/>
      <c r="BB1057" s="157"/>
      <c r="BC1057" s="157"/>
      <c r="BD1057" s="123"/>
    </row>
    <row r="1058" spans="2:56" s="79" customFormat="1" x14ac:dyDescent="0.2">
      <c r="B1058" s="85"/>
      <c r="C1058" s="85"/>
      <c r="D1058" s="85"/>
      <c r="E1058" s="85"/>
      <c r="F1058" s="137"/>
      <c r="G1058" s="85"/>
      <c r="J1058" s="83"/>
      <c r="K1058" s="80"/>
      <c r="M1058" s="81"/>
      <c r="O1058" s="80"/>
      <c r="Q1058" s="80"/>
      <c r="S1058" s="80"/>
      <c r="U1058" s="80"/>
      <c r="W1058" s="80"/>
      <c r="Y1058" s="80"/>
      <c r="Z1058" s="230"/>
      <c r="AB1058" s="82"/>
      <c r="AC1058" s="80"/>
      <c r="AE1058" s="80"/>
      <c r="AG1058" s="249"/>
      <c r="AH1058" s="83"/>
      <c r="AI1058" s="80"/>
      <c r="AJ1058" s="95"/>
      <c r="AK1058" s="80"/>
      <c r="AM1058" s="80"/>
      <c r="AO1058" s="84"/>
      <c r="AQ1058" s="80"/>
      <c r="AS1058" s="80"/>
      <c r="AU1058" s="80"/>
      <c r="AV1058" s="80"/>
      <c r="AX1058" s="80"/>
      <c r="AY1058" s="80"/>
      <c r="AZ1058" s="80"/>
      <c r="BA1058" s="80"/>
      <c r="BB1058" s="157"/>
      <c r="BC1058" s="157"/>
      <c r="BD1058" s="123"/>
    </row>
    <row r="1059" spans="2:56" s="79" customFormat="1" x14ac:dyDescent="0.2">
      <c r="B1059" s="85"/>
      <c r="C1059" s="85"/>
      <c r="D1059" s="85"/>
      <c r="E1059" s="85"/>
      <c r="F1059" s="137"/>
      <c r="G1059" s="85"/>
      <c r="J1059" s="83"/>
      <c r="K1059" s="80"/>
      <c r="M1059" s="81"/>
      <c r="O1059" s="80"/>
      <c r="Q1059" s="80"/>
      <c r="S1059" s="80"/>
      <c r="U1059" s="80"/>
      <c r="W1059" s="80"/>
      <c r="Y1059" s="80"/>
      <c r="Z1059" s="230"/>
      <c r="AB1059" s="82"/>
      <c r="AC1059" s="80"/>
      <c r="AE1059" s="80"/>
      <c r="AG1059" s="249"/>
      <c r="AH1059" s="83"/>
      <c r="AI1059" s="80"/>
      <c r="AJ1059" s="95"/>
      <c r="AK1059" s="80"/>
      <c r="AM1059" s="80"/>
      <c r="AO1059" s="84"/>
      <c r="AQ1059" s="80"/>
      <c r="AS1059" s="80"/>
      <c r="AU1059" s="80"/>
      <c r="AV1059" s="80"/>
      <c r="AX1059" s="80"/>
      <c r="AY1059" s="80"/>
      <c r="AZ1059" s="80"/>
      <c r="BA1059" s="80"/>
      <c r="BB1059" s="157"/>
      <c r="BC1059" s="157"/>
      <c r="BD1059" s="123"/>
    </row>
    <row r="1060" spans="2:56" s="79" customFormat="1" x14ac:dyDescent="0.2">
      <c r="B1060" s="85"/>
      <c r="C1060" s="85"/>
      <c r="D1060" s="85"/>
      <c r="E1060" s="85"/>
      <c r="F1060" s="137"/>
      <c r="G1060" s="85"/>
      <c r="J1060" s="83"/>
      <c r="K1060" s="80"/>
      <c r="M1060" s="81"/>
      <c r="O1060" s="80"/>
      <c r="Q1060" s="80"/>
      <c r="S1060" s="80"/>
      <c r="U1060" s="80"/>
      <c r="W1060" s="80"/>
      <c r="Y1060" s="80"/>
      <c r="Z1060" s="230"/>
      <c r="AB1060" s="82"/>
      <c r="AC1060" s="80"/>
      <c r="AE1060" s="80"/>
      <c r="AG1060" s="249"/>
      <c r="AH1060" s="83"/>
      <c r="AI1060" s="80"/>
      <c r="AJ1060" s="95"/>
      <c r="AK1060" s="80"/>
      <c r="AM1060" s="80"/>
      <c r="AO1060" s="84"/>
      <c r="AQ1060" s="80"/>
      <c r="AS1060" s="80"/>
      <c r="AU1060" s="80"/>
      <c r="AV1060" s="80"/>
      <c r="AX1060" s="80"/>
      <c r="AY1060" s="80"/>
      <c r="AZ1060" s="80"/>
      <c r="BA1060" s="80"/>
      <c r="BB1060" s="157"/>
      <c r="BC1060" s="157"/>
      <c r="BD1060" s="123"/>
    </row>
    <row r="1061" spans="2:56" s="79" customFormat="1" x14ac:dyDescent="0.2">
      <c r="B1061" s="85"/>
      <c r="C1061" s="85"/>
      <c r="D1061" s="85"/>
      <c r="E1061" s="85"/>
      <c r="F1061" s="137"/>
      <c r="G1061" s="85"/>
      <c r="J1061" s="83"/>
      <c r="K1061" s="80"/>
      <c r="M1061" s="81"/>
      <c r="O1061" s="80"/>
      <c r="Q1061" s="80"/>
      <c r="S1061" s="80"/>
      <c r="U1061" s="80"/>
      <c r="W1061" s="80"/>
      <c r="Y1061" s="80"/>
      <c r="Z1061" s="230"/>
      <c r="AB1061" s="82"/>
      <c r="AC1061" s="80"/>
      <c r="AE1061" s="80"/>
      <c r="AG1061" s="249"/>
      <c r="AH1061" s="83"/>
      <c r="AI1061" s="80"/>
      <c r="AJ1061" s="95"/>
      <c r="AK1061" s="80"/>
      <c r="AM1061" s="80"/>
      <c r="AO1061" s="84"/>
      <c r="AQ1061" s="80"/>
      <c r="AS1061" s="80"/>
      <c r="AU1061" s="80"/>
      <c r="AV1061" s="80"/>
      <c r="AX1061" s="80"/>
      <c r="AY1061" s="80"/>
      <c r="AZ1061" s="80"/>
      <c r="BA1061" s="80"/>
      <c r="BB1061" s="157"/>
      <c r="BC1061" s="157"/>
      <c r="BD1061" s="123"/>
    </row>
    <row r="1062" spans="2:56" s="79" customFormat="1" x14ac:dyDescent="0.2">
      <c r="B1062" s="85"/>
      <c r="C1062" s="85"/>
      <c r="D1062" s="85"/>
      <c r="E1062" s="85"/>
      <c r="F1062" s="137"/>
      <c r="G1062" s="85"/>
      <c r="J1062" s="83"/>
      <c r="K1062" s="80"/>
      <c r="M1062" s="81"/>
      <c r="O1062" s="80"/>
      <c r="Q1062" s="80"/>
      <c r="S1062" s="80"/>
      <c r="U1062" s="80"/>
      <c r="W1062" s="80"/>
      <c r="Y1062" s="80"/>
      <c r="Z1062" s="230"/>
      <c r="AB1062" s="82"/>
      <c r="AC1062" s="80"/>
      <c r="AE1062" s="80"/>
      <c r="AG1062" s="249"/>
      <c r="AH1062" s="83"/>
      <c r="AI1062" s="80"/>
      <c r="AJ1062" s="95"/>
      <c r="AK1062" s="80"/>
      <c r="AM1062" s="80"/>
      <c r="AO1062" s="84"/>
      <c r="AQ1062" s="80"/>
      <c r="AS1062" s="80"/>
      <c r="AU1062" s="80"/>
      <c r="AV1062" s="80"/>
      <c r="AX1062" s="80"/>
      <c r="AY1062" s="80"/>
      <c r="AZ1062" s="80"/>
      <c r="BA1062" s="80"/>
      <c r="BB1062" s="157"/>
      <c r="BC1062" s="157"/>
      <c r="BD1062" s="123"/>
    </row>
    <row r="1063" spans="2:56" s="79" customFormat="1" x14ac:dyDescent="0.2">
      <c r="B1063" s="85"/>
      <c r="C1063" s="85"/>
      <c r="D1063" s="85"/>
      <c r="E1063" s="85"/>
      <c r="F1063" s="137"/>
      <c r="G1063" s="85"/>
      <c r="J1063" s="83"/>
      <c r="K1063" s="80"/>
      <c r="M1063" s="81"/>
      <c r="O1063" s="80"/>
      <c r="Q1063" s="80"/>
      <c r="S1063" s="80"/>
      <c r="U1063" s="80"/>
      <c r="W1063" s="80"/>
      <c r="Y1063" s="80"/>
      <c r="Z1063" s="230"/>
      <c r="AB1063" s="82"/>
      <c r="AC1063" s="80"/>
      <c r="AE1063" s="80"/>
      <c r="AG1063" s="249"/>
      <c r="AH1063" s="83"/>
      <c r="AI1063" s="80"/>
      <c r="AJ1063" s="95"/>
      <c r="AK1063" s="80"/>
      <c r="AM1063" s="80"/>
      <c r="AO1063" s="84"/>
      <c r="AQ1063" s="80"/>
      <c r="AS1063" s="80"/>
      <c r="AU1063" s="80"/>
      <c r="AV1063" s="80"/>
      <c r="AX1063" s="80"/>
      <c r="AY1063" s="80"/>
      <c r="AZ1063" s="80"/>
      <c r="BA1063" s="80"/>
      <c r="BB1063" s="157"/>
      <c r="BC1063" s="157"/>
      <c r="BD1063" s="123"/>
    </row>
    <row r="1064" spans="2:56" s="79" customFormat="1" x14ac:dyDescent="0.2">
      <c r="B1064" s="85"/>
      <c r="C1064" s="85"/>
      <c r="D1064" s="85"/>
      <c r="E1064" s="85"/>
      <c r="F1064" s="137"/>
      <c r="G1064" s="85"/>
      <c r="J1064" s="83"/>
      <c r="K1064" s="80"/>
      <c r="M1064" s="81"/>
      <c r="O1064" s="80"/>
      <c r="Q1064" s="80"/>
      <c r="S1064" s="80"/>
      <c r="U1064" s="80"/>
      <c r="W1064" s="80"/>
      <c r="Y1064" s="80"/>
      <c r="Z1064" s="230"/>
      <c r="AB1064" s="82"/>
      <c r="AC1064" s="80"/>
      <c r="AE1064" s="80"/>
      <c r="AG1064" s="249"/>
      <c r="AH1064" s="83"/>
      <c r="AI1064" s="80"/>
      <c r="AJ1064" s="95"/>
      <c r="AK1064" s="80"/>
      <c r="AM1064" s="80"/>
      <c r="AO1064" s="84"/>
      <c r="AQ1064" s="80"/>
      <c r="AS1064" s="80"/>
      <c r="AU1064" s="80"/>
      <c r="AV1064" s="80"/>
      <c r="AX1064" s="80"/>
      <c r="AY1064" s="80"/>
      <c r="AZ1064" s="80"/>
      <c r="BA1064" s="80"/>
      <c r="BB1064" s="157"/>
      <c r="BC1064" s="157"/>
      <c r="BD1064" s="123"/>
    </row>
    <row r="1065" spans="2:56" s="79" customFormat="1" x14ac:dyDescent="0.2">
      <c r="B1065" s="85"/>
      <c r="C1065" s="85"/>
      <c r="D1065" s="85"/>
      <c r="E1065" s="85"/>
      <c r="F1065" s="137"/>
      <c r="G1065" s="85"/>
      <c r="J1065" s="83"/>
      <c r="K1065" s="80"/>
      <c r="M1065" s="81"/>
      <c r="O1065" s="80"/>
      <c r="Q1065" s="80"/>
      <c r="S1065" s="80"/>
      <c r="U1065" s="80"/>
      <c r="W1065" s="80"/>
      <c r="Y1065" s="80"/>
      <c r="Z1065" s="230"/>
      <c r="AB1065" s="82"/>
      <c r="AC1065" s="80"/>
      <c r="AE1065" s="80"/>
      <c r="AG1065" s="249"/>
      <c r="AH1065" s="83"/>
      <c r="AI1065" s="80"/>
      <c r="AJ1065" s="95"/>
      <c r="AK1065" s="80"/>
      <c r="AM1065" s="80"/>
      <c r="AO1065" s="84"/>
      <c r="AQ1065" s="80"/>
      <c r="AS1065" s="80"/>
      <c r="AU1065" s="80"/>
      <c r="AV1065" s="80"/>
      <c r="AX1065" s="80"/>
      <c r="AY1065" s="80"/>
      <c r="AZ1065" s="80"/>
      <c r="BA1065" s="80"/>
      <c r="BB1065" s="157"/>
      <c r="BC1065" s="157"/>
      <c r="BD1065" s="123"/>
    </row>
    <row r="1066" spans="2:56" s="79" customFormat="1" x14ac:dyDescent="0.2">
      <c r="B1066" s="85"/>
      <c r="C1066" s="85"/>
      <c r="D1066" s="85"/>
      <c r="E1066" s="85"/>
      <c r="F1066" s="137"/>
      <c r="G1066" s="85"/>
      <c r="J1066" s="83"/>
      <c r="K1066" s="80"/>
      <c r="M1066" s="81"/>
      <c r="O1066" s="80"/>
      <c r="Q1066" s="80"/>
      <c r="S1066" s="80"/>
      <c r="U1066" s="80"/>
      <c r="W1066" s="80"/>
      <c r="Y1066" s="80"/>
      <c r="Z1066" s="230"/>
      <c r="AB1066" s="82"/>
      <c r="AC1066" s="80"/>
      <c r="AE1066" s="80"/>
      <c r="AG1066" s="249"/>
      <c r="AH1066" s="83"/>
      <c r="AI1066" s="80"/>
      <c r="AJ1066" s="95"/>
      <c r="AK1066" s="80"/>
      <c r="AM1066" s="80"/>
      <c r="AO1066" s="84"/>
      <c r="AQ1066" s="80"/>
      <c r="AS1066" s="80"/>
      <c r="AU1066" s="80"/>
      <c r="AV1066" s="80"/>
      <c r="AX1066" s="80"/>
      <c r="AY1066" s="80"/>
      <c r="AZ1066" s="80"/>
      <c r="BA1066" s="80"/>
      <c r="BB1066" s="157"/>
      <c r="BC1066" s="157"/>
      <c r="BD1066" s="123"/>
    </row>
    <row r="1067" spans="2:56" s="79" customFormat="1" x14ac:dyDescent="0.2">
      <c r="B1067" s="85"/>
      <c r="C1067" s="85"/>
      <c r="D1067" s="85"/>
      <c r="E1067" s="85"/>
      <c r="F1067" s="137"/>
      <c r="G1067" s="85"/>
      <c r="J1067" s="83"/>
      <c r="K1067" s="80"/>
      <c r="M1067" s="81"/>
      <c r="O1067" s="80"/>
      <c r="Q1067" s="80"/>
      <c r="S1067" s="80"/>
      <c r="U1067" s="80"/>
      <c r="W1067" s="80"/>
      <c r="Y1067" s="80"/>
      <c r="Z1067" s="230"/>
      <c r="AB1067" s="82"/>
      <c r="AC1067" s="80"/>
      <c r="AE1067" s="80"/>
      <c r="AG1067" s="249"/>
      <c r="AH1067" s="83"/>
      <c r="AI1067" s="80"/>
      <c r="AJ1067" s="95"/>
      <c r="AK1067" s="80"/>
      <c r="AM1067" s="80"/>
      <c r="AO1067" s="84"/>
      <c r="AQ1067" s="80"/>
      <c r="AS1067" s="80"/>
      <c r="AU1067" s="80"/>
      <c r="AV1067" s="80"/>
      <c r="AX1067" s="80"/>
      <c r="AY1067" s="80"/>
      <c r="AZ1067" s="80"/>
      <c r="BA1067" s="80"/>
      <c r="BB1067" s="157"/>
      <c r="BC1067" s="157"/>
      <c r="BD1067" s="123"/>
    </row>
    <row r="1068" spans="2:56" s="79" customFormat="1" x14ac:dyDescent="0.2">
      <c r="B1068" s="85"/>
      <c r="C1068" s="85"/>
      <c r="D1068" s="85"/>
      <c r="E1068" s="85"/>
      <c r="F1068" s="137"/>
      <c r="G1068" s="85"/>
      <c r="J1068" s="83"/>
      <c r="K1068" s="80"/>
      <c r="M1068" s="81"/>
      <c r="O1068" s="80"/>
      <c r="Q1068" s="80"/>
      <c r="S1068" s="80"/>
      <c r="U1068" s="80"/>
      <c r="W1068" s="80"/>
      <c r="Y1068" s="80"/>
      <c r="Z1068" s="230"/>
      <c r="AB1068" s="82"/>
      <c r="AC1068" s="80"/>
      <c r="AE1068" s="80"/>
      <c r="AG1068" s="249"/>
      <c r="AH1068" s="83"/>
      <c r="AI1068" s="80"/>
      <c r="AJ1068" s="95"/>
      <c r="AK1068" s="80"/>
      <c r="AM1068" s="80"/>
      <c r="AO1068" s="84"/>
      <c r="AQ1068" s="80"/>
      <c r="AS1068" s="80"/>
      <c r="AU1068" s="80"/>
      <c r="AV1068" s="80"/>
      <c r="AX1068" s="80"/>
      <c r="AY1068" s="80"/>
      <c r="AZ1068" s="80"/>
      <c r="BA1068" s="80"/>
      <c r="BB1068" s="157"/>
      <c r="BC1068" s="157"/>
      <c r="BD1068" s="123"/>
    </row>
    <row r="1069" spans="2:56" s="79" customFormat="1" x14ac:dyDescent="0.2">
      <c r="B1069" s="85"/>
      <c r="C1069" s="85"/>
      <c r="D1069" s="85"/>
      <c r="E1069" s="85"/>
      <c r="F1069" s="137"/>
      <c r="G1069" s="85"/>
      <c r="J1069" s="83"/>
      <c r="K1069" s="80"/>
      <c r="M1069" s="81"/>
      <c r="O1069" s="80"/>
      <c r="Q1069" s="80"/>
      <c r="S1069" s="80"/>
      <c r="U1069" s="80"/>
      <c r="W1069" s="80"/>
      <c r="Y1069" s="80"/>
      <c r="Z1069" s="230"/>
      <c r="AB1069" s="82"/>
      <c r="AC1069" s="80"/>
      <c r="AE1069" s="80"/>
      <c r="AG1069" s="249"/>
      <c r="AH1069" s="83"/>
      <c r="AI1069" s="80"/>
      <c r="AJ1069" s="95"/>
      <c r="AK1069" s="80"/>
      <c r="AM1069" s="80"/>
      <c r="AO1069" s="84"/>
      <c r="AQ1069" s="80"/>
      <c r="AS1069" s="80"/>
      <c r="AU1069" s="80"/>
      <c r="AV1069" s="80"/>
      <c r="AX1069" s="80"/>
      <c r="AY1069" s="80"/>
      <c r="AZ1069" s="80"/>
      <c r="BA1069" s="80"/>
      <c r="BB1069" s="157"/>
      <c r="BC1069" s="157"/>
      <c r="BD1069" s="123"/>
    </row>
    <row r="1070" spans="2:56" s="79" customFormat="1" x14ac:dyDescent="0.2">
      <c r="B1070" s="85"/>
      <c r="C1070" s="85"/>
      <c r="D1070" s="85"/>
      <c r="E1070" s="85"/>
      <c r="F1070" s="137"/>
      <c r="G1070" s="85"/>
      <c r="J1070" s="83"/>
      <c r="K1070" s="80"/>
      <c r="M1070" s="81"/>
      <c r="O1070" s="80"/>
      <c r="Q1070" s="80"/>
      <c r="S1070" s="80"/>
      <c r="U1070" s="80"/>
      <c r="W1070" s="80"/>
      <c r="Y1070" s="80"/>
      <c r="Z1070" s="230"/>
      <c r="AB1070" s="82"/>
      <c r="AC1070" s="80"/>
      <c r="AE1070" s="80"/>
      <c r="AG1070" s="249"/>
      <c r="AH1070" s="83"/>
      <c r="AI1070" s="80"/>
      <c r="AJ1070" s="95"/>
      <c r="AK1070" s="80"/>
      <c r="AM1070" s="80"/>
      <c r="AO1070" s="84"/>
      <c r="AQ1070" s="80"/>
      <c r="AS1070" s="80"/>
      <c r="AU1070" s="80"/>
      <c r="AV1070" s="80"/>
      <c r="AX1070" s="80"/>
      <c r="AY1070" s="80"/>
      <c r="AZ1070" s="80"/>
      <c r="BA1070" s="80"/>
      <c r="BB1070" s="157"/>
      <c r="BC1070" s="157"/>
      <c r="BD1070" s="123"/>
    </row>
    <row r="1071" spans="2:56" s="79" customFormat="1" x14ac:dyDescent="0.2">
      <c r="B1071" s="85"/>
      <c r="C1071" s="85"/>
      <c r="D1071" s="85"/>
      <c r="E1071" s="85"/>
      <c r="F1071" s="137"/>
      <c r="G1071" s="85"/>
      <c r="J1071" s="83"/>
      <c r="K1071" s="80"/>
      <c r="M1071" s="81"/>
      <c r="O1071" s="80"/>
      <c r="Q1071" s="80"/>
      <c r="S1071" s="80"/>
      <c r="U1071" s="80"/>
      <c r="W1071" s="80"/>
      <c r="Y1071" s="80"/>
      <c r="Z1071" s="230"/>
      <c r="AB1071" s="82"/>
      <c r="AC1071" s="80"/>
      <c r="AE1071" s="80"/>
      <c r="AG1071" s="249"/>
      <c r="AH1071" s="83"/>
      <c r="AI1071" s="80"/>
      <c r="AJ1071" s="95"/>
      <c r="AK1071" s="80"/>
      <c r="AM1071" s="80"/>
      <c r="AO1071" s="84"/>
      <c r="AQ1071" s="80"/>
      <c r="AS1071" s="80"/>
      <c r="AU1071" s="80"/>
      <c r="AV1071" s="80"/>
      <c r="AX1071" s="80"/>
      <c r="AY1071" s="80"/>
      <c r="AZ1071" s="80"/>
      <c r="BA1071" s="80"/>
      <c r="BB1071" s="157"/>
      <c r="BC1071" s="157"/>
      <c r="BD1071" s="123"/>
    </row>
    <row r="1072" spans="2:56" s="79" customFormat="1" x14ac:dyDescent="0.2">
      <c r="B1072" s="85"/>
      <c r="C1072" s="85"/>
      <c r="D1072" s="85"/>
      <c r="E1072" s="85"/>
      <c r="F1072" s="137"/>
      <c r="G1072" s="85"/>
      <c r="J1072" s="83"/>
      <c r="K1072" s="80"/>
      <c r="M1072" s="81"/>
      <c r="O1072" s="80"/>
      <c r="Q1072" s="80"/>
      <c r="S1072" s="80"/>
      <c r="U1072" s="80"/>
      <c r="W1072" s="80"/>
      <c r="Y1072" s="80"/>
      <c r="Z1072" s="230"/>
      <c r="AB1072" s="82"/>
      <c r="AC1072" s="80"/>
      <c r="AE1072" s="80"/>
      <c r="AG1072" s="249"/>
      <c r="AH1072" s="83"/>
      <c r="AI1072" s="80"/>
      <c r="AJ1072" s="95"/>
      <c r="AK1072" s="80"/>
      <c r="AM1072" s="80"/>
      <c r="AO1072" s="84"/>
      <c r="AQ1072" s="80"/>
      <c r="AS1072" s="80"/>
      <c r="AU1072" s="80"/>
      <c r="AV1072" s="80"/>
      <c r="AX1072" s="80"/>
      <c r="AY1072" s="80"/>
      <c r="AZ1072" s="80"/>
      <c r="BA1072" s="80"/>
      <c r="BB1072" s="157"/>
      <c r="BC1072" s="157"/>
      <c r="BD1072" s="123"/>
    </row>
    <row r="1073" spans="2:56" s="79" customFormat="1" x14ac:dyDescent="0.2">
      <c r="B1073" s="85"/>
      <c r="C1073" s="85"/>
      <c r="D1073" s="85"/>
      <c r="E1073" s="85"/>
      <c r="F1073" s="137"/>
      <c r="G1073" s="85"/>
      <c r="J1073" s="83"/>
      <c r="K1073" s="80"/>
      <c r="M1073" s="81"/>
      <c r="O1073" s="80"/>
      <c r="Q1073" s="80"/>
      <c r="S1073" s="80"/>
      <c r="U1073" s="80"/>
      <c r="W1073" s="80"/>
      <c r="Y1073" s="80"/>
      <c r="Z1073" s="230"/>
      <c r="AB1073" s="82"/>
      <c r="AC1073" s="80"/>
      <c r="AE1073" s="80"/>
      <c r="AG1073" s="249"/>
      <c r="AH1073" s="83"/>
      <c r="AI1073" s="80"/>
      <c r="AJ1073" s="95"/>
      <c r="AK1073" s="80"/>
      <c r="AM1073" s="80"/>
      <c r="AO1073" s="84"/>
      <c r="AQ1073" s="80"/>
      <c r="AS1073" s="80"/>
      <c r="AU1073" s="80"/>
      <c r="AV1073" s="80"/>
      <c r="AX1073" s="80"/>
      <c r="AY1073" s="80"/>
      <c r="AZ1073" s="80"/>
      <c r="BA1073" s="80"/>
      <c r="BB1073" s="157"/>
      <c r="BC1073" s="157"/>
      <c r="BD1073" s="123"/>
    </row>
    <row r="1074" spans="2:56" s="79" customFormat="1" x14ac:dyDescent="0.2">
      <c r="B1074" s="85"/>
      <c r="C1074" s="85"/>
      <c r="D1074" s="85"/>
      <c r="E1074" s="85"/>
      <c r="F1074" s="137"/>
      <c r="G1074" s="85"/>
      <c r="J1074" s="83"/>
      <c r="K1074" s="80"/>
      <c r="M1074" s="81"/>
      <c r="O1074" s="80"/>
      <c r="Q1074" s="80"/>
      <c r="S1074" s="80"/>
      <c r="U1074" s="80"/>
      <c r="W1074" s="80"/>
      <c r="Y1074" s="80"/>
      <c r="Z1074" s="230"/>
      <c r="AB1074" s="82"/>
      <c r="AC1074" s="80"/>
      <c r="AE1074" s="80"/>
      <c r="AG1074" s="249"/>
      <c r="AH1074" s="83"/>
      <c r="AI1074" s="80"/>
      <c r="AJ1074" s="95"/>
      <c r="AK1074" s="80"/>
      <c r="AM1074" s="80"/>
      <c r="AO1074" s="84"/>
      <c r="AQ1074" s="80"/>
      <c r="AS1074" s="80"/>
      <c r="AU1074" s="80"/>
      <c r="AV1074" s="80"/>
      <c r="AX1074" s="80"/>
      <c r="AY1074" s="80"/>
      <c r="AZ1074" s="80"/>
      <c r="BA1074" s="80"/>
      <c r="BB1074" s="157"/>
      <c r="BC1074" s="157"/>
      <c r="BD1074" s="123"/>
    </row>
    <row r="1075" spans="2:56" s="79" customFormat="1" x14ac:dyDescent="0.2">
      <c r="B1075" s="85"/>
      <c r="C1075" s="85"/>
      <c r="D1075" s="85"/>
      <c r="E1075" s="85"/>
      <c r="F1075" s="137"/>
      <c r="G1075" s="85"/>
      <c r="J1075" s="83"/>
      <c r="K1075" s="80"/>
      <c r="M1075" s="81"/>
      <c r="O1075" s="80"/>
      <c r="Q1075" s="80"/>
      <c r="S1075" s="80"/>
      <c r="U1075" s="80"/>
      <c r="W1075" s="80"/>
      <c r="Y1075" s="80"/>
      <c r="Z1075" s="230"/>
      <c r="AB1075" s="82"/>
      <c r="AC1075" s="80"/>
      <c r="AE1075" s="80"/>
      <c r="AG1075" s="249"/>
      <c r="AH1075" s="83"/>
      <c r="AI1075" s="80"/>
      <c r="AJ1075" s="95"/>
      <c r="AK1075" s="80"/>
      <c r="AM1075" s="80"/>
      <c r="AO1075" s="84"/>
      <c r="AQ1075" s="80"/>
      <c r="AS1075" s="80"/>
      <c r="AU1075" s="80"/>
      <c r="AV1075" s="80"/>
      <c r="AX1075" s="80"/>
      <c r="AY1075" s="80"/>
      <c r="AZ1075" s="80"/>
      <c r="BA1075" s="80"/>
      <c r="BB1075" s="157"/>
      <c r="BC1075" s="157"/>
      <c r="BD1075" s="123"/>
    </row>
    <row r="1076" spans="2:56" s="79" customFormat="1" x14ac:dyDescent="0.2">
      <c r="B1076" s="85"/>
      <c r="C1076" s="85"/>
      <c r="D1076" s="85"/>
      <c r="E1076" s="85"/>
      <c r="F1076" s="137"/>
      <c r="G1076" s="85"/>
      <c r="J1076" s="83"/>
      <c r="K1076" s="80"/>
      <c r="M1076" s="81"/>
      <c r="O1076" s="80"/>
      <c r="Q1076" s="80"/>
      <c r="S1076" s="80"/>
      <c r="U1076" s="80"/>
      <c r="W1076" s="80"/>
      <c r="Y1076" s="80"/>
      <c r="Z1076" s="230"/>
      <c r="AB1076" s="82"/>
      <c r="AC1076" s="80"/>
      <c r="AE1076" s="80"/>
      <c r="AG1076" s="249"/>
      <c r="AH1076" s="83"/>
      <c r="AI1076" s="80"/>
      <c r="AJ1076" s="95"/>
      <c r="AK1076" s="80"/>
      <c r="AM1076" s="80"/>
      <c r="AO1076" s="84"/>
      <c r="AQ1076" s="80"/>
      <c r="AS1076" s="80"/>
      <c r="AU1076" s="80"/>
      <c r="AV1076" s="80"/>
      <c r="AX1076" s="80"/>
      <c r="AY1076" s="80"/>
      <c r="AZ1076" s="80"/>
      <c r="BA1076" s="80"/>
      <c r="BB1076" s="157"/>
      <c r="BC1076" s="157"/>
      <c r="BD1076" s="123"/>
    </row>
    <row r="1077" spans="2:56" s="79" customFormat="1" x14ac:dyDescent="0.2">
      <c r="B1077" s="85"/>
      <c r="C1077" s="85"/>
      <c r="D1077" s="85"/>
      <c r="E1077" s="85"/>
      <c r="F1077" s="137"/>
      <c r="G1077" s="85"/>
      <c r="J1077" s="83"/>
      <c r="K1077" s="80"/>
      <c r="M1077" s="81"/>
      <c r="O1077" s="80"/>
      <c r="Q1077" s="80"/>
      <c r="S1077" s="80"/>
      <c r="U1077" s="80"/>
      <c r="W1077" s="80"/>
      <c r="Y1077" s="80"/>
      <c r="Z1077" s="230"/>
      <c r="AB1077" s="82"/>
      <c r="AC1077" s="80"/>
      <c r="AE1077" s="80"/>
      <c r="AG1077" s="249"/>
      <c r="AH1077" s="83"/>
      <c r="AI1077" s="80"/>
      <c r="AJ1077" s="95"/>
      <c r="AK1077" s="80"/>
      <c r="AM1077" s="80"/>
      <c r="AO1077" s="84"/>
      <c r="AQ1077" s="80"/>
      <c r="AS1077" s="80"/>
      <c r="AU1077" s="80"/>
      <c r="AV1077" s="80"/>
      <c r="AX1077" s="80"/>
      <c r="AY1077" s="80"/>
      <c r="AZ1077" s="80"/>
      <c r="BA1077" s="80"/>
      <c r="BB1077" s="157"/>
      <c r="BC1077" s="157"/>
      <c r="BD1077" s="123"/>
    </row>
    <row r="1078" spans="2:56" s="79" customFormat="1" x14ac:dyDescent="0.2">
      <c r="B1078" s="85"/>
      <c r="C1078" s="85"/>
      <c r="D1078" s="85"/>
      <c r="E1078" s="85"/>
      <c r="F1078" s="137"/>
      <c r="G1078" s="85"/>
      <c r="J1078" s="83"/>
      <c r="K1078" s="80"/>
      <c r="M1078" s="81"/>
      <c r="O1078" s="80"/>
      <c r="Q1078" s="80"/>
      <c r="S1078" s="80"/>
      <c r="U1078" s="80"/>
      <c r="W1078" s="80"/>
      <c r="Y1078" s="80"/>
      <c r="Z1078" s="230"/>
      <c r="AB1078" s="82"/>
      <c r="AC1078" s="80"/>
      <c r="AE1078" s="80"/>
      <c r="AG1078" s="249"/>
      <c r="AH1078" s="83"/>
      <c r="AI1078" s="80"/>
      <c r="AJ1078" s="95"/>
      <c r="AK1078" s="80"/>
      <c r="AM1078" s="80"/>
      <c r="AO1078" s="84"/>
      <c r="AQ1078" s="80"/>
      <c r="AS1078" s="80"/>
      <c r="AU1078" s="80"/>
      <c r="AV1078" s="80"/>
      <c r="AX1078" s="80"/>
      <c r="AY1078" s="80"/>
      <c r="AZ1078" s="80"/>
      <c r="BA1078" s="80"/>
      <c r="BB1078" s="157"/>
      <c r="BC1078" s="157"/>
      <c r="BD1078" s="123"/>
    </row>
    <row r="1079" spans="2:56" s="79" customFormat="1" x14ac:dyDescent="0.2">
      <c r="B1079" s="85"/>
      <c r="C1079" s="85"/>
      <c r="D1079" s="85"/>
      <c r="E1079" s="85"/>
      <c r="F1079" s="137"/>
      <c r="G1079" s="85"/>
      <c r="J1079" s="83"/>
      <c r="K1079" s="80"/>
      <c r="M1079" s="81"/>
      <c r="O1079" s="80"/>
      <c r="Q1079" s="80"/>
      <c r="S1079" s="80"/>
      <c r="U1079" s="80"/>
      <c r="W1079" s="80"/>
      <c r="Y1079" s="80"/>
      <c r="Z1079" s="230"/>
      <c r="AB1079" s="82"/>
      <c r="AC1079" s="80"/>
      <c r="AE1079" s="80"/>
      <c r="AG1079" s="249"/>
      <c r="AH1079" s="83"/>
      <c r="AI1079" s="80"/>
      <c r="AJ1079" s="95"/>
      <c r="AK1079" s="80"/>
      <c r="AM1079" s="80"/>
      <c r="AO1079" s="84"/>
      <c r="AQ1079" s="80"/>
      <c r="AS1079" s="80"/>
      <c r="AU1079" s="80"/>
      <c r="AV1079" s="80"/>
      <c r="AX1079" s="80"/>
      <c r="AY1079" s="80"/>
      <c r="AZ1079" s="80"/>
      <c r="BA1079" s="80"/>
      <c r="BB1079" s="157"/>
      <c r="BC1079" s="157"/>
      <c r="BD1079" s="123"/>
    </row>
    <row r="1080" spans="2:56" s="79" customFormat="1" x14ac:dyDescent="0.2">
      <c r="B1080" s="85"/>
      <c r="C1080" s="85"/>
      <c r="D1080" s="85"/>
      <c r="E1080" s="85"/>
      <c r="F1080" s="137"/>
      <c r="G1080" s="85"/>
      <c r="J1080" s="83"/>
      <c r="K1080" s="80"/>
      <c r="M1080" s="81"/>
      <c r="O1080" s="80"/>
      <c r="Q1080" s="80"/>
      <c r="S1080" s="80"/>
      <c r="U1080" s="80"/>
      <c r="W1080" s="80"/>
      <c r="Y1080" s="80"/>
      <c r="Z1080" s="230"/>
      <c r="AB1080" s="82"/>
      <c r="AC1080" s="80"/>
      <c r="AE1080" s="80"/>
      <c r="AG1080" s="249"/>
      <c r="AH1080" s="83"/>
      <c r="AI1080" s="80"/>
      <c r="AJ1080" s="95"/>
      <c r="AK1080" s="80"/>
      <c r="AM1080" s="80"/>
      <c r="AO1080" s="84"/>
      <c r="AQ1080" s="80"/>
      <c r="AS1080" s="80"/>
      <c r="AU1080" s="80"/>
      <c r="AV1080" s="80"/>
      <c r="AX1080" s="80"/>
      <c r="AY1080" s="80"/>
      <c r="AZ1080" s="80"/>
      <c r="BA1080" s="80"/>
      <c r="BB1080" s="157"/>
      <c r="BC1080" s="157"/>
      <c r="BD1080" s="123"/>
    </row>
    <row r="1081" spans="2:56" s="79" customFormat="1" x14ac:dyDescent="0.2">
      <c r="B1081" s="85"/>
      <c r="C1081" s="85"/>
      <c r="D1081" s="85"/>
      <c r="E1081" s="85"/>
      <c r="F1081" s="137"/>
      <c r="G1081" s="85"/>
      <c r="J1081" s="83"/>
      <c r="K1081" s="80"/>
      <c r="M1081" s="81"/>
      <c r="O1081" s="80"/>
      <c r="Q1081" s="80"/>
      <c r="S1081" s="80"/>
      <c r="U1081" s="80"/>
      <c r="W1081" s="80"/>
      <c r="Y1081" s="80"/>
      <c r="Z1081" s="230"/>
      <c r="AB1081" s="82"/>
      <c r="AC1081" s="80"/>
      <c r="AE1081" s="80"/>
      <c r="AG1081" s="249"/>
      <c r="AH1081" s="83"/>
      <c r="AI1081" s="80"/>
      <c r="AJ1081" s="95"/>
      <c r="AK1081" s="80"/>
      <c r="AM1081" s="80"/>
      <c r="AO1081" s="84"/>
      <c r="AQ1081" s="80"/>
      <c r="AS1081" s="80"/>
      <c r="AU1081" s="80"/>
      <c r="AV1081" s="80"/>
      <c r="AX1081" s="80"/>
      <c r="AY1081" s="80"/>
      <c r="AZ1081" s="80"/>
      <c r="BA1081" s="80"/>
      <c r="BB1081" s="157"/>
      <c r="BC1081" s="157"/>
      <c r="BD1081" s="123"/>
    </row>
    <row r="1082" spans="2:56" s="79" customFormat="1" x14ac:dyDescent="0.2">
      <c r="B1082" s="85"/>
      <c r="C1082" s="85"/>
      <c r="D1082" s="85"/>
      <c r="E1082" s="85"/>
      <c r="F1082" s="137"/>
      <c r="G1082" s="85"/>
      <c r="J1082" s="83"/>
      <c r="K1082" s="80"/>
      <c r="M1082" s="81"/>
      <c r="O1082" s="80"/>
      <c r="Q1082" s="80"/>
      <c r="S1082" s="80"/>
      <c r="U1082" s="80"/>
      <c r="W1082" s="80"/>
      <c r="Y1082" s="80"/>
      <c r="Z1082" s="230"/>
      <c r="AB1082" s="82"/>
      <c r="AC1082" s="80"/>
      <c r="AE1082" s="80"/>
      <c r="AG1082" s="249"/>
      <c r="AH1082" s="83"/>
      <c r="AI1082" s="80"/>
      <c r="AJ1082" s="95"/>
      <c r="AK1082" s="80"/>
      <c r="AM1082" s="80"/>
      <c r="AO1082" s="84"/>
      <c r="AQ1082" s="80"/>
      <c r="AS1082" s="80"/>
      <c r="AU1082" s="80"/>
      <c r="AV1082" s="80"/>
      <c r="AX1082" s="80"/>
      <c r="AY1082" s="80"/>
      <c r="AZ1082" s="80"/>
      <c r="BA1082" s="80"/>
      <c r="BB1082" s="157"/>
      <c r="BC1082" s="157"/>
      <c r="BD1082" s="123"/>
    </row>
    <row r="1083" spans="2:56" s="79" customFormat="1" x14ac:dyDescent="0.2">
      <c r="B1083" s="85"/>
      <c r="C1083" s="85"/>
      <c r="D1083" s="85"/>
      <c r="E1083" s="85"/>
      <c r="F1083" s="137"/>
      <c r="G1083" s="85"/>
      <c r="J1083" s="83"/>
      <c r="K1083" s="80"/>
      <c r="M1083" s="81"/>
      <c r="O1083" s="80"/>
      <c r="Q1083" s="80"/>
      <c r="S1083" s="80"/>
      <c r="U1083" s="80"/>
      <c r="W1083" s="80"/>
      <c r="Y1083" s="80"/>
      <c r="Z1083" s="230"/>
      <c r="AB1083" s="82"/>
      <c r="AC1083" s="80"/>
      <c r="AE1083" s="80"/>
      <c r="AG1083" s="249"/>
      <c r="AH1083" s="83"/>
      <c r="AI1083" s="80"/>
      <c r="AJ1083" s="95"/>
      <c r="AK1083" s="80"/>
      <c r="AM1083" s="80"/>
      <c r="AO1083" s="84"/>
      <c r="AQ1083" s="80"/>
      <c r="AS1083" s="80"/>
      <c r="AU1083" s="80"/>
      <c r="AV1083" s="80"/>
      <c r="AX1083" s="80"/>
      <c r="AY1083" s="80"/>
      <c r="AZ1083" s="80"/>
      <c r="BA1083" s="80"/>
      <c r="BB1083" s="157"/>
      <c r="BC1083" s="157"/>
      <c r="BD1083" s="123"/>
    </row>
    <row r="1084" spans="2:56" s="79" customFormat="1" x14ac:dyDescent="0.2">
      <c r="B1084" s="85"/>
      <c r="C1084" s="85"/>
      <c r="D1084" s="85"/>
      <c r="E1084" s="85"/>
      <c r="F1084" s="137"/>
      <c r="G1084" s="85"/>
      <c r="J1084" s="83"/>
      <c r="K1084" s="80"/>
      <c r="M1084" s="81"/>
      <c r="O1084" s="80"/>
      <c r="Q1084" s="80"/>
      <c r="S1084" s="80"/>
      <c r="U1084" s="80"/>
      <c r="W1084" s="80"/>
      <c r="Y1084" s="80"/>
      <c r="Z1084" s="230"/>
      <c r="AB1084" s="82"/>
      <c r="AC1084" s="80"/>
      <c r="AE1084" s="80"/>
      <c r="AG1084" s="249"/>
      <c r="AH1084" s="83"/>
      <c r="AI1084" s="80"/>
      <c r="AJ1084" s="95"/>
      <c r="AK1084" s="80"/>
      <c r="AM1084" s="80"/>
      <c r="AO1084" s="84"/>
      <c r="AQ1084" s="80"/>
      <c r="AS1084" s="80"/>
      <c r="AU1084" s="80"/>
      <c r="AV1084" s="80"/>
      <c r="AX1084" s="80"/>
      <c r="AY1084" s="80"/>
      <c r="AZ1084" s="80"/>
      <c r="BA1084" s="80"/>
      <c r="BB1084" s="157"/>
      <c r="BC1084" s="157"/>
      <c r="BD1084" s="123"/>
    </row>
    <row r="1085" spans="2:56" s="79" customFormat="1" x14ac:dyDescent="0.2">
      <c r="B1085" s="85"/>
      <c r="C1085" s="85"/>
      <c r="D1085" s="85"/>
      <c r="E1085" s="85"/>
      <c r="F1085" s="137"/>
      <c r="G1085" s="85"/>
      <c r="J1085" s="83"/>
      <c r="K1085" s="80"/>
      <c r="M1085" s="81"/>
      <c r="O1085" s="80"/>
      <c r="Q1085" s="80"/>
      <c r="S1085" s="80"/>
      <c r="U1085" s="80"/>
      <c r="W1085" s="80"/>
      <c r="Y1085" s="80"/>
      <c r="Z1085" s="230"/>
      <c r="AB1085" s="82"/>
      <c r="AC1085" s="80"/>
      <c r="AE1085" s="80"/>
      <c r="AG1085" s="249"/>
      <c r="AH1085" s="83"/>
      <c r="AI1085" s="80"/>
      <c r="AJ1085" s="95"/>
      <c r="AK1085" s="80"/>
      <c r="AM1085" s="80"/>
      <c r="AO1085" s="84"/>
      <c r="AQ1085" s="80"/>
      <c r="AS1085" s="80"/>
      <c r="AU1085" s="80"/>
      <c r="AV1085" s="80"/>
      <c r="AX1085" s="80"/>
      <c r="AY1085" s="80"/>
      <c r="AZ1085" s="80"/>
      <c r="BA1085" s="80"/>
      <c r="BB1085" s="157"/>
      <c r="BC1085" s="157"/>
      <c r="BD1085" s="123"/>
    </row>
    <row r="1086" spans="2:56" s="79" customFormat="1" x14ac:dyDescent="0.2">
      <c r="B1086" s="85"/>
      <c r="C1086" s="85"/>
      <c r="D1086" s="85"/>
      <c r="E1086" s="85"/>
      <c r="F1086" s="137"/>
      <c r="G1086" s="85"/>
      <c r="J1086" s="83"/>
      <c r="K1086" s="80"/>
      <c r="M1086" s="81"/>
      <c r="O1086" s="80"/>
      <c r="Q1086" s="80"/>
      <c r="S1086" s="80"/>
      <c r="U1086" s="80"/>
      <c r="W1086" s="80"/>
      <c r="Y1086" s="80"/>
      <c r="Z1086" s="230"/>
      <c r="AB1086" s="82"/>
      <c r="AC1086" s="80"/>
      <c r="AE1086" s="80"/>
      <c r="AG1086" s="249"/>
      <c r="AH1086" s="83"/>
      <c r="AI1086" s="80"/>
      <c r="AJ1086" s="95"/>
      <c r="AK1086" s="80"/>
      <c r="AM1086" s="80"/>
      <c r="AO1086" s="84"/>
      <c r="AQ1086" s="80"/>
      <c r="AS1086" s="80"/>
      <c r="AU1086" s="80"/>
      <c r="AV1086" s="80"/>
      <c r="AX1086" s="80"/>
      <c r="AY1086" s="80"/>
      <c r="AZ1086" s="80"/>
      <c r="BA1086" s="80"/>
      <c r="BB1086" s="157"/>
      <c r="BC1086" s="157"/>
      <c r="BD1086" s="123"/>
    </row>
    <row r="1087" spans="2:56" s="79" customFormat="1" x14ac:dyDescent="0.2">
      <c r="B1087" s="85"/>
      <c r="C1087" s="85"/>
      <c r="D1087" s="85"/>
      <c r="E1087" s="85"/>
      <c r="F1087" s="137"/>
      <c r="G1087" s="85"/>
      <c r="J1087" s="83"/>
      <c r="K1087" s="80"/>
      <c r="M1087" s="81"/>
      <c r="O1087" s="80"/>
      <c r="Q1087" s="80"/>
      <c r="S1087" s="80"/>
      <c r="U1087" s="80"/>
      <c r="W1087" s="80"/>
      <c r="Y1087" s="80"/>
      <c r="Z1087" s="230"/>
      <c r="AB1087" s="82"/>
      <c r="AC1087" s="80"/>
      <c r="AE1087" s="80"/>
      <c r="AG1087" s="249"/>
      <c r="AH1087" s="83"/>
      <c r="AI1087" s="80"/>
      <c r="AJ1087" s="95"/>
      <c r="AK1087" s="80"/>
      <c r="AM1087" s="80"/>
      <c r="AO1087" s="84"/>
      <c r="AQ1087" s="80"/>
      <c r="AS1087" s="80"/>
      <c r="AU1087" s="80"/>
      <c r="AV1087" s="80"/>
      <c r="AX1087" s="80"/>
      <c r="AY1087" s="80"/>
      <c r="AZ1087" s="80"/>
      <c r="BA1087" s="80"/>
      <c r="BB1087" s="157"/>
      <c r="BC1087" s="157"/>
      <c r="BD1087" s="123"/>
    </row>
    <row r="1088" spans="2:56" s="79" customFormat="1" x14ac:dyDescent="0.2">
      <c r="B1088" s="85"/>
      <c r="C1088" s="85"/>
      <c r="D1088" s="85"/>
      <c r="E1088" s="85"/>
      <c r="F1088" s="137"/>
      <c r="G1088" s="85"/>
      <c r="J1088" s="83"/>
      <c r="K1088" s="80"/>
      <c r="M1088" s="81"/>
      <c r="O1088" s="80"/>
      <c r="Q1088" s="80"/>
      <c r="S1088" s="80"/>
      <c r="U1088" s="80"/>
      <c r="W1088" s="80"/>
      <c r="Y1088" s="80"/>
      <c r="Z1088" s="230"/>
      <c r="AB1088" s="82"/>
      <c r="AC1088" s="80"/>
      <c r="AE1088" s="80"/>
      <c r="AG1088" s="249"/>
      <c r="AH1088" s="83"/>
      <c r="AI1088" s="80"/>
      <c r="AJ1088" s="95"/>
      <c r="AK1088" s="80"/>
      <c r="AM1088" s="80"/>
      <c r="AO1088" s="84"/>
      <c r="AQ1088" s="80"/>
      <c r="AS1088" s="80"/>
      <c r="AU1088" s="80"/>
      <c r="AV1088" s="80"/>
      <c r="AX1088" s="80"/>
      <c r="AY1088" s="80"/>
      <c r="AZ1088" s="80"/>
      <c r="BA1088" s="80"/>
      <c r="BB1088" s="157"/>
      <c r="BC1088" s="157"/>
      <c r="BD1088" s="123"/>
    </row>
    <row r="1089" spans="2:56" s="79" customFormat="1" x14ac:dyDescent="0.2">
      <c r="B1089" s="85"/>
      <c r="C1089" s="85"/>
      <c r="D1089" s="85"/>
      <c r="E1089" s="85"/>
      <c r="F1089" s="137"/>
      <c r="G1089" s="85"/>
      <c r="J1089" s="83"/>
      <c r="K1089" s="80"/>
      <c r="M1089" s="81"/>
      <c r="O1089" s="80"/>
      <c r="Q1089" s="80"/>
      <c r="S1089" s="80"/>
      <c r="U1089" s="80"/>
      <c r="W1089" s="80"/>
      <c r="Y1089" s="80"/>
      <c r="Z1089" s="230"/>
      <c r="AB1089" s="82"/>
      <c r="AC1089" s="80"/>
      <c r="AE1089" s="80"/>
      <c r="AG1089" s="249"/>
      <c r="AH1089" s="83"/>
      <c r="AI1089" s="80"/>
      <c r="AJ1089" s="95"/>
      <c r="AK1089" s="80"/>
      <c r="AM1089" s="80"/>
      <c r="AO1089" s="84"/>
      <c r="AQ1089" s="80"/>
      <c r="AS1089" s="80"/>
      <c r="AU1089" s="80"/>
      <c r="AV1089" s="80"/>
      <c r="AX1089" s="80"/>
      <c r="AY1089" s="80"/>
      <c r="AZ1089" s="80"/>
      <c r="BA1089" s="80"/>
      <c r="BB1089" s="157"/>
      <c r="BC1089" s="157"/>
      <c r="BD1089" s="123"/>
    </row>
    <row r="1090" spans="2:56" s="79" customFormat="1" x14ac:dyDescent="0.2">
      <c r="B1090" s="85"/>
      <c r="C1090" s="85"/>
      <c r="D1090" s="85"/>
      <c r="E1090" s="85"/>
      <c r="F1090" s="137"/>
      <c r="G1090" s="85"/>
      <c r="J1090" s="83"/>
      <c r="K1090" s="80"/>
      <c r="M1090" s="81"/>
      <c r="O1090" s="80"/>
      <c r="Q1090" s="80"/>
      <c r="S1090" s="80"/>
      <c r="U1090" s="80"/>
      <c r="W1090" s="80"/>
      <c r="Y1090" s="80"/>
      <c r="Z1090" s="230"/>
      <c r="AB1090" s="82"/>
      <c r="AC1090" s="80"/>
      <c r="AE1090" s="80"/>
      <c r="AG1090" s="249"/>
      <c r="AH1090" s="83"/>
      <c r="AI1090" s="80"/>
      <c r="AJ1090" s="95"/>
      <c r="AK1090" s="80"/>
      <c r="AM1090" s="80"/>
      <c r="AO1090" s="84"/>
      <c r="AQ1090" s="80"/>
      <c r="AS1090" s="80"/>
      <c r="AU1090" s="80"/>
      <c r="AV1090" s="80"/>
      <c r="AX1090" s="80"/>
      <c r="AY1090" s="80"/>
      <c r="AZ1090" s="80"/>
      <c r="BA1090" s="80"/>
      <c r="BB1090" s="157"/>
      <c r="BC1090" s="157"/>
      <c r="BD1090" s="123"/>
    </row>
    <row r="1091" spans="2:56" s="79" customFormat="1" x14ac:dyDescent="0.2">
      <c r="B1091" s="85"/>
      <c r="C1091" s="85"/>
      <c r="D1091" s="85"/>
      <c r="E1091" s="85"/>
      <c r="F1091" s="137"/>
      <c r="G1091" s="85"/>
      <c r="J1091" s="83"/>
      <c r="K1091" s="80"/>
      <c r="M1091" s="81"/>
      <c r="O1091" s="80"/>
      <c r="Q1091" s="80"/>
      <c r="S1091" s="80"/>
      <c r="U1091" s="80"/>
      <c r="W1091" s="80"/>
      <c r="Y1091" s="80"/>
      <c r="Z1091" s="230"/>
      <c r="AB1091" s="82"/>
      <c r="AC1091" s="80"/>
      <c r="AE1091" s="80"/>
      <c r="AG1091" s="249"/>
      <c r="AH1091" s="83"/>
      <c r="AI1091" s="80"/>
      <c r="AJ1091" s="95"/>
      <c r="AK1091" s="80"/>
      <c r="AM1091" s="80"/>
      <c r="AO1091" s="84"/>
      <c r="AQ1091" s="80"/>
      <c r="AS1091" s="80"/>
      <c r="AU1091" s="80"/>
      <c r="AV1091" s="80"/>
      <c r="AX1091" s="80"/>
      <c r="AY1091" s="80"/>
      <c r="AZ1091" s="80"/>
      <c r="BA1091" s="80"/>
      <c r="BB1091" s="157"/>
      <c r="BC1091" s="157"/>
      <c r="BD1091" s="123"/>
    </row>
    <row r="1092" spans="2:56" s="79" customFormat="1" x14ac:dyDescent="0.2">
      <c r="B1092" s="85"/>
      <c r="C1092" s="85"/>
      <c r="D1092" s="85"/>
      <c r="E1092" s="85"/>
      <c r="F1092" s="137"/>
      <c r="G1092" s="85"/>
      <c r="J1092" s="83"/>
      <c r="K1092" s="80"/>
      <c r="M1092" s="81"/>
      <c r="O1092" s="80"/>
      <c r="Q1092" s="80"/>
      <c r="S1092" s="80"/>
      <c r="U1092" s="80"/>
      <c r="W1092" s="80"/>
      <c r="Y1092" s="80"/>
      <c r="Z1092" s="230"/>
      <c r="AB1092" s="82"/>
      <c r="AC1092" s="80"/>
      <c r="AE1092" s="80"/>
      <c r="AG1092" s="249"/>
      <c r="AH1092" s="83"/>
      <c r="AI1092" s="80"/>
      <c r="AJ1092" s="95"/>
      <c r="AK1092" s="80"/>
      <c r="AM1092" s="80"/>
      <c r="AO1092" s="84"/>
      <c r="AQ1092" s="80"/>
      <c r="AS1092" s="80"/>
      <c r="AU1092" s="80"/>
      <c r="AV1092" s="80"/>
      <c r="AX1092" s="80"/>
      <c r="AY1092" s="80"/>
      <c r="AZ1092" s="80"/>
      <c r="BA1092" s="80"/>
      <c r="BB1092" s="157"/>
      <c r="BC1092" s="157"/>
      <c r="BD1092" s="123"/>
    </row>
    <row r="1093" spans="2:56" s="79" customFormat="1" x14ac:dyDescent="0.2">
      <c r="B1093" s="85"/>
      <c r="C1093" s="85"/>
      <c r="D1093" s="85"/>
      <c r="E1093" s="85"/>
      <c r="F1093" s="137"/>
      <c r="G1093" s="85"/>
      <c r="J1093" s="83"/>
      <c r="K1093" s="80"/>
      <c r="M1093" s="81"/>
      <c r="O1093" s="80"/>
      <c r="Q1093" s="80"/>
      <c r="S1093" s="80"/>
      <c r="U1093" s="80"/>
      <c r="W1093" s="80"/>
      <c r="Y1093" s="80"/>
      <c r="Z1093" s="230"/>
      <c r="AB1093" s="82"/>
      <c r="AC1093" s="80"/>
      <c r="AE1093" s="80"/>
      <c r="AG1093" s="249"/>
      <c r="AH1093" s="83"/>
      <c r="AI1093" s="80"/>
      <c r="AJ1093" s="95"/>
      <c r="AK1093" s="80"/>
      <c r="AM1093" s="80"/>
      <c r="AO1093" s="84"/>
      <c r="AQ1093" s="80"/>
      <c r="AS1093" s="80"/>
      <c r="AU1093" s="80"/>
      <c r="AV1093" s="80"/>
      <c r="AX1093" s="80"/>
      <c r="AY1093" s="80"/>
      <c r="AZ1093" s="80"/>
      <c r="BA1093" s="80"/>
      <c r="BB1093" s="157"/>
      <c r="BC1093" s="157"/>
      <c r="BD1093" s="123"/>
    </row>
    <row r="1094" spans="2:56" s="79" customFormat="1" x14ac:dyDescent="0.2">
      <c r="B1094" s="85"/>
      <c r="C1094" s="85"/>
      <c r="D1094" s="85"/>
      <c r="E1094" s="85"/>
      <c r="F1094" s="137"/>
      <c r="G1094" s="85"/>
      <c r="J1094" s="83"/>
      <c r="K1094" s="80"/>
      <c r="M1094" s="81"/>
      <c r="O1094" s="80"/>
      <c r="Q1094" s="80"/>
      <c r="S1094" s="80"/>
      <c r="U1094" s="80"/>
      <c r="W1094" s="80"/>
      <c r="Y1094" s="80"/>
      <c r="Z1094" s="230"/>
      <c r="AB1094" s="82"/>
      <c r="AC1094" s="80"/>
      <c r="AE1094" s="80"/>
      <c r="AG1094" s="249"/>
      <c r="AH1094" s="83"/>
      <c r="AI1094" s="80"/>
      <c r="AJ1094" s="95"/>
      <c r="AK1094" s="80"/>
      <c r="AM1094" s="80"/>
      <c r="AO1094" s="84"/>
      <c r="AQ1094" s="80"/>
      <c r="AS1094" s="80"/>
      <c r="AU1094" s="80"/>
      <c r="AV1094" s="80"/>
      <c r="AX1094" s="80"/>
      <c r="AY1094" s="80"/>
      <c r="AZ1094" s="80"/>
      <c r="BA1094" s="80"/>
      <c r="BB1094" s="157"/>
      <c r="BC1094" s="157"/>
      <c r="BD1094" s="123"/>
    </row>
    <row r="1095" spans="2:56" s="79" customFormat="1" x14ac:dyDescent="0.2">
      <c r="B1095" s="85"/>
      <c r="C1095" s="85"/>
      <c r="D1095" s="85"/>
      <c r="E1095" s="85"/>
      <c r="F1095" s="137"/>
      <c r="G1095" s="85"/>
      <c r="J1095" s="83"/>
      <c r="K1095" s="80"/>
      <c r="M1095" s="81"/>
      <c r="O1095" s="80"/>
      <c r="Q1095" s="80"/>
      <c r="S1095" s="80"/>
      <c r="U1095" s="80"/>
      <c r="W1095" s="80"/>
      <c r="Y1095" s="80"/>
      <c r="Z1095" s="230"/>
      <c r="AB1095" s="82"/>
      <c r="AC1095" s="80"/>
      <c r="AE1095" s="80"/>
      <c r="AG1095" s="249"/>
      <c r="AH1095" s="83"/>
      <c r="AI1095" s="80"/>
      <c r="AJ1095" s="95"/>
      <c r="AK1095" s="80"/>
      <c r="AM1095" s="80"/>
      <c r="AO1095" s="84"/>
      <c r="AQ1095" s="80"/>
      <c r="AS1095" s="80"/>
      <c r="AU1095" s="80"/>
      <c r="AV1095" s="80"/>
      <c r="AX1095" s="80"/>
      <c r="AY1095" s="80"/>
      <c r="AZ1095" s="80"/>
      <c r="BA1095" s="80"/>
      <c r="BB1095" s="157"/>
      <c r="BC1095" s="157"/>
      <c r="BD1095" s="123"/>
    </row>
    <row r="1096" spans="2:56" s="79" customFormat="1" x14ac:dyDescent="0.2">
      <c r="B1096" s="85"/>
      <c r="C1096" s="85"/>
      <c r="D1096" s="85"/>
      <c r="E1096" s="85"/>
      <c r="F1096" s="137"/>
      <c r="G1096" s="85"/>
      <c r="J1096" s="83"/>
      <c r="K1096" s="80"/>
      <c r="M1096" s="81"/>
      <c r="O1096" s="80"/>
      <c r="Q1096" s="80"/>
      <c r="S1096" s="80"/>
      <c r="U1096" s="80"/>
      <c r="W1096" s="80"/>
      <c r="Y1096" s="80"/>
      <c r="Z1096" s="230"/>
      <c r="AB1096" s="82"/>
      <c r="AC1096" s="80"/>
      <c r="AE1096" s="80"/>
      <c r="AG1096" s="249"/>
      <c r="AH1096" s="83"/>
      <c r="AI1096" s="80"/>
      <c r="AJ1096" s="95"/>
      <c r="AK1096" s="80"/>
      <c r="AM1096" s="80"/>
      <c r="AO1096" s="84"/>
      <c r="AQ1096" s="80"/>
      <c r="AS1096" s="80"/>
      <c r="AU1096" s="80"/>
      <c r="AV1096" s="80"/>
      <c r="AX1096" s="80"/>
      <c r="AY1096" s="80"/>
      <c r="AZ1096" s="80"/>
      <c r="BA1096" s="80"/>
      <c r="BB1096" s="157"/>
      <c r="BC1096" s="157"/>
      <c r="BD1096" s="123"/>
    </row>
    <row r="1097" spans="2:56" s="79" customFormat="1" x14ac:dyDescent="0.2">
      <c r="B1097" s="85"/>
      <c r="C1097" s="85"/>
      <c r="D1097" s="85"/>
      <c r="E1097" s="85"/>
      <c r="F1097" s="137"/>
      <c r="G1097" s="85"/>
      <c r="J1097" s="83"/>
      <c r="K1097" s="80"/>
      <c r="M1097" s="81"/>
      <c r="O1097" s="80"/>
      <c r="Q1097" s="80"/>
      <c r="S1097" s="80"/>
      <c r="U1097" s="80"/>
      <c r="W1097" s="80"/>
      <c r="Y1097" s="80"/>
      <c r="Z1097" s="230"/>
      <c r="AB1097" s="82"/>
      <c r="AC1097" s="80"/>
      <c r="AE1097" s="80"/>
      <c r="AG1097" s="249"/>
      <c r="AH1097" s="83"/>
      <c r="AI1097" s="80"/>
      <c r="AJ1097" s="95"/>
      <c r="AK1097" s="80"/>
      <c r="AM1097" s="80"/>
      <c r="AO1097" s="84"/>
      <c r="AQ1097" s="80"/>
      <c r="AS1097" s="80"/>
      <c r="AU1097" s="80"/>
      <c r="AV1097" s="80"/>
      <c r="AX1097" s="80"/>
      <c r="AY1097" s="80"/>
      <c r="AZ1097" s="80"/>
      <c r="BA1097" s="80"/>
      <c r="BB1097" s="157"/>
      <c r="BC1097" s="157"/>
      <c r="BD1097" s="123"/>
    </row>
    <row r="1098" spans="2:56" s="79" customFormat="1" x14ac:dyDescent="0.2">
      <c r="B1098" s="85"/>
      <c r="C1098" s="85"/>
      <c r="D1098" s="85"/>
      <c r="E1098" s="85"/>
      <c r="F1098" s="137"/>
      <c r="G1098" s="85"/>
      <c r="J1098" s="83"/>
      <c r="K1098" s="80"/>
      <c r="M1098" s="81"/>
      <c r="O1098" s="80"/>
      <c r="Q1098" s="80"/>
      <c r="S1098" s="80"/>
      <c r="U1098" s="80"/>
      <c r="W1098" s="80"/>
      <c r="Y1098" s="80"/>
      <c r="Z1098" s="230"/>
      <c r="AB1098" s="82"/>
      <c r="AC1098" s="80"/>
      <c r="AE1098" s="80"/>
      <c r="AG1098" s="249"/>
      <c r="AH1098" s="83"/>
      <c r="AI1098" s="80"/>
      <c r="AJ1098" s="95"/>
      <c r="AK1098" s="80"/>
      <c r="AM1098" s="80"/>
      <c r="AO1098" s="84"/>
      <c r="AQ1098" s="80"/>
      <c r="AS1098" s="80"/>
      <c r="AU1098" s="80"/>
      <c r="AV1098" s="80"/>
      <c r="AX1098" s="80"/>
      <c r="AY1098" s="80"/>
      <c r="AZ1098" s="80"/>
      <c r="BA1098" s="80"/>
      <c r="BB1098" s="157"/>
      <c r="BC1098" s="157"/>
      <c r="BD1098" s="123"/>
    </row>
    <row r="1099" spans="2:56" s="79" customFormat="1" x14ac:dyDescent="0.2">
      <c r="B1099" s="85"/>
      <c r="C1099" s="85"/>
      <c r="D1099" s="85"/>
      <c r="E1099" s="85"/>
      <c r="F1099" s="137"/>
      <c r="G1099" s="85"/>
      <c r="J1099" s="83"/>
      <c r="K1099" s="80"/>
      <c r="M1099" s="81"/>
      <c r="O1099" s="80"/>
      <c r="Q1099" s="80"/>
      <c r="S1099" s="80"/>
      <c r="U1099" s="80"/>
      <c r="W1099" s="80"/>
      <c r="Y1099" s="80"/>
      <c r="Z1099" s="230"/>
      <c r="AB1099" s="82"/>
      <c r="AC1099" s="80"/>
      <c r="AE1099" s="80"/>
      <c r="AG1099" s="249"/>
      <c r="AH1099" s="83"/>
      <c r="AI1099" s="80"/>
      <c r="AJ1099" s="95"/>
      <c r="AK1099" s="80"/>
      <c r="AM1099" s="80"/>
      <c r="AO1099" s="84"/>
      <c r="AQ1099" s="80"/>
      <c r="AS1099" s="80"/>
      <c r="AU1099" s="80"/>
      <c r="AV1099" s="80"/>
      <c r="AX1099" s="80"/>
      <c r="AY1099" s="80"/>
      <c r="AZ1099" s="80"/>
      <c r="BA1099" s="80"/>
      <c r="BB1099" s="157"/>
      <c r="BC1099" s="157"/>
      <c r="BD1099" s="123"/>
    </row>
    <row r="1100" spans="2:56" s="79" customFormat="1" x14ac:dyDescent="0.2">
      <c r="B1100" s="85"/>
      <c r="C1100" s="85"/>
      <c r="D1100" s="85"/>
      <c r="E1100" s="85"/>
      <c r="F1100" s="137"/>
      <c r="G1100" s="85"/>
      <c r="J1100" s="83"/>
      <c r="K1100" s="80"/>
      <c r="M1100" s="81"/>
      <c r="O1100" s="80"/>
      <c r="Q1100" s="80"/>
      <c r="S1100" s="80"/>
      <c r="U1100" s="80"/>
      <c r="W1100" s="80"/>
      <c r="Y1100" s="80"/>
      <c r="Z1100" s="230"/>
      <c r="AB1100" s="82"/>
      <c r="AC1100" s="80"/>
      <c r="AE1100" s="80"/>
      <c r="AG1100" s="249"/>
      <c r="AH1100" s="83"/>
      <c r="AI1100" s="80"/>
      <c r="AJ1100" s="95"/>
      <c r="AK1100" s="80"/>
      <c r="AM1100" s="80"/>
      <c r="AO1100" s="84"/>
      <c r="AQ1100" s="80"/>
      <c r="AS1100" s="80"/>
      <c r="AU1100" s="80"/>
      <c r="AV1100" s="80"/>
      <c r="AX1100" s="80"/>
      <c r="AY1100" s="80"/>
      <c r="AZ1100" s="80"/>
      <c r="BA1100" s="80"/>
      <c r="BB1100" s="157"/>
      <c r="BC1100" s="157"/>
      <c r="BD1100" s="123"/>
    </row>
    <row r="1101" spans="2:56" s="79" customFormat="1" x14ac:dyDescent="0.2">
      <c r="B1101" s="85"/>
      <c r="C1101" s="85"/>
      <c r="D1101" s="85"/>
      <c r="E1101" s="85"/>
      <c r="F1101" s="137"/>
      <c r="G1101" s="85"/>
      <c r="J1101" s="83"/>
      <c r="K1101" s="80"/>
      <c r="M1101" s="81"/>
      <c r="O1101" s="80"/>
      <c r="Q1101" s="80"/>
      <c r="S1101" s="80"/>
      <c r="U1101" s="80"/>
      <c r="W1101" s="80"/>
      <c r="Y1101" s="80"/>
      <c r="Z1101" s="230"/>
      <c r="AB1101" s="82"/>
      <c r="AC1101" s="80"/>
      <c r="AE1101" s="80"/>
      <c r="AG1101" s="249"/>
      <c r="AH1101" s="83"/>
      <c r="AI1101" s="80"/>
      <c r="AJ1101" s="95"/>
      <c r="AK1101" s="80"/>
      <c r="AM1101" s="80"/>
      <c r="AO1101" s="84"/>
      <c r="AQ1101" s="80"/>
      <c r="AS1101" s="80"/>
      <c r="AU1101" s="80"/>
      <c r="AV1101" s="80"/>
      <c r="AX1101" s="80"/>
      <c r="AY1101" s="80"/>
      <c r="AZ1101" s="80"/>
      <c r="BA1101" s="80"/>
      <c r="BB1101" s="157"/>
      <c r="BC1101" s="157"/>
      <c r="BD1101" s="123"/>
    </row>
    <row r="1102" spans="2:56" s="79" customFormat="1" x14ac:dyDescent="0.2">
      <c r="B1102" s="85"/>
      <c r="C1102" s="85"/>
      <c r="D1102" s="85"/>
      <c r="E1102" s="85"/>
      <c r="F1102" s="137"/>
      <c r="G1102" s="85"/>
      <c r="J1102" s="83"/>
      <c r="K1102" s="80"/>
      <c r="M1102" s="81"/>
      <c r="O1102" s="80"/>
      <c r="Q1102" s="80"/>
      <c r="S1102" s="80"/>
      <c r="U1102" s="80"/>
      <c r="W1102" s="80"/>
      <c r="Y1102" s="80"/>
      <c r="Z1102" s="230"/>
      <c r="AB1102" s="82"/>
      <c r="AC1102" s="80"/>
      <c r="AE1102" s="80"/>
      <c r="AG1102" s="249"/>
      <c r="AH1102" s="83"/>
      <c r="AI1102" s="80"/>
      <c r="AJ1102" s="95"/>
      <c r="AK1102" s="80"/>
      <c r="AM1102" s="80"/>
      <c r="AO1102" s="84"/>
      <c r="AQ1102" s="80"/>
      <c r="AS1102" s="80"/>
      <c r="AU1102" s="80"/>
      <c r="AV1102" s="80"/>
      <c r="AX1102" s="80"/>
      <c r="AY1102" s="80"/>
      <c r="AZ1102" s="80"/>
      <c r="BA1102" s="80"/>
      <c r="BB1102" s="157"/>
      <c r="BC1102" s="157"/>
      <c r="BD1102" s="123"/>
    </row>
    <row r="1103" spans="2:56" s="79" customFormat="1" x14ac:dyDescent="0.2">
      <c r="B1103" s="85"/>
      <c r="C1103" s="85"/>
      <c r="D1103" s="85"/>
      <c r="E1103" s="85"/>
      <c r="F1103" s="137"/>
      <c r="G1103" s="85"/>
      <c r="J1103" s="83"/>
      <c r="K1103" s="80"/>
      <c r="M1103" s="81"/>
      <c r="O1103" s="80"/>
      <c r="Q1103" s="80"/>
      <c r="S1103" s="80"/>
      <c r="U1103" s="80"/>
      <c r="W1103" s="80"/>
      <c r="Y1103" s="80"/>
      <c r="Z1103" s="230"/>
      <c r="AB1103" s="82"/>
      <c r="AC1103" s="80"/>
      <c r="AE1103" s="80"/>
      <c r="AG1103" s="249"/>
      <c r="AH1103" s="83"/>
      <c r="AI1103" s="80"/>
      <c r="AJ1103" s="95"/>
      <c r="AK1103" s="80"/>
      <c r="AM1103" s="80"/>
      <c r="AO1103" s="84"/>
      <c r="AQ1103" s="80"/>
      <c r="AS1103" s="80"/>
      <c r="AU1103" s="80"/>
      <c r="AV1103" s="80"/>
      <c r="AX1103" s="80"/>
      <c r="AY1103" s="80"/>
      <c r="AZ1103" s="80"/>
      <c r="BA1103" s="80"/>
      <c r="BB1103" s="157"/>
      <c r="BC1103" s="157"/>
      <c r="BD1103" s="123"/>
    </row>
    <row r="1104" spans="2:56" s="79" customFormat="1" x14ac:dyDescent="0.2">
      <c r="B1104" s="85"/>
      <c r="C1104" s="85"/>
      <c r="D1104" s="85"/>
      <c r="E1104" s="85"/>
      <c r="F1104" s="137"/>
      <c r="G1104" s="85"/>
      <c r="J1104" s="83"/>
      <c r="K1104" s="80"/>
      <c r="M1104" s="81"/>
      <c r="O1104" s="80"/>
      <c r="Q1104" s="80"/>
      <c r="S1104" s="80"/>
      <c r="U1104" s="80"/>
      <c r="W1104" s="80"/>
      <c r="Y1104" s="80"/>
      <c r="Z1104" s="230"/>
      <c r="AB1104" s="82"/>
      <c r="AC1104" s="80"/>
      <c r="AE1104" s="80"/>
      <c r="AG1104" s="249"/>
      <c r="AH1104" s="83"/>
      <c r="AI1104" s="80"/>
      <c r="AJ1104" s="95"/>
      <c r="AK1104" s="80"/>
      <c r="AM1104" s="80"/>
      <c r="AO1104" s="84"/>
      <c r="AQ1104" s="80"/>
      <c r="AS1104" s="80"/>
      <c r="AU1104" s="80"/>
      <c r="AV1104" s="80"/>
      <c r="AX1104" s="80"/>
      <c r="AY1104" s="80"/>
      <c r="AZ1104" s="80"/>
      <c r="BA1104" s="80"/>
      <c r="BB1104" s="157"/>
      <c r="BC1104" s="157"/>
      <c r="BD1104" s="123"/>
    </row>
    <row r="1105" spans="2:56" s="79" customFormat="1" x14ac:dyDescent="0.2">
      <c r="B1105" s="85"/>
      <c r="C1105" s="85"/>
      <c r="D1105" s="85"/>
      <c r="E1105" s="85"/>
      <c r="F1105" s="137"/>
      <c r="G1105" s="85"/>
      <c r="J1105" s="83"/>
      <c r="K1105" s="80"/>
      <c r="M1105" s="81"/>
      <c r="O1105" s="80"/>
      <c r="Q1105" s="80"/>
      <c r="S1105" s="80"/>
      <c r="U1105" s="80"/>
      <c r="W1105" s="80"/>
      <c r="Y1105" s="80"/>
      <c r="Z1105" s="230"/>
      <c r="AB1105" s="82"/>
      <c r="AC1105" s="80"/>
      <c r="AE1105" s="80"/>
      <c r="AG1105" s="249"/>
      <c r="AH1105" s="83"/>
      <c r="AI1105" s="80"/>
      <c r="AJ1105" s="95"/>
      <c r="AK1105" s="80"/>
      <c r="AM1105" s="80"/>
      <c r="AO1105" s="84"/>
      <c r="AQ1105" s="80"/>
      <c r="AS1105" s="80"/>
      <c r="AU1105" s="80"/>
      <c r="AV1105" s="80"/>
      <c r="AX1105" s="80"/>
      <c r="AY1105" s="80"/>
      <c r="AZ1105" s="80"/>
      <c r="BA1105" s="80"/>
      <c r="BB1105" s="157"/>
      <c r="BC1105" s="157"/>
      <c r="BD1105" s="123"/>
    </row>
    <row r="1106" spans="2:56" s="79" customFormat="1" x14ac:dyDescent="0.2">
      <c r="B1106" s="85"/>
      <c r="C1106" s="85"/>
      <c r="D1106" s="85"/>
      <c r="E1106" s="85"/>
      <c r="F1106" s="137"/>
      <c r="G1106" s="85"/>
      <c r="J1106" s="83"/>
      <c r="K1106" s="80"/>
      <c r="M1106" s="81"/>
      <c r="O1106" s="80"/>
      <c r="Q1106" s="80"/>
      <c r="S1106" s="80"/>
      <c r="U1106" s="80"/>
      <c r="W1106" s="80"/>
      <c r="Y1106" s="80"/>
      <c r="Z1106" s="230"/>
      <c r="AB1106" s="82"/>
      <c r="AC1106" s="80"/>
      <c r="AE1106" s="80"/>
      <c r="AG1106" s="249"/>
      <c r="AH1106" s="83"/>
      <c r="AI1106" s="80"/>
      <c r="AJ1106" s="95"/>
      <c r="AK1106" s="80"/>
      <c r="AM1106" s="80"/>
      <c r="AO1106" s="84"/>
      <c r="AQ1106" s="80"/>
      <c r="AS1106" s="80"/>
      <c r="AU1106" s="80"/>
      <c r="AV1106" s="80"/>
      <c r="AX1106" s="80"/>
      <c r="AY1106" s="80"/>
      <c r="AZ1106" s="80"/>
      <c r="BA1106" s="80"/>
      <c r="BB1106" s="157"/>
      <c r="BC1106" s="157"/>
      <c r="BD1106" s="123"/>
    </row>
    <row r="1107" spans="2:56" s="79" customFormat="1" x14ac:dyDescent="0.2">
      <c r="B1107" s="85"/>
      <c r="C1107" s="85"/>
      <c r="D1107" s="85"/>
      <c r="E1107" s="85"/>
      <c r="F1107" s="137"/>
      <c r="G1107" s="85"/>
      <c r="J1107" s="83"/>
      <c r="K1107" s="80"/>
      <c r="M1107" s="81"/>
      <c r="O1107" s="80"/>
      <c r="Q1107" s="80"/>
      <c r="S1107" s="80"/>
      <c r="U1107" s="80"/>
      <c r="W1107" s="80"/>
      <c r="Y1107" s="80"/>
      <c r="Z1107" s="230"/>
      <c r="AB1107" s="82"/>
      <c r="AC1107" s="80"/>
      <c r="AE1107" s="80"/>
      <c r="AG1107" s="249"/>
      <c r="AH1107" s="83"/>
      <c r="AI1107" s="80"/>
      <c r="AJ1107" s="95"/>
      <c r="AK1107" s="80"/>
      <c r="AM1107" s="80"/>
      <c r="AO1107" s="84"/>
      <c r="AQ1107" s="80"/>
      <c r="AS1107" s="80"/>
      <c r="AU1107" s="80"/>
      <c r="AV1107" s="80"/>
      <c r="AX1107" s="80"/>
      <c r="AY1107" s="80"/>
      <c r="AZ1107" s="80"/>
      <c r="BA1107" s="80"/>
      <c r="BB1107" s="157"/>
      <c r="BC1107" s="157"/>
      <c r="BD1107" s="123"/>
    </row>
    <row r="1108" spans="2:56" s="79" customFormat="1" x14ac:dyDescent="0.2">
      <c r="B1108" s="85"/>
      <c r="C1108" s="85"/>
      <c r="D1108" s="85"/>
      <c r="E1108" s="85"/>
      <c r="F1108" s="137"/>
      <c r="G1108" s="85"/>
      <c r="J1108" s="83"/>
      <c r="K1108" s="80"/>
      <c r="M1108" s="81"/>
      <c r="O1108" s="80"/>
      <c r="Q1108" s="80"/>
      <c r="S1108" s="80"/>
      <c r="U1108" s="80"/>
      <c r="W1108" s="80"/>
      <c r="Y1108" s="80"/>
      <c r="Z1108" s="230"/>
      <c r="AB1108" s="82"/>
      <c r="AC1108" s="80"/>
      <c r="AE1108" s="80"/>
      <c r="AG1108" s="249"/>
      <c r="AH1108" s="83"/>
      <c r="AI1108" s="80"/>
      <c r="AJ1108" s="95"/>
      <c r="AK1108" s="80"/>
      <c r="AM1108" s="80"/>
      <c r="AO1108" s="84"/>
      <c r="AQ1108" s="80"/>
      <c r="AS1108" s="80"/>
      <c r="AU1108" s="80"/>
      <c r="AV1108" s="80"/>
      <c r="AX1108" s="80"/>
      <c r="AY1108" s="80"/>
      <c r="AZ1108" s="80"/>
      <c r="BA1108" s="80"/>
      <c r="BB1108" s="157"/>
      <c r="BC1108" s="157"/>
      <c r="BD1108" s="123"/>
    </row>
    <row r="1109" spans="2:56" s="79" customFormat="1" x14ac:dyDescent="0.2">
      <c r="B1109" s="85"/>
      <c r="C1109" s="85"/>
      <c r="D1109" s="85"/>
      <c r="E1109" s="85"/>
      <c r="F1109" s="137"/>
      <c r="G1109" s="85"/>
      <c r="J1109" s="83"/>
      <c r="K1109" s="80"/>
      <c r="M1109" s="81"/>
      <c r="O1109" s="80"/>
      <c r="Q1109" s="80"/>
      <c r="S1109" s="80"/>
      <c r="U1109" s="80"/>
      <c r="W1109" s="80"/>
      <c r="Y1109" s="80"/>
      <c r="Z1109" s="230"/>
      <c r="AB1109" s="82"/>
      <c r="AC1109" s="80"/>
      <c r="AE1109" s="80"/>
      <c r="AG1109" s="249"/>
      <c r="AH1109" s="83"/>
      <c r="AI1109" s="80"/>
      <c r="AJ1109" s="95"/>
      <c r="AK1109" s="80"/>
      <c r="AM1109" s="80"/>
      <c r="AO1109" s="84"/>
      <c r="AQ1109" s="80"/>
      <c r="AS1109" s="80"/>
      <c r="AU1109" s="80"/>
      <c r="AV1109" s="80"/>
      <c r="AX1109" s="80"/>
      <c r="AY1109" s="80"/>
      <c r="AZ1109" s="80"/>
      <c r="BA1109" s="80"/>
      <c r="BB1109" s="157"/>
      <c r="BC1109" s="157"/>
      <c r="BD1109" s="123"/>
    </row>
    <row r="1110" spans="2:56" s="79" customFormat="1" x14ac:dyDescent="0.2">
      <c r="B1110" s="85"/>
      <c r="C1110" s="85"/>
      <c r="D1110" s="85"/>
      <c r="E1110" s="85"/>
      <c r="F1110" s="137"/>
      <c r="G1110" s="85"/>
      <c r="J1110" s="83"/>
      <c r="K1110" s="80"/>
      <c r="M1110" s="81"/>
      <c r="O1110" s="80"/>
      <c r="Q1110" s="80"/>
      <c r="S1110" s="80"/>
      <c r="U1110" s="80"/>
      <c r="W1110" s="80"/>
      <c r="Y1110" s="80"/>
      <c r="Z1110" s="230"/>
      <c r="AB1110" s="82"/>
      <c r="AC1110" s="80"/>
      <c r="AE1110" s="80"/>
      <c r="AG1110" s="249"/>
      <c r="AH1110" s="83"/>
      <c r="AI1110" s="80"/>
      <c r="AJ1110" s="95"/>
      <c r="AK1110" s="80"/>
      <c r="AM1110" s="80"/>
      <c r="AO1110" s="84"/>
      <c r="AQ1110" s="80"/>
      <c r="AS1110" s="80"/>
      <c r="AU1110" s="80"/>
      <c r="AV1110" s="80"/>
      <c r="AX1110" s="80"/>
      <c r="AY1110" s="80"/>
      <c r="AZ1110" s="80"/>
      <c r="BA1110" s="80"/>
      <c r="BB1110" s="157"/>
      <c r="BC1110" s="157"/>
      <c r="BD1110" s="123"/>
    </row>
    <row r="1111" spans="2:56" s="79" customFormat="1" x14ac:dyDescent="0.2">
      <c r="B1111" s="85"/>
      <c r="C1111" s="85"/>
      <c r="D1111" s="85"/>
      <c r="E1111" s="85"/>
      <c r="F1111" s="137"/>
      <c r="G1111" s="85"/>
      <c r="J1111" s="83"/>
      <c r="K1111" s="80"/>
      <c r="M1111" s="81"/>
      <c r="O1111" s="80"/>
      <c r="Q1111" s="80"/>
      <c r="S1111" s="80"/>
      <c r="U1111" s="80"/>
      <c r="W1111" s="80"/>
      <c r="Y1111" s="80"/>
      <c r="Z1111" s="230"/>
      <c r="AB1111" s="82"/>
      <c r="AC1111" s="80"/>
      <c r="AE1111" s="80"/>
      <c r="AG1111" s="249"/>
      <c r="AH1111" s="83"/>
      <c r="AI1111" s="80"/>
      <c r="AJ1111" s="95"/>
      <c r="AK1111" s="80"/>
      <c r="AM1111" s="80"/>
      <c r="AO1111" s="84"/>
      <c r="AQ1111" s="80"/>
      <c r="AS1111" s="80"/>
      <c r="AU1111" s="80"/>
      <c r="AV1111" s="80"/>
      <c r="AX1111" s="80"/>
      <c r="AY1111" s="80"/>
      <c r="AZ1111" s="80"/>
      <c r="BA1111" s="80"/>
      <c r="BB1111" s="157"/>
      <c r="BC1111" s="157"/>
      <c r="BD1111" s="123"/>
    </row>
    <row r="1112" spans="2:56" s="79" customFormat="1" x14ac:dyDescent="0.2">
      <c r="B1112" s="85"/>
      <c r="C1112" s="85"/>
      <c r="D1112" s="85"/>
      <c r="E1112" s="85"/>
      <c r="F1112" s="137"/>
      <c r="G1112" s="85"/>
      <c r="J1112" s="83"/>
      <c r="K1112" s="80"/>
      <c r="M1112" s="81"/>
      <c r="O1112" s="80"/>
      <c r="Q1112" s="80"/>
      <c r="S1112" s="80"/>
      <c r="U1112" s="80"/>
      <c r="W1112" s="80"/>
      <c r="Y1112" s="80"/>
      <c r="Z1112" s="230"/>
      <c r="AB1112" s="82"/>
      <c r="AC1112" s="80"/>
      <c r="AE1112" s="80"/>
      <c r="AG1112" s="249"/>
      <c r="AH1112" s="83"/>
      <c r="AI1112" s="80"/>
      <c r="AJ1112" s="95"/>
      <c r="AK1112" s="80"/>
      <c r="AM1112" s="80"/>
      <c r="AO1112" s="84"/>
      <c r="AQ1112" s="80"/>
      <c r="AS1112" s="80"/>
      <c r="AU1112" s="80"/>
      <c r="AV1112" s="80"/>
      <c r="AX1112" s="80"/>
      <c r="AY1112" s="80"/>
      <c r="AZ1112" s="80"/>
      <c r="BA1112" s="80"/>
      <c r="BB1112" s="157"/>
      <c r="BC1112" s="157"/>
      <c r="BD1112" s="123"/>
    </row>
    <row r="1113" spans="2:56" s="79" customFormat="1" x14ac:dyDescent="0.2">
      <c r="B1113" s="85"/>
      <c r="C1113" s="85"/>
      <c r="D1113" s="85"/>
      <c r="E1113" s="85"/>
      <c r="F1113" s="137"/>
      <c r="G1113" s="85"/>
      <c r="J1113" s="83"/>
      <c r="K1113" s="80"/>
      <c r="M1113" s="81"/>
      <c r="O1113" s="80"/>
      <c r="Q1113" s="80"/>
      <c r="S1113" s="80"/>
      <c r="U1113" s="80"/>
      <c r="W1113" s="80"/>
      <c r="Y1113" s="80"/>
      <c r="Z1113" s="230"/>
      <c r="AB1113" s="82"/>
      <c r="AC1113" s="80"/>
      <c r="AE1113" s="80"/>
      <c r="AG1113" s="249"/>
      <c r="AH1113" s="83"/>
      <c r="AI1113" s="80"/>
      <c r="AJ1113" s="95"/>
      <c r="AK1113" s="80"/>
      <c r="AM1113" s="80"/>
      <c r="AO1113" s="84"/>
      <c r="AQ1113" s="80"/>
      <c r="AS1113" s="80"/>
      <c r="AU1113" s="80"/>
      <c r="AV1113" s="80"/>
      <c r="AX1113" s="80"/>
      <c r="AY1113" s="80"/>
      <c r="AZ1113" s="80"/>
      <c r="BA1113" s="80"/>
      <c r="BB1113" s="157"/>
      <c r="BC1113" s="157"/>
      <c r="BD1113" s="123"/>
    </row>
    <row r="1114" spans="2:56" s="79" customFormat="1" x14ac:dyDescent="0.2">
      <c r="B1114" s="85"/>
      <c r="C1114" s="85"/>
      <c r="D1114" s="85"/>
      <c r="E1114" s="85"/>
      <c r="F1114" s="137"/>
      <c r="G1114" s="85"/>
      <c r="J1114" s="83"/>
      <c r="K1114" s="80"/>
      <c r="M1114" s="81"/>
      <c r="O1114" s="80"/>
      <c r="Q1114" s="80"/>
      <c r="S1114" s="80"/>
      <c r="U1114" s="80"/>
      <c r="W1114" s="80"/>
      <c r="Y1114" s="80"/>
      <c r="Z1114" s="230"/>
      <c r="AB1114" s="82"/>
      <c r="AC1114" s="80"/>
      <c r="AE1114" s="80"/>
      <c r="AG1114" s="249"/>
      <c r="AH1114" s="83"/>
      <c r="AI1114" s="80"/>
      <c r="AJ1114" s="95"/>
      <c r="AK1114" s="80"/>
      <c r="AM1114" s="80"/>
      <c r="AO1114" s="84"/>
      <c r="AQ1114" s="80"/>
      <c r="AS1114" s="80"/>
      <c r="AU1114" s="80"/>
      <c r="AV1114" s="80"/>
      <c r="AX1114" s="80"/>
      <c r="AY1114" s="80"/>
      <c r="AZ1114" s="80"/>
      <c r="BA1114" s="80"/>
      <c r="BB1114" s="157"/>
      <c r="BC1114" s="157"/>
      <c r="BD1114" s="123"/>
    </row>
    <row r="1115" spans="2:56" s="79" customFormat="1" x14ac:dyDescent="0.2">
      <c r="B1115" s="85"/>
      <c r="C1115" s="85"/>
      <c r="D1115" s="85"/>
      <c r="E1115" s="85"/>
      <c r="F1115" s="137"/>
      <c r="G1115" s="85"/>
      <c r="J1115" s="83"/>
      <c r="K1115" s="80"/>
      <c r="M1115" s="81"/>
      <c r="O1115" s="80"/>
      <c r="Q1115" s="80"/>
      <c r="S1115" s="80"/>
      <c r="U1115" s="80"/>
      <c r="W1115" s="80"/>
      <c r="Y1115" s="80"/>
      <c r="Z1115" s="230"/>
      <c r="AB1115" s="82"/>
      <c r="AC1115" s="80"/>
      <c r="AE1115" s="80"/>
      <c r="AG1115" s="249"/>
      <c r="AH1115" s="83"/>
      <c r="AI1115" s="80"/>
      <c r="AJ1115" s="95"/>
      <c r="AK1115" s="80"/>
      <c r="AM1115" s="80"/>
      <c r="AO1115" s="84"/>
      <c r="AQ1115" s="80"/>
      <c r="AS1115" s="80"/>
      <c r="AU1115" s="80"/>
      <c r="AV1115" s="80"/>
      <c r="AX1115" s="80"/>
      <c r="AY1115" s="80"/>
      <c r="AZ1115" s="80"/>
      <c r="BA1115" s="80"/>
      <c r="BB1115" s="157"/>
      <c r="BC1115" s="157"/>
      <c r="BD1115" s="123"/>
    </row>
    <row r="1116" spans="2:56" s="79" customFormat="1" x14ac:dyDescent="0.2">
      <c r="B1116" s="85"/>
      <c r="C1116" s="85"/>
      <c r="D1116" s="85"/>
      <c r="E1116" s="85"/>
      <c r="F1116" s="137"/>
      <c r="G1116" s="85"/>
      <c r="J1116" s="83"/>
      <c r="K1116" s="80"/>
      <c r="M1116" s="81"/>
      <c r="O1116" s="80"/>
      <c r="Q1116" s="80"/>
      <c r="S1116" s="80"/>
      <c r="U1116" s="80"/>
      <c r="W1116" s="80"/>
      <c r="Y1116" s="80"/>
      <c r="Z1116" s="230"/>
      <c r="AB1116" s="82"/>
      <c r="AC1116" s="80"/>
      <c r="AE1116" s="80"/>
      <c r="AG1116" s="249"/>
      <c r="AH1116" s="83"/>
      <c r="AI1116" s="80"/>
      <c r="AJ1116" s="95"/>
      <c r="AK1116" s="80"/>
      <c r="AM1116" s="80"/>
      <c r="AO1116" s="84"/>
      <c r="AQ1116" s="80"/>
      <c r="AS1116" s="80"/>
      <c r="AU1116" s="80"/>
      <c r="AV1116" s="80"/>
      <c r="AX1116" s="80"/>
      <c r="AY1116" s="80"/>
      <c r="AZ1116" s="80"/>
      <c r="BA1116" s="80"/>
      <c r="BB1116" s="157"/>
      <c r="BC1116" s="157"/>
      <c r="BD1116" s="123"/>
    </row>
    <row r="1117" spans="2:56" s="79" customFormat="1" x14ac:dyDescent="0.2">
      <c r="B1117" s="85"/>
      <c r="C1117" s="85"/>
      <c r="D1117" s="85"/>
      <c r="E1117" s="85"/>
      <c r="F1117" s="137"/>
      <c r="G1117" s="85"/>
      <c r="J1117" s="83"/>
      <c r="K1117" s="80"/>
      <c r="M1117" s="81"/>
      <c r="O1117" s="80"/>
      <c r="Q1117" s="80"/>
      <c r="S1117" s="80"/>
      <c r="U1117" s="80"/>
      <c r="W1117" s="80"/>
      <c r="Y1117" s="80"/>
      <c r="Z1117" s="230"/>
      <c r="AB1117" s="82"/>
      <c r="AC1117" s="80"/>
      <c r="AE1117" s="80"/>
      <c r="AG1117" s="249"/>
      <c r="AH1117" s="83"/>
      <c r="AI1117" s="80"/>
      <c r="AJ1117" s="95"/>
      <c r="AK1117" s="80"/>
      <c r="AM1117" s="80"/>
      <c r="AO1117" s="84"/>
      <c r="AQ1117" s="80"/>
      <c r="AS1117" s="80"/>
      <c r="AU1117" s="80"/>
      <c r="AV1117" s="80"/>
      <c r="AX1117" s="80"/>
      <c r="AY1117" s="80"/>
      <c r="AZ1117" s="80"/>
      <c r="BA1117" s="80"/>
      <c r="BB1117" s="157"/>
      <c r="BC1117" s="157"/>
      <c r="BD1117" s="123"/>
    </row>
    <row r="1118" spans="2:56" s="79" customFormat="1" x14ac:dyDescent="0.2">
      <c r="B1118" s="85"/>
      <c r="C1118" s="85"/>
      <c r="D1118" s="85"/>
      <c r="E1118" s="85"/>
      <c r="F1118" s="137"/>
      <c r="G1118" s="85"/>
      <c r="J1118" s="83"/>
      <c r="K1118" s="80"/>
      <c r="M1118" s="81"/>
      <c r="O1118" s="80"/>
      <c r="Q1118" s="80"/>
      <c r="S1118" s="80"/>
      <c r="U1118" s="80"/>
      <c r="W1118" s="80"/>
      <c r="Y1118" s="80"/>
      <c r="Z1118" s="230"/>
      <c r="AB1118" s="82"/>
      <c r="AC1118" s="80"/>
      <c r="AE1118" s="80"/>
      <c r="AG1118" s="249"/>
      <c r="AH1118" s="83"/>
      <c r="AI1118" s="80"/>
      <c r="AJ1118" s="95"/>
      <c r="AK1118" s="80"/>
      <c r="AM1118" s="80"/>
      <c r="AO1118" s="84"/>
      <c r="AQ1118" s="80"/>
      <c r="AS1118" s="80"/>
      <c r="AU1118" s="80"/>
      <c r="AV1118" s="80"/>
      <c r="AX1118" s="80"/>
      <c r="AY1118" s="80"/>
      <c r="AZ1118" s="80"/>
      <c r="BA1118" s="80"/>
      <c r="BB1118" s="157"/>
      <c r="BC1118" s="157"/>
      <c r="BD1118" s="123"/>
    </row>
    <row r="1119" spans="2:56" s="79" customFormat="1" x14ac:dyDescent="0.2">
      <c r="B1119" s="85"/>
      <c r="C1119" s="85"/>
      <c r="D1119" s="85"/>
      <c r="E1119" s="85"/>
      <c r="F1119" s="137"/>
      <c r="G1119" s="85"/>
      <c r="J1119" s="83"/>
      <c r="K1119" s="80"/>
      <c r="M1119" s="81"/>
      <c r="O1119" s="80"/>
      <c r="Q1119" s="80"/>
      <c r="S1119" s="80"/>
      <c r="U1119" s="80"/>
      <c r="W1119" s="80"/>
      <c r="Y1119" s="80"/>
      <c r="Z1119" s="230"/>
      <c r="AB1119" s="82"/>
      <c r="AC1119" s="80"/>
      <c r="AE1119" s="80"/>
      <c r="AG1119" s="249"/>
      <c r="AH1119" s="83"/>
      <c r="AI1119" s="80"/>
      <c r="AJ1119" s="95"/>
      <c r="AK1119" s="80"/>
      <c r="AM1119" s="80"/>
      <c r="AO1119" s="84"/>
      <c r="AQ1119" s="80"/>
      <c r="AS1119" s="80"/>
      <c r="AU1119" s="80"/>
      <c r="AV1119" s="80"/>
      <c r="AX1119" s="80"/>
      <c r="AY1119" s="80"/>
      <c r="AZ1119" s="80"/>
      <c r="BA1119" s="80"/>
      <c r="BB1119" s="157"/>
      <c r="BC1119" s="157"/>
      <c r="BD1119" s="123"/>
    </row>
    <row r="1120" spans="2:56" s="79" customFormat="1" x14ac:dyDescent="0.2">
      <c r="B1120" s="85"/>
      <c r="C1120" s="85"/>
      <c r="D1120" s="85"/>
      <c r="E1120" s="85"/>
      <c r="F1120" s="137"/>
      <c r="G1120" s="85"/>
      <c r="J1120" s="83"/>
      <c r="K1120" s="80"/>
      <c r="M1120" s="81"/>
      <c r="O1120" s="80"/>
      <c r="Q1120" s="80"/>
      <c r="S1120" s="80"/>
      <c r="U1120" s="80"/>
      <c r="W1120" s="80"/>
      <c r="Y1120" s="80"/>
      <c r="Z1120" s="230"/>
      <c r="AB1120" s="82"/>
      <c r="AC1120" s="80"/>
      <c r="AE1120" s="80"/>
      <c r="AG1120" s="249"/>
      <c r="AH1120" s="83"/>
      <c r="AI1120" s="80"/>
      <c r="AJ1120" s="95"/>
      <c r="AK1120" s="80"/>
      <c r="AM1120" s="80"/>
      <c r="AO1120" s="84"/>
      <c r="AQ1120" s="80"/>
      <c r="AS1120" s="80"/>
      <c r="AU1120" s="80"/>
      <c r="AV1120" s="80"/>
      <c r="AX1120" s="80"/>
      <c r="AY1120" s="80"/>
      <c r="AZ1120" s="80"/>
      <c r="BA1120" s="80"/>
      <c r="BB1120" s="157"/>
      <c r="BC1120" s="157"/>
      <c r="BD1120" s="123"/>
    </row>
    <row r="1121" spans="2:56" s="79" customFormat="1" x14ac:dyDescent="0.2">
      <c r="B1121" s="85"/>
      <c r="C1121" s="85"/>
      <c r="D1121" s="85"/>
      <c r="E1121" s="85"/>
      <c r="F1121" s="137"/>
      <c r="G1121" s="85"/>
      <c r="J1121" s="83"/>
      <c r="K1121" s="80"/>
      <c r="M1121" s="81"/>
      <c r="O1121" s="80"/>
      <c r="Q1121" s="80"/>
      <c r="S1121" s="80"/>
      <c r="U1121" s="80"/>
      <c r="W1121" s="80"/>
      <c r="Y1121" s="80"/>
      <c r="Z1121" s="230"/>
      <c r="AB1121" s="82"/>
      <c r="AC1121" s="80"/>
      <c r="AE1121" s="80"/>
      <c r="AG1121" s="249"/>
      <c r="AH1121" s="83"/>
      <c r="AI1121" s="80"/>
      <c r="AJ1121" s="95"/>
      <c r="AK1121" s="80"/>
      <c r="AM1121" s="80"/>
      <c r="AO1121" s="84"/>
      <c r="AQ1121" s="80"/>
      <c r="AS1121" s="80"/>
      <c r="AU1121" s="80"/>
      <c r="AV1121" s="80"/>
      <c r="AX1121" s="80"/>
      <c r="AY1121" s="80"/>
      <c r="AZ1121" s="80"/>
      <c r="BA1121" s="80"/>
      <c r="BB1121" s="157"/>
      <c r="BC1121" s="157"/>
      <c r="BD1121" s="123"/>
    </row>
    <row r="1122" spans="2:56" s="79" customFormat="1" x14ac:dyDescent="0.2">
      <c r="B1122" s="85"/>
      <c r="C1122" s="85"/>
      <c r="D1122" s="85"/>
      <c r="E1122" s="85"/>
      <c r="F1122" s="137"/>
      <c r="G1122" s="85"/>
      <c r="J1122" s="83"/>
      <c r="K1122" s="80"/>
      <c r="M1122" s="81"/>
      <c r="O1122" s="80"/>
      <c r="Q1122" s="80"/>
      <c r="S1122" s="80"/>
      <c r="U1122" s="80"/>
      <c r="W1122" s="80"/>
      <c r="Y1122" s="80"/>
      <c r="Z1122" s="230"/>
      <c r="AB1122" s="82"/>
      <c r="AC1122" s="80"/>
      <c r="AE1122" s="80"/>
      <c r="AG1122" s="249"/>
      <c r="AH1122" s="83"/>
      <c r="AI1122" s="80"/>
      <c r="AJ1122" s="95"/>
      <c r="AK1122" s="80"/>
      <c r="AM1122" s="80"/>
      <c r="AO1122" s="84"/>
      <c r="AQ1122" s="80"/>
      <c r="AS1122" s="80"/>
      <c r="AU1122" s="80"/>
      <c r="AV1122" s="80"/>
      <c r="AX1122" s="80"/>
      <c r="AY1122" s="80"/>
      <c r="AZ1122" s="80"/>
      <c r="BA1122" s="80"/>
      <c r="BB1122" s="157"/>
      <c r="BC1122" s="157"/>
      <c r="BD1122" s="123"/>
    </row>
    <row r="1123" spans="2:56" s="79" customFormat="1" x14ac:dyDescent="0.2">
      <c r="B1123" s="85"/>
      <c r="C1123" s="85"/>
      <c r="D1123" s="85"/>
      <c r="E1123" s="85"/>
      <c r="F1123" s="137"/>
      <c r="G1123" s="85"/>
      <c r="J1123" s="83"/>
      <c r="K1123" s="80"/>
      <c r="M1123" s="81"/>
      <c r="O1123" s="80"/>
      <c r="Q1123" s="80"/>
      <c r="S1123" s="80"/>
      <c r="U1123" s="80"/>
      <c r="W1123" s="80"/>
      <c r="Y1123" s="80"/>
      <c r="Z1123" s="230"/>
      <c r="AB1123" s="82"/>
      <c r="AC1123" s="80"/>
      <c r="AE1123" s="80"/>
      <c r="AG1123" s="249"/>
      <c r="AH1123" s="83"/>
      <c r="AI1123" s="80"/>
      <c r="AJ1123" s="95"/>
      <c r="AK1123" s="80"/>
      <c r="AM1123" s="80"/>
      <c r="AO1123" s="84"/>
      <c r="AQ1123" s="80"/>
      <c r="AS1123" s="80"/>
      <c r="AU1123" s="80"/>
      <c r="AV1123" s="80"/>
      <c r="AX1123" s="80"/>
      <c r="AY1123" s="80"/>
      <c r="AZ1123" s="80"/>
      <c r="BA1123" s="80"/>
      <c r="BB1123" s="157"/>
      <c r="BC1123" s="157"/>
      <c r="BD1123" s="123"/>
    </row>
    <row r="1124" spans="2:56" s="79" customFormat="1" x14ac:dyDescent="0.2">
      <c r="B1124" s="85"/>
      <c r="C1124" s="85"/>
      <c r="D1124" s="85"/>
      <c r="E1124" s="85"/>
      <c r="F1124" s="137"/>
      <c r="G1124" s="85"/>
      <c r="J1124" s="83"/>
      <c r="K1124" s="80"/>
      <c r="M1124" s="81"/>
      <c r="O1124" s="80"/>
      <c r="Q1124" s="80"/>
      <c r="S1124" s="80"/>
      <c r="U1124" s="80"/>
      <c r="W1124" s="80"/>
      <c r="Y1124" s="80"/>
      <c r="Z1124" s="230"/>
      <c r="AB1124" s="82"/>
      <c r="AC1124" s="80"/>
      <c r="AE1124" s="80"/>
      <c r="AG1124" s="249"/>
      <c r="AH1124" s="83"/>
      <c r="AI1124" s="80"/>
      <c r="AJ1124" s="95"/>
      <c r="AK1124" s="80"/>
      <c r="AM1124" s="80"/>
      <c r="AO1124" s="84"/>
      <c r="AQ1124" s="80"/>
      <c r="AS1124" s="80"/>
      <c r="AU1124" s="80"/>
      <c r="AV1124" s="80"/>
      <c r="AX1124" s="80"/>
      <c r="AY1124" s="80"/>
      <c r="AZ1124" s="80"/>
      <c r="BA1124" s="80"/>
      <c r="BB1124" s="157"/>
      <c r="BC1124" s="157"/>
      <c r="BD1124" s="123"/>
    </row>
    <row r="1125" spans="2:56" s="79" customFormat="1" x14ac:dyDescent="0.2">
      <c r="B1125" s="85"/>
      <c r="C1125" s="85"/>
      <c r="D1125" s="85"/>
      <c r="E1125" s="85"/>
      <c r="F1125" s="137"/>
      <c r="G1125" s="85"/>
      <c r="J1125" s="83"/>
      <c r="K1125" s="80"/>
      <c r="M1125" s="81"/>
      <c r="O1125" s="80"/>
      <c r="Q1125" s="80"/>
      <c r="S1125" s="80"/>
      <c r="U1125" s="80"/>
      <c r="W1125" s="80"/>
      <c r="Y1125" s="80"/>
      <c r="Z1125" s="230"/>
      <c r="AB1125" s="82"/>
      <c r="AC1125" s="80"/>
      <c r="AE1125" s="80"/>
      <c r="AG1125" s="249"/>
      <c r="AH1125" s="83"/>
      <c r="AI1125" s="80"/>
      <c r="AJ1125" s="95"/>
      <c r="AK1125" s="80"/>
      <c r="AM1125" s="80"/>
      <c r="AO1125" s="84"/>
      <c r="AQ1125" s="80"/>
      <c r="AS1125" s="80"/>
      <c r="AU1125" s="80"/>
      <c r="AV1125" s="80"/>
      <c r="AX1125" s="80"/>
      <c r="AY1125" s="80"/>
      <c r="AZ1125" s="80"/>
      <c r="BA1125" s="80"/>
      <c r="BB1125" s="157"/>
      <c r="BC1125" s="157"/>
      <c r="BD1125" s="123"/>
    </row>
    <row r="1126" spans="2:56" s="79" customFormat="1" x14ac:dyDescent="0.2">
      <c r="B1126" s="85"/>
      <c r="C1126" s="85"/>
      <c r="D1126" s="85"/>
      <c r="E1126" s="85"/>
      <c r="F1126" s="137"/>
      <c r="G1126" s="85"/>
      <c r="J1126" s="83"/>
      <c r="K1126" s="80"/>
      <c r="M1126" s="81"/>
      <c r="O1126" s="80"/>
      <c r="Q1126" s="80"/>
      <c r="S1126" s="80"/>
      <c r="U1126" s="80"/>
      <c r="W1126" s="80"/>
      <c r="Y1126" s="80"/>
      <c r="Z1126" s="230"/>
      <c r="AB1126" s="82"/>
      <c r="AC1126" s="80"/>
      <c r="AE1126" s="80"/>
      <c r="AG1126" s="249"/>
      <c r="AH1126" s="83"/>
      <c r="AI1126" s="80"/>
      <c r="AJ1126" s="95"/>
      <c r="AK1126" s="80"/>
      <c r="AM1126" s="80"/>
      <c r="AO1126" s="84"/>
      <c r="AQ1126" s="80"/>
      <c r="AS1126" s="80"/>
      <c r="AU1126" s="80"/>
      <c r="AV1126" s="80"/>
      <c r="AX1126" s="80"/>
      <c r="AY1126" s="80"/>
      <c r="AZ1126" s="80"/>
      <c r="BA1126" s="80"/>
      <c r="BB1126" s="157"/>
      <c r="BC1126" s="157"/>
      <c r="BD1126" s="123"/>
    </row>
    <row r="1127" spans="2:56" s="79" customFormat="1" x14ac:dyDescent="0.2">
      <c r="B1127" s="85"/>
      <c r="C1127" s="85"/>
      <c r="D1127" s="85"/>
      <c r="E1127" s="85"/>
      <c r="F1127" s="137"/>
      <c r="G1127" s="85"/>
      <c r="J1127" s="83"/>
      <c r="K1127" s="80"/>
      <c r="M1127" s="81"/>
      <c r="O1127" s="80"/>
      <c r="Q1127" s="80"/>
      <c r="S1127" s="80"/>
      <c r="U1127" s="80"/>
      <c r="W1127" s="80"/>
      <c r="Y1127" s="80"/>
      <c r="Z1127" s="230"/>
      <c r="AB1127" s="82"/>
      <c r="AC1127" s="80"/>
      <c r="AE1127" s="80"/>
      <c r="AG1127" s="249"/>
      <c r="AH1127" s="83"/>
      <c r="AI1127" s="80"/>
      <c r="AJ1127" s="95"/>
      <c r="AK1127" s="80"/>
      <c r="AM1127" s="80"/>
      <c r="AO1127" s="84"/>
      <c r="AQ1127" s="80"/>
      <c r="AS1127" s="80"/>
      <c r="AU1127" s="80"/>
      <c r="AV1127" s="80"/>
      <c r="AX1127" s="80"/>
      <c r="AY1127" s="80"/>
      <c r="AZ1127" s="80"/>
      <c r="BA1127" s="80"/>
      <c r="BB1127" s="157"/>
      <c r="BC1127" s="157"/>
      <c r="BD1127" s="123"/>
    </row>
    <row r="1128" spans="2:56" s="79" customFormat="1" x14ac:dyDescent="0.2">
      <c r="B1128" s="85"/>
      <c r="C1128" s="85"/>
      <c r="D1128" s="85"/>
      <c r="E1128" s="85"/>
      <c r="F1128" s="137"/>
      <c r="G1128" s="85"/>
      <c r="J1128" s="83"/>
      <c r="K1128" s="80"/>
      <c r="M1128" s="81"/>
      <c r="O1128" s="80"/>
      <c r="Q1128" s="80"/>
      <c r="S1128" s="80"/>
      <c r="U1128" s="80"/>
      <c r="W1128" s="80"/>
      <c r="Y1128" s="80"/>
      <c r="Z1128" s="230"/>
      <c r="AB1128" s="82"/>
      <c r="AC1128" s="80"/>
      <c r="AE1128" s="80"/>
      <c r="AG1128" s="249"/>
      <c r="AH1128" s="83"/>
      <c r="AI1128" s="80"/>
      <c r="AJ1128" s="95"/>
      <c r="AK1128" s="80"/>
      <c r="AM1128" s="80"/>
      <c r="AO1128" s="84"/>
      <c r="AQ1128" s="80"/>
      <c r="AS1128" s="80"/>
      <c r="AU1128" s="80"/>
      <c r="AV1128" s="80"/>
      <c r="AX1128" s="80"/>
      <c r="AY1128" s="80"/>
      <c r="AZ1128" s="80"/>
      <c r="BA1128" s="80"/>
      <c r="BB1128" s="157"/>
      <c r="BC1128" s="157"/>
      <c r="BD1128" s="123"/>
    </row>
    <row r="1129" spans="2:56" s="79" customFormat="1" x14ac:dyDescent="0.2">
      <c r="B1129" s="85"/>
      <c r="C1129" s="85"/>
      <c r="D1129" s="85"/>
      <c r="E1129" s="85"/>
      <c r="F1129" s="137"/>
      <c r="G1129" s="85"/>
      <c r="J1129" s="83"/>
      <c r="K1129" s="80"/>
      <c r="M1129" s="81"/>
      <c r="O1129" s="80"/>
      <c r="Q1129" s="80"/>
      <c r="S1129" s="80"/>
      <c r="U1129" s="80"/>
      <c r="W1129" s="80"/>
      <c r="Y1129" s="80"/>
      <c r="Z1129" s="230"/>
      <c r="AB1129" s="82"/>
      <c r="AC1129" s="80"/>
      <c r="AE1129" s="80"/>
      <c r="AG1129" s="249"/>
      <c r="AH1129" s="83"/>
      <c r="AI1129" s="80"/>
      <c r="AJ1129" s="95"/>
      <c r="AK1129" s="80"/>
      <c r="AM1129" s="80"/>
      <c r="AO1129" s="84"/>
      <c r="AQ1129" s="80"/>
      <c r="AS1129" s="80"/>
      <c r="AU1129" s="80"/>
      <c r="AV1129" s="80"/>
      <c r="AX1129" s="80"/>
      <c r="AY1129" s="80"/>
      <c r="AZ1129" s="80"/>
      <c r="BA1129" s="80"/>
      <c r="BB1129" s="157"/>
      <c r="BC1129" s="157"/>
      <c r="BD1129" s="123"/>
    </row>
    <row r="1130" spans="2:56" s="79" customFormat="1" x14ac:dyDescent="0.2">
      <c r="B1130" s="85"/>
      <c r="C1130" s="85"/>
      <c r="D1130" s="85"/>
      <c r="E1130" s="85"/>
      <c r="F1130" s="137"/>
      <c r="G1130" s="85"/>
      <c r="J1130" s="83"/>
      <c r="K1130" s="80"/>
      <c r="M1130" s="81"/>
      <c r="O1130" s="80"/>
      <c r="Q1130" s="80"/>
      <c r="S1130" s="80"/>
      <c r="U1130" s="80"/>
      <c r="W1130" s="80"/>
      <c r="Y1130" s="80"/>
      <c r="Z1130" s="230"/>
      <c r="AB1130" s="82"/>
      <c r="AC1130" s="80"/>
      <c r="AE1130" s="80"/>
      <c r="AG1130" s="249"/>
      <c r="AH1130" s="83"/>
      <c r="AI1130" s="80"/>
      <c r="AJ1130" s="95"/>
      <c r="AK1130" s="80"/>
      <c r="AM1130" s="80"/>
      <c r="AO1130" s="84"/>
      <c r="AQ1130" s="80"/>
      <c r="AS1130" s="80"/>
      <c r="AU1130" s="80"/>
      <c r="AV1130" s="80"/>
      <c r="AX1130" s="80"/>
      <c r="AY1130" s="80"/>
      <c r="AZ1130" s="80"/>
      <c r="BA1130" s="80"/>
      <c r="BB1130" s="157"/>
      <c r="BC1130" s="157"/>
      <c r="BD1130" s="123"/>
    </row>
    <row r="1131" spans="2:56" s="79" customFormat="1" x14ac:dyDescent="0.2">
      <c r="B1131" s="85"/>
      <c r="C1131" s="85"/>
      <c r="D1131" s="85"/>
      <c r="E1131" s="85"/>
      <c r="F1131" s="137"/>
      <c r="G1131" s="85"/>
      <c r="J1131" s="83"/>
      <c r="K1131" s="80"/>
      <c r="M1131" s="81"/>
      <c r="O1131" s="80"/>
      <c r="Q1131" s="80"/>
      <c r="S1131" s="80"/>
      <c r="U1131" s="80"/>
      <c r="W1131" s="80"/>
      <c r="Y1131" s="80"/>
      <c r="Z1131" s="230"/>
      <c r="AB1131" s="82"/>
      <c r="AC1131" s="80"/>
      <c r="AE1131" s="80"/>
      <c r="AG1131" s="249"/>
      <c r="AH1131" s="83"/>
      <c r="AI1131" s="80"/>
      <c r="AJ1131" s="95"/>
      <c r="AK1131" s="80"/>
      <c r="AM1131" s="80"/>
      <c r="AO1131" s="84"/>
      <c r="AQ1131" s="80"/>
      <c r="AS1131" s="80"/>
      <c r="AU1131" s="80"/>
      <c r="AV1131" s="80"/>
      <c r="AX1131" s="80"/>
      <c r="AY1131" s="80"/>
      <c r="AZ1131" s="80"/>
      <c r="BA1131" s="80"/>
      <c r="BB1131" s="157"/>
      <c r="BC1131" s="157"/>
      <c r="BD1131" s="123"/>
    </row>
    <row r="1132" spans="2:56" s="79" customFormat="1" x14ac:dyDescent="0.2">
      <c r="B1132" s="85"/>
      <c r="C1132" s="85"/>
      <c r="D1132" s="85"/>
      <c r="E1132" s="85"/>
      <c r="F1132" s="137"/>
      <c r="G1132" s="85"/>
      <c r="J1132" s="83"/>
      <c r="K1132" s="80"/>
      <c r="M1132" s="81"/>
      <c r="O1132" s="80"/>
      <c r="Q1132" s="80"/>
      <c r="S1132" s="80"/>
      <c r="U1132" s="80"/>
      <c r="W1132" s="80"/>
      <c r="Y1132" s="80"/>
      <c r="Z1132" s="230"/>
      <c r="AB1132" s="82"/>
      <c r="AC1132" s="80"/>
      <c r="AE1132" s="80"/>
      <c r="AG1132" s="249"/>
      <c r="AH1132" s="83"/>
      <c r="AI1132" s="80"/>
      <c r="AJ1132" s="95"/>
      <c r="AK1132" s="80"/>
      <c r="AM1132" s="80"/>
      <c r="AO1132" s="84"/>
      <c r="AQ1132" s="80"/>
      <c r="AS1132" s="80"/>
      <c r="AU1132" s="80"/>
      <c r="AV1132" s="80"/>
      <c r="AX1132" s="80"/>
      <c r="AY1132" s="80"/>
      <c r="AZ1132" s="80"/>
      <c r="BA1132" s="80"/>
      <c r="BB1132" s="157"/>
      <c r="BC1132" s="157"/>
      <c r="BD1132" s="123"/>
    </row>
    <row r="1133" spans="2:56" s="79" customFormat="1" x14ac:dyDescent="0.2">
      <c r="B1133" s="85"/>
      <c r="C1133" s="85"/>
      <c r="D1133" s="85"/>
      <c r="E1133" s="85"/>
      <c r="F1133" s="137"/>
      <c r="G1133" s="85"/>
      <c r="J1133" s="83"/>
      <c r="K1133" s="80"/>
      <c r="M1133" s="81"/>
      <c r="O1133" s="80"/>
      <c r="Q1133" s="80"/>
      <c r="S1133" s="80"/>
      <c r="U1133" s="80"/>
      <c r="W1133" s="80"/>
      <c r="Y1133" s="80"/>
      <c r="Z1133" s="230"/>
      <c r="AB1133" s="82"/>
      <c r="AC1133" s="80"/>
      <c r="AE1133" s="80"/>
      <c r="AG1133" s="249"/>
      <c r="AH1133" s="83"/>
      <c r="AI1133" s="80"/>
      <c r="AJ1133" s="95"/>
      <c r="AK1133" s="80"/>
      <c r="AM1133" s="80"/>
      <c r="AO1133" s="84"/>
      <c r="AQ1133" s="80"/>
      <c r="AS1133" s="80"/>
      <c r="AU1133" s="80"/>
      <c r="AV1133" s="80"/>
      <c r="AX1133" s="80"/>
      <c r="AY1133" s="80"/>
      <c r="AZ1133" s="80"/>
      <c r="BA1133" s="80"/>
      <c r="BB1133" s="157"/>
      <c r="BC1133" s="157"/>
      <c r="BD1133" s="123"/>
    </row>
    <row r="1134" spans="2:56" s="79" customFormat="1" x14ac:dyDescent="0.2">
      <c r="B1134" s="85"/>
      <c r="C1134" s="85"/>
      <c r="D1134" s="85"/>
      <c r="E1134" s="85"/>
      <c r="F1134" s="137"/>
      <c r="G1134" s="85"/>
      <c r="J1134" s="83"/>
      <c r="K1134" s="80"/>
      <c r="M1134" s="81"/>
      <c r="O1134" s="80"/>
      <c r="Q1134" s="80"/>
      <c r="S1134" s="80"/>
      <c r="U1134" s="80"/>
      <c r="W1134" s="80"/>
      <c r="Y1134" s="80"/>
      <c r="Z1134" s="230"/>
      <c r="AB1134" s="82"/>
      <c r="AC1134" s="80"/>
      <c r="AE1134" s="80"/>
      <c r="AG1134" s="249"/>
      <c r="AH1134" s="83"/>
      <c r="AI1134" s="80"/>
      <c r="AJ1134" s="95"/>
      <c r="AK1134" s="80"/>
      <c r="AM1134" s="80"/>
      <c r="AO1134" s="84"/>
      <c r="AQ1134" s="80"/>
      <c r="AS1134" s="80"/>
      <c r="AU1134" s="80"/>
      <c r="AV1134" s="80"/>
      <c r="AX1134" s="80"/>
      <c r="AY1134" s="80"/>
      <c r="AZ1134" s="80"/>
      <c r="BA1134" s="80"/>
      <c r="BB1134" s="157"/>
      <c r="BC1134" s="157"/>
      <c r="BD1134" s="123"/>
    </row>
    <row r="1135" spans="2:56" s="79" customFormat="1" x14ac:dyDescent="0.2">
      <c r="B1135" s="85"/>
      <c r="C1135" s="85"/>
      <c r="D1135" s="85"/>
      <c r="E1135" s="85"/>
      <c r="F1135" s="137"/>
      <c r="G1135" s="85"/>
      <c r="J1135" s="83"/>
      <c r="K1135" s="80"/>
      <c r="M1135" s="81"/>
      <c r="O1135" s="80"/>
      <c r="Q1135" s="80"/>
      <c r="S1135" s="80"/>
      <c r="U1135" s="80"/>
      <c r="W1135" s="80"/>
      <c r="Y1135" s="80"/>
      <c r="Z1135" s="230"/>
      <c r="AB1135" s="82"/>
      <c r="AC1135" s="80"/>
      <c r="AE1135" s="80"/>
      <c r="AG1135" s="249"/>
      <c r="AH1135" s="83"/>
      <c r="AI1135" s="80"/>
      <c r="AJ1135" s="95"/>
      <c r="AK1135" s="80"/>
      <c r="AM1135" s="80"/>
      <c r="AO1135" s="84"/>
      <c r="AQ1135" s="80"/>
      <c r="AS1135" s="80"/>
      <c r="AU1135" s="80"/>
      <c r="AV1135" s="80"/>
      <c r="AX1135" s="80"/>
      <c r="AY1135" s="80"/>
      <c r="AZ1135" s="80"/>
      <c r="BA1135" s="80"/>
      <c r="BB1135" s="157"/>
      <c r="BC1135" s="157"/>
      <c r="BD1135" s="123"/>
    </row>
    <row r="1136" spans="2:56" s="79" customFormat="1" x14ac:dyDescent="0.2">
      <c r="B1136" s="85"/>
      <c r="C1136" s="85"/>
      <c r="D1136" s="85"/>
      <c r="E1136" s="85"/>
      <c r="F1136" s="137"/>
      <c r="G1136" s="85"/>
      <c r="J1136" s="83"/>
      <c r="K1136" s="80"/>
      <c r="M1136" s="81"/>
      <c r="O1136" s="80"/>
      <c r="Q1136" s="80"/>
      <c r="S1136" s="80"/>
      <c r="U1136" s="80"/>
      <c r="W1136" s="80"/>
      <c r="Y1136" s="80"/>
      <c r="Z1136" s="230"/>
      <c r="AB1136" s="82"/>
      <c r="AC1136" s="80"/>
      <c r="AE1136" s="80"/>
      <c r="AG1136" s="249"/>
      <c r="AH1136" s="83"/>
      <c r="AI1136" s="80"/>
      <c r="AJ1136" s="95"/>
      <c r="AK1136" s="80"/>
      <c r="AM1136" s="80"/>
      <c r="AO1136" s="84"/>
      <c r="AQ1136" s="80"/>
      <c r="AS1136" s="80"/>
      <c r="AU1136" s="80"/>
      <c r="AV1136" s="80"/>
      <c r="AX1136" s="80"/>
      <c r="AY1136" s="80"/>
      <c r="AZ1136" s="80"/>
      <c r="BA1136" s="80"/>
      <c r="BB1136" s="157"/>
      <c r="BC1136" s="157"/>
      <c r="BD1136" s="123"/>
    </row>
    <row r="1137" spans="2:56" s="79" customFormat="1" x14ac:dyDescent="0.2">
      <c r="B1137" s="85"/>
      <c r="C1137" s="85"/>
      <c r="D1137" s="85"/>
      <c r="E1137" s="85"/>
      <c r="F1137" s="137"/>
      <c r="G1137" s="85"/>
      <c r="J1137" s="83"/>
      <c r="K1137" s="80"/>
      <c r="M1137" s="81"/>
      <c r="O1137" s="80"/>
      <c r="Q1137" s="80"/>
      <c r="S1137" s="80"/>
      <c r="U1137" s="80"/>
      <c r="W1137" s="80"/>
      <c r="Y1137" s="80"/>
      <c r="Z1137" s="230"/>
      <c r="AB1137" s="82"/>
      <c r="AC1137" s="80"/>
      <c r="AE1137" s="80"/>
      <c r="AG1137" s="249"/>
      <c r="AH1137" s="83"/>
      <c r="AI1137" s="80"/>
      <c r="AJ1137" s="95"/>
      <c r="AK1137" s="80"/>
      <c r="AM1137" s="80"/>
      <c r="AO1137" s="84"/>
      <c r="AQ1137" s="80"/>
      <c r="AS1137" s="80"/>
      <c r="AU1137" s="80"/>
      <c r="AV1137" s="80"/>
      <c r="AX1137" s="80"/>
      <c r="AY1137" s="80"/>
      <c r="AZ1137" s="80"/>
      <c r="BA1137" s="80"/>
      <c r="BB1137" s="157"/>
      <c r="BC1137" s="157"/>
      <c r="BD1137" s="123"/>
    </row>
    <row r="1138" spans="2:56" s="79" customFormat="1" x14ac:dyDescent="0.2">
      <c r="B1138" s="85"/>
      <c r="C1138" s="85"/>
      <c r="D1138" s="85"/>
      <c r="E1138" s="85"/>
      <c r="F1138" s="137"/>
      <c r="G1138" s="85"/>
      <c r="J1138" s="83"/>
      <c r="K1138" s="80"/>
      <c r="M1138" s="81"/>
      <c r="O1138" s="80"/>
      <c r="Q1138" s="80"/>
      <c r="S1138" s="80"/>
      <c r="U1138" s="80"/>
      <c r="W1138" s="80"/>
      <c r="Y1138" s="80"/>
      <c r="Z1138" s="230"/>
      <c r="AB1138" s="82"/>
      <c r="AC1138" s="80"/>
      <c r="AE1138" s="80"/>
      <c r="AG1138" s="249"/>
      <c r="AH1138" s="83"/>
      <c r="AI1138" s="80"/>
      <c r="AJ1138" s="95"/>
      <c r="AK1138" s="80"/>
      <c r="AM1138" s="80"/>
      <c r="AO1138" s="84"/>
      <c r="AQ1138" s="80"/>
      <c r="AS1138" s="80"/>
      <c r="AU1138" s="80"/>
      <c r="AV1138" s="80"/>
      <c r="AX1138" s="80"/>
      <c r="AY1138" s="80"/>
      <c r="AZ1138" s="80"/>
      <c r="BA1138" s="80"/>
      <c r="BB1138" s="157"/>
      <c r="BC1138" s="157"/>
      <c r="BD1138" s="123"/>
    </row>
    <row r="1139" spans="2:56" s="79" customFormat="1" x14ac:dyDescent="0.2">
      <c r="B1139" s="85"/>
      <c r="C1139" s="85"/>
      <c r="D1139" s="85"/>
      <c r="E1139" s="85"/>
      <c r="F1139" s="137"/>
      <c r="G1139" s="85"/>
      <c r="J1139" s="83"/>
      <c r="K1139" s="80"/>
      <c r="M1139" s="81"/>
      <c r="O1139" s="80"/>
      <c r="Q1139" s="80"/>
      <c r="S1139" s="80"/>
      <c r="U1139" s="80"/>
      <c r="W1139" s="80"/>
      <c r="Y1139" s="80"/>
      <c r="Z1139" s="230"/>
      <c r="AB1139" s="82"/>
      <c r="AC1139" s="80"/>
      <c r="AE1139" s="80"/>
      <c r="AG1139" s="249"/>
      <c r="AH1139" s="83"/>
      <c r="AI1139" s="80"/>
      <c r="AJ1139" s="95"/>
      <c r="AK1139" s="80"/>
      <c r="AM1139" s="80"/>
      <c r="AO1139" s="84"/>
      <c r="AQ1139" s="80"/>
      <c r="AS1139" s="80"/>
      <c r="AU1139" s="80"/>
      <c r="AV1139" s="80"/>
      <c r="AX1139" s="80"/>
      <c r="AY1139" s="80"/>
      <c r="AZ1139" s="80"/>
      <c r="BA1139" s="80"/>
      <c r="BB1139" s="157"/>
      <c r="BC1139" s="157"/>
      <c r="BD1139" s="123"/>
    </row>
    <row r="1140" spans="2:56" s="79" customFormat="1" x14ac:dyDescent="0.2">
      <c r="B1140" s="85"/>
      <c r="C1140" s="85"/>
      <c r="D1140" s="85"/>
      <c r="E1140" s="85"/>
      <c r="F1140" s="137"/>
      <c r="G1140" s="85"/>
      <c r="J1140" s="83"/>
      <c r="K1140" s="80"/>
      <c r="M1140" s="81"/>
      <c r="O1140" s="80"/>
      <c r="Q1140" s="80"/>
      <c r="S1140" s="80"/>
      <c r="U1140" s="80"/>
      <c r="W1140" s="80"/>
      <c r="Y1140" s="80"/>
      <c r="Z1140" s="230"/>
      <c r="AB1140" s="82"/>
      <c r="AC1140" s="80"/>
      <c r="AE1140" s="80"/>
      <c r="AG1140" s="249"/>
      <c r="AH1140" s="83"/>
      <c r="AI1140" s="80"/>
      <c r="AJ1140" s="95"/>
      <c r="AK1140" s="80"/>
      <c r="AM1140" s="80"/>
      <c r="AO1140" s="84"/>
      <c r="AQ1140" s="80"/>
      <c r="AS1140" s="80"/>
      <c r="AU1140" s="80"/>
      <c r="AV1140" s="80"/>
      <c r="AX1140" s="80"/>
      <c r="AY1140" s="80"/>
      <c r="AZ1140" s="80"/>
      <c r="BA1140" s="80"/>
      <c r="BB1140" s="157"/>
      <c r="BC1140" s="157"/>
      <c r="BD1140" s="123"/>
    </row>
    <row r="1141" spans="2:56" s="79" customFormat="1" x14ac:dyDescent="0.2">
      <c r="B1141" s="85"/>
      <c r="C1141" s="85"/>
      <c r="D1141" s="85"/>
      <c r="E1141" s="85"/>
      <c r="F1141" s="137"/>
      <c r="G1141" s="85"/>
      <c r="J1141" s="83"/>
      <c r="K1141" s="80"/>
      <c r="M1141" s="81"/>
      <c r="O1141" s="80"/>
      <c r="Q1141" s="80"/>
      <c r="S1141" s="80"/>
      <c r="U1141" s="80"/>
      <c r="W1141" s="80"/>
      <c r="Y1141" s="80"/>
      <c r="Z1141" s="230"/>
      <c r="AB1141" s="82"/>
      <c r="AC1141" s="80"/>
      <c r="AE1141" s="80"/>
      <c r="AG1141" s="249"/>
      <c r="AH1141" s="83"/>
      <c r="AI1141" s="80"/>
      <c r="AJ1141" s="95"/>
      <c r="AK1141" s="80"/>
      <c r="AM1141" s="80"/>
      <c r="AO1141" s="84"/>
      <c r="AQ1141" s="80"/>
      <c r="AS1141" s="80"/>
      <c r="AU1141" s="80"/>
      <c r="AV1141" s="80"/>
      <c r="AX1141" s="80"/>
      <c r="AY1141" s="80"/>
      <c r="AZ1141" s="80"/>
      <c r="BA1141" s="80"/>
      <c r="BB1141" s="157"/>
      <c r="BC1141" s="157"/>
      <c r="BD1141" s="123"/>
    </row>
    <row r="1142" spans="2:56" s="79" customFormat="1" x14ac:dyDescent="0.2">
      <c r="B1142" s="85"/>
      <c r="C1142" s="85"/>
      <c r="D1142" s="85"/>
      <c r="E1142" s="85"/>
      <c r="F1142" s="137"/>
      <c r="G1142" s="85"/>
      <c r="J1142" s="83"/>
      <c r="K1142" s="80"/>
      <c r="M1142" s="81"/>
      <c r="O1142" s="80"/>
      <c r="Q1142" s="80"/>
      <c r="S1142" s="80"/>
      <c r="U1142" s="80"/>
      <c r="W1142" s="80"/>
      <c r="Y1142" s="80"/>
      <c r="Z1142" s="230"/>
      <c r="AB1142" s="82"/>
      <c r="AC1142" s="80"/>
      <c r="AE1142" s="80"/>
      <c r="AG1142" s="249"/>
      <c r="AH1142" s="83"/>
      <c r="AI1142" s="80"/>
      <c r="AJ1142" s="95"/>
      <c r="AK1142" s="80"/>
      <c r="AM1142" s="80"/>
      <c r="AO1142" s="84"/>
      <c r="AQ1142" s="80"/>
      <c r="AS1142" s="80"/>
      <c r="AU1142" s="80"/>
      <c r="AV1142" s="80"/>
      <c r="AX1142" s="80"/>
      <c r="AY1142" s="80"/>
      <c r="AZ1142" s="80"/>
      <c r="BA1142" s="80"/>
      <c r="BB1142" s="157"/>
      <c r="BC1142" s="157"/>
      <c r="BD1142" s="123"/>
    </row>
    <row r="1143" spans="2:56" s="79" customFormat="1" x14ac:dyDescent="0.2">
      <c r="B1143" s="85"/>
      <c r="C1143" s="85"/>
      <c r="D1143" s="85"/>
      <c r="E1143" s="85"/>
      <c r="F1143" s="137"/>
      <c r="G1143" s="85"/>
      <c r="J1143" s="83"/>
      <c r="K1143" s="80"/>
      <c r="M1143" s="81"/>
      <c r="O1143" s="80"/>
      <c r="Q1143" s="80"/>
      <c r="S1143" s="80"/>
      <c r="U1143" s="80"/>
      <c r="W1143" s="80"/>
      <c r="Y1143" s="80"/>
      <c r="Z1143" s="230"/>
      <c r="AB1143" s="82"/>
      <c r="AC1143" s="80"/>
      <c r="AE1143" s="80"/>
      <c r="AG1143" s="249"/>
      <c r="AH1143" s="83"/>
      <c r="AI1143" s="80"/>
      <c r="AJ1143" s="95"/>
      <c r="AK1143" s="80"/>
      <c r="AM1143" s="80"/>
      <c r="AO1143" s="84"/>
      <c r="AQ1143" s="80"/>
      <c r="AS1143" s="80"/>
      <c r="AU1143" s="80"/>
      <c r="AV1143" s="80"/>
      <c r="AX1143" s="80"/>
      <c r="AY1143" s="80"/>
      <c r="AZ1143" s="80"/>
      <c r="BA1143" s="80"/>
      <c r="BB1143" s="157"/>
      <c r="BC1143" s="157"/>
      <c r="BD1143" s="123"/>
    </row>
    <row r="1144" spans="2:56" s="79" customFormat="1" x14ac:dyDescent="0.2">
      <c r="B1144" s="85"/>
      <c r="C1144" s="85"/>
      <c r="D1144" s="85"/>
      <c r="E1144" s="85"/>
      <c r="F1144" s="137"/>
      <c r="G1144" s="85"/>
      <c r="J1144" s="83"/>
      <c r="K1144" s="80"/>
      <c r="M1144" s="81"/>
      <c r="O1144" s="80"/>
      <c r="Q1144" s="80"/>
      <c r="S1144" s="80"/>
      <c r="U1144" s="80"/>
      <c r="W1144" s="80"/>
      <c r="Y1144" s="80"/>
      <c r="Z1144" s="230"/>
      <c r="AB1144" s="82"/>
      <c r="AC1144" s="80"/>
      <c r="AE1144" s="80"/>
      <c r="AG1144" s="249"/>
      <c r="AH1144" s="83"/>
      <c r="AI1144" s="80"/>
      <c r="AJ1144" s="95"/>
      <c r="AK1144" s="80"/>
      <c r="AM1144" s="80"/>
      <c r="AO1144" s="84"/>
      <c r="AQ1144" s="80"/>
      <c r="AS1144" s="80"/>
      <c r="AU1144" s="80"/>
      <c r="AV1144" s="80"/>
      <c r="AX1144" s="80"/>
      <c r="AY1144" s="80"/>
      <c r="AZ1144" s="80"/>
      <c r="BA1144" s="80"/>
      <c r="BB1144" s="157"/>
      <c r="BC1144" s="157"/>
      <c r="BD1144" s="123"/>
    </row>
    <row r="1145" spans="2:56" s="79" customFormat="1" x14ac:dyDescent="0.2">
      <c r="B1145" s="85"/>
      <c r="C1145" s="85"/>
      <c r="D1145" s="85"/>
      <c r="E1145" s="85"/>
      <c r="F1145" s="137"/>
      <c r="G1145" s="85"/>
      <c r="J1145" s="83"/>
      <c r="K1145" s="80"/>
      <c r="M1145" s="81"/>
      <c r="O1145" s="80"/>
      <c r="Q1145" s="80"/>
      <c r="S1145" s="80"/>
      <c r="U1145" s="80"/>
      <c r="W1145" s="80"/>
      <c r="Y1145" s="80"/>
      <c r="Z1145" s="230"/>
      <c r="AB1145" s="82"/>
      <c r="AC1145" s="80"/>
      <c r="AE1145" s="80"/>
      <c r="AG1145" s="249"/>
      <c r="AH1145" s="83"/>
      <c r="AI1145" s="80"/>
      <c r="AJ1145" s="95"/>
      <c r="AK1145" s="80"/>
      <c r="AM1145" s="80"/>
      <c r="AO1145" s="84"/>
      <c r="AQ1145" s="80"/>
      <c r="AS1145" s="80"/>
      <c r="AU1145" s="80"/>
      <c r="AV1145" s="80"/>
      <c r="AX1145" s="80"/>
      <c r="AY1145" s="80"/>
      <c r="AZ1145" s="80"/>
      <c r="BA1145" s="80"/>
      <c r="BB1145" s="157"/>
      <c r="BC1145" s="157"/>
      <c r="BD1145" s="123"/>
    </row>
    <row r="1146" spans="2:56" s="79" customFormat="1" x14ac:dyDescent="0.2">
      <c r="B1146" s="85"/>
      <c r="C1146" s="85"/>
      <c r="D1146" s="85"/>
      <c r="E1146" s="85"/>
      <c r="F1146" s="137"/>
      <c r="G1146" s="85"/>
      <c r="J1146" s="83"/>
      <c r="K1146" s="80"/>
      <c r="M1146" s="81"/>
      <c r="O1146" s="80"/>
      <c r="Q1146" s="80"/>
      <c r="S1146" s="80"/>
      <c r="U1146" s="80"/>
      <c r="W1146" s="80"/>
      <c r="Y1146" s="80"/>
      <c r="Z1146" s="230"/>
      <c r="AB1146" s="82"/>
      <c r="AC1146" s="80"/>
      <c r="AE1146" s="80"/>
      <c r="AG1146" s="249"/>
      <c r="AH1146" s="83"/>
      <c r="AI1146" s="80"/>
      <c r="AJ1146" s="95"/>
      <c r="AK1146" s="80"/>
      <c r="AM1146" s="80"/>
      <c r="AO1146" s="84"/>
      <c r="AQ1146" s="80"/>
      <c r="AS1146" s="80"/>
      <c r="AU1146" s="80"/>
      <c r="AV1146" s="80"/>
      <c r="AX1146" s="80"/>
      <c r="AY1146" s="80"/>
      <c r="AZ1146" s="80"/>
      <c r="BA1146" s="80"/>
      <c r="BB1146" s="157"/>
      <c r="BC1146" s="157"/>
      <c r="BD1146" s="123"/>
    </row>
    <row r="1147" spans="2:56" s="79" customFormat="1" x14ac:dyDescent="0.2">
      <c r="B1147" s="85"/>
      <c r="C1147" s="85"/>
      <c r="D1147" s="85"/>
      <c r="E1147" s="85"/>
      <c r="F1147" s="137"/>
      <c r="G1147" s="85"/>
      <c r="J1147" s="83"/>
      <c r="K1147" s="80"/>
      <c r="M1147" s="81"/>
      <c r="O1147" s="80"/>
      <c r="Q1147" s="80"/>
      <c r="S1147" s="80"/>
      <c r="U1147" s="80"/>
      <c r="W1147" s="80"/>
      <c r="Y1147" s="80"/>
      <c r="Z1147" s="230"/>
      <c r="AB1147" s="82"/>
      <c r="AC1147" s="80"/>
      <c r="AE1147" s="80"/>
      <c r="AG1147" s="249"/>
      <c r="AH1147" s="83"/>
      <c r="AI1147" s="80"/>
      <c r="AJ1147" s="95"/>
      <c r="AK1147" s="80"/>
      <c r="AM1147" s="80"/>
      <c r="AO1147" s="84"/>
      <c r="AQ1147" s="80"/>
      <c r="AS1147" s="80"/>
      <c r="AU1147" s="80"/>
      <c r="AV1147" s="80"/>
      <c r="AX1147" s="80"/>
      <c r="AY1147" s="80"/>
      <c r="AZ1147" s="80"/>
      <c r="BA1147" s="80"/>
      <c r="BB1147" s="157"/>
      <c r="BC1147" s="157"/>
      <c r="BD1147" s="123"/>
    </row>
    <row r="1148" spans="2:56" s="79" customFormat="1" x14ac:dyDescent="0.2">
      <c r="B1148" s="85"/>
      <c r="C1148" s="85"/>
      <c r="D1148" s="85"/>
      <c r="E1148" s="85"/>
      <c r="F1148" s="137"/>
      <c r="G1148" s="85"/>
      <c r="J1148" s="83"/>
      <c r="K1148" s="80"/>
      <c r="M1148" s="81"/>
      <c r="O1148" s="80"/>
      <c r="Q1148" s="80"/>
      <c r="S1148" s="80"/>
      <c r="U1148" s="80"/>
      <c r="W1148" s="80"/>
      <c r="Y1148" s="80"/>
      <c r="Z1148" s="230"/>
      <c r="AB1148" s="82"/>
      <c r="AC1148" s="80"/>
      <c r="AE1148" s="80"/>
      <c r="AG1148" s="249"/>
      <c r="AH1148" s="83"/>
      <c r="AI1148" s="80"/>
      <c r="AJ1148" s="95"/>
      <c r="AK1148" s="80"/>
      <c r="AM1148" s="80"/>
      <c r="AO1148" s="84"/>
      <c r="AQ1148" s="80"/>
      <c r="AS1148" s="80"/>
      <c r="AU1148" s="80"/>
      <c r="AV1148" s="80"/>
      <c r="AX1148" s="80"/>
      <c r="AY1148" s="80"/>
      <c r="AZ1148" s="80"/>
      <c r="BA1148" s="80"/>
      <c r="BB1148" s="157"/>
      <c r="BC1148" s="157"/>
      <c r="BD1148" s="123"/>
    </row>
    <row r="1149" spans="2:56" s="79" customFormat="1" x14ac:dyDescent="0.2">
      <c r="B1149" s="85"/>
      <c r="C1149" s="85"/>
      <c r="D1149" s="85"/>
      <c r="E1149" s="85"/>
      <c r="F1149" s="137"/>
      <c r="G1149" s="85"/>
      <c r="J1149" s="83"/>
      <c r="K1149" s="80"/>
      <c r="M1149" s="81"/>
      <c r="O1149" s="80"/>
      <c r="Q1149" s="80"/>
      <c r="S1149" s="80"/>
      <c r="U1149" s="80"/>
      <c r="W1149" s="80"/>
      <c r="Y1149" s="80"/>
      <c r="Z1149" s="230"/>
      <c r="AB1149" s="82"/>
      <c r="AC1149" s="80"/>
      <c r="AE1149" s="80"/>
      <c r="AG1149" s="249"/>
      <c r="AH1149" s="83"/>
      <c r="AI1149" s="80"/>
      <c r="AJ1149" s="95"/>
      <c r="AK1149" s="80"/>
      <c r="AM1149" s="80"/>
      <c r="AO1149" s="84"/>
      <c r="AQ1149" s="80"/>
      <c r="AS1149" s="80"/>
      <c r="AU1149" s="80"/>
      <c r="AV1149" s="80"/>
      <c r="AX1149" s="80"/>
      <c r="AY1149" s="80"/>
      <c r="AZ1149" s="80"/>
      <c r="BA1149" s="80"/>
      <c r="BB1149" s="157"/>
      <c r="BC1149" s="157"/>
      <c r="BD1149" s="123"/>
    </row>
    <row r="1150" spans="2:56" s="79" customFormat="1" x14ac:dyDescent="0.2">
      <c r="B1150" s="85"/>
      <c r="C1150" s="85"/>
      <c r="D1150" s="85"/>
      <c r="E1150" s="85"/>
      <c r="F1150" s="137"/>
      <c r="G1150" s="85"/>
      <c r="J1150" s="83"/>
      <c r="K1150" s="80"/>
      <c r="M1150" s="81"/>
      <c r="O1150" s="80"/>
      <c r="Q1150" s="80"/>
      <c r="S1150" s="80"/>
      <c r="U1150" s="80"/>
      <c r="W1150" s="80"/>
      <c r="Y1150" s="80"/>
      <c r="Z1150" s="230"/>
      <c r="AB1150" s="82"/>
      <c r="AC1150" s="80"/>
      <c r="AE1150" s="80"/>
      <c r="AG1150" s="249"/>
      <c r="AH1150" s="83"/>
      <c r="AI1150" s="80"/>
      <c r="AJ1150" s="95"/>
      <c r="AK1150" s="80"/>
      <c r="AM1150" s="80"/>
      <c r="AO1150" s="84"/>
      <c r="AQ1150" s="80"/>
      <c r="AS1150" s="80"/>
      <c r="AU1150" s="80"/>
      <c r="AV1150" s="80"/>
      <c r="AX1150" s="80"/>
      <c r="AY1150" s="80"/>
      <c r="AZ1150" s="80"/>
      <c r="BA1150" s="80"/>
      <c r="BB1150" s="157"/>
      <c r="BC1150" s="157"/>
      <c r="BD1150" s="123"/>
    </row>
    <row r="1151" spans="2:56" s="79" customFormat="1" x14ac:dyDescent="0.2">
      <c r="B1151" s="85"/>
      <c r="C1151" s="85"/>
      <c r="D1151" s="85"/>
      <c r="E1151" s="85"/>
      <c r="F1151" s="137"/>
      <c r="G1151" s="85"/>
      <c r="J1151" s="83"/>
      <c r="K1151" s="80"/>
      <c r="M1151" s="81"/>
      <c r="O1151" s="80"/>
      <c r="Q1151" s="80"/>
      <c r="S1151" s="80"/>
      <c r="U1151" s="80"/>
      <c r="W1151" s="80"/>
      <c r="Y1151" s="80"/>
      <c r="Z1151" s="230"/>
      <c r="AB1151" s="82"/>
      <c r="AC1151" s="80"/>
      <c r="AE1151" s="80"/>
      <c r="AG1151" s="249"/>
      <c r="AH1151" s="83"/>
      <c r="AI1151" s="80"/>
      <c r="AJ1151" s="95"/>
      <c r="AK1151" s="80"/>
      <c r="AM1151" s="80"/>
      <c r="AO1151" s="84"/>
      <c r="AQ1151" s="80"/>
      <c r="AS1151" s="80"/>
      <c r="AU1151" s="80"/>
      <c r="AV1151" s="80"/>
      <c r="AX1151" s="80"/>
      <c r="AY1151" s="80"/>
      <c r="AZ1151" s="80"/>
      <c r="BA1151" s="80"/>
      <c r="BB1151" s="157"/>
      <c r="BC1151" s="157"/>
      <c r="BD1151" s="123"/>
    </row>
    <row r="1152" spans="2:56" s="79" customFormat="1" x14ac:dyDescent="0.2">
      <c r="B1152" s="85"/>
      <c r="C1152" s="85"/>
      <c r="D1152" s="85"/>
      <c r="E1152" s="85"/>
      <c r="F1152" s="137"/>
      <c r="G1152" s="85"/>
      <c r="J1152" s="83"/>
      <c r="K1152" s="80"/>
      <c r="M1152" s="81"/>
      <c r="O1152" s="80"/>
      <c r="Q1152" s="80"/>
      <c r="S1152" s="80"/>
      <c r="U1152" s="80"/>
      <c r="W1152" s="80"/>
      <c r="Y1152" s="80"/>
      <c r="Z1152" s="230"/>
      <c r="AB1152" s="82"/>
      <c r="AC1152" s="80"/>
      <c r="AE1152" s="80"/>
      <c r="AG1152" s="249"/>
      <c r="AH1152" s="83"/>
      <c r="AI1152" s="80"/>
      <c r="AJ1152" s="95"/>
      <c r="AK1152" s="80"/>
      <c r="AM1152" s="80"/>
      <c r="AO1152" s="84"/>
      <c r="AQ1152" s="80"/>
      <c r="AS1152" s="80"/>
      <c r="AU1152" s="80"/>
      <c r="AV1152" s="80"/>
      <c r="AX1152" s="80"/>
      <c r="AY1152" s="80"/>
      <c r="AZ1152" s="80"/>
      <c r="BA1152" s="80"/>
      <c r="BB1152" s="157"/>
      <c r="BC1152" s="157"/>
      <c r="BD1152" s="123"/>
    </row>
    <row r="1153" spans="2:56" s="79" customFormat="1" x14ac:dyDescent="0.2">
      <c r="B1153" s="85"/>
      <c r="C1153" s="85"/>
      <c r="D1153" s="85"/>
      <c r="E1153" s="85"/>
      <c r="F1153" s="137"/>
      <c r="G1153" s="85"/>
      <c r="J1153" s="83"/>
      <c r="K1153" s="80"/>
      <c r="M1153" s="81"/>
      <c r="O1153" s="80"/>
      <c r="Q1153" s="80"/>
      <c r="S1153" s="80"/>
      <c r="U1153" s="80"/>
      <c r="W1153" s="80"/>
      <c r="Y1153" s="80"/>
      <c r="Z1153" s="230"/>
      <c r="AB1153" s="82"/>
      <c r="AC1153" s="80"/>
      <c r="AE1153" s="80"/>
      <c r="AG1153" s="249"/>
      <c r="AH1153" s="83"/>
      <c r="AI1153" s="80"/>
      <c r="AJ1153" s="95"/>
      <c r="AK1153" s="80"/>
      <c r="AM1153" s="80"/>
      <c r="AO1153" s="84"/>
      <c r="AQ1153" s="80"/>
      <c r="AS1153" s="80"/>
      <c r="AU1153" s="80"/>
      <c r="AV1153" s="80"/>
      <c r="AX1153" s="80"/>
      <c r="AY1153" s="80"/>
      <c r="AZ1153" s="80"/>
      <c r="BA1153" s="80"/>
      <c r="BB1153" s="157"/>
      <c r="BC1153" s="157"/>
      <c r="BD1153" s="123"/>
    </row>
    <row r="1154" spans="2:56" s="79" customFormat="1" x14ac:dyDescent="0.2">
      <c r="B1154" s="85"/>
      <c r="C1154" s="85"/>
      <c r="D1154" s="85"/>
      <c r="E1154" s="85"/>
      <c r="F1154" s="137"/>
      <c r="G1154" s="85"/>
      <c r="J1154" s="83"/>
      <c r="K1154" s="80"/>
      <c r="M1154" s="81"/>
      <c r="O1154" s="80"/>
      <c r="Q1154" s="80"/>
      <c r="S1154" s="80"/>
      <c r="U1154" s="80"/>
      <c r="W1154" s="80"/>
      <c r="Y1154" s="80"/>
      <c r="Z1154" s="230"/>
      <c r="AB1154" s="82"/>
      <c r="AC1154" s="80"/>
      <c r="AE1154" s="80"/>
      <c r="AG1154" s="249"/>
      <c r="AH1154" s="83"/>
      <c r="AI1154" s="80"/>
      <c r="AJ1154" s="95"/>
      <c r="AK1154" s="80"/>
      <c r="AM1154" s="80"/>
      <c r="AO1154" s="84"/>
      <c r="AQ1154" s="80"/>
      <c r="AS1154" s="80"/>
      <c r="AU1154" s="80"/>
      <c r="AV1154" s="80"/>
      <c r="AX1154" s="80"/>
      <c r="AY1154" s="80"/>
      <c r="AZ1154" s="80"/>
      <c r="BA1154" s="80"/>
      <c r="BB1154" s="157"/>
      <c r="BC1154" s="157"/>
      <c r="BD1154" s="123"/>
    </row>
    <row r="1155" spans="2:56" s="79" customFormat="1" x14ac:dyDescent="0.2">
      <c r="B1155" s="85"/>
      <c r="C1155" s="85"/>
      <c r="D1155" s="85"/>
      <c r="E1155" s="85"/>
      <c r="F1155" s="137"/>
      <c r="G1155" s="85"/>
      <c r="J1155" s="83"/>
      <c r="K1155" s="80"/>
      <c r="M1155" s="81"/>
      <c r="O1155" s="80"/>
      <c r="Q1155" s="80"/>
      <c r="S1155" s="80"/>
      <c r="U1155" s="80"/>
      <c r="W1155" s="80"/>
      <c r="Y1155" s="80"/>
      <c r="Z1155" s="230"/>
      <c r="AB1155" s="82"/>
      <c r="AC1155" s="80"/>
      <c r="AE1155" s="80"/>
      <c r="AG1155" s="249"/>
      <c r="AH1155" s="83"/>
      <c r="AI1155" s="80"/>
      <c r="AJ1155" s="95"/>
      <c r="AK1155" s="80"/>
      <c r="AM1155" s="80"/>
      <c r="AO1155" s="84"/>
      <c r="AQ1155" s="80"/>
      <c r="AS1155" s="80"/>
      <c r="AU1155" s="80"/>
      <c r="AV1155" s="80"/>
      <c r="AX1155" s="80"/>
      <c r="AY1155" s="80"/>
      <c r="AZ1155" s="80"/>
      <c r="BA1155" s="80"/>
      <c r="BB1155" s="157"/>
      <c r="BC1155" s="157"/>
      <c r="BD1155" s="123"/>
    </row>
    <row r="1156" spans="2:56" s="79" customFormat="1" x14ac:dyDescent="0.2">
      <c r="B1156" s="85"/>
      <c r="C1156" s="85"/>
      <c r="D1156" s="85"/>
      <c r="E1156" s="85"/>
      <c r="F1156" s="137"/>
      <c r="G1156" s="85"/>
      <c r="J1156" s="83"/>
      <c r="K1156" s="80"/>
      <c r="M1156" s="81"/>
      <c r="O1156" s="80"/>
      <c r="Q1156" s="80"/>
      <c r="S1156" s="80"/>
      <c r="U1156" s="80"/>
      <c r="W1156" s="80"/>
      <c r="Y1156" s="80"/>
      <c r="Z1156" s="230"/>
      <c r="AB1156" s="82"/>
      <c r="AC1156" s="80"/>
      <c r="AE1156" s="80"/>
      <c r="AG1156" s="249"/>
      <c r="AH1156" s="83"/>
      <c r="AI1156" s="80"/>
      <c r="AJ1156" s="95"/>
      <c r="AK1156" s="80"/>
      <c r="AM1156" s="80"/>
      <c r="AO1156" s="84"/>
      <c r="AQ1156" s="80"/>
      <c r="AS1156" s="80"/>
      <c r="AU1156" s="80"/>
      <c r="AV1156" s="80"/>
      <c r="AX1156" s="80"/>
      <c r="AY1156" s="80"/>
      <c r="AZ1156" s="80"/>
      <c r="BA1156" s="80"/>
      <c r="BB1156" s="157"/>
      <c r="BC1156" s="157"/>
      <c r="BD1156" s="123"/>
    </row>
    <row r="1157" spans="2:56" s="79" customFormat="1" x14ac:dyDescent="0.2">
      <c r="B1157" s="85"/>
      <c r="C1157" s="85"/>
      <c r="D1157" s="85"/>
      <c r="E1157" s="85"/>
      <c r="F1157" s="137"/>
      <c r="G1157" s="85"/>
      <c r="J1157" s="83"/>
      <c r="K1157" s="80"/>
      <c r="M1157" s="81"/>
      <c r="O1157" s="80"/>
      <c r="Q1157" s="80"/>
      <c r="S1157" s="80"/>
      <c r="U1157" s="80"/>
      <c r="W1157" s="80"/>
      <c r="Y1157" s="80"/>
      <c r="Z1157" s="230"/>
      <c r="AB1157" s="82"/>
      <c r="AC1157" s="80"/>
      <c r="AE1157" s="80"/>
      <c r="AG1157" s="249"/>
      <c r="AH1157" s="83"/>
      <c r="AI1157" s="80"/>
      <c r="AJ1157" s="95"/>
      <c r="AK1157" s="80"/>
      <c r="AM1157" s="80"/>
      <c r="AO1157" s="84"/>
      <c r="AQ1157" s="80"/>
      <c r="AS1157" s="80"/>
      <c r="AU1157" s="80"/>
      <c r="AV1157" s="80"/>
      <c r="AX1157" s="80"/>
      <c r="AY1157" s="80"/>
      <c r="AZ1157" s="80"/>
      <c r="BA1157" s="80"/>
      <c r="BB1157" s="157"/>
      <c r="BC1157" s="157"/>
      <c r="BD1157" s="123"/>
    </row>
    <row r="1158" spans="2:56" s="79" customFormat="1" x14ac:dyDescent="0.2">
      <c r="B1158" s="85"/>
      <c r="C1158" s="85"/>
      <c r="D1158" s="85"/>
      <c r="E1158" s="85"/>
      <c r="F1158" s="137"/>
      <c r="G1158" s="85"/>
      <c r="J1158" s="83"/>
      <c r="K1158" s="80"/>
      <c r="M1158" s="81"/>
      <c r="O1158" s="80"/>
      <c r="Q1158" s="80"/>
      <c r="S1158" s="80"/>
      <c r="U1158" s="80"/>
      <c r="W1158" s="80"/>
      <c r="Y1158" s="80"/>
      <c r="Z1158" s="230"/>
      <c r="AB1158" s="82"/>
      <c r="AC1158" s="80"/>
      <c r="AE1158" s="80"/>
      <c r="AG1158" s="249"/>
      <c r="AH1158" s="83"/>
      <c r="AI1158" s="80"/>
      <c r="AJ1158" s="95"/>
      <c r="AK1158" s="80"/>
      <c r="AM1158" s="80"/>
      <c r="AO1158" s="84"/>
      <c r="AQ1158" s="80"/>
      <c r="AS1158" s="80"/>
      <c r="AU1158" s="80"/>
      <c r="AV1158" s="80"/>
      <c r="AX1158" s="80"/>
      <c r="AY1158" s="80"/>
      <c r="AZ1158" s="80"/>
      <c r="BA1158" s="80"/>
      <c r="BB1158" s="157"/>
      <c r="BC1158" s="157"/>
      <c r="BD1158" s="123"/>
    </row>
    <row r="1159" spans="2:56" s="79" customFormat="1" x14ac:dyDescent="0.2">
      <c r="B1159" s="85"/>
      <c r="C1159" s="85"/>
      <c r="D1159" s="85"/>
      <c r="E1159" s="85"/>
      <c r="F1159" s="137"/>
      <c r="G1159" s="85"/>
      <c r="J1159" s="83"/>
      <c r="K1159" s="80"/>
      <c r="M1159" s="81"/>
      <c r="O1159" s="80"/>
      <c r="Q1159" s="80"/>
      <c r="S1159" s="80"/>
      <c r="U1159" s="80"/>
      <c r="W1159" s="80"/>
      <c r="Y1159" s="80"/>
      <c r="Z1159" s="230"/>
      <c r="AB1159" s="82"/>
      <c r="AC1159" s="80"/>
      <c r="AE1159" s="80"/>
      <c r="AG1159" s="249"/>
      <c r="AH1159" s="83"/>
      <c r="AI1159" s="80"/>
      <c r="AJ1159" s="95"/>
      <c r="AK1159" s="80"/>
      <c r="AM1159" s="80"/>
      <c r="AO1159" s="84"/>
      <c r="AQ1159" s="80"/>
      <c r="AS1159" s="80"/>
      <c r="AU1159" s="80"/>
      <c r="AV1159" s="80"/>
      <c r="AX1159" s="80"/>
      <c r="AY1159" s="80"/>
      <c r="AZ1159" s="80"/>
      <c r="BA1159" s="80"/>
      <c r="BB1159" s="157"/>
      <c r="BC1159" s="157"/>
      <c r="BD1159" s="123"/>
    </row>
    <row r="1160" spans="2:56" s="79" customFormat="1" x14ac:dyDescent="0.2">
      <c r="B1160" s="85"/>
      <c r="C1160" s="85"/>
      <c r="D1160" s="85"/>
      <c r="E1160" s="85"/>
      <c r="F1160" s="137"/>
      <c r="G1160" s="85"/>
      <c r="J1160" s="83"/>
      <c r="K1160" s="80"/>
      <c r="M1160" s="81"/>
      <c r="O1160" s="80"/>
      <c r="Q1160" s="80"/>
      <c r="S1160" s="80"/>
      <c r="U1160" s="80"/>
      <c r="W1160" s="80"/>
      <c r="Y1160" s="80"/>
      <c r="Z1160" s="230"/>
      <c r="AB1160" s="82"/>
      <c r="AC1160" s="80"/>
      <c r="AE1160" s="80"/>
      <c r="AG1160" s="249"/>
      <c r="AH1160" s="83"/>
      <c r="AI1160" s="80"/>
      <c r="AJ1160" s="95"/>
      <c r="AK1160" s="80"/>
      <c r="AM1160" s="80"/>
      <c r="AO1160" s="84"/>
      <c r="AQ1160" s="80"/>
      <c r="AS1160" s="80"/>
      <c r="AU1160" s="80"/>
      <c r="AV1160" s="80"/>
      <c r="AX1160" s="80"/>
      <c r="AY1160" s="80"/>
      <c r="AZ1160" s="80"/>
      <c r="BA1160" s="80"/>
      <c r="BB1160" s="157"/>
      <c r="BC1160" s="157"/>
      <c r="BD1160" s="123"/>
    </row>
    <row r="1161" spans="2:56" s="79" customFormat="1" x14ac:dyDescent="0.2">
      <c r="B1161" s="85"/>
      <c r="C1161" s="85"/>
      <c r="D1161" s="85"/>
      <c r="E1161" s="85"/>
      <c r="F1161" s="137"/>
      <c r="G1161" s="85"/>
      <c r="J1161" s="83"/>
      <c r="K1161" s="80"/>
      <c r="M1161" s="81"/>
      <c r="O1161" s="80"/>
      <c r="Q1161" s="80"/>
      <c r="S1161" s="80"/>
      <c r="U1161" s="80"/>
      <c r="W1161" s="80"/>
      <c r="Y1161" s="80"/>
      <c r="Z1161" s="230"/>
      <c r="AB1161" s="82"/>
      <c r="AC1161" s="80"/>
      <c r="AE1161" s="80"/>
      <c r="AG1161" s="249"/>
      <c r="AH1161" s="83"/>
      <c r="AI1161" s="80"/>
      <c r="AJ1161" s="95"/>
      <c r="AK1161" s="80"/>
      <c r="AM1161" s="80"/>
      <c r="AO1161" s="84"/>
      <c r="AQ1161" s="80"/>
      <c r="AS1161" s="80"/>
      <c r="AU1161" s="80"/>
      <c r="AV1161" s="80"/>
      <c r="AX1161" s="80"/>
      <c r="AY1161" s="80"/>
      <c r="AZ1161" s="80"/>
      <c r="BA1161" s="80"/>
      <c r="BB1161" s="157"/>
      <c r="BC1161" s="157"/>
      <c r="BD1161" s="123"/>
    </row>
    <row r="1162" spans="2:56" s="79" customFormat="1" x14ac:dyDescent="0.2">
      <c r="B1162" s="85"/>
      <c r="C1162" s="85"/>
      <c r="D1162" s="85"/>
      <c r="E1162" s="85"/>
      <c r="F1162" s="137"/>
      <c r="G1162" s="85"/>
      <c r="J1162" s="83"/>
      <c r="K1162" s="80"/>
      <c r="M1162" s="81"/>
      <c r="O1162" s="80"/>
      <c r="Q1162" s="80"/>
      <c r="S1162" s="80"/>
      <c r="U1162" s="80"/>
      <c r="W1162" s="80"/>
      <c r="Y1162" s="80"/>
      <c r="Z1162" s="230"/>
      <c r="AB1162" s="82"/>
      <c r="AC1162" s="80"/>
      <c r="AE1162" s="80"/>
      <c r="AG1162" s="249"/>
      <c r="AH1162" s="83"/>
      <c r="AI1162" s="80"/>
      <c r="AJ1162" s="95"/>
      <c r="AK1162" s="80"/>
      <c r="AM1162" s="80"/>
      <c r="AO1162" s="84"/>
      <c r="AQ1162" s="80"/>
      <c r="AS1162" s="80"/>
      <c r="AU1162" s="80"/>
      <c r="AV1162" s="80"/>
      <c r="AX1162" s="80"/>
      <c r="AY1162" s="80"/>
      <c r="AZ1162" s="80"/>
      <c r="BA1162" s="80"/>
      <c r="BB1162" s="157"/>
      <c r="BC1162" s="157"/>
      <c r="BD1162" s="123"/>
    </row>
    <row r="1163" spans="2:56" s="79" customFormat="1" x14ac:dyDescent="0.2">
      <c r="B1163" s="85"/>
      <c r="C1163" s="85"/>
      <c r="D1163" s="85"/>
      <c r="E1163" s="85"/>
      <c r="F1163" s="137"/>
      <c r="G1163" s="85"/>
      <c r="J1163" s="83"/>
      <c r="K1163" s="80"/>
      <c r="M1163" s="81"/>
      <c r="O1163" s="80"/>
      <c r="Q1163" s="80"/>
      <c r="S1163" s="80"/>
      <c r="U1163" s="80"/>
      <c r="W1163" s="80"/>
      <c r="Y1163" s="80"/>
      <c r="Z1163" s="230"/>
      <c r="AB1163" s="82"/>
      <c r="AC1163" s="80"/>
      <c r="AE1163" s="80"/>
      <c r="AG1163" s="249"/>
      <c r="AH1163" s="83"/>
      <c r="AI1163" s="80"/>
      <c r="AJ1163" s="95"/>
      <c r="AK1163" s="80"/>
      <c r="AM1163" s="80"/>
      <c r="AO1163" s="84"/>
      <c r="AQ1163" s="80"/>
      <c r="AS1163" s="80"/>
      <c r="AU1163" s="80"/>
      <c r="AV1163" s="80"/>
      <c r="AX1163" s="80"/>
      <c r="AY1163" s="80"/>
      <c r="AZ1163" s="80"/>
      <c r="BA1163" s="80"/>
      <c r="BB1163" s="157"/>
      <c r="BC1163" s="157"/>
      <c r="BD1163" s="123"/>
    </row>
    <row r="1164" spans="2:56" s="79" customFormat="1" x14ac:dyDescent="0.2">
      <c r="B1164" s="85"/>
      <c r="C1164" s="85"/>
      <c r="D1164" s="85"/>
      <c r="E1164" s="85"/>
      <c r="F1164" s="137"/>
      <c r="G1164" s="85"/>
      <c r="J1164" s="83"/>
      <c r="K1164" s="80"/>
      <c r="M1164" s="81"/>
      <c r="O1164" s="80"/>
      <c r="Q1164" s="80"/>
      <c r="S1164" s="80"/>
      <c r="U1164" s="80"/>
      <c r="W1164" s="80"/>
      <c r="Y1164" s="80"/>
      <c r="Z1164" s="230"/>
      <c r="AB1164" s="82"/>
      <c r="AC1164" s="80"/>
      <c r="AE1164" s="80"/>
      <c r="AG1164" s="249"/>
      <c r="AH1164" s="83"/>
      <c r="AI1164" s="80"/>
      <c r="AJ1164" s="95"/>
      <c r="AK1164" s="80"/>
      <c r="AM1164" s="80"/>
      <c r="AO1164" s="84"/>
      <c r="AQ1164" s="80"/>
      <c r="AS1164" s="80"/>
      <c r="AU1164" s="80"/>
      <c r="AV1164" s="80"/>
      <c r="AX1164" s="80"/>
      <c r="AY1164" s="80"/>
      <c r="AZ1164" s="80"/>
      <c r="BA1164" s="80"/>
      <c r="BB1164" s="157"/>
      <c r="BC1164" s="157"/>
      <c r="BD1164" s="123"/>
    </row>
    <row r="1165" spans="2:56" s="79" customFormat="1" x14ac:dyDescent="0.2">
      <c r="B1165" s="85"/>
      <c r="C1165" s="85"/>
      <c r="D1165" s="85"/>
      <c r="E1165" s="85"/>
      <c r="F1165" s="137"/>
      <c r="G1165" s="85"/>
      <c r="J1165" s="83"/>
      <c r="K1165" s="80"/>
      <c r="M1165" s="81"/>
      <c r="O1165" s="80"/>
      <c r="Q1165" s="80"/>
      <c r="S1165" s="80"/>
      <c r="U1165" s="80"/>
      <c r="W1165" s="80"/>
      <c r="Y1165" s="80"/>
      <c r="Z1165" s="230"/>
      <c r="AB1165" s="82"/>
      <c r="AC1165" s="80"/>
      <c r="AE1165" s="80"/>
      <c r="AG1165" s="249"/>
      <c r="AH1165" s="83"/>
      <c r="AI1165" s="80"/>
      <c r="AJ1165" s="95"/>
      <c r="AK1165" s="80"/>
      <c r="AM1165" s="80"/>
      <c r="AO1165" s="84"/>
      <c r="AQ1165" s="80"/>
      <c r="AS1165" s="80"/>
      <c r="AU1165" s="80"/>
      <c r="AV1165" s="80"/>
      <c r="AX1165" s="80"/>
      <c r="AY1165" s="80"/>
      <c r="AZ1165" s="80"/>
      <c r="BA1165" s="80"/>
      <c r="BB1165" s="157"/>
      <c r="BC1165" s="157"/>
      <c r="BD1165" s="123"/>
    </row>
    <row r="1166" spans="2:56" s="79" customFormat="1" x14ac:dyDescent="0.2">
      <c r="B1166" s="85"/>
      <c r="C1166" s="85"/>
      <c r="D1166" s="85"/>
      <c r="E1166" s="85"/>
      <c r="F1166" s="137"/>
      <c r="G1166" s="85"/>
      <c r="J1166" s="83"/>
      <c r="K1166" s="80"/>
      <c r="M1166" s="81"/>
      <c r="O1166" s="80"/>
      <c r="Q1166" s="80"/>
      <c r="S1166" s="80"/>
      <c r="U1166" s="80"/>
      <c r="W1166" s="80"/>
      <c r="Y1166" s="80"/>
      <c r="Z1166" s="230"/>
      <c r="AB1166" s="82"/>
      <c r="AC1166" s="80"/>
      <c r="AE1166" s="80"/>
      <c r="AG1166" s="249"/>
      <c r="AH1166" s="83"/>
      <c r="AI1166" s="80"/>
      <c r="AJ1166" s="95"/>
      <c r="AK1166" s="80"/>
      <c r="AM1166" s="80"/>
      <c r="AO1166" s="84"/>
      <c r="AQ1166" s="80"/>
      <c r="AS1166" s="80"/>
      <c r="AU1166" s="80"/>
      <c r="AV1166" s="80"/>
      <c r="AX1166" s="80"/>
      <c r="AY1166" s="80"/>
      <c r="AZ1166" s="80"/>
      <c r="BA1166" s="80"/>
      <c r="BB1166" s="157"/>
      <c r="BC1166" s="157"/>
      <c r="BD1166" s="123"/>
    </row>
    <row r="1167" spans="2:56" s="79" customFormat="1" x14ac:dyDescent="0.2">
      <c r="B1167" s="85"/>
      <c r="C1167" s="85"/>
      <c r="D1167" s="85"/>
      <c r="E1167" s="85"/>
      <c r="F1167" s="137"/>
      <c r="G1167" s="85"/>
      <c r="J1167" s="83"/>
      <c r="K1167" s="80"/>
      <c r="M1167" s="81"/>
      <c r="O1167" s="80"/>
      <c r="Q1167" s="80"/>
      <c r="S1167" s="80"/>
      <c r="U1167" s="80"/>
      <c r="W1167" s="80"/>
      <c r="Y1167" s="80"/>
      <c r="Z1167" s="230"/>
      <c r="AB1167" s="82"/>
      <c r="AC1167" s="80"/>
      <c r="AE1167" s="80"/>
      <c r="AG1167" s="249"/>
      <c r="AH1167" s="83"/>
      <c r="AI1167" s="80"/>
      <c r="AJ1167" s="95"/>
      <c r="AK1167" s="80"/>
      <c r="AM1167" s="80"/>
      <c r="AO1167" s="84"/>
      <c r="AQ1167" s="80"/>
      <c r="AS1167" s="80"/>
      <c r="AU1167" s="80"/>
      <c r="AV1167" s="80"/>
      <c r="AX1167" s="80"/>
      <c r="AY1167" s="80"/>
      <c r="AZ1167" s="80"/>
      <c r="BA1167" s="80"/>
      <c r="BB1167" s="157"/>
      <c r="BC1167" s="157"/>
      <c r="BD1167" s="123"/>
    </row>
    <row r="1168" spans="2:56" s="79" customFormat="1" x14ac:dyDescent="0.2">
      <c r="B1168" s="85"/>
      <c r="C1168" s="85"/>
      <c r="D1168" s="85"/>
      <c r="E1168" s="85"/>
      <c r="F1168" s="137"/>
      <c r="G1168" s="85"/>
      <c r="J1168" s="83"/>
      <c r="K1168" s="80"/>
      <c r="M1168" s="81"/>
      <c r="O1168" s="80"/>
      <c r="Q1168" s="80"/>
      <c r="S1168" s="80"/>
      <c r="U1168" s="80"/>
      <c r="W1168" s="80"/>
      <c r="Y1168" s="80"/>
      <c r="Z1168" s="230"/>
      <c r="AB1168" s="82"/>
      <c r="AC1168" s="80"/>
      <c r="AE1168" s="80"/>
      <c r="AG1168" s="249"/>
      <c r="AH1168" s="83"/>
      <c r="AI1168" s="80"/>
      <c r="AJ1168" s="95"/>
      <c r="AK1168" s="80"/>
      <c r="AM1168" s="80"/>
      <c r="AO1168" s="84"/>
      <c r="AQ1168" s="80"/>
      <c r="AS1168" s="80"/>
      <c r="AU1168" s="80"/>
      <c r="AV1168" s="80"/>
      <c r="AX1168" s="80"/>
      <c r="AY1168" s="80"/>
      <c r="AZ1168" s="80"/>
      <c r="BA1168" s="80"/>
      <c r="BB1168" s="157"/>
      <c r="BC1168" s="157"/>
      <c r="BD1168" s="123"/>
    </row>
    <row r="1169" spans="2:56" s="79" customFormat="1" x14ac:dyDescent="0.2">
      <c r="B1169" s="85"/>
      <c r="C1169" s="85"/>
      <c r="D1169" s="85"/>
      <c r="E1169" s="85"/>
      <c r="F1169" s="137"/>
      <c r="G1169" s="85"/>
      <c r="J1169" s="83"/>
      <c r="K1169" s="80"/>
      <c r="M1169" s="81"/>
      <c r="O1169" s="80"/>
      <c r="Q1169" s="80"/>
      <c r="S1169" s="80"/>
      <c r="U1169" s="80"/>
      <c r="W1169" s="80"/>
      <c r="Y1169" s="80"/>
      <c r="Z1169" s="230"/>
      <c r="AB1169" s="82"/>
      <c r="AC1169" s="80"/>
      <c r="AE1169" s="80"/>
      <c r="AG1169" s="249"/>
      <c r="AH1169" s="83"/>
      <c r="AI1169" s="80"/>
      <c r="AJ1169" s="95"/>
      <c r="AK1169" s="80"/>
      <c r="AM1169" s="80"/>
      <c r="AO1169" s="84"/>
      <c r="AQ1169" s="80"/>
      <c r="AS1169" s="80"/>
      <c r="AU1169" s="80"/>
      <c r="AV1169" s="80"/>
      <c r="AX1169" s="80"/>
      <c r="AY1169" s="80"/>
      <c r="AZ1169" s="80"/>
      <c r="BA1169" s="80"/>
      <c r="BB1169" s="157"/>
      <c r="BC1169" s="157"/>
      <c r="BD1169" s="123"/>
    </row>
    <row r="1170" spans="2:56" s="79" customFormat="1" x14ac:dyDescent="0.2">
      <c r="B1170" s="85"/>
      <c r="C1170" s="85"/>
      <c r="D1170" s="85"/>
      <c r="E1170" s="85"/>
      <c r="F1170" s="137"/>
      <c r="G1170" s="85"/>
      <c r="J1170" s="83"/>
      <c r="K1170" s="80"/>
      <c r="M1170" s="81"/>
      <c r="O1170" s="80"/>
      <c r="Q1170" s="80"/>
      <c r="S1170" s="80"/>
      <c r="U1170" s="80"/>
      <c r="W1170" s="80"/>
      <c r="Y1170" s="80"/>
      <c r="Z1170" s="230"/>
      <c r="AB1170" s="82"/>
      <c r="AC1170" s="80"/>
      <c r="AE1170" s="80"/>
      <c r="AG1170" s="249"/>
      <c r="AH1170" s="83"/>
      <c r="AI1170" s="80"/>
      <c r="AJ1170" s="95"/>
      <c r="AK1170" s="80"/>
      <c r="AM1170" s="80"/>
      <c r="AO1170" s="84"/>
      <c r="AQ1170" s="80"/>
      <c r="AS1170" s="80"/>
      <c r="AU1170" s="80"/>
      <c r="AV1170" s="80"/>
      <c r="AX1170" s="80"/>
      <c r="AY1170" s="80"/>
      <c r="AZ1170" s="80"/>
      <c r="BA1170" s="80"/>
      <c r="BB1170" s="157"/>
      <c r="BC1170" s="157"/>
      <c r="BD1170" s="123"/>
    </row>
    <row r="1171" spans="2:56" s="79" customFormat="1" x14ac:dyDescent="0.2">
      <c r="B1171" s="85"/>
      <c r="C1171" s="85"/>
      <c r="D1171" s="85"/>
      <c r="E1171" s="85"/>
      <c r="F1171" s="137"/>
      <c r="G1171" s="85"/>
      <c r="J1171" s="83"/>
      <c r="K1171" s="80"/>
      <c r="M1171" s="81"/>
      <c r="O1171" s="80"/>
      <c r="Q1171" s="80"/>
      <c r="S1171" s="80"/>
      <c r="U1171" s="80"/>
      <c r="W1171" s="80"/>
      <c r="Y1171" s="80"/>
      <c r="Z1171" s="230"/>
      <c r="AB1171" s="82"/>
      <c r="AC1171" s="80"/>
      <c r="AE1171" s="80"/>
      <c r="AG1171" s="249"/>
      <c r="AH1171" s="83"/>
      <c r="AI1171" s="80"/>
      <c r="AJ1171" s="95"/>
      <c r="AK1171" s="80"/>
      <c r="AM1171" s="80"/>
      <c r="AO1171" s="84"/>
      <c r="AQ1171" s="80"/>
      <c r="AS1171" s="80"/>
      <c r="AU1171" s="80"/>
      <c r="AV1171" s="80"/>
      <c r="AX1171" s="80"/>
      <c r="AY1171" s="80"/>
      <c r="AZ1171" s="80"/>
      <c r="BA1171" s="80"/>
      <c r="BB1171" s="157"/>
      <c r="BC1171" s="157"/>
      <c r="BD1171" s="123"/>
    </row>
    <row r="1172" spans="2:56" s="79" customFormat="1" x14ac:dyDescent="0.2">
      <c r="B1172" s="85"/>
      <c r="C1172" s="85"/>
      <c r="D1172" s="85"/>
      <c r="E1172" s="85"/>
      <c r="F1172" s="137"/>
      <c r="G1172" s="85"/>
      <c r="J1172" s="83"/>
      <c r="K1172" s="80"/>
      <c r="M1172" s="81"/>
      <c r="O1172" s="80"/>
      <c r="Q1172" s="80"/>
      <c r="S1172" s="80"/>
      <c r="U1172" s="80"/>
      <c r="W1172" s="80"/>
      <c r="Y1172" s="80"/>
      <c r="Z1172" s="230"/>
      <c r="AB1172" s="82"/>
      <c r="AC1172" s="80"/>
      <c r="AE1172" s="80"/>
      <c r="AG1172" s="249"/>
      <c r="AH1172" s="83"/>
      <c r="AI1172" s="80"/>
      <c r="AJ1172" s="95"/>
      <c r="AK1172" s="80"/>
      <c r="AM1172" s="80"/>
      <c r="AO1172" s="84"/>
      <c r="AQ1172" s="80"/>
      <c r="AS1172" s="80"/>
      <c r="AU1172" s="80"/>
      <c r="AV1172" s="80"/>
      <c r="AX1172" s="80"/>
      <c r="AY1172" s="80"/>
      <c r="AZ1172" s="80"/>
      <c r="BA1172" s="80"/>
      <c r="BB1172" s="157"/>
      <c r="BC1172" s="157"/>
      <c r="BD1172" s="123"/>
    </row>
    <row r="1173" spans="2:56" s="79" customFormat="1" x14ac:dyDescent="0.2">
      <c r="B1173" s="85"/>
      <c r="C1173" s="85"/>
      <c r="D1173" s="85"/>
      <c r="E1173" s="85"/>
      <c r="F1173" s="137"/>
      <c r="G1173" s="85"/>
      <c r="J1173" s="83"/>
      <c r="K1173" s="80"/>
      <c r="M1173" s="81"/>
      <c r="O1173" s="80"/>
      <c r="Q1173" s="80"/>
      <c r="S1173" s="80"/>
      <c r="U1173" s="80"/>
      <c r="W1173" s="80"/>
      <c r="Y1173" s="80"/>
      <c r="Z1173" s="230"/>
      <c r="AB1173" s="82"/>
      <c r="AC1173" s="80"/>
      <c r="AE1173" s="80"/>
      <c r="AG1173" s="249"/>
      <c r="AH1173" s="83"/>
      <c r="AI1173" s="80"/>
      <c r="AJ1173" s="95"/>
      <c r="AK1173" s="80"/>
      <c r="AM1173" s="80"/>
      <c r="AO1173" s="84"/>
      <c r="AQ1173" s="80"/>
      <c r="AS1173" s="80"/>
      <c r="AU1173" s="80"/>
      <c r="AV1173" s="80"/>
      <c r="AX1173" s="80"/>
      <c r="AY1173" s="80"/>
      <c r="AZ1173" s="80"/>
      <c r="BA1173" s="80"/>
      <c r="BB1173" s="157"/>
      <c r="BC1173" s="157"/>
      <c r="BD1173" s="123"/>
    </row>
    <row r="1174" spans="2:56" s="79" customFormat="1" x14ac:dyDescent="0.2">
      <c r="B1174" s="85"/>
      <c r="C1174" s="85"/>
      <c r="D1174" s="85"/>
      <c r="E1174" s="85"/>
      <c r="F1174" s="137"/>
      <c r="G1174" s="85"/>
      <c r="J1174" s="83"/>
      <c r="K1174" s="80"/>
      <c r="M1174" s="81"/>
      <c r="O1174" s="80"/>
      <c r="Q1174" s="80"/>
      <c r="S1174" s="80"/>
      <c r="U1174" s="80"/>
      <c r="W1174" s="80"/>
      <c r="Y1174" s="80"/>
      <c r="Z1174" s="230"/>
      <c r="AB1174" s="82"/>
      <c r="AC1174" s="80"/>
      <c r="AE1174" s="80"/>
      <c r="AG1174" s="249"/>
      <c r="AH1174" s="83"/>
      <c r="AI1174" s="80"/>
      <c r="AJ1174" s="95"/>
      <c r="AK1174" s="80"/>
      <c r="AM1174" s="80"/>
      <c r="AO1174" s="84"/>
      <c r="AQ1174" s="80"/>
      <c r="AS1174" s="80"/>
      <c r="AU1174" s="80"/>
      <c r="AV1174" s="80"/>
      <c r="AX1174" s="80"/>
      <c r="AY1174" s="80"/>
      <c r="AZ1174" s="80"/>
      <c r="BA1174" s="80"/>
      <c r="BB1174" s="157"/>
      <c r="BC1174" s="157"/>
      <c r="BD1174" s="123"/>
    </row>
    <row r="1175" spans="2:56" s="79" customFormat="1" x14ac:dyDescent="0.2">
      <c r="B1175" s="85"/>
      <c r="C1175" s="85"/>
      <c r="D1175" s="85"/>
      <c r="E1175" s="85"/>
      <c r="F1175" s="137"/>
      <c r="G1175" s="85"/>
      <c r="J1175" s="83"/>
      <c r="K1175" s="80"/>
      <c r="M1175" s="81"/>
      <c r="O1175" s="80"/>
      <c r="Q1175" s="80"/>
      <c r="S1175" s="80"/>
      <c r="U1175" s="80"/>
      <c r="W1175" s="80"/>
      <c r="Y1175" s="80"/>
      <c r="Z1175" s="230"/>
      <c r="AB1175" s="82"/>
      <c r="AC1175" s="80"/>
      <c r="AE1175" s="80"/>
      <c r="AG1175" s="249"/>
      <c r="AH1175" s="83"/>
      <c r="AI1175" s="80"/>
      <c r="AJ1175" s="95"/>
      <c r="AK1175" s="80"/>
      <c r="AM1175" s="80"/>
      <c r="AO1175" s="84"/>
      <c r="AQ1175" s="80"/>
      <c r="AS1175" s="80"/>
      <c r="AU1175" s="80"/>
      <c r="AV1175" s="80"/>
      <c r="AX1175" s="80"/>
      <c r="AY1175" s="80"/>
      <c r="AZ1175" s="80"/>
      <c r="BA1175" s="80"/>
      <c r="BB1175" s="157"/>
      <c r="BC1175" s="157"/>
      <c r="BD1175" s="123"/>
    </row>
    <row r="1176" spans="2:56" s="79" customFormat="1" x14ac:dyDescent="0.2">
      <c r="B1176" s="85"/>
      <c r="C1176" s="85"/>
      <c r="D1176" s="85"/>
      <c r="E1176" s="85"/>
      <c r="F1176" s="137"/>
      <c r="G1176" s="85"/>
      <c r="J1176" s="83"/>
      <c r="K1176" s="80"/>
      <c r="M1176" s="81"/>
      <c r="O1176" s="80"/>
      <c r="Q1176" s="80"/>
      <c r="S1176" s="80"/>
      <c r="U1176" s="80"/>
      <c r="W1176" s="80"/>
      <c r="Y1176" s="80"/>
      <c r="Z1176" s="230"/>
      <c r="AB1176" s="82"/>
      <c r="AC1176" s="80"/>
      <c r="AE1176" s="80"/>
      <c r="AG1176" s="249"/>
      <c r="AH1176" s="83"/>
      <c r="AI1176" s="80"/>
      <c r="AJ1176" s="95"/>
      <c r="AK1176" s="80"/>
      <c r="AM1176" s="80"/>
      <c r="AO1176" s="84"/>
      <c r="AQ1176" s="80"/>
      <c r="AS1176" s="80"/>
      <c r="AU1176" s="80"/>
      <c r="AV1176" s="80"/>
      <c r="AX1176" s="80"/>
      <c r="AY1176" s="80"/>
      <c r="AZ1176" s="80"/>
      <c r="BA1176" s="80"/>
      <c r="BB1176" s="157"/>
      <c r="BC1176" s="157"/>
      <c r="BD1176" s="123"/>
    </row>
    <row r="1177" spans="2:56" s="79" customFormat="1" x14ac:dyDescent="0.2">
      <c r="B1177" s="85"/>
      <c r="C1177" s="85"/>
      <c r="D1177" s="85"/>
      <c r="E1177" s="85"/>
      <c r="F1177" s="137"/>
      <c r="G1177" s="85"/>
      <c r="J1177" s="83"/>
      <c r="K1177" s="80"/>
      <c r="M1177" s="81"/>
      <c r="O1177" s="80"/>
      <c r="Q1177" s="80"/>
      <c r="S1177" s="80"/>
      <c r="U1177" s="80"/>
      <c r="W1177" s="80"/>
      <c r="Y1177" s="80"/>
      <c r="Z1177" s="230"/>
      <c r="AB1177" s="82"/>
      <c r="AC1177" s="80"/>
      <c r="AE1177" s="80"/>
      <c r="AG1177" s="249"/>
      <c r="AH1177" s="83"/>
      <c r="AI1177" s="80"/>
      <c r="AJ1177" s="95"/>
      <c r="AK1177" s="80"/>
      <c r="AM1177" s="80"/>
      <c r="AO1177" s="84"/>
      <c r="AQ1177" s="80"/>
      <c r="AS1177" s="80"/>
      <c r="AU1177" s="80"/>
      <c r="AV1177" s="80"/>
      <c r="AX1177" s="80"/>
      <c r="AY1177" s="80"/>
      <c r="AZ1177" s="80"/>
      <c r="BA1177" s="80"/>
      <c r="BB1177" s="157"/>
      <c r="BC1177" s="157"/>
      <c r="BD1177" s="123"/>
    </row>
    <row r="1178" spans="2:56" s="79" customFormat="1" x14ac:dyDescent="0.2">
      <c r="B1178" s="85"/>
      <c r="C1178" s="85"/>
      <c r="D1178" s="85"/>
      <c r="E1178" s="85"/>
      <c r="F1178" s="137"/>
      <c r="G1178" s="85"/>
      <c r="J1178" s="83"/>
      <c r="K1178" s="80"/>
      <c r="M1178" s="81"/>
      <c r="O1178" s="80"/>
      <c r="Q1178" s="80"/>
      <c r="S1178" s="80"/>
      <c r="U1178" s="80"/>
      <c r="W1178" s="80"/>
      <c r="Y1178" s="80"/>
      <c r="Z1178" s="230"/>
      <c r="AB1178" s="82"/>
      <c r="AC1178" s="80"/>
      <c r="AE1178" s="80"/>
      <c r="AG1178" s="249"/>
      <c r="AH1178" s="83"/>
      <c r="AI1178" s="80"/>
      <c r="AJ1178" s="95"/>
      <c r="AK1178" s="80"/>
      <c r="AM1178" s="80"/>
      <c r="AO1178" s="84"/>
      <c r="AQ1178" s="80"/>
      <c r="AS1178" s="80"/>
      <c r="AU1178" s="80"/>
      <c r="AV1178" s="80"/>
      <c r="AX1178" s="80"/>
      <c r="AY1178" s="80"/>
      <c r="AZ1178" s="80"/>
      <c r="BA1178" s="80"/>
      <c r="BB1178" s="157"/>
      <c r="BC1178" s="157"/>
      <c r="BD1178" s="123"/>
    </row>
    <row r="1179" spans="2:56" s="79" customFormat="1" x14ac:dyDescent="0.2">
      <c r="B1179" s="85"/>
      <c r="C1179" s="85"/>
      <c r="D1179" s="85"/>
      <c r="E1179" s="85"/>
      <c r="F1179" s="137"/>
      <c r="G1179" s="85"/>
      <c r="J1179" s="83"/>
      <c r="K1179" s="80"/>
      <c r="M1179" s="81"/>
      <c r="O1179" s="80"/>
      <c r="Q1179" s="80"/>
      <c r="S1179" s="80"/>
      <c r="U1179" s="80"/>
      <c r="W1179" s="80"/>
      <c r="Y1179" s="80"/>
      <c r="Z1179" s="230"/>
      <c r="AB1179" s="82"/>
      <c r="AC1179" s="80"/>
      <c r="AE1179" s="80"/>
      <c r="AG1179" s="249"/>
      <c r="AH1179" s="83"/>
      <c r="AI1179" s="80"/>
      <c r="AJ1179" s="95"/>
      <c r="AK1179" s="80"/>
      <c r="AM1179" s="80"/>
      <c r="AO1179" s="84"/>
      <c r="AQ1179" s="80"/>
      <c r="AS1179" s="80"/>
      <c r="AU1179" s="80"/>
      <c r="AV1179" s="80"/>
      <c r="AX1179" s="80"/>
      <c r="AY1179" s="80"/>
      <c r="AZ1179" s="80"/>
      <c r="BA1179" s="80"/>
      <c r="BB1179" s="157"/>
      <c r="BC1179" s="157"/>
      <c r="BD1179" s="123"/>
    </row>
    <row r="1180" spans="2:56" s="79" customFormat="1" x14ac:dyDescent="0.2">
      <c r="B1180" s="85"/>
      <c r="C1180" s="85"/>
      <c r="D1180" s="85"/>
      <c r="E1180" s="85"/>
      <c r="F1180" s="137"/>
      <c r="G1180" s="85"/>
      <c r="J1180" s="83"/>
      <c r="K1180" s="80"/>
      <c r="M1180" s="81"/>
      <c r="O1180" s="80"/>
      <c r="Q1180" s="80"/>
      <c r="S1180" s="80"/>
      <c r="U1180" s="80"/>
      <c r="W1180" s="80"/>
      <c r="Y1180" s="80"/>
      <c r="Z1180" s="230"/>
      <c r="AB1180" s="82"/>
      <c r="AC1180" s="80"/>
      <c r="AE1180" s="80"/>
      <c r="AG1180" s="249"/>
      <c r="AH1180" s="83"/>
      <c r="AI1180" s="80"/>
      <c r="AJ1180" s="95"/>
      <c r="AK1180" s="80"/>
      <c r="AM1180" s="80"/>
      <c r="AO1180" s="84"/>
      <c r="AQ1180" s="80"/>
      <c r="AS1180" s="80"/>
      <c r="AU1180" s="80"/>
      <c r="AV1180" s="80"/>
      <c r="AX1180" s="80"/>
      <c r="AY1180" s="80"/>
      <c r="AZ1180" s="80"/>
      <c r="BA1180" s="80"/>
      <c r="BB1180" s="157"/>
      <c r="BC1180" s="157"/>
      <c r="BD1180" s="123"/>
    </row>
    <row r="1181" spans="2:56" s="79" customFormat="1" x14ac:dyDescent="0.2">
      <c r="B1181" s="85"/>
      <c r="C1181" s="85"/>
      <c r="D1181" s="85"/>
      <c r="E1181" s="85"/>
      <c r="F1181" s="137"/>
      <c r="G1181" s="85"/>
      <c r="J1181" s="83"/>
      <c r="K1181" s="80"/>
      <c r="M1181" s="81"/>
      <c r="O1181" s="80"/>
      <c r="Q1181" s="80"/>
      <c r="S1181" s="80"/>
      <c r="U1181" s="80"/>
      <c r="W1181" s="80"/>
      <c r="Y1181" s="80"/>
      <c r="Z1181" s="230"/>
      <c r="AB1181" s="82"/>
      <c r="AC1181" s="80"/>
      <c r="AE1181" s="80"/>
      <c r="AG1181" s="249"/>
      <c r="AH1181" s="83"/>
      <c r="AI1181" s="80"/>
      <c r="AJ1181" s="95"/>
      <c r="AK1181" s="80"/>
      <c r="AM1181" s="80"/>
      <c r="AO1181" s="84"/>
      <c r="AQ1181" s="80"/>
      <c r="AS1181" s="80"/>
      <c r="AU1181" s="80"/>
      <c r="AV1181" s="80"/>
      <c r="AX1181" s="80"/>
      <c r="AY1181" s="80"/>
      <c r="AZ1181" s="80"/>
      <c r="BA1181" s="80"/>
      <c r="BB1181" s="157"/>
      <c r="BC1181" s="157"/>
      <c r="BD1181" s="123"/>
    </row>
    <row r="1182" spans="2:56" s="79" customFormat="1" x14ac:dyDescent="0.2">
      <c r="B1182" s="85"/>
      <c r="C1182" s="85"/>
      <c r="D1182" s="85"/>
      <c r="E1182" s="85"/>
      <c r="F1182" s="137"/>
      <c r="G1182" s="85"/>
      <c r="J1182" s="83"/>
      <c r="K1182" s="80"/>
      <c r="M1182" s="81"/>
      <c r="O1182" s="80"/>
      <c r="Q1182" s="80"/>
      <c r="S1182" s="80"/>
      <c r="U1182" s="80"/>
      <c r="W1182" s="80"/>
      <c r="Y1182" s="80"/>
      <c r="Z1182" s="230"/>
      <c r="AB1182" s="82"/>
      <c r="AC1182" s="80"/>
      <c r="AE1182" s="80"/>
      <c r="AG1182" s="249"/>
      <c r="AH1182" s="83"/>
      <c r="AI1182" s="80"/>
      <c r="AJ1182" s="95"/>
      <c r="AK1182" s="80"/>
      <c r="AM1182" s="80"/>
      <c r="AO1182" s="84"/>
      <c r="AQ1182" s="80"/>
      <c r="AS1182" s="80"/>
      <c r="AU1182" s="80"/>
      <c r="AV1182" s="80"/>
      <c r="AX1182" s="80"/>
      <c r="AY1182" s="80"/>
      <c r="AZ1182" s="80"/>
      <c r="BA1182" s="80"/>
      <c r="BB1182" s="157"/>
      <c r="BC1182" s="157"/>
      <c r="BD1182" s="123"/>
    </row>
    <row r="1183" spans="2:56" s="79" customFormat="1" x14ac:dyDescent="0.2">
      <c r="B1183" s="85"/>
      <c r="C1183" s="85"/>
      <c r="D1183" s="85"/>
      <c r="E1183" s="85"/>
      <c r="F1183" s="137"/>
      <c r="G1183" s="85"/>
      <c r="J1183" s="83"/>
      <c r="K1183" s="80"/>
      <c r="M1183" s="81"/>
      <c r="O1183" s="80"/>
      <c r="Q1183" s="80"/>
      <c r="S1183" s="80"/>
      <c r="U1183" s="80"/>
      <c r="W1183" s="80"/>
      <c r="Y1183" s="80"/>
      <c r="Z1183" s="230"/>
      <c r="AB1183" s="82"/>
      <c r="AC1183" s="80"/>
      <c r="AE1183" s="80"/>
      <c r="AG1183" s="249"/>
      <c r="AH1183" s="83"/>
      <c r="AI1183" s="80"/>
      <c r="AJ1183" s="95"/>
      <c r="AK1183" s="80"/>
      <c r="AM1183" s="80"/>
      <c r="AO1183" s="84"/>
      <c r="AQ1183" s="80"/>
      <c r="AS1183" s="80"/>
      <c r="AU1183" s="80"/>
      <c r="AV1183" s="80"/>
      <c r="AX1183" s="80"/>
      <c r="AY1183" s="80"/>
      <c r="AZ1183" s="80"/>
      <c r="BA1183" s="80"/>
      <c r="BB1183" s="157"/>
      <c r="BC1183" s="157"/>
      <c r="BD1183" s="123"/>
    </row>
    <row r="1184" spans="2:56" s="79" customFormat="1" x14ac:dyDescent="0.2">
      <c r="B1184" s="85"/>
      <c r="C1184" s="85"/>
      <c r="D1184" s="85"/>
      <c r="E1184" s="85"/>
      <c r="F1184" s="137"/>
      <c r="G1184" s="85"/>
      <c r="J1184" s="83"/>
      <c r="K1184" s="80"/>
      <c r="M1184" s="81"/>
      <c r="O1184" s="80"/>
      <c r="Q1184" s="80"/>
      <c r="S1184" s="80"/>
      <c r="U1184" s="80"/>
      <c r="W1184" s="80"/>
      <c r="Y1184" s="80"/>
      <c r="Z1184" s="230"/>
      <c r="AB1184" s="82"/>
      <c r="AC1184" s="80"/>
      <c r="AE1184" s="80"/>
      <c r="AG1184" s="249"/>
      <c r="AH1184" s="83"/>
      <c r="AI1184" s="80"/>
      <c r="AJ1184" s="95"/>
      <c r="AK1184" s="80"/>
      <c r="AM1184" s="80"/>
      <c r="AO1184" s="84"/>
      <c r="AQ1184" s="80"/>
      <c r="AS1184" s="80"/>
      <c r="AU1184" s="80"/>
      <c r="AV1184" s="80"/>
      <c r="AX1184" s="80"/>
      <c r="AY1184" s="80"/>
      <c r="AZ1184" s="80"/>
      <c r="BA1184" s="80"/>
      <c r="BB1184" s="157"/>
      <c r="BC1184" s="157"/>
      <c r="BD1184" s="123"/>
    </row>
    <row r="1185" spans="2:56" s="79" customFormat="1" x14ac:dyDescent="0.2">
      <c r="B1185" s="85"/>
      <c r="C1185" s="85"/>
      <c r="D1185" s="85"/>
      <c r="E1185" s="85"/>
      <c r="F1185" s="137"/>
      <c r="G1185" s="85"/>
      <c r="J1185" s="83"/>
      <c r="K1185" s="80"/>
      <c r="M1185" s="81"/>
      <c r="O1185" s="80"/>
      <c r="Q1185" s="80"/>
      <c r="S1185" s="80"/>
      <c r="U1185" s="80"/>
      <c r="W1185" s="80"/>
      <c r="Y1185" s="80"/>
      <c r="Z1185" s="230"/>
      <c r="AB1185" s="82"/>
      <c r="AC1185" s="80"/>
      <c r="AE1185" s="80"/>
      <c r="AG1185" s="249"/>
      <c r="AH1185" s="83"/>
      <c r="AI1185" s="80"/>
      <c r="AJ1185" s="95"/>
      <c r="AK1185" s="80"/>
      <c r="AM1185" s="80"/>
      <c r="AO1185" s="84"/>
      <c r="AQ1185" s="80"/>
      <c r="AS1185" s="80"/>
      <c r="AU1185" s="80"/>
      <c r="AV1185" s="80"/>
      <c r="AX1185" s="80"/>
      <c r="AY1185" s="80"/>
      <c r="AZ1185" s="80"/>
      <c r="BA1185" s="80"/>
      <c r="BB1185" s="157"/>
      <c r="BC1185" s="157"/>
      <c r="BD1185" s="123"/>
    </row>
    <row r="1186" spans="2:56" s="79" customFormat="1" x14ac:dyDescent="0.2">
      <c r="B1186" s="85"/>
      <c r="C1186" s="85"/>
      <c r="D1186" s="85"/>
      <c r="E1186" s="85"/>
      <c r="F1186" s="137"/>
      <c r="G1186" s="85"/>
      <c r="J1186" s="83"/>
      <c r="K1186" s="80"/>
      <c r="M1186" s="81"/>
      <c r="O1186" s="80"/>
      <c r="Q1186" s="80"/>
      <c r="S1186" s="80"/>
      <c r="U1186" s="80"/>
      <c r="W1186" s="80"/>
      <c r="Y1186" s="80"/>
      <c r="Z1186" s="230"/>
      <c r="AB1186" s="82"/>
      <c r="AC1186" s="80"/>
      <c r="AE1186" s="80"/>
      <c r="AG1186" s="249"/>
      <c r="AH1186" s="83"/>
      <c r="AI1186" s="80"/>
      <c r="AJ1186" s="95"/>
      <c r="AK1186" s="80"/>
      <c r="AM1186" s="80"/>
      <c r="AO1186" s="84"/>
      <c r="AQ1186" s="80"/>
      <c r="AS1186" s="80"/>
      <c r="AU1186" s="80"/>
      <c r="AV1186" s="80"/>
      <c r="AX1186" s="80"/>
      <c r="AY1186" s="80"/>
      <c r="AZ1186" s="80"/>
      <c r="BA1186" s="80"/>
      <c r="BB1186" s="157"/>
      <c r="BC1186" s="157"/>
      <c r="BD1186" s="123"/>
    </row>
    <row r="1187" spans="2:56" s="79" customFormat="1" x14ac:dyDescent="0.2">
      <c r="B1187" s="85"/>
      <c r="C1187" s="85"/>
      <c r="D1187" s="85"/>
      <c r="E1187" s="85"/>
      <c r="F1187" s="137"/>
      <c r="G1187" s="85"/>
      <c r="J1187" s="83"/>
      <c r="K1187" s="80"/>
      <c r="M1187" s="81"/>
      <c r="O1187" s="80"/>
      <c r="Q1187" s="80"/>
      <c r="S1187" s="80"/>
      <c r="U1187" s="80"/>
      <c r="W1187" s="80"/>
      <c r="Y1187" s="80"/>
      <c r="Z1187" s="230"/>
      <c r="AB1187" s="82"/>
      <c r="AC1187" s="80"/>
      <c r="AE1187" s="80"/>
      <c r="AG1187" s="249"/>
      <c r="AH1187" s="83"/>
      <c r="AI1187" s="80"/>
      <c r="AJ1187" s="95"/>
      <c r="AK1187" s="80"/>
      <c r="AM1187" s="80"/>
      <c r="AO1187" s="84"/>
      <c r="AQ1187" s="80"/>
      <c r="AS1187" s="80"/>
      <c r="AU1187" s="80"/>
      <c r="AV1187" s="80"/>
      <c r="AX1187" s="80"/>
      <c r="AY1187" s="80"/>
      <c r="AZ1187" s="80"/>
      <c r="BA1187" s="80"/>
      <c r="BB1187" s="157"/>
      <c r="BC1187" s="157"/>
      <c r="BD1187" s="123"/>
    </row>
    <row r="1188" spans="2:56" s="79" customFormat="1" x14ac:dyDescent="0.2">
      <c r="B1188" s="85"/>
      <c r="C1188" s="85"/>
      <c r="D1188" s="85"/>
      <c r="E1188" s="85"/>
      <c r="F1188" s="137"/>
      <c r="G1188" s="85"/>
      <c r="J1188" s="83"/>
      <c r="K1188" s="80"/>
      <c r="M1188" s="81"/>
      <c r="O1188" s="80"/>
      <c r="Q1188" s="80"/>
      <c r="S1188" s="80"/>
      <c r="U1188" s="80"/>
      <c r="W1188" s="80"/>
      <c r="Y1188" s="80"/>
      <c r="Z1188" s="230"/>
      <c r="AB1188" s="82"/>
      <c r="AC1188" s="80"/>
      <c r="AE1188" s="80"/>
      <c r="AG1188" s="249"/>
      <c r="AH1188" s="83"/>
      <c r="AI1188" s="80"/>
      <c r="AJ1188" s="95"/>
      <c r="AK1188" s="80"/>
      <c r="AM1188" s="80"/>
      <c r="AO1188" s="84"/>
      <c r="AQ1188" s="80"/>
      <c r="AS1188" s="80"/>
      <c r="AU1188" s="80"/>
      <c r="AV1188" s="80"/>
      <c r="AX1188" s="80"/>
      <c r="AY1188" s="80"/>
      <c r="AZ1188" s="80"/>
      <c r="BA1188" s="80"/>
      <c r="BB1188" s="157"/>
      <c r="BC1188" s="157"/>
      <c r="BD1188" s="123"/>
    </row>
    <row r="1189" spans="2:56" s="79" customFormat="1" x14ac:dyDescent="0.2">
      <c r="B1189" s="85"/>
      <c r="C1189" s="85"/>
      <c r="D1189" s="85"/>
      <c r="E1189" s="85"/>
      <c r="F1189" s="137"/>
      <c r="G1189" s="85"/>
      <c r="J1189" s="83"/>
      <c r="K1189" s="80"/>
      <c r="M1189" s="81"/>
      <c r="O1189" s="80"/>
      <c r="Q1189" s="80"/>
      <c r="S1189" s="80"/>
      <c r="U1189" s="80"/>
      <c r="W1189" s="80"/>
      <c r="Y1189" s="80"/>
      <c r="Z1189" s="230"/>
      <c r="AB1189" s="82"/>
      <c r="AC1189" s="80"/>
      <c r="AE1189" s="80"/>
      <c r="AG1189" s="249"/>
      <c r="AH1189" s="83"/>
      <c r="AI1189" s="80"/>
      <c r="AJ1189" s="95"/>
      <c r="AK1189" s="80"/>
      <c r="AM1189" s="80"/>
      <c r="AO1189" s="84"/>
      <c r="AQ1189" s="80"/>
      <c r="AS1189" s="80"/>
      <c r="AU1189" s="80"/>
      <c r="AV1189" s="80"/>
      <c r="AX1189" s="80"/>
      <c r="AY1189" s="80"/>
      <c r="AZ1189" s="80"/>
      <c r="BA1189" s="80"/>
      <c r="BB1189" s="157"/>
      <c r="BC1189" s="157"/>
      <c r="BD1189" s="123"/>
    </row>
    <row r="1190" spans="2:56" s="79" customFormat="1" x14ac:dyDescent="0.2">
      <c r="B1190" s="85"/>
      <c r="C1190" s="85"/>
      <c r="D1190" s="85"/>
      <c r="E1190" s="85"/>
      <c r="F1190" s="137"/>
      <c r="G1190" s="85"/>
      <c r="J1190" s="83"/>
      <c r="K1190" s="80"/>
      <c r="M1190" s="81"/>
      <c r="O1190" s="80"/>
      <c r="Q1190" s="80"/>
      <c r="S1190" s="80"/>
      <c r="U1190" s="80"/>
      <c r="W1190" s="80"/>
      <c r="Y1190" s="80"/>
      <c r="Z1190" s="230"/>
      <c r="AB1190" s="82"/>
      <c r="AC1190" s="80"/>
      <c r="AE1190" s="80"/>
      <c r="AG1190" s="249"/>
      <c r="AH1190" s="83"/>
      <c r="AI1190" s="80"/>
      <c r="AJ1190" s="95"/>
      <c r="AK1190" s="80"/>
      <c r="AM1190" s="80"/>
      <c r="AO1190" s="84"/>
      <c r="AQ1190" s="80"/>
      <c r="AS1190" s="80"/>
      <c r="AU1190" s="80"/>
      <c r="AV1190" s="80"/>
      <c r="AX1190" s="80"/>
      <c r="AY1190" s="80"/>
      <c r="AZ1190" s="80"/>
      <c r="BA1190" s="80"/>
      <c r="BB1190" s="157"/>
      <c r="BC1190" s="157"/>
      <c r="BD1190" s="123"/>
    </row>
    <row r="1191" spans="2:56" s="79" customFormat="1" x14ac:dyDescent="0.2">
      <c r="B1191" s="85"/>
      <c r="C1191" s="85"/>
      <c r="D1191" s="85"/>
      <c r="E1191" s="85"/>
      <c r="F1191" s="137"/>
      <c r="G1191" s="85"/>
      <c r="J1191" s="83"/>
      <c r="K1191" s="80"/>
      <c r="M1191" s="81"/>
      <c r="O1191" s="80"/>
      <c r="Q1191" s="80"/>
      <c r="S1191" s="80"/>
      <c r="U1191" s="80"/>
      <c r="W1191" s="80"/>
      <c r="Y1191" s="80"/>
      <c r="Z1191" s="230"/>
      <c r="AB1191" s="82"/>
      <c r="AC1191" s="80"/>
      <c r="AE1191" s="80"/>
      <c r="AG1191" s="249"/>
      <c r="AH1191" s="83"/>
      <c r="AI1191" s="80"/>
      <c r="AJ1191" s="95"/>
      <c r="AK1191" s="80"/>
      <c r="AM1191" s="80"/>
      <c r="AO1191" s="84"/>
      <c r="AQ1191" s="80"/>
      <c r="AS1191" s="80"/>
      <c r="AU1191" s="80"/>
      <c r="AV1191" s="80"/>
      <c r="AX1191" s="80"/>
      <c r="AY1191" s="80"/>
      <c r="AZ1191" s="80"/>
      <c r="BA1191" s="80"/>
      <c r="BB1191" s="157"/>
      <c r="BC1191" s="157"/>
      <c r="BD1191" s="123"/>
    </row>
    <row r="1192" spans="2:56" s="79" customFormat="1" x14ac:dyDescent="0.2">
      <c r="B1192" s="85"/>
      <c r="C1192" s="85"/>
      <c r="D1192" s="85"/>
      <c r="E1192" s="85"/>
      <c r="F1192" s="137"/>
      <c r="G1192" s="85"/>
      <c r="J1192" s="83"/>
      <c r="K1192" s="80"/>
      <c r="M1192" s="81"/>
      <c r="O1192" s="80"/>
      <c r="Q1192" s="80"/>
      <c r="S1192" s="80"/>
      <c r="U1192" s="80"/>
      <c r="W1192" s="80"/>
      <c r="Y1192" s="80"/>
      <c r="Z1192" s="230"/>
      <c r="AB1192" s="82"/>
      <c r="AC1192" s="80"/>
      <c r="AE1192" s="80"/>
      <c r="AG1192" s="249"/>
      <c r="AH1192" s="83"/>
      <c r="AI1192" s="80"/>
      <c r="AJ1192" s="95"/>
      <c r="AK1192" s="80"/>
      <c r="AM1192" s="80"/>
      <c r="AO1192" s="84"/>
      <c r="AQ1192" s="80"/>
      <c r="AS1192" s="80"/>
      <c r="AU1192" s="80"/>
      <c r="AV1192" s="80"/>
      <c r="AX1192" s="80"/>
      <c r="AY1192" s="80"/>
      <c r="AZ1192" s="80"/>
      <c r="BA1192" s="80"/>
      <c r="BB1192" s="157"/>
      <c r="BC1192" s="157"/>
      <c r="BD1192" s="123"/>
    </row>
    <row r="1193" spans="2:56" s="79" customFormat="1" x14ac:dyDescent="0.2">
      <c r="B1193" s="85"/>
      <c r="C1193" s="85"/>
      <c r="D1193" s="85"/>
      <c r="E1193" s="85"/>
      <c r="F1193" s="137"/>
      <c r="G1193" s="85"/>
      <c r="J1193" s="83"/>
      <c r="K1193" s="80"/>
      <c r="M1193" s="81"/>
      <c r="O1193" s="80"/>
      <c r="Q1193" s="80"/>
      <c r="S1193" s="80"/>
      <c r="U1193" s="80"/>
      <c r="W1193" s="80"/>
      <c r="Y1193" s="80"/>
      <c r="Z1193" s="230"/>
      <c r="AB1193" s="82"/>
      <c r="AC1193" s="80"/>
      <c r="AE1193" s="80"/>
      <c r="AG1193" s="249"/>
      <c r="AH1193" s="83"/>
      <c r="AI1193" s="80"/>
      <c r="AJ1193" s="95"/>
      <c r="AK1193" s="80"/>
      <c r="AM1193" s="80"/>
      <c r="AO1193" s="84"/>
      <c r="AQ1193" s="80"/>
      <c r="AS1193" s="80"/>
      <c r="AU1193" s="80"/>
      <c r="AV1193" s="80"/>
      <c r="AX1193" s="80"/>
      <c r="AY1193" s="80"/>
      <c r="AZ1193" s="80"/>
      <c r="BA1193" s="80"/>
      <c r="BB1193" s="157"/>
      <c r="BC1193" s="157"/>
      <c r="BD1193" s="123"/>
    </row>
    <row r="1194" spans="2:56" s="79" customFormat="1" x14ac:dyDescent="0.2">
      <c r="B1194" s="85"/>
      <c r="C1194" s="85"/>
      <c r="D1194" s="85"/>
      <c r="E1194" s="85"/>
      <c r="F1194" s="137"/>
      <c r="G1194" s="85"/>
      <c r="J1194" s="83"/>
      <c r="K1194" s="80"/>
      <c r="M1194" s="81"/>
      <c r="O1194" s="80"/>
      <c r="Q1194" s="80"/>
      <c r="S1194" s="80"/>
      <c r="U1194" s="80"/>
      <c r="W1194" s="80"/>
      <c r="Y1194" s="80"/>
      <c r="Z1194" s="230"/>
      <c r="AB1194" s="82"/>
      <c r="AC1194" s="80"/>
      <c r="AE1194" s="80"/>
      <c r="AG1194" s="249"/>
      <c r="AH1194" s="83"/>
      <c r="AI1194" s="80"/>
      <c r="AJ1194" s="95"/>
      <c r="AK1194" s="80"/>
      <c r="AM1194" s="80"/>
      <c r="AO1194" s="84"/>
      <c r="AQ1194" s="80"/>
      <c r="AS1194" s="80"/>
      <c r="AU1194" s="80"/>
      <c r="AV1194" s="80"/>
      <c r="AX1194" s="80"/>
      <c r="AY1194" s="80"/>
      <c r="AZ1194" s="80"/>
      <c r="BA1194" s="80"/>
      <c r="BB1194" s="157"/>
      <c r="BC1194" s="157"/>
      <c r="BD1194" s="123"/>
    </row>
    <row r="1195" spans="2:56" s="79" customFormat="1" x14ac:dyDescent="0.2">
      <c r="B1195" s="85"/>
      <c r="C1195" s="85"/>
      <c r="D1195" s="85"/>
      <c r="E1195" s="85"/>
      <c r="F1195" s="137"/>
      <c r="G1195" s="85"/>
      <c r="J1195" s="83"/>
      <c r="K1195" s="80"/>
      <c r="M1195" s="81"/>
      <c r="O1195" s="80"/>
      <c r="Q1195" s="80"/>
      <c r="S1195" s="80"/>
      <c r="U1195" s="80"/>
      <c r="W1195" s="80"/>
      <c r="Y1195" s="80"/>
      <c r="Z1195" s="230"/>
      <c r="AB1195" s="82"/>
      <c r="AC1195" s="80"/>
      <c r="AE1195" s="80"/>
      <c r="AG1195" s="249"/>
      <c r="AH1195" s="83"/>
      <c r="AI1195" s="80"/>
      <c r="AJ1195" s="95"/>
      <c r="AK1195" s="80"/>
      <c r="AM1195" s="80"/>
      <c r="AO1195" s="84"/>
      <c r="AQ1195" s="80"/>
      <c r="AS1195" s="80"/>
      <c r="AU1195" s="80"/>
      <c r="AV1195" s="80"/>
      <c r="AX1195" s="80"/>
      <c r="AY1195" s="80"/>
      <c r="AZ1195" s="80"/>
      <c r="BA1195" s="80"/>
      <c r="BB1195" s="157"/>
      <c r="BC1195" s="157"/>
      <c r="BD1195" s="123"/>
    </row>
    <row r="1196" spans="2:56" s="79" customFormat="1" x14ac:dyDescent="0.2">
      <c r="B1196" s="85"/>
      <c r="C1196" s="85"/>
      <c r="D1196" s="85"/>
      <c r="E1196" s="85"/>
      <c r="F1196" s="137"/>
      <c r="G1196" s="85"/>
      <c r="J1196" s="83"/>
      <c r="K1196" s="80"/>
      <c r="M1196" s="81"/>
      <c r="O1196" s="80"/>
      <c r="Q1196" s="80"/>
      <c r="S1196" s="80"/>
      <c r="U1196" s="80"/>
      <c r="W1196" s="80"/>
      <c r="Y1196" s="80"/>
      <c r="Z1196" s="230"/>
      <c r="AB1196" s="82"/>
      <c r="AC1196" s="80"/>
      <c r="AE1196" s="80"/>
      <c r="AG1196" s="249"/>
      <c r="AH1196" s="83"/>
      <c r="AI1196" s="80"/>
      <c r="AJ1196" s="95"/>
      <c r="AK1196" s="80"/>
      <c r="AM1196" s="80"/>
      <c r="AO1196" s="84"/>
      <c r="AQ1196" s="80"/>
      <c r="AS1196" s="80"/>
      <c r="AU1196" s="80"/>
      <c r="AV1196" s="80"/>
      <c r="AX1196" s="80"/>
      <c r="AY1196" s="80"/>
      <c r="AZ1196" s="80"/>
      <c r="BA1196" s="80"/>
      <c r="BB1196" s="157"/>
      <c r="BC1196" s="157"/>
      <c r="BD1196" s="123"/>
    </row>
    <row r="1197" spans="2:56" s="79" customFormat="1" x14ac:dyDescent="0.2">
      <c r="B1197" s="85"/>
      <c r="C1197" s="85"/>
      <c r="D1197" s="85"/>
      <c r="E1197" s="85"/>
      <c r="F1197" s="137"/>
      <c r="G1197" s="85"/>
      <c r="J1197" s="83"/>
      <c r="K1197" s="80"/>
      <c r="M1197" s="81"/>
      <c r="O1197" s="80"/>
      <c r="Q1197" s="80"/>
      <c r="S1197" s="80"/>
      <c r="U1197" s="80"/>
      <c r="W1197" s="80"/>
      <c r="Y1197" s="80"/>
      <c r="Z1197" s="230"/>
      <c r="AB1197" s="82"/>
      <c r="AC1197" s="80"/>
      <c r="AE1197" s="80"/>
      <c r="AG1197" s="249"/>
      <c r="AH1197" s="83"/>
      <c r="AI1197" s="80"/>
      <c r="AJ1197" s="95"/>
      <c r="AK1197" s="80"/>
      <c r="AM1197" s="80"/>
      <c r="AO1197" s="84"/>
      <c r="AQ1197" s="80"/>
      <c r="AS1197" s="80"/>
      <c r="AU1197" s="80"/>
      <c r="AV1197" s="80"/>
      <c r="AX1197" s="80"/>
      <c r="AY1197" s="80"/>
      <c r="AZ1197" s="80"/>
      <c r="BA1197" s="80"/>
      <c r="BB1197" s="157"/>
      <c r="BC1197" s="157"/>
      <c r="BD1197" s="123"/>
    </row>
    <row r="1198" spans="2:56" s="79" customFormat="1" x14ac:dyDescent="0.2">
      <c r="B1198" s="85"/>
      <c r="C1198" s="85"/>
      <c r="D1198" s="85"/>
      <c r="E1198" s="85"/>
      <c r="F1198" s="137"/>
      <c r="G1198" s="85"/>
      <c r="J1198" s="83"/>
      <c r="K1198" s="80"/>
      <c r="M1198" s="81"/>
      <c r="O1198" s="80"/>
      <c r="Q1198" s="80"/>
      <c r="S1198" s="80"/>
      <c r="U1198" s="80"/>
      <c r="W1198" s="80"/>
      <c r="Y1198" s="80"/>
      <c r="Z1198" s="230"/>
      <c r="AB1198" s="82"/>
      <c r="AC1198" s="80"/>
      <c r="AE1198" s="80"/>
      <c r="AG1198" s="249"/>
      <c r="AH1198" s="83"/>
      <c r="AI1198" s="80"/>
      <c r="AJ1198" s="95"/>
      <c r="AK1198" s="80"/>
      <c r="AM1198" s="80"/>
      <c r="AO1198" s="84"/>
      <c r="AQ1198" s="80"/>
      <c r="AS1198" s="80"/>
      <c r="AU1198" s="80"/>
      <c r="AV1198" s="80"/>
      <c r="AX1198" s="80"/>
      <c r="AY1198" s="80"/>
      <c r="AZ1198" s="80"/>
      <c r="BA1198" s="80"/>
      <c r="BB1198" s="157"/>
      <c r="BC1198" s="157"/>
      <c r="BD1198" s="123"/>
    </row>
    <row r="1199" spans="2:56" s="79" customFormat="1" x14ac:dyDescent="0.2">
      <c r="B1199" s="85"/>
      <c r="C1199" s="85"/>
      <c r="D1199" s="85"/>
      <c r="E1199" s="85"/>
      <c r="F1199" s="137"/>
      <c r="G1199" s="85"/>
      <c r="J1199" s="83"/>
      <c r="K1199" s="80"/>
      <c r="M1199" s="81"/>
      <c r="O1199" s="80"/>
      <c r="Q1199" s="80"/>
      <c r="S1199" s="80"/>
      <c r="U1199" s="80"/>
      <c r="W1199" s="80"/>
      <c r="Y1199" s="80"/>
      <c r="Z1199" s="230"/>
      <c r="AB1199" s="82"/>
      <c r="AC1199" s="80"/>
      <c r="AE1199" s="80"/>
      <c r="AG1199" s="249"/>
      <c r="AH1199" s="83"/>
      <c r="AI1199" s="80"/>
      <c r="AJ1199" s="95"/>
      <c r="AK1199" s="80"/>
      <c r="AM1199" s="80"/>
      <c r="AO1199" s="84"/>
      <c r="AQ1199" s="80"/>
      <c r="AS1199" s="80"/>
      <c r="AU1199" s="80"/>
      <c r="AV1199" s="80"/>
      <c r="AX1199" s="80"/>
      <c r="AY1199" s="80"/>
      <c r="AZ1199" s="80"/>
      <c r="BA1199" s="80"/>
      <c r="BB1199" s="157"/>
      <c r="BC1199" s="157"/>
      <c r="BD1199" s="123"/>
    </row>
    <row r="1200" spans="2:56" s="79" customFormat="1" x14ac:dyDescent="0.2">
      <c r="B1200" s="85"/>
      <c r="C1200" s="85"/>
      <c r="D1200" s="85"/>
      <c r="E1200" s="85"/>
      <c r="F1200" s="137"/>
      <c r="G1200" s="85"/>
      <c r="J1200" s="83"/>
      <c r="K1200" s="80"/>
      <c r="M1200" s="81"/>
      <c r="O1200" s="80"/>
      <c r="Q1200" s="80"/>
      <c r="S1200" s="80"/>
      <c r="U1200" s="80"/>
      <c r="W1200" s="80"/>
      <c r="Y1200" s="80"/>
      <c r="Z1200" s="230"/>
      <c r="AB1200" s="82"/>
      <c r="AC1200" s="80"/>
      <c r="AE1200" s="80"/>
      <c r="AG1200" s="249"/>
      <c r="AH1200" s="83"/>
      <c r="AI1200" s="80"/>
      <c r="AJ1200" s="95"/>
      <c r="AK1200" s="80"/>
      <c r="AM1200" s="80"/>
      <c r="AO1200" s="84"/>
      <c r="AQ1200" s="80"/>
      <c r="AS1200" s="80"/>
      <c r="AU1200" s="80"/>
      <c r="AV1200" s="80"/>
      <c r="AX1200" s="80"/>
      <c r="AY1200" s="80"/>
      <c r="AZ1200" s="80"/>
      <c r="BA1200" s="80"/>
      <c r="BB1200" s="157"/>
      <c r="BC1200" s="157"/>
      <c r="BD1200" s="123"/>
    </row>
    <row r="1201" spans="2:56" s="79" customFormat="1" x14ac:dyDescent="0.2">
      <c r="B1201" s="85"/>
      <c r="C1201" s="85"/>
      <c r="D1201" s="85"/>
      <c r="E1201" s="85"/>
      <c r="F1201" s="137"/>
      <c r="G1201" s="85"/>
      <c r="J1201" s="83"/>
      <c r="K1201" s="80"/>
      <c r="M1201" s="81"/>
      <c r="O1201" s="80"/>
      <c r="Q1201" s="80"/>
      <c r="S1201" s="80"/>
      <c r="U1201" s="80"/>
      <c r="W1201" s="80"/>
      <c r="Y1201" s="80"/>
      <c r="Z1201" s="230"/>
      <c r="AB1201" s="82"/>
      <c r="AC1201" s="80"/>
      <c r="AE1201" s="80"/>
      <c r="AG1201" s="249"/>
      <c r="AH1201" s="83"/>
      <c r="AI1201" s="80"/>
      <c r="AJ1201" s="95"/>
      <c r="AK1201" s="80"/>
      <c r="AM1201" s="80"/>
      <c r="AO1201" s="84"/>
      <c r="AQ1201" s="80"/>
      <c r="AS1201" s="80"/>
      <c r="AU1201" s="80"/>
      <c r="AV1201" s="80"/>
      <c r="AX1201" s="80"/>
      <c r="AY1201" s="80"/>
      <c r="AZ1201" s="80"/>
      <c r="BA1201" s="80"/>
      <c r="BB1201" s="157"/>
      <c r="BC1201" s="157"/>
      <c r="BD1201" s="123"/>
    </row>
    <row r="1202" spans="2:56" s="79" customFormat="1" x14ac:dyDescent="0.2">
      <c r="B1202" s="85"/>
      <c r="C1202" s="85"/>
      <c r="D1202" s="85"/>
      <c r="E1202" s="85"/>
      <c r="F1202" s="137"/>
      <c r="G1202" s="85"/>
      <c r="J1202" s="83"/>
      <c r="K1202" s="80"/>
      <c r="M1202" s="81"/>
      <c r="O1202" s="80"/>
      <c r="Q1202" s="80"/>
      <c r="S1202" s="80"/>
      <c r="U1202" s="80"/>
      <c r="W1202" s="80"/>
      <c r="Y1202" s="80"/>
      <c r="Z1202" s="230"/>
      <c r="AB1202" s="82"/>
      <c r="AC1202" s="80"/>
      <c r="AE1202" s="80"/>
      <c r="AG1202" s="249"/>
      <c r="AH1202" s="83"/>
      <c r="AI1202" s="80"/>
      <c r="AJ1202" s="95"/>
      <c r="AK1202" s="80"/>
      <c r="AM1202" s="80"/>
      <c r="AO1202" s="84"/>
      <c r="AQ1202" s="80"/>
      <c r="AS1202" s="80"/>
      <c r="AU1202" s="80"/>
      <c r="AV1202" s="80"/>
      <c r="AX1202" s="80"/>
      <c r="AY1202" s="80"/>
      <c r="AZ1202" s="80"/>
      <c r="BA1202" s="80"/>
      <c r="BB1202" s="157"/>
      <c r="BC1202" s="157"/>
      <c r="BD1202" s="123"/>
    </row>
    <row r="1203" spans="2:56" s="79" customFormat="1" x14ac:dyDescent="0.2">
      <c r="B1203" s="85"/>
      <c r="C1203" s="85"/>
      <c r="D1203" s="85"/>
      <c r="E1203" s="85"/>
      <c r="F1203" s="137"/>
      <c r="G1203" s="85"/>
      <c r="J1203" s="83"/>
      <c r="K1203" s="80"/>
      <c r="M1203" s="81"/>
      <c r="O1203" s="80"/>
      <c r="Q1203" s="80"/>
      <c r="S1203" s="80"/>
      <c r="U1203" s="80"/>
      <c r="W1203" s="80"/>
      <c r="Y1203" s="80"/>
      <c r="Z1203" s="230"/>
      <c r="AB1203" s="82"/>
      <c r="AC1203" s="80"/>
      <c r="AE1203" s="80"/>
      <c r="AG1203" s="249"/>
      <c r="AH1203" s="83"/>
      <c r="AI1203" s="80"/>
      <c r="AJ1203" s="95"/>
      <c r="AK1203" s="80"/>
      <c r="AM1203" s="80"/>
      <c r="AO1203" s="84"/>
      <c r="AQ1203" s="80"/>
      <c r="AS1203" s="80"/>
      <c r="AU1203" s="80"/>
      <c r="AV1203" s="80"/>
      <c r="AX1203" s="80"/>
      <c r="AY1203" s="80"/>
      <c r="AZ1203" s="80"/>
      <c r="BA1203" s="80"/>
      <c r="BB1203" s="157"/>
      <c r="BC1203" s="157"/>
      <c r="BD1203" s="123"/>
    </row>
    <row r="1204" spans="2:56" s="79" customFormat="1" x14ac:dyDescent="0.2">
      <c r="B1204" s="85"/>
      <c r="C1204" s="85"/>
      <c r="D1204" s="85"/>
      <c r="E1204" s="85"/>
      <c r="F1204" s="137"/>
      <c r="G1204" s="85"/>
      <c r="J1204" s="83"/>
      <c r="K1204" s="80"/>
      <c r="M1204" s="81"/>
      <c r="O1204" s="80"/>
      <c r="Q1204" s="80"/>
      <c r="S1204" s="80"/>
      <c r="U1204" s="80"/>
      <c r="W1204" s="80"/>
      <c r="Y1204" s="80"/>
      <c r="Z1204" s="230"/>
      <c r="AB1204" s="82"/>
      <c r="AC1204" s="80"/>
      <c r="AE1204" s="80"/>
      <c r="AG1204" s="249"/>
      <c r="AH1204" s="83"/>
      <c r="AI1204" s="80"/>
      <c r="AJ1204" s="95"/>
      <c r="AK1204" s="80"/>
      <c r="AM1204" s="80"/>
      <c r="AO1204" s="84"/>
      <c r="AQ1204" s="80"/>
      <c r="AS1204" s="80"/>
      <c r="AU1204" s="80"/>
      <c r="AV1204" s="80"/>
      <c r="AX1204" s="80"/>
      <c r="AY1204" s="80"/>
      <c r="AZ1204" s="80"/>
      <c r="BA1204" s="80"/>
      <c r="BB1204" s="157"/>
      <c r="BC1204" s="157"/>
      <c r="BD1204" s="123"/>
    </row>
    <row r="1205" spans="2:56" s="79" customFormat="1" x14ac:dyDescent="0.2">
      <c r="B1205" s="85"/>
      <c r="C1205" s="85"/>
      <c r="D1205" s="85"/>
      <c r="E1205" s="85"/>
      <c r="F1205" s="137"/>
      <c r="G1205" s="85"/>
      <c r="J1205" s="83"/>
      <c r="K1205" s="80"/>
      <c r="M1205" s="81"/>
      <c r="O1205" s="80"/>
      <c r="Q1205" s="80"/>
      <c r="S1205" s="80"/>
      <c r="U1205" s="80"/>
      <c r="W1205" s="80"/>
      <c r="Y1205" s="80"/>
      <c r="Z1205" s="230"/>
      <c r="AB1205" s="82"/>
      <c r="AC1205" s="80"/>
      <c r="AE1205" s="80"/>
      <c r="AG1205" s="249"/>
      <c r="AH1205" s="83"/>
      <c r="AI1205" s="80"/>
      <c r="AJ1205" s="95"/>
      <c r="AK1205" s="80"/>
      <c r="AM1205" s="80"/>
      <c r="AO1205" s="84"/>
      <c r="AQ1205" s="80"/>
      <c r="AS1205" s="80"/>
      <c r="AU1205" s="80"/>
      <c r="AV1205" s="80"/>
      <c r="AX1205" s="80"/>
      <c r="AY1205" s="80"/>
      <c r="AZ1205" s="80"/>
      <c r="BA1205" s="80"/>
      <c r="BB1205" s="157"/>
      <c r="BC1205" s="157"/>
      <c r="BD1205" s="123"/>
    </row>
    <row r="1206" spans="2:56" s="79" customFormat="1" x14ac:dyDescent="0.2">
      <c r="B1206" s="85"/>
      <c r="C1206" s="85"/>
      <c r="D1206" s="85"/>
      <c r="E1206" s="85"/>
      <c r="F1206" s="137"/>
      <c r="G1206" s="85"/>
      <c r="J1206" s="83"/>
      <c r="K1206" s="80"/>
      <c r="M1206" s="81"/>
      <c r="O1206" s="80"/>
      <c r="Q1206" s="80"/>
      <c r="S1206" s="80"/>
      <c r="U1206" s="80"/>
      <c r="W1206" s="80"/>
      <c r="Y1206" s="80"/>
      <c r="Z1206" s="230"/>
      <c r="AB1206" s="82"/>
      <c r="AC1206" s="80"/>
      <c r="AE1206" s="80"/>
      <c r="AG1206" s="249"/>
      <c r="AH1206" s="83"/>
      <c r="AI1206" s="80"/>
      <c r="AJ1206" s="95"/>
      <c r="AK1206" s="80"/>
      <c r="AM1206" s="80"/>
      <c r="AO1206" s="84"/>
      <c r="AQ1206" s="80"/>
      <c r="AS1206" s="80"/>
      <c r="AU1206" s="80"/>
      <c r="AV1206" s="80"/>
      <c r="AX1206" s="80"/>
      <c r="AY1206" s="80"/>
      <c r="AZ1206" s="80"/>
      <c r="BA1206" s="80"/>
      <c r="BB1206" s="157"/>
      <c r="BC1206" s="157"/>
      <c r="BD1206" s="123"/>
    </row>
    <row r="1207" spans="2:56" s="79" customFormat="1" x14ac:dyDescent="0.2">
      <c r="B1207" s="85"/>
      <c r="C1207" s="85"/>
      <c r="D1207" s="85"/>
      <c r="E1207" s="85"/>
      <c r="F1207" s="137"/>
      <c r="G1207" s="85"/>
      <c r="J1207" s="83"/>
      <c r="K1207" s="80"/>
      <c r="M1207" s="81"/>
      <c r="O1207" s="80"/>
      <c r="Q1207" s="80"/>
      <c r="S1207" s="80"/>
      <c r="U1207" s="80"/>
      <c r="W1207" s="80"/>
      <c r="Y1207" s="80"/>
      <c r="Z1207" s="230"/>
      <c r="AB1207" s="82"/>
      <c r="AC1207" s="80"/>
      <c r="AE1207" s="80"/>
      <c r="AG1207" s="249"/>
      <c r="AH1207" s="83"/>
      <c r="AI1207" s="80"/>
      <c r="AJ1207" s="95"/>
      <c r="AK1207" s="80"/>
      <c r="AM1207" s="80"/>
      <c r="AO1207" s="84"/>
      <c r="AQ1207" s="80"/>
      <c r="AS1207" s="80"/>
      <c r="AU1207" s="80"/>
      <c r="AV1207" s="80"/>
      <c r="AX1207" s="80"/>
      <c r="AY1207" s="80"/>
      <c r="AZ1207" s="80"/>
      <c r="BA1207" s="80"/>
      <c r="BB1207" s="157"/>
      <c r="BC1207" s="157"/>
      <c r="BD1207" s="123"/>
    </row>
    <row r="1208" spans="2:56" s="79" customFormat="1" x14ac:dyDescent="0.2">
      <c r="B1208" s="85"/>
      <c r="C1208" s="85"/>
      <c r="D1208" s="85"/>
      <c r="E1208" s="85"/>
      <c r="F1208" s="137"/>
      <c r="G1208" s="85"/>
      <c r="J1208" s="83"/>
      <c r="K1208" s="80"/>
      <c r="M1208" s="81"/>
      <c r="O1208" s="80"/>
      <c r="Q1208" s="80"/>
      <c r="S1208" s="80"/>
      <c r="U1208" s="80"/>
      <c r="W1208" s="80"/>
      <c r="Y1208" s="80"/>
      <c r="Z1208" s="230"/>
      <c r="AB1208" s="82"/>
      <c r="AC1208" s="80"/>
      <c r="AE1208" s="80"/>
      <c r="AG1208" s="249"/>
      <c r="AH1208" s="83"/>
      <c r="AI1208" s="80"/>
      <c r="AJ1208" s="95"/>
      <c r="AK1208" s="80"/>
      <c r="AM1208" s="80"/>
      <c r="AO1208" s="84"/>
      <c r="AQ1208" s="80"/>
      <c r="AS1208" s="80"/>
      <c r="AU1208" s="80"/>
      <c r="AV1208" s="80"/>
      <c r="AX1208" s="80"/>
      <c r="AY1208" s="80"/>
      <c r="AZ1208" s="80"/>
      <c r="BA1208" s="80"/>
      <c r="BB1208" s="157"/>
      <c r="BC1208" s="157"/>
      <c r="BD1208" s="123"/>
    </row>
    <row r="1209" spans="2:56" s="79" customFormat="1" x14ac:dyDescent="0.2">
      <c r="B1209" s="85"/>
      <c r="C1209" s="85"/>
      <c r="D1209" s="85"/>
      <c r="E1209" s="85"/>
      <c r="F1209" s="137"/>
      <c r="G1209" s="85"/>
      <c r="J1209" s="83"/>
      <c r="K1209" s="80"/>
      <c r="M1209" s="81"/>
      <c r="O1209" s="80"/>
      <c r="Q1209" s="80"/>
      <c r="S1209" s="80"/>
      <c r="U1209" s="80"/>
      <c r="W1209" s="80"/>
      <c r="Y1209" s="80"/>
      <c r="Z1209" s="230"/>
      <c r="AB1209" s="82"/>
      <c r="AC1209" s="80"/>
      <c r="AE1209" s="80"/>
      <c r="AG1209" s="249"/>
      <c r="AH1209" s="83"/>
      <c r="AI1209" s="80"/>
      <c r="AJ1209" s="95"/>
      <c r="AK1209" s="80"/>
      <c r="AM1209" s="80"/>
      <c r="AO1209" s="84"/>
      <c r="AQ1209" s="80"/>
      <c r="AS1209" s="80"/>
      <c r="AU1209" s="80"/>
      <c r="AV1209" s="80"/>
      <c r="AX1209" s="80"/>
      <c r="AY1209" s="80"/>
      <c r="AZ1209" s="80"/>
      <c r="BA1209" s="80"/>
      <c r="BB1209" s="157"/>
      <c r="BC1209" s="157"/>
      <c r="BD1209" s="123"/>
    </row>
    <row r="1210" spans="2:56" s="79" customFormat="1" x14ac:dyDescent="0.2">
      <c r="B1210" s="85"/>
      <c r="C1210" s="85"/>
      <c r="D1210" s="85"/>
      <c r="E1210" s="85"/>
      <c r="F1210" s="137"/>
      <c r="G1210" s="85"/>
      <c r="J1210" s="83"/>
      <c r="K1210" s="80"/>
      <c r="M1210" s="81"/>
      <c r="O1210" s="80"/>
      <c r="Q1210" s="80"/>
      <c r="S1210" s="80"/>
      <c r="U1210" s="80"/>
      <c r="W1210" s="80"/>
      <c r="Y1210" s="80"/>
      <c r="Z1210" s="230"/>
      <c r="AB1210" s="82"/>
      <c r="AC1210" s="80"/>
      <c r="AE1210" s="80"/>
      <c r="AG1210" s="249"/>
      <c r="AH1210" s="83"/>
      <c r="AI1210" s="80"/>
      <c r="AJ1210" s="95"/>
      <c r="AK1210" s="80"/>
      <c r="AM1210" s="80"/>
      <c r="AO1210" s="84"/>
      <c r="AQ1210" s="80"/>
      <c r="AS1210" s="80"/>
      <c r="AU1210" s="80"/>
      <c r="AV1210" s="80"/>
      <c r="AX1210" s="80"/>
      <c r="AY1210" s="80"/>
      <c r="AZ1210" s="80"/>
      <c r="BA1210" s="80"/>
      <c r="BB1210" s="157"/>
      <c r="BC1210" s="157"/>
      <c r="BD1210" s="123"/>
    </row>
    <row r="1211" spans="2:56" s="79" customFormat="1" x14ac:dyDescent="0.2">
      <c r="B1211" s="85"/>
      <c r="C1211" s="85"/>
      <c r="D1211" s="85"/>
      <c r="E1211" s="85"/>
      <c r="F1211" s="137"/>
      <c r="G1211" s="85"/>
      <c r="J1211" s="83"/>
      <c r="K1211" s="80"/>
      <c r="M1211" s="81"/>
      <c r="O1211" s="80"/>
      <c r="Q1211" s="80"/>
      <c r="S1211" s="80"/>
      <c r="U1211" s="80"/>
      <c r="W1211" s="80"/>
      <c r="Y1211" s="80"/>
      <c r="Z1211" s="230"/>
      <c r="AB1211" s="82"/>
      <c r="AC1211" s="80"/>
      <c r="AE1211" s="80"/>
      <c r="AG1211" s="249"/>
      <c r="AH1211" s="83"/>
      <c r="AI1211" s="80"/>
      <c r="AJ1211" s="95"/>
      <c r="AK1211" s="80"/>
      <c r="AM1211" s="80"/>
      <c r="AO1211" s="84"/>
      <c r="AQ1211" s="80"/>
      <c r="AS1211" s="80"/>
      <c r="AU1211" s="80"/>
      <c r="AV1211" s="80"/>
      <c r="AX1211" s="80"/>
      <c r="AY1211" s="80"/>
      <c r="AZ1211" s="80"/>
      <c r="BA1211" s="80"/>
      <c r="BB1211" s="157"/>
      <c r="BC1211" s="157"/>
      <c r="BD1211" s="123"/>
    </row>
    <row r="1212" spans="2:56" s="79" customFormat="1" x14ac:dyDescent="0.2">
      <c r="B1212" s="85"/>
      <c r="C1212" s="85"/>
      <c r="D1212" s="85"/>
      <c r="E1212" s="85"/>
      <c r="F1212" s="137"/>
      <c r="G1212" s="85"/>
      <c r="J1212" s="83"/>
      <c r="K1212" s="80"/>
      <c r="M1212" s="81"/>
      <c r="O1212" s="80"/>
      <c r="Q1212" s="80"/>
      <c r="S1212" s="80"/>
      <c r="U1212" s="80"/>
      <c r="W1212" s="80"/>
      <c r="Y1212" s="80"/>
      <c r="Z1212" s="230"/>
      <c r="AB1212" s="82"/>
      <c r="AC1212" s="80"/>
      <c r="AE1212" s="80"/>
      <c r="AG1212" s="249"/>
      <c r="AH1212" s="83"/>
      <c r="AI1212" s="80"/>
      <c r="AJ1212" s="95"/>
      <c r="AK1212" s="80"/>
      <c r="AM1212" s="80"/>
      <c r="AO1212" s="84"/>
      <c r="AQ1212" s="80"/>
      <c r="AS1212" s="80"/>
      <c r="AU1212" s="80"/>
      <c r="AV1212" s="80"/>
      <c r="AX1212" s="80"/>
      <c r="AY1212" s="80"/>
      <c r="AZ1212" s="80"/>
      <c r="BA1212" s="80"/>
      <c r="BB1212" s="157"/>
      <c r="BC1212" s="157"/>
      <c r="BD1212" s="123"/>
    </row>
    <row r="1213" spans="2:56" s="79" customFormat="1" x14ac:dyDescent="0.2">
      <c r="B1213" s="85"/>
      <c r="C1213" s="85"/>
      <c r="D1213" s="85"/>
      <c r="E1213" s="85"/>
      <c r="F1213" s="137"/>
      <c r="G1213" s="85"/>
      <c r="J1213" s="83"/>
      <c r="K1213" s="80"/>
      <c r="M1213" s="81"/>
      <c r="O1213" s="80"/>
      <c r="Q1213" s="80"/>
      <c r="S1213" s="80"/>
      <c r="U1213" s="80"/>
      <c r="W1213" s="80"/>
      <c r="Y1213" s="80"/>
      <c r="Z1213" s="230"/>
      <c r="AB1213" s="82"/>
      <c r="AC1213" s="80"/>
      <c r="AE1213" s="80"/>
      <c r="AG1213" s="249"/>
      <c r="AH1213" s="83"/>
      <c r="AI1213" s="80"/>
      <c r="AJ1213" s="95"/>
      <c r="AK1213" s="80"/>
      <c r="AM1213" s="80"/>
      <c r="AO1213" s="84"/>
      <c r="AQ1213" s="80"/>
      <c r="AS1213" s="80"/>
      <c r="AU1213" s="80"/>
      <c r="AV1213" s="80"/>
      <c r="AX1213" s="80"/>
      <c r="AY1213" s="80"/>
      <c r="AZ1213" s="80"/>
      <c r="BA1213" s="80"/>
      <c r="BB1213" s="157"/>
      <c r="BC1213" s="157"/>
      <c r="BD1213" s="123"/>
    </row>
    <row r="1214" spans="2:56" s="79" customFormat="1" x14ac:dyDescent="0.2">
      <c r="B1214" s="85"/>
      <c r="C1214" s="85"/>
      <c r="D1214" s="85"/>
      <c r="E1214" s="85"/>
      <c r="F1214" s="137"/>
      <c r="G1214" s="85"/>
      <c r="J1214" s="83"/>
      <c r="K1214" s="80"/>
      <c r="M1214" s="81"/>
      <c r="O1214" s="80"/>
      <c r="Q1214" s="80"/>
      <c r="S1214" s="80"/>
      <c r="U1214" s="80"/>
      <c r="W1214" s="80"/>
      <c r="Y1214" s="80"/>
      <c r="Z1214" s="230"/>
      <c r="AB1214" s="82"/>
      <c r="AC1214" s="80"/>
      <c r="AE1214" s="80"/>
      <c r="AG1214" s="249"/>
      <c r="AH1214" s="83"/>
      <c r="AI1214" s="80"/>
      <c r="AJ1214" s="95"/>
      <c r="AK1214" s="80"/>
      <c r="AM1214" s="80"/>
      <c r="AO1214" s="84"/>
      <c r="AQ1214" s="80"/>
      <c r="AS1214" s="80"/>
      <c r="AU1214" s="80"/>
      <c r="AV1214" s="80"/>
      <c r="AX1214" s="80"/>
      <c r="AY1214" s="80"/>
      <c r="AZ1214" s="80"/>
      <c r="BA1214" s="80"/>
      <c r="BB1214" s="157"/>
      <c r="BC1214" s="157"/>
      <c r="BD1214" s="123"/>
    </row>
    <row r="1215" spans="2:56" s="79" customFormat="1" x14ac:dyDescent="0.2">
      <c r="B1215" s="85"/>
      <c r="C1215" s="85"/>
      <c r="D1215" s="85"/>
      <c r="E1215" s="85"/>
      <c r="F1215" s="137"/>
      <c r="G1215" s="85"/>
      <c r="J1215" s="83"/>
      <c r="K1215" s="80"/>
      <c r="M1215" s="81"/>
      <c r="O1215" s="80"/>
      <c r="Q1215" s="80"/>
      <c r="S1215" s="80"/>
      <c r="U1215" s="80"/>
      <c r="W1215" s="80"/>
      <c r="Y1215" s="80"/>
      <c r="Z1215" s="230"/>
      <c r="AB1215" s="82"/>
      <c r="AC1215" s="80"/>
      <c r="AE1215" s="80"/>
      <c r="AG1215" s="249"/>
      <c r="AH1215" s="83"/>
      <c r="AI1215" s="80"/>
      <c r="AJ1215" s="95"/>
      <c r="AK1215" s="80"/>
      <c r="AM1215" s="80"/>
      <c r="AO1215" s="84"/>
      <c r="AQ1215" s="80"/>
      <c r="AS1215" s="80"/>
      <c r="AU1215" s="80"/>
      <c r="AV1215" s="80"/>
      <c r="AX1215" s="80"/>
      <c r="AY1215" s="80"/>
      <c r="AZ1215" s="80"/>
      <c r="BA1215" s="80"/>
      <c r="BB1215" s="157"/>
      <c r="BC1215" s="157"/>
      <c r="BD1215" s="123"/>
    </row>
    <row r="1216" spans="2:56" s="79" customFormat="1" x14ac:dyDescent="0.2">
      <c r="B1216" s="85"/>
      <c r="C1216" s="85"/>
      <c r="D1216" s="85"/>
      <c r="E1216" s="85"/>
      <c r="F1216" s="137"/>
      <c r="G1216" s="85"/>
      <c r="J1216" s="83"/>
      <c r="K1216" s="80"/>
      <c r="M1216" s="81"/>
      <c r="O1216" s="80"/>
      <c r="Q1216" s="80"/>
      <c r="S1216" s="80"/>
      <c r="U1216" s="80"/>
      <c r="W1216" s="80"/>
      <c r="Y1216" s="80"/>
      <c r="Z1216" s="230"/>
      <c r="AB1216" s="82"/>
      <c r="AC1216" s="80"/>
      <c r="AE1216" s="80"/>
      <c r="AG1216" s="249"/>
      <c r="AH1216" s="83"/>
      <c r="AI1216" s="80"/>
      <c r="AJ1216" s="95"/>
      <c r="AK1216" s="80"/>
      <c r="AM1216" s="80"/>
      <c r="AO1216" s="84"/>
      <c r="AQ1216" s="80"/>
      <c r="AS1216" s="80"/>
      <c r="AU1216" s="80"/>
      <c r="AV1216" s="80"/>
      <c r="AX1216" s="80"/>
      <c r="AY1216" s="80"/>
      <c r="AZ1216" s="80"/>
      <c r="BA1216" s="80"/>
      <c r="BB1216" s="157"/>
      <c r="BC1216" s="157"/>
      <c r="BD1216" s="123"/>
    </row>
    <row r="1217" spans="2:56" s="79" customFormat="1" x14ac:dyDescent="0.2">
      <c r="B1217" s="85"/>
      <c r="C1217" s="85"/>
      <c r="D1217" s="85"/>
      <c r="E1217" s="85"/>
      <c r="F1217" s="137"/>
      <c r="G1217" s="85"/>
      <c r="J1217" s="83"/>
      <c r="K1217" s="80"/>
      <c r="M1217" s="81"/>
      <c r="O1217" s="80"/>
      <c r="Q1217" s="80"/>
      <c r="S1217" s="80"/>
      <c r="U1217" s="80"/>
      <c r="W1217" s="80"/>
      <c r="Y1217" s="80"/>
      <c r="Z1217" s="230"/>
      <c r="AB1217" s="82"/>
      <c r="AC1217" s="80"/>
      <c r="AE1217" s="80"/>
      <c r="AG1217" s="249"/>
      <c r="AH1217" s="83"/>
      <c r="AI1217" s="80"/>
      <c r="AJ1217" s="95"/>
      <c r="AK1217" s="80"/>
      <c r="AM1217" s="80"/>
      <c r="AO1217" s="84"/>
      <c r="AQ1217" s="80"/>
      <c r="AS1217" s="80"/>
      <c r="AU1217" s="80"/>
      <c r="AV1217" s="80"/>
      <c r="AX1217" s="80"/>
      <c r="AY1217" s="80"/>
      <c r="AZ1217" s="80"/>
      <c r="BA1217" s="80"/>
      <c r="BB1217" s="157"/>
      <c r="BC1217" s="157"/>
      <c r="BD1217" s="123"/>
    </row>
    <row r="1218" spans="2:56" s="79" customFormat="1" x14ac:dyDescent="0.2">
      <c r="B1218" s="85"/>
      <c r="C1218" s="85"/>
      <c r="D1218" s="85"/>
      <c r="E1218" s="85"/>
      <c r="F1218" s="137"/>
      <c r="G1218" s="85"/>
      <c r="J1218" s="83"/>
      <c r="K1218" s="80"/>
      <c r="M1218" s="81"/>
      <c r="O1218" s="80"/>
      <c r="Q1218" s="80"/>
      <c r="S1218" s="80"/>
      <c r="U1218" s="80"/>
      <c r="W1218" s="80"/>
      <c r="Y1218" s="80"/>
      <c r="Z1218" s="230"/>
      <c r="AB1218" s="82"/>
      <c r="AC1218" s="80"/>
      <c r="AE1218" s="80"/>
      <c r="AG1218" s="249"/>
      <c r="AH1218" s="83"/>
      <c r="AI1218" s="80"/>
      <c r="AJ1218" s="95"/>
      <c r="AK1218" s="80"/>
      <c r="AM1218" s="80"/>
      <c r="AO1218" s="84"/>
      <c r="AQ1218" s="80"/>
      <c r="AS1218" s="80"/>
      <c r="AU1218" s="80"/>
      <c r="AV1218" s="80"/>
      <c r="AX1218" s="80"/>
      <c r="AY1218" s="80"/>
      <c r="AZ1218" s="80"/>
      <c r="BA1218" s="80"/>
      <c r="BB1218" s="157"/>
      <c r="BC1218" s="157"/>
      <c r="BD1218" s="123"/>
    </row>
    <row r="1219" spans="2:56" s="79" customFormat="1" x14ac:dyDescent="0.2">
      <c r="B1219" s="85"/>
      <c r="C1219" s="85"/>
      <c r="D1219" s="85"/>
      <c r="E1219" s="85"/>
      <c r="F1219" s="137"/>
      <c r="G1219" s="85"/>
      <c r="J1219" s="83"/>
      <c r="K1219" s="80"/>
      <c r="M1219" s="81"/>
      <c r="O1219" s="80"/>
      <c r="Q1219" s="80"/>
      <c r="S1219" s="80"/>
      <c r="U1219" s="80"/>
      <c r="W1219" s="80"/>
      <c r="Y1219" s="80"/>
      <c r="Z1219" s="230"/>
      <c r="AB1219" s="82"/>
      <c r="AC1219" s="80"/>
      <c r="AE1219" s="80"/>
      <c r="AG1219" s="249"/>
      <c r="AH1219" s="83"/>
      <c r="AI1219" s="80"/>
      <c r="AJ1219" s="95"/>
      <c r="AK1219" s="80"/>
      <c r="AM1219" s="80"/>
      <c r="AO1219" s="84"/>
      <c r="AQ1219" s="80"/>
      <c r="AS1219" s="80"/>
      <c r="AU1219" s="80"/>
      <c r="AV1219" s="80"/>
      <c r="AX1219" s="80"/>
      <c r="AY1219" s="80"/>
      <c r="AZ1219" s="80"/>
      <c r="BA1219" s="80"/>
      <c r="BB1219" s="157"/>
      <c r="BC1219" s="157"/>
      <c r="BD1219" s="123"/>
    </row>
    <row r="1220" spans="2:56" s="79" customFormat="1" x14ac:dyDescent="0.2">
      <c r="B1220" s="85"/>
      <c r="C1220" s="85"/>
      <c r="D1220" s="85"/>
      <c r="E1220" s="85"/>
      <c r="F1220" s="137"/>
      <c r="G1220" s="85"/>
      <c r="J1220" s="83"/>
      <c r="K1220" s="80"/>
      <c r="M1220" s="81"/>
      <c r="O1220" s="80"/>
      <c r="Q1220" s="80"/>
      <c r="S1220" s="80"/>
      <c r="U1220" s="80"/>
      <c r="W1220" s="80"/>
      <c r="Y1220" s="80"/>
      <c r="Z1220" s="230"/>
      <c r="AB1220" s="82"/>
      <c r="AC1220" s="80"/>
      <c r="AE1220" s="80"/>
      <c r="AG1220" s="249"/>
      <c r="AH1220" s="83"/>
      <c r="AI1220" s="80"/>
      <c r="AJ1220" s="95"/>
      <c r="AK1220" s="80"/>
      <c r="AM1220" s="80"/>
      <c r="AO1220" s="84"/>
      <c r="AQ1220" s="80"/>
      <c r="AS1220" s="80"/>
      <c r="AU1220" s="80"/>
      <c r="AV1220" s="80"/>
      <c r="AX1220" s="80"/>
      <c r="AY1220" s="80"/>
      <c r="AZ1220" s="80"/>
      <c r="BA1220" s="80"/>
      <c r="BB1220" s="157"/>
      <c r="BC1220" s="157"/>
      <c r="BD1220" s="123"/>
    </row>
    <row r="1221" spans="2:56" s="79" customFormat="1" x14ac:dyDescent="0.2">
      <c r="B1221" s="85"/>
      <c r="C1221" s="85"/>
      <c r="D1221" s="85"/>
      <c r="E1221" s="85"/>
      <c r="F1221" s="137"/>
      <c r="G1221" s="85"/>
      <c r="J1221" s="83"/>
      <c r="K1221" s="80"/>
      <c r="M1221" s="81"/>
      <c r="O1221" s="80"/>
      <c r="Q1221" s="80"/>
      <c r="S1221" s="80"/>
      <c r="U1221" s="80"/>
      <c r="W1221" s="80"/>
      <c r="Y1221" s="80"/>
      <c r="Z1221" s="230"/>
      <c r="AB1221" s="82"/>
      <c r="AC1221" s="80"/>
      <c r="AE1221" s="80"/>
      <c r="AG1221" s="249"/>
      <c r="AH1221" s="83"/>
      <c r="AI1221" s="80"/>
      <c r="AJ1221" s="95"/>
      <c r="AK1221" s="80"/>
      <c r="AM1221" s="80"/>
      <c r="AO1221" s="84"/>
      <c r="AQ1221" s="80"/>
      <c r="AS1221" s="80"/>
      <c r="AU1221" s="80"/>
      <c r="AV1221" s="80"/>
      <c r="AX1221" s="80"/>
      <c r="AY1221" s="80"/>
      <c r="AZ1221" s="80"/>
      <c r="BA1221" s="80"/>
      <c r="BB1221" s="157"/>
      <c r="BC1221" s="157"/>
      <c r="BD1221" s="123"/>
    </row>
    <row r="1222" spans="2:56" s="79" customFormat="1" x14ac:dyDescent="0.2">
      <c r="B1222" s="85"/>
      <c r="C1222" s="85"/>
      <c r="D1222" s="85"/>
      <c r="E1222" s="85"/>
      <c r="F1222" s="137"/>
      <c r="G1222" s="85"/>
      <c r="J1222" s="83"/>
      <c r="K1222" s="80"/>
      <c r="M1222" s="81"/>
      <c r="O1222" s="80"/>
      <c r="Q1222" s="80"/>
      <c r="S1222" s="80"/>
      <c r="U1222" s="80"/>
      <c r="W1222" s="80"/>
      <c r="Y1222" s="80"/>
      <c r="Z1222" s="230"/>
      <c r="AB1222" s="82"/>
      <c r="AC1222" s="80"/>
      <c r="AE1222" s="80"/>
      <c r="AG1222" s="249"/>
      <c r="AH1222" s="83"/>
      <c r="AI1222" s="80"/>
      <c r="AJ1222" s="95"/>
      <c r="AK1222" s="80"/>
      <c r="AM1222" s="80"/>
      <c r="AO1222" s="84"/>
      <c r="AQ1222" s="80"/>
      <c r="AS1222" s="80"/>
      <c r="AU1222" s="80"/>
      <c r="AV1222" s="80"/>
      <c r="AX1222" s="80"/>
      <c r="AY1222" s="80"/>
      <c r="AZ1222" s="80"/>
      <c r="BA1222" s="80"/>
      <c r="BB1222" s="157"/>
      <c r="BC1222" s="157"/>
      <c r="BD1222" s="123"/>
    </row>
    <row r="1223" spans="2:56" s="79" customFormat="1" x14ac:dyDescent="0.2">
      <c r="B1223" s="85"/>
      <c r="C1223" s="85"/>
      <c r="D1223" s="85"/>
      <c r="E1223" s="85"/>
      <c r="F1223" s="137"/>
      <c r="G1223" s="85"/>
      <c r="J1223" s="83"/>
      <c r="K1223" s="80"/>
      <c r="M1223" s="81"/>
      <c r="O1223" s="80"/>
      <c r="Q1223" s="80"/>
      <c r="S1223" s="80"/>
      <c r="U1223" s="80"/>
      <c r="W1223" s="80"/>
      <c r="Y1223" s="80"/>
      <c r="Z1223" s="230"/>
      <c r="AB1223" s="82"/>
      <c r="AC1223" s="80"/>
      <c r="AE1223" s="80"/>
      <c r="AG1223" s="249"/>
      <c r="AH1223" s="83"/>
      <c r="AI1223" s="80"/>
      <c r="AJ1223" s="95"/>
      <c r="AK1223" s="80"/>
      <c r="AM1223" s="80"/>
      <c r="AO1223" s="84"/>
      <c r="AQ1223" s="80"/>
      <c r="AS1223" s="80"/>
      <c r="AU1223" s="80"/>
      <c r="AV1223" s="80"/>
      <c r="AX1223" s="80"/>
      <c r="AY1223" s="80"/>
      <c r="AZ1223" s="80"/>
      <c r="BA1223" s="80"/>
      <c r="BB1223" s="157"/>
      <c r="BC1223" s="157"/>
      <c r="BD1223" s="123"/>
    </row>
    <row r="1224" spans="2:56" s="79" customFormat="1" x14ac:dyDescent="0.2">
      <c r="B1224" s="85"/>
      <c r="C1224" s="85"/>
      <c r="D1224" s="85"/>
      <c r="E1224" s="85"/>
      <c r="F1224" s="137"/>
      <c r="G1224" s="85"/>
      <c r="J1224" s="83"/>
      <c r="K1224" s="80"/>
      <c r="M1224" s="81"/>
      <c r="O1224" s="80"/>
      <c r="Q1224" s="80"/>
      <c r="S1224" s="80"/>
      <c r="U1224" s="80"/>
      <c r="W1224" s="80"/>
      <c r="Y1224" s="80"/>
      <c r="Z1224" s="230"/>
      <c r="AB1224" s="82"/>
      <c r="AC1224" s="80"/>
      <c r="AE1224" s="80"/>
      <c r="AG1224" s="249"/>
      <c r="AH1224" s="83"/>
      <c r="AI1224" s="80"/>
      <c r="AJ1224" s="95"/>
      <c r="AK1224" s="80"/>
      <c r="AM1224" s="80"/>
      <c r="AO1224" s="84"/>
      <c r="AQ1224" s="80"/>
      <c r="AS1224" s="80"/>
      <c r="AU1224" s="80"/>
      <c r="AV1224" s="80"/>
      <c r="AX1224" s="80"/>
      <c r="AY1224" s="80"/>
      <c r="AZ1224" s="80"/>
      <c r="BA1224" s="80"/>
      <c r="BB1224" s="157"/>
      <c r="BC1224" s="157"/>
      <c r="BD1224" s="123"/>
    </row>
    <row r="1225" spans="2:56" s="79" customFormat="1" x14ac:dyDescent="0.2">
      <c r="B1225" s="85"/>
      <c r="C1225" s="85"/>
      <c r="D1225" s="85"/>
      <c r="E1225" s="85"/>
      <c r="F1225" s="137"/>
      <c r="G1225" s="85"/>
      <c r="J1225" s="83"/>
      <c r="K1225" s="80"/>
      <c r="M1225" s="81"/>
      <c r="O1225" s="80"/>
      <c r="Q1225" s="80"/>
      <c r="S1225" s="80"/>
      <c r="U1225" s="80"/>
      <c r="W1225" s="80"/>
      <c r="Y1225" s="80"/>
      <c r="Z1225" s="230"/>
      <c r="AB1225" s="82"/>
      <c r="AC1225" s="80"/>
      <c r="AE1225" s="80"/>
      <c r="AG1225" s="249"/>
      <c r="AH1225" s="83"/>
      <c r="AI1225" s="80"/>
      <c r="AJ1225" s="95"/>
      <c r="AK1225" s="80"/>
      <c r="AM1225" s="80"/>
      <c r="AO1225" s="84"/>
      <c r="AQ1225" s="80"/>
      <c r="AS1225" s="80"/>
      <c r="AU1225" s="80"/>
      <c r="AV1225" s="80"/>
      <c r="AX1225" s="80"/>
      <c r="AY1225" s="80"/>
      <c r="AZ1225" s="80"/>
      <c r="BA1225" s="80"/>
      <c r="BB1225" s="157"/>
      <c r="BC1225" s="157"/>
      <c r="BD1225" s="123"/>
    </row>
    <row r="1226" spans="2:56" s="79" customFormat="1" x14ac:dyDescent="0.2">
      <c r="B1226" s="85"/>
      <c r="C1226" s="85"/>
      <c r="D1226" s="85"/>
      <c r="E1226" s="85"/>
      <c r="F1226" s="137"/>
      <c r="G1226" s="85"/>
      <c r="J1226" s="83"/>
      <c r="K1226" s="80"/>
      <c r="M1226" s="81"/>
      <c r="O1226" s="80"/>
      <c r="Q1226" s="80"/>
      <c r="S1226" s="80"/>
      <c r="U1226" s="80"/>
      <c r="W1226" s="80"/>
      <c r="Y1226" s="80"/>
      <c r="Z1226" s="230"/>
      <c r="AB1226" s="82"/>
      <c r="AC1226" s="80"/>
      <c r="AE1226" s="80"/>
      <c r="AG1226" s="249"/>
      <c r="AH1226" s="83"/>
      <c r="AI1226" s="80"/>
      <c r="AJ1226" s="95"/>
      <c r="AK1226" s="80"/>
      <c r="AM1226" s="80"/>
      <c r="AO1226" s="84"/>
      <c r="AQ1226" s="80"/>
      <c r="AS1226" s="80"/>
      <c r="AU1226" s="80"/>
      <c r="AV1226" s="80"/>
      <c r="AX1226" s="80"/>
      <c r="AY1226" s="80"/>
      <c r="AZ1226" s="80"/>
      <c r="BA1226" s="80"/>
      <c r="BB1226" s="157"/>
      <c r="BC1226" s="157"/>
      <c r="BD1226" s="123"/>
    </row>
    <row r="1227" spans="2:56" s="79" customFormat="1" x14ac:dyDescent="0.2">
      <c r="B1227" s="85"/>
      <c r="C1227" s="85"/>
      <c r="D1227" s="85"/>
      <c r="E1227" s="85"/>
      <c r="F1227" s="137"/>
      <c r="G1227" s="85"/>
      <c r="J1227" s="83"/>
      <c r="K1227" s="80"/>
      <c r="M1227" s="81"/>
      <c r="O1227" s="80"/>
      <c r="Q1227" s="80"/>
      <c r="S1227" s="80"/>
      <c r="U1227" s="80"/>
      <c r="W1227" s="80"/>
      <c r="Y1227" s="80"/>
      <c r="Z1227" s="230"/>
      <c r="AB1227" s="82"/>
      <c r="AC1227" s="80"/>
      <c r="AE1227" s="80"/>
      <c r="AG1227" s="249"/>
      <c r="AH1227" s="83"/>
      <c r="AI1227" s="80"/>
      <c r="AJ1227" s="95"/>
      <c r="AK1227" s="80"/>
      <c r="AM1227" s="80"/>
      <c r="AO1227" s="84"/>
      <c r="AQ1227" s="80"/>
      <c r="AS1227" s="80"/>
      <c r="AU1227" s="80"/>
      <c r="AV1227" s="80"/>
      <c r="AX1227" s="80"/>
      <c r="AY1227" s="80"/>
      <c r="AZ1227" s="80"/>
      <c r="BA1227" s="80"/>
      <c r="BB1227" s="157"/>
      <c r="BC1227" s="157"/>
      <c r="BD1227" s="123"/>
    </row>
    <row r="1228" spans="2:56" s="79" customFormat="1" x14ac:dyDescent="0.2">
      <c r="B1228" s="85"/>
      <c r="C1228" s="85"/>
      <c r="D1228" s="85"/>
      <c r="E1228" s="85"/>
      <c r="F1228" s="137"/>
      <c r="G1228" s="85"/>
      <c r="J1228" s="83"/>
      <c r="K1228" s="80"/>
      <c r="M1228" s="81"/>
      <c r="O1228" s="80"/>
      <c r="Q1228" s="80"/>
      <c r="S1228" s="80"/>
      <c r="U1228" s="80"/>
      <c r="W1228" s="80"/>
      <c r="Y1228" s="80"/>
      <c r="Z1228" s="230"/>
      <c r="AB1228" s="82"/>
      <c r="AC1228" s="80"/>
      <c r="AE1228" s="80"/>
      <c r="AG1228" s="249"/>
      <c r="AH1228" s="83"/>
      <c r="AI1228" s="80"/>
      <c r="AJ1228" s="95"/>
      <c r="AK1228" s="80"/>
      <c r="AM1228" s="80"/>
      <c r="AO1228" s="84"/>
      <c r="AQ1228" s="80"/>
      <c r="AS1228" s="80"/>
      <c r="AU1228" s="80"/>
      <c r="AV1228" s="80"/>
      <c r="AX1228" s="80"/>
      <c r="AY1228" s="80"/>
      <c r="AZ1228" s="80"/>
      <c r="BA1228" s="80"/>
      <c r="BB1228" s="157"/>
      <c r="BC1228" s="157"/>
      <c r="BD1228" s="123"/>
    </row>
    <row r="1229" spans="2:56" s="79" customFormat="1" x14ac:dyDescent="0.2">
      <c r="B1229" s="85"/>
      <c r="C1229" s="85"/>
      <c r="D1229" s="85"/>
      <c r="E1229" s="85"/>
      <c r="F1229" s="137"/>
      <c r="G1229" s="85"/>
      <c r="J1229" s="83"/>
      <c r="K1229" s="80"/>
      <c r="M1229" s="81"/>
      <c r="O1229" s="80"/>
      <c r="Q1229" s="80"/>
      <c r="S1229" s="80"/>
      <c r="U1229" s="80"/>
      <c r="W1229" s="80"/>
      <c r="Y1229" s="80"/>
      <c r="Z1229" s="230"/>
      <c r="AB1229" s="82"/>
      <c r="AC1229" s="80"/>
      <c r="AE1229" s="80"/>
      <c r="AG1229" s="249"/>
      <c r="AH1229" s="83"/>
      <c r="AI1229" s="80"/>
      <c r="AJ1229" s="95"/>
      <c r="AK1229" s="80"/>
      <c r="AM1229" s="80"/>
      <c r="AO1229" s="84"/>
      <c r="AQ1229" s="80"/>
      <c r="AS1229" s="80"/>
      <c r="AU1229" s="80"/>
      <c r="AV1229" s="80"/>
      <c r="AX1229" s="80"/>
      <c r="AY1229" s="80"/>
      <c r="AZ1229" s="80"/>
      <c r="BA1229" s="80"/>
      <c r="BB1229" s="157"/>
      <c r="BC1229" s="157"/>
      <c r="BD1229" s="123"/>
    </row>
    <row r="1230" spans="2:56" s="79" customFormat="1" x14ac:dyDescent="0.2">
      <c r="B1230" s="85"/>
      <c r="C1230" s="85"/>
      <c r="D1230" s="85"/>
      <c r="E1230" s="85"/>
      <c r="F1230" s="137"/>
      <c r="G1230" s="85"/>
      <c r="J1230" s="83"/>
      <c r="K1230" s="80"/>
      <c r="M1230" s="81"/>
      <c r="O1230" s="80"/>
      <c r="Q1230" s="80"/>
      <c r="S1230" s="80"/>
      <c r="U1230" s="80"/>
      <c r="W1230" s="80"/>
      <c r="Y1230" s="80"/>
      <c r="Z1230" s="230"/>
      <c r="AB1230" s="82"/>
      <c r="AC1230" s="80"/>
      <c r="AE1230" s="80"/>
      <c r="AG1230" s="249"/>
      <c r="AH1230" s="83"/>
      <c r="AI1230" s="80"/>
      <c r="AJ1230" s="95"/>
      <c r="AK1230" s="80"/>
      <c r="AM1230" s="80"/>
      <c r="AO1230" s="84"/>
      <c r="AQ1230" s="80"/>
      <c r="AS1230" s="80"/>
      <c r="AU1230" s="80"/>
      <c r="AV1230" s="80"/>
      <c r="AX1230" s="80"/>
      <c r="AY1230" s="80"/>
      <c r="AZ1230" s="80"/>
      <c r="BA1230" s="80"/>
      <c r="BB1230" s="157"/>
      <c r="BC1230" s="157"/>
      <c r="BD1230" s="123"/>
    </row>
    <row r="1231" spans="2:56" s="79" customFormat="1" x14ac:dyDescent="0.2">
      <c r="B1231" s="85"/>
      <c r="C1231" s="85"/>
      <c r="D1231" s="85"/>
      <c r="E1231" s="85"/>
      <c r="F1231" s="137"/>
      <c r="G1231" s="85"/>
      <c r="J1231" s="83"/>
      <c r="K1231" s="80"/>
      <c r="M1231" s="81"/>
      <c r="O1231" s="80"/>
      <c r="Q1231" s="80"/>
      <c r="S1231" s="80"/>
      <c r="U1231" s="80"/>
      <c r="W1231" s="80"/>
      <c r="Y1231" s="80"/>
      <c r="Z1231" s="230"/>
      <c r="AB1231" s="82"/>
      <c r="AC1231" s="80"/>
      <c r="AE1231" s="80"/>
      <c r="AG1231" s="249"/>
      <c r="AH1231" s="83"/>
      <c r="AI1231" s="80"/>
      <c r="AJ1231" s="95"/>
      <c r="AK1231" s="80"/>
      <c r="AM1231" s="80"/>
      <c r="AO1231" s="84"/>
      <c r="AQ1231" s="80"/>
      <c r="AS1231" s="80"/>
      <c r="AU1231" s="80"/>
      <c r="AV1231" s="80"/>
      <c r="AX1231" s="80"/>
      <c r="AY1231" s="80"/>
      <c r="AZ1231" s="80"/>
      <c r="BA1231" s="80"/>
      <c r="BB1231" s="157"/>
      <c r="BC1231" s="157"/>
      <c r="BD1231" s="123"/>
    </row>
    <row r="1232" spans="2:56" s="79" customFormat="1" x14ac:dyDescent="0.2">
      <c r="B1232" s="85"/>
      <c r="C1232" s="85"/>
      <c r="D1232" s="85"/>
      <c r="E1232" s="85"/>
      <c r="F1232" s="137"/>
      <c r="G1232" s="85"/>
      <c r="J1232" s="83"/>
      <c r="K1232" s="80"/>
      <c r="M1232" s="81"/>
      <c r="O1232" s="80"/>
      <c r="Q1232" s="80"/>
      <c r="S1232" s="80"/>
      <c r="U1232" s="80"/>
      <c r="W1232" s="80"/>
      <c r="Y1232" s="80"/>
      <c r="Z1232" s="230"/>
      <c r="AB1232" s="82"/>
      <c r="AC1232" s="80"/>
      <c r="AE1232" s="80"/>
      <c r="AG1232" s="249"/>
      <c r="AH1232" s="83"/>
      <c r="AI1232" s="80"/>
      <c r="AJ1232" s="95"/>
      <c r="AK1232" s="80"/>
      <c r="AM1232" s="80"/>
      <c r="AO1232" s="84"/>
      <c r="AQ1232" s="80"/>
      <c r="AS1232" s="80"/>
      <c r="AU1232" s="80"/>
      <c r="AV1232" s="80"/>
      <c r="AX1232" s="80"/>
      <c r="AY1232" s="80"/>
      <c r="AZ1232" s="80"/>
      <c r="BA1232" s="80"/>
      <c r="BB1232" s="157"/>
      <c r="BC1232" s="157"/>
      <c r="BD1232" s="123"/>
    </row>
    <row r="1233" spans="2:56" s="79" customFormat="1" x14ac:dyDescent="0.2">
      <c r="B1233" s="85"/>
      <c r="C1233" s="85"/>
      <c r="D1233" s="85"/>
      <c r="E1233" s="85"/>
      <c r="F1233" s="137"/>
      <c r="G1233" s="85"/>
      <c r="J1233" s="83"/>
      <c r="K1233" s="80"/>
      <c r="M1233" s="81"/>
      <c r="O1233" s="80"/>
      <c r="Q1233" s="80"/>
      <c r="S1233" s="80"/>
      <c r="U1233" s="80"/>
      <c r="W1233" s="80"/>
      <c r="Y1233" s="80"/>
      <c r="Z1233" s="230"/>
      <c r="AB1233" s="82"/>
      <c r="AC1233" s="80"/>
      <c r="AE1233" s="80"/>
      <c r="AG1233" s="249"/>
      <c r="AH1233" s="83"/>
      <c r="AI1233" s="80"/>
      <c r="AJ1233" s="95"/>
      <c r="AK1233" s="80"/>
      <c r="AM1233" s="80"/>
      <c r="AO1233" s="84"/>
      <c r="AQ1233" s="80"/>
      <c r="AS1233" s="80"/>
      <c r="AU1233" s="80"/>
      <c r="AV1233" s="80"/>
      <c r="AX1233" s="80"/>
      <c r="AY1233" s="80"/>
      <c r="AZ1233" s="80"/>
      <c r="BA1233" s="80"/>
      <c r="BB1233" s="157"/>
      <c r="BC1233" s="157"/>
      <c r="BD1233" s="123"/>
    </row>
    <row r="1234" spans="2:56" s="79" customFormat="1" x14ac:dyDescent="0.2">
      <c r="B1234" s="85"/>
      <c r="C1234" s="85"/>
      <c r="D1234" s="85"/>
      <c r="E1234" s="85"/>
      <c r="F1234" s="137"/>
      <c r="G1234" s="85"/>
      <c r="J1234" s="83"/>
      <c r="K1234" s="80"/>
      <c r="M1234" s="81"/>
      <c r="O1234" s="80"/>
      <c r="Q1234" s="80"/>
      <c r="S1234" s="80"/>
      <c r="U1234" s="80"/>
      <c r="W1234" s="80"/>
      <c r="Y1234" s="80"/>
      <c r="Z1234" s="230"/>
      <c r="AB1234" s="82"/>
      <c r="AC1234" s="80"/>
      <c r="AE1234" s="80"/>
      <c r="AG1234" s="249"/>
      <c r="AH1234" s="83"/>
      <c r="AI1234" s="80"/>
      <c r="AJ1234" s="95"/>
      <c r="AK1234" s="80"/>
      <c r="AM1234" s="80"/>
      <c r="AO1234" s="84"/>
      <c r="AQ1234" s="80"/>
      <c r="AS1234" s="80"/>
      <c r="AU1234" s="80"/>
      <c r="AV1234" s="80"/>
      <c r="AX1234" s="80"/>
      <c r="AY1234" s="80"/>
      <c r="AZ1234" s="80"/>
      <c r="BA1234" s="80"/>
      <c r="BB1234" s="157"/>
      <c r="BC1234" s="157"/>
      <c r="BD1234" s="123"/>
    </row>
    <row r="1235" spans="2:56" s="79" customFormat="1" x14ac:dyDescent="0.2">
      <c r="B1235" s="85"/>
      <c r="C1235" s="85"/>
      <c r="D1235" s="85"/>
      <c r="E1235" s="85"/>
      <c r="F1235" s="137"/>
      <c r="G1235" s="85"/>
      <c r="J1235" s="83"/>
      <c r="K1235" s="80"/>
      <c r="M1235" s="81"/>
      <c r="O1235" s="80"/>
      <c r="Q1235" s="80"/>
      <c r="S1235" s="80"/>
      <c r="U1235" s="80"/>
      <c r="W1235" s="80"/>
      <c r="Y1235" s="80"/>
      <c r="Z1235" s="230"/>
      <c r="AB1235" s="82"/>
      <c r="AC1235" s="80"/>
      <c r="AE1235" s="80"/>
      <c r="AG1235" s="249"/>
      <c r="AH1235" s="83"/>
      <c r="AI1235" s="80"/>
      <c r="AJ1235" s="95"/>
      <c r="AK1235" s="80"/>
      <c r="AM1235" s="80"/>
      <c r="AO1235" s="84"/>
      <c r="AQ1235" s="80"/>
      <c r="AS1235" s="80"/>
      <c r="AU1235" s="80"/>
      <c r="AV1235" s="80"/>
      <c r="AX1235" s="80"/>
      <c r="AY1235" s="80"/>
      <c r="AZ1235" s="80"/>
      <c r="BA1235" s="80"/>
      <c r="BB1235" s="157"/>
      <c r="BC1235" s="157"/>
      <c r="BD1235" s="123"/>
    </row>
    <row r="1236" spans="2:56" s="79" customFormat="1" x14ac:dyDescent="0.2">
      <c r="B1236" s="85"/>
      <c r="C1236" s="85"/>
      <c r="D1236" s="85"/>
      <c r="E1236" s="85"/>
      <c r="F1236" s="137"/>
      <c r="G1236" s="85"/>
      <c r="J1236" s="83"/>
      <c r="K1236" s="80"/>
      <c r="M1236" s="81"/>
      <c r="O1236" s="80"/>
      <c r="Q1236" s="80"/>
      <c r="S1236" s="80"/>
      <c r="U1236" s="80"/>
      <c r="W1236" s="80"/>
      <c r="Y1236" s="80"/>
      <c r="Z1236" s="230"/>
      <c r="AB1236" s="82"/>
      <c r="AC1236" s="80"/>
      <c r="AE1236" s="80"/>
      <c r="AG1236" s="249"/>
      <c r="AH1236" s="83"/>
      <c r="AI1236" s="80"/>
      <c r="AJ1236" s="95"/>
      <c r="AK1236" s="80"/>
      <c r="AM1236" s="80"/>
      <c r="AO1236" s="84"/>
      <c r="AQ1236" s="80"/>
      <c r="AS1236" s="80"/>
      <c r="AU1236" s="80"/>
      <c r="AV1236" s="80"/>
      <c r="AX1236" s="80"/>
      <c r="AY1236" s="80"/>
      <c r="AZ1236" s="80"/>
      <c r="BA1236" s="80"/>
      <c r="BB1236" s="157"/>
      <c r="BC1236" s="157"/>
      <c r="BD1236" s="123"/>
    </row>
    <row r="1237" spans="2:56" s="79" customFormat="1" x14ac:dyDescent="0.2">
      <c r="B1237" s="85"/>
      <c r="C1237" s="85"/>
      <c r="D1237" s="85"/>
      <c r="E1237" s="85"/>
      <c r="F1237" s="137"/>
      <c r="G1237" s="85"/>
      <c r="J1237" s="83"/>
      <c r="K1237" s="80"/>
      <c r="M1237" s="81"/>
      <c r="O1237" s="80"/>
      <c r="Q1237" s="80"/>
      <c r="S1237" s="80"/>
      <c r="U1237" s="80"/>
      <c r="W1237" s="80"/>
      <c r="Y1237" s="80"/>
      <c r="Z1237" s="230"/>
      <c r="AB1237" s="82"/>
      <c r="AC1237" s="80"/>
      <c r="AE1237" s="80"/>
      <c r="AG1237" s="249"/>
      <c r="AH1237" s="83"/>
      <c r="AI1237" s="80"/>
      <c r="AJ1237" s="95"/>
      <c r="AK1237" s="80"/>
      <c r="AM1237" s="80"/>
      <c r="AO1237" s="84"/>
      <c r="AQ1237" s="80"/>
      <c r="AS1237" s="80"/>
      <c r="AU1237" s="80"/>
      <c r="AV1237" s="80"/>
      <c r="AX1237" s="80"/>
      <c r="AY1237" s="80"/>
      <c r="AZ1237" s="80"/>
      <c r="BA1237" s="80"/>
      <c r="BB1237" s="157"/>
      <c r="BC1237" s="157"/>
      <c r="BD1237" s="123"/>
    </row>
    <row r="1238" spans="2:56" s="79" customFormat="1" x14ac:dyDescent="0.2">
      <c r="B1238" s="85"/>
      <c r="C1238" s="85"/>
      <c r="D1238" s="85"/>
      <c r="E1238" s="85"/>
      <c r="F1238" s="137"/>
      <c r="G1238" s="85"/>
      <c r="J1238" s="83"/>
      <c r="K1238" s="80"/>
      <c r="M1238" s="81"/>
      <c r="O1238" s="80"/>
      <c r="Q1238" s="80"/>
      <c r="S1238" s="80"/>
      <c r="U1238" s="80"/>
      <c r="W1238" s="80"/>
      <c r="Y1238" s="80"/>
      <c r="Z1238" s="230"/>
      <c r="AB1238" s="82"/>
      <c r="AC1238" s="80"/>
      <c r="AE1238" s="80"/>
      <c r="AG1238" s="249"/>
      <c r="AH1238" s="83"/>
      <c r="AI1238" s="80"/>
      <c r="AJ1238" s="95"/>
      <c r="AK1238" s="80"/>
      <c r="AM1238" s="80"/>
      <c r="AO1238" s="84"/>
      <c r="AQ1238" s="80"/>
      <c r="AS1238" s="80"/>
      <c r="AU1238" s="80"/>
      <c r="AV1238" s="80"/>
      <c r="AX1238" s="80"/>
      <c r="AY1238" s="80"/>
      <c r="AZ1238" s="80"/>
      <c r="BA1238" s="80"/>
      <c r="BB1238" s="157"/>
      <c r="BC1238" s="157"/>
      <c r="BD1238" s="123"/>
    </row>
    <row r="1239" spans="2:56" s="79" customFormat="1" x14ac:dyDescent="0.2">
      <c r="B1239" s="85"/>
      <c r="C1239" s="85"/>
      <c r="D1239" s="85"/>
      <c r="E1239" s="85"/>
      <c r="F1239" s="137"/>
      <c r="G1239" s="85"/>
      <c r="J1239" s="83"/>
      <c r="K1239" s="80"/>
      <c r="M1239" s="81"/>
      <c r="O1239" s="80"/>
      <c r="Q1239" s="80"/>
      <c r="S1239" s="80"/>
      <c r="U1239" s="80"/>
      <c r="W1239" s="80"/>
      <c r="Y1239" s="80"/>
      <c r="Z1239" s="230"/>
      <c r="AB1239" s="82"/>
      <c r="AC1239" s="80"/>
      <c r="AE1239" s="80"/>
      <c r="AG1239" s="249"/>
      <c r="AH1239" s="83"/>
      <c r="AI1239" s="80"/>
      <c r="AJ1239" s="95"/>
      <c r="AK1239" s="80"/>
      <c r="AM1239" s="80"/>
      <c r="AO1239" s="84"/>
      <c r="AQ1239" s="80"/>
      <c r="AS1239" s="80"/>
      <c r="AU1239" s="80"/>
      <c r="AV1239" s="80"/>
      <c r="AX1239" s="80"/>
      <c r="AY1239" s="80"/>
      <c r="AZ1239" s="80"/>
      <c r="BA1239" s="80"/>
      <c r="BB1239" s="157"/>
      <c r="BC1239" s="157"/>
      <c r="BD1239" s="123"/>
    </row>
    <row r="1240" spans="2:56" s="79" customFormat="1" x14ac:dyDescent="0.2">
      <c r="B1240" s="85"/>
      <c r="C1240" s="85"/>
      <c r="D1240" s="85"/>
      <c r="E1240" s="85"/>
      <c r="F1240" s="137"/>
      <c r="G1240" s="85"/>
      <c r="J1240" s="83"/>
      <c r="K1240" s="80"/>
      <c r="M1240" s="81"/>
      <c r="O1240" s="80"/>
      <c r="Q1240" s="80"/>
      <c r="S1240" s="80"/>
      <c r="U1240" s="80"/>
      <c r="W1240" s="80"/>
      <c r="Y1240" s="80"/>
      <c r="Z1240" s="230"/>
      <c r="AB1240" s="82"/>
      <c r="AC1240" s="80"/>
      <c r="AE1240" s="80"/>
      <c r="AG1240" s="249"/>
      <c r="AH1240" s="83"/>
      <c r="AI1240" s="80"/>
      <c r="AJ1240" s="95"/>
      <c r="AK1240" s="80"/>
      <c r="AM1240" s="80"/>
      <c r="AO1240" s="84"/>
      <c r="AQ1240" s="80"/>
      <c r="AS1240" s="80"/>
      <c r="AU1240" s="80"/>
      <c r="AV1240" s="80"/>
      <c r="AX1240" s="80"/>
      <c r="AY1240" s="80"/>
      <c r="AZ1240" s="80"/>
      <c r="BA1240" s="80"/>
      <c r="BB1240" s="157"/>
      <c r="BC1240" s="157"/>
      <c r="BD1240" s="123"/>
    </row>
    <row r="1241" spans="2:56" s="79" customFormat="1" x14ac:dyDescent="0.2">
      <c r="B1241" s="85"/>
      <c r="C1241" s="85"/>
      <c r="D1241" s="85"/>
      <c r="E1241" s="85"/>
      <c r="F1241" s="137"/>
      <c r="G1241" s="85"/>
      <c r="J1241" s="83"/>
      <c r="K1241" s="80"/>
      <c r="M1241" s="81"/>
      <c r="O1241" s="80"/>
      <c r="Q1241" s="80"/>
      <c r="S1241" s="80"/>
      <c r="U1241" s="80"/>
      <c r="W1241" s="80"/>
      <c r="Y1241" s="80"/>
      <c r="Z1241" s="230"/>
      <c r="AB1241" s="82"/>
      <c r="AC1241" s="80"/>
      <c r="AE1241" s="80"/>
      <c r="AG1241" s="249"/>
      <c r="AH1241" s="83"/>
      <c r="AI1241" s="80"/>
      <c r="AJ1241" s="95"/>
      <c r="AK1241" s="80"/>
      <c r="AM1241" s="80"/>
      <c r="AO1241" s="84"/>
      <c r="AQ1241" s="80"/>
      <c r="AS1241" s="80"/>
      <c r="AU1241" s="80"/>
      <c r="AV1241" s="80"/>
      <c r="AX1241" s="80"/>
      <c r="AY1241" s="80"/>
      <c r="AZ1241" s="80"/>
      <c r="BA1241" s="80"/>
      <c r="BB1241" s="157"/>
      <c r="BC1241" s="157"/>
      <c r="BD1241" s="123"/>
    </row>
    <row r="1242" spans="2:56" s="79" customFormat="1" x14ac:dyDescent="0.2">
      <c r="B1242" s="85"/>
      <c r="C1242" s="85"/>
      <c r="D1242" s="85"/>
      <c r="E1242" s="85"/>
      <c r="F1242" s="137"/>
      <c r="G1242" s="85"/>
      <c r="J1242" s="83"/>
      <c r="K1242" s="80"/>
      <c r="M1242" s="81"/>
      <c r="O1242" s="80"/>
      <c r="Q1242" s="80"/>
      <c r="S1242" s="80"/>
      <c r="U1242" s="80"/>
      <c r="W1242" s="80"/>
      <c r="Y1242" s="80"/>
      <c r="Z1242" s="230"/>
      <c r="AB1242" s="82"/>
      <c r="AC1242" s="80"/>
      <c r="AE1242" s="80"/>
      <c r="AG1242" s="249"/>
      <c r="AH1242" s="83"/>
      <c r="AI1242" s="80"/>
      <c r="AJ1242" s="95"/>
      <c r="AK1242" s="80"/>
      <c r="AM1242" s="80"/>
      <c r="AO1242" s="84"/>
      <c r="AQ1242" s="80"/>
      <c r="AS1242" s="80"/>
      <c r="AU1242" s="80"/>
      <c r="AV1242" s="80"/>
      <c r="AX1242" s="80"/>
      <c r="AY1242" s="80"/>
      <c r="AZ1242" s="80"/>
      <c r="BA1242" s="80"/>
      <c r="BB1242" s="157"/>
      <c r="BC1242" s="157"/>
      <c r="BD1242" s="123"/>
    </row>
    <row r="1243" spans="2:56" s="79" customFormat="1" x14ac:dyDescent="0.2">
      <c r="B1243" s="85"/>
      <c r="C1243" s="85"/>
      <c r="D1243" s="85"/>
      <c r="E1243" s="85"/>
      <c r="F1243" s="137"/>
      <c r="G1243" s="85"/>
      <c r="J1243" s="83"/>
      <c r="K1243" s="80"/>
      <c r="M1243" s="81"/>
      <c r="O1243" s="80"/>
      <c r="Q1243" s="80"/>
      <c r="S1243" s="80"/>
      <c r="U1243" s="80"/>
      <c r="W1243" s="80"/>
      <c r="Y1243" s="80"/>
      <c r="Z1243" s="230"/>
      <c r="AB1243" s="82"/>
      <c r="AC1243" s="80"/>
      <c r="AE1243" s="80"/>
      <c r="AG1243" s="249"/>
      <c r="AH1243" s="83"/>
      <c r="AI1243" s="80"/>
      <c r="AJ1243" s="95"/>
      <c r="AK1243" s="80"/>
      <c r="AM1243" s="80"/>
      <c r="AO1243" s="84"/>
      <c r="AQ1243" s="80"/>
      <c r="AS1243" s="80"/>
      <c r="AU1243" s="80"/>
      <c r="AV1243" s="80"/>
      <c r="AX1243" s="80"/>
      <c r="AY1243" s="80"/>
      <c r="AZ1243" s="80"/>
      <c r="BA1243" s="80"/>
      <c r="BB1243" s="157"/>
      <c r="BC1243" s="157"/>
      <c r="BD1243" s="123"/>
    </row>
    <row r="1244" spans="2:56" s="79" customFormat="1" x14ac:dyDescent="0.2">
      <c r="B1244" s="85"/>
      <c r="C1244" s="85"/>
      <c r="D1244" s="85"/>
      <c r="E1244" s="85"/>
      <c r="F1244" s="137"/>
      <c r="G1244" s="85"/>
      <c r="J1244" s="83"/>
      <c r="K1244" s="80"/>
      <c r="M1244" s="81"/>
      <c r="O1244" s="80"/>
      <c r="Q1244" s="80"/>
      <c r="S1244" s="80"/>
      <c r="U1244" s="80"/>
      <c r="W1244" s="80"/>
      <c r="Y1244" s="80"/>
      <c r="Z1244" s="230"/>
      <c r="AB1244" s="82"/>
      <c r="AC1244" s="80"/>
      <c r="AE1244" s="80"/>
      <c r="AG1244" s="249"/>
      <c r="AH1244" s="83"/>
      <c r="AI1244" s="80"/>
      <c r="AJ1244" s="95"/>
      <c r="AK1244" s="80"/>
      <c r="AM1244" s="80"/>
      <c r="AO1244" s="84"/>
      <c r="AQ1244" s="80"/>
      <c r="AS1244" s="80"/>
      <c r="AU1244" s="80"/>
      <c r="AV1244" s="80"/>
      <c r="AX1244" s="80"/>
      <c r="AY1244" s="80"/>
      <c r="AZ1244" s="80"/>
      <c r="BA1244" s="80"/>
      <c r="BB1244" s="157"/>
      <c r="BC1244" s="157"/>
      <c r="BD1244" s="123"/>
    </row>
    <row r="1245" spans="2:56" s="79" customFormat="1" x14ac:dyDescent="0.2">
      <c r="B1245" s="85"/>
      <c r="C1245" s="85"/>
      <c r="D1245" s="85"/>
      <c r="E1245" s="85"/>
      <c r="F1245" s="137"/>
      <c r="G1245" s="85"/>
      <c r="J1245" s="83"/>
      <c r="K1245" s="80"/>
      <c r="M1245" s="81"/>
      <c r="O1245" s="80"/>
      <c r="Q1245" s="80"/>
      <c r="S1245" s="80"/>
      <c r="U1245" s="80"/>
      <c r="W1245" s="80"/>
      <c r="Y1245" s="80"/>
      <c r="Z1245" s="230"/>
      <c r="AB1245" s="82"/>
      <c r="AC1245" s="80"/>
      <c r="AE1245" s="80"/>
      <c r="AG1245" s="249"/>
      <c r="AH1245" s="83"/>
      <c r="AI1245" s="80"/>
      <c r="AJ1245" s="95"/>
      <c r="AK1245" s="80"/>
      <c r="AM1245" s="80"/>
      <c r="AO1245" s="84"/>
      <c r="AQ1245" s="80"/>
      <c r="AS1245" s="80"/>
      <c r="AU1245" s="80"/>
      <c r="AV1245" s="80"/>
      <c r="AX1245" s="80"/>
      <c r="AY1245" s="80"/>
      <c r="AZ1245" s="80"/>
      <c r="BA1245" s="80"/>
      <c r="BB1245" s="157"/>
      <c r="BC1245" s="157"/>
      <c r="BD1245" s="123"/>
    </row>
    <row r="1246" spans="2:56" s="79" customFormat="1" x14ac:dyDescent="0.2">
      <c r="B1246" s="85"/>
      <c r="C1246" s="85"/>
      <c r="D1246" s="85"/>
      <c r="E1246" s="85"/>
      <c r="F1246" s="137"/>
      <c r="G1246" s="85"/>
      <c r="J1246" s="83"/>
      <c r="K1246" s="80"/>
      <c r="M1246" s="81"/>
      <c r="O1246" s="80"/>
      <c r="Q1246" s="80"/>
      <c r="S1246" s="80"/>
      <c r="U1246" s="80"/>
      <c r="W1246" s="80"/>
      <c r="Y1246" s="80"/>
      <c r="Z1246" s="230"/>
      <c r="AB1246" s="82"/>
      <c r="AC1246" s="80"/>
      <c r="AE1246" s="80"/>
      <c r="AG1246" s="249"/>
      <c r="AH1246" s="83"/>
      <c r="AI1246" s="80"/>
      <c r="AJ1246" s="95"/>
      <c r="AK1246" s="80"/>
      <c r="AM1246" s="80"/>
      <c r="AO1246" s="84"/>
      <c r="AQ1246" s="80"/>
      <c r="AS1246" s="80"/>
      <c r="AU1246" s="80"/>
      <c r="AV1246" s="80"/>
      <c r="AX1246" s="80"/>
      <c r="AY1246" s="80"/>
      <c r="AZ1246" s="80"/>
      <c r="BA1246" s="80"/>
      <c r="BB1246" s="157"/>
      <c r="BC1246" s="157"/>
      <c r="BD1246" s="123"/>
    </row>
    <row r="1247" spans="2:56" s="79" customFormat="1" x14ac:dyDescent="0.2">
      <c r="B1247" s="85"/>
      <c r="C1247" s="85"/>
      <c r="D1247" s="85"/>
      <c r="E1247" s="85"/>
      <c r="F1247" s="137"/>
      <c r="G1247" s="85"/>
      <c r="J1247" s="83"/>
      <c r="K1247" s="80"/>
      <c r="M1247" s="81"/>
      <c r="O1247" s="80"/>
      <c r="Q1247" s="80"/>
      <c r="S1247" s="80"/>
      <c r="U1247" s="80"/>
      <c r="W1247" s="80"/>
      <c r="Y1247" s="80"/>
      <c r="Z1247" s="230"/>
      <c r="AB1247" s="82"/>
      <c r="AC1247" s="80"/>
      <c r="AE1247" s="80"/>
      <c r="AG1247" s="249"/>
      <c r="AH1247" s="83"/>
      <c r="AI1247" s="80"/>
      <c r="AJ1247" s="95"/>
      <c r="AK1247" s="80"/>
      <c r="AM1247" s="80"/>
      <c r="AO1247" s="84"/>
      <c r="AQ1247" s="80"/>
      <c r="AS1247" s="80"/>
      <c r="AU1247" s="80"/>
      <c r="AV1247" s="80"/>
      <c r="AX1247" s="80"/>
      <c r="AY1247" s="80"/>
      <c r="AZ1247" s="80"/>
      <c r="BA1247" s="80"/>
      <c r="BB1247" s="157"/>
      <c r="BC1247" s="157"/>
      <c r="BD1247" s="123"/>
    </row>
    <row r="1248" spans="2:56" s="79" customFormat="1" x14ac:dyDescent="0.2">
      <c r="B1248" s="85"/>
      <c r="C1248" s="85"/>
      <c r="D1248" s="85"/>
      <c r="E1248" s="85"/>
      <c r="F1248" s="137"/>
      <c r="G1248" s="85"/>
      <c r="J1248" s="83"/>
      <c r="K1248" s="80"/>
      <c r="M1248" s="81"/>
      <c r="O1248" s="80"/>
      <c r="Q1248" s="80"/>
      <c r="S1248" s="80"/>
      <c r="U1248" s="80"/>
      <c r="W1248" s="80"/>
      <c r="Y1248" s="80"/>
      <c r="Z1248" s="230"/>
      <c r="AB1248" s="82"/>
      <c r="AC1248" s="80"/>
      <c r="AE1248" s="80"/>
      <c r="AG1248" s="249"/>
      <c r="AH1248" s="83"/>
      <c r="AI1248" s="80"/>
      <c r="AJ1248" s="95"/>
      <c r="AK1248" s="80"/>
      <c r="AM1248" s="80"/>
      <c r="AO1248" s="84"/>
      <c r="AQ1248" s="80"/>
      <c r="AS1248" s="80"/>
      <c r="AU1248" s="80"/>
      <c r="AV1248" s="80"/>
      <c r="AX1248" s="80"/>
      <c r="AY1248" s="80"/>
      <c r="AZ1248" s="80"/>
      <c r="BA1248" s="80"/>
      <c r="BB1248" s="157"/>
      <c r="BC1248" s="157"/>
      <c r="BD1248" s="123"/>
    </row>
    <row r="1249" spans="2:56" s="79" customFormat="1" x14ac:dyDescent="0.2">
      <c r="B1249" s="85"/>
      <c r="C1249" s="85"/>
      <c r="D1249" s="85"/>
      <c r="E1249" s="85"/>
      <c r="F1249" s="137"/>
      <c r="G1249" s="85"/>
      <c r="J1249" s="83"/>
      <c r="K1249" s="80"/>
      <c r="M1249" s="81"/>
      <c r="O1249" s="80"/>
      <c r="Q1249" s="80"/>
      <c r="S1249" s="80"/>
      <c r="U1249" s="80"/>
      <c r="W1249" s="80"/>
      <c r="Y1249" s="80"/>
      <c r="Z1249" s="230"/>
      <c r="AB1249" s="82"/>
      <c r="AC1249" s="80"/>
      <c r="AE1249" s="80"/>
      <c r="AG1249" s="249"/>
      <c r="AH1249" s="83"/>
      <c r="AI1249" s="80"/>
      <c r="AJ1249" s="95"/>
      <c r="AK1249" s="80"/>
      <c r="AM1249" s="80"/>
      <c r="AO1249" s="84"/>
      <c r="AQ1249" s="80"/>
      <c r="AS1249" s="80"/>
      <c r="AU1249" s="80"/>
      <c r="AV1249" s="80"/>
      <c r="AX1249" s="80"/>
      <c r="AY1249" s="80"/>
      <c r="AZ1249" s="80"/>
      <c r="BA1249" s="80"/>
      <c r="BB1249" s="157"/>
      <c r="BC1249" s="157"/>
      <c r="BD1249" s="123"/>
    </row>
    <row r="1250" spans="2:56" s="79" customFormat="1" x14ac:dyDescent="0.2">
      <c r="B1250" s="85"/>
      <c r="C1250" s="85"/>
      <c r="D1250" s="85"/>
      <c r="E1250" s="85"/>
      <c r="F1250" s="137"/>
      <c r="G1250" s="85"/>
      <c r="J1250" s="83"/>
      <c r="K1250" s="80"/>
      <c r="M1250" s="81"/>
      <c r="O1250" s="80"/>
      <c r="Q1250" s="80"/>
      <c r="S1250" s="80"/>
      <c r="U1250" s="80"/>
      <c r="W1250" s="80"/>
      <c r="Y1250" s="80"/>
      <c r="Z1250" s="230"/>
      <c r="AB1250" s="82"/>
      <c r="AC1250" s="80"/>
      <c r="AE1250" s="80"/>
      <c r="AG1250" s="249"/>
      <c r="AH1250" s="83"/>
      <c r="AI1250" s="80"/>
      <c r="AJ1250" s="95"/>
      <c r="AK1250" s="80"/>
      <c r="AM1250" s="80"/>
      <c r="AO1250" s="84"/>
      <c r="AQ1250" s="80"/>
      <c r="AS1250" s="80"/>
      <c r="AU1250" s="80"/>
      <c r="AV1250" s="80"/>
      <c r="AX1250" s="80"/>
      <c r="AY1250" s="80"/>
      <c r="AZ1250" s="80"/>
      <c r="BA1250" s="80"/>
      <c r="BB1250" s="157"/>
      <c r="BC1250" s="157"/>
      <c r="BD1250" s="123"/>
    </row>
    <row r="1251" spans="2:56" s="79" customFormat="1" x14ac:dyDescent="0.2">
      <c r="B1251" s="85"/>
      <c r="C1251" s="85"/>
      <c r="D1251" s="85"/>
      <c r="E1251" s="85"/>
      <c r="F1251" s="137"/>
      <c r="G1251" s="85"/>
      <c r="J1251" s="83"/>
      <c r="K1251" s="80"/>
      <c r="M1251" s="81"/>
      <c r="O1251" s="80"/>
      <c r="Q1251" s="80"/>
      <c r="S1251" s="80"/>
      <c r="U1251" s="80"/>
      <c r="W1251" s="80"/>
      <c r="Y1251" s="80"/>
      <c r="Z1251" s="230"/>
      <c r="AB1251" s="82"/>
      <c r="AC1251" s="80"/>
      <c r="AE1251" s="80"/>
      <c r="AG1251" s="249"/>
      <c r="AH1251" s="83"/>
      <c r="AI1251" s="80"/>
      <c r="AJ1251" s="95"/>
      <c r="AK1251" s="80"/>
      <c r="AM1251" s="80"/>
      <c r="AO1251" s="84"/>
      <c r="AQ1251" s="80"/>
      <c r="AS1251" s="80"/>
      <c r="AU1251" s="80"/>
      <c r="AV1251" s="80"/>
      <c r="AX1251" s="80"/>
      <c r="AY1251" s="80"/>
      <c r="AZ1251" s="80"/>
      <c r="BA1251" s="80"/>
      <c r="BB1251" s="157"/>
      <c r="BC1251" s="157"/>
      <c r="BD1251" s="123"/>
    </row>
    <row r="1252" spans="2:56" s="79" customFormat="1" x14ac:dyDescent="0.2">
      <c r="B1252" s="85"/>
      <c r="C1252" s="85"/>
      <c r="D1252" s="85"/>
      <c r="E1252" s="85"/>
      <c r="F1252" s="137"/>
      <c r="G1252" s="85"/>
      <c r="J1252" s="83"/>
      <c r="K1252" s="80"/>
      <c r="M1252" s="81"/>
      <c r="O1252" s="80"/>
      <c r="Q1252" s="80"/>
      <c r="S1252" s="80"/>
      <c r="U1252" s="80"/>
      <c r="W1252" s="80"/>
      <c r="Y1252" s="80"/>
      <c r="Z1252" s="230"/>
      <c r="AB1252" s="82"/>
      <c r="AC1252" s="80"/>
      <c r="AE1252" s="80"/>
      <c r="AG1252" s="249"/>
      <c r="AH1252" s="83"/>
      <c r="AI1252" s="80"/>
      <c r="AJ1252" s="95"/>
      <c r="AK1252" s="80"/>
      <c r="AM1252" s="80"/>
      <c r="AO1252" s="84"/>
      <c r="AQ1252" s="80"/>
      <c r="AS1252" s="80"/>
      <c r="AU1252" s="80"/>
      <c r="AV1252" s="80"/>
      <c r="AX1252" s="80"/>
      <c r="AY1252" s="80"/>
      <c r="AZ1252" s="80"/>
      <c r="BA1252" s="80"/>
      <c r="BB1252" s="157"/>
      <c r="BC1252" s="157"/>
      <c r="BD1252" s="123"/>
    </row>
    <row r="1253" spans="2:56" s="79" customFormat="1" x14ac:dyDescent="0.2">
      <c r="B1253" s="85"/>
      <c r="C1253" s="85"/>
      <c r="D1253" s="85"/>
      <c r="E1253" s="85"/>
      <c r="F1253" s="137"/>
      <c r="G1253" s="85"/>
      <c r="J1253" s="83"/>
      <c r="K1253" s="80"/>
      <c r="M1253" s="81"/>
      <c r="O1253" s="80"/>
      <c r="Q1253" s="80"/>
      <c r="S1253" s="80"/>
      <c r="U1253" s="80"/>
      <c r="W1253" s="80"/>
      <c r="Y1253" s="80"/>
      <c r="Z1253" s="230"/>
      <c r="AB1253" s="82"/>
      <c r="AC1253" s="80"/>
      <c r="AE1253" s="80"/>
      <c r="AG1253" s="249"/>
      <c r="AH1253" s="83"/>
      <c r="AI1253" s="80"/>
      <c r="AJ1253" s="95"/>
      <c r="AK1253" s="80"/>
      <c r="AM1253" s="80"/>
      <c r="AO1253" s="84"/>
      <c r="AQ1253" s="80"/>
      <c r="AS1253" s="80"/>
      <c r="AU1253" s="80"/>
      <c r="AV1253" s="80"/>
      <c r="AX1253" s="80"/>
      <c r="AY1253" s="80"/>
      <c r="AZ1253" s="80"/>
      <c r="BA1253" s="80"/>
      <c r="BB1253" s="157"/>
      <c r="BC1253" s="157"/>
      <c r="BD1253" s="123"/>
    </row>
    <row r="1254" spans="2:56" s="79" customFormat="1" x14ac:dyDescent="0.2">
      <c r="B1254" s="85"/>
      <c r="C1254" s="85"/>
      <c r="D1254" s="85"/>
      <c r="E1254" s="85"/>
      <c r="F1254" s="137"/>
      <c r="G1254" s="85"/>
      <c r="J1254" s="83"/>
      <c r="K1254" s="80"/>
      <c r="M1254" s="81"/>
      <c r="O1254" s="80"/>
      <c r="Q1254" s="80"/>
      <c r="S1254" s="80"/>
      <c r="U1254" s="80"/>
      <c r="W1254" s="80"/>
      <c r="Y1254" s="80"/>
      <c r="Z1254" s="230"/>
      <c r="AB1254" s="82"/>
      <c r="AC1254" s="80"/>
      <c r="AE1254" s="80"/>
      <c r="AG1254" s="249"/>
      <c r="AH1254" s="83"/>
      <c r="AI1254" s="80"/>
      <c r="AJ1254" s="95"/>
      <c r="AK1254" s="80"/>
      <c r="AM1254" s="80"/>
      <c r="AO1254" s="84"/>
      <c r="AQ1254" s="80"/>
      <c r="AS1254" s="80"/>
      <c r="AU1254" s="80"/>
      <c r="AV1254" s="80"/>
      <c r="AX1254" s="80"/>
      <c r="AY1254" s="80"/>
      <c r="AZ1254" s="80"/>
      <c r="BA1254" s="80"/>
      <c r="BB1254" s="157"/>
      <c r="BC1254" s="157"/>
      <c r="BD1254" s="123"/>
    </row>
    <row r="1255" spans="2:56" s="79" customFormat="1" x14ac:dyDescent="0.2">
      <c r="B1255" s="85"/>
      <c r="C1255" s="85"/>
      <c r="D1255" s="85"/>
      <c r="E1255" s="85"/>
      <c r="F1255" s="137"/>
      <c r="G1255" s="85"/>
      <c r="J1255" s="83"/>
      <c r="K1255" s="80"/>
      <c r="M1255" s="81"/>
      <c r="O1255" s="80"/>
      <c r="Q1255" s="80"/>
      <c r="S1255" s="80"/>
      <c r="U1255" s="80"/>
      <c r="W1255" s="80"/>
      <c r="Y1255" s="80"/>
      <c r="Z1255" s="230"/>
      <c r="AB1255" s="82"/>
      <c r="AC1255" s="80"/>
      <c r="AE1255" s="80"/>
      <c r="AG1255" s="249"/>
      <c r="AH1255" s="83"/>
      <c r="AI1255" s="80"/>
      <c r="AJ1255" s="95"/>
      <c r="AK1255" s="80"/>
      <c r="AM1255" s="80"/>
      <c r="AO1255" s="84"/>
      <c r="AQ1255" s="80"/>
      <c r="AS1255" s="80"/>
      <c r="AU1255" s="80"/>
      <c r="AV1255" s="80"/>
      <c r="AX1255" s="80"/>
      <c r="AY1255" s="80"/>
      <c r="AZ1255" s="80"/>
      <c r="BA1255" s="80"/>
      <c r="BB1255" s="157"/>
      <c r="BC1255" s="157"/>
      <c r="BD1255" s="123"/>
    </row>
    <row r="1256" spans="2:56" s="79" customFormat="1" x14ac:dyDescent="0.2">
      <c r="B1256" s="85"/>
      <c r="C1256" s="85"/>
      <c r="D1256" s="85"/>
      <c r="E1256" s="85"/>
      <c r="F1256" s="137"/>
      <c r="G1256" s="85"/>
      <c r="J1256" s="83"/>
      <c r="K1256" s="80"/>
      <c r="M1256" s="81"/>
      <c r="O1256" s="80"/>
      <c r="Q1256" s="80"/>
      <c r="S1256" s="80"/>
      <c r="U1256" s="80"/>
      <c r="W1256" s="80"/>
      <c r="Y1256" s="80"/>
      <c r="Z1256" s="230"/>
      <c r="AB1256" s="82"/>
      <c r="AC1256" s="80"/>
      <c r="AE1256" s="80"/>
      <c r="AG1256" s="249"/>
      <c r="AH1256" s="83"/>
      <c r="AI1256" s="80"/>
      <c r="AJ1256" s="95"/>
      <c r="AK1256" s="80"/>
      <c r="AM1256" s="80"/>
      <c r="AO1256" s="84"/>
      <c r="AQ1256" s="80"/>
      <c r="AS1256" s="80"/>
      <c r="AU1256" s="80"/>
      <c r="AV1256" s="80"/>
      <c r="AX1256" s="80"/>
      <c r="AY1256" s="80"/>
      <c r="AZ1256" s="80"/>
      <c r="BA1256" s="80"/>
      <c r="BB1256" s="157"/>
      <c r="BC1256" s="157"/>
      <c r="BD1256" s="123"/>
    </row>
    <row r="1257" spans="2:56" s="79" customFormat="1" x14ac:dyDescent="0.2">
      <c r="B1257" s="85"/>
      <c r="C1257" s="85"/>
      <c r="D1257" s="85"/>
      <c r="E1257" s="85"/>
      <c r="F1257" s="137"/>
      <c r="G1257" s="85"/>
      <c r="J1257" s="83"/>
      <c r="K1257" s="80"/>
      <c r="M1257" s="81"/>
      <c r="O1257" s="80"/>
      <c r="Q1257" s="80"/>
      <c r="S1257" s="80"/>
      <c r="U1257" s="80"/>
      <c r="W1257" s="80"/>
      <c r="Y1257" s="80"/>
      <c r="Z1257" s="230"/>
      <c r="AB1257" s="82"/>
      <c r="AC1257" s="80"/>
      <c r="AE1257" s="80"/>
      <c r="AG1257" s="249"/>
      <c r="AH1257" s="83"/>
      <c r="AI1257" s="80"/>
      <c r="AJ1257" s="95"/>
      <c r="AK1257" s="80"/>
      <c r="AM1257" s="80"/>
      <c r="AO1257" s="84"/>
      <c r="AQ1257" s="80"/>
      <c r="AS1257" s="80"/>
      <c r="AU1257" s="80"/>
      <c r="AV1257" s="80"/>
      <c r="AX1257" s="80"/>
      <c r="AY1257" s="80"/>
      <c r="AZ1257" s="80"/>
      <c r="BA1257" s="80"/>
      <c r="BB1257" s="157"/>
      <c r="BC1257" s="157"/>
      <c r="BD1257" s="123"/>
    </row>
    <row r="1258" spans="2:56" s="79" customFormat="1" x14ac:dyDescent="0.2">
      <c r="B1258" s="85"/>
      <c r="C1258" s="85"/>
      <c r="D1258" s="85"/>
      <c r="E1258" s="85"/>
      <c r="F1258" s="137"/>
      <c r="G1258" s="85"/>
      <c r="J1258" s="83"/>
      <c r="K1258" s="80"/>
      <c r="M1258" s="81"/>
      <c r="O1258" s="80"/>
      <c r="Q1258" s="80"/>
      <c r="S1258" s="80"/>
      <c r="U1258" s="80"/>
      <c r="W1258" s="80"/>
      <c r="Y1258" s="80"/>
      <c r="Z1258" s="230"/>
      <c r="AB1258" s="82"/>
      <c r="AC1258" s="80"/>
      <c r="AE1258" s="80"/>
      <c r="AG1258" s="249"/>
      <c r="AH1258" s="83"/>
      <c r="AI1258" s="80"/>
      <c r="AJ1258" s="95"/>
      <c r="AK1258" s="80"/>
      <c r="AM1258" s="80"/>
      <c r="AO1258" s="84"/>
      <c r="AQ1258" s="80"/>
      <c r="AS1258" s="80"/>
      <c r="AU1258" s="80"/>
      <c r="AV1258" s="80"/>
      <c r="AX1258" s="80"/>
      <c r="AY1258" s="80"/>
      <c r="AZ1258" s="80"/>
      <c r="BA1258" s="80"/>
      <c r="BB1258" s="157"/>
      <c r="BC1258" s="157"/>
      <c r="BD1258" s="123"/>
    </row>
    <row r="1259" spans="2:56" s="79" customFormat="1" x14ac:dyDescent="0.2">
      <c r="B1259" s="85"/>
      <c r="C1259" s="85"/>
      <c r="D1259" s="85"/>
      <c r="E1259" s="85"/>
      <c r="F1259" s="137"/>
      <c r="G1259" s="85"/>
      <c r="J1259" s="83"/>
      <c r="K1259" s="80"/>
      <c r="M1259" s="81"/>
      <c r="O1259" s="80"/>
      <c r="Q1259" s="80"/>
      <c r="S1259" s="80"/>
      <c r="U1259" s="80"/>
      <c r="W1259" s="80"/>
      <c r="Y1259" s="80"/>
      <c r="Z1259" s="230"/>
      <c r="AB1259" s="82"/>
      <c r="AC1259" s="80"/>
      <c r="AE1259" s="80"/>
      <c r="AG1259" s="249"/>
      <c r="AH1259" s="83"/>
      <c r="AI1259" s="80"/>
      <c r="AJ1259" s="95"/>
      <c r="AK1259" s="80"/>
      <c r="AM1259" s="80"/>
      <c r="AO1259" s="84"/>
      <c r="AQ1259" s="80"/>
      <c r="AS1259" s="80"/>
      <c r="AU1259" s="80"/>
      <c r="AV1259" s="80"/>
      <c r="AX1259" s="80"/>
      <c r="AY1259" s="80"/>
      <c r="AZ1259" s="80"/>
      <c r="BA1259" s="80"/>
      <c r="BB1259" s="157"/>
      <c r="BC1259" s="157"/>
      <c r="BD1259" s="123"/>
    </row>
    <row r="1260" spans="2:56" s="79" customFormat="1" x14ac:dyDescent="0.2">
      <c r="B1260" s="85"/>
      <c r="C1260" s="85"/>
      <c r="D1260" s="85"/>
      <c r="E1260" s="85"/>
      <c r="F1260" s="137"/>
      <c r="G1260" s="85"/>
      <c r="J1260" s="83"/>
      <c r="K1260" s="80"/>
      <c r="M1260" s="81"/>
      <c r="O1260" s="80"/>
      <c r="Q1260" s="80"/>
      <c r="S1260" s="80"/>
      <c r="U1260" s="80"/>
      <c r="W1260" s="80"/>
      <c r="Y1260" s="80"/>
      <c r="Z1260" s="230"/>
      <c r="AB1260" s="82"/>
      <c r="AC1260" s="80"/>
      <c r="AE1260" s="80"/>
      <c r="AG1260" s="249"/>
      <c r="AH1260" s="83"/>
      <c r="AI1260" s="80"/>
      <c r="AJ1260" s="95"/>
      <c r="AK1260" s="80"/>
      <c r="AM1260" s="80"/>
      <c r="AO1260" s="84"/>
      <c r="AQ1260" s="80"/>
      <c r="AS1260" s="80"/>
      <c r="AU1260" s="80"/>
      <c r="AV1260" s="80"/>
      <c r="AX1260" s="80"/>
      <c r="AY1260" s="80"/>
      <c r="AZ1260" s="80"/>
      <c r="BA1260" s="80"/>
      <c r="BB1260" s="157"/>
      <c r="BC1260" s="157"/>
      <c r="BD1260" s="123"/>
    </row>
    <row r="1261" spans="2:56" s="79" customFormat="1" x14ac:dyDescent="0.2">
      <c r="B1261" s="85"/>
      <c r="C1261" s="85"/>
      <c r="D1261" s="85"/>
      <c r="E1261" s="85"/>
      <c r="F1261" s="137"/>
      <c r="G1261" s="85"/>
      <c r="J1261" s="83"/>
      <c r="K1261" s="80"/>
      <c r="M1261" s="81"/>
      <c r="O1261" s="80"/>
      <c r="Q1261" s="80"/>
      <c r="S1261" s="80"/>
      <c r="U1261" s="80"/>
      <c r="W1261" s="80"/>
      <c r="Y1261" s="80"/>
      <c r="Z1261" s="230"/>
      <c r="AB1261" s="82"/>
      <c r="AC1261" s="80"/>
      <c r="AE1261" s="80"/>
      <c r="AG1261" s="249"/>
      <c r="AH1261" s="83"/>
      <c r="AI1261" s="80"/>
      <c r="AJ1261" s="95"/>
      <c r="AK1261" s="80"/>
      <c r="AM1261" s="80"/>
      <c r="AO1261" s="84"/>
      <c r="AQ1261" s="80"/>
      <c r="AS1261" s="80"/>
      <c r="AU1261" s="80"/>
      <c r="AV1261" s="80"/>
      <c r="AX1261" s="80"/>
      <c r="AY1261" s="80"/>
      <c r="AZ1261" s="80"/>
      <c r="BA1261" s="80"/>
      <c r="BB1261" s="157"/>
      <c r="BC1261" s="157"/>
      <c r="BD1261" s="123"/>
    </row>
    <row r="1262" spans="2:56" s="79" customFormat="1" x14ac:dyDescent="0.2">
      <c r="B1262" s="85"/>
      <c r="C1262" s="85"/>
      <c r="D1262" s="85"/>
      <c r="E1262" s="85"/>
      <c r="F1262" s="137"/>
      <c r="G1262" s="85"/>
      <c r="J1262" s="83"/>
      <c r="K1262" s="80"/>
      <c r="M1262" s="81"/>
      <c r="O1262" s="80"/>
      <c r="Q1262" s="80"/>
      <c r="S1262" s="80"/>
      <c r="U1262" s="80"/>
      <c r="W1262" s="80"/>
      <c r="Y1262" s="80"/>
      <c r="Z1262" s="230"/>
      <c r="AB1262" s="82"/>
      <c r="AC1262" s="80"/>
      <c r="AE1262" s="80"/>
      <c r="AG1262" s="249"/>
      <c r="AH1262" s="83"/>
      <c r="AI1262" s="80"/>
      <c r="AJ1262" s="95"/>
      <c r="AK1262" s="80"/>
      <c r="AM1262" s="80"/>
      <c r="AO1262" s="84"/>
      <c r="AQ1262" s="80"/>
      <c r="AS1262" s="80"/>
      <c r="AU1262" s="80"/>
      <c r="AV1262" s="80"/>
      <c r="AX1262" s="80"/>
      <c r="AY1262" s="80"/>
      <c r="AZ1262" s="80"/>
      <c r="BA1262" s="80"/>
      <c r="BB1262" s="157"/>
      <c r="BC1262" s="157"/>
      <c r="BD1262" s="123"/>
    </row>
    <row r="1263" spans="2:56" s="79" customFormat="1" x14ac:dyDescent="0.2">
      <c r="B1263" s="85"/>
      <c r="C1263" s="85"/>
      <c r="D1263" s="85"/>
      <c r="E1263" s="85"/>
      <c r="F1263" s="137"/>
      <c r="G1263" s="85"/>
      <c r="J1263" s="83"/>
      <c r="K1263" s="80"/>
      <c r="M1263" s="81"/>
      <c r="O1263" s="80"/>
      <c r="Q1263" s="80"/>
      <c r="S1263" s="80"/>
      <c r="U1263" s="80"/>
      <c r="W1263" s="80"/>
      <c r="Y1263" s="80"/>
      <c r="Z1263" s="230"/>
      <c r="AB1263" s="82"/>
      <c r="AC1263" s="80"/>
      <c r="AE1263" s="80"/>
      <c r="AG1263" s="249"/>
      <c r="AH1263" s="83"/>
      <c r="AI1263" s="80"/>
      <c r="AJ1263" s="95"/>
      <c r="AK1263" s="80"/>
      <c r="AM1263" s="80"/>
      <c r="AO1263" s="84"/>
      <c r="AQ1263" s="80"/>
      <c r="AS1263" s="80"/>
      <c r="AU1263" s="80"/>
      <c r="AV1263" s="80"/>
      <c r="AX1263" s="80"/>
      <c r="AY1263" s="80"/>
      <c r="AZ1263" s="80"/>
      <c r="BA1263" s="80"/>
      <c r="BB1263" s="157"/>
      <c r="BC1263" s="157"/>
      <c r="BD1263" s="123"/>
    </row>
    <row r="1264" spans="2:56" s="79" customFormat="1" x14ac:dyDescent="0.2">
      <c r="B1264" s="85"/>
      <c r="C1264" s="85"/>
      <c r="D1264" s="85"/>
      <c r="E1264" s="85"/>
      <c r="F1264" s="137"/>
      <c r="G1264" s="85"/>
      <c r="J1264" s="83"/>
      <c r="K1264" s="80"/>
      <c r="M1264" s="81"/>
      <c r="O1264" s="80"/>
      <c r="Q1264" s="80"/>
      <c r="S1264" s="80"/>
      <c r="U1264" s="80"/>
      <c r="W1264" s="80"/>
      <c r="Y1264" s="80"/>
      <c r="Z1264" s="230"/>
      <c r="AB1264" s="82"/>
      <c r="AC1264" s="80"/>
      <c r="AE1264" s="80"/>
      <c r="AG1264" s="249"/>
      <c r="AH1264" s="83"/>
      <c r="AI1264" s="80"/>
      <c r="AJ1264" s="95"/>
      <c r="AK1264" s="80"/>
      <c r="AM1264" s="80"/>
      <c r="AO1264" s="84"/>
      <c r="AQ1264" s="80"/>
      <c r="AS1264" s="80"/>
      <c r="AU1264" s="80"/>
      <c r="AV1264" s="80"/>
      <c r="AX1264" s="80"/>
      <c r="AY1264" s="80"/>
      <c r="AZ1264" s="80"/>
      <c r="BA1264" s="80"/>
      <c r="BB1264" s="157"/>
      <c r="BC1264" s="157"/>
      <c r="BD1264" s="123"/>
    </row>
    <row r="1265" spans="2:56" s="79" customFormat="1" x14ac:dyDescent="0.2">
      <c r="B1265" s="85"/>
      <c r="C1265" s="85"/>
      <c r="D1265" s="85"/>
      <c r="E1265" s="85"/>
      <c r="F1265" s="137"/>
      <c r="G1265" s="85"/>
      <c r="J1265" s="83"/>
      <c r="K1265" s="80"/>
      <c r="M1265" s="81"/>
      <c r="O1265" s="80"/>
      <c r="Q1265" s="80"/>
      <c r="S1265" s="80"/>
      <c r="U1265" s="80"/>
      <c r="W1265" s="80"/>
      <c r="Y1265" s="80"/>
      <c r="Z1265" s="230"/>
      <c r="AB1265" s="82"/>
      <c r="AC1265" s="80"/>
      <c r="AE1265" s="80"/>
      <c r="AG1265" s="249"/>
      <c r="AH1265" s="83"/>
      <c r="AI1265" s="80"/>
      <c r="AJ1265" s="95"/>
      <c r="AK1265" s="80"/>
      <c r="AM1265" s="80"/>
      <c r="AO1265" s="84"/>
      <c r="AQ1265" s="80"/>
      <c r="AS1265" s="80"/>
      <c r="AU1265" s="80"/>
      <c r="AV1265" s="80"/>
      <c r="AX1265" s="80"/>
      <c r="AY1265" s="80"/>
      <c r="AZ1265" s="80"/>
      <c r="BA1265" s="80"/>
      <c r="BB1265" s="157"/>
      <c r="BC1265" s="157"/>
      <c r="BD1265" s="123"/>
    </row>
    <row r="1266" spans="2:56" s="79" customFormat="1" x14ac:dyDescent="0.2">
      <c r="B1266" s="85"/>
      <c r="C1266" s="85"/>
      <c r="D1266" s="85"/>
      <c r="E1266" s="85"/>
      <c r="F1266" s="137"/>
      <c r="G1266" s="85"/>
      <c r="J1266" s="83"/>
      <c r="K1266" s="80"/>
      <c r="M1266" s="81"/>
      <c r="O1266" s="80"/>
      <c r="Q1266" s="80"/>
      <c r="S1266" s="80"/>
      <c r="U1266" s="80"/>
      <c r="W1266" s="80"/>
      <c r="Y1266" s="80"/>
      <c r="Z1266" s="230"/>
      <c r="AB1266" s="82"/>
      <c r="AC1266" s="80"/>
      <c r="AE1266" s="80"/>
      <c r="AG1266" s="249"/>
      <c r="AH1266" s="83"/>
      <c r="AI1266" s="80"/>
      <c r="AJ1266" s="95"/>
      <c r="AK1266" s="80"/>
      <c r="AM1266" s="80"/>
      <c r="AO1266" s="84"/>
      <c r="AQ1266" s="80"/>
      <c r="AS1266" s="80"/>
      <c r="AU1266" s="80"/>
      <c r="AV1266" s="80"/>
      <c r="AX1266" s="80"/>
      <c r="AY1266" s="80"/>
      <c r="AZ1266" s="80"/>
      <c r="BA1266" s="80"/>
      <c r="BB1266" s="157"/>
      <c r="BC1266" s="157"/>
      <c r="BD1266" s="123"/>
    </row>
    <row r="1267" spans="2:56" s="79" customFormat="1" x14ac:dyDescent="0.2">
      <c r="B1267" s="85"/>
      <c r="C1267" s="85"/>
      <c r="D1267" s="85"/>
      <c r="E1267" s="85"/>
      <c r="F1267" s="137"/>
      <c r="G1267" s="85"/>
      <c r="J1267" s="83"/>
      <c r="K1267" s="80"/>
      <c r="M1267" s="81"/>
      <c r="O1267" s="80"/>
      <c r="Q1267" s="80"/>
      <c r="S1267" s="80"/>
      <c r="U1267" s="80"/>
      <c r="W1267" s="80"/>
      <c r="Y1267" s="80"/>
      <c r="Z1267" s="230"/>
      <c r="AB1267" s="82"/>
      <c r="AC1267" s="80"/>
      <c r="AE1267" s="80"/>
      <c r="AG1267" s="249"/>
      <c r="AH1267" s="83"/>
      <c r="AI1267" s="80"/>
      <c r="AJ1267" s="95"/>
      <c r="AK1267" s="80"/>
      <c r="AM1267" s="80"/>
      <c r="AO1267" s="84"/>
      <c r="AQ1267" s="80"/>
      <c r="AS1267" s="80"/>
      <c r="AU1267" s="80"/>
      <c r="AV1267" s="80"/>
      <c r="AX1267" s="80"/>
      <c r="AY1267" s="80"/>
      <c r="AZ1267" s="80"/>
      <c r="BA1267" s="80"/>
      <c r="BB1267" s="157"/>
      <c r="BC1267" s="157"/>
      <c r="BD1267" s="123"/>
    </row>
    <row r="1268" spans="2:56" s="79" customFormat="1" x14ac:dyDescent="0.2">
      <c r="B1268" s="85"/>
      <c r="C1268" s="85"/>
      <c r="D1268" s="85"/>
      <c r="E1268" s="85"/>
      <c r="F1268" s="137"/>
      <c r="G1268" s="85"/>
      <c r="J1268" s="83"/>
      <c r="K1268" s="80"/>
      <c r="M1268" s="81"/>
      <c r="O1268" s="80"/>
      <c r="Q1268" s="80"/>
      <c r="S1268" s="80"/>
      <c r="U1268" s="80"/>
      <c r="W1268" s="80"/>
      <c r="Y1268" s="80"/>
      <c r="Z1268" s="230"/>
      <c r="AB1268" s="82"/>
      <c r="AC1268" s="80"/>
      <c r="AE1268" s="80"/>
      <c r="AG1268" s="249"/>
      <c r="AH1268" s="83"/>
      <c r="AI1268" s="80"/>
      <c r="AJ1268" s="95"/>
      <c r="AK1268" s="80"/>
      <c r="AM1268" s="80"/>
      <c r="AO1268" s="84"/>
      <c r="AQ1268" s="80"/>
      <c r="AS1268" s="80"/>
      <c r="AU1268" s="80"/>
      <c r="AV1268" s="80"/>
      <c r="AX1268" s="80"/>
      <c r="AY1268" s="80"/>
      <c r="AZ1268" s="80"/>
      <c r="BA1268" s="80"/>
      <c r="BB1268" s="157"/>
      <c r="BC1268" s="157"/>
      <c r="BD1268" s="123"/>
    </row>
    <row r="1269" spans="2:56" s="79" customFormat="1" x14ac:dyDescent="0.2">
      <c r="B1269" s="85"/>
      <c r="C1269" s="85"/>
      <c r="D1269" s="85"/>
      <c r="E1269" s="85"/>
      <c r="F1269" s="137"/>
      <c r="G1269" s="85"/>
      <c r="J1269" s="83"/>
      <c r="K1269" s="80"/>
      <c r="M1269" s="81"/>
      <c r="O1269" s="80"/>
      <c r="Q1269" s="80"/>
      <c r="S1269" s="80"/>
      <c r="U1269" s="80"/>
      <c r="W1269" s="80"/>
      <c r="Y1269" s="80"/>
      <c r="Z1269" s="230"/>
      <c r="AB1269" s="82"/>
      <c r="AC1269" s="80"/>
      <c r="AE1269" s="80"/>
      <c r="AG1269" s="249"/>
      <c r="AH1269" s="83"/>
      <c r="AI1269" s="80"/>
      <c r="AJ1269" s="95"/>
      <c r="AK1269" s="80"/>
      <c r="AM1269" s="80"/>
      <c r="AO1269" s="84"/>
      <c r="AQ1269" s="80"/>
      <c r="AS1269" s="80"/>
      <c r="AU1269" s="80"/>
      <c r="AV1269" s="80"/>
      <c r="AX1269" s="80"/>
      <c r="AY1269" s="80"/>
      <c r="AZ1269" s="80"/>
      <c r="BA1269" s="80"/>
      <c r="BB1269" s="157"/>
      <c r="BC1269" s="157"/>
      <c r="BD1269" s="123"/>
    </row>
    <row r="1270" spans="2:56" s="79" customFormat="1" x14ac:dyDescent="0.2">
      <c r="B1270" s="85"/>
      <c r="C1270" s="85"/>
      <c r="D1270" s="85"/>
      <c r="E1270" s="85"/>
      <c r="F1270" s="137"/>
      <c r="G1270" s="85"/>
      <c r="J1270" s="83"/>
      <c r="K1270" s="80"/>
      <c r="M1270" s="81"/>
      <c r="O1270" s="80"/>
      <c r="Q1270" s="80"/>
      <c r="S1270" s="80"/>
      <c r="U1270" s="80"/>
      <c r="W1270" s="80"/>
      <c r="Y1270" s="80"/>
      <c r="Z1270" s="230"/>
      <c r="AB1270" s="82"/>
      <c r="AC1270" s="80"/>
      <c r="AE1270" s="80"/>
      <c r="AG1270" s="249"/>
      <c r="AH1270" s="83"/>
      <c r="AI1270" s="80"/>
      <c r="AJ1270" s="95"/>
      <c r="AK1270" s="80"/>
      <c r="AM1270" s="80"/>
      <c r="AO1270" s="84"/>
      <c r="AQ1270" s="80"/>
      <c r="AS1270" s="80"/>
      <c r="AU1270" s="80"/>
      <c r="AV1270" s="80"/>
      <c r="AX1270" s="80"/>
      <c r="AY1270" s="80"/>
      <c r="AZ1270" s="80"/>
      <c r="BA1270" s="80"/>
      <c r="BB1270" s="157"/>
      <c r="BC1270" s="157"/>
      <c r="BD1270" s="123"/>
    </row>
    <row r="1271" spans="2:56" s="79" customFormat="1" x14ac:dyDescent="0.2">
      <c r="B1271" s="85"/>
      <c r="C1271" s="85"/>
      <c r="D1271" s="85"/>
      <c r="E1271" s="85"/>
      <c r="F1271" s="137"/>
      <c r="G1271" s="85"/>
      <c r="J1271" s="83"/>
      <c r="K1271" s="80"/>
      <c r="M1271" s="81"/>
      <c r="O1271" s="80"/>
      <c r="Q1271" s="80"/>
      <c r="S1271" s="80"/>
      <c r="U1271" s="80"/>
      <c r="W1271" s="80"/>
      <c r="Y1271" s="80"/>
      <c r="Z1271" s="230"/>
      <c r="AB1271" s="82"/>
      <c r="AC1271" s="80"/>
      <c r="AE1271" s="80"/>
      <c r="AG1271" s="249"/>
      <c r="AH1271" s="83"/>
      <c r="AI1271" s="80"/>
      <c r="AJ1271" s="95"/>
      <c r="AK1271" s="80"/>
      <c r="AM1271" s="80"/>
      <c r="AO1271" s="84"/>
      <c r="AQ1271" s="80"/>
      <c r="AS1271" s="80"/>
      <c r="AU1271" s="80"/>
      <c r="AV1271" s="80"/>
      <c r="AX1271" s="80"/>
      <c r="AY1271" s="80"/>
      <c r="AZ1271" s="80"/>
      <c r="BA1271" s="80"/>
      <c r="BB1271" s="157"/>
      <c r="BC1271" s="157"/>
      <c r="BD1271" s="123"/>
    </row>
    <row r="1272" spans="2:56" s="79" customFormat="1" x14ac:dyDescent="0.2">
      <c r="B1272" s="85"/>
      <c r="C1272" s="85"/>
      <c r="D1272" s="85"/>
      <c r="E1272" s="85"/>
      <c r="F1272" s="137"/>
      <c r="G1272" s="85"/>
      <c r="J1272" s="83"/>
      <c r="K1272" s="80"/>
      <c r="M1272" s="81"/>
      <c r="O1272" s="80"/>
      <c r="Q1272" s="80"/>
      <c r="S1272" s="80"/>
      <c r="U1272" s="80"/>
      <c r="W1272" s="80"/>
      <c r="Y1272" s="80"/>
      <c r="Z1272" s="230"/>
      <c r="AB1272" s="82"/>
      <c r="AC1272" s="80"/>
      <c r="AE1272" s="80"/>
      <c r="AG1272" s="249"/>
      <c r="AH1272" s="83"/>
      <c r="AI1272" s="80"/>
      <c r="AJ1272" s="95"/>
      <c r="AK1272" s="80"/>
      <c r="AM1272" s="80"/>
      <c r="AO1272" s="84"/>
      <c r="AQ1272" s="80"/>
      <c r="AS1272" s="80"/>
      <c r="AU1272" s="80"/>
      <c r="AV1272" s="80"/>
      <c r="AX1272" s="80"/>
      <c r="AY1272" s="80"/>
      <c r="AZ1272" s="80"/>
      <c r="BA1272" s="80"/>
      <c r="BB1272" s="157"/>
      <c r="BC1272" s="157"/>
      <c r="BD1272" s="123"/>
    </row>
    <row r="1273" spans="2:56" s="79" customFormat="1" x14ac:dyDescent="0.2">
      <c r="B1273" s="85"/>
      <c r="C1273" s="85"/>
      <c r="D1273" s="85"/>
      <c r="E1273" s="85"/>
      <c r="F1273" s="137"/>
      <c r="G1273" s="85"/>
      <c r="J1273" s="83"/>
      <c r="K1273" s="80"/>
      <c r="M1273" s="81"/>
      <c r="O1273" s="80"/>
      <c r="Q1273" s="80"/>
      <c r="S1273" s="80"/>
      <c r="U1273" s="80"/>
      <c r="W1273" s="80"/>
      <c r="Y1273" s="80"/>
      <c r="Z1273" s="230"/>
      <c r="AB1273" s="82"/>
      <c r="AC1273" s="80"/>
      <c r="AE1273" s="80"/>
      <c r="AG1273" s="249"/>
      <c r="AH1273" s="83"/>
      <c r="AI1273" s="80"/>
      <c r="AJ1273" s="95"/>
      <c r="AK1273" s="80"/>
      <c r="AM1273" s="80"/>
      <c r="AO1273" s="84"/>
      <c r="AQ1273" s="80"/>
      <c r="AS1273" s="80"/>
      <c r="AU1273" s="80"/>
      <c r="AV1273" s="80"/>
      <c r="AX1273" s="80"/>
      <c r="AY1273" s="80"/>
      <c r="AZ1273" s="80"/>
      <c r="BA1273" s="80"/>
      <c r="BB1273" s="157"/>
      <c r="BC1273" s="157"/>
      <c r="BD1273" s="123"/>
    </row>
    <row r="1274" spans="2:56" s="79" customFormat="1" x14ac:dyDescent="0.2">
      <c r="B1274" s="85"/>
      <c r="C1274" s="85"/>
      <c r="D1274" s="85"/>
      <c r="E1274" s="85"/>
      <c r="F1274" s="137"/>
      <c r="G1274" s="85"/>
      <c r="J1274" s="83"/>
      <c r="K1274" s="80"/>
      <c r="M1274" s="81"/>
      <c r="O1274" s="80"/>
      <c r="Q1274" s="80"/>
      <c r="S1274" s="80"/>
      <c r="U1274" s="80"/>
      <c r="W1274" s="80"/>
      <c r="Y1274" s="80"/>
      <c r="Z1274" s="230"/>
      <c r="AB1274" s="82"/>
      <c r="AC1274" s="80"/>
      <c r="AE1274" s="80"/>
      <c r="AG1274" s="249"/>
      <c r="AH1274" s="83"/>
      <c r="AI1274" s="80"/>
      <c r="AJ1274" s="95"/>
      <c r="AK1274" s="80"/>
      <c r="AM1274" s="80"/>
      <c r="AO1274" s="84"/>
      <c r="AQ1274" s="80"/>
      <c r="AS1274" s="80"/>
      <c r="AU1274" s="80"/>
      <c r="AV1274" s="80"/>
      <c r="AX1274" s="80"/>
      <c r="AY1274" s="80"/>
      <c r="AZ1274" s="80"/>
      <c r="BA1274" s="80"/>
      <c r="BB1274" s="157"/>
      <c r="BC1274" s="157"/>
      <c r="BD1274" s="123"/>
    </row>
    <row r="1275" spans="2:56" s="79" customFormat="1" x14ac:dyDescent="0.2">
      <c r="B1275" s="85"/>
      <c r="C1275" s="85"/>
      <c r="D1275" s="85"/>
      <c r="E1275" s="85"/>
      <c r="F1275" s="137"/>
      <c r="G1275" s="85"/>
      <c r="J1275" s="83"/>
      <c r="K1275" s="80"/>
      <c r="M1275" s="81"/>
      <c r="O1275" s="80"/>
      <c r="Q1275" s="80"/>
      <c r="S1275" s="80"/>
      <c r="U1275" s="80"/>
      <c r="W1275" s="80"/>
      <c r="Y1275" s="80"/>
      <c r="Z1275" s="230"/>
      <c r="AB1275" s="82"/>
      <c r="AC1275" s="80"/>
      <c r="AE1275" s="80"/>
      <c r="AG1275" s="249"/>
      <c r="AH1275" s="83"/>
      <c r="AI1275" s="80"/>
      <c r="AJ1275" s="95"/>
      <c r="AK1275" s="80"/>
      <c r="AM1275" s="80"/>
      <c r="AO1275" s="84"/>
      <c r="AQ1275" s="80"/>
      <c r="AS1275" s="80"/>
      <c r="AU1275" s="80"/>
      <c r="AV1275" s="80"/>
      <c r="AX1275" s="80"/>
      <c r="AY1275" s="80"/>
      <c r="AZ1275" s="80"/>
      <c r="BA1275" s="80"/>
      <c r="BB1275" s="157"/>
      <c r="BC1275" s="157"/>
      <c r="BD1275" s="123"/>
    </row>
    <row r="1276" spans="2:56" s="79" customFormat="1" x14ac:dyDescent="0.2">
      <c r="B1276" s="85"/>
      <c r="C1276" s="85"/>
      <c r="D1276" s="85"/>
      <c r="E1276" s="85"/>
      <c r="F1276" s="137"/>
      <c r="G1276" s="85"/>
      <c r="J1276" s="83"/>
      <c r="K1276" s="80"/>
      <c r="M1276" s="81"/>
      <c r="O1276" s="80"/>
      <c r="Q1276" s="80"/>
      <c r="S1276" s="80"/>
      <c r="U1276" s="80"/>
      <c r="W1276" s="80"/>
      <c r="Y1276" s="80"/>
      <c r="Z1276" s="230"/>
      <c r="AB1276" s="82"/>
      <c r="AC1276" s="80"/>
      <c r="AE1276" s="80"/>
      <c r="AG1276" s="249"/>
      <c r="AH1276" s="83"/>
      <c r="AI1276" s="80"/>
      <c r="AJ1276" s="95"/>
      <c r="AK1276" s="80"/>
      <c r="AM1276" s="80"/>
      <c r="AO1276" s="84"/>
      <c r="AQ1276" s="80"/>
      <c r="AS1276" s="80"/>
      <c r="AU1276" s="80"/>
      <c r="AV1276" s="80"/>
      <c r="AX1276" s="80"/>
      <c r="AY1276" s="80"/>
      <c r="AZ1276" s="80"/>
      <c r="BA1276" s="80"/>
      <c r="BB1276" s="157"/>
      <c r="BC1276" s="157"/>
      <c r="BD1276" s="123"/>
    </row>
    <row r="1277" spans="2:56" s="79" customFormat="1" x14ac:dyDescent="0.2">
      <c r="B1277" s="85"/>
      <c r="C1277" s="85"/>
      <c r="D1277" s="85"/>
      <c r="E1277" s="85"/>
      <c r="F1277" s="137"/>
      <c r="G1277" s="85"/>
      <c r="J1277" s="83"/>
      <c r="K1277" s="80"/>
      <c r="M1277" s="81"/>
      <c r="O1277" s="80"/>
      <c r="Q1277" s="80"/>
      <c r="S1277" s="80"/>
      <c r="U1277" s="80"/>
      <c r="W1277" s="80"/>
      <c r="Y1277" s="80"/>
      <c r="Z1277" s="230"/>
      <c r="AB1277" s="82"/>
      <c r="AC1277" s="80"/>
      <c r="AE1277" s="80"/>
      <c r="AG1277" s="249"/>
      <c r="AH1277" s="83"/>
      <c r="AI1277" s="80"/>
      <c r="AJ1277" s="95"/>
      <c r="AK1277" s="80"/>
      <c r="AM1277" s="80"/>
      <c r="AO1277" s="84"/>
      <c r="AQ1277" s="80"/>
      <c r="AS1277" s="80"/>
      <c r="AU1277" s="80"/>
      <c r="AV1277" s="80"/>
      <c r="AX1277" s="80"/>
      <c r="AY1277" s="80"/>
      <c r="AZ1277" s="80"/>
      <c r="BA1277" s="80"/>
      <c r="BB1277" s="157"/>
      <c r="BC1277" s="157"/>
      <c r="BD1277" s="123"/>
    </row>
    <row r="1278" spans="2:56" s="79" customFormat="1" x14ac:dyDescent="0.2">
      <c r="B1278" s="85"/>
      <c r="C1278" s="85"/>
      <c r="D1278" s="85"/>
      <c r="E1278" s="85"/>
      <c r="F1278" s="137"/>
      <c r="G1278" s="85"/>
      <c r="J1278" s="83"/>
      <c r="K1278" s="80"/>
      <c r="M1278" s="81"/>
      <c r="O1278" s="80"/>
      <c r="Q1278" s="80"/>
      <c r="S1278" s="80"/>
      <c r="U1278" s="80"/>
      <c r="W1278" s="80"/>
      <c r="Y1278" s="80"/>
      <c r="Z1278" s="230"/>
      <c r="AB1278" s="82"/>
      <c r="AC1278" s="80"/>
      <c r="AE1278" s="80"/>
      <c r="AG1278" s="249"/>
      <c r="AH1278" s="83"/>
      <c r="AI1278" s="80"/>
      <c r="AJ1278" s="95"/>
      <c r="AK1278" s="80"/>
      <c r="AM1278" s="80"/>
      <c r="AO1278" s="84"/>
      <c r="AQ1278" s="80"/>
      <c r="AS1278" s="80"/>
      <c r="AU1278" s="80"/>
      <c r="AV1278" s="80"/>
      <c r="AX1278" s="80"/>
      <c r="AY1278" s="80"/>
      <c r="AZ1278" s="80"/>
      <c r="BA1278" s="80"/>
      <c r="BB1278" s="157"/>
      <c r="BC1278" s="157"/>
      <c r="BD1278" s="123"/>
    </row>
    <row r="1279" spans="2:56" s="79" customFormat="1" x14ac:dyDescent="0.2">
      <c r="B1279" s="85"/>
      <c r="C1279" s="85"/>
      <c r="D1279" s="85"/>
      <c r="E1279" s="85"/>
      <c r="F1279" s="137"/>
      <c r="G1279" s="85"/>
      <c r="J1279" s="83"/>
      <c r="K1279" s="80"/>
      <c r="M1279" s="81"/>
      <c r="O1279" s="80"/>
      <c r="Q1279" s="80"/>
      <c r="S1279" s="80"/>
      <c r="U1279" s="80"/>
      <c r="W1279" s="80"/>
      <c r="Y1279" s="80"/>
      <c r="Z1279" s="230"/>
      <c r="AB1279" s="82"/>
      <c r="AC1279" s="80"/>
      <c r="AE1279" s="80"/>
      <c r="AG1279" s="249"/>
      <c r="AH1279" s="83"/>
      <c r="AI1279" s="80"/>
      <c r="AJ1279" s="95"/>
      <c r="AK1279" s="80"/>
      <c r="AM1279" s="80"/>
      <c r="AO1279" s="84"/>
      <c r="AQ1279" s="80"/>
      <c r="AS1279" s="80"/>
      <c r="AU1279" s="80"/>
      <c r="AV1279" s="80"/>
      <c r="AX1279" s="80"/>
      <c r="AY1279" s="80"/>
      <c r="AZ1279" s="80"/>
      <c r="BA1279" s="80"/>
      <c r="BB1279" s="157"/>
      <c r="BC1279" s="157"/>
      <c r="BD1279" s="123"/>
    </row>
    <row r="1280" spans="2:56" s="79" customFormat="1" x14ac:dyDescent="0.2">
      <c r="B1280" s="85"/>
      <c r="C1280" s="85"/>
      <c r="D1280" s="85"/>
      <c r="E1280" s="85"/>
      <c r="F1280" s="137"/>
      <c r="G1280" s="85"/>
      <c r="J1280" s="83"/>
      <c r="K1280" s="80"/>
      <c r="M1280" s="81"/>
      <c r="O1280" s="80"/>
      <c r="Q1280" s="80"/>
      <c r="S1280" s="80"/>
      <c r="U1280" s="80"/>
      <c r="W1280" s="80"/>
      <c r="Y1280" s="80"/>
      <c r="Z1280" s="230"/>
      <c r="AB1280" s="82"/>
      <c r="AC1280" s="80"/>
      <c r="AE1280" s="80"/>
      <c r="AG1280" s="249"/>
      <c r="AH1280" s="83"/>
      <c r="AI1280" s="80"/>
      <c r="AJ1280" s="95"/>
      <c r="AK1280" s="80"/>
      <c r="AM1280" s="80"/>
      <c r="AO1280" s="84"/>
      <c r="AQ1280" s="80"/>
      <c r="AS1280" s="80"/>
      <c r="AU1280" s="80"/>
      <c r="AV1280" s="80"/>
      <c r="AX1280" s="80"/>
      <c r="AY1280" s="80"/>
      <c r="AZ1280" s="80"/>
      <c r="BA1280" s="80"/>
      <c r="BB1280" s="157"/>
      <c r="BC1280" s="157"/>
      <c r="BD1280" s="123"/>
    </row>
    <row r="1281" spans="2:56" s="79" customFormat="1" x14ac:dyDescent="0.2">
      <c r="B1281" s="85"/>
      <c r="C1281" s="85"/>
      <c r="D1281" s="85"/>
      <c r="E1281" s="85"/>
      <c r="F1281" s="137"/>
      <c r="G1281" s="85"/>
      <c r="J1281" s="83"/>
      <c r="K1281" s="80"/>
      <c r="M1281" s="81"/>
      <c r="O1281" s="80"/>
      <c r="Q1281" s="80"/>
      <c r="S1281" s="80"/>
      <c r="U1281" s="80"/>
      <c r="W1281" s="80"/>
      <c r="Y1281" s="80"/>
      <c r="Z1281" s="230"/>
      <c r="AB1281" s="82"/>
      <c r="AC1281" s="80"/>
      <c r="AE1281" s="80"/>
      <c r="AG1281" s="249"/>
      <c r="AH1281" s="83"/>
      <c r="AI1281" s="80"/>
      <c r="AJ1281" s="95"/>
      <c r="AK1281" s="80"/>
      <c r="AM1281" s="80"/>
      <c r="AO1281" s="84"/>
      <c r="AQ1281" s="80"/>
      <c r="AS1281" s="80"/>
      <c r="AU1281" s="80"/>
      <c r="AV1281" s="80"/>
      <c r="AX1281" s="80"/>
      <c r="AY1281" s="80"/>
      <c r="AZ1281" s="80"/>
      <c r="BA1281" s="80"/>
      <c r="BB1281" s="157"/>
      <c r="BC1281" s="157"/>
      <c r="BD1281" s="123"/>
    </row>
    <row r="1282" spans="2:56" s="79" customFormat="1" x14ac:dyDescent="0.2">
      <c r="B1282" s="85"/>
      <c r="C1282" s="85"/>
      <c r="D1282" s="85"/>
      <c r="E1282" s="85"/>
      <c r="F1282" s="137"/>
      <c r="G1282" s="85"/>
      <c r="J1282" s="83"/>
      <c r="K1282" s="80"/>
      <c r="M1282" s="81"/>
      <c r="O1282" s="80"/>
      <c r="Q1282" s="80"/>
      <c r="S1282" s="80"/>
      <c r="U1282" s="80"/>
      <c r="W1282" s="80"/>
      <c r="Y1282" s="80"/>
      <c r="Z1282" s="230"/>
      <c r="AB1282" s="82"/>
      <c r="AC1282" s="80"/>
      <c r="AE1282" s="80"/>
      <c r="AG1282" s="249"/>
      <c r="AH1282" s="83"/>
      <c r="AI1282" s="80"/>
      <c r="AJ1282" s="95"/>
      <c r="AK1282" s="80"/>
      <c r="AM1282" s="80"/>
      <c r="AO1282" s="84"/>
      <c r="AQ1282" s="80"/>
      <c r="AS1282" s="80"/>
      <c r="AU1282" s="80"/>
      <c r="AV1282" s="80"/>
      <c r="AX1282" s="80"/>
      <c r="AY1282" s="80"/>
      <c r="AZ1282" s="80"/>
      <c r="BA1282" s="80"/>
      <c r="BB1282" s="157"/>
      <c r="BC1282" s="157"/>
      <c r="BD1282" s="123"/>
    </row>
    <row r="1283" spans="2:56" s="79" customFormat="1" x14ac:dyDescent="0.2">
      <c r="B1283" s="85"/>
      <c r="C1283" s="85"/>
      <c r="D1283" s="85"/>
      <c r="E1283" s="85"/>
      <c r="F1283" s="137"/>
      <c r="G1283" s="85"/>
      <c r="J1283" s="83"/>
      <c r="K1283" s="80"/>
      <c r="M1283" s="81"/>
      <c r="O1283" s="80"/>
      <c r="Q1283" s="80"/>
      <c r="S1283" s="80"/>
      <c r="U1283" s="80"/>
      <c r="W1283" s="80"/>
      <c r="Y1283" s="80"/>
      <c r="Z1283" s="230"/>
      <c r="AB1283" s="82"/>
      <c r="AC1283" s="80"/>
      <c r="AE1283" s="80"/>
      <c r="AG1283" s="249"/>
      <c r="AH1283" s="83"/>
      <c r="AI1283" s="80"/>
      <c r="AJ1283" s="95"/>
      <c r="AK1283" s="80"/>
      <c r="AM1283" s="80"/>
      <c r="AO1283" s="84"/>
      <c r="AQ1283" s="80"/>
      <c r="AS1283" s="80"/>
      <c r="AU1283" s="80"/>
      <c r="AV1283" s="80"/>
      <c r="AX1283" s="80"/>
      <c r="AY1283" s="80"/>
      <c r="AZ1283" s="80"/>
      <c r="BA1283" s="80"/>
      <c r="BB1283" s="157"/>
      <c r="BC1283" s="157"/>
      <c r="BD1283" s="123"/>
    </row>
    <row r="1284" spans="2:56" s="79" customFormat="1" x14ac:dyDescent="0.2">
      <c r="B1284" s="85"/>
      <c r="C1284" s="85"/>
      <c r="D1284" s="85"/>
      <c r="E1284" s="85"/>
      <c r="F1284" s="137"/>
      <c r="G1284" s="85"/>
      <c r="J1284" s="83"/>
      <c r="K1284" s="80"/>
      <c r="M1284" s="81"/>
      <c r="O1284" s="80"/>
      <c r="Q1284" s="80"/>
      <c r="S1284" s="80"/>
      <c r="U1284" s="80"/>
      <c r="W1284" s="80"/>
      <c r="Y1284" s="80"/>
      <c r="Z1284" s="230"/>
      <c r="AB1284" s="82"/>
      <c r="AC1284" s="80"/>
      <c r="AE1284" s="80"/>
      <c r="AG1284" s="249"/>
      <c r="AH1284" s="83"/>
      <c r="AI1284" s="80"/>
      <c r="AJ1284" s="95"/>
      <c r="AK1284" s="80"/>
      <c r="AM1284" s="80"/>
      <c r="AO1284" s="84"/>
      <c r="AQ1284" s="80"/>
      <c r="AS1284" s="80"/>
      <c r="AU1284" s="80"/>
      <c r="AV1284" s="80"/>
      <c r="AX1284" s="80"/>
      <c r="AY1284" s="80"/>
      <c r="AZ1284" s="80"/>
      <c r="BA1284" s="80"/>
      <c r="BB1284" s="157"/>
      <c r="BC1284" s="157"/>
      <c r="BD1284" s="123"/>
    </row>
    <row r="1285" spans="2:56" s="79" customFormat="1" x14ac:dyDescent="0.2">
      <c r="B1285" s="85"/>
      <c r="C1285" s="85"/>
      <c r="D1285" s="85"/>
      <c r="E1285" s="85"/>
      <c r="F1285" s="137"/>
      <c r="G1285" s="85"/>
      <c r="J1285" s="83"/>
      <c r="K1285" s="80"/>
      <c r="M1285" s="81"/>
      <c r="O1285" s="80"/>
      <c r="Q1285" s="80"/>
      <c r="S1285" s="80"/>
      <c r="U1285" s="80"/>
      <c r="W1285" s="80"/>
      <c r="Y1285" s="80"/>
      <c r="Z1285" s="230"/>
      <c r="AB1285" s="82"/>
      <c r="AC1285" s="80"/>
      <c r="AE1285" s="80"/>
      <c r="AG1285" s="249"/>
      <c r="AH1285" s="83"/>
      <c r="AI1285" s="80"/>
      <c r="AJ1285" s="95"/>
      <c r="AK1285" s="80"/>
      <c r="AM1285" s="80"/>
      <c r="AO1285" s="84"/>
      <c r="AQ1285" s="80"/>
      <c r="AS1285" s="80"/>
      <c r="AU1285" s="80"/>
      <c r="AV1285" s="80"/>
      <c r="AX1285" s="80"/>
      <c r="AY1285" s="80"/>
      <c r="AZ1285" s="80"/>
      <c r="BA1285" s="80"/>
      <c r="BB1285" s="157"/>
      <c r="BC1285" s="157"/>
      <c r="BD1285" s="123"/>
    </row>
    <row r="1286" spans="2:56" s="79" customFormat="1" x14ac:dyDescent="0.2">
      <c r="B1286" s="85"/>
      <c r="C1286" s="85"/>
      <c r="D1286" s="85"/>
      <c r="E1286" s="85"/>
      <c r="F1286" s="137"/>
      <c r="G1286" s="85"/>
      <c r="J1286" s="83"/>
      <c r="K1286" s="80"/>
      <c r="M1286" s="81"/>
      <c r="O1286" s="80"/>
      <c r="Q1286" s="80"/>
      <c r="S1286" s="80"/>
      <c r="U1286" s="80"/>
      <c r="W1286" s="80"/>
      <c r="Y1286" s="80"/>
      <c r="Z1286" s="230"/>
      <c r="AB1286" s="82"/>
      <c r="AC1286" s="80"/>
      <c r="AE1286" s="80"/>
      <c r="AG1286" s="249"/>
      <c r="AH1286" s="83"/>
      <c r="AI1286" s="80"/>
      <c r="AJ1286" s="95"/>
      <c r="AK1286" s="80"/>
      <c r="AM1286" s="80"/>
      <c r="AO1286" s="84"/>
      <c r="AQ1286" s="80"/>
      <c r="AS1286" s="80"/>
      <c r="AU1286" s="80"/>
      <c r="AV1286" s="80"/>
      <c r="AX1286" s="80"/>
      <c r="AY1286" s="80"/>
      <c r="AZ1286" s="80"/>
      <c r="BA1286" s="80"/>
      <c r="BB1286" s="157"/>
      <c r="BC1286" s="157"/>
      <c r="BD1286" s="123"/>
    </row>
    <row r="1287" spans="2:56" s="79" customFormat="1" x14ac:dyDescent="0.2">
      <c r="B1287" s="85"/>
      <c r="C1287" s="85"/>
      <c r="D1287" s="85"/>
      <c r="E1287" s="85"/>
      <c r="F1287" s="137"/>
      <c r="G1287" s="85"/>
      <c r="J1287" s="83"/>
      <c r="K1287" s="80"/>
      <c r="M1287" s="81"/>
      <c r="O1287" s="80"/>
      <c r="Q1287" s="80"/>
      <c r="S1287" s="80"/>
      <c r="U1287" s="80"/>
      <c r="W1287" s="80"/>
      <c r="Y1287" s="80"/>
      <c r="Z1287" s="230"/>
      <c r="AB1287" s="82"/>
      <c r="AC1287" s="80"/>
      <c r="AE1287" s="80"/>
      <c r="AG1287" s="249"/>
      <c r="AH1287" s="83"/>
      <c r="AI1287" s="80"/>
      <c r="AJ1287" s="95"/>
      <c r="AK1287" s="80"/>
      <c r="AM1287" s="80"/>
      <c r="AO1287" s="84"/>
      <c r="AQ1287" s="80"/>
      <c r="AS1287" s="80"/>
      <c r="AU1287" s="80"/>
      <c r="AV1287" s="80"/>
      <c r="AX1287" s="80"/>
      <c r="AY1287" s="80"/>
      <c r="AZ1287" s="80"/>
      <c r="BA1287" s="80"/>
      <c r="BB1287" s="157"/>
      <c r="BC1287" s="157"/>
      <c r="BD1287" s="123"/>
    </row>
    <row r="1288" spans="2:56" s="79" customFormat="1" x14ac:dyDescent="0.2">
      <c r="B1288" s="85"/>
      <c r="C1288" s="85"/>
      <c r="D1288" s="85"/>
      <c r="E1288" s="85"/>
      <c r="F1288" s="137"/>
      <c r="G1288" s="85"/>
      <c r="J1288" s="83"/>
      <c r="K1288" s="80"/>
      <c r="M1288" s="81"/>
      <c r="O1288" s="80"/>
      <c r="Q1288" s="80"/>
      <c r="S1288" s="80"/>
      <c r="U1288" s="80"/>
      <c r="W1288" s="80"/>
      <c r="Y1288" s="80"/>
      <c r="Z1288" s="230"/>
      <c r="AB1288" s="82"/>
      <c r="AC1288" s="80"/>
      <c r="AE1288" s="80"/>
      <c r="AG1288" s="249"/>
      <c r="AH1288" s="83"/>
      <c r="AI1288" s="80"/>
      <c r="AJ1288" s="95"/>
      <c r="AK1288" s="80"/>
      <c r="AM1288" s="80"/>
      <c r="AO1288" s="84"/>
      <c r="AQ1288" s="80"/>
      <c r="AS1288" s="80"/>
      <c r="AU1288" s="80"/>
      <c r="AV1288" s="80"/>
      <c r="AX1288" s="80"/>
      <c r="AY1288" s="80"/>
      <c r="AZ1288" s="80"/>
      <c r="BA1288" s="80"/>
      <c r="BB1288" s="157"/>
      <c r="BC1288" s="157"/>
      <c r="BD1288" s="123"/>
    </row>
    <row r="1289" spans="2:56" s="79" customFormat="1" x14ac:dyDescent="0.2">
      <c r="B1289" s="85"/>
      <c r="C1289" s="85"/>
      <c r="D1289" s="85"/>
      <c r="E1289" s="85"/>
      <c r="F1289" s="137"/>
      <c r="G1289" s="85"/>
      <c r="J1289" s="83"/>
      <c r="K1289" s="80"/>
      <c r="M1289" s="81"/>
      <c r="O1289" s="80"/>
      <c r="Q1289" s="80"/>
      <c r="S1289" s="80"/>
      <c r="U1289" s="80"/>
      <c r="W1289" s="80"/>
      <c r="Y1289" s="80"/>
      <c r="Z1289" s="230"/>
      <c r="AB1289" s="82"/>
      <c r="AC1289" s="80"/>
      <c r="AE1289" s="80"/>
      <c r="AG1289" s="249"/>
      <c r="AH1289" s="83"/>
      <c r="AI1289" s="80"/>
      <c r="AJ1289" s="95"/>
      <c r="AK1289" s="80"/>
      <c r="AM1289" s="80"/>
      <c r="AO1289" s="84"/>
      <c r="AQ1289" s="80"/>
      <c r="AS1289" s="80"/>
      <c r="AU1289" s="80"/>
      <c r="AV1289" s="80"/>
      <c r="AX1289" s="80"/>
      <c r="AY1289" s="80"/>
      <c r="AZ1289" s="80"/>
      <c r="BA1289" s="80"/>
      <c r="BB1289" s="157"/>
      <c r="BC1289" s="157"/>
      <c r="BD1289" s="123"/>
    </row>
    <row r="1290" spans="2:56" s="79" customFormat="1" x14ac:dyDescent="0.2">
      <c r="B1290" s="85"/>
      <c r="C1290" s="85"/>
      <c r="D1290" s="85"/>
      <c r="E1290" s="85"/>
      <c r="F1290" s="137"/>
      <c r="G1290" s="85"/>
      <c r="J1290" s="83"/>
      <c r="K1290" s="80"/>
      <c r="M1290" s="81"/>
      <c r="O1290" s="80"/>
      <c r="Q1290" s="80"/>
      <c r="S1290" s="80"/>
      <c r="U1290" s="80"/>
      <c r="W1290" s="80"/>
      <c r="Y1290" s="80"/>
      <c r="Z1290" s="230"/>
      <c r="AB1290" s="82"/>
      <c r="AC1290" s="80"/>
      <c r="AE1290" s="80"/>
      <c r="AG1290" s="249"/>
      <c r="AH1290" s="83"/>
      <c r="AI1290" s="80"/>
      <c r="AJ1290" s="95"/>
      <c r="AK1290" s="80"/>
      <c r="AM1290" s="80"/>
      <c r="AO1290" s="84"/>
      <c r="AQ1290" s="80"/>
      <c r="AS1290" s="80"/>
      <c r="AU1290" s="80"/>
      <c r="AV1290" s="80"/>
      <c r="AX1290" s="80"/>
      <c r="AY1290" s="80"/>
      <c r="AZ1290" s="80"/>
      <c r="BA1290" s="80"/>
      <c r="BB1290" s="157"/>
      <c r="BC1290" s="157"/>
      <c r="BD1290" s="123"/>
    </row>
    <row r="1291" spans="2:56" s="79" customFormat="1" x14ac:dyDescent="0.2">
      <c r="B1291" s="85"/>
      <c r="C1291" s="85"/>
      <c r="D1291" s="85"/>
      <c r="E1291" s="85"/>
      <c r="F1291" s="137"/>
      <c r="G1291" s="85"/>
      <c r="J1291" s="83"/>
      <c r="K1291" s="80"/>
      <c r="M1291" s="81"/>
      <c r="O1291" s="80"/>
      <c r="Q1291" s="80"/>
      <c r="S1291" s="80"/>
      <c r="U1291" s="80"/>
      <c r="W1291" s="80"/>
      <c r="Y1291" s="80"/>
      <c r="Z1291" s="230"/>
      <c r="AB1291" s="82"/>
      <c r="AC1291" s="80"/>
      <c r="AE1291" s="80"/>
      <c r="AG1291" s="249"/>
      <c r="AH1291" s="83"/>
      <c r="AI1291" s="80"/>
      <c r="AJ1291" s="95"/>
      <c r="AK1291" s="80"/>
      <c r="AM1291" s="80"/>
      <c r="AO1291" s="84"/>
      <c r="AQ1291" s="80"/>
      <c r="AS1291" s="80"/>
      <c r="AU1291" s="80"/>
      <c r="AV1291" s="80"/>
      <c r="AX1291" s="80"/>
      <c r="AY1291" s="80"/>
      <c r="AZ1291" s="80"/>
      <c r="BA1291" s="80"/>
      <c r="BB1291" s="157"/>
      <c r="BC1291" s="157"/>
      <c r="BD1291" s="123"/>
    </row>
    <row r="1292" spans="2:56" s="79" customFormat="1" x14ac:dyDescent="0.2">
      <c r="B1292" s="85"/>
      <c r="C1292" s="85"/>
      <c r="D1292" s="85"/>
      <c r="E1292" s="85"/>
      <c r="F1292" s="137"/>
      <c r="G1292" s="85"/>
      <c r="J1292" s="83"/>
      <c r="K1292" s="80"/>
      <c r="M1292" s="81"/>
      <c r="O1292" s="80"/>
      <c r="Q1292" s="80"/>
      <c r="S1292" s="80"/>
      <c r="U1292" s="80"/>
      <c r="W1292" s="80"/>
      <c r="Y1292" s="80"/>
      <c r="Z1292" s="230"/>
      <c r="AB1292" s="82"/>
      <c r="AC1292" s="80"/>
      <c r="AE1292" s="80"/>
      <c r="AG1292" s="249"/>
      <c r="AH1292" s="83"/>
      <c r="AI1292" s="80"/>
      <c r="AJ1292" s="95"/>
      <c r="AK1292" s="80"/>
      <c r="AM1292" s="80"/>
      <c r="AO1292" s="84"/>
      <c r="AQ1292" s="80"/>
      <c r="AS1292" s="80"/>
      <c r="AU1292" s="80"/>
      <c r="AV1292" s="80"/>
      <c r="AX1292" s="80"/>
      <c r="AY1292" s="80"/>
      <c r="AZ1292" s="80"/>
      <c r="BA1292" s="80"/>
      <c r="BB1292" s="157"/>
      <c r="BC1292" s="157"/>
      <c r="BD1292" s="123"/>
    </row>
    <row r="1293" spans="2:56" s="79" customFormat="1" x14ac:dyDescent="0.2">
      <c r="B1293" s="85"/>
      <c r="C1293" s="85"/>
      <c r="D1293" s="85"/>
      <c r="E1293" s="85"/>
      <c r="F1293" s="137"/>
      <c r="G1293" s="85"/>
      <c r="J1293" s="83"/>
      <c r="K1293" s="80"/>
      <c r="M1293" s="81"/>
      <c r="O1293" s="80"/>
      <c r="Q1293" s="80"/>
      <c r="S1293" s="80"/>
      <c r="U1293" s="80"/>
      <c r="W1293" s="80"/>
      <c r="Y1293" s="80"/>
      <c r="Z1293" s="230"/>
      <c r="AB1293" s="82"/>
      <c r="AC1293" s="80"/>
      <c r="AE1293" s="80"/>
      <c r="AG1293" s="249"/>
      <c r="AH1293" s="83"/>
      <c r="AI1293" s="80"/>
      <c r="AJ1293" s="95"/>
      <c r="AK1293" s="80"/>
      <c r="AM1293" s="80"/>
      <c r="AO1293" s="84"/>
      <c r="AQ1293" s="80"/>
      <c r="AS1293" s="80"/>
      <c r="AU1293" s="80"/>
      <c r="AV1293" s="80"/>
      <c r="AX1293" s="80"/>
      <c r="AY1293" s="80"/>
      <c r="AZ1293" s="80"/>
      <c r="BA1293" s="80"/>
      <c r="BB1293" s="157"/>
      <c r="BC1293" s="157"/>
      <c r="BD1293" s="123"/>
    </row>
    <row r="1294" spans="2:56" s="79" customFormat="1" x14ac:dyDescent="0.2">
      <c r="B1294" s="85"/>
      <c r="C1294" s="85"/>
      <c r="D1294" s="85"/>
      <c r="E1294" s="85"/>
      <c r="F1294" s="137"/>
      <c r="G1294" s="85"/>
      <c r="J1294" s="83"/>
      <c r="K1294" s="80"/>
      <c r="M1294" s="81"/>
      <c r="O1294" s="80"/>
      <c r="Q1294" s="80"/>
      <c r="S1294" s="80"/>
      <c r="U1294" s="80"/>
      <c r="W1294" s="80"/>
      <c r="Y1294" s="80"/>
      <c r="Z1294" s="230"/>
      <c r="AB1294" s="82"/>
      <c r="AC1294" s="80"/>
      <c r="AE1294" s="80"/>
      <c r="AG1294" s="249"/>
      <c r="AH1294" s="83"/>
      <c r="AI1294" s="80"/>
      <c r="AJ1294" s="95"/>
      <c r="AK1294" s="80"/>
      <c r="AM1294" s="80"/>
      <c r="AO1294" s="84"/>
      <c r="AQ1294" s="80"/>
      <c r="AS1294" s="80"/>
      <c r="AU1294" s="80"/>
      <c r="AV1294" s="80"/>
      <c r="AX1294" s="80"/>
      <c r="AY1294" s="80"/>
      <c r="AZ1294" s="80"/>
      <c r="BA1294" s="80"/>
      <c r="BB1294" s="157"/>
      <c r="BC1294" s="157"/>
      <c r="BD1294" s="123"/>
    </row>
    <row r="1295" spans="2:56" s="79" customFormat="1" x14ac:dyDescent="0.2">
      <c r="B1295" s="85"/>
      <c r="C1295" s="85"/>
      <c r="D1295" s="85"/>
      <c r="E1295" s="85"/>
      <c r="F1295" s="137"/>
      <c r="G1295" s="85"/>
      <c r="J1295" s="83"/>
      <c r="K1295" s="80"/>
      <c r="M1295" s="81"/>
      <c r="O1295" s="80"/>
      <c r="Q1295" s="80"/>
      <c r="S1295" s="80"/>
      <c r="U1295" s="80"/>
      <c r="W1295" s="80"/>
      <c r="Y1295" s="80"/>
      <c r="Z1295" s="230"/>
      <c r="AB1295" s="82"/>
      <c r="AC1295" s="80"/>
      <c r="AE1295" s="80"/>
      <c r="AG1295" s="249"/>
      <c r="AH1295" s="83"/>
      <c r="AI1295" s="80"/>
      <c r="AJ1295" s="95"/>
      <c r="AK1295" s="80"/>
      <c r="AM1295" s="80"/>
      <c r="AO1295" s="84"/>
      <c r="AQ1295" s="80"/>
      <c r="AS1295" s="80"/>
      <c r="AU1295" s="80"/>
      <c r="AV1295" s="80"/>
      <c r="AX1295" s="80"/>
      <c r="AY1295" s="80"/>
      <c r="AZ1295" s="80"/>
      <c r="BA1295" s="80"/>
      <c r="BB1295" s="157"/>
      <c r="BC1295" s="157"/>
      <c r="BD1295" s="123"/>
    </row>
    <row r="1296" spans="2:56" s="79" customFormat="1" x14ac:dyDescent="0.2">
      <c r="B1296" s="85"/>
      <c r="C1296" s="85"/>
      <c r="D1296" s="85"/>
      <c r="E1296" s="85"/>
      <c r="F1296" s="137"/>
      <c r="G1296" s="85"/>
      <c r="J1296" s="83"/>
      <c r="K1296" s="80"/>
      <c r="M1296" s="81"/>
      <c r="O1296" s="80"/>
      <c r="Q1296" s="80"/>
      <c r="S1296" s="80"/>
      <c r="U1296" s="80"/>
      <c r="W1296" s="80"/>
      <c r="Y1296" s="80"/>
      <c r="Z1296" s="230"/>
      <c r="AB1296" s="82"/>
      <c r="AC1296" s="80"/>
      <c r="AE1296" s="80"/>
      <c r="AG1296" s="249"/>
      <c r="AH1296" s="83"/>
      <c r="AI1296" s="80"/>
      <c r="AJ1296" s="95"/>
      <c r="AK1296" s="80"/>
      <c r="AM1296" s="80"/>
      <c r="AO1296" s="84"/>
      <c r="AQ1296" s="80"/>
      <c r="AS1296" s="80"/>
      <c r="AU1296" s="80"/>
      <c r="AV1296" s="80"/>
      <c r="AX1296" s="80"/>
      <c r="AY1296" s="80"/>
      <c r="AZ1296" s="80"/>
      <c r="BA1296" s="80"/>
      <c r="BB1296" s="157"/>
      <c r="BC1296" s="157"/>
      <c r="BD1296" s="123"/>
    </row>
    <row r="1297" spans="2:56" s="79" customFormat="1" x14ac:dyDescent="0.2">
      <c r="B1297" s="85"/>
      <c r="C1297" s="85"/>
      <c r="D1297" s="85"/>
      <c r="E1297" s="85"/>
      <c r="F1297" s="137"/>
      <c r="G1297" s="85"/>
      <c r="J1297" s="83"/>
      <c r="K1297" s="80"/>
      <c r="M1297" s="81"/>
      <c r="O1297" s="80"/>
      <c r="Q1297" s="80"/>
      <c r="S1297" s="80"/>
      <c r="U1297" s="80"/>
      <c r="W1297" s="80"/>
      <c r="Y1297" s="80"/>
      <c r="Z1297" s="230"/>
      <c r="AB1297" s="82"/>
      <c r="AC1297" s="80"/>
      <c r="AE1297" s="80"/>
      <c r="AG1297" s="249"/>
      <c r="AH1297" s="83"/>
      <c r="AI1297" s="80"/>
      <c r="AJ1297" s="95"/>
      <c r="AK1297" s="80"/>
      <c r="AM1297" s="80"/>
      <c r="AO1297" s="84"/>
      <c r="AQ1297" s="80"/>
      <c r="AS1297" s="80"/>
      <c r="AU1297" s="80"/>
      <c r="AV1297" s="80"/>
      <c r="AX1297" s="80"/>
      <c r="AY1297" s="80"/>
      <c r="AZ1297" s="80"/>
      <c r="BA1297" s="80"/>
      <c r="BB1297" s="157"/>
      <c r="BC1297" s="157"/>
      <c r="BD1297" s="123"/>
    </row>
    <row r="1298" spans="2:56" s="79" customFormat="1" x14ac:dyDescent="0.2">
      <c r="B1298" s="85"/>
      <c r="C1298" s="85"/>
      <c r="D1298" s="85"/>
      <c r="E1298" s="85"/>
      <c r="F1298" s="137"/>
      <c r="G1298" s="85"/>
      <c r="J1298" s="83"/>
      <c r="K1298" s="80"/>
      <c r="M1298" s="81"/>
      <c r="O1298" s="80"/>
      <c r="Q1298" s="80"/>
      <c r="S1298" s="80"/>
      <c r="U1298" s="80"/>
      <c r="W1298" s="80"/>
      <c r="Y1298" s="80"/>
      <c r="Z1298" s="230"/>
      <c r="AB1298" s="82"/>
      <c r="AC1298" s="80"/>
      <c r="AE1298" s="80"/>
      <c r="AG1298" s="249"/>
      <c r="AH1298" s="83"/>
      <c r="AI1298" s="80"/>
      <c r="AJ1298" s="95"/>
      <c r="AK1298" s="80"/>
      <c r="AM1298" s="80"/>
      <c r="AO1298" s="84"/>
      <c r="AQ1298" s="80"/>
      <c r="AS1298" s="80"/>
      <c r="AU1298" s="80"/>
      <c r="AV1298" s="80"/>
      <c r="AX1298" s="80"/>
      <c r="AY1298" s="80"/>
      <c r="AZ1298" s="80"/>
      <c r="BA1298" s="80"/>
      <c r="BB1298" s="157"/>
      <c r="BC1298" s="157"/>
      <c r="BD1298" s="123"/>
    </row>
    <row r="1299" spans="2:56" s="79" customFormat="1" x14ac:dyDescent="0.2">
      <c r="B1299" s="85"/>
      <c r="C1299" s="85"/>
      <c r="D1299" s="85"/>
      <c r="E1299" s="85"/>
      <c r="F1299" s="137"/>
      <c r="G1299" s="85"/>
      <c r="J1299" s="83"/>
      <c r="K1299" s="80"/>
      <c r="M1299" s="81"/>
      <c r="O1299" s="80"/>
      <c r="Q1299" s="80"/>
      <c r="S1299" s="80"/>
      <c r="U1299" s="80"/>
      <c r="W1299" s="80"/>
      <c r="Y1299" s="80"/>
      <c r="Z1299" s="230"/>
      <c r="AB1299" s="82"/>
      <c r="AC1299" s="80"/>
      <c r="AE1299" s="80"/>
      <c r="AG1299" s="249"/>
      <c r="AH1299" s="83"/>
      <c r="AI1299" s="80"/>
      <c r="AJ1299" s="95"/>
      <c r="AK1299" s="80"/>
      <c r="AM1299" s="80"/>
      <c r="AO1299" s="84"/>
      <c r="AQ1299" s="80"/>
      <c r="AS1299" s="80"/>
      <c r="AU1299" s="80"/>
      <c r="AV1299" s="80"/>
      <c r="AX1299" s="80"/>
      <c r="AY1299" s="80"/>
      <c r="AZ1299" s="80"/>
      <c r="BA1299" s="80"/>
      <c r="BB1299" s="157"/>
      <c r="BC1299" s="157"/>
      <c r="BD1299" s="123"/>
    </row>
    <row r="1300" spans="2:56" s="79" customFormat="1" x14ac:dyDescent="0.2">
      <c r="B1300" s="85"/>
      <c r="C1300" s="85"/>
      <c r="D1300" s="85"/>
      <c r="E1300" s="85"/>
      <c r="F1300" s="137"/>
      <c r="G1300" s="85"/>
      <c r="J1300" s="83"/>
      <c r="K1300" s="80"/>
      <c r="M1300" s="81"/>
      <c r="O1300" s="80"/>
      <c r="Q1300" s="80"/>
      <c r="S1300" s="80"/>
      <c r="U1300" s="80"/>
      <c r="W1300" s="80"/>
      <c r="Y1300" s="80"/>
      <c r="Z1300" s="230"/>
      <c r="AB1300" s="82"/>
      <c r="AC1300" s="80"/>
      <c r="AE1300" s="80"/>
      <c r="AG1300" s="249"/>
      <c r="AH1300" s="83"/>
      <c r="AI1300" s="80"/>
      <c r="AJ1300" s="95"/>
      <c r="AK1300" s="80"/>
      <c r="AM1300" s="80"/>
      <c r="AO1300" s="84"/>
      <c r="AQ1300" s="80"/>
      <c r="AS1300" s="80"/>
      <c r="AU1300" s="80"/>
      <c r="AV1300" s="80"/>
      <c r="AX1300" s="80"/>
      <c r="AY1300" s="80"/>
      <c r="AZ1300" s="80"/>
      <c r="BA1300" s="80"/>
      <c r="BB1300" s="157"/>
      <c r="BC1300" s="157"/>
      <c r="BD1300" s="123"/>
    </row>
    <row r="1301" spans="2:56" s="79" customFormat="1" x14ac:dyDescent="0.2">
      <c r="B1301" s="85"/>
      <c r="C1301" s="85"/>
      <c r="D1301" s="85"/>
      <c r="E1301" s="85"/>
      <c r="F1301" s="137"/>
      <c r="G1301" s="85"/>
      <c r="J1301" s="83"/>
      <c r="K1301" s="80"/>
      <c r="M1301" s="81"/>
      <c r="O1301" s="80"/>
      <c r="Q1301" s="80"/>
      <c r="S1301" s="80"/>
      <c r="U1301" s="80"/>
      <c r="W1301" s="80"/>
      <c r="Y1301" s="80"/>
      <c r="Z1301" s="230"/>
      <c r="AB1301" s="82"/>
      <c r="AC1301" s="80"/>
      <c r="AE1301" s="80"/>
      <c r="AG1301" s="249"/>
      <c r="AH1301" s="83"/>
      <c r="AI1301" s="80"/>
      <c r="AJ1301" s="95"/>
      <c r="AK1301" s="80"/>
      <c r="AM1301" s="80"/>
      <c r="AO1301" s="84"/>
      <c r="AQ1301" s="80"/>
      <c r="AS1301" s="80"/>
      <c r="AU1301" s="80"/>
      <c r="AV1301" s="80"/>
      <c r="AX1301" s="80"/>
      <c r="AY1301" s="80"/>
      <c r="AZ1301" s="80"/>
      <c r="BA1301" s="80"/>
      <c r="BB1301" s="157"/>
      <c r="BC1301" s="157"/>
      <c r="BD1301" s="123"/>
    </row>
    <row r="1302" spans="2:56" s="79" customFormat="1" x14ac:dyDescent="0.2">
      <c r="B1302" s="85"/>
      <c r="C1302" s="85"/>
      <c r="D1302" s="85"/>
      <c r="E1302" s="85"/>
      <c r="F1302" s="137"/>
      <c r="G1302" s="85"/>
      <c r="J1302" s="83"/>
      <c r="K1302" s="80"/>
      <c r="M1302" s="81"/>
      <c r="O1302" s="80"/>
      <c r="Q1302" s="80"/>
      <c r="S1302" s="80"/>
      <c r="U1302" s="80"/>
      <c r="W1302" s="80"/>
      <c r="Y1302" s="80"/>
      <c r="Z1302" s="230"/>
      <c r="AB1302" s="82"/>
      <c r="AC1302" s="80"/>
      <c r="AE1302" s="80"/>
      <c r="AG1302" s="249"/>
      <c r="AH1302" s="83"/>
      <c r="AI1302" s="80"/>
      <c r="AJ1302" s="95"/>
      <c r="AK1302" s="80"/>
      <c r="AM1302" s="80"/>
      <c r="AO1302" s="84"/>
      <c r="AQ1302" s="80"/>
      <c r="AS1302" s="80"/>
      <c r="AU1302" s="80"/>
      <c r="AV1302" s="80"/>
      <c r="AX1302" s="80"/>
      <c r="AY1302" s="80"/>
      <c r="AZ1302" s="80"/>
      <c r="BA1302" s="80"/>
      <c r="BB1302" s="157"/>
      <c r="BC1302" s="157"/>
      <c r="BD1302" s="123"/>
    </row>
    <row r="1303" spans="2:56" s="79" customFormat="1" x14ac:dyDescent="0.2">
      <c r="B1303" s="85"/>
      <c r="C1303" s="85"/>
      <c r="D1303" s="85"/>
      <c r="E1303" s="85"/>
      <c r="F1303" s="137"/>
      <c r="G1303" s="85"/>
      <c r="J1303" s="83"/>
      <c r="K1303" s="80"/>
      <c r="M1303" s="81"/>
      <c r="O1303" s="80"/>
      <c r="Q1303" s="80"/>
      <c r="S1303" s="80"/>
      <c r="U1303" s="80"/>
      <c r="W1303" s="80"/>
      <c r="Y1303" s="80"/>
      <c r="Z1303" s="230"/>
      <c r="AB1303" s="82"/>
      <c r="AC1303" s="80"/>
      <c r="AE1303" s="80"/>
      <c r="AG1303" s="249"/>
      <c r="AH1303" s="83"/>
      <c r="AI1303" s="80"/>
      <c r="AJ1303" s="95"/>
      <c r="AK1303" s="80"/>
      <c r="AM1303" s="80"/>
      <c r="AO1303" s="84"/>
      <c r="AQ1303" s="80"/>
      <c r="AS1303" s="80"/>
      <c r="AU1303" s="80"/>
      <c r="AV1303" s="80"/>
      <c r="AX1303" s="80"/>
      <c r="AY1303" s="80"/>
      <c r="AZ1303" s="80"/>
      <c r="BA1303" s="80"/>
      <c r="BB1303" s="157"/>
      <c r="BC1303" s="157"/>
      <c r="BD1303" s="123"/>
    </row>
    <row r="1304" spans="2:56" s="79" customFormat="1" x14ac:dyDescent="0.2">
      <c r="B1304" s="85"/>
      <c r="C1304" s="85"/>
      <c r="D1304" s="85"/>
      <c r="E1304" s="85"/>
      <c r="F1304" s="137"/>
      <c r="G1304" s="85"/>
      <c r="J1304" s="83"/>
      <c r="K1304" s="80"/>
      <c r="M1304" s="81"/>
      <c r="O1304" s="80"/>
      <c r="Q1304" s="80"/>
      <c r="S1304" s="80"/>
      <c r="U1304" s="80"/>
      <c r="W1304" s="80"/>
      <c r="Y1304" s="80"/>
      <c r="Z1304" s="230"/>
      <c r="AB1304" s="82"/>
      <c r="AC1304" s="80"/>
      <c r="AE1304" s="80"/>
      <c r="AG1304" s="249"/>
      <c r="AH1304" s="83"/>
      <c r="AI1304" s="80"/>
      <c r="AJ1304" s="95"/>
      <c r="AK1304" s="80"/>
      <c r="AM1304" s="80"/>
      <c r="AO1304" s="84"/>
      <c r="AQ1304" s="80"/>
      <c r="AS1304" s="80"/>
      <c r="AU1304" s="80"/>
      <c r="AV1304" s="80"/>
      <c r="AX1304" s="80"/>
      <c r="AY1304" s="80"/>
      <c r="AZ1304" s="80"/>
      <c r="BA1304" s="80"/>
      <c r="BB1304" s="157"/>
      <c r="BC1304" s="157"/>
      <c r="BD1304" s="123"/>
    </row>
    <row r="1305" spans="2:56" s="79" customFormat="1" x14ac:dyDescent="0.2">
      <c r="B1305" s="85"/>
      <c r="C1305" s="85"/>
      <c r="D1305" s="85"/>
      <c r="E1305" s="85"/>
      <c r="F1305" s="137"/>
      <c r="G1305" s="85"/>
      <c r="J1305" s="83"/>
      <c r="K1305" s="80"/>
      <c r="M1305" s="81"/>
      <c r="O1305" s="80"/>
      <c r="Q1305" s="80"/>
      <c r="S1305" s="80"/>
      <c r="U1305" s="80"/>
      <c r="W1305" s="80"/>
      <c r="Y1305" s="80"/>
      <c r="Z1305" s="230"/>
      <c r="AB1305" s="82"/>
      <c r="AC1305" s="80"/>
      <c r="AE1305" s="80"/>
      <c r="AG1305" s="249"/>
      <c r="AH1305" s="83"/>
      <c r="AI1305" s="80"/>
      <c r="AJ1305" s="95"/>
      <c r="AK1305" s="80"/>
      <c r="AM1305" s="80"/>
      <c r="AO1305" s="84"/>
      <c r="AQ1305" s="80"/>
      <c r="AS1305" s="80"/>
      <c r="AU1305" s="80"/>
      <c r="AV1305" s="80"/>
      <c r="AX1305" s="80"/>
      <c r="AY1305" s="80"/>
      <c r="AZ1305" s="80"/>
      <c r="BA1305" s="80"/>
      <c r="BB1305" s="157"/>
      <c r="BC1305" s="157"/>
      <c r="BD1305" s="123"/>
    </row>
    <row r="1306" spans="2:56" s="79" customFormat="1" x14ac:dyDescent="0.2">
      <c r="B1306" s="85"/>
      <c r="C1306" s="85"/>
      <c r="D1306" s="85"/>
      <c r="E1306" s="85"/>
      <c r="F1306" s="137"/>
      <c r="G1306" s="85"/>
      <c r="J1306" s="83"/>
      <c r="K1306" s="80"/>
      <c r="M1306" s="81"/>
      <c r="O1306" s="80"/>
      <c r="Q1306" s="80"/>
      <c r="S1306" s="80"/>
      <c r="U1306" s="80"/>
      <c r="W1306" s="80"/>
      <c r="Y1306" s="80"/>
      <c r="Z1306" s="230"/>
      <c r="AB1306" s="82"/>
      <c r="AC1306" s="80"/>
      <c r="AE1306" s="80"/>
      <c r="AG1306" s="249"/>
      <c r="AH1306" s="83"/>
      <c r="AI1306" s="80"/>
      <c r="AJ1306" s="95"/>
      <c r="AK1306" s="80"/>
      <c r="AM1306" s="80"/>
      <c r="AO1306" s="84"/>
      <c r="AQ1306" s="80"/>
      <c r="AS1306" s="80"/>
      <c r="AU1306" s="80"/>
      <c r="AV1306" s="80"/>
      <c r="AX1306" s="80"/>
      <c r="AY1306" s="80"/>
      <c r="AZ1306" s="80"/>
      <c r="BA1306" s="80"/>
      <c r="BB1306" s="157"/>
      <c r="BC1306" s="157"/>
      <c r="BD1306" s="123"/>
    </row>
    <row r="1307" spans="2:56" s="79" customFormat="1" x14ac:dyDescent="0.2">
      <c r="B1307" s="85"/>
      <c r="C1307" s="85"/>
      <c r="D1307" s="85"/>
      <c r="E1307" s="85"/>
      <c r="F1307" s="137"/>
      <c r="G1307" s="85"/>
      <c r="J1307" s="83"/>
      <c r="K1307" s="80"/>
      <c r="M1307" s="81"/>
      <c r="O1307" s="80"/>
      <c r="Q1307" s="80"/>
      <c r="S1307" s="80"/>
      <c r="U1307" s="80"/>
      <c r="W1307" s="80"/>
      <c r="Y1307" s="80"/>
      <c r="Z1307" s="230"/>
      <c r="AB1307" s="82"/>
      <c r="AC1307" s="80"/>
      <c r="AE1307" s="80"/>
      <c r="AG1307" s="249"/>
      <c r="AH1307" s="83"/>
      <c r="AI1307" s="80"/>
      <c r="AJ1307" s="95"/>
      <c r="AK1307" s="80"/>
      <c r="AM1307" s="80"/>
      <c r="AO1307" s="84"/>
      <c r="AQ1307" s="80"/>
      <c r="AS1307" s="80"/>
      <c r="AU1307" s="80"/>
      <c r="AV1307" s="80"/>
      <c r="AX1307" s="80"/>
      <c r="AY1307" s="80"/>
      <c r="AZ1307" s="80"/>
      <c r="BA1307" s="80"/>
      <c r="BB1307" s="157"/>
      <c r="BC1307" s="157"/>
      <c r="BD1307" s="123"/>
    </row>
    <row r="1308" spans="2:56" s="79" customFormat="1" x14ac:dyDescent="0.2">
      <c r="B1308" s="85"/>
      <c r="C1308" s="85"/>
      <c r="D1308" s="85"/>
      <c r="E1308" s="85"/>
      <c r="F1308" s="137"/>
      <c r="G1308" s="85"/>
      <c r="J1308" s="83"/>
      <c r="K1308" s="80"/>
      <c r="M1308" s="81"/>
      <c r="O1308" s="80"/>
      <c r="Q1308" s="80"/>
      <c r="S1308" s="80"/>
      <c r="U1308" s="80"/>
      <c r="W1308" s="80"/>
      <c r="Y1308" s="80"/>
      <c r="Z1308" s="230"/>
      <c r="AB1308" s="82"/>
      <c r="AC1308" s="80"/>
      <c r="AE1308" s="80"/>
      <c r="AG1308" s="249"/>
      <c r="AH1308" s="83"/>
      <c r="AI1308" s="80"/>
      <c r="AJ1308" s="95"/>
      <c r="AK1308" s="80"/>
      <c r="AM1308" s="80"/>
      <c r="AO1308" s="84"/>
      <c r="AQ1308" s="80"/>
      <c r="AS1308" s="80"/>
      <c r="AU1308" s="80"/>
      <c r="AV1308" s="80"/>
      <c r="AX1308" s="80"/>
      <c r="AY1308" s="80"/>
      <c r="AZ1308" s="80"/>
      <c r="BA1308" s="80"/>
      <c r="BB1308" s="157"/>
      <c r="BC1308" s="157"/>
      <c r="BD1308" s="123"/>
    </row>
    <row r="1309" spans="2:56" s="79" customFormat="1" x14ac:dyDescent="0.2">
      <c r="B1309" s="85"/>
      <c r="C1309" s="85"/>
      <c r="D1309" s="85"/>
      <c r="E1309" s="85"/>
      <c r="F1309" s="137"/>
      <c r="G1309" s="85"/>
      <c r="J1309" s="83"/>
      <c r="K1309" s="80"/>
      <c r="M1309" s="81"/>
      <c r="O1309" s="80"/>
      <c r="Q1309" s="80"/>
      <c r="S1309" s="80"/>
      <c r="U1309" s="80"/>
      <c r="W1309" s="80"/>
      <c r="Y1309" s="80"/>
      <c r="Z1309" s="230"/>
      <c r="AB1309" s="82"/>
      <c r="AC1309" s="80"/>
      <c r="AE1309" s="80"/>
      <c r="AG1309" s="249"/>
      <c r="AH1309" s="83"/>
      <c r="AI1309" s="80"/>
      <c r="AJ1309" s="95"/>
      <c r="AK1309" s="80"/>
      <c r="AM1309" s="80"/>
      <c r="AO1309" s="84"/>
      <c r="AQ1309" s="80"/>
      <c r="AS1309" s="80"/>
      <c r="AU1309" s="80"/>
      <c r="AV1309" s="80"/>
      <c r="AX1309" s="80"/>
      <c r="AY1309" s="80"/>
      <c r="AZ1309" s="80"/>
      <c r="BA1309" s="80"/>
      <c r="BB1309" s="157"/>
      <c r="BC1309" s="157"/>
      <c r="BD1309" s="123"/>
    </row>
    <row r="1310" spans="2:56" s="79" customFormat="1" x14ac:dyDescent="0.2">
      <c r="B1310" s="85"/>
      <c r="C1310" s="85"/>
      <c r="D1310" s="85"/>
      <c r="E1310" s="85"/>
      <c r="F1310" s="137"/>
      <c r="G1310" s="85"/>
      <c r="J1310" s="83"/>
      <c r="K1310" s="80"/>
      <c r="M1310" s="81"/>
      <c r="O1310" s="80"/>
      <c r="Q1310" s="80"/>
      <c r="S1310" s="80"/>
      <c r="U1310" s="80"/>
      <c r="W1310" s="80"/>
      <c r="Y1310" s="80"/>
      <c r="Z1310" s="230"/>
      <c r="AB1310" s="82"/>
      <c r="AC1310" s="80"/>
      <c r="AE1310" s="80"/>
      <c r="AG1310" s="249"/>
      <c r="AH1310" s="83"/>
      <c r="AI1310" s="80"/>
      <c r="AJ1310" s="95"/>
      <c r="AK1310" s="80"/>
      <c r="AM1310" s="80"/>
      <c r="AO1310" s="84"/>
      <c r="AQ1310" s="80"/>
      <c r="AS1310" s="80"/>
      <c r="AU1310" s="80"/>
      <c r="AV1310" s="80"/>
      <c r="AX1310" s="80"/>
      <c r="AY1310" s="80"/>
      <c r="AZ1310" s="80"/>
      <c r="BA1310" s="80"/>
      <c r="BB1310" s="157"/>
      <c r="BC1310" s="157"/>
      <c r="BD1310" s="123"/>
    </row>
    <row r="1311" spans="2:56" s="79" customFormat="1" x14ac:dyDescent="0.2">
      <c r="B1311" s="85"/>
      <c r="C1311" s="85"/>
      <c r="D1311" s="85"/>
      <c r="E1311" s="85"/>
      <c r="F1311" s="137"/>
      <c r="G1311" s="85"/>
      <c r="J1311" s="83"/>
      <c r="K1311" s="80"/>
      <c r="M1311" s="81"/>
      <c r="O1311" s="80"/>
      <c r="Q1311" s="80"/>
      <c r="S1311" s="80"/>
      <c r="U1311" s="80"/>
      <c r="W1311" s="80"/>
      <c r="Y1311" s="80"/>
      <c r="Z1311" s="230"/>
      <c r="AB1311" s="82"/>
      <c r="AC1311" s="80"/>
      <c r="AE1311" s="80"/>
      <c r="AG1311" s="249"/>
      <c r="AH1311" s="83"/>
      <c r="AI1311" s="80"/>
      <c r="AJ1311" s="95"/>
      <c r="AK1311" s="80"/>
      <c r="AM1311" s="80"/>
      <c r="AO1311" s="84"/>
      <c r="AQ1311" s="80"/>
      <c r="AS1311" s="80"/>
      <c r="AU1311" s="80"/>
      <c r="AV1311" s="80"/>
      <c r="AX1311" s="80"/>
      <c r="AY1311" s="80"/>
      <c r="AZ1311" s="80"/>
      <c r="BA1311" s="80"/>
      <c r="BB1311" s="157"/>
      <c r="BC1311" s="157"/>
      <c r="BD1311" s="123"/>
    </row>
    <row r="1312" spans="2:56" s="79" customFormat="1" x14ac:dyDescent="0.2">
      <c r="B1312" s="85"/>
      <c r="C1312" s="85"/>
      <c r="D1312" s="85"/>
      <c r="E1312" s="85"/>
      <c r="F1312" s="137"/>
      <c r="G1312" s="85"/>
      <c r="J1312" s="83"/>
      <c r="K1312" s="80"/>
      <c r="M1312" s="81"/>
      <c r="O1312" s="80"/>
      <c r="Q1312" s="80"/>
      <c r="S1312" s="80"/>
      <c r="U1312" s="80"/>
      <c r="W1312" s="80"/>
      <c r="Y1312" s="80"/>
      <c r="Z1312" s="230"/>
      <c r="AB1312" s="82"/>
      <c r="AC1312" s="80"/>
      <c r="AE1312" s="80"/>
      <c r="AG1312" s="249"/>
      <c r="AH1312" s="83"/>
      <c r="AI1312" s="80"/>
      <c r="AJ1312" s="95"/>
      <c r="AK1312" s="80"/>
      <c r="AM1312" s="80"/>
      <c r="AO1312" s="84"/>
      <c r="AQ1312" s="80"/>
      <c r="AS1312" s="80"/>
      <c r="AU1312" s="80"/>
      <c r="AV1312" s="80"/>
      <c r="AX1312" s="80"/>
      <c r="AY1312" s="80"/>
      <c r="AZ1312" s="80"/>
      <c r="BA1312" s="80"/>
      <c r="BB1312" s="157"/>
      <c r="BC1312" s="157"/>
      <c r="BD1312" s="123"/>
    </row>
    <row r="1313" spans="2:56" s="79" customFormat="1" x14ac:dyDescent="0.2">
      <c r="B1313" s="85"/>
      <c r="C1313" s="85"/>
      <c r="D1313" s="85"/>
      <c r="E1313" s="85"/>
      <c r="F1313" s="137"/>
      <c r="G1313" s="85"/>
      <c r="J1313" s="83"/>
      <c r="K1313" s="80"/>
      <c r="M1313" s="81"/>
      <c r="O1313" s="80"/>
      <c r="Q1313" s="80"/>
      <c r="S1313" s="80"/>
      <c r="U1313" s="80"/>
      <c r="W1313" s="80"/>
      <c r="Y1313" s="80"/>
      <c r="Z1313" s="230"/>
      <c r="AB1313" s="82"/>
      <c r="AC1313" s="80"/>
      <c r="AE1313" s="80"/>
      <c r="AG1313" s="249"/>
      <c r="AH1313" s="83"/>
      <c r="AI1313" s="80"/>
      <c r="AJ1313" s="95"/>
      <c r="AK1313" s="80"/>
      <c r="AM1313" s="80"/>
      <c r="AO1313" s="84"/>
      <c r="AQ1313" s="80"/>
      <c r="AS1313" s="80"/>
      <c r="AU1313" s="80"/>
      <c r="AV1313" s="80"/>
      <c r="AX1313" s="80"/>
      <c r="AY1313" s="80"/>
      <c r="AZ1313" s="80"/>
      <c r="BA1313" s="80"/>
      <c r="BB1313" s="157"/>
      <c r="BC1313" s="157"/>
      <c r="BD1313" s="123"/>
    </row>
    <row r="1314" spans="2:56" s="79" customFormat="1" x14ac:dyDescent="0.2">
      <c r="B1314" s="85"/>
      <c r="C1314" s="85"/>
      <c r="D1314" s="85"/>
      <c r="E1314" s="85"/>
      <c r="F1314" s="137"/>
      <c r="G1314" s="85"/>
      <c r="J1314" s="83"/>
      <c r="K1314" s="80"/>
      <c r="M1314" s="81"/>
      <c r="O1314" s="80"/>
      <c r="Q1314" s="80"/>
      <c r="S1314" s="80"/>
      <c r="U1314" s="80"/>
      <c r="W1314" s="80"/>
      <c r="Y1314" s="80"/>
      <c r="Z1314" s="230"/>
      <c r="AB1314" s="82"/>
      <c r="AC1314" s="80"/>
      <c r="AE1314" s="80"/>
      <c r="AG1314" s="249"/>
      <c r="AH1314" s="83"/>
      <c r="AI1314" s="80"/>
      <c r="AJ1314" s="95"/>
      <c r="AK1314" s="80"/>
      <c r="AM1314" s="80"/>
      <c r="AO1314" s="84"/>
      <c r="AQ1314" s="80"/>
      <c r="AS1314" s="80"/>
      <c r="AU1314" s="80"/>
      <c r="AV1314" s="80"/>
      <c r="AX1314" s="80"/>
      <c r="AY1314" s="80"/>
      <c r="AZ1314" s="80"/>
      <c r="BA1314" s="80"/>
      <c r="BB1314" s="157"/>
      <c r="BC1314" s="157"/>
      <c r="BD1314" s="123"/>
    </row>
    <row r="1315" spans="2:56" s="79" customFormat="1" x14ac:dyDescent="0.2">
      <c r="B1315" s="85"/>
      <c r="C1315" s="85"/>
      <c r="D1315" s="85"/>
      <c r="E1315" s="85"/>
      <c r="F1315" s="137"/>
      <c r="G1315" s="85"/>
      <c r="J1315" s="83"/>
      <c r="K1315" s="80"/>
      <c r="M1315" s="81"/>
      <c r="O1315" s="80"/>
      <c r="Q1315" s="80"/>
      <c r="S1315" s="80"/>
      <c r="U1315" s="80"/>
      <c r="W1315" s="80"/>
      <c r="Y1315" s="80"/>
      <c r="Z1315" s="230"/>
      <c r="AB1315" s="82"/>
      <c r="AC1315" s="80"/>
      <c r="AE1315" s="80"/>
      <c r="AG1315" s="249"/>
      <c r="AH1315" s="83"/>
      <c r="AI1315" s="80"/>
      <c r="AJ1315" s="95"/>
      <c r="AK1315" s="80"/>
      <c r="AM1315" s="80"/>
      <c r="AO1315" s="84"/>
      <c r="AQ1315" s="80"/>
      <c r="AS1315" s="80"/>
      <c r="AU1315" s="80"/>
      <c r="AV1315" s="80"/>
      <c r="AX1315" s="80"/>
      <c r="AY1315" s="80"/>
      <c r="AZ1315" s="80"/>
      <c r="BA1315" s="80"/>
      <c r="BB1315" s="157"/>
      <c r="BC1315" s="157"/>
      <c r="BD1315" s="123"/>
    </row>
    <row r="1316" spans="2:56" s="79" customFormat="1" x14ac:dyDescent="0.2">
      <c r="B1316" s="85"/>
      <c r="C1316" s="85"/>
      <c r="D1316" s="85"/>
      <c r="E1316" s="85"/>
      <c r="F1316" s="137"/>
      <c r="G1316" s="85"/>
      <c r="J1316" s="83"/>
      <c r="K1316" s="80"/>
      <c r="M1316" s="81"/>
      <c r="O1316" s="80"/>
      <c r="Q1316" s="80"/>
      <c r="S1316" s="80"/>
      <c r="U1316" s="80"/>
      <c r="W1316" s="80"/>
      <c r="Y1316" s="80"/>
      <c r="Z1316" s="230"/>
      <c r="AB1316" s="82"/>
      <c r="AC1316" s="80"/>
      <c r="AE1316" s="80"/>
      <c r="AG1316" s="249"/>
      <c r="AH1316" s="83"/>
      <c r="AI1316" s="80"/>
      <c r="AJ1316" s="95"/>
      <c r="AK1316" s="80"/>
      <c r="AM1316" s="80"/>
      <c r="AO1316" s="84"/>
      <c r="AQ1316" s="80"/>
      <c r="AS1316" s="80"/>
      <c r="AU1316" s="80"/>
      <c r="AV1316" s="80"/>
      <c r="AX1316" s="80"/>
      <c r="AY1316" s="80"/>
      <c r="AZ1316" s="80"/>
      <c r="BA1316" s="80"/>
      <c r="BB1316" s="157"/>
      <c r="BC1316" s="157"/>
      <c r="BD1316" s="123"/>
    </row>
    <row r="1317" spans="2:56" s="79" customFormat="1" x14ac:dyDescent="0.2">
      <c r="B1317" s="85"/>
      <c r="C1317" s="85"/>
      <c r="D1317" s="85"/>
      <c r="E1317" s="85"/>
      <c r="F1317" s="137"/>
      <c r="G1317" s="85"/>
      <c r="J1317" s="83"/>
      <c r="K1317" s="80"/>
      <c r="M1317" s="81"/>
      <c r="O1317" s="80"/>
      <c r="Q1317" s="80"/>
      <c r="S1317" s="80"/>
      <c r="U1317" s="80"/>
      <c r="W1317" s="80"/>
      <c r="Y1317" s="80"/>
      <c r="Z1317" s="230"/>
      <c r="AB1317" s="82"/>
      <c r="AC1317" s="80"/>
      <c r="AE1317" s="80"/>
      <c r="AG1317" s="249"/>
      <c r="AH1317" s="83"/>
      <c r="AI1317" s="80"/>
      <c r="AJ1317" s="95"/>
      <c r="AK1317" s="80"/>
      <c r="AM1317" s="80"/>
      <c r="AO1317" s="84"/>
      <c r="AQ1317" s="80"/>
      <c r="AS1317" s="80"/>
      <c r="AU1317" s="80"/>
      <c r="AV1317" s="80"/>
      <c r="AX1317" s="80"/>
      <c r="AY1317" s="80"/>
      <c r="AZ1317" s="80"/>
      <c r="BA1317" s="80"/>
      <c r="BB1317" s="157"/>
      <c r="BC1317" s="157"/>
      <c r="BD1317" s="123"/>
    </row>
    <row r="1318" spans="2:56" s="79" customFormat="1" x14ac:dyDescent="0.2">
      <c r="B1318" s="85"/>
      <c r="C1318" s="85"/>
      <c r="D1318" s="85"/>
      <c r="E1318" s="85"/>
      <c r="F1318" s="137"/>
      <c r="G1318" s="85"/>
      <c r="J1318" s="83"/>
      <c r="K1318" s="80"/>
      <c r="M1318" s="81"/>
      <c r="O1318" s="80"/>
      <c r="Q1318" s="80"/>
      <c r="S1318" s="80"/>
      <c r="U1318" s="80"/>
      <c r="W1318" s="80"/>
      <c r="Y1318" s="80"/>
      <c r="Z1318" s="230"/>
      <c r="AB1318" s="82"/>
      <c r="AC1318" s="80"/>
      <c r="AE1318" s="80"/>
      <c r="AG1318" s="249"/>
      <c r="AH1318" s="83"/>
      <c r="AI1318" s="80"/>
      <c r="AJ1318" s="95"/>
      <c r="AK1318" s="80"/>
      <c r="AM1318" s="80"/>
      <c r="AO1318" s="84"/>
      <c r="AQ1318" s="80"/>
      <c r="AS1318" s="80"/>
      <c r="AU1318" s="80"/>
      <c r="AV1318" s="80"/>
      <c r="AX1318" s="80"/>
      <c r="AY1318" s="80"/>
      <c r="AZ1318" s="80"/>
      <c r="BA1318" s="80"/>
      <c r="BB1318" s="157"/>
      <c r="BC1318" s="157"/>
      <c r="BD1318" s="123"/>
    </row>
    <row r="1319" spans="2:56" s="79" customFormat="1" x14ac:dyDescent="0.2">
      <c r="B1319" s="85"/>
      <c r="C1319" s="85"/>
      <c r="D1319" s="85"/>
      <c r="E1319" s="85"/>
      <c r="F1319" s="137"/>
      <c r="G1319" s="85"/>
      <c r="J1319" s="83"/>
      <c r="K1319" s="80"/>
      <c r="M1319" s="81"/>
      <c r="O1319" s="80"/>
      <c r="Q1319" s="80"/>
      <c r="S1319" s="80"/>
      <c r="U1319" s="80"/>
      <c r="W1319" s="80"/>
      <c r="Y1319" s="80"/>
      <c r="Z1319" s="230"/>
      <c r="AB1319" s="82"/>
      <c r="AC1319" s="80"/>
      <c r="AE1319" s="80"/>
      <c r="AG1319" s="249"/>
      <c r="AH1319" s="83"/>
      <c r="AI1319" s="80"/>
      <c r="AJ1319" s="95"/>
      <c r="AK1319" s="80"/>
      <c r="AM1319" s="80"/>
      <c r="AO1319" s="84"/>
      <c r="AQ1319" s="80"/>
      <c r="AS1319" s="80"/>
      <c r="AU1319" s="80"/>
      <c r="AV1319" s="80"/>
      <c r="AX1319" s="80"/>
      <c r="AY1319" s="80"/>
      <c r="AZ1319" s="80"/>
      <c r="BA1319" s="80"/>
      <c r="BB1319" s="157"/>
      <c r="BC1319" s="157"/>
      <c r="BD1319" s="123"/>
    </row>
    <row r="1320" spans="2:56" s="79" customFormat="1" x14ac:dyDescent="0.2">
      <c r="B1320" s="85"/>
      <c r="C1320" s="85"/>
      <c r="D1320" s="85"/>
      <c r="E1320" s="85"/>
      <c r="F1320" s="137"/>
      <c r="G1320" s="85"/>
      <c r="J1320" s="83"/>
      <c r="K1320" s="80"/>
      <c r="M1320" s="81"/>
      <c r="O1320" s="80"/>
      <c r="Q1320" s="80"/>
      <c r="S1320" s="80"/>
      <c r="U1320" s="80"/>
      <c r="W1320" s="80"/>
      <c r="Y1320" s="80"/>
      <c r="Z1320" s="230"/>
      <c r="AB1320" s="82"/>
      <c r="AC1320" s="80"/>
      <c r="AE1320" s="80"/>
      <c r="AG1320" s="249"/>
      <c r="AH1320" s="83"/>
      <c r="AI1320" s="80"/>
      <c r="AJ1320" s="95"/>
      <c r="AK1320" s="80"/>
      <c r="AM1320" s="80"/>
      <c r="AO1320" s="84"/>
      <c r="AQ1320" s="80"/>
      <c r="AS1320" s="80"/>
      <c r="AU1320" s="80"/>
      <c r="AV1320" s="80"/>
      <c r="AX1320" s="80"/>
      <c r="AY1320" s="80"/>
      <c r="AZ1320" s="80"/>
      <c r="BA1320" s="80"/>
      <c r="BB1320" s="157"/>
      <c r="BC1320" s="157"/>
      <c r="BD1320" s="123"/>
    </row>
    <row r="1321" spans="2:56" s="79" customFormat="1" x14ac:dyDescent="0.2">
      <c r="B1321" s="85"/>
      <c r="C1321" s="85"/>
      <c r="D1321" s="85"/>
      <c r="E1321" s="85"/>
      <c r="F1321" s="137"/>
      <c r="G1321" s="85"/>
      <c r="J1321" s="83"/>
      <c r="K1321" s="80"/>
      <c r="M1321" s="81"/>
      <c r="O1321" s="80"/>
      <c r="Q1321" s="80"/>
      <c r="S1321" s="80"/>
      <c r="U1321" s="80"/>
      <c r="W1321" s="80"/>
      <c r="Y1321" s="80"/>
      <c r="Z1321" s="230"/>
      <c r="AB1321" s="82"/>
      <c r="AC1321" s="80"/>
      <c r="AE1321" s="80"/>
      <c r="AG1321" s="249"/>
      <c r="AH1321" s="83"/>
      <c r="AI1321" s="80"/>
      <c r="AJ1321" s="95"/>
      <c r="AK1321" s="80"/>
      <c r="AM1321" s="80"/>
      <c r="AO1321" s="84"/>
      <c r="AQ1321" s="80"/>
      <c r="AS1321" s="80"/>
      <c r="AU1321" s="80"/>
      <c r="AV1321" s="80"/>
      <c r="AX1321" s="80"/>
      <c r="AY1321" s="80"/>
      <c r="AZ1321" s="80"/>
      <c r="BA1321" s="80"/>
      <c r="BB1321" s="157"/>
      <c r="BC1321" s="157"/>
      <c r="BD1321" s="123"/>
    </row>
    <row r="1322" spans="2:56" s="79" customFormat="1" x14ac:dyDescent="0.2">
      <c r="B1322" s="85"/>
      <c r="C1322" s="85"/>
      <c r="D1322" s="85"/>
      <c r="E1322" s="85"/>
      <c r="F1322" s="137"/>
      <c r="G1322" s="85"/>
      <c r="J1322" s="83"/>
      <c r="K1322" s="80"/>
      <c r="M1322" s="81"/>
      <c r="O1322" s="80"/>
      <c r="Q1322" s="80"/>
      <c r="S1322" s="80"/>
      <c r="U1322" s="80"/>
      <c r="W1322" s="80"/>
      <c r="Y1322" s="80"/>
      <c r="Z1322" s="230"/>
      <c r="AB1322" s="82"/>
      <c r="AC1322" s="80"/>
      <c r="AE1322" s="80"/>
      <c r="AG1322" s="249"/>
      <c r="AH1322" s="83"/>
      <c r="AI1322" s="80"/>
      <c r="AJ1322" s="95"/>
      <c r="AK1322" s="80"/>
      <c r="AM1322" s="80"/>
      <c r="AO1322" s="84"/>
      <c r="AQ1322" s="80"/>
      <c r="AS1322" s="80"/>
      <c r="AU1322" s="80"/>
      <c r="AV1322" s="80"/>
      <c r="AX1322" s="80"/>
      <c r="AY1322" s="80"/>
      <c r="AZ1322" s="80"/>
      <c r="BA1322" s="80"/>
      <c r="BB1322" s="157"/>
      <c r="BC1322" s="157"/>
      <c r="BD1322" s="123"/>
    </row>
    <row r="1323" spans="2:56" s="79" customFormat="1" x14ac:dyDescent="0.2">
      <c r="B1323" s="85"/>
      <c r="C1323" s="85"/>
      <c r="D1323" s="85"/>
      <c r="E1323" s="85"/>
      <c r="F1323" s="137"/>
      <c r="G1323" s="85"/>
      <c r="J1323" s="83"/>
      <c r="K1323" s="80"/>
      <c r="M1323" s="81"/>
      <c r="O1323" s="80"/>
      <c r="Q1323" s="80"/>
      <c r="S1323" s="80"/>
      <c r="U1323" s="80"/>
      <c r="W1323" s="80"/>
      <c r="Y1323" s="80"/>
      <c r="Z1323" s="230"/>
      <c r="AB1323" s="82"/>
      <c r="AC1323" s="80"/>
      <c r="AE1323" s="80"/>
      <c r="AG1323" s="249"/>
      <c r="AH1323" s="83"/>
      <c r="AI1323" s="80"/>
      <c r="AJ1323" s="95"/>
      <c r="AK1323" s="80"/>
      <c r="AM1323" s="80"/>
      <c r="AO1323" s="84"/>
      <c r="AQ1323" s="80"/>
      <c r="AS1323" s="80"/>
      <c r="AU1323" s="80"/>
      <c r="AV1323" s="80"/>
      <c r="AX1323" s="80"/>
      <c r="AY1323" s="80"/>
      <c r="AZ1323" s="80"/>
      <c r="BA1323" s="80"/>
      <c r="BB1323" s="157"/>
      <c r="BC1323" s="157"/>
      <c r="BD1323" s="123"/>
    </row>
    <row r="1324" spans="2:56" s="79" customFormat="1" x14ac:dyDescent="0.2">
      <c r="B1324" s="85"/>
      <c r="C1324" s="85"/>
      <c r="D1324" s="85"/>
      <c r="E1324" s="85"/>
      <c r="F1324" s="137"/>
      <c r="G1324" s="85"/>
      <c r="J1324" s="83"/>
      <c r="K1324" s="80"/>
      <c r="M1324" s="81"/>
      <c r="O1324" s="80"/>
      <c r="Q1324" s="80"/>
      <c r="S1324" s="80"/>
      <c r="U1324" s="80"/>
      <c r="W1324" s="80"/>
      <c r="Y1324" s="80"/>
      <c r="Z1324" s="230"/>
      <c r="AB1324" s="82"/>
      <c r="AC1324" s="80"/>
      <c r="AE1324" s="80"/>
      <c r="AG1324" s="249"/>
      <c r="AH1324" s="83"/>
      <c r="AI1324" s="80"/>
      <c r="AJ1324" s="95"/>
      <c r="AK1324" s="80"/>
      <c r="AM1324" s="80"/>
      <c r="AO1324" s="84"/>
      <c r="AQ1324" s="80"/>
      <c r="AS1324" s="80"/>
      <c r="AU1324" s="80"/>
      <c r="AV1324" s="80"/>
      <c r="AX1324" s="80"/>
      <c r="AY1324" s="80"/>
      <c r="AZ1324" s="80"/>
      <c r="BA1324" s="80"/>
      <c r="BB1324" s="157"/>
      <c r="BC1324" s="157"/>
      <c r="BD1324" s="123"/>
    </row>
    <row r="1325" spans="2:56" s="79" customFormat="1" x14ac:dyDescent="0.2">
      <c r="B1325" s="85"/>
      <c r="C1325" s="85"/>
      <c r="D1325" s="85"/>
      <c r="E1325" s="85"/>
      <c r="F1325" s="137"/>
      <c r="G1325" s="85"/>
      <c r="J1325" s="83"/>
      <c r="K1325" s="80"/>
      <c r="M1325" s="81"/>
      <c r="O1325" s="80"/>
      <c r="Q1325" s="80"/>
      <c r="S1325" s="80"/>
      <c r="U1325" s="80"/>
      <c r="W1325" s="80"/>
      <c r="Y1325" s="80"/>
      <c r="Z1325" s="230"/>
      <c r="AB1325" s="82"/>
      <c r="AC1325" s="80"/>
      <c r="AE1325" s="80"/>
      <c r="AG1325" s="249"/>
      <c r="AH1325" s="83"/>
      <c r="AI1325" s="80"/>
      <c r="AJ1325" s="95"/>
      <c r="AK1325" s="80"/>
      <c r="AM1325" s="80"/>
      <c r="AO1325" s="84"/>
      <c r="AQ1325" s="80"/>
      <c r="AS1325" s="80"/>
      <c r="AU1325" s="80"/>
      <c r="AV1325" s="80"/>
      <c r="AX1325" s="80"/>
      <c r="AY1325" s="80"/>
      <c r="AZ1325" s="80"/>
      <c r="BA1325" s="80"/>
      <c r="BB1325" s="157"/>
      <c r="BC1325" s="157"/>
      <c r="BD1325" s="123"/>
    </row>
    <row r="1326" spans="2:56" s="79" customFormat="1" x14ac:dyDescent="0.2">
      <c r="B1326" s="85"/>
      <c r="C1326" s="85"/>
      <c r="D1326" s="85"/>
      <c r="E1326" s="85"/>
      <c r="F1326" s="137"/>
      <c r="G1326" s="85"/>
      <c r="J1326" s="83"/>
      <c r="K1326" s="80"/>
      <c r="M1326" s="81"/>
      <c r="O1326" s="80"/>
      <c r="Q1326" s="80"/>
      <c r="S1326" s="80"/>
      <c r="U1326" s="80"/>
      <c r="W1326" s="80"/>
      <c r="Y1326" s="80"/>
      <c r="Z1326" s="230"/>
      <c r="AB1326" s="82"/>
      <c r="AC1326" s="80"/>
      <c r="AE1326" s="80"/>
      <c r="AG1326" s="249"/>
      <c r="AH1326" s="83"/>
      <c r="AI1326" s="80"/>
      <c r="AJ1326" s="95"/>
      <c r="AK1326" s="80"/>
      <c r="AM1326" s="80"/>
      <c r="AO1326" s="84"/>
      <c r="AQ1326" s="80"/>
      <c r="AS1326" s="80"/>
      <c r="AU1326" s="80"/>
      <c r="AV1326" s="80"/>
      <c r="AX1326" s="80"/>
      <c r="AY1326" s="80"/>
      <c r="AZ1326" s="80"/>
      <c r="BA1326" s="80"/>
      <c r="BB1326" s="157"/>
      <c r="BC1326" s="157"/>
      <c r="BD1326" s="123"/>
    </row>
    <row r="1327" spans="2:56" s="79" customFormat="1" x14ac:dyDescent="0.2">
      <c r="B1327" s="85"/>
      <c r="C1327" s="85"/>
      <c r="D1327" s="85"/>
      <c r="E1327" s="85"/>
      <c r="F1327" s="137"/>
      <c r="G1327" s="85"/>
      <c r="J1327" s="83"/>
      <c r="K1327" s="80"/>
      <c r="M1327" s="81"/>
      <c r="O1327" s="80"/>
      <c r="Q1327" s="80"/>
      <c r="S1327" s="80"/>
      <c r="U1327" s="80"/>
      <c r="W1327" s="80"/>
      <c r="Y1327" s="80"/>
      <c r="Z1327" s="230"/>
      <c r="AB1327" s="82"/>
      <c r="AC1327" s="80"/>
      <c r="AE1327" s="80"/>
      <c r="AG1327" s="249"/>
      <c r="AH1327" s="83"/>
      <c r="AI1327" s="80"/>
      <c r="AJ1327" s="95"/>
      <c r="AK1327" s="80"/>
      <c r="AM1327" s="80"/>
      <c r="AO1327" s="84"/>
      <c r="AQ1327" s="80"/>
      <c r="AS1327" s="80"/>
      <c r="AU1327" s="80"/>
      <c r="AV1327" s="80"/>
      <c r="AX1327" s="80"/>
      <c r="AY1327" s="80"/>
      <c r="AZ1327" s="80"/>
      <c r="BA1327" s="80"/>
      <c r="BB1327" s="157"/>
      <c r="BC1327" s="157"/>
      <c r="BD1327" s="123"/>
    </row>
    <row r="1328" spans="2:56" s="79" customFormat="1" x14ac:dyDescent="0.2">
      <c r="B1328" s="85"/>
      <c r="C1328" s="85"/>
      <c r="D1328" s="85"/>
      <c r="E1328" s="85"/>
      <c r="F1328" s="137"/>
      <c r="G1328" s="85"/>
      <c r="J1328" s="83"/>
      <c r="K1328" s="80"/>
      <c r="M1328" s="81"/>
      <c r="O1328" s="80"/>
      <c r="Q1328" s="80"/>
      <c r="S1328" s="80"/>
      <c r="U1328" s="80"/>
      <c r="W1328" s="80"/>
      <c r="Y1328" s="80"/>
      <c r="Z1328" s="230"/>
      <c r="AB1328" s="82"/>
      <c r="AC1328" s="80"/>
      <c r="AE1328" s="80"/>
      <c r="AG1328" s="249"/>
      <c r="AH1328" s="83"/>
      <c r="AI1328" s="80"/>
      <c r="AJ1328" s="95"/>
      <c r="AK1328" s="80"/>
      <c r="AM1328" s="80"/>
      <c r="AO1328" s="84"/>
      <c r="AQ1328" s="80"/>
      <c r="AS1328" s="80"/>
      <c r="AU1328" s="80"/>
      <c r="AV1328" s="80"/>
      <c r="AX1328" s="80"/>
      <c r="AY1328" s="80"/>
      <c r="AZ1328" s="80"/>
      <c r="BA1328" s="80"/>
      <c r="BB1328" s="157"/>
      <c r="BC1328" s="157"/>
      <c r="BD1328" s="123"/>
    </row>
    <row r="1329" spans="2:56" s="79" customFormat="1" x14ac:dyDescent="0.2">
      <c r="B1329" s="85"/>
      <c r="C1329" s="85"/>
      <c r="D1329" s="85"/>
      <c r="E1329" s="85"/>
      <c r="F1329" s="137"/>
      <c r="G1329" s="85"/>
      <c r="J1329" s="83"/>
      <c r="K1329" s="80"/>
      <c r="M1329" s="81"/>
      <c r="O1329" s="80"/>
      <c r="Q1329" s="80"/>
      <c r="S1329" s="80"/>
      <c r="U1329" s="80"/>
      <c r="W1329" s="80"/>
      <c r="Y1329" s="80"/>
      <c r="Z1329" s="230"/>
      <c r="AB1329" s="82"/>
      <c r="AC1329" s="80"/>
      <c r="AE1329" s="80"/>
      <c r="AG1329" s="249"/>
      <c r="AH1329" s="83"/>
      <c r="AI1329" s="80"/>
      <c r="AJ1329" s="95"/>
      <c r="AK1329" s="80"/>
      <c r="AM1329" s="80"/>
      <c r="AO1329" s="84"/>
      <c r="AQ1329" s="80"/>
      <c r="AS1329" s="80"/>
      <c r="AU1329" s="80"/>
      <c r="AV1329" s="80"/>
      <c r="AX1329" s="80"/>
      <c r="AY1329" s="80"/>
      <c r="AZ1329" s="80"/>
      <c r="BA1329" s="80"/>
      <c r="BB1329" s="157"/>
      <c r="BC1329" s="157"/>
      <c r="BD1329" s="123"/>
    </row>
    <row r="1330" spans="2:56" s="79" customFormat="1" x14ac:dyDescent="0.2">
      <c r="B1330" s="85"/>
      <c r="C1330" s="85"/>
      <c r="D1330" s="85"/>
      <c r="E1330" s="85"/>
      <c r="F1330" s="137"/>
      <c r="G1330" s="85"/>
      <c r="J1330" s="83"/>
      <c r="K1330" s="80"/>
      <c r="M1330" s="81"/>
      <c r="O1330" s="80"/>
      <c r="Q1330" s="80"/>
      <c r="S1330" s="80"/>
      <c r="U1330" s="80"/>
      <c r="W1330" s="80"/>
      <c r="Y1330" s="80"/>
      <c r="Z1330" s="230"/>
      <c r="AB1330" s="82"/>
      <c r="AC1330" s="80"/>
      <c r="AE1330" s="80"/>
      <c r="AG1330" s="249"/>
      <c r="AH1330" s="83"/>
      <c r="AI1330" s="80"/>
      <c r="AJ1330" s="95"/>
      <c r="AK1330" s="80"/>
      <c r="AM1330" s="80"/>
      <c r="AO1330" s="84"/>
      <c r="AQ1330" s="80"/>
      <c r="AS1330" s="80"/>
      <c r="AU1330" s="80"/>
      <c r="AV1330" s="80"/>
      <c r="AX1330" s="80"/>
      <c r="AY1330" s="80"/>
      <c r="AZ1330" s="80"/>
      <c r="BA1330" s="80"/>
      <c r="BB1330" s="157"/>
      <c r="BC1330" s="157"/>
      <c r="BD1330" s="123"/>
    </row>
    <row r="1331" spans="2:56" s="79" customFormat="1" x14ac:dyDescent="0.2">
      <c r="B1331" s="85"/>
      <c r="C1331" s="85"/>
      <c r="D1331" s="85"/>
      <c r="E1331" s="85"/>
      <c r="F1331" s="137"/>
      <c r="G1331" s="85"/>
      <c r="J1331" s="83"/>
      <c r="K1331" s="80"/>
      <c r="M1331" s="81"/>
      <c r="O1331" s="80"/>
      <c r="Q1331" s="80"/>
      <c r="S1331" s="80"/>
      <c r="U1331" s="80"/>
      <c r="W1331" s="80"/>
      <c r="Y1331" s="80"/>
      <c r="Z1331" s="230"/>
      <c r="AB1331" s="82"/>
      <c r="AC1331" s="80"/>
      <c r="AE1331" s="80"/>
      <c r="AG1331" s="249"/>
      <c r="AH1331" s="83"/>
      <c r="AI1331" s="80"/>
      <c r="AJ1331" s="95"/>
      <c r="AK1331" s="80"/>
      <c r="AM1331" s="80"/>
      <c r="AO1331" s="84"/>
      <c r="AQ1331" s="80"/>
      <c r="AS1331" s="80"/>
      <c r="AU1331" s="80"/>
      <c r="AV1331" s="80"/>
      <c r="AX1331" s="80"/>
      <c r="AY1331" s="80"/>
      <c r="AZ1331" s="80"/>
      <c r="BA1331" s="80"/>
      <c r="BB1331" s="157"/>
      <c r="BC1331" s="157"/>
      <c r="BD1331" s="123"/>
    </row>
    <row r="1332" spans="2:56" s="79" customFormat="1" x14ac:dyDescent="0.2">
      <c r="B1332" s="85"/>
      <c r="C1332" s="85"/>
      <c r="D1332" s="85"/>
      <c r="E1332" s="85"/>
      <c r="F1332" s="137"/>
      <c r="G1332" s="85"/>
      <c r="J1332" s="83"/>
      <c r="K1332" s="80"/>
      <c r="M1332" s="81"/>
      <c r="O1332" s="80"/>
      <c r="Q1332" s="80"/>
      <c r="S1332" s="80"/>
      <c r="U1332" s="80"/>
      <c r="W1332" s="80"/>
      <c r="Y1332" s="80"/>
      <c r="Z1332" s="230"/>
      <c r="AB1332" s="82"/>
      <c r="AC1332" s="80"/>
      <c r="AE1332" s="80"/>
      <c r="AG1332" s="249"/>
      <c r="AH1332" s="83"/>
      <c r="AI1332" s="80"/>
      <c r="AJ1332" s="95"/>
      <c r="AK1332" s="80"/>
      <c r="AM1332" s="80"/>
      <c r="AO1332" s="84"/>
      <c r="AQ1332" s="80"/>
      <c r="AS1332" s="80"/>
      <c r="AU1332" s="80"/>
      <c r="AV1332" s="80"/>
      <c r="AX1332" s="80"/>
      <c r="AY1332" s="80"/>
      <c r="AZ1332" s="80"/>
      <c r="BA1332" s="80"/>
      <c r="BB1332" s="157"/>
      <c r="BC1332" s="157"/>
      <c r="BD1332" s="123"/>
    </row>
    <row r="1333" spans="2:56" s="79" customFormat="1" x14ac:dyDescent="0.2">
      <c r="B1333" s="85"/>
      <c r="C1333" s="85"/>
      <c r="D1333" s="85"/>
      <c r="E1333" s="85"/>
      <c r="F1333" s="137"/>
      <c r="G1333" s="85"/>
      <c r="J1333" s="83"/>
      <c r="K1333" s="80"/>
      <c r="M1333" s="81"/>
      <c r="O1333" s="80"/>
      <c r="Q1333" s="80"/>
      <c r="S1333" s="80"/>
      <c r="U1333" s="80"/>
      <c r="W1333" s="80"/>
      <c r="Y1333" s="80"/>
      <c r="Z1333" s="230"/>
      <c r="AB1333" s="82"/>
      <c r="AC1333" s="80"/>
      <c r="AE1333" s="80"/>
      <c r="AG1333" s="249"/>
      <c r="AH1333" s="83"/>
      <c r="AI1333" s="80"/>
      <c r="AJ1333" s="95"/>
      <c r="AK1333" s="80"/>
      <c r="AM1333" s="80"/>
      <c r="AO1333" s="84"/>
      <c r="AQ1333" s="80"/>
      <c r="AS1333" s="80"/>
      <c r="AU1333" s="80"/>
      <c r="AV1333" s="80"/>
      <c r="AX1333" s="80"/>
      <c r="AY1333" s="80"/>
      <c r="AZ1333" s="80"/>
      <c r="BA1333" s="80"/>
      <c r="BB1333" s="157"/>
      <c r="BC1333" s="157"/>
      <c r="BD1333" s="123"/>
    </row>
    <row r="1334" spans="2:56" s="79" customFormat="1" x14ac:dyDescent="0.2">
      <c r="B1334" s="85"/>
      <c r="C1334" s="85"/>
      <c r="D1334" s="85"/>
      <c r="E1334" s="85"/>
      <c r="F1334" s="137"/>
      <c r="G1334" s="85"/>
      <c r="J1334" s="83"/>
      <c r="K1334" s="80"/>
      <c r="M1334" s="81"/>
      <c r="O1334" s="80"/>
      <c r="Q1334" s="80"/>
      <c r="S1334" s="80"/>
      <c r="U1334" s="80"/>
      <c r="W1334" s="80"/>
      <c r="Y1334" s="80"/>
      <c r="Z1334" s="230"/>
      <c r="AB1334" s="82"/>
      <c r="AC1334" s="80"/>
      <c r="AE1334" s="80"/>
      <c r="AG1334" s="249"/>
      <c r="AH1334" s="83"/>
      <c r="AI1334" s="80"/>
      <c r="AJ1334" s="95"/>
      <c r="AK1334" s="80"/>
      <c r="AM1334" s="80"/>
      <c r="AO1334" s="84"/>
      <c r="AQ1334" s="80"/>
      <c r="AS1334" s="80"/>
      <c r="AU1334" s="80"/>
      <c r="AV1334" s="80"/>
      <c r="AX1334" s="80"/>
      <c r="AY1334" s="80"/>
      <c r="AZ1334" s="80"/>
      <c r="BA1334" s="80"/>
      <c r="BB1334" s="157"/>
      <c r="BC1334" s="157"/>
      <c r="BD1334" s="123"/>
    </row>
    <row r="1335" spans="2:56" s="79" customFormat="1" x14ac:dyDescent="0.2">
      <c r="B1335" s="85"/>
      <c r="C1335" s="85"/>
      <c r="D1335" s="85"/>
      <c r="E1335" s="85"/>
      <c r="F1335" s="137"/>
      <c r="G1335" s="85"/>
      <c r="J1335" s="83"/>
      <c r="K1335" s="80"/>
      <c r="M1335" s="81"/>
      <c r="O1335" s="80"/>
      <c r="Q1335" s="80"/>
      <c r="S1335" s="80"/>
      <c r="U1335" s="80"/>
      <c r="W1335" s="80"/>
      <c r="Y1335" s="80"/>
      <c r="Z1335" s="230"/>
      <c r="AB1335" s="82"/>
      <c r="AC1335" s="80"/>
      <c r="AE1335" s="80"/>
      <c r="AG1335" s="249"/>
      <c r="AH1335" s="83"/>
      <c r="AI1335" s="80"/>
      <c r="AJ1335" s="95"/>
      <c r="AK1335" s="80"/>
      <c r="AM1335" s="80"/>
      <c r="AO1335" s="84"/>
      <c r="AQ1335" s="80"/>
      <c r="AS1335" s="80"/>
      <c r="AU1335" s="80"/>
      <c r="AV1335" s="80"/>
      <c r="AX1335" s="80"/>
      <c r="AY1335" s="80"/>
      <c r="AZ1335" s="80"/>
      <c r="BA1335" s="80"/>
      <c r="BB1335" s="157"/>
      <c r="BC1335" s="157"/>
      <c r="BD1335" s="123"/>
    </row>
    <row r="1336" spans="2:56" s="79" customFormat="1" x14ac:dyDescent="0.2">
      <c r="B1336" s="85"/>
      <c r="C1336" s="85"/>
      <c r="D1336" s="85"/>
      <c r="E1336" s="85"/>
      <c r="F1336" s="137"/>
      <c r="G1336" s="85"/>
      <c r="J1336" s="83"/>
      <c r="K1336" s="80"/>
      <c r="M1336" s="81"/>
      <c r="O1336" s="80"/>
      <c r="Q1336" s="80"/>
      <c r="S1336" s="80"/>
      <c r="U1336" s="80"/>
      <c r="W1336" s="80"/>
      <c r="Y1336" s="80"/>
      <c r="Z1336" s="230"/>
      <c r="AB1336" s="82"/>
      <c r="AC1336" s="80"/>
      <c r="AE1336" s="80"/>
      <c r="AG1336" s="249"/>
      <c r="AH1336" s="83"/>
      <c r="AI1336" s="80"/>
      <c r="AJ1336" s="95"/>
      <c r="AK1336" s="80"/>
      <c r="AM1336" s="80"/>
      <c r="AO1336" s="84"/>
      <c r="AQ1336" s="80"/>
      <c r="AS1336" s="80"/>
      <c r="AU1336" s="80"/>
      <c r="AV1336" s="80"/>
      <c r="AX1336" s="80"/>
      <c r="AY1336" s="80"/>
      <c r="AZ1336" s="80"/>
      <c r="BA1336" s="80"/>
      <c r="BB1336" s="157"/>
      <c r="BC1336" s="157"/>
      <c r="BD1336" s="123"/>
    </row>
    <row r="1337" spans="2:56" s="79" customFormat="1" x14ac:dyDescent="0.2">
      <c r="B1337" s="85"/>
      <c r="C1337" s="85"/>
      <c r="D1337" s="85"/>
      <c r="E1337" s="85"/>
      <c r="F1337" s="137"/>
      <c r="G1337" s="85"/>
      <c r="J1337" s="83"/>
      <c r="K1337" s="80"/>
      <c r="M1337" s="81"/>
      <c r="O1337" s="80"/>
      <c r="Q1337" s="80"/>
      <c r="S1337" s="80"/>
      <c r="U1337" s="80"/>
      <c r="W1337" s="80"/>
      <c r="Y1337" s="80"/>
      <c r="Z1337" s="230"/>
      <c r="AB1337" s="82"/>
      <c r="AC1337" s="80"/>
      <c r="AE1337" s="80"/>
      <c r="AG1337" s="249"/>
      <c r="AH1337" s="83"/>
      <c r="AI1337" s="80"/>
      <c r="AJ1337" s="95"/>
      <c r="AK1337" s="80"/>
      <c r="AM1337" s="80"/>
      <c r="AO1337" s="84"/>
      <c r="AQ1337" s="80"/>
      <c r="AS1337" s="80"/>
      <c r="AU1337" s="80"/>
      <c r="AV1337" s="80"/>
      <c r="AX1337" s="80"/>
      <c r="AY1337" s="80"/>
      <c r="AZ1337" s="80"/>
      <c r="BA1337" s="80"/>
      <c r="BB1337" s="157"/>
      <c r="BC1337" s="157"/>
      <c r="BD1337" s="123"/>
    </row>
    <row r="1338" spans="2:56" s="79" customFormat="1" x14ac:dyDescent="0.2">
      <c r="B1338" s="85"/>
      <c r="C1338" s="85"/>
      <c r="D1338" s="85"/>
      <c r="E1338" s="85"/>
      <c r="F1338" s="137"/>
      <c r="G1338" s="85"/>
      <c r="J1338" s="83"/>
      <c r="K1338" s="80"/>
      <c r="M1338" s="81"/>
      <c r="O1338" s="80"/>
      <c r="Q1338" s="80"/>
      <c r="S1338" s="80"/>
      <c r="U1338" s="80"/>
      <c r="W1338" s="80"/>
      <c r="Y1338" s="80"/>
      <c r="Z1338" s="230"/>
      <c r="AB1338" s="82"/>
      <c r="AC1338" s="80"/>
      <c r="AE1338" s="80"/>
      <c r="AG1338" s="249"/>
      <c r="AH1338" s="83"/>
      <c r="AI1338" s="80"/>
      <c r="AJ1338" s="95"/>
      <c r="AK1338" s="80"/>
      <c r="AM1338" s="80"/>
      <c r="AO1338" s="84"/>
      <c r="AQ1338" s="80"/>
      <c r="AS1338" s="80"/>
      <c r="AU1338" s="80"/>
      <c r="AV1338" s="80"/>
      <c r="AX1338" s="80"/>
      <c r="AY1338" s="80"/>
      <c r="AZ1338" s="80"/>
      <c r="BA1338" s="80"/>
      <c r="BB1338" s="157"/>
      <c r="BC1338" s="157"/>
      <c r="BD1338" s="123"/>
    </row>
    <row r="1339" spans="2:56" s="79" customFormat="1" x14ac:dyDescent="0.2">
      <c r="B1339" s="85"/>
      <c r="C1339" s="85"/>
      <c r="D1339" s="85"/>
      <c r="E1339" s="85"/>
      <c r="F1339" s="137"/>
      <c r="G1339" s="85"/>
      <c r="J1339" s="83"/>
      <c r="K1339" s="80"/>
      <c r="M1339" s="81"/>
      <c r="O1339" s="80"/>
      <c r="Q1339" s="80"/>
      <c r="S1339" s="80"/>
      <c r="U1339" s="80"/>
      <c r="W1339" s="80"/>
      <c r="Y1339" s="80"/>
      <c r="Z1339" s="230"/>
      <c r="AB1339" s="82"/>
      <c r="AC1339" s="80"/>
      <c r="AE1339" s="80"/>
      <c r="AG1339" s="249"/>
      <c r="AH1339" s="83"/>
      <c r="AI1339" s="80"/>
      <c r="AJ1339" s="95"/>
      <c r="AK1339" s="80"/>
      <c r="AM1339" s="80"/>
      <c r="AO1339" s="84"/>
      <c r="AQ1339" s="80"/>
      <c r="AS1339" s="80"/>
      <c r="AU1339" s="80"/>
      <c r="AV1339" s="80"/>
      <c r="AX1339" s="80"/>
      <c r="AY1339" s="80"/>
      <c r="AZ1339" s="80"/>
      <c r="BA1339" s="80"/>
      <c r="BB1339" s="157"/>
      <c r="BC1339" s="157"/>
      <c r="BD1339" s="123"/>
    </row>
    <row r="1340" spans="2:56" s="79" customFormat="1" x14ac:dyDescent="0.2">
      <c r="B1340" s="85"/>
      <c r="C1340" s="85"/>
      <c r="D1340" s="85"/>
      <c r="E1340" s="85"/>
      <c r="F1340" s="137"/>
      <c r="G1340" s="85"/>
      <c r="J1340" s="83"/>
      <c r="K1340" s="80"/>
      <c r="M1340" s="81"/>
      <c r="O1340" s="80"/>
      <c r="Q1340" s="80"/>
      <c r="S1340" s="80"/>
      <c r="U1340" s="80"/>
      <c r="W1340" s="80"/>
      <c r="Y1340" s="80"/>
      <c r="Z1340" s="230"/>
      <c r="AB1340" s="82"/>
      <c r="AC1340" s="80"/>
      <c r="AE1340" s="80"/>
      <c r="AG1340" s="249"/>
      <c r="AH1340" s="83"/>
      <c r="AI1340" s="80"/>
      <c r="AJ1340" s="95"/>
      <c r="AK1340" s="80"/>
      <c r="AM1340" s="80"/>
      <c r="AO1340" s="84"/>
      <c r="AQ1340" s="80"/>
      <c r="AS1340" s="80"/>
      <c r="AU1340" s="80"/>
      <c r="AV1340" s="80"/>
      <c r="AX1340" s="80"/>
      <c r="AY1340" s="80"/>
      <c r="AZ1340" s="80"/>
      <c r="BA1340" s="80"/>
      <c r="BB1340" s="157"/>
      <c r="BC1340" s="157"/>
      <c r="BD1340" s="123"/>
    </row>
    <row r="1341" spans="2:56" s="79" customFormat="1" x14ac:dyDescent="0.2">
      <c r="B1341" s="85"/>
      <c r="C1341" s="85"/>
      <c r="D1341" s="85"/>
      <c r="E1341" s="85"/>
      <c r="F1341" s="137"/>
      <c r="G1341" s="85"/>
      <c r="J1341" s="83"/>
      <c r="K1341" s="80"/>
      <c r="M1341" s="81"/>
      <c r="O1341" s="80"/>
      <c r="Q1341" s="80"/>
      <c r="S1341" s="80"/>
      <c r="U1341" s="80"/>
      <c r="W1341" s="80"/>
      <c r="Y1341" s="80"/>
      <c r="Z1341" s="230"/>
      <c r="AB1341" s="82"/>
      <c r="AC1341" s="80"/>
      <c r="AE1341" s="80"/>
      <c r="AG1341" s="249"/>
      <c r="AH1341" s="83"/>
      <c r="AI1341" s="80"/>
      <c r="AJ1341" s="95"/>
      <c r="AK1341" s="80"/>
      <c r="AM1341" s="80"/>
      <c r="AO1341" s="84"/>
      <c r="AQ1341" s="80"/>
      <c r="AS1341" s="80"/>
      <c r="AU1341" s="80"/>
      <c r="AV1341" s="80"/>
      <c r="AX1341" s="80"/>
      <c r="AY1341" s="80"/>
      <c r="AZ1341" s="80"/>
      <c r="BA1341" s="80"/>
      <c r="BB1341" s="157"/>
      <c r="BC1341" s="157"/>
      <c r="BD1341" s="123"/>
    </row>
    <row r="1342" spans="2:56" s="79" customFormat="1" x14ac:dyDescent="0.2">
      <c r="B1342" s="85"/>
      <c r="C1342" s="85"/>
      <c r="D1342" s="85"/>
      <c r="E1342" s="85"/>
      <c r="F1342" s="137"/>
      <c r="G1342" s="85"/>
      <c r="J1342" s="83"/>
      <c r="K1342" s="80"/>
      <c r="M1342" s="81"/>
      <c r="O1342" s="80"/>
      <c r="Q1342" s="80"/>
      <c r="S1342" s="80"/>
      <c r="U1342" s="80"/>
      <c r="W1342" s="80"/>
      <c r="Y1342" s="80"/>
      <c r="Z1342" s="230"/>
      <c r="AB1342" s="82"/>
      <c r="AC1342" s="80"/>
      <c r="AE1342" s="80"/>
      <c r="AG1342" s="249"/>
      <c r="AH1342" s="83"/>
      <c r="AI1342" s="80"/>
      <c r="AJ1342" s="95"/>
      <c r="AK1342" s="80"/>
      <c r="AM1342" s="80"/>
      <c r="AO1342" s="84"/>
      <c r="AQ1342" s="80"/>
      <c r="AS1342" s="80"/>
      <c r="AU1342" s="80"/>
      <c r="AV1342" s="80"/>
      <c r="AX1342" s="80"/>
      <c r="AY1342" s="80"/>
      <c r="AZ1342" s="80"/>
      <c r="BA1342" s="80"/>
      <c r="BB1342" s="157"/>
      <c r="BC1342" s="157"/>
      <c r="BD1342" s="123"/>
    </row>
    <row r="1343" spans="2:56" s="79" customFormat="1" x14ac:dyDescent="0.2">
      <c r="B1343" s="85"/>
      <c r="C1343" s="85"/>
      <c r="D1343" s="85"/>
      <c r="E1343" s="85"/>
      <c r="F1343" s="137"/>
      <c r="G1343" s="85"/>
      <c r="J1343" s="83"/>
      <c r="K1343" s="80"/>
      <c r="M1343" s="81"/>
      <c r="O1343" s="80"/>
      <c r="Q1343" s="80"/>
      <c r="S1343" s="80"/>
      <c r="U1343" s="80"/>
      <c r="W1343" s="80"/>
      <c r="Y1343" s="80"/>
      <c r="Z1343" s="230"/>
      <c r="AB1343" s="82"/>
      <c r="AC1343" s="80"/>
      <c r="AE1343" s="80"/>
      <c r="AG1343" s="249"/>
      <c r="AH1343" s="83"/>
      <c r="AI1343" s="80"/>
      <c r="AJ1343" s="95"/>
      <c r="AK1343" s="80"/>
      <c r="AM1343" s="80"/>
      <c r="AO1343" s="84"/>
      <c r="AQ1343" s="80"/>
      <c r="AS1343" s="80"/>
      <c r="AU1343" s="80"/>
      <c r="AV1343" s="80"/>
      <c r="AX1343" s="80"/>
      <c r="AY1343" s="80"/>
      <c r="AZ1343" s="80"/>
      <c r="BA1343" s="80"/>
      <c r="BB1343" s="157"/>
      <c r="BC1343" s="157"/>
      <c r="BD1343" s="123"/>
    </row>
    <row r="1344" spans="2:56" s="79" customFormat="1" x14ac:dyDescent="0.2">
      <c r="B1344" s="85"/>
      <c r="C1344" s="85"/>
      <c r="D1344" s="85"/>
      <c r="E1344" s="85"/>
      <c r="F1344" s="137"/>
      <c r="G1344" s="85"/>
      <c r="J1344" s="83"/>
      <c r="K1344" s="80"/>
      <c r="M1344" s="81"/>
      <c r="O1344" s="80"/>
      <c r="Q1344" s="80"/>
      <c r="S1344" s="80"/>
      <c r="U1344" s="80"/>
      <c r="W1344" s="80"/>
      <c r="Y1344" s="80"/>
      <c r="Z1344" s="230"/>
      <c r="AB1344" s="82"/>
      <c r="AC1344" s="80"/>
      <c r="AE1344" s="80"/>
      <c r="AG1344" s="249"/>
      <c r="AH1344" s="83"/>
      <c r="AI1344" s="80"/>
      <c r="AJ1344" s="95"/>
      <c r="AK1344" s="80"/>
      <c r="AM1344" s="80"/>
      <c r="AO1344" s="84"/>
      <c r="AQ1344" s="80"/>
      <c r="AS1344" s="80"/>
      <c r="AU1344" s="80"/>
      <c r="AV1344" s="80"/>
      <c r="AX1344" s="80"/>
      <c r="AY1344" s="80"/>
      <c r="AZ1344" s="80"/>
      <c r="BA1344" s="80"/>
      <c r="BB1344" s="157"/>
      <c r="BC1344" s="157"/>
      <c r="BD1344" s="123"/>
    </row>
    <row r="1345" spans="2:56" s="79" customFormat="1" x14ac:dyDescent="0.2">
      <c r="B1345" s="85"/>
      <c r="C1345" s="85"/>
      <c r="D1345" s="85"/>
      <c r="E1345" s="85"/>
      <c r="F1345" s="137"/>
      <c r="G1345" s="85"/>
      <c r="J1345" s="83"/>
      <c r="K1345" s="80"/>
      <c r="M1345" s="81"/>
      <c r="O1345" s="80"/>
      <c r="Q1345" s="80"/>
      <c r="S1345" s="80"/>
      <c r="U1345" s="80"/>
      <c r="W1345" s="80"/>
      <c r="Y1345" s="80"/>
      <c r="Z1345" s="230"/>
      <c r="AB1345" s="82"/>
      <c r="AC1345" s="80"/>
      <c r="AE1345" s="80"/>
      <c r="AG1345" s="249"/>
      <c r="AH1345" s="83"/>
      <c r="AI1345" s="80"/>
      <c r="AJ1345" s="95"/>
      <c r="AK1345" s="80"/>
      <c r="AM1345" s="80"/>
      <c r="AO1345" s="84"/>
      <c r="AQ1345" s="80"/>
      <c r="AS1345" s="80"/>
      <c r="AU1345" s="80"/>
      <c r="AV1345" s="80"/>
      <c r="AX1345" s="80"/>
      <c r="AY1345" s="80"/>
      <c r="AZ1345" s="80"/>
      <c r="BA1345" s="80"/>
      <c r="BB1345" s="157"/>
      <c r="BC1345" s="157"/>
      <c r="BD1345" s="123"/>
    </row>
    <row r="1346" spans="2:56" s="79" customFormat="1" x14ac:dyDescent="0.2">
      <c r="B1346" s="85"/>
      <c r="C1346" s="85"/>
      <c r="D1346" s="85"/>
      <c r="E1346" s="85"/>
      <c r="F1346" s="137"/>
      <c r="G1346" s="85"/>
      <c r="J1346" s="83"/>
      <c r="K1346" s="80"/>
      <c r="M1346" s="81"/>
      <c r="O1346" s="80"/>
      <c r="Q1346" s="80"/>
      <c r="S1346" s="80"/>
      <c r="U1346" s="80"/>
      <c r="W1346" s="80"/>
      <c r="Y1346" s="80"/>
      <c r="Z1346" s="230"/>
      <c r="AB1346" s="82"/>
      <c r="AC1346" s="80"/>
      <c r="AE1346" s="80"/>
      <c r="AG1346" s="249"/>
      <c r="AH1346" s="83"/>
      <c r="AI1346" s="80"/>
      <c r="AJ1346" s="95"/>
      <c r="AK1346" s="80"/>
      <c r="AM1346" s="80"/>
      <c r="AO1346" s="84"/>
      <c r="AQ1346" s="80"/>
      <c r="AS1346" s="80"/>
      <c r="AU1346" s="80"/>
      <c r="AV1346" s="80"/>
      <c r="AX1346" s="80"/>
      <c r="AY1346" s="80"/>
      <c r="AZ1346" s="80"/>
      <c r="BA1346" s="80"/>
      <c r="BB1346" s="157"/>
      <c r="BC1346" s="157"/>
      <c r="BD1346" s="123"/>
    </row>
    <row r="1347" spans="2:56" s="79" customFormat="1" x14ac:dyDescent="0.2">
      <c r="B1347" s="85"/>
      <c r="C1347" s="85"/>
      <c r="D1347" s="85"/>
      <c r="E1347" s="85"/>
      <c r="F1347" s="137"/>
      <c r="G1347" s="85"/>
      <c r="J1347" s="83"/>
      <c r="K1347" s="80"/>
      <c r="M1347" s="81"/>
      <c r="O1347" s="80"/>
      <c r="Q1347" s="80"/>
      <c r="S1347" s="80"/>
      <c r="U1347" s="80"/>
      <c r="W1347" s="80"/>
      <c r="Y1347" s="80"/>
      <c r="Z1347" s="230"/>
      <c r="AB1347" s="82"/>
      <c r="AC1347" s="80"/>
      <c r="AE1347" s="80"/>
      <c r="AG1347" s="249"/>
      <c r="AH1347" s="83"/>
      <c r="AI1347" s="80"/>
      <c r="AJ1347" s="95"/>
      <c r="AK1347" s="80"/>
      <c r="AM1347" s="80"/>
      <c r="AO1347" s="84"/>
      <c r="AQ1347" s="80"/>
      <c r="AS1347" s="80"/>
      <c r="AU1347" s="80"/>
      <c r="AV1347" s="80"/>
      <c r="AX1347" s="80"/>
      <c r="AY1347" s="80"/>
      <c r="AZ1347" s="80"/>
      <c r="BA1347" s="80"/>
      <c r="BB1347" s="157"/>
      <c r="BC1347" s="157"/>
      <c r="BD1347" s="123"/>
    </row>
    <row r="1348" spans="2:56" s="79" customFormat="1" x14ac:dyDescent="0.2">
      <c r="B1348" s="85"/>
      <c r="C1348" s="85"/>
      <c r="D1348" s="85"/>
      <c r="E1348" s="85"/>
      <c r="F1348" s="137"/>
      <c r="G1348" s="85"/>
      <c r="J1348" s="83"/>
      <c r="K1348" s="80"/>
      <c r="M1348" s="81"/>
      <c r="O1348" s="80"/>
      <c r="Q1348" s="80"/>
      <c r="S1348" s="80"/>
      <c r="U1348" s="80"/>
      <c r="W1348" s="80"/>
      <c r="Y1348" s="80"/>
      <c r="Z1348" s="230"/>
      <c r="AB1348" s="82"/>
      <c r="AC1348" s="80"/>
      <c r="AE1348" s="80"/>
      <c r="AG1348" s="249"/>
      <c r="AH1348" s="83"/>
      <c r="AI1348" s="80"/>
      <c r="AJ1348" s="95"/>
      <c r="AK1348" s="80"/>
      <c r="AM1348" s="80"/>
      <c r="AO1348" s="84"/>
      <c r="AQ1348" s="80"/>
      <c r="AS1348" s="80"/>
      <c r="AU1348" s="80"/>
      <c r="AV1348" s="80"/>
      <c r="AX1348" s="80"/>
      <c r="AY1348" s="80"/>
      <c r="AZ1348" s="80"/>
      <c r="BA1348" s="80"/>
      <c r="BB1348" s="157"/>
      <c r="BC1348" s="157"/>
      <c r="BD1348" s="123"/>
    </row>
    <row r="1349" spans="2:56" s="79" customFormat="1" x14ac:dyDescent="0.2">
      <c r="B1349" s="85"/>
      <c r="C1349" s="85"/>
      <c r="D1349" s="85"/>
      <c r="E1349" s="85"/>
      <c r="F1349" s="137"/>
      <c r="G1349" s="85"/>
      <c r="J1349" s="83"/>
      <c r="K1349" s="80"/>
      <c r="M1349" s="81"/>
      <c r="O1349" s="80"/>
      <c r="Q1349" s="80"/>
      <c r="S1349" s="80"/>
      <c r="U1349" s="80"/>
      <c r="W1349" s="80"/>
      <c r="Y1349" s="80"/>
      <c r="Z1349" s="230"/>
      <c r="AB1349" s="82"/>
      <c r="AC1349" s="80"/>
      <c r="AE1349" s="80"/>
      <c r="AG1349" s="249"/>
      <c r="AH1349" s="83"/>
      <c r="AI1349" s="80"/>
      <c r="AJ1349" s="95"/>
      <c r="AK1349" s="80"/>
      <c r="AM1349" s="80"/>
      <c r="AO1349" s="84"/>
      <c r="AQ1349" s="80"/>
      <c r="AS1349" s="80"/>
      <c r="AU1349" s="80"/>
      <c r="AV1349" s="80"/>
      <c r="AX1349" s="80"/>
      <c r="AY1349" s="80"/>
      <c r="AZ1349" s="80"/>
      <c r="BA1349" s="80"/>
      <c r="BB1349" s="157"/>
      <c r="BC1349" s="157"/>
      <c r="BD1349" s="123"/>
    </row>
    <row r="1350" spans="2:56" s="79" customFormat="1" x14ac:dyDescent="0.2">
      <c r="B1350" s="85"/>
      <c r="C1350" s="85"/>
      <c r="D1350" s="85"/>
      <c r="E1350" s="85"/>
      <c r="F1350" s="137"/>
      <c r="G1350" s="85"/>
      <c r="J1350" s="83"/>
      <c r="K1350" s="80"/>
      <c r="M1350" s="81"/>
      <c r="O1350" s="80"/>
      <c r="Q1350" s="80"/>
      <c r="S1350" s="80"/>
      <c r="U1350" s="80"/>
      <c r="W1350" s="80"/>
      <c r="Y1350" s="80"/>
      <c r="Z1350" s="230"/>
      <c r="AB1350" s="82"/>
      <c r="AC1350" s="80"/>
      <c r="AE1350" s="80"/>
      <c r="AG1350" s="249"/>
      <c r="AH1350" s="83"/>
      <c r="AI1350" s="80"/>
      <c r="AJ1350" s="95"/>
      <c r="AK1350" s="80"/>
      <c r="AM1350" s="80"/>
      <c r="AO1350" s="84"/>
      <c r="AQ1350" s="80"/>
      <c r="AS1350" s="80"/>
      <c r="AU1350" s="80"/>
      <c r="AV1350" s="80"/>
      <c r="AX1350" s="80"/>
      <c r="AY1350" s="80"/>
      <c r="AZ1350" s="80"/>
      <c r="BA1350" s="80"/>
      <c r="BB1350" s="157"/>
      <c r="BC1350" s="157"/>
      <c r="BD1350" s="123"/>
    </row>
    <row r="1351" spans="2:56" s="79" customFormat="1" x14ac:dyDescent="0.2">
      <c r="B1351" s="85"/>
      <c r="C1351" s="85"/>
      <c r="D1351" s="85"/>
      <c r="E1351" s="85"/>
      <c r="F1351" s="137"/>
      <c r="G1351" s="85"/>
      <c r="J1351" s="83"/>
      <c r="K1351" s="80"/>
      <c r="M1351" s="81"/>
      <c r="O1351" s="80"/>
      <c r="Q1351" s="80"/>
      <c r="S1351" s="80"/>
      <c r="U1351" s="80"/>
      <c r="W1351" s="80"/>
      <c r="Y1351" s="80"/>
      <c r="Z1351" s="230"/>
      <c r="AB1351" s="82"/>
      <c r="AC1351" s="80"/>
      <c r="AE1351" s="80"/>
      <c r="AG1351" s="249"/>
      <c r="AH1351" s="83"/>
      <c r="AI1351" s="80"/>
      <c r="AJ1351" s="95"/>
      <c r="AK1351" s="80"/>
      <c r="AM1351" s="80"/>
      <c r="AO1351" s="84"/>
      <c r="AQ1351" s="80"/>
      <c r="AS1351" s="80"/>
      <c r="AU1351" s="80"/>
      <c r="AV1351" s="80"/>
      <c r="AX1351" s="80"/>
      <c r="AY1351" s="80"/>
      <c r="AZ1351" s="80"/>
      <c r="BA1351" s="80"/>
      <c r="BB1351" s="157"/>
      <c r="BC1351" s="157"/>
      <c r="BD1351" s="123"/>
    </row>
    <row r="1352" spans="2:56" s="79" customFormat="1" x14ac:dyDescent="0.2">
      <c r="B1352" s="85"/>
      <c r="C1352" s="85"/>
      <c r="D1352" s="85"/>
      <c r="E1352" s="85"/>
      <c r="F1352" s="137"/>
      <c r="G1352" s="85"/>
      <c r="J1352" s="83"/>
      <c r="K1352" s="80"/>
      <c r="M1352" s="81"/>
      <c r="O1352" s="80"/>
      <c r="Q1352" s="80"/>
      <c r="S1352" s="80"/>
      <c r="U1352" s="80"/>
      <c r="W1352" s="80"/>
      <c r="Y1352" s="80"/>
      <c r="Z1352" s="230"/>
      <c r="AB1352" s="82"/>
      <c r="AC1352" s="80"/>
      <c r="AE1352" s="80"/>
      <c r="AG1352" s="249"/>
      <c r="AH1352" s="83"/>
      <c r="AI1352" s="80"/>
      <c r="AJ1352" s="95"/>
      <c r="AK1352" s="80"/>
      <c r="AM1352" s="80"/>
      <c r="AO1352" s="84"/>
      <c r="AQ1352" s="80"/>
      <c r="AS1352" s="80"/>
      <c r="AU1352" s="80"/>
      <c r="AV1352" s="80"/>
      <c r="AX1352" s="80"/>
      <c r="AY1352" s="80"/>
      <c r="AZ1352" s="80"/>
      <c r="BA1352" s="80"/>
      <c r="BB1352" s="157"/>
      <c r="BC1352" s="157"/>
      <c r="BD1352" s="123"/>
    </row>
    <row r="1353" spans="2:56" s="79" customFormat="1" x14ac:dyDescent="0.2">
      <c r="B1353" s="85"/>
      <c r="C1353" s="85"/>
      <c r="D1353" s="85"/>
      <c r="E1353" s="85"/>
      <c r="F1353" s="137"/>
      <c r="G1353" s="85"/>
      <c r="J1353" s="83"/>
      <c r="K1353" s="80"/>
      <c r="M1353" s="81"/>
      <c r="O1353" s="80"/>
      <c r="Q1353" s="80"/>
      <c r="S1353" s="80"/>
      <c r="U1353" s="80"/>
      <c r="W1353" s="80"/>
      <c r="Y1353" s="80"/>
      <c r="Z1353" s="230"/>
      <c r="AB1353" s="82"/>
      <c r="AC1353" s="80"/>
      <c r="AE1353" s="80"/>
      <c r="AG1353" s="249"/>
      <c r="AH1353" s="83"/>
      <c r="AI1353" s="80"/>
      <c r="AJ1353" s="95"/>
      <c r="AK1353" s="80"/>
      <c r="AM1353" s="80"/>
      <c r="AO1353" s="84"/>
      <c r="AQ1353" s="80"/>
      <c r="AS1353" s="80"/>
      <c r="AU1353" s="80"/>
      <c r="AV1353" s="80"/>
      <c r="AX1353" s="80"/>
      <c r="AY1353" s="80"/>
      <c r="AZ1353" s="80"/>
      <c r="BA1353" s="80"/>
      <c r="BB1353" s="157"/>
      <c r="BC1353" s="157"/>
      <c r="BD1353" s="123"/>
    </row>
    <row r="1354" spans="2:56" s="79" customFormat="1" x14ac:dyDescent="0.2">
      <c r="B1354" s="85"/>
      <c r="C1354" s="85"/>
      <c r="D1354" s="85"/>
      <c r="E1354" s="85"/>
      <c r="F1354" s="137"/>
      <c r="G1354" s="85"/>
      <c r="J1354" s="83"/>
      <c r="K1354" s="80"/>
      <c r="M1354" s="81"/>
      <c r="O1354" s="80"/>
      <c r="Q1354" s="80"/>
      <c r="S1354" s="80"/>
      <c r="U1354" s="80"/>
      <c r="W1354" s="80"/>
      <c r="Y1354" s="80"/>
      <c r="Z1354" s="230"/>
      <c r="AB1354" s="82"/>
      <c r="AC1354" s="80"/>
      <c r="AE1354" s="80"/>
      <c r="AG1354" s="249"/>
      <c r="AH1354" s="83"/>
      <c r="AI1354" s="80"/>
      <c r="AJ1354" s="95"/>
      <c r="AK1354" s="80"/>
      <c r="AM1354" s="80"/>
      <c r="AO1354" s="84"/>
      <c r="AQ1354" s="80"/>
      <c r="AS1354" s="80"/>
      <c r="AU1354" s="80"/>
      <c r="AV1354" s="80"/>
      <c r="AX1354" s="80"/>
      <c r="AY1354" s="80"/>
      <c r="AZ1354" s="80"/>
      <c r="BA1354" s="80"/>
      <c r="BB1354" s="157"/>
      <c r="BC1354" s="157"/>
      <c r="BD1354" s="123"/>
    </row>
    <row r="1355" spans="2:56" s="79" customFormat="1" x14ac:dyDescent="0.2">
      <c r="B1355" s="85"/>
      <c r="C1355" s="85"/>
      <c r="D1355" s="85"/>
      <c r="E1355" s="85"/>
      <c r="F1355" s="137"/>
      <c r="G1355" s="85"/>
      <c r="J1355" s="83"/>
      <c r="K1355" s="80"/>
      <c r="M1355" s="81"/>
      <c r="O1355" s="80"/>
      <c r="Q1355" s="80"/>
      <c r="S1355" s="80"/>
      <c r="U1355" s="80"/>
      <c r="W1355" s="80"/>
      <c r="Y1355" s="80"/>
      <c r="Z1355" s="230"/>
      <c r="AB1355" s="82"/>
      <c r="AC1355" s="80"/>
      <c r="AE1355" s="80"/>
      <c r="AG1355" s="249"/>
      <c r="AH1355" s="83"/>
      <c r="AI1355" s="80"/>
      <c r="AJ1355" s="95"/>
      <c r="AK1355" s="80"/>
      <c r="AM1355" s="80"/>
      <c r="AO1355" s="84"/>
      <c r="AQ1355" s="80"/>
      <c r="AS1355" s="80"/>
      <c r="AU1355" s="80"/>
      <c r="AV1355" s="80"/>
      <c r="AX1355" s="80"/>
      <c r="AY1355" s="80"/>
      <c r="AZ1355" s="80"/>
      <c r="BA1355" s="80"/>
      <c r="BB1355" s="157"/>
      <c r="BC1355" s="157"/>
      <c r="BD1355" s="123"/>
    </row>
    <row r="1356" spans="2:56" s="79" customFormat="1" x14ac:dyDescent="0.2">
      <c r="B1356" s="85"/>
      <c r="C1356" s="85"/>
      <c r="D1356" s="85"/>
      <c r="E1356" s="85"/>
      <c r="F1356" s="137"/>
      <c r="G1356" s="85"/>
      <c r="J1356" s="83"/>
      <c r="K1356" s="80"/>
      <c r="M1356" s="81"/>
      <c r="O1356" s="80"/>
      <c r="Q1356" s="80"/>
      <c r="S1356" s="80"/>
      <c r="U1356" s="80"/>
      <c r="W1356" s="80"/>
      <c r="Y1356" s="80"/>
      <c r="Z1356" s="230"/>
      <c r="AB1356" s="82"/>
      <c r="AC1356" s="80"/>
      <c r="AE1356" s="80"/>
      <c r="AG1356" s="249"/>
      <c r="AH1356" s="83"/>
      <c r="AI1356" s="80"/>
      <c r="AJ1356" s="95"/>
      <c r="AK1356" s="80"/>
      <c r="AM1356" s="80"/>
      <c r="AO1356" s="84"/>
      <c r="AQ1356" s="80"/>
      <c r="AS1356" s="80"/>
      <c r="AU1356" s="80"/>
      <c r="AV1356" s="80"/>
      <c r="AX1356" s="80"/>
      <c r="AY1356" s="80"/>
      <c r="AZ1356" s="80"/>
      <c r="BA1356" s="80"/>
      <c r="BB1356" s="157"/>
      <c r="BC1356" s="157"/>
      <c r="BD1356" s="123"/>
    </row>
    <row r="1357" spans="2:56" s="79" customFormat="1" x14ac:dyDescent="0.2">
      <c r="B1357" s="85"/>
      <c r="C1357" s="85"/>
      <c r="D1357" s="85"/>
      <c r="E1357" s="85"/>
      <c r="F1357" s="137"/>
      <c r="G1357" s="85"/>
      <c r="J1357" s="83"/>
      <c r="K1357" s="80"/>
      <c r="M1357" s="81"/>
      <c r="O1357" s="80"/>
      <c r="Q1357" s="80"/>
      <c r="S1357" s="80"/>
      <c r="U1357" s="80"/>
      <c r="W1357" s="80"/>
      <c r="Y1357" s="80"/>
      <c r="Z1357" s="230"/>
      <c r="AB1357" s="82"/>
      <c r="AC1357" s="80"/>
      <c r="AE1357" s="80"/>
      <c r="AG1357" s="249"/>
      <c r="AH1357" s="83"/>
      <c r="AI1357" s="80"/>
      <c r="AJ1357" s="95"/>
      <c r="AK1357" s="80"/>
      <c r="AM1357" s="80"/>
      <c r="AO1357" s="84"/>
      <c r="AQ1357" s="80"/>
      <c r="AS1357" s="80"/>
      <c r="AU1357" s="80"/>
      <c r="AV1357" s="80"/>
      <c r="AX1357" s="80"/>
      <c r="AY1357" s="80"/>
      <c r="AZ1357" s="80"/>
      <c r="BA1357" s="80"/>
      <c r="BB1357" s="157"/>
      <c r="BC1357" s="157"/>
      <c r="BD1357" s="123"/>
    </row>
    <row r="1358" spans="2:56" s="79" customFormat="1" x14ac:dyDescent="0.2">
      <c r="B1358" s="85"/>
      <c r="C1358" s="85"/>
      <c r="D1358" s="85"/>
      <c r="E1358" s="85"/>
      <c r="F1358" s="137"/>
      <c r="G1358" s="85"/>
      <c r="J1358" s="83"/>
      <c r="K1358" s="80"/>
      <c r="M1358" s="81"/>
      <c r="O1358" s="80"/>
      <c r="Q1358" s="80"/>
      <c r="S1358" s="80"/>
      <c r="U1358" s="80"/>
      <c r="W1358" s="80"/>
      <c r="Y1358" s="80"/>
      <c r="Z1358" s="230"/>
      <c r="AB1358" s="82"/>
      <c r="AC1358" s="80"/>
      <c r="AE1358" s="80"/>
      <c r="AG1358" s="249"/>
      <c r="AH1358" s="83"/>
      <c r="AI1358" s="80"/>
      <c r="AJ1358" s="95"/>
      <c r="AK1358" s="80"/>
      <c r="AM1358" s="80"/>
      <c r="AO1358" s="84"/>
      <c r="AQ1358" s="80"/>
      <c r="AS1358" s="80"/>
      <c r="AU1358" s="80"/>
      <c r="AV1358" s="80"/>
      <c r="AX1358" s="80"/>
      <c r="AY1358" s="80"/>
      <c r="AZ1358" s="80"/>
      <c r="BA1358" s="80"/>
      <c r="BB1358" s="157"/>
      <c r="BC1358" s="157"/>
      <c r="BD1358" s="123"/>
    </row>
    <row r="1359" spans="2:56" s="79" customFormat="1" x14ac:dyDescent="0.2">
      <c r="B1359" s="85"/>
      <c r="C1359" s="85"/>
      <c r="D1359" s="85"/>
      <c r="E1359" s="85"/>
      <c r="F1359" s="137"/>
      <c r="G1359" s="85"/>
      <c r="J1359" s="83"/>
      <c r="K1359" s="80"/>
      <c r="M1359" s="81"/>
      <c r="O1359" s="80"/>
      <c r="Q1359" s="80"/>
      <c r="S1359" s="80"/>
      <c r="U1359" s="80"/>
      <c r="W1359" s="80"/>
      <c r="Y1359" s="80"/>
      <c r="Z1359" s="230"/>
      <c r="AB1359" s="82"/>
      <c r="AC1359" s="80"/>
      <c r="AE1359" s="80"/>
      <c r="AG1359" s="249"/>
      <c r="AH1359" s="83"/>
      <c r="AI1359" s="80"/>
      <c r="AJ1359" s="95"/>
      <c r="AK1359" s="80"/>
      <c r="AM1359" s="80"/>
      <c r="AO1359" s="84"/>
      <c r="AQ1359" s="80"/>
      <c r="AS1359" s="80"/>
      <c r="AU1359" s="80"/>
      <c r="AV1359" s="80"/>
      <c r="AX1359" s="80"/>
      <c r="AY1359" s="80"/>
      <c r="AZ1359" s="80"/>
      <c r="BA1359" s="80"/>
      <c r="BB1359" s="157"/>
      <c r="BC1359" s="157"/>
      <c r="BD1359" s="123"/>
    </row>
    <row r="1360" spans="2:56" s="79" customFormat="1" x14ac:dyDescent="0.2">
      <c r="B1360" s="85"/>
      <c r="C1360" s="85"/>
      <c r="D1360" s="85"/>
      <c r="E1360" s="85"/>
      <c r="F1360" s="137"/>
      <c r="G1360" s="85"/>
      <c r="J1360" s="83"/>
      <c r="K1360" s="80"/>
      <c r="M1360" s="81"/>
      <c r="O1360" s="80"/>
      <c r="Q1360" s="80"/>
      <c r="S1360" s="80"/>
      <c r="U1360" s="80"/>
      <c r="W1360" s="80"/>
      <c r="Y1360" s="80"/>
      <c r="Z1360" s="230"/>
      <c r="AB1360" s="82"/>
      <c r="AC1360" s="80"/>
      <c r="AE1360" s="80"/>
      <c r="AG1360" s="249"/>
      <c r="AH1360" s="83"/>
      <c r="AI1360" s="80"/>
      <c r="AJ1360" s="95"/>
      <c r="AK1360" s="80"/>
      <c r="AM1360" s="80"/>
      <c r="AO1360" s="84"/>
      <c r="AQ1360" s="80"/>
      <c r="AS1360" s="80"/>
      <c r="AU1360" s="80"/>
      <c r="AV1360" s="80"/>
      <c r="AX1360" s="80"/>
      <c r="AY1360" s="80"/>
      <c r="AZ1360" s="80"/>
      <c r="BA1360" s="80"/>
      <c r="BB1360" s="157"/>
      <c r="BC1360" s="157"/>
      <c r="BD1360" s="123"/>
    </row>
    <row r="1361" spans="2:56" s="79" customFormat="1" x14ac:dyDescent="0.2">
      <c r="B1361" s="85"/>
      <c r="C1361" s="85"/>
      <c r="D1361" s="85"/>
      <c r="E1361" s="85"/>
      <c r="F1361" s="137"/>
      <c r="G1361" s="85"/>
      <c r="J1361" s="83"/>
      <c r="K1361" s="80"/>
      <c r="M1361" s="81"/>
      <c r="O1361" s="80"/>
      <c r="Q1361" s="80"/>
      <c r="S1361" s="80"/>
      <c r="U1361" s="80"/>
      <c r="W1361" s="80"/>
      <c r="Y1361" s="80"/>
      <c r="Z1361" s="230"/>
      <c r="AB1361" s="82"/>
      <c r="AC1361" s="80"/>
      <c r="AE1361" s="80"/>
      <c r="AG1361" s="249"/>
      <c r="AH1361" s="83"/>
      <c r="AI1361" s="80"/>
      <c r="AJ1361" s="95"/>
      <c r="AK1361" s="80"/>
      <c r="AM1361" s="80"/>
      <c r="AO1361" s="84"/>
      <c r="AQ1361" s="80"/>
      <c r="AS1361" s="80"/>
      <c r="AU1361" s="80"/>
      <c r="AV1361" s="80"/>
      <c r="AX1361" s="80"/>
      <c r="AY1361" s="80"/>
      <c r="AZ1361" s="80"/>
      <c r="BA1361" s="80"/>
      <c r="BB1361" s="157"/>
      <c r="BC1361" s="157"/>
      <c r="BD1361" s="123"/>
    </row>
    <row r="1362" spans="2:56" s="79" customFormat="1" x14ac:dyDescent="0.2">
      <c r="B1362" s="85"/>
      <c r="C1362" s="85"/>
      <c r="D1362" s="85"/>
      <c r="E1362" s="85"/>
      <c r="F1362" s="137"/>
      <c r="G1362" s="85"/>
      <c r="J1362" s="83"/>
      <c r="K1362" s="80"/>
      <c r="M1362" s="81"/>
      <c r="O1362" s="80"/>
      <c r="Q1362" s="80"/>
      <c r="S1362" s="80"/>
      <c r="U1362" s="80"/>
      <c r="W1362" s="80"/>
      <c r="Y1362" s="80"/>
      <c r="Z1362" s="230"/>
      <c r="AB1362" s="82"/>
      <c r="AC1362" s="80"/>
      <c r="AE1362" s="80"/>
      <c r="AG1362" s="249"/>
      <c r="AH1362" s="83"/>
      <c r="AI1362" s="80"/>
      <c r="AJ1362" s="95"/>
      <c r="AK1362" s="80"/>
      <c r="AM1362" s="80"/>
      <c r="AO1362" s="84"/>
      <c r="AQ1362" s="80"/>
      <c r="AS1362" s="80"/>
      <c r="AU1362" s="80"/>
      <c r="AV1362" s="80"/>
      <c r="AX1362" s="80"/>
      <c r="AY1362" s="80"/>
      <c r="AZ1362" s="80"/>
      <c r="BA1362" s="80"/>
      <c r="BB1362" s="157"/>
      <c r="BC1362" s="157"/>
      <c r="BD1362" s="123"/>
    </row>
    <row r="1363" spans="2:56" s="79" customFormat="1" x14ac:dyDescent="0.2">
      <c r="B1363" s="85"/>
      <c r="C1363" s="85"/>
      <c r="D1363" s="85"/>
      <c r="E1363" s="85"/>
      <c r="F1363" s="137"/>
      <c r="G1363" s="85"/>
      <c r="J1363" s="83"/>
      <c r="K1363" s="80"/>
      <c r="M1363" s="81"/>
      <c r="O1363" s="80"/>
      <c r="Q1363" s="80"/>
      <c r="S1363" s="80"/>
      <c r="U1363" s="80"/>
      <c r="W1363" s="80"/>
      <c r="Y1363" s="80"/>
      <c r="Z1363" s="230"/>
      <c r="AB1363" s="82"/>
      <c r="AC1363" s="80"/>
      <c r="AE1363" s="80"/>
      <c r="AG1363" s="249"/>
      <c r="AH1363" s="83"/>
      <c r="AI1363" s="80"/>
      <c r="AJ1363" s="95"/>
      <c r="AK1363" s="80"/>
      <c r="AM1363" s="80"/>
      <c r="AO1363" s="84"/>
      <c r="AQ1363" s="80"/>
      <c r="AS1363" s="80"/>
      <c r="AU1363" s="80"/>
      <c r="AV1363" s="80"/>
      <c r="AX1363" s="80"/>
      <c r="AY1363" s="80"/>
      <c r="AZ1363" s="80"/>
      <c r="BA1363" s="80"/>
      <c r="BB1363" s="157"/>
      <c r="BC1363" s="157"/>
      <c r="BD1363" s="123"/>
    </row>
    <row r="1364" spans="2:56" s="79" customFormat="1" x14ac:dyDescent="0.2">
      <c r="B1364" s="85"/>
      <c r="C1364" s="85"/>
      <c r="D1364" s="85"/>
      <c r="E1364" s="85"/>
      <c r="F1364" s="137"/>
      <c r="G1364" s="85"/>
      <c r="J1364" s="83"/>
      <c r="K1364" s="80"/>
      <c r="M1364" s="81"/>
      <c r="O1364" s="80"/>
      <c r="Q1364" s="80"/>
      <c r="S1364" s="80"/>
      <c r="U1364" s="80"/>
      <c r="W1364" s="80"/>
      <c r="Y1364" s="80"/>
      <c r="Z1364" s="230"/>
      <c r="AB1364" s="82"/>
      <c r="AC1364" s="80"/>
      <c r="AE1364" s="80"/>
      <c r="AG1364" s="249"/>
      <c r="AH1364" s="83"/>
      <c r="AI1364" s="80"/>
      <c r="AJ1364" s="95"/>
      <c r="AK1364" s="80"/>
      <c r="AM1364" s="80"/>
      <c r="AO1364" s="84"/>
      <c r="AQ1364" s="80"/>
      <c r="AS1364" s="80"/>
      <c r="AU1364" s="80"/>
      <c r="AV1364" s="80"/>
      <c r="AX1364" s="80"/>
      <c r="AY1364" s="80"/>
      <c r="AZ1364" s="80"/>
      <c r="BA1364" s="80"/>
      <c r="BB1364" s="157"/>
      <c r="BC1364" s="157"/>
      <c r="BD1364" s="123"/>
    </row>
    <row r="1365" spans="2:56" s="79" customFormat="1" x14ac:dyDescent="0.2">
      <c r="B1365" s="85"/>
      <c r="C1365" s="85"/>
      <c r="D1365" s="85"/>
      <c r="E1365" s="85"/>
      <c r="F1365" s="137"/>
      <c r="G1365" s="85"/>
      <c r="J1365" s="83"/>
      <c r="K1365" s="80"/>
      <c r="M1365" s="81"/>
      <c r="O1365" s="80"/>
      <c r="Q1365" s="80"/>
      <c r="S1365" s="80"/>
      <c r="U1365" s="80"/>
      <c r="W1365" s="80"/>
      <c r="Y1365" s="80"/>
      <c r="Z1365" s="230"/>
      <c r="AB1365" s="82"/>
      <c r="AC1365" s="80"/>
      <c r="AE1365" s="80"/>
      <c r="AG1365" s="249"/>
      <c r="AH1365" s="83"/>
      <c r="AI1365" s="80"/>
      <c r="AJ1365" s="95"/>
      <c r="AK1365" s="80"/>
      <c r="AM1365" s="80"/>
      <c r="AO1365" s="84"/>
      <c r="AQ1365" s="80"/>
      <c r="AS1365" s="80"/>
      <c r="AU1365" s="80"/>
      <c r="AV1365" s="80"/>
      <c r="AX1365" s="80"/>
      <c r="AY1365" s="80"/>
      <c r="AZ1365" s="80"/>
      <c r="BA1365" s="80"/>
      <c r="BB1365" s="157"/>
      <c r="BC1365" s="157"/>
      <c r="BD1365" s="123"/>
    </row>
    <row r="1366" spans="2:56" s="79" customFormat="1" x14ac:dyDescent="0.2">
      <c r="B1366" s="85"/>
      <c r="C1366" s="85"/>
      <c r="D1366" s="85"/>
      <c r="E1366" s="85"/>
      <c r="F1366" s="137"/>
      <c r="G1366" s="85"/>
      <c r="J1366" s="83"/>
      <c r="K1366" s="80"/>
      <c r="M1366" s="81"/>
      <c r="O1366" s="80"/>
      <c r="Q1366" s="80"/>
      <c r="S1366" s="80"/>
      <c r="U1366" s="80"/>
      <c r="W1366" s="80"/>
      <c r="Y1366" s="80"/>
      <c r="Z1366" s="230"/>
      <c r="AB1366" s="82"/>
      <c r="AC1366" s="80"/>
      <c r="AE1366" s="80"/>
      <c r="AG1366" s="249"/>
      <c r="AH1366" s="83"/>
      <c r="AI1366" s="80"/>
      <c r="AJ1366" s="95"/>
      <c r="AK1366" s="80"/>
      <c r="AM1366" s="80"/>
      <c r="AO1366" s="84"/>
      <c r="AQ1366" s="80"/>
      <c r="AS1366" s="80"/>
      <c r="AU1366" s="80"/>
      <c r="AV1366" s="80"/>
      <c r="AX1366" s="80"/>
      <c r="AY1366" s="80"/>
      <c r="AZ1366" s="80"/>
      <c r="BA1366" s="80"/>
      <c r="BB1366" s="157"/>
      <c r="BC1366" s="157"/>
      <c r="BD1366" s="123"/>
    </row>
    <row r="1367" spans="2:56" s="79" customFormat="1" x14ac:dyDescent="0.2">
      <c r="B1367" s="85"/>
      <c r="C1367" s="85"/>
      <c r="D1367" s="85"/>
      <c r="E1367" s="85"/>
      <c r="F1367" s="137"/>
      <c r="G1367" s="85"/>
      <c r="J1367" s="83"/>
      <c r="K1367" s="80"/>
      <c r="M1367" s="81"/>
      <c r="O1367" s="80"/>
      <c r="Q1367" s="80"/>
      <c r="S1367" s="80"/>
      <c r="U1367" s="80"/>
      <c r="W1367" s="80"/>
      <c r="Y1367" s="80"/>
      <c r="Z1367" s="230"/>
      <c r="AB1367" s="82"/>
      <c r="AC1367" s="80"/>
      <c r="AE1367" s="80"/>
      <c r="AG1367" s="249"/>
      <c r="AH1367" s="83"/>
      <c r="AI1367" s="80"/>
      <c r="AJ1367" s="95"/>
      <c r="AK1367" s="80"/>
      <c r="AM1367" s="80"/>
      <c r="AO1367" s="84"/>
      <c r="AQ1367" s="80"/>
      <c r="AS1367" s="80"/>
      <c r="AU1367" s="80"/>
      <c r="AV1367" s="80"/>
      <c r="AX1367" s="80"/>
      <c r="AY1367" s="80"/>
      <c r="AZ1367" s="80"/>
      <c r="BA1367" s="80"/>
      <c r="BB1367" s="157"/>
      <c r="BC1367" s="157"/>
      <c r="BD1367" s="123"/>
    </row>
    <row r="1368" spans="2:56" s="79" customFormat="1" x14ac:dyDescent="0.2">
      <c r="B1368" s="85"/>
      <c r="C1368" s="85"/>
      <c r="D1368" s="85"/>
      <c r="E1368" s="85"/>
      <c r="F1368" s="137"/>
      <c r="G1368" s="85"/>
      <c r="J1368" s="83"/>
      <c r="K1368" s="80"/>
      <c r="M1368" s="81"/>
      <c r="O1368" s="80"/>
      <c r="Q1368" s="80"/>
      <c r="S1368" s="80"/>
      <c r="U1368" s="80"/>
      <c r="W1368" s="80"/>
      <c r="Y1368" s="80"/>
      <c r="Z1368" s="230"/>
      <c r="AB1368" s="82"/>
      <c r="AC1368" s="80"/>
      <c r="AE1368" s="80"/>
      <c r="AG1368" s="249"/>
      <c r="AH1368" s="83"/>
      <c r="AI1368" s="80"/>
      <c r="AJ1368" s="95"/>
      <c r="AK1368" s="80"/>
      <c r="AM1368" s="80"/>
      <c r="AO1368" s="84"/>
      <c r="AQ1368" s="80"/>
      <c r="AS1368" s="80"/>
      <c r="AU1368" s="80"/>
      <c r="AV1368" s="80"/>
      <c r="AX1368" s="80"/>
      <c r="AY1368" s="80"/>
      <c r="AZ1368" s="80"/>
      <c r="BA1368" s="80"/>
      <c r="BB1368" s="157"/>
      <c r="BC1368" s="157"/>
      <c r="BD1368" s="123"/>
    </row>
    <row r="1369" spans="2:56" s="79" customFormat="1" x14ac:dyDescent="0.2">
      <c r="B1369" s="85"/>
      <c r="C1369" s="85"/>
      <c r="D1369" s="85"/>
      <c r="E1369" s="85"/>
      <c r="F1369" s="137"/>
      <c r="G1369" s="85"/>
      <c r="J1369" s="83"/>
      <c r="K1369" s="80"/>
      <c r="M1369" s="81"/>
      <c r="O1369" s="80"/>
      <c r="Q1369" s="80"/>
      <c r="S1369" s="80"/>
      <c r="U1369" s="80"/>
      <c r="W1369" s="80"/>
      <c r="Y1369" s="80"/>
      <c r="Z1369" s="230"/>
      <c r="AB1369" s="82"/>
      <c r="AC1369" s="80"/>
      <c r="AE1369" s="80"/>
      <c r="AG1369" s="249"/>
      <c r="AH1369" s="83"/>
      <c r="AI1369" s="80"/>
      <c r="AJ1369" s="95"/>
      <c r="AK1369" s="80"/>
      <c r="AM1369" s="80"/>
      <c r="AO1369" s="84"/>
      <c r="AQ1369" s="80"/>
      <c r="AS1369" s="80"/>
      <c r="AU1369" s="80"/>
      <c r="AV1369" s="80"/>
      <c r="AX1369" s="80"/>
      <c r="AY1369" s="80"/>
      <c r="AZ1369" s="80"/>
      <c r="BA1369" s="80"/>
      <c r="BB1369" s="157"/>
      <c r="BC1369" s="157"/>
      <c r="BD1369" s="123"/>
    </row>
    <row r="1370" spans="2:56" s="79" customFormat="1" x14ac:dyDescent="0.2">
      <c r="B1370" s="85"/>
      <c r="C1370" s="85"/>
      <c r="D1370" s="85"/>
      <c r="E1370" s="85"/>
      <c r="F1370" s="137"/>
      <c r="G1370" s="85"/>
      <c r="J1370" s="83"/>
      <c r="K1370" s="80"/>
      <c r="M1370" s="81"/>
      <c r="O1370" s="80"/>
      <c r="Q1370" s="80"/>
      <c r="S1370" s="80"/>
      <c r="U1370" s="80"/>
      <c r="W1370" s="80"/>
      <c r="Y1370" s="80"/>
      <c r="Z1370" s="230"/>
      <c r="AB1370" s="82"/>
      <c r="AC1370" s="80"/>
      <c r="AE1370" s="80"/>
      <c r="AG1370" s="249"/>
      <c r="AH1370" s="83"/>
      <c r="AI1370" s="80"/>
      <c r="AJ1370" s="95"/>
      <c r="AK1370" s="80"/>
      <c r="AM1370" s="80"/>
      <c r="AO1370" s="84"/>
      <c r="AQ1370" s="80"/>
      <c r="AS1370" s="80"/>
      <c r="AU1370" s="80"/>
      <c r="AV1370" s="80"/>
      <c r="AX1370" s="80"/>
      <c r="AY1370" s="80"/>
      <c r="AZ1370" s="80"/>
      <c r="BA1370" s="80"/>
      <c r="BB1370" s="157"/>
      <c r="BC1370" s="157"/>
      <c r="BD1370" s="123"/>
    </row>
    <row r="1371" spans="2:56" s="79" customFormat="1" x14ac:dyDescent="0.2">
      <c r="B1371" s="85"/>
      <c r="C1371" s="85"/>
      <c r="D1371" s="85"/>
      <c r="E1371" s="85"/>
      <c r="F1371" s="137"/>
      <c r="G1371" s="85"/>
      <c r="J1371" s="83"/>
      <c r="K1371" s="80"/>
      <c r="M1371" s="81"/>
      <c r="O1371" s="80"/>
      <c r="Q1371" s="80"/>
      <c r="S1371" s="80"/>
      <c r="U1371" s="80"/>
      <c r="W1371" s="80"/>
      <c r="Y1371" s="80"/>
      <c r="Z1371" s="230"/>
      <c r="AB1371" s="82"/>
      <c r="AC1371" s="80"/>
      <c r="AE1371" s="80"/>
      <c r="AG1371" s="249"/>
      <c r="AH1371" s="83"/>
      <c r="AI1371" s="80"/>
      <c r="AJ1371" s="95"/>
      <c r="AK1371" s="80"/>
      <c r="AM1371" s="80"/>
      <c r="AO1371" s="84"/>
      <c r="AQ1371" s="80"/>
      <c r="AS1371" s="80"/>
      <c r="AU1371" s="80"/>
      <c r="AV1371" s="80"/>
      <c r="AX1371" s="80"/>
      <c r="AY1371" s="80"/>
      <c r="AZ1371" s="80"/>
      <c r="BA1371" s="80"/>
      <c r="BB1371" s="157"/>
      <c r="BC1371" s="157"/>
      <c r="BD1371" s="123"/>
    </row>
    <row r="1372" spans="2:56" s="79" customFormat="1" x14ac:dyDescent="0.2">
      <c r="B1372" s="85"/>
      <c r="C1372" s="85"/>
      <c r="D1372" s="85"/>
      <c r="E1372" s="85"/>
      <c r="F1372" s="137"/>
      <c r="G1372" s="85"/>
      <c r="J1372" s="83"/>
      <c r="K1372" s="80"/>
      <c r="M1372" s="81"/>
      <c r="O1372" s="80"/>
      <c r="Q1372" s="80"/>
      <c r="S1372" s="80"/>
      <c r="U1372" s="80"/>
      <c r="W1372" s="80"/>
      <c r="Y1372" s="80"/>
      <c r="Z1372" s="230"/>
      <c r="AB1372" s="82"/>
      <c r="AC1372" s="80"/>
      <c r="AE1372" s="80"/>
      <c r="AG1372" s="249"/>
      <c r="AH1372" s="83"/>
      <c r="AI1372" s="80"/>
      <c r="AJ1372" s="95"/>
      <c r="AK1372" s="80"/>
      <c r="AM1372" s="80"/>
      <c r="AO1372" s="84"/>
      <c r="AQ1372" s="80"/>
      <c r="AS1372" s="80"/>
      <c r="AU1372" s="80"/>
      <c r="AV1372" s="80"/>
      <c r="AX1372" s="80"/>
      <c r="AY1372" s="80"/>
      <c r="AZ1372" s="80"/>
      <c r="BA1372" s="80"/>
      <c r="BB1372" s="157"/>
      <c r="BC1372" s="157"/>
      <c r="BD1372" s="123"/>
    </row>
    <row r="1373" spans="2:56" s="79" customFormat="1" x14ac:dyDescent="0.2">
      <c r="B1373" s="85"/>
      <c r="C1373" s="85"/>
      <c r="D1373" s="85"/>
      <c r="E1373" s="85"/>
      <c r="F1373" s="137"/>
      <c r="G1373" s="85"/>
      <c r="J1373" s="83"/>
      <c r="K1373" s="80"/>
      <c r="M1373" s="81"/>
      <c r="O1373" s="80"/>
      <c r="Q1373" s="80"/>
      <c r="S1373" s="80"/>
      <c r="U1373" s="80"/>
      <c r="W1373" s="80"/>
      <c r="Y1373" s="80"/>
      <c r="Z1373" s="230"/>
      <c r="AB1373" s="82"/>
      <c r="AC1373" s="80"/>
      <c r="AE1373" s="80"/>
      <c r="AG1373" s="249"/>
      <c r="AH1373" s="83"/>
      <c r="AI1373" s="80"/>
      <c r="AJ1373" s="95"/>
      <c r="AK1373" s="80"/>
      <c r="AM1373" s="80"/>
      <c r="AO1373" s="84"/>
      <c r="AQ1373" s="80"/>
      <c r="AS1373" s="80"/>
      <c r="AU1373" s="80"/>
      <c r="AV1373" s="80"/>
      <c r="AX1373" s="80"/>
      <c r="AY1373" s="80"/>
      <c r="AZ1373" s="80"/>
      <c r="BA1373" s="80"/>
      <c r="BB1373" s="157"/>
      <c r="BC1373" s="157"/>
      <c r="BD1373" s="123"/>
    </row>
    <row r="1374" spans="2:56" s="79" customFormat="1" x14ac:dyDescent="0.2">
      <c r="B1374" s="85"/>
      <c r="C1374" s="85"/>
      <c r="D1374" s="85"/>
      <c r="E1374" s="85"/>
      <c r="F1374" s="137"/>
      <c r="G1374" s="85"/>
      <c r="J1374" s="83"/>
      <c r="K1374" s="80"/>
      <c r="M1374" s="81"/>
      <c r="O1374" s="80"/>
      <c r="Q1374" s="80"/>
      <c r="S1374" s="80"/>
      <c r="U1374" s="80"/>
      <c r="W1374" s="80"/>
      <c r="Y1374" s="80"/>
      <c r="Z1374" s="230"/>
      <c r="AB1374" s="82"/>
      <c r="AC1374" s="80"/>
      <c r="AE1374" s="80"/>
      <c r="AG1374" s="249"/>
      <c r="AH1374" s="83"/>
      <c r="AI1374" s="80"/>
      <c r="AJ1374" s="95"/>
      <c r="AK1374" s="80"/>
      <c r="AM1374" s="80"/>
      <c r="AO1374" s="84"/>
      <c r="AQ1374" s="80"/>
      <c r="AS1374" s="80"/>
      <c r="AU1374" s="80"/>
      <c r="AV1374" s="80"/>
      <c r="AX1374" s="80"/>
      <c r="AY1374" s="80"/>
      <c r="AZ1374" s="80"/>
      <c r="BA1374" s="80"/>
      <c r="BB1374" s="157"/>
      <c r="BC1374" s="157"/>
      <c r="BD1374" s="123"/>
    </row>
    <row r="1375" spans="2:56" s="79" customFormat="1" x14ac:dyDescent="0.2">
      <c r="B1375" s="85"/>
      <c r="C1375" s="85"/>
      <c r="D1375" s="85"/>
      <c r="E1375" s="85"/>
      <c r="F1375" s="137"/>
      <c r="G1375" s="85"/>
      <c r="J1375" s="83"/>
      <c r="K1375" s="80"/>
      <c r="M1375" s="81"/>
      <c r="O1375" s="80"/>
      <c r="Q1375" s="80"/>
      <c r="S1375" s="80"/>
      <c r="U1375" s="80"/>
      <c r="W1375" s="80"/>
      <c r="Y1375" s="80"/>
      <c r="Z1375" s="230"/>
      <c r="AB1375" s="82"/>
      <c r="AC1375" s="80"/>
      <c r="AE1375" s="80"/>
      <c r="AG1375" s="249"/>
      <c r="AH1375" s="83"/>
      <c r="AI1375" s="80"/>
      <c r="AJ1375" s="95"/>
      <c r="AK1375" s="80"/>
      <c r="AM1375" s="80"/>
      <c r="AO1375" s="84"/>
      <c r="AQ1375" s="80"/>
      <c r="AS1375" s="80"/>
      <c r="AU1375" s="80"/>
      <c r="AV1375" s="80"/>
      <c r="AX1375" s="80"/>
      <c r="AY1375" s="80"/>
      <c r="AZ1375" s="80"/>
      <c r="BA1375" s="80"/>
      <c r="BB1375" s="157"/>
      <c r="BC1375" s="157"/>
      <c r="BD1375" s="123"/>
    </row>
    <row r="1376" spans="2:56" s="79" customFormat="1" x14ac:dyDescent="0.2">
      <c r="B1376" s="85"/>
      <c r="C1376" s="85"/>
      <c r="D1376" s="85"/>
      <c r="E1376" s="85"/>
      <c r="F1376" s="137"/>
      <c r="G1376" s="85"/>
      <c r="J1376" s="83"/>
      <c r="K1376" s="80"/>
      <c r="M1376" s="81"/>
      <c r="O1376" s="80"/>
      <c r="Q1376" s="80"/>
      <c r="S1376" s="80"/>
      <c r="U1376" s="80"/>
      <c r="W1376" s="80"/>
      <c r="Y1376" s="80"/>
      <c r="Z1376" s="230"/>
      <c r="AB1376" s="82"/>
      <c r="AC1376" s="80"/>
      <c r="AE1376" s="80"/>
      <c r="AG1376" s="249"/>
      <c r="AH1376" s="83"/>
      <c r="AI1376" s="80"/>
      <c r="AJ1376" s="95"/>
      <c r="AK1376" s="80"/>
      <c r="AM1376" s="80"/>
      <c r="AO1376" s="84"/>
      <c r="AQ1376" s="80"/>
      <c r="AS1376" s="80"/>
      <c r="AU1376" s="80"/>
      <c r="AV1376" s="80"/>
      <c r="AX1376" s="80"/>
      <c r="AY1376" s="80"/>
      <c r="AZ1376" s="80"/>
      <c r="BA1376" s="80"/>
      <c r="BB1376" s="157"/>
      <c r="BC1376" s="157"/>
      <c r="BD1376" s="123"/>
    </row>
    <row r="1377" spans="2:56" s="79" customFormat="1" x14ac:dyDescent="0.2">
      <c r="B1377" s="85"/>
      <c r="C1377" s="85"/>
      <c r="D1377" s="85"/>
      <c r="E1377" s="85"/>
      <c r="F1377" s="137"/>
      <c r="G1377" s="85"/>
      <c r="J1377" s="83"/>
      <c r="K1377" s="80"/>
      <c r="M1377" s="81"/>
      <c r="O1377" s="80"/>
      <c r="Q1377" s="80"/>
      <c r="S1377" s="80"/>
      <c r="U1377" s="80"/>
      <c r="W1377" s="80"/>
      <c r="Y1377" s="80"/>
      <c r="Z1377" s="230"/>
      <c r="AB1377" s="82"/>
      <c r="AC1377" s="80"/>
      <c r="AE1377" s="80"/>
      <c r="AG1377" s="249"/>
      <c r="AH1377" s="83"/>
      <c r="AI1377" s="80"/>
      <c r="AJ1377" s="95"/>
      <c r="AK1377" s="80"/>
      <c r="AM1377" s="80"/>
      <c r="AO1377" s="84"/>
      <c r="AQ1377" s="80"/>
      <c r="AS1377" s="80"/>
      <c r="AU1377" s="80"/>
      <c r="AV1377" s="80"/>
      <c r="AX1377" s="80"/>
      <c r="AY1377" s="80"/>
      <c r="AZ1377" s="80"/>
      <c r="BA1377" s="80"/>
      <c r="BB1377" s="157"/>
      <c r="BC1377" s="157"/>
      <c r="BD1377" s="123"/>
    </row>
    <row r="1378" spans="2:56" s="79" customFormat="1" x14ac:dyDescent="0.2">
      <c r="B1378" s="85"/>
      <c r="C1378" s="85"/>
      <c r="D1378" s="85"/>
      <c r="E1378" s="85"/>
      <c r="F1378" s="137"/>
      <c r="G1378" s="85"/>
      <c r="J1378" s="83"/>
      <c r="K1378" s="80"/>
      <c r="M1378" s="81"/>
      <c r="O1378" s="80"/>
      <c r="Q1378" s="80"/>
      <c r="S1378" s="80"/>
      <c r="U1378" s="80"/>
      <c r="W1378" s="80"/>
      <c r="Y1378" s="80"/>
      <c r="Z1378" s="230"/>
      <c r="AB1378" s="82"/>
      <c r="AC1378" s="80"/>
      <c r="AE1378" s="80"/>
      <c r="AG1378" s="249"/>
      <c r="AH1378" s="83"/>
      <c r="AI1378" s="80"/>
      <c r="AJ1378" s="95"/>
      <c r="AK1378" s="80"/>
      <c r="AM1378" s="80"/>
      <c r="AO1378" s="84"/>
      <c r="AQ1378" s="80"/>
      <c r="AS1378" s="80"/>
      <c r="AU1378" s="80"/>
      <c r="AV1378" s="80"/>
      <c r="AX1378" s="80"/>
      <c r="AY1378" s="80"/>
      <c r="AZ1378" s="80"/>
      <c r="BA1378" s="80"/>
      <c r="BB1378" s="157"/>
      <c r="BC1378" s="157"/>
      <c r="BD1378" s="123"/>
    </row>
    <row r="1379" spans="2:56" s="79" customFormat="1" x14ac:dyDescent="0.2">
      <c r="B1379" s="85"/>
      <c r="C1379" s="85"/>
      <c r="D1379" s="85"/>
      <c r="E1379" s="85"/>
      <c r="F1379" s="137"/>
      <c r="G1379" s="85"/>
      <c r="J1379" s="83"/>
      <c r="K1379" s="80"/>
      <c r="M1379" s="81"/>
      <c r="O1379" s="80"/>
      <c r="Q1379" s="80"/>
      <c r="S1379" s="80"/>
      <c r="U1379" s="80"/>
      <c r="W1379" s="80"/>
      <c r="Y1379" s="80"/>
      <c r="Z1379" s="230"/>
      <c r="AB1379" s="82"/>
      <c r="AC1379" s="80"/>
      <c r="AE1379" s="80"/>
      <c r="AG1379" s="249"/>
      <c r="AH1379" s="83"/>
      <c r="AI1379" s="80"/>
      <c r="AJ1379" s="95"/>
      <c r="AK1379" s="80"/>
      <c r="AM1379" s="80"/>
      <c r="AO1379" s="84"/>
      <c r="AQ1379" s="80"/>
      <c r="AS1379" s="80"/>
      <c r="AU1379" s="80"/>
      <c r="AV1379" s="80"/>
      <c r="AX1379" s="80"/>
      <c r="AY1379" s="80"/>
      <c r="AZ1379" s="80"/>
      <c r="BA1379" s="80"/>
      <c r="BB1379" s="157"/>
      <c r="BC1379" s="157"/>
      <c r="BD1379" s="123"/>
    </row>
    <row r="1380" spans="2:56" s="79" customFormat="1" x14ac:dyDescent="0.2">
      <c r="B1380" s="85"/>
      <c r="C1380" s="85"/>
      <c r="D1380" s="85"/>
      <c r="E1380" s="85"/>
      <c r="F1380" s="137"/>
      <c r="G1380" s="85"/>
      <c r="J1380" s="83"/>
      <c r="K1380" s="80"/>
      <c r="M1380" s="81"/>
      <c r="O1380" s="80"/>
      <c r="Q1380" s="80"/>
      <c r="S1380" s="80"/>
      <c r="U1380" s="80"/>
      <c r="W1380" s="80"/>
      <c r="Y1380" s="80"/>
      <c r="Z1380" s="230"/>
      <c r="AB1380" s="82"/>
      <c r="AC1380" s="80"/>
      <c r="AE1380" s="80"/>
      <c r="AG1380" s="249"/>
      <c r="AH1380" s="83"/>
      <c r="AI1380" s="80"/>
      <c r="AJ1380" s="95"/>
      <c r="AK1380" s="80"/>
      <c r="AM1380" s="80"/>
      <c r="AO1380" s="84"/>
      <c r="AQ1380" s="80"/>
      <c r="AS1380" s="80"/>
      <c r="AU1380" s="80"/>
      <c r="AV1380" s="80"/>
      <c r="AX1380" s="80"/>
      <c r="AY1380" s="80"/>
      <c r="AZ1380" s="80"/>
      <c r="BA1380" s="80"/>
      <c r="BB1380" s="157"/>
      <c r="BC1380" s="157"/>
      <c r="BD1380" s="123"/>
    </row>
    <row r="1381" spans="2:56" s="79" customFormat="1" x14ac:dyDescent="0.2">
      <c r="B1381" s="85"/>
      <c r="C1381" s="85"/>
      <c r="D1381" s="85"/>
      <c r="E1381" s="85"/>
      <c r="F1381" s="137"/>
      <c r="G1381" s="85"/>
      <c r="J1381" s="83"/>
      <c r="K1381" s="80"/>
      <c r="M1381" s="81"/>
      <c r="O1381" s="80"/>
      <c r="Q1381" s="80"/>
      <c r="S1381" s="80"/>
      <c r="U1381" s="80"/>
      <c r="W1381" s="80"/>
      <c r="Y1381" s="80"/>
      <c r="Z1381" s="230"/>
      <c r="AB1381" s="82"/>
      <c r="AC1381" s="80"/>
      <c r="AE1381" s="80"/>
      <c r="AG1381" s="249"/>
      <c r="AH1381" s="83"/>
      <c r="AI1381" s="80"/>
      <c r="AJ1381" s="95"/>
      <c r="AK1381" s="80"/>
      <c r="AM1381" s="80"/>
      <c r="AO1381" s="84"/>
      <c r="AQ1381" s="80"/>
      <c r="AS1381" s="80"/>
      <c r="AU1381" s="80"/>
      <c r="AV1381" s="80"/>
      <c r="AX1381" s="80"/>
      <c r="AY1381" s="80"/>
      <c r="AZ1381" s="80"/>
      <c r="BA1381" s="80"/>
      <c r="BB1381" s="157"/>
      <c r="BC1381" s="157"/>
      <c r="BD1381" s="123"/>
    </row>
    <row r="1382" spans="2:56" s="79" customFormat="1" x14ac:dyDescent="0.2">
      <c r="B1382" s="85"/>
      <c r="C1382" s="85"/>
      <c r="D1382" s="85"/>
      <c r="E1382" s="85"/>
      <c r="F1382" s="137"/>
      <c r="G1382" s="85"/>
      <c r="J1382" s="83"/>
      <c r="K1382" s="80"/>
      <c r="M1382" s="81"/>
      <c r="O1382" s="80"/>
      <c r="Q1382" s="80"/>
      <c r="S1382" s="80"/>
      <c r="U1382" s="80"/>
      <c r="W1382" s="80"/>
      <c r="Y1382" s="80"/>
      <c r="Z1382" s="230"/>
      <c r="AB1382" s="82"/>
      <c r="AC1382" s="80"/>
      <c r="AE1382" s="80"/>
      <c r="AG1382" s="249"/>
      <c r="AH1382" s="83"/>
      <c r="AI1382" s="80"/>
      <c r="AJ1382" s="95"/>
      <c r="AK1382" s="80"/>
      <c r="AM1382" s="80"/>
      <c r="AO1382" s="84"/>
      <c r="AQ1382" s="80"/>
      <c r="AS1382" s="80"/>
      <c r="AU1382" s="80"/>
      <c r="AV1382" s="80"/>
      <c r="AX1382" s="80"/>
      <c r="AY1382" s="80"/>
      <c r="AZ1382" s="80"/>
      <c r="BA1382" s="80"/>
      <c r="BB1382" s="157"/>
      <c r="BC1382" s="157"/>
      <c r="BD1382" s="123"/>
    </row>
    <row r="1383" spans="2:56" s="79" customFormat="1" x14ac:dyDescent="0.2">
      <c r="B1383" s="85"/>
      <c r="C1383" s="85"/>
      <c r="D1383" s="85"/>
      <c r="E1383" s="85"/>
      <c r="F1383" s="137"/>
      <c r="G1383" s="85"/>
      <c r="J1383" s="83"/>
      <c r="K1383" s="80"/>
      <c r="M1383" s="81"/>
      <c r="O1383" s="80"/>
      <c r="Q1383" s="80"/>
      <c r="S1383" s="80"/>
      <c r="U1383" s="80"/>
      <c r="W1383" s="80"/>
      <c r="Y1383" s="80"/>
      <c r="Z1383" s="230"/>
      <c r="AB1383" s="82"/>
      <c r="AC1383" s="80"/>
      <c r="AE1383" s="80"/>
      <c r="AG1383" s="249"/>
      <c r="AH1383" s="83"/>
      <c r="AI1383" s="80"/>
      <c r="AJ1383" s="95"/>
      <c r="AK1383" s="80"/>
      <c r="AM1383" s="80"/>
      <c r="AO1383" s="84"/>
      <c r="AQ1383" s="80"/>
      <c r="AS1383" s="80"/>
      <c r="AU1383" s="80"/>
      <c r="AV1383" s="80"/>
      <c r="AX1383" s="80"/>
      <c r="AY1383" s="80"/>
      <c r="AZ1383" s="80"/>
      <c r="BA1383" s="80"/>
      <c r="BB1383" s="157"/>
      <c r="BC1383" s="157"/>
      <c r="BD1383" s="123"/>
    </row>
    <row r="1384" spans="2:56" s="79" customFormat="1" x14ac:dyDescent="0.2">
      <c r="B1384" s="85"/>
      <c r="C1384" s="85"/>
      <c r="D1384" s="85"/>
      <c r="E1384" s="85"/>
      <c r="F1384" s="137"/>
      <c r="G1384" s="85"/>
      <c r="J1384" s="83"/>
      <c r="K1384" s="80"/>
      <c r="M1384" s="81"/>
      <c r="O1384" s="80"/>
      <c r="Q1384" s="80"/>
      <c r="S1384" s="80"/>
      <c r="U1384" s="80"/>
      <c r="W1384" s="80"/>
      <c r="Y1384" s="80"/>
      <c r="Z1384" s="230"/>
      <c r="AB1384" s="82"/>
      <c r="AC1384" s="80"/>
      <c r="AE1384" s="80"/>
      <c r="AG1384" s="249"/>
      <c r="AH1384" s="83"/>
      <c r="AI1384" s="80"/>
      <c r="AJ1384" s="95"/>
      <c r="AK1384" s="80"/>
      <c r="AM1384" s="80"/>
      <c r="AO1384" s="84"/>
      <c r="AQ1384" s="80"/>
      <c r="AS1384" s="80"/>
      <c r="AU1384" s="80"/>
      <c r="AV1384" s="80"/>
      <c r="AX1384" s="80"/>
      <c r="AY1384" s="80"/>
      <c r="AZ1384" s="80"/>
      <c r="BA1384" s="80"/>
      <c r="BB1384" s="157"/>
      <c r="BC1384" s="157"/>
      <c r="BD1384" s="123"/>
    </row>
    <row r="1385" spans="2:56" s="79" customFormat="1" x14ac:dyDescent="0.2">
      <c r="B1385" s="85"/>
      <c r="C1385" s="85"/>
      <c r="D1385" s="85"/>
      <c r="E1385" s="85"/>
      <c r="F1385" s="137"/>
      <c r="G1385" s="85"/>
      <c r="J1385" s="83"/>
      <c r="K1385" s="80"/>
      <c r="M1385" s="81"/>
      <c r="O1385" s="80"/>
      <c r="Q1385" s="80"/>
      <c r="S1385" s="80"/>
      <c r="U1385" s="80"/>
      <c r="W1385" s="80"/>
      <c r="Y1385" s="80"/>
      <c r="Z1385" s="230"/>
      <c r="AB1385" s="82"/>
      <c r="AC1385" s="80"/>
      <c r="AE1385" s="80"/>
      <c r="AG1385" s="249"/>
      <c r="AH1385" s="83"/>
      <c r="AI1385" s="80"/>
      <c r="AJ1385" s="95"/>
      <c r="AK1385" s="80"/>
      <c r="AM1385" s="80"/>
      <c r="AO1385" s="84"/>
      <c r="AQ1385" s="80"/>
      <c r="AS1385" s="80"/>
      <c r="AU1385" s="80"/>
      <c r="AV1385" s="80"/>
      <c r="AX1385" s="80"/>
      <c r="AY1385" s="80"/>
      <c r="AZ1385" s="80"/>
      <c r="BA1385" s="80"/>
      <c r="BB1385" s="157"/>
      <c r="BC1385" s="157"/>
      <c r="BD1385" s="123"/>
    </row>
    <row r="1386" spans="2:56" s="79" customFormat="1" x14ac:dyDescent="0.2">
      <c r="B1386" s="85"/>
      <c r="C1386" s="85"/>
      <c r="D1386" s="85"/>
      <c r="E1386" s="85"/>
      <c r="F1386" s="137"/>
      <c r="G1386" s="85"/>
      <c r="J1386" s="83"/>
      <c r="K1386" s="80"/>
      <c r="M1386" s="81"/>
      <c r="O1386" s="80"/>
      <c r="Q1386" s="80"/>
      <c r="S1386" s="80"/>
      <c r="U1386" s="80"/>
      <c r="W1386" s="80"/>
      <c r="Y1386" s="80"/>
      <c r="Z1386" s="230"/>
      <c r="AB1386" s="82"/>
      <c r="AC1386" s="80"/>
      <c r="AE1386" s="80"/>
      <c r="AG1386" s="249"/>
      <c r="AH1386" s="83"/>
      <c r="AI1386" s="80"/>
      <c r="AJ1386" s="95"/>
      <c r="AK1386" s="80"/>
      <c r="AM1386" s="80"/>
      <c r="AO1386" s="84"/>
      <c r="AQ1386" s="80"/>
      <c r="AS1386" s="80"/>
      <c r="AU1386" s="80"/>
      <c r="AV1386" s="80"/>
      <c r="AX1386" s="80"/>
      <c r="AY1386" s="80"/>
      <c r="AZ1386" s="80"/>
      <c r="BA1386" s="80"/>
      <c r="BB1386" s="157"/>
      <c r="BC1386" s="157"/>
      <c r="BD1386" s="123"/>
    </row>
    <row r="1387" spans="2:56" s="79" customFormat="1" x14ac:dyDescent="0.2">
      <c r="B1387" s="85"/>
      <c r="C1387" s="85"/>
      <c r="D1387" s="85"/>
      <c r="E1387" s="85"/>
      <c r="F1387" s="137"/>
      <c r="G1387" s="85"/>
      <c r="J1387" s="83"/>
      <c r="K1387" s="80"/>
      <c r="M1387" s="81"/>
      <c r="O1387" s="80"/>
      <c r="Q1387" s="80"/>
      <c r="S1387" s="80"/>
      <c r="U1387" s="80"/>
      <c r="W1387" s="80"/>
      <c r="Y1387" s="80"/>
      <c r="Z1387" s="230"/>
      <c r="AB1387" s="82"/>
      <c r="AC1387" s="80"/>
      <c r="AE1387" s="80"/>
      <c r="AG1387" s="249"/>
      <c r="AH1387" s="83"/>
      <c r="AI1387" s="80"/>
      <c r="AJ1387" s="95"/>
      <c r="AK1387" s="80"/>
      <c r="AM1387" s="80"/>
      <c r="AO1387" s="84"/>
      <c r="AQ1387" s="80"/>
      <c r="AS1387" s="80"/>
      <c r="AU1387" s="80"/>
      <c r="AV1387" s="80"/>
      <c r="AX1387" s="80"/>
      <c r="AY1387" s="80"/>
      <c r="AZ1387" s="80"/>
      <c r="BA1387" s="80"/>
      <c r="BB1387" s="157"/>
      <c r="BC1387" s="157"/>
      <c r="BD1387" s="123"/>
    </row>
    <row r="1388" spans="2:56" s="79" customFormat="1" x14ac:dyDescent="0.2">
      <c r="B1388" s="85"/>
      <c r="C1388" s="85"/>
      <c r="D1388" s="85"/>
      <c r="E1388" s="85"/>
      <c r="F1388" s="137"/>
      <c r="G1388" s="85"/>
      <c r="J1388" s="83"/>
      <c r="K1388" s="80"/>
      <c r="M1388" s="81"/>
      <c r="O1388" s="80"/>
      <c r="Q1388" s="80"/>
      <c r="S1388" s="80"/>
      <c r="U1388" s="80"/>
      <c r="W1388" s="80"/>
      <c r="Y1388" s="80"/>
      <c r="Z1388" s="230"/>
      <c r="AB1388" s="82"/>
      <c r="AC1388" s="80"/>
      <c r="AE1388" s="80"/>
      <c r="AG1388" s="249"/>
      <c r="AH1388" s="83"/>
      <c r="AI1388" s="80"/>
      <c r="AJ1388" s="95"/>
      <c r="AK1388" s="80"/>
      <c r="AM1388" s="80"/>
      <c r="AO1388" s="84"/>
      <c r="AQ1388" s="80"/>
      <c r="AS1388" s="80"/>
      <c r="AU1388" s="80"/>
      <c r="AV1388" s="80"/>
      <c r="AX1388" s="80"/>
      <c r="AY1388" s="80"/>
      <c r="AZ1388" s="80"/>
      <c r="BA1388" s="80"/>
      <c r="BB1388" s="157"/>
      <c r="BC1388" s="157"/>
      <c r="BD1388" s="123"/>
    </row>
    <row r="1389" spans="2:56" s="79" customFormat="1" x14ac:dyDescent="0.2">
      <c r="B1389" s="85"/>
      <c r="C1389" s="85"/>
      <c r="D1389" s="85"/>
      <c r="E1389" s="85"/>
      <c r="F1389" s="137"/>
      <c r="G1389" s="85"/>
      <c r="J1389" s="83"/>
      <c r="K1389" s="80"/>
      <c r="M1389" s="81"/>
      <c r="O1389" s="80"/>
      <c r="Q1389" s="80"/>
      <c r="S1389" s="80"/>
      <c r="U1389" s="80"/>
      <c r="W1389" s="80"/>
      <c r="Y1389" s="80"/>
      <c r="Z1389" s="230"/>
      <c r="AB1389" s="82"/>
      <c r="AC1389" s="80"/>
      <c r="AE1389" s="80"/>
      <c r="AG1389" s="249"/>
      <c r="AH1389" s="83"/>
      <c r="AI1389" s="80"/>
      <c r="AJ1389" s="95"/>
      <c r="AK1389" s="80"/>
      <c r="AM1389" s="80"/>
      <c r="AO1389" s="84"/>
      <c r="AQ1389" s="80"/>
      <c r="AS1389" s="80"/>
      <c r="AU1389" s="80"/>
      <c r="AV1389" s="80"/>
      <c r="AX1389" s="80"/>
      <c r="AY1389" s="80"/>
      <c r="AZ1389" s="80"/>
      <c r="BA1389" s="80"/>
      <c r="BB1389" s="157"/>
      <c r="BC1389" s="157"/>
      <c r="BD1389" s="123"/>
    </row>
    <row r="1390" spans="2:56" s="79" customFormat="1" x14ac:dyDescent="0.2">
      <c r="B1390" s="85"/>
      <c r="C1390" s="85"/>
      <c r="D1390" s="85"/>
      <c r="E1390" s="85"/>
      <c r="F1390" s="137"/>
      <c r="G1390" s="85"/>
      <c r="J1390" s="83"/>
      <c r="K1390" s="80"/>
      <c r="M1390" s="81"/>
      <c r="O1390" s="80"/>
      <c r="Q1390" s="80"/>
      <c r="S1390" s="80"/>
      <c r="U1390" s="80"/>
      <c r="W1390" s="80"/>
      <c r="Y1390" s="80"/>
      <c r="Z1390" s="230"/>
      <c r="AB1390" s="82"/>
      <c r="AC1390" s="80"/>
      <c r="AE1390" s="80"/>
      <c r="AG1390" s="249"/>
      <c r="AH1390" s="83"/>
      <c r="AI1390" s="80"/>
      <c r="AJ1390" s="95"/>
      <c r="AK1390" s="80"/>
      <c r="AM1390" s="80"/>
      <c r="AO1390" s="84"/>
      <c r="AQ1390" s="80"/>
      <c r="AS1390" s="80"/>
      <c r="AU1390" s="80"/>
      <c r="AV1390" s="80"/>
      <c r="AX1390" s="80"/>
      <c r="AY1390" s="80"/>
      <c r="AZ1390" s="80"/>
      <c r="BA1390" s="80"/>
      <c r="BB1390" s="157"/>
      <c r="BC1390" s="157"/>
      <c r="BD1390" s="123"/>
    </row>
    <row r="1391" spans="2:56" s="79" customFormat="1" x14ac:dyDescent="0.2">
      <c r="B1391" s="85"/>
      <c r="C1391" s="85"/>
      <c r="D1391" s="85"/>
      <c r="E1391" s="85"/>
      <c r="F1391" s="137"/>
      <c r="G1391" s="85"/>
      <c r="J1391" s="83"/>
      <c r="K1391" s="80"/>
      <c r="M1391" s="81"/>
      <c r="O1391" s="80"/>
      <c r="Q1391" s="80"/>
      <c r="S1391" s="80"/>
      <c r="U1391" s="80"/>
      <c r="W1391" s="80"/>
      <c r="Y1391" s="80"/>
      <c r="Z1391" s="230"/>
      <c r="AB1391" s="82"/>
      <c r="AC1391" s="80"/>
      <c r="AE1391" s="80"/>
      <c r="AG1391" s="249"/>
      <c r="AH1391" s="83"/>
      <c r="AI1391" s="80"/>
      <c r="AJ1391" s="95"/>
      <c r="AK1391" s="80"/>
      <c r="AM1391" s="80"/>
      <c r="AO1391" s="84"/>
      <c r="AQ1391" s="80"/>
      <c r="AS1391" s="80"/>
      <c r="AU1391" s="80"/>
      <c r="AV1391" s="80"/>
      <c r="AX1391" s="80"/>
      <c r="AY1391" s="80"/>
      <c r="AZ1391" s="80"/>
      <c r="BA1391" s="80"/>
      <c r="BB1391" s="157"/>
      <c r="BC1391" s="157"/>
      <c r="BD1391" s="123"/>
    </row>
    <row r="1392" spans="2:56" s="79" customFormat="1" x14ac:dyDescent="0.2">
      <c r="B1392" s="85"/>
      <c r="C1392" s="85"/>
      <c r="D1392" s="85"/>
      <c r="E1392" s="85"/>
      <c r="F1392" s="137"/>
      <c r="G1392" s="85"/>
      <c r="J1392" s="83"/>
      <c r="K1392" s="80"/>
      <c r="M1392" s="81"/>
      <c r="O1392" s="80"/>
      <c r="Q1392" s="80"/>
      <c r="S1392" s="80"/>
      <c r="U1392" s="80"/>
      <c r="W1392" s="80"/>
      <c r="Y1392" s="80"/>
      <c r="Z1392" s="230"/>
      <c r="AB1392" s="82"/>
      <c r="AC1392" s="80"/>
      <c r="AE1392" s="80"/>
      <c r="AG1392" s="249"/>
      <c r="AH1392" s="83"/>
      <c r="AI1392" s="80"/>
      <c r="AJ1392" s="95"/>
      <c r="AK1392" s="80"/>
      <c r="AM1392" s="80"/>
      <c r="AO1392" s="84"/>
      <c r="AQ1392" s="80"/>
      <c r="AS1392" s="80"/>
      <c r="AU1392" s="80"/>
      <c r="AV1392" s="80"/>
      <c r="AX1392" s="80"/>
      <c r="AY1392" s="80"/>
      <c r="AZ1392" s="80"/>
      <c r="BA1392" s="80"/>
      <c r="BB1392" s="157"/>
      <c r="BC1392" s="157"/>
      <c r="BD1392" s="123"/>
    </row>
    <row r="1393" spans="2:56" s="79" customFormat="1" x14ac:dyDescent="0.2">
      <c r="B1393" s="85"/>
      <c r="C1393" s="85"/>
      <c r="D1393" s="85"/>
      <c r="E1393" s="85"/>
      <c r="F1393" s="137"/>
      <c r="G1393" s="85"/>
      <c r="J1393" s="83"/>
      <c r="K1393" s="80"/>
      <c r="M1393" s="81"/>
      <c r="O1393" s="80"/>
      <c r="Q1393" s="80"/>
      <c r="S1393" s="80"/>
      <c r="U1393" s="80"/>
      <c r="W1393" s="80"/>
      <c r="Y1393" s="80"/>
      <c r="Z1393" s="230"/>
      <c r="AB1393" s="82"/>
      <c r="AC1393" s="80"/>
      <c r="AE1393" s="80"/>
      <c r="AG1393" s="249"/>
      <c r="AH1393" s="83"/>
      <c r="AI1393" s="80"/>
      <c r="AJ1393" s="95"/>
      <c r="AK1393" s="80"/>
      <c r="AM1393" s="80"/>
      <c r="AO1393" s="84"/>
      <c r="AQ1393" s="80"/>
      <c r="AS1393" s="80"/>
      <c r="AU1393" s="80"/>
      <c r="AV1393" s="80"/>
      <c r="AX1393" s="80"/>
      <c r="AY1393" s="80"/>
      <c r="AZ1393" s="80"/>
      <c r="BA1393" s="80"/>
      <c r="BB1393" s="157"/>
      <c r="BC1393" s="157"/>
      <c r="BD1393" s="123"/>
    </row>
    <row r="1394" spans="2:56" s="79" customFormat="1" x14ac:dyDescent="0.2">
      <c r="B1394" s="85"/>
      <c r="C1394" s="85"/>
      <c r="D1394" s="85"/>
      <c r="E1394" s="85"/>
      <c r="F1394" s="137"/>
      <c r="G1394" s="85"/>
      <c r="J1394" s="83"/>
      <c r="K1394" s="80"/>
      <c r="M1394" s="81"/>
      <c r="O1394" s="80"/>
      <c r="Q1394" s="80"/>
      <c r="S1394" s="80"/>
      <c r="U1394" s="80"/>
      <c r="W1394" s="80"/>
      <c r="Y1394" s="80"/>
      <c r="Z1394" s="230"/>
      <c r="AB1394" s="82"/>
      <c r="AC1394" s="80"/>
      <c r="AE1394" s="80"/>
      <c r="AG1394" s="249"/>
      <c r="AH1394" s="83"/>
      <c r="AI1394" s="80"/>
      <c r="AJ1394" s="95"/>
      <c r="AK1394" s="80"/>
      <c r="AM1394" s="80"/>
      <c r="AO1394" s="84"/>
      <c r="AQ1394" s="80"/>
      <c r="AS1394" s="80"/>
      <c r="AU1394" s="80"/>
      <c r="AV1394" s="80"/>
      <c r="AX1394" s="80"/>
      <c r="AY1394" s="80"/>
      <c r="AZ1394" s="80"/>
      <c r="BA1394" s="80"/>
      <c r="BB1394" s="157"/>
      <c r="BC1394" s="157"/>
      <c r="BD1394" s="123"/>
    </row>
    <row r="1395" spans="2:56" s="79" customFormat="1" x14ac:dyDescent="0.2">
      <c r="B1395" s="85"/>
      <c r="C1395" s="85"/>
      <c r="D1395" s="85"/>
      <c r="E1395" s="85"/>
      <c r="F1395" s="137"/>
      <c r="G1395" s="85"/>
      <c r="J1395" s="83"/>
      <c r="K1395" s="80"/>
      <c r="M1395" s="81"/>
      <c r="O1395" s="80"/>
      <c r="Q1395" s="80"/>
      <c r="S1395" s="80"/>
      <c r="U1395" s="80"/>
      <c r="W1395" s="80"/>
      <c r="Y1395" s="80"/>
      <c r="Z1395" s="230"/>
      <c r="AB1395" s="82"/>
      <c r="AC1395" s="80"/>
      <c r="AE1395" s="80"/>
      <c r="AG1395" s="249"/>
      <c r="AH1395" s="83"/>
      <c r="AI1395" s="80"/>
      <c r="AJ1395" s="95"/>
      <c r="AK1395" s="80"/>
      <c r="AM1395" s="80"/>
      <c r="AO1395" s="84"/>
      <c r="AQ1395" s="80"/>
      <c r="AS1395" s="80"/>
      <c r="AU1395" s="80"/>
      <c r="AV1395" s="80"/>
      <c r="AX1395" s="80"/>
      <c r="AY1395" s="80"/>
      <c r="AZ1395" s="80"/>
      <c r="BA1395" s="80"/>
      <c r="BB1395" s="157"/>
      <c r="BC1395" s="157"/>
      <c r="BD1395" s="123"/>
    </row>
    <row r="1396" spans="2:56" s="79" customFormat="1" x14ac:dyDescent="0.2">
      <c r="B1396" s="85"/>
      <c r="C1396" s="85"/>
      <c r="D1396" s="85"/>
      <c r="E1396" s="85"/>
      <c r="F1396" s="137"/>
      <c r="G1396" s="85"/>
      <c r="J1396" s="83"/>
      <c r="K1396" s="80"/>
      <c r="M1396" s="81"/>
      <c r="O1396" s="80"/>
      <c r="Q1396" s="80"/>
      <c r="S1396" s="80"/>
      <c r="U1396" s="80"/>
      <c r="W1396" s="80"/>
      <c r="Y1396" s="80"/>
      <c r="Z1396" s="230"/>
      <c r="AB1396" s="82"/>
      <c r="AC1396" s="80"/>
      <c r="AE1396" s="80"/>
      <c r="AG1396" s="249"/>
      <c r="AH1396" s="83"/>
      <c r="AI1396" s="80"/>
      <c r="AJ1396" s="95"/>
      <c r="AK1396" s="80"/>
      <c r="AM1396" s="80"/>
      <c r="AO1396" s="84"/>
      <c r="AQ1396" s="80"/>
      <c r="AS1396" s="80"/>
      <c r="AU1396" s="80"/>
      <c r="AV1396" s="80"/>
      <c r="AX1396" s="80"/>
      <c r="AY1396" s="80"/>
      <c r="AZ1396" s="80"/>
      <c r="BA1396" s="80"/>
      <c r="BB1396" s="157"/>
      <c r="BC1396" s="157"/>
      <c r="BD1396" s="123"/>
    </row>
    <row r="1397" spans="2:56" s="79" customFormat="1" x14ac:dyDescent="0.2">
      <c r="B1397" s="85"/>
      <c r="C1397" s="85"/>
      <c r="D1397" s="85"/>
      <c r="E1397" s="85"/>
      <c r="F1397" s="137"/>
      <c r="G1397" s="85"/>
      <c r="J1397" s="83"/>
      <c r="K1397" s="80"/>
      <c r="M1397" s="81"/>
      <c r="O1397" s="80"/>
      <c r="Q1397" s="80"/>
      <c r="S1397" s="80"/>
      <c r="U1397" s="80"/>
      <c r="W1397" s="80"/>
      <c r="Y1397" s="80"/>
      <c r="Z1397" s="230"/>
      <c r="AB1397" s="82"/>
      <c r="AC1397" s="80"/>
      <c r="AE1397" s="80"/>
      <c r="AG1397" s="249"/>
      <c r="AH1397" s="83"/>
      <c r="AI1397" s="80"/>
      <c r="AJ1397" s="95"/>
      <c r="AK1397" s="80"/>
      <c r="AM1397" s="80"/>
      <c r="AO1397" s="84"/>
      <c r="AQ1397" s="80"/>
      <c r="AS1397" s="80"/>
      <c r="AU1397" s="80"/>
      <c r="AV1397" s="80"/>
      <c r="AX1397" s="80"/>
      <c r="AY1397" s="80"/>
      <c r="AZ1397" s="80"/>
      <c r="BA1397" s="80"/>
      <c r="BB1397" s="157"/>
      <c r="BC1397" s="157"/>
      <c r="BD1397" s="123"/>
    </row>
    <row r="1398" spans="2:56" s="79" customFormat="1" x14ac:dyDescent="0.2">
      <c r="B1398" s="85"/>
      <c r="C1398" s="85"/>
      <c r="D1398" s="85"/>
      <c r="E1398" s="85"/>
      <c r="F1398" s="137"/>
      <c r="G1398" s="85"/>
      <c r="J1398" s="83"/>
      <c r="K1398" s="80"/>
      <c r="M1398" s="81"/>
      <c r="O1398" s="80"/>
      <c r="Q1398" s="80"/>
      <c r="S1398" s="80"/>
      <c r="U1398" s="80"/>
      <c r="W1398" s="80"/>
      <c r="Y1398" s="80"/>
      <c r="Z1398" s="230"/>
      <c r="AB1398" s="82"/>
      <c r="AC1398" s="80"/>
      <c r="AE1398" s="80"/>
      <c r="AG1398" s="249"/>
      <c r="AH1398" s="83"/>
      <c r="AI1398" s="80"/>
      <c r="AJ1398" s="95"/>
      <c r="AK1398" s="80"/>
      <c r="AM1398" s="80"/>
      <c r="AO1398" s="84"/>
      <c r="AQ1398" s="80"/>
      <c r="AS1398" s="80"/>
      <c r="AU1398" s="80"/>
      <c r="AV1398" s="80"/>
      <c r="AX1398" s="80"/>
      <c r="AY1398" s="80"/>
      <c r="AZ1398" s="80"/>
      <c r="BA1398" s="80"/>
      <c r="BB1398" s="157"/>
      <c r="BC1398" s="157"/>
      <c r="BD1398" s="123"/>
    </row>
    <row r="1399" spans="2:56" s="79" customFormat="1" x14ac:dyDescent="0.2">
      <c r="B1399" s="85"/>
      <c r="C1399" s="85"/>
      <c r="D1399" s="85"/>
      <c r="E1399" s="85"/>
      <c r="F1399" s="137"/>
      <c r="G1399" s="85"/>
      <c r="J1399" s="83"/>
      <c r="K1399" s="80"/>
      <c r="M1399" s="81"/>
      <c r="O1399" s="80"/>
      <c r="Q1399" s="80"/>
      <c r="S1399" s="80"/>
      <c r="U1399" s="80"/>
      <c r="W1399" s="80"/>
      <c r="Y1399" s="80"/>
      <c r="Z1399" s="230"/>
      <c r="AB1399" s="82"/>
      <c r="AC1399" s="80"/>
      <c r="AE1399" s="80"/>
      <c r="AG1399" s="249"/>
      <c r="AH1399" s="83"/>
      <c r="AI1399" s="80"/>
      <c r="AJ1399" s="95"/>
      <c r="AK1399" s="80"/>
      <c r="AM1399" s="80"/>
      <c r="AO1399" s="84"/>
      <c r="AQ1399" s="80"/>
      <c r="AS1399" s="80"/>
      <c r="AU1399" s="80"/>
      <c r="AV1399" s="80"/>
      <c r="AX1399" s="80"/>
      <c r="AY1399" s="80"/>
      <c r="AZ1399" s="80"/>
      <c r="BA1399" s="80"/>
      <c r="BB1399" s="157"/>
      <c r="BC1399" s="157"/>
      <c r="BD1399" s="123"/>
    </row>
    <row r="1400" spans="2:56" s="79" customFormat="1" x14ac:dyDescent="0.2">
      <c r="B1400" s="85"/>
      <c r="C1400" s="85"/>
      <c r="D1400" s="85"/>
      <c r="E1400" s="85"/>
      <c r="F1400" s="137"/>
      <c r="G1400" s="85"/>
      <c r="J1400" s="83"/>
      <c r="K1400" s="80"/>
      <c r="M1400" s="81"/>
      <c r="O1400" s="80"/>
      <c r="Q1400" s="80"/>
      <c r="S1400" s="80"/>
      <c r="U1400" s="80"/>
      <c r="W1400" s="80"/>
      <c r="Y1400" s="80"/>
      <c r="Z1400" s="230"/>
      <c r="AB1400" s="82"/>
      <c r="AC1400" s="80"/>
      <c r="AE1400" s="80"/>
      <c r="AG1400" s="249"/>
      <c r="AH1400" s="83"/>
      <c r="AI1400" s="80"/>
      <c r="AJ1400" s="95"/>
      <c r="AK1400" s="80"/>
      <c r="AM1400" s="80"/>
      <c r="AO1400" s="84"/>
      <c r="AQ1400" s="80"/>
      <c r="AS1400" s="80"/>
      <c r="AU1400" s="80"/>
      <c r="AV1400" s="80"/>
      <c r="AX1400" s="80"/>
      <c r="AY1400" s="80"/>
      <c r="AZ1400" s="80"/>
      <c r="BA1400" s="80"/>
      <c r="BB1400" s="157"/>
      <c r="BC1400" s="157"/>
      <c r="BD1400" s="123"/>
    </row>
    <row r="1401" spans="2:56" s="79" customFormat="1" x14ac:dyDescent="0.2">
      <c r="B1401" s="85"/>
      <c r="C1401" s="85"/>
      <c r="D1401" s="85"/>
      <c r="E1401" s="85"/>
      <c r="F1401" s="137"/>
      <c r="G1401" s="85"/>
      <c r="J1401" s="83"/>
      <c r="K1401" s="80"/>
      <c r="M1401" s="81"/>
      <c r="O1401" s="80"/>
      <c r="Q1401" s="80"/>
      <c r="S1401" s="80"/>
      <c r="U1401" s="80"/>
      <c r="W1401" s="80"/>
      <c r="Y1401" s="80"/>
      <c r="Z1401" s="230"/>
      <c r="AB1401" s="82"/>
      <c r="AC1401" s="80"/>
      <c r="AE1401" s="80"/>
      <c r="AG1401" s="249"/>
      <c r="AH1401" s="83"/>
      <c r="AI1401" s="80"/>
      <c r="AJ1401" s="95"/>
      <c r="AK1401" s="80"/>
      <c r="AM1401" s="80"/>
      <c r="AO1401" s="84"/>
      <c r="AQ1401" s="80"/>
      <c r="AS1401" s="80"/>
      <c r="AU1401" s="80"/>
      <c r="AV1401" s="80"/>
      <c r="AX1401" s="80"/>
      <c r="AY1401" s="80"/>
      <c r="AZ1401" s="80"/>
      <c r="BA1401" s="80"/>
      <c r="BB1401" s="157"/>
      <c r="BC1401" s="157"/>
      <c r="BD1401" s="123"/>
    </row>
    <row r="1402" spans="2:56" s="79" customFormat="1" x14ac:dyDescent="0.2">
      <c r="B1402" s="85"/>
      <c r="C1402" s="85"/>
      <c r="D1402" s="85"/>
      <c r="E1402" s="85"/>
      <c r="F1402" s="137"/>
      <c r="G1402" s="85"/>
      <c r="J1402" s="83"/>
      <c r="K1402" s="80"/>
      <c r="M1402" s="81"/>
      <c r="O1402" s="80"/>
      <c r="Q1402" s="80"/>
      <c r="S1402" s="80"/>
      <c r="U1402" s="80"/>
      <c r="W1402" s="80"/>
      <c r="Y1402" s="80"/>
      <c r="Z1402" s="230"/>
      <c r="AB1402" s="82"/>
      <c r="AC1402" s="80"/>
      <c r="AE1402" s="80"/>
      <c r="AG1402" s="249"/>
      <c r="AH1402" s="83"/>
      <c r="AI1402" s="80"/>
      <c r="AJ1402" s="95"/>
      <c r="AK1402" s="80"/>
      <c r="AM1402" s="80"/>
      <c r="AO1402" s="84"/>
      <c r="AQ1402" s="80"/>
      <c r="AS1402" s="80"/>
      <c r="AU1402" s="80"/>
      <c r="AV1402" s="80"/>
      <c r="AX1402" s="80"/>
      <c r="AY1402" s="80"/>
      <c r="AZ1402" s="80"/>
      <c r="BA1402" s="80"/>
      <c r="BB1402" s="157"/>
      <c r="BC1402" s="157"/>
      <c r="BD1402" s="123"/>
    </row>
    <row r="1403" spans="2:56" s="79" customFormat="1" x14ac:dyDescent="0.2">
      <c r="B1403" s="85"/>
      <c r="C1403" s="85"/>
      <c r="D1403" s="85"/>
      <c r="E1403" s="85"/>
      <c r="F1403" s="137"/>
      <c r="G1403" s="85"/>
      <c r="J1403" s="83"/>
      <c r="K1403" s="80"/>
      <c r="M1403" s="81"/>
      <c r="O1403" s="80"/>
      <c r="Q1403" s="80"/>
      <c r="S1403" s="80"/>
      <c r="U1403" s="80"/>
      <c r="W1403" s="80"/>
      <c r="Y1403" s="80"/>
      <c r="Z1403" s="230"/>
      <c r="AB1403" s="82"/>
      <c r="AC1403" s="80"/>
      <c r="AE1403" s="80"/>
      <c r="AG1403" s="249"/>
      <c r="AH1403" s="83"/>
      <c r="AI1403" s="80"/>
      <c r="AJ1403" s="95"/>
      <c r="AK1403" s="80"/>
      <c r="AM1403" s="80"/>
      <c r="AO1403" s="84"/>
      <c r="AQ1403" s="80"/>
      <c r="AS1403" s="80"/>
      <c r="AU1403" s="80"/>
      <c r="AV1403" s="80"/>
      <c r="AX1403" s="80"/>
      <c r="AY1403" s="80"/>
      <c r="AZ1403" s="80"/>
      <c r="BA1403" s="80"/>
      <c r="BB1403" s="157"/>
      <c r="BC1403" s="157"/>
      <c r="BD1403" s="123"/>
    </row>
    <row r="1404" spans="2:56" s="79" customFormat="1" x14ac:dyDescent="0.2">
      <c r="B1404" s="85"/>
      <c r="C1404" s="85"/>
      <c r="D1404" s="85"/>
      <c r="E1404" s="85"/>
      <c r="F1404" s="137"/>
      <c r="G1404" s="85"/>
      <c r="J1404" s="83"/>
      <c r="K1404" s="80"/>
      <c r="M1404" s="81"/>
      <c r="O1404" s="80"/>
      <c r="Q1404" s="80"/>
      <c r="S1404" s="80"/>
      <c r="U1404" s="80"/>
      <c r="W1404" s="80"/>
      <c r="Y1404" s="80"/>
      <c r="Z1404" s="230"/>
      <c r="AB1404" s="82"/>
      <c r="AC1404" s="80"/>
      <c r="AE1404" s="80"/>
      <c r="AG1404" s="249"/>
      <c r="AH1404" s="83"/>
      <c r="AI1404" s="80"/>
      <c r="AJ1404" s="95"/>
      <c r="AK1404" s="80"/>
      <c r="AM1404" s="80"/>
      <c r="AO1404" s="84"/>
      <c r="AQ1404" s="80"/>
      <c r="AS1404" s="80"/>
      <c r="AU1404" s="80"/>
      <c r="AV1404" s="80"/>
      <c r="AX1404" s="80"/>
      <c r="AY1404" s="80"/>
      <c r="AZ1404" s="80"/>
      <c r="BA1404" s="80"/>
      <c r="BB1404" s="157"/>
      <c r="BC1404" s="157"/>
      <c r="BD1404" s="123"/>
    </row>
    <row r="1405" spans="2:56" s="79" customFormat="1" x14ac:dyDescent="0.2">
      <c r="B1405" s="85"/>
      <c r="C1405" s="85"/>
      <c r="D1405" s="85"/>
      <c r="E1405" s="85"/>
      <c r="F1405" s="137"/>
      <c r="G1405" s="85"/>
      <c r="J1405" s="83"/>
      <c r="K1405" s="80"/>
      <c r="M1405" s="81"/>
      <c r="O1405" s="80"/>
      <c r="Q1405" s="80"/>
      <c r="S1405" s="80"/>
      <c r="U1405" s="80"/>
      <c r="W1405" s="80"/>
      <c r="Y1405" s="80"/>
      <c r="Z1405" s="230"/>
      <c r="AB1405" s="82"/>
      <c r="AC1405" s="80"/>
      <c r="AE1405" s="80"/>
      <c r="AG1405" s="249"/>
      <c r="AH1405" s="83"/>
      <c r="AI1405" s="80"/>
      <c r="AJ1405" s="95"/>
      <c r="AK1405" s="80"/>
      <c r="AM1405" s="80"/>
      <c r="AO1405" s="84"/>
      <c r="AQ1405" s="80"/>
      <c r="AS1405" s="80"/>
      <c r="AU1405" s="80"/>
      <c r="AV1405" s="80"/>
      <c r="AX1405" s="80"/>
      <c r="AY1405" s="80"/>
      <c r="AZ1405" s="80"/>
      <c r="BA1405" s="80"/>
      <c r="BB1405" s="157"/>
      <c r="BC1405" s="157"/>
      <c r="BD1405" s="123"/>
    </row>
    <row r="1406" spans="2:56" s="79" customFormat="1" x14ac:dyDescent="0.2">
      <c r="B1406" s="85"/>
      <c r="C1406" s="85"/>
      <c r="D1406" s="85"/>
      <c r="E1406" s="85"/>
      <c r="F1406" s="137"/>
      <c r="G1406" s="85"/>
      <c r="J1406" s="83"/>
      <c r="K1406" s="80"/>
      <c r="M1406" s="81"/>
      <c r="O1406" s="80"/>
      <c r="Q1406" s="80"/>
      <c r="S1406" s="80"/>
      <c r="U1406" s="80"/>
      <c r="W1406" s="80"/>
      <c r="Y1406" s="80"/>
      <c r="Z1406" s="230"/>
      <c r="AB1406" s="82"/>
      <c r="AC1406" s="80"/>
      <c r="AE1406" s="80"/>
      <c r="AG1406" s="249"/>
      <c r="AH1406" s="83"/>
      <c r="AI1406" s="80"/>
      <c r="AJ1406" s="95"/>
      <c r="AK1406" s="80"/>
      <c r="AM1406" s="80"/>
      <c r="AO1406" s="84"/>
      <c r="AQ1406" s="80"/>
      <c r="AS1406" s="80"/>
      <c r="AU1406" s="80"/>
      <c r="AV1406" s="80"/>
      <c r="AX1406" s="80"/>
      <c r="AY1406" s="80"/>
      <c r="AZ1406" s="80"/>
      <c r="BA1406" s="80"/>
      <c r="BB1406" s="157"/>
      <c r="BC1406" s="157"/>
      <c r="BD1406" s="123"/>
    </row>
    <row r="1407" spans="2:56" s="79" customFormat="1" x14ac:dyDescent="0.2">
      <c r="B1407" s="85"/>
      <c r="C1407" s="85"/>
      <c r="D1407" s="85"/>
      <c r="E1407" s="85"/>
      <c r="F1407" s="137"/>
      <c r="G1407" s="85"/>
      <c r="J1407" s="83"/>
      <c r="K1407" s="80"/>
      <c r="M1407" s="81"/>
      <c r="O1407" s="80"/>
      <c r="Q1407" s="80"/>
      <c r="S1407" s="80"/>
      <c r="U1407" s="80"/>
      <c r="W1407" s="80"/>
      <c r="Y1407" s="80"/>
      <c r="Z1407" s="230"/>
      <c r="AB1407" s="82"/>
      <c r="AC1407" s="80"/>
      <c r="AE1407" s="80"/>
      <c r="AG1407" s="249"/>
      <c r="AH1407" s="83"/>
      <c r="AI1407" s="80"/>
      <c r="AJ1407" s="95"/>
      <c r="AK1407" s="80"/>
      <c r="AM1407" s="80"/>
      <c r="AO1407" s="84"/>
      <c r="AQ1407" s="80"/>
      <c r="AS1407" s="80"/>
      <c r="AU1407" s="80"/>
      <c r="AV1407" s="80"/>
      <c r="AX1407" s="80"/>
      <c r="AY1407" s="80"/>
      <c r="AZ1407" s="80"/>
      <c r="BA1407" s="80"/>
      <c r="BB1407" s="157"/>
      <c r="BC1407" s="157"/>
      <c r="BD1407" s="123"/>
    </row>
    <row r="1408" spans="2:56" s="79" customFormat="1" x14ac:dyDescent="0.2">
      <c r="B1408" s="85"/>
      <c r="C1408" s="85"/>
      <c r="D1408" s="85"/>
      <c r="E1408" s="85"/>
      <c r="F1408" s="137"/>
      <c r="G1408" s="85"/>
      <c r="J1408" s="83"/>
      <c r="K1408" s="80"/>
      <c r="M1408" s="81"/>
      <c r="O1408" s="80"/>
      <c r="Q1408" s="80"/>
      <c r="S1408" s="80"/>
      <c r="U1408" s="80"/>
      <c r="W1408" s="80"/>
      <c r="Y1408" s="80"/>
      <c r="Z1408" s="230"/>
      <c r="AB1408" s="82"/>
      <c r="AC1408" s="80"/>
      <c r="AE1408" s="80"/>
      <c r="AG1408" s="249"/>
      <c r="AH1408" s="83"/>
      <c r="AI1408" s="80"/>
      <c r="AJ1408" s="95"/>
      <c r="AK1408" s="80"/>
      <c r="AM1408" s="80"/>
      <c r="AO1408" s="84"/>
      <c r="AQ1408" s="80"/>
      <c r="AS1408" s="80"/>
      <c r="AU1408" s="80"/>
      <c r="AV1408" s="80"/>
      <c r="AX1408" s="80"/>
      <c r="AY1408" s="80"/>
      <c r="AZ1408" s="80"/>
      <c r="BA1408" s="80"/>
      <c r="BB1408" s="157"/>
      <c r="BC1408" s="157"/>
      <c r="BD1408" s="123"/>
    </row>
    <row r="1409" spans="2:56" s="79" customFormat="1" x14ac:dyDescent="0.2">
      <c r="B1409" s="85"/>
      <c r="C1409" s="85"/>
      <c r="D1409" s="85"/>
      <c r="E1409" s="85"/>
      <c r="F1409" s="137"/>
      <c r="G1409" s="85"/>
      <c r="J1409" s="83"/>
      <c r="K1409" s="80"/>
      <c r="M1409" s="81"/>
      <c r="O1409" s="80"/>
      <c r="Q1409" s="80"/>
      <c r="S1409" s="80"/>
      <c r="U1409" s="80"/>
      <c r="W1409" s="80"/>
      <c r="Y1409" s="80"/>
      <c r="Z1409" s="230"/>
      <c r="AB1409" s="82"/>
      <c r="AC1409" s="80"/>
      <c r="AE1409" s="80"/>
      <c r="AG1409" s="249"/>
      <c r="AH1409" s="83"/>
      <c r="AI1409" s="80"/>
      <c r="AJ1409" s="95"/>
      <c r="AK1409" s="80"/>
      <c r="AM1409" s="80"/>
      <c r="AO1409" s="84"/>
      <c r="AQ1409" s="80"/>
      <c r="AS1409" s="80"/>
      <c r="AU1409" s="80"/>
      <c r="AV1409" s="80"/>
      <c r="AX1409" s="80"/>
      <c r="AY1409" s="80"/>
      <c r="AZ1409" s="80"/>
      <c r="BA1409" s="80"/>
      <c r="BB1409" s="157"/>
      <c r="BC1409" s="157"/>
      <c r="BD1409" s="123"/>
    </row>
    <row r="1410" spans="2:56" s="79" customFormat="1" x14ac:dyDescent="0.2">
      <c r="B1410" s="85"/>
      <c r="C1410" s="85"/>
      <c r="D1410" s="85"/>
      <c r="E1410" s="85"/>
      <c r="F1410" s="137"/>
      <c r="G1410" s="85"/>
      <c r="J1410" s="83"/>
      <c r="K1410" s="80"/>
      <c r="M1410" s="81"/>
      <c r="O1410" s="80"/>
      <c r="Q1410" s="80"/>
      <c r="S1410" s="80"/>
      <c r="U1410" s="80"/>
      <c r="W1410" s="80"/>
      <c r="Y1410" s="80"/>
      <c r="Z1410" s="230"/>
      <c r="AB1410" s="82"/>
      <c r="AC1410" s="80"/>
      <c r="AE1410" s="80"/>
      <c r="AG1410" s="249"/>
      <c r="AH1410" s="83"/>
      <c r="AI1410" s="80"/>
      <c r="AJ1410" s="95"/>
      <c r="AK1410" s="80"/>
      <c r="AM1410" s="80"/>
      <c r="AO1410" s="84"/>
      <c r="AQ1410" s="80"/>
      <c r="AS1410" s="80"/>
      <c r="AU1410" s="80"/>
      <c r="AV1410" s="80"/>
      <c r="AX1410" s="80"/>
      <c r="AY1410" s="80"/>
      <c r="AZ1410" s="80"/>
      <c r="BA1410" s="80"/>
      <c r="BB1410" s="157"/>
      <c r="BC1410" s="157"/>
      <c r="BD1410" s="123"/>
    </row>
    <row r="1411" spans="2:56" s="79" customFormat="1" x14ac:dyDescent="0.2">
      <c r="B1411" s="85"/>
      <c r="C1411" s="85"/>
      <c r="D1411" s="85"/>
      <c r="E1411" s="85"/>
      <c r="F1411" s="137"/>
      <c r="G1411" s="85"/>
      <c r="J1411" s="83"/>
      <c r="K1411" s="80"/>
      <c r="M1411" s="81"/>
      <c r="O1411" s="80"/>
      <c r="Q1411" s="80"/>
      <c r="S1411" s="80"/>
      <c r="U1411" s="80"/>
      <c r="W1411" s="80"/>
      <c r="Y1411" s="80"/>
      <c r="Z1411" s="230"/>
      <c r="AB1411" s="82"/>
      <c r="AC1411" s="80"/>
      <c r="AE1411" s="80"/>
      <c r="AG1411" s="249"/>
      <c r="AH1411" s="83"/>
      <c r="AI1411" s="80"/>
      <c r="AJ1411" s="95"/>
      <c r="AK1411" s="80"/>
      <c r="AM1411" s="80"/>
      <c r="AO1411" s="84"/>
      <c r="AQ1411" s="80"/>
      <c r="AS1411" s="80"/>
      <c r="AU1411" s="80"/>
      <c r="AV1411" s="80"/>
      <c r="AX1411" s="80"/>
      <c r="AY1411" s="80"/>
      <c r="AZ1411" s="80"/>
      <c r="BA1411" s="80"/>
      <c r="BB1411" s="157"/>
      <c r="BC1411" s="157"/>
      <c r="BD1411" s="123"/>
    </row>
    <row r="1412" spans="2:56" s="79" customFormat="1" x14ac:dyDescent="0.2">
      <c r="B1412" s="85"/>
      <c r="C1412" s="85"/>
      <c r="D1412" s="85"/>
      <c r="E1412" s="85"/>
      <c r="F1412" s="137"/>
      <c r="G1412" s="85"/>
      <c r="J1412" s="83"/>
      <c r="K1412" s="80"/>
      <c r="M1412" s="81"/>
      <c r="O1412" s="80"/>
      <c r="Q1412" s="80"/>
      <c r="S1412" s="80"/>
      <c r="U1412" s="80"/>
      <c r="W1412" s="80"/>
      <c r="Y1412" s="80"/>
      <c r="Z1412" s="230"/>
      <c r="AB1412" s="82"/>
      <c r="AC1412" s="80"/>
      <c r="AE1412" s="80"/>
      <c r="AG1412" s="249"/>
      <c r="AH1412" s="83"/>
      <c r="AI1412" s="80"/>
      <c r="AJ1412" s="95"/>
      <c r="AK1412" s="80"/>
      <c r="AM1412" s="80"/>
      <c r="AO1412" s="84"/>
      <c r="AQ1412" s="80"/>
      <c r="AS1412" s="80"/>
      <c r="AU1412" s="80"/>
      <c r="AV1412" s="80"/>
      <c r="AX1412" s="80"/>
      <c r="AY1412" s="80"/>
      <c r="AZ1412" s="80"/>
      <c r="BA1412" s="80"/>
      <c r="BB1412" s="157"/>
      <c r="BC1412" s="157"/>
      <c r="BD1412" s="123"/>
    </row>
    <row r="1413" spans="2:56" s="79" customFormat="1" x14ac:dyDescent="0.2">
      <c r="B1413" s="85"/>
      <c r="C1413" s="85"/>
      <c r="D1413" s="85"/>
      <c r="E1413" s="85"/>
      <c r="F1413" s="137"/>
      <c r="G1413" s="85"/>
      <c r="J1413" s="83"/>
      <c r="K1413" s="80"/>
      <c r="M1413" s="81"/>
      <c r="O1413" s="80"/>
      <c r="Q1413" s="80"/>
      <c r="S1413" s="80"/>
      <c r="U1413" s="80"/>
      <c r="W1413" s="80"/>
      <c r="Y1413" s="80"/>
      <c r="Z1413" s="230"/>
      <c r="AB1413" s="82"/>
      <c r="AC1413" s="80"/>
      <c r="AE1413" s="80"/>
      <c r="AG1413" s="249"/>
      <c r="AH1413" s="83"/>
      <c r="AI1413" s="80"/>
      <c r="AJ1413" s="95"/>
      <c r="AK1413" s="80"/>
      <c r="AM1413" s="80"/>
      <c r="AO1413" s="84"/>
      <c r="AQ1413" s="80"/>
      <c r="AS1413" s="80"/>
      <c r="AU1413" s="80"/>
      <c r="AV1413" s="80"/>
      <c r="AX1413" s="80"/>
      <c r="AY1413" s="80"/>
      <c r="AZ1413" s="80"/>
      <c r="BA1413" s="80"/>
      <c r="BB1413" s="157"/>
      <c r="BC1413" s="157"/>
      <c r="BD1413" s="123"/>
    </row>
    <row r="1414" spans="2:56" s="79" customFormat="1" x14ac:dyDescent="0.2">
      <c r="B1414" s="85"/>
      <c r="C1414" s="85"/>
      <c r="D1414" s="85"/>
      <c r="E1414" s="85"/>
      <c r="F1414" s="137"/>
      <c r="G1414" s="85"/>
      <c r="J1414" s="83"/>
      <c r="K1414" s="80"/>
      <c r="M1414" s="81"/>
      <c r="O1414" s="80"/>
      <c r="Q1414" s="80"/>
      <c r="S1414" s="80"/>
      <c r="U1414" s="80"/>
      <c r="W1414" s="80"/>
      <c r="Y1414" s="80"/>
      <c r="Z1414" s="230"/>
      <c r="AB1414" s="82"/>
      <c r="AC1414" s="80"/>
      <c r="AE1414" s="80"/>
      <c r="AG1414" s="249"/>
      <c r="AH1414" s="83"/>
      <c r="AI1414" s="80"/>
      <c r="AJ1414" s="95"/>
      <c r="AK1414" s="80"/>
      <c r="AM1414" s="80"/>
      <c r="AO1414" s="84"/>
      <c r="AQ1414" s="80"/>
      <c r="AS1414" s="80"/>
      <c r="AU1414" s="80"/>
      <c r="AV1414" s="80"/>
      <c r="AX1414" s="80"/>
      <c r="AY1414" s="80"/>
      <c r="AZ1414" s="80"/>
      <c r="BA1414" s="80"/>
      <c r="BB1414" s="157"/>
      <c r="BC1414" s="157"/>
      <c r="BD1414" s="123"/>
    </row>
    <row r="1415" spans="2:56" s="79" customFormat="1" x14ac:dyDescent="0.2">
      <c r="B1415" s="85"/>
      <c r="C1415" s="85"/>
      <c r="D1415" s="85"/>
      <c r="E1415" s="85"/>
      <c r="F1415" s="137"/>
      <c r="G1415" s="85"/>
      <c r="J1415" s="83"/>
      <c r="K1415" s="80"/>
      <c r="M1415" s="81"/>
      <c r="O1415" s="80"/>
      <c r="Q1415" s="80"/>
      <c r="S1415" s="80"/>
      <c r="U1415" s="80"/>
      <c r="W1415" s="80"/>
      <c r="Y1415" s="80"/>
      <c r="Z1415" s="230"/>
      <c r="AB1415" s="82"/>
      <c r="AC1415" s="80"/>
      <c r="AE1415" s="80"/>
      <c r="AG1415" s="249"/>
      <c r="AH1415" s="83"/>
      <c r="AI1415" s="80"/>
      <c r="AJ1415" s="95"/>
      <c r="AK1415" s="80"/>
      <c r="AM1415" s="80"/>
      <c r="AO1415" s="84"/>
      <c r="AQ1415" s="80"/>
      <c r="AS1415" s="80"/>
      <c r="AU1415" s="80"/>
      <c r="AV1415" s="80"/>
      <c r="AX1415" s="80"/>
      <c r="AY1415" s="80"/>
      <c r="AZ1415" s="80"/>
      <c r="BA1415" s="80"/>
      <c r="BB1415" s="157"/>
      <c r="BC1415" s="157"/>
      <c r="BD1415" s="123"/>
    </row>
    <row r="1416" spans="2:56" s="79" customFormat="1" x14ac:dyDescent="0.2">
      <c r="B1416" s="85"/>
      <c r="C1416" s="85"/>
      <c r="D1416" s="85"/>
      <c r="E1416" s="85"/>
      <c r="F1416" s="137"/>
      <c r="G1416" s="85"/>
      <c r="J1416" s="83"/>
      <c r="K1416" s="80"/>
      <c r="M1416" s="81"/>
      <c r="O1416" s="80"/>
      <c r="Q1416" s="80"/>
      <c r="S1416" s="80"/>
      <c r="U1416" s="80"/>
      <c r="W1416" s="80"/>
      <c r="Y1416" s="80"/>
      <c r="Z1416" s="230"/>
      <c r="AB1416" s="82"/>
      <c r="AC1416" s="80"/>
      <c r="AE1416" s="80"/>
      <c r="AG1416" s="249"/>
      <c r="AH1416" s="83"/>
      <c r="AI1416" s="80"/>
      <c r="AJ1416" s="95"/>
      <c r="AK1416" s="80"/>
      <c r="AM1416" s="80"/>
      <c r="AO1416" s="84"/>
      <c r="AQ1416" s="80"/>
      <c r="AS1416" s="80"/>
      <c r="AU1416" s="80"/>
      <c r="AV1416" s="80"/>
      <c r="AX1416" s="80"/>
      <c r="AY1416" s="80"/>
      <c r="AZ1416" s="80"/>
      <c r="BA1416" s="80"/>
      <c r="BB1416" s="157"/>
      <c r="BC1416" s="157"/>
      <c r="BD1416" s="123"/>
    </row>
    <row r="1417" spans="2:56" s="79" customFormat="1" x14ac:dyDescent="0.2">
      <c r="B1417" s="85"/>
      <c r="C1417" s="85"/>
      <c r="D1417" s="85"/>
      <c r="E1417" s="85"/>
      <c r="F1417" s="137"/>
      <c r="G1417" s="85"/>
      <c r="J1417" s="83"/>
      <c r="K1417" s="80"/>
      <c r="M1417" s="81"/>
      <c r="O1417" s="80"/>
      <c r="Q1417" s="80"/>
      <c r="S1417" s="80"/>
      <c r="U1417" s="80"/>
      <c r="W1417" s="80"/>
      <c r="Y1417" s="80"/>
      <c r="Z1417" s="230"/>
      <c r="AB1417" s="82"/>
      <c r="AC1417" s="80"/>
      <c r="AE1417" s="80"/>
      <c r="AG1417" s="249"/>
      <c r="AH1417" s="83"/>
      <c r="AI1417" s="80"/>
      <c r="AJ1417" s="95"/>
      <c r="AK1417" s="80"/>
      <c r="AM1417" s="80"/>
      <c r="AO1417" s="84"/>
      <c r="AQ1417" s="80"/>
      <c r="AS1417" s="80"/>
      <c r="AU1417" s="80"/>
      <c r="AV1417" s="80"/>
      <c r="AX1417" s="80"/>
      <c r="AY1417" s="80"/>
      <c r="AZ1417" s="80"/>
      <c r="BA1417" s="80"/>
      <c r="BB1417" s="157"/>
      <c r="BC1417" s="157"/>
      <c r="BD1417" s="123"/>
    </row>
    <row r="1418" spans="2:56" s="79" customFormat="1" x14ac:dyDescent="0.2">
      <c r="B1418" s="85"/>
      <c r="C1418" s="85"/>
      <c r="D1418" s="85"/>
      <c r="E1418" s="85"/>
      <c r="F1418" s="137"/>
      <c r="G1418" s="85"/>
      <c r="J1418" s="83"/>
      <c r="K1418" s="80"/>
      <c r="M1418" s="81"/>
      <c r="O1418" s="80"/>
      <c r="Q1418" s="80"/>
      <c r="S1418" s="80"/>
      <c r="U1418" s="80"/>
      <c r="W1418" s="80"/>
      <c r="Y1418" s="80"/>
      <c r="Z1418" s="230"/>
      <c r="AB1418" s="82"/>
      <c r="AC1418" s="80"/>
      <c r="AE1418" s="80"/>
      <c r="AG1418" s="249"/>
      <c r="AH1418" s="83"/>
      <c r="AI1418" s="80"/>
      <c r="AJ1418" s="95"/>
      <c r="AK1418" s="80"/>
      <c r="AM1418" s="80"/>
      <c r="AO1418" s="84"/>
      <c r="AQ1418" s="80"/>
      <c r="AS1418" s="80"/>
      <c r="AU1418" s="80"/>
      <c r="AV1418" s="80"/>
      <c r="AX1418" s="80"/>
      <c r="AY1418" s="80"/>
      <c r="AZ1418" s="80"/>
      <c r="BA1418" s="80"/>
      <c r="BB1418" s="157"/>
      <c r="BC1418" s="157"/>
      <c r="BD1418" s="123"/>
    </row>
    <row r="1419" spans="2:56" s="79" customFormat="1" x14ac:dyDescent="0.2">
      <c r="B1419" s="85"/>
      <c r="C1419" s="85"/>
      <c r="D1419" s="85"/>
      <c r="E1419" s="85"/>
      <c r="F1419" s="137"/>
      <c r="G1419" s="85"/>
      <c r="J1419" s="83"/>
      <c r="K1419" s="80"/>
      <c r="M1419" s="81"/>
      <c r="O1419" s="80"/>
      <c r="Q1419" s="80"/>
      <c r="S1419" s="80"/>
      <c r="U1419" s="80"/>
      <c r="W1419" s="80"/>
      <c r="Y1419" s="80"/>
      <c r="Z1419" s="230"/>
      <c r="AB1419" s="82"/>
      <c r="AC1419" s="80"/>
      <c r="AE1419" s="80"/>
      <c r="AG1419" s="249"/>
      <c r="AH1419" s="83"/>
      <c r="AI1419" s="80"/>
      <c r="AJ1419" s="95"/>
      <c r="AK1419" s="80"/>
      <c r="AM1419" s="80"/>
      <c r="AO1419" s="84"/>
      <c r="AQ1419" s="80"/>
      <c r="AS1419" s="80"/>
      <c r="AU1419" s="80"/>
      <c r="AV1419" s="80"/>
      <c r="AX1419" s="80"/>
      <c r="AY1419" s="80"/>
      <c r="AZ1419" s="80"/>
      <c r="BA1419" s="80"/>
      <c r="BB1419" s="157"/>
      <c r="BC1419" s="157"/>
      <c r="BD1419" s="123"/>
    </row>
    <row r="1420" spans="2:56" s="79" customFormat="1" x14ac:dyDescent="0.2">
      <c r="B1420" s="85"/>
      <c r="C1420" s="85"/>
      <c r="D1420" s="85"/>
      <c r="E1420" s="85"/>
      <c r="F1420" s="137"/>
      <c r="G1420" s="85"/>
      <c r="J1420" s="83"/>
      <c r="K1420" s="80"/>
      <c r="M1420" s="81"/>
      <c r="O1420" s="80"/>
      <c r="Q1420" s="80"/>
      <c r="S1420" s="80"/>
      <c r="U1420" s="80"/>
      <c r="W1420" s="80"/>
      <c r="Y1420" s="80"/>
      <c r="Z1420" s="230"/>
      <c r="AB1420" s="82"/>
      <c r="AC1420" s="80"/>
      <c r="AE1420" s="80"/>
      <c r="AG1420" s="249"/>
      <c r="AH1420" s="83"/>
      <c r="AI1420" s="80"/>
      <c r="AJ1420" s="95"/>
      <c r="AK1420" s="80"/>
      <c r="AM1420" s="80"/>
      <c r="AO1420" s="84"/>
      <c r="AQ1420" s="80"/>
      <c r="AS1420" s="80"/>
      <c r="AU1420" s="80"/>
      <c r="AV1420" s="80"/>
      <c r="AX1420" s="80"/>
      <c r="AY1420" s="80"/>
      <c r="AZ1420" s="80"/>
      <c r="BA1420" s="80"/>
      <c r="BB1420" s="157"/>
      <c r="BC1420" s="157"/>
      <c r="BD1420" s="123"/>
    </row>
    <row r="1421" spans="2:56" s="79" customFormat="1" x14ac:dyDescent="0.2">
      <c r="B1421" s="85"/>
      <c r="C1421" s="85"/>
      <c r="D1421" s="85"/>
      <c r="E1421" s="85"/>
      <c r="F1421" s="137"/>
      <c r="G1421" s="85"/>
      <c r="J1421" s="83"/>
      <c r="K1421" s="80"/>
      <c r="M1421" s="81"/>
      <c r="O1421" s="80"/>
      <c r="Q1421" s="80"/>
      <c r="S1421" s="80"/>
      <c r="U1421" s="80"/>
      <c r="W1421" s="80"/>
      <c r="Y1421" s="80"/>
      <c r="Z1421" s="230"/>
      <c r="AB1421" s="82"/>
      <c r="AC1421" s="80"/>
      <c r="AE1421" s="80"/>
      <c r="AG1421" s="249"/>
      <c r="AH1421" s="83"/>
      <c r="AI1421" s="80"/>
      <c r="AJ1421" s="95"/>
      <c r="AK1421" s="80"/>
      <c r="AM1421" s="80"/>
      <c r="AO1421" s="84"/>
      <c r="AQ1421" s="80"/>
      <c r="AS1421" s="80"/>
      <c r="AU1421" s="80"/>
      <c r="AV1421" s="80"/>
      <c r="AX1421" s="80"/>
      <c r="AY1421" s="80"/>
      <c r="AZ1421" s="80"/>
      <c r="BA1421" s="80"/>
      <c r="BB1421" s="157"/>
      <c r="BC1421" s="157"/>
      <c r="BD1421" s="123"/>
    </row>
    <row r="1422" spans="2:56" s="79" customFormat="1" x14ac:dyDescent="0.2">
      <c r="B1422" s="85"/>
      <c r="C1422" s="85"/>
      <c r="D1422" s="85"/>
      <c r="E1422" s="85"/>
      <c r="F1422" s="137"/>
      <c r="G1422" s="85"/>
      <c r="J1422" s="83"/>
      <c r="K1422" s="80"/>
      <c r="M1422" s="81"/>
      <c r="O1422" s="80"/>
      <c r="Q1422" s="80"/>
      <c r="S1422" s="80"/>
      <c r="U1422" s="80"/>
      <c r="W1422" s="80"/>
      <c r="Y1422" s="80"/>
      <c r="Z1422" s="230"/>
      <c r="AB1422" s="82"/>
      <c r="AC1422" s="80"/>
      <c r="AE1422" s="80"/>
      <c r="AG1422" s="249"/>
      <c r="AH1422" s="83"/>
      <c r="AI1422" s="80"/>
      <c r="AJ1422" s="95"/>
      <c r="AK1422" s="80"/>
      <c r="AM1422" s="80"/>
      <c r="AO1422" s="84"/>
      <c r="AQ1422" s="80"/>
      <c r="AS1422" s="80"/>
      <c r="AU1422" s="80"/>
      <c r="AV1422" s="80"/>
      <c r="AX1422" s="80"/>
      <c r="AY1422" s="80"/>
      <c r="AZ1422" s="80"/>
      <c r="BA1422" s="80"/>
      <c r="BB1422" s="157"/>
      <c r="BC1422" s="157"/>
      <c r="BD1422" s="123"/>
    </row>
    <row r="1423" spans="2:56" s="79" customFormat="1" x14ac:dyDescent="0.2">
      <c r="B1423" s="85"/>
      <c r="C1423" s="85"/>
      <c r="D1423" s="85"/>
      <c r="E1423" s="85"/>
      <c r="F1423" s="137"/>
      <c r="G1423" s="85"/>
      <c r="J1423" s="83"/>
      <c r="K1423" s="80"/>
      <c r="M1423" s="81"/>
      <c r="O1423" s="80"/>
      <c r="Q1423" s="80"/>
      <c r="S1423" s="80"/>
      <c r="U1423" s="80"/>
      <c r="W1423" s="80"/>
      <c r="Y1423" s="80"/>
      <c r="Z1423" s="230"/>
      <c r="AB1423" s="82"/>
      <c r="AC1423" s="80"/>
      <c r="AE1423" s="80"/>
      <c r="AG1423" s="249"/>
      <c r="AH1423" s="83"/>
      <c r="AI1423" s="80"/>
      <c r="AJ1423" s="95"/>
      <c r="AK1423" s="80"/>
      <c r="AM1423" s="80"/>
      <c r="AO1423" s="84"/>
      <c r="AQ1423" s="80"/>
      <c r="AS1423" s="80"/>
      <c r="AU1423" s="80"/>
      <c r="AV1423" s="80"/>
      <c r="AX1423" s="80"/>
      <c r="AY1423" s="80"/>
      <c r="AZ1423" s="80"/>
      <c r="BA1423" s="80"/>
      <c r="BB1423" s="157"/>
      <c r="BC1423" s="157"/>
      <c r="BD1423" s="123"/>
    </row>
    <row r="1424" spans="2:56" s="79" customFormat="1" x14ac:dyDescent="0.2">
      <c r="B1424" s="85"/>
      <c r="C1424" s="85"/>
      <c r="D1424" s="85"/>
      <c r="E1424" s="85"/>
      <c r="F1424" s="137"/>
      <c r="G1424" s="85"/>
      <c r="J1424" s="83"/>
      <c r="K1424" s="80"/>
      <c r="M1424" s="81"/>
      <c r="O1424" s="80"/>
      <c r="Q1424" s="80"/>
      <c r="S1424" s="80"/>
      <c r="U1424" s="80"/>
      <c r="W1424" s="80"/>
      <c r="Y1424" s="80"/>
      <c r="Z1424" s="230"/>
      <c r="AB1424" s="82"/>
      <c r="AC1424" s="80"/>
      <c r="AE1424" s="80"/>
      <c r="AG1424" s="249"/>
      <c r="AH1424" s="83"/>
      <c r="AI1424" s="80"/>
      <c r="AJ1424" s="95"/>
      <c r="AK1424" s="80"/>
      <c r="AM1424" s="80"/>
      <c r="AO1424" s="84"/>
      <c r="AQ1424" s="80"/>
      <c r="AS1424" s="80"/>
      <c r="AU1424" s="80"/>
      <c r="AV1424" s="80"/>
      <c r="AX1424" s="80"/>
      <c r="AY1424" s="80"/>
      <c r="AZ1424" s="80"/>
      <c r="BA1424" s="80"/>
      <c r="BB1424" s="157"/>
      <c r="BC1424" s="157"/>
      <c r="BD1424" s="123"/>
    </row>
    <row r="1425" spans="2:56" s="79" customFormat="1" x14ac:dyDescent="0.2">
      <c r="B1425" s="85"/>
      <c r="C1425" s="85"/>
      <c r="D1425" s="85"/>
      <c r="E1425" s="85"/>
      <c r="F1425" s="137"/>
      <c r="G1425" s="85"/>
      <c r="J1425" s="83"/>
      <c r="K1425" s="80"/>
      <c r="M1425" s="81"/>
      <c r="O1425" s="80"/>
      <c r="Q1425" s="80"/>
      <c r="S1425" s="80"/>
      <c r="U1425" s="80"/>
      <c r="W1425" s="80"/>
      <c r="Y1425" s="80"/>
      <c r="Z1425" s="230"/>
      <c r="AB1425" s="82"/>
      <c r="AC1425" s="80"/>
      <c r="AE1425" s="80"/>
      <c r="AG1425" s="249"/>
      <c r="AH1425" s="83"/>
      <c r="AI1425" s="80"/>
      <c r="AJ1425" s="95"/>
      <c r="AK1425" s="80"/>
      <c r="AM1425" s="80"/>
      <c r="AO1425" s="84"/>
      <c r="AQ1425" s="80"/>
      <c r="AS1425" s="80"/>
      <c r="AU1425" s="80"/>
      <c r="AV1425" s="80"/>
      <c r="AX1425" s="80"/>
      <c r="AY1425" s="80"/>
      <c r="AZ1425" s="80"/>
      <c r="BA1425" s="80"/>
      <c r="BB1425" s="157"/>
      <c r="BC1425" s="157"/>
      <c r="BD1425" s="123"/>
    </row>
    <row r="1426" spans="2:56" s="79" customFormat="1" x14ac:dyDescent="0.2">
      <c r="B1426" s="85"/>
      <c r="C1426" s="85"/>
      <c r="D1426" s="85"/>
      <c r="E1426" s="85"/>
      <c r="F1426" s="137"/>
      <c r="G1426" s="85"/>
      <c r="J1426" s="83"/>
      <c r="K1426" s="80"/>
      <c r="M1426" s="81"/>
      <c r="O1426" s="80"/>
      <c r="Q1426" s="80"/>
      <c r="S1426" s="80"/>
      <c r="U1426" s="80"/>
      <c r="W1426" s="80"/>
      <c r="Y1426" s="80"/>
      <c r="Z1426" s="230"/>
      <c r="AB1426" s="82"/>
      <c r="AC1426" s="80"/>
      <c r="AE1426" s="80"/>
      <c r="AG1426" s="249"/>
      <c r="AH1426" s="83"/>
      <c r="AI1426" s="80"/>
      <c r="AJ1426" s="95"/>
      <c r="AK1426" s="80"/>
      <c r="AM1426" s="80"/>
      <c r="AO1426" s="84"/>
      <c r="AQ1426" s="80"/>
      <c r="AS1426" s="80"/>
      <c r="AU1426" s="80"/>
      <c r="AV1426" s="80"/>
      <c r="AX1426" s="80"/>
      <c r="AY1426" s="80"/>
      <c r="AZ1426" s="80"/>
      <c r="BA1426" s="80"/>
      <c r="BB1426" s="157"/>
      <c r="BC1426" s="157"/>
      <c r="BD1426" s="123"/>
    </row>
    <row r="1427" spans="2:56" s="79" customFormat="1" x14ac:dyDescent="0.2">
      <c r="B1427" s="85"/>
      <c r="C1427" s="85"/>
      <c r="D1427" s="85"/>
      <c r="E1427" s="85"/>
      <c r="F1427" s="137"/>
      <c r="G1427" s="85"/>
      <c r="J1427" s="83"/>
      <c r="K1427" s="80"/>
      <c r="M1427" s="81"/>
      <c r="O1427" s="80"/>
      <c r="Q1427" s="80"/>
      <c r="S1427" s="80"/>
      <c r="U1427" s="80"/>
      <c r="W1427" s="80"/>
      <c r="Y1427" s="80"/>
      <c r="Z1427" s="230"/>
      <c r="AB1427" s="82"/>
      <c r="AC1427" s="80"/>
      <c r="AE1427" s="80"/>
      <c r="AG1427" s="249"/>
      <c r="AH1427" s="83"/>
      <c r="AI1427" s="80"/>
      <c r="AJ1427" s="95"/>
      <c r="AK1427" s="80"/>
      <c r="AM1427" s="80"/>
      <c r="AO1427" s="84"/>
      <c r="AQ1427" s="80"/>
      <c r="AS1427" s="80"/>
      <c r="AU1427" s="80"/>
      <c r="AV1427" s="80"/>
      <c r="AX1427" s="80"/>
      <c r="AY1427" s="80"/>
      <c r="AZ1427" s="80"/>
      <c r="BA1427" s="80"/>
      <c r="BB1427" s="157"/>
      <c r="BC1427" s="157"/>
      <c r="BD1427" s="123"/>
    </row>
    <row r="1428" spans="2:56" s="79" customFormat="1" x14ac:dyDescent="0.2">
      <c r="B1428" s="85"/>
      <c r="C1428" s="85"/>
      <c r="D1428" s="85"/>
      <c r="E1428" s="85"/>
      <c r="F1428" s="137"/>
      <c r="G1428" s="85"/>
      <c r="J1428" s="83"/>
      <c r="K1428" s="80"/>
      <c r="M1428" s="81"/>
      <c r="O1428" s="80"/>
      <c r="Q1428" s="80"/>
      <c r="S1428" s="80"/>
      <c r="U1428" s="80"/>
      <c r="W1428" s="80"/>
      <c r="Y1428" s="80"/>
      <c r="Z1428" s="230"/>
      <c r="AB1428" s="82"/>
      <c r="AC1428" s="80"/>
      <c r="AE1428" s="80"/>
      <c r="AG1428" s="249"/>
      <c r="AH1428" s="83"/>
      <c r="AI1428" s="80"/>
      <c r="AJ1428" s="95"/>
      <c r="AK1428" s="80"/>
      <c r="AM1428" s="80"/>
      <c r="AO1428" s="84"/>
      <c r="AQ1428" s="80"/>
      <c r="AS1428" s="80"/>
      <c r="AU1428" s="80"/>
      <c r="AV1428" s="80"/>
      <c r="AX1428" s="80"/>
      <c r="AY1428" s="80"/>
      <c r="AZ1428" s="80"/>
      <c r="BA1428" s="80"/>
      <c r="BB1428" s="157"/>
      <c r="BC1428" s="157"/>
      <c r="BD1428" s="123"/>
    </row>
    <row r="1429" spans="2:56" s="79" customFormat="1" x14ac:dyDescent="0.2">
      <c r="B1429" s="85"/>
      <c r="C1429" s="85"/>
      <c r="D1429" s="85"/>
      <c r="E1429" s="85"/>
      <c r="F1429" s="137"/>
      <c r="G1429" s="85"/>
      <c r="J1429" s="83"/>
      <c r="K1429" s="80"/>
      <c r="M1429" s="81"/>
      <c r="O1429" s="80"/>
      <c r="Q1429" s="80"/>
      <c r="S1429" s="80"/>
      <c r="U1429" s="80"/>
      <c r="W1429" s="80"/>
      <c r="Y1429" s="80"/>
      <c r="Z1429" s="230"/>
      <c r="AB1429" s="82"/>
      <c r="AC1429" s="80"/>
      <c r="AE1429" s="80"/>
      <c r="AG1429" s="249"/>
      <c r="AH1429" s="83"/>
      <c r="AI1429" s="80"/>
      <c r="AJ1429" s="95"/>
      <c r="AK1429" s="80"/>
      <c r="AM1429" s="80"/>
      <c r="AO1429" s="84"/>
      <c r="AQ1429" s="80"/>
      <c r="AS1429" s="80"/>
      <c r="AU1429" s="80"/>
      <c r="AV1429" s="80"/>
      <c r="AX1429" s="80"/>
      <c r="AY1429" s="80"/>
      <c r="AZ1429" s="80"/>
      <c r="BA1429" s="80"/>
      <c r="BB1429" s="157"/>
      <c r="BC1429" s="157"/>
      <c r="BD1429" s="123"/>
    </row>
    <row r="1430" spans="2:56" s="79" customFormat="1" x14ac:dyDescent="0.2">
      <c r="B1430" s="85"/>
      <c r="C1430" s="85"/>
      <c r="D1430" s="85"/>
      <c r="E1430" s="85"/>
      <c r="F1430" s="137"/>
      <c r="G1430" s="85"/>
      <c r="J1430" s="83"/>
      <c r="K1430" s="80"/>
      <c r="M1430" s="81"/>
      <c r="O1430" s="80"/>
      <c r="Q1430" s="80"/>
      <c r="S1430" s="80"/>
      <c r="U1430" s="80"/>
      <c r="W1430" s="80"/>
      <c r="Y1430" s="80"/>
      <c r="Z1430" s="230"/>
      <c r="AB1430" s="82"/>
      <c r="AC1430" s="80"/>
      <c r="AE1430" s="80"/>
      <c r="AG1430" s="249"/>
      <c r="AH1430" s="83"/>
      <c r="AI1430" s="80"/>
      <c r="AJ1430" s="95"/>
      <c r="AK1430" s="80"/>
      <c r="AM1430" s="80"/>
      <c r="AO1430" s="84"/>
      <c r="AQ1430" s="80"/>
      <c r="AS1430" s="80"/>
      <c r="AU1430" s="80"/>
      <c r="AV1430" s="80"/>
      <c r="AX1430" s="80"/>
      <c r="AY1430" s="80"/>
      <c r="AZ1430" s="80"/>
      <c r="BA1430" s="80"/>
      <c r="BB1430" s="157"/>
      <c r="BC1430" s="157"/>
      <c r="BD1430" s="123"/>
    </row>
    <row r="1431" spans="2:56" s="79" customFormat="1" x14ac:dyDescent="0.2">
      <c r="B1431" s="85"/>
      <c r="C1431" s="85"/>
      <c r="D1431" s="85"/>
      <c r="E1431" s="85"/>
      <c r="F1431" s="137"/>
      <c r="G1431" s="85"/>
      <c r="J1431" s="83"/>
      <c r="K1431" s="80"/>
      <c r="M1431" s="81"/>
      <c r="O1431" s="80"/>
      <c r="Q1431" s="80"/>
      <c r="S1431" s="80"/>
      <c r="U1431" s="80"/>
      <c r="W1431" s="80"/>
      <c r="Y1431" s="80"/>
      <c r="Z1431" s="230"/>
      <c r="AB1431" s="82"/>
      <c r="AC1431" s="80"/>
      <c r="AE1431" s="80"/>
      <c r="AG1431" s="249"/>
      <c r="AH1431" s="83"/>
      <c r="AI1431" s="80"/>
      <c r="AJ1431" s="95"/>
      <c r="AK1431" s="80"/>
      <c r="AM1431" s="80"/>
      <c r="AO1431" s="84"/>
      <c r="AQ1431" s="80"/>
      <c r="AS1431" s="80"/>
      <c r="AU1431" s="80"/>
      <c r="AV1431" s="80"/>
      <c r="AX1431" s="80"/>
      <c r="AY1431" s="80"/>
      <c r="AZ1431" s="80"/>
      <c r="BA1431" s="80"/>
      <c r="BB1431" s="157"/>
      <c r="BC1431" s="157"/>
      <c r="BD1431" s="123"/>
    </row>
    <row r="1432" spans="2:56" s="79" customFormat="1" x14ac:dyDescent="0.2">
      <c r="B1432" s="85"/>
      <c r="C1432" s="85"/>
      <c r="D1432" s="85"/>
      <c r="E1432" s="85"/>
      <c r="F1432" s="137"/>
      <c r="G1432" s="85"/>
      <c r="J1432" s="83"/>
      <c r="K1432" s="80"/>
      <c r="M1432" s="81"/>
      <c r="O1432" s="80"/>
      <c r="Q1432" s="80"/>
      <c r="S1432" s="80"/>
      <c r="U1432" s="80"/>
      <c r="W1432" s="80"/>
      <c r="Y1432" s="80"/>
      <c r="Z1432" s="230"/>
      <c r="AB1432" s="82"/>
      <c r="AC1432" s="80"/>
      <c r="AE1432" s="80"/>
      <c r="AG1432" s="249"/>
      <c r="AH1432" s="83"/>
      <c r="AI1432" s="80"/>
      <c r="AJ1432" s="95"/>
      <c r="AK1432" s="80"/>
      <c r="AM1432" s="80"/>
      <c r="AO1432" s="84"/>
      <c r="AQ1432" s="80"/>
      <c r="AS1432" s="80"/>
      <c r="AU1432" s="80"/>
      <c r="AV1432" s="80"/>
      <c r="AX1432" s="80"/>
      <c r="AY1432" s="80"/>
      <c r="AZ1432" s="80"/>
      <c r="BA1432" s="80"/>
      <c r="BB1432" s="157"/>
      <c r="BC1432" s="157"/>
      <c r="BD1432" s="123"/>
    </row>
    <row r="1433" spans="2:56" s="79" customFormat="1" x14ac:dyDescent="0.2">
      <c r="B1433" s="85"/>
      <c r="C1433" s="85"/>
      <c r="D1433" s="85"/>
      <c r="E1433" s="85"/>
      <c r="F1433" s="137"/>
      <c r="G1433" s="85"/>
      <c r="J1433" s="83"/>
      <c r="K1433" s="80"/>
      <c r="M1433" s="81"/>
      <c r="O1433" s="80"/>
      <c r="Q1433" s="80"/>
      <c r="S1433" s="80"/>
      <c r="U1433" s="80"/>
      <c r="W1433" s="80"/>
      <c r="Y1433" s="80"/>
      <c r="Z1433" s="230"/>
      <c r="AB1433" s="82"/>
      <c r="AC1433" s="80"/>
      <c r="AE1433" s="80"/>
      <c r="AG1433" s="249"/>
      <c r="AH1433" s="83"/>
      <c r="AI1433" s="80"/>
      <c r="AJ1433" s="95"/>
      <c r="AK1433" s="80"/>
      <c r="AM1433" s="80"/>
      <c r="AO1433" s="84"/>
      <c r="AQ1433" s="80"/>
      <c r="AS1433" s="80"/>
      <c r="AU1433" s="80"/>
      <c r="AV1433" s="80"/>
      <c r="AX1433" s="80"/>
      <c r="AY1433" s="80"/>
      <c r="AZ1433" s="80"/>
      <c r="BA1433" s="80"/>
      <c r="BB1433" s="157"/>
      <c r="BC1433" s="157"/>
      <c r="BD1433" s="123"/>
    </row>
    <row r="1434" spans="2:56" s="79" customFormat="1" x14ac:dyDescent="0.2">
      <c r="B1434" s="85"/>
      <c r="C1434" s="85"/>
      <c r="D1434" s="85"/>
      <c r="E1434" s="85"/>
      <c r="F1434" s="137"/>
      <c r="G1434" s="85"/>
      <c r="J1434" s="83"/>
      <c r="K1434" s="80"/>
      <c r="M1434" s="81"/>
      <c r="O1434" s="80"/>
      <c r="Q1434" s="80"/>
      <c r="S1434" s="80"/>
      <c r="U1434" s="80"/>
      <c r="W1434" s="80"/>
      <c r="Y1434" s="80"/>
      <c r="Z1434" s="230"/>
      <c r="AB1434" s="82"/>
      <c r="AC1434" s="80"/>
      <c r="AE1434" s="80"/>
      <c r="AG1434" s="249"/>
      <c r="AH1434" s="83"/>
      <c r="AI1434" s="80"/>
      <c r="AJ1434" s="95"/>
      <c r="AK1434" s="80"/>
      <c r="AM1434" s="80"/>
      <c r="AO1434" s="84"/>
      <c r="AQ1434" s="80"/>
      <c r="AS1434" s="80"/>
      <c r="AU1434" s="80"/>
      <c r="AV1434" s="80"/>
      <c r="AX1434" s="80"/>
      <c r="AY1434" s="80"/>
      <c r="AZ1434" s="80"/>
      <c r="BA1434" s="80"/>
      <c r="BB1434" s="157"/>
      <c r="BC1434" s="157"/>
      <c r="BD1434" s="123"/>
    </row>
    <row r="1435" spans="2:56" s="79" customFormat="1" x14ac:dyDescent="0.2">
      <c r="B1435" s="85"/>
      <c r="C1435" s="85"/>
      <c r="D1435" s="85"/>
      <c r="E1435" s="85"/>
      <c r="F1435" s="137"/>
      <c r="G1435" s="85"/>
      <c r="J1435" s="83"/>
      <c r="K1435" s="80"/>
      <c r="M1435" s="81"/>
      <c r="O1435" s="80"/>
      <c r="Q1435" s="80"/>
      <c r="S1435" s="80"/>
      <c r="U1435" s="80"/>
      <c r="W1435" s="80"/>
      <c r="Y1435" s="80"/>
      <c r="Z1435" s="230"/>
      <c r="AB1435" s="82"/>
      <c r="AC1435" s="80"/>
      <c r="AE1435" s="80"/>
      <c r="AG1435" s="249"/>
      <c r="AH1435" s="83"/>
      <c r="AI1435" s="80"/>
      <c r="AJ1435" s="95"/>
      <c r="AK1435" s="80"/>
      <c r="AM1435" s="80"/>
      <c r="AO1435" s="84"/>
      <c r="AQ1435" s="80"/>
      <c r="AS1435" s="80"/>
      <c r="AU1435" s="80"/>
      <c r="AV1435" s="80"/>
      <c r="AX1435" s="80"/>
      <c r="AY1435" s="80"/>
      <c r="AZ1435" s="80"/>
      <c r="BA1435" s="80"/>
      <c r="BB1435" s="157"/>
      <c r="BC1435" s="157"/>
      <c r="BD1435" s="123"/>
    </row>
    <row r="1436" spans="2:56" s="79" customFormat="1" x14ac:dyDescent="0.2">
      <c r="B1436" s="85"/>
      <c r="C1436" s="85"/>
      <c r="D1436" s="85"/>
      <c r="E1436" s="85"/>
      <c r="F1436" s="137"/>
      <c r="G1436" s="85"/>
      <c r="J1436" s="83"/>
      <c r="K1436" s="80"/>
      <c r="M1436" s="81"/>
      <c r="O1436" s="80"/>
      <c r="Q1436" s="80"/>
      <c r="S1436" s="80"/>
      <c r="U1436" s="80"/>
      <c r="W1436" s="80"/>
      <c r="Y1436" s="80"/>
      <c r="Z1436" s="230"/>
      <c r="AB1436" s="82"/>
      <c r="AC1436" s="80"/>
      <c r="AE1436" s="80"/>
      <c r="AG1436" s="249"/>
      <c r="AH1436" s="83"/>
      <c r="AI1436" s="80"/>
      <c r="AJ1436" s="95"/>
      <c r="AK1436" s="80"/>
      <c r="AM1436" s="80"/>
      <c r="AO1436" s="84"/>
      <c r="AQ1436" s="80"/>
      <c r="AS1436" s="80"/>
      <c r="AU1436" s="80"/>
      <c r="AV1436" s="80"/>
      <c r="AX1436" s="80"/>
      <c r="AY1436" s="80"/>
      <c r="AZ1436" s="80"/>
      <c r="BA1436" s="80"/>
      <c r="BB1436" s="157"/>
      <c r="BC1436" s="157"/>
      <c r="BD1436" s="123"/>
    </row>
    <row r="1437" spans="2:56" s="79" customFormat="1" x14ac:dyDescent="0.2">
      <c r="B1437" s="85"/>
      <c r="C1437" s="85"/>
      <c r="D1437" s="85"/>
      <c r="E1437" s="85"/>
      <c r="F1437" s="137"/>
      <c r="G1437" s="85"/>
      <c r="J1437" s="83"/>
      <c r="K1437" s="80"/>
      <c r="M1437" s="81"/>
      <c r="O1437" s="80"/>
      <c r="Q1437" s="80"/>
      <c r="S1437" s="80"/>
      <c r="U1437" s="80"/>
      <c r="W1437" s="80"/>
      <c r="Y1437" s="80"/>
      <c r="Z1437" s="230"/>
      <c r="AB1437" s="82"/>
      <c r="AC1437" s="80"/>
      <c r="AE1437" s="80"/>
      <c r="AG1437" s="249"/>
      <c r="AH1437" s="83"/>
      <c r="AI1437" s="80"/>
      <c r="AJ1437" s="95"/>
      <c r="AK1437" s="80"/>
      <c r="AM1437" s="80"/>
      <c r="AO1437" s="84"/>
      <c r="AQ1437" s="80"/>
      <c r="AS1437" s="80"/>
      <c r="AU1437" s="80"/>
      <c r="AV1437" s="80"/>
      <c r="AX1437" s="80"/>
      <c r="AY1437" s="80"/>
      <c r="AZ1437" s="80"/>
      <c r="BA1437" s="80"/>
      <c r="BB1437" s="157"/>
      <c r="BC1437" s="157"/>
      <c r="BD1437" s="123"/>
    </row>
    <row r="1438" spans="2:56" s="79" customFormat="1" x14ac:dyDescent="0.2">
      <c r="B1438" s="85"/>
      <c r="C1438" s="85"/>
      <c r="D1438" s="85"/>
      <c r="E1438" s="85"/>
      <c r="F1438" s="137"/>
      <c r="G1438" s="85"/>
      <c r="J1438" s="83"/>
      <c r="K1438" s="80"/>
      <c r="M1438" s="81"/>
      <c r="O1438" s="80"/>
      <c r="Q1438" s="80"/>
      <c r="S1438" s="80"/>
      <c r="U1438" s="80"/>
      <c r="W1438" s="80"/>
      <c r="Y1438" s="80"/>
      <c r="Z1438" s="230"/>
      <c r="AB1438" s="82"/>
      <c r="AC1438" s="80"/>
      <c r="AE1438" s="80"/>
      <c r="AG1438" s="249"/>
      <c r="AH1438" s="83"/>
      <c r="AI1438" s="80"/>
      <c r="AJ1438" s="95"/>
      <c r="AK1438" s="80"/>
      <c r="AM1438" s="80"/>
      <c r="AO1438" s="84"/>
      <c r="AQ1438" s="80"/>
      <c r="AS1438" s="80"/>
      <c r="AU1438" s="80"/>
      <c r="AV1438" s="80"/>
      <c r="AX1438" s="80"/>
      <c r="AY1438" s="80"/>
      <c r="AZ1438" s="80"/>
      <c r="BA1438" s="80"/>
      <c r="BB1438" s="157"/>
      <c r="BC1438" s="157"/>
      <c r="BD1438" s="123"/>
    </row>
    <row r="1439" spans="2:56" s="79" customFormat="1" x14ac:dyDescent="0.2">
      <c r="B1439" s="85"/>
      <c r="C1439" s="85"/>
      <c r="D1439" s="85"/>
      <c r="E1439" s="85"/>
      <c r="F1439" s="137"/>
      <c r="G1439" s="85"/>
      <c r="J1439" s="83"/>
      <c r="K1439" s="80"/>
      <c r="M1439" s="81"/>
      <c r="O1439" s="80"/>
      <c r="Q1439" s="80"/>
      <c r="S1439" s="80"/>
      <c r="U1439" s="80"/>
      <c r="W1439" s="80"/>
      <c r="Y1439" s="80"/>
      <c r="Z1439" s="230"/>
      <c r="AB1439" s="82"/>
      <c r="AC1439" s="80"/>
      <c r="AE1439" s="80"/>
      <c r="AG1439" s="249"/>
      <c r="AH1439" s="83"/>
      <c r="AI1439" s="80"/>
      <c r="AJ1439" s="95"/>
      <c r="AK1439" s="80"/>
      <c r="AM1439" s="80"/>
      <c r="AO1439" s="84"/>
      <c r="AQ1439" s="80"/>
      <c r="AS1439" s="80"/>
      <c r="AU1439" s="80"/>
      <c r="AV1439" s="80"/>
      <c r="AX1439" s="80"/>
      <c r="AY1439" s="80"/>
      <c r="AZ1439" s="80"/>
      <c r="BA1439" s="80"/>
      <c r="BB1439" s="157"/>
      <c r="BC1439" s="157"/>
      <c r="BD1439" s="123"/>
    </row>
    <row r="1440" spans="2:56" s="79" customFormat="1" x14ac:dyDescent="0.2">
      <c r="B1440" s="85"/>
      <c r="C1440" s="85"/>
      <c r="D1440" s="85"/>
      <c r="E1440" s="85"/>
      <c r="F1440" s="137"/>
      <c r="G1440" s="85"/>
      <c r="J1440" s="83"/>
      <c r="K1440" s="80"/>
      <c r="M1440" s="81"/>
      <c r="O1440" s="80"/>
      <c r="Q1440" s="80"/>
      <c r="S1440" s="80"/>
      <c r="U1440" s="80"/>
      <c r="W1440" s="80"/>
      <c r="Y1440" s="80"/>
      <c r="Z1440" s="230"/>
      <c r="AB1440" s="82"/>
      <c r="AC1440" s="80"/>
      <c r="AE1440" s="80"/>
      <c r="AG1440" s="249"/>
      <c r="AH1440" s="83"/>
      <c r="AI1440" s="80"/>
      <c r="AJ1440" s="95"/>
      <c r="AK1440" s="80"/>
      <c r="AM1440" s="80"/>
      <c r="AO1440" s="84"/>
      <c r="AQ1440" s="80"/>
      <c r="AS1440" s="80"/>
      <c r="AU1440" s="80"/>
      <c r="AV1440" s="80"/>
      <c r="AX1440" s="80"/>
      <c r="AY1440" s="80"/>
      <c r="AZ1440" s="80"/>
      <c r="BA1440" s="80"/>
      <c r="BB1440" s="157"/>
      <c r="BC1440" s="157"/>
      <c r="BD1440" s="123"/>
    </row>
    <row r="1441" spans="2:56" s="79" customFormat="1" x14ac:dyDescent="0.2">
      <c r="B1441" s="85"/>
      <c r="C1441" s="85"/>
      <c r="D1441" s="85"/>
      <c r="E1441" s="85"/>
      <c r="F1441" s="137"/>
      <c r="G1441" s="85"/>
      <c r="J1441" s="83"/>
      <c r="K1441" s="80"/>
      <c r="M1441" s="81"/>
      <c r="O1441" s="80"/>
      <c r="Q1441" s="80"/>
      <c r="S1441" s="80"/>
      <c r="U1441" s="80"/>
      <c r="W1441" s="80"/>
      <c r="Y1441" s="80"/>
      <c r="Z1441" s="230"/>
      <c r="AB1441" s="82"/>
      <c r="AC1441" s="80"/>
      <c r="AE1441" s="80"/>
      <c r="AG1441" s="249"/>
      <c r="AH1441" s="83"/>
      <c r="AI1441" s="80"/>
      <c r="AJ1441" s="95"/>
      <c r="AK1441" s="80"/>
      <c r="AM1441" s="80"/>
      <c r="AO1441" s="84"/>
      <c r="AQ1441" s="80"/>
      <c r="AS1441" s="80"/>
      <c r="AU1441" s="80"/>
      <c r="AV1441" s="80"/>
      <c r="AX1441" s="80"/>
      <c r="AY1441" s="80"/>
      <c r="AZ1441" s="80"/>
      <c r="BA1441" s="80"/>
      <c r="BB1441" s="157"/>
      <c r="BC1441" s="157"/>
      <c r="BD1441" s="123"/>
    </row>
    <row r="1442" spans="2:56" s="79" customFormat="1" x14ac:dyDescent="0.2">
      <c r="B1442" s="85"/>
      <c r="C1442" s="85"/>
      <c r="D1442" s="85"/>
      <c r="E1442" s="85"/>
      <c r="F1442" s="137"/>
      <c r="G1442" s="85"/>
      <c r="J1442" s="83"/>
      <c r="K1442" s="80"/>
      <c r="M1442" s="81"/>
      <c r="O1442" s="80"/>
      <c r="Q1442" s="80"/>
      <c r="S1442" s="80"/>
      <c r="U1442" s="80"/>
      <c r="W1442" s="80"/>
      <c r="Y1442" s="80"/>
      <c r="Z1442" s="230"/>
      <c r="AB1442" s="82"/>
      <c r="AC1442" s="80"/>
      <c r="AE1442" s="80"/>
      <c r="AG1442" s="249"/>
      <c r="AH1442" s="83"/>
      <c r="AI1442" s="80"/>
      <c r="AJ1442" s="95"/>
      <c r="AK1442" s="80"/>
      <c r="AM1442" s="80"/>
      <c r="AO1442" s="84"/>
      <c r="AQ1442" s="80"/>
      <c r="AS1442" s="80"/>
      <c r="AU1442" s="80"/>
      <c r="AV1442" s="80"/>
      <c r="AX1442" s="80"/>
      <c r="AY1442" s="80"/>
      <c r="AZ1442" s="80"/>
      <c r="BA1442" s="80"/>
      <c r="BB1442" s="157"/>
      <c r="BC1442" s="157"/>
      <c r="BD1442" s="123"/>
    </row>
    <row r="1443" spans="2:56" s="79" customFormat="1" x14ac:dyDescent="0.2">
      <c r="B1443" s="85"/>
      <c r="C1443" s="12"/>
      <c r="D1443" s="85"/>
      <c r="E1443" s="85"/>
      <c r="F1443" s="137"/>
      <c r="G1443" s="85"/>
      <c r="J1443" s="83"/>
      <c r="K1443" s="80"/>
      <c r="M1443" s="81"/>
      <c r="O1443" s="80"/>
      <c r="Q1443" s="80"/>
      <c r="S1443" s="80"/>
      <c r="U1443" s="80"/>
      <c r="W1443" s="80"/>
      <c r="Y1443" s="80"/>
      <c r="Z1443" s="230"/>
      <c r="AB1443" s="82"/>
      <c r="AC1443" s="80"/>
      <c r="AE1443" s="80"/>
      <c r="AG1443" s="249"/>
      <c r="AH1443" s="83"/>
      <c r="AI1443" s="80"/>
      <c r="AJ1443" s="95"/>
      <c r="AK1443" s="80"/>
      <c r="AM1443" s="80"/>
      <c r="AO1443" s="84"/>
      <c r="AQ1443" s="80"/>
      <c r="AS1443" s="80"/>
      <c r="AU1443" s="80"/>
      <c r="AV1443" s="80"/>
      <c r="AX1443" s="80"/>
      <c r="AY1443" s="80"/>
      <c r="AZ1443" s="80"/>
      <c r="BA1443" s="80"/>
      <c r="BB1443" s="157"/>
      <c r="BC1443" s="157"/>
      <c r="BD1443" s="123"/>
    </row>
    <row r="1444" spans="2:56" s="79" customFormat="1" x14ac:dyDescent="0.2">
      <c r="B1444" s="85"/>
      <c r="C1444" s="12"/>
      <c r="D1444" s="85"/>
      <c r="E1444" s="85"/>
      <c r="F1444" s="137"/>
      <c r="G1444" s="85"/>
      <c r="J1444" s="83"/>
      <c r="K1444" s="80"/>
      <c r="M1444" s="81"/>
      <c r="O1444" s="80"/>
      <c r="Q1444" s="80"/>
      <c r="S1444" s="80"/>
      <c r="U1444" s="80"/>
      <c r="W1444" s="80"/>
      <c r="Y1444" s="80"/>
      <c r="Z1444" s="230"/>
      <c r="AB1444" s="82"/>
      <c r="AC1444" s="80"/>
      <c r="AE1444" s="80"/>
      <c r="AG1444" s="249"/>
      <c r="AH1444" s="83"/>
      <c r="AI1444" s="80"/>
      <c r="AJ1444" s="95"/>
      <c r="AK1444" s="80"/>
      <c r="AL1444" s="11"/>
      <c r="AM1444" s="13"/>
      <c r="AN1444" s="11"/>
      <c r="AO1444" s="26"/>
      <c r="AP1444" s="11"/>
      <c r="AQ1444" s="13"/>
      <c r="AR1444" s="11"/>
      <c r="AS1444" s="13"/>
      <c r="AT1444" s="11"/>
      <c r="AU1444" s="13"/>
      <c r="AV1444" s="13"/>
      <c r="AX1444" s="80"/>
      <c r="AY1444" s="80"/>
      <c r="AZ1444" s="80"/>
      <c r="BA1444" s="80"/>
      <c r="BB1444" s="157"/>
      <c r="BC1444" s="157"/>
      <c r="BD1444" s="123"/>
    </row>
    <row r="1445" spans="2:56" x14ac:dyDescent="0.2">
      <c r="D1445" s="85"/>
      <c r="E1445" s="85"/>
    </row>
  </sheetData>
  <sheetProtection sheet="1" objects="1" scenarios="1" formatCells="0" formatColumns="0" insertHyperlinks="0" autoFilter="0" pivotTables="0"/>
  <autoFilter ref="A4:BM965">
    <filterColumn colId="53">
      <filters>
        <filter val="0%"/>
        <filter val="1%"/>
        <filter val="10%"/>
        <filter val="100%"/>
        <filter val="101%"/>
        <filter val="102%"/>
        <filter val="106%"/>
        <filter val="108%"/>
        <filter val="111%"/>
        <filter val="13%"/>
        <filter val="16%"/>
        <filter val="2%"/>
        <filter val="23%"/>
        <filter val="24%"/>
        <filter val="29%"/>
        <filter val="3%"/>
        <filter val="300%"/>
        <filter val="37%"/>
        <filter val="38%"/>
        <filter val="4%"/>
        <filter val="41%"/>
        <filter val="52%"/>
        <filter val="59%"/>
        <filter val="6%"/>
        <filter val="60%"/>
        <filter val="61%"/>
        <filter val="63%"/>
        <filter val="65%"/>
        <filter val="66%"/>
        <filter val="69%"/>
        <filter val="70%"/>
        <filter val="71%"/>
        <filter val="72%"/>
        <filter val="74%"/>
        <filter val="76%"/>
        <filter val="77%"/>
        <filter val="78%"/>
        <filter val="79%"/>
        <filter val="80%"/>
        <filter val="81%"/>
        <filter val="83%"/>
        <filter val="84%"/>
        <filter val="85%"/>
        <filter val="87%"/>
        <filter val="88%"/>
        <filter val="89%"/>
        <filter val="90%"/>
        <filter val="91%"/>
        <filter val="92%"/>
        <filter val="93%"/>
        <filter val="94%"/>
        <filter val="95%"/>
        <filter val="96%"/>
        <filter val="97%"/>
        <filter val="98%"/>
        <filter val="99%"/>
      </filters>
    </filterColumn>
  </autoFilter>
  <sortState ref="A5:BC970">
    <sortCondition ref="F5:F970"/>
    <sortCondition ref="H5:H970"/>
  </sortState>
  <dataConsolidate/>
  <mergeCells count="4">
    <mergeCell ref="AH2:AU2"/>
    <mergeCell ref="L2:Y2"/>
    <mergeCell ref="E2:F2"/>
    <mergeCell ref="AA2:AF2"/>
  </mergeCells>
  <conditionalFormatting sqref="AW45:AY45 AK45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AJ45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D5:E965">
    <cfRule type="duplicateValues" dxfId="40" priority="141"/>
  </conditionalFormatting>
  <conditionalFormatting sqref="BD100">
    <cfRule type="cellIs" dxfId="39" priority="34" operator="equal">
      <formula>"Немає висновку"</formula>
    </cfRule>
    <cfRule type="cellIs" dxfId="38" priority="35" operator="equal">
      <formula>"Немає вісновку"</formula>
    </cfRule>
    <cfRule type="cellIs" dxfId="37" priority="36" operator="equal">
      <formula>"Немає висновку"</formula>
    </cfRule>
    <cfRule type="cellIs" dxfId="36" priority="38" operator="equal">
      <formula>"Немає висновку"</formula>
    </cfRule>
  </conditionalFormatting>
  <conditionalFormatting sqref="BD85 BD88:BD89">
    <cfRule type="cellIs" dxfId="35" priority="30" operator="equal">
      <formula>"Немає висновку"</formula>
    </cfRule>
    <cfRule type="cellIs" dxfId="34" priority="31" operator="equal">
      <formula>"Немає вісновку"</formula>
    </cfRule>
    <cfRule type="cellIs" dxfId="33" priority="32" operator="equal">
      <formula>"Немає висновку"</formula>
    </cfRule>
    <cfRule type="cellIs" dxfId="32" priority="33" operator="equal">
      <formula>"Немає висновку"</formula>
    </cfRule>
  </conditionalFormatting>
  <conditionalFormatting sqref="BD5:BD965">
    <cfRule type="cellIs" dxfId="31" priority="29" operator="equal">
      <formula>"Немає висновку"</formula>
    </cfRule>
  </conditionalFormatting>
  <conditionalFormatting sqref="BD1:BD2 BD5:BD1048576">
    <cfRule type="cellIs" dxfId="30" priority="28" operator="equal">
      <formula>"Немає висновку"</formula>
    </cfRule>
  </conditionalFormatting>
  <conditionalFormatting sqref="BC6:BC965">
    <cfRule type="cellIs" dxfId="29" priority="27" operator="equal">
      <formula>"Немає висновку"</formula>
    </cfRule>
  </conditionalFormatting>
  <conditionalFormatting sqref="BB5:BB7">
    <cfRule type="cellIs" dxfId="28" priority="17" operator="between">
      <formula>0.95</formula>
      <formula>1</formula>
    </cfRule>
    <cfRule type="cellIs" dxfId="27" priority="18" operator="between">
      <formula>0.45</formula>
      <formula>0.95</formula>
    </cfRule>
    <cfRule type="cellIs" dxfId="26" priority="19" operator="lessThanOrEqual">
      <formula>0.45</formula>
    </cfRule>
    <cfRule type="cellIs" dxfId="25" priority="20" operator="equal">
      <formula>"Немає висновку"</formula>
    </cfRule>
    <cfRule type="cellIs" dxfId="24" priority="21" operator="greaterThan">
      <formula>1</formula>
    </cfRule>
  </conditionalFormatting>
  <conditionalFormatting sqref="BB8:BB23">
    <cfRule type="cellIs" dxfId="23" priority="12" operator="between">
      <formula>0.95</formula>
      <formula>1</formula>
    </cfRule>
    <cfRule type="cellIs" dxfId="22" priority="13" operator="between">
      <formula>0.45</formula>
      <formula>0.95</formula>
    </cfRule>
    <cfRule type="cellIs" dxfId="21" priority="14" operator="lessThanOrEqual">
      <formula>0.45</formula>
    </cfRule>
    <cfRule type="cellIs" dxfId="20" priority="15" operator="equal">
      <formula>"Немає висновку"</formula>
    </cfRule>
    <cfRule type="cellIs" dxfId="19" priority="16" operator="greaterThan">
      <formula>1</formula>
    </cfRule>
  </conditionalFormatting>
  <conditionalFormatting sqref="BB24:BB30">
    <cfRule type="cellIs" dxfId="18" priority="7" operator="between">
      <formula>0.95</formula>
      <formula>1</formula>
    </cfRule>
    <cfRule type="cellIs" dxfId="17" priority="8" operator="between">
      <formula>0.45</formula>
      <formula>0.95</formula>
    </cfRule>
    <cfRule type="cellIs" dxfId="16" priority="9" operator="lessThanOrEqual">
      <formula>0.45</formula>
    </cfRule>
    <cfRule type="cellIs" dxfId="15" priority="10" operator="equal">
      <formula>"Немає висновку"</formula>
    </cfRule>
    <cfRule type="cellIs" dxfId="14" priority="11" operator="greaterThan">
      <formula>1</formula>
    </cfRule>
  </conditionalFormatting>
  <conditionalFormatting sqref="BB31:BB965">
    <cfRule type="cellIs" dxfId="13" priority="2" operator="between">
      <formula>0.95</formula>
      <formula>1</formula>
    </cfRule>
    <cfRule type="cellIs" dxfId="12" priority="3" operator="between">
      <formula>0.45</formula>
      <formula>0.95</formula>
    </cfRule>
    <cfRule type="cellIs" dxfId="11" priority="4" operator="lessThanOrEqual">
      <formula>0.45</formula>
    </cfRule>
    <cfRule type="cellIs" dxfId="10" priority="5" operator="equal">
      <formula>"Немає висновку"</formula>
    </cfRule>
    <cfRule type="cellIs" dxfId="9" priority="6" operator="greaterThan">
      <formula>1</formula>
    </cfRule>
  </conditionalFormatting>
  <conditionalFormatting sqref="C5:C965">
    <cfRule type="cellIs" dxfId="8" priority="1" operator="equal">
      <formula>0</formula>
    </cfRule>
  </conditionalFormatting>
  <hyperlinks>
    <hyperlink ref="F1" r:id="rId1"/>
  </hyperlinks>
  <pageMargins left="0.7" right="0.7" top="0.75" bottom="0.75" header="0.3" footer="0.3"/>
  <pageSetup paperSize="9" orientation="portrait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"/>
  <sheetViews>
    <sheetView workbookViewId="0">
      <pane ySplit="1" topLeftCell="A2" activePane="bottomLeft" state="frozen"/>
      <selection activeCell="C1" sqref="C1"/>
      <selection pane="bottomLeft" activeCell="C11" sqref="C11"/>
    </sheetView>
  </sheetViews>
  <sheetFormatPr defaultColWidth="10.875" defaultRowHeight="15" x14ac:dyDescent="0.25"/>
  <cols>
    <col min="1" max="1" width="10.875" style="10"/>
    <col min="2" max="2" width="94.625" style="2" customWidth="1"/>
    <col min="3" max="3" width="14" style="1" customWidth="1"/>
    <col min="4" max="4" width="14.375" style="1" customWidth="1"/>
    <col min="5" max="16384" width="10.875" style="1"/>
  </cols>
  <sheetData>
    <row r="1" spans="1:4" ht="90.75" thickBot="1" x14ac:dyDescent="0.3">
      <c r="A1" s="475" t="s">
        <v>0</v>
      </c>
      <c r="B1" s="472" t="s">
        <v>1</v>
      </c>
      <c r="C1" s="473" t="s">
        <v>2</v>
      </c>
      <c r="D1" s="474" t="s">
        <v>3</v>
      </c>
    </row>
    <row r="2" spans="1:4" s="449" customFormat="1" x14ac:dyDescent="0.25">
      <c r="A2" s="448">
        <v>1</v>
      </c>
      <c r="B2" s="4" t="s">
        <v>56</v>
      </c>
      <c r="C2" s="5">
        <v>143075226658</v>
      </c>
      <c r="D2" s="3">
        <v>254402288</v>
      </c>
    </row>
    <row r="3" spans="1:4" s="449" customFormat="1" ht="25.5" x14ac:dyDescent="0.25">
      <c r="A3" s="448">
        <v>2</v>
      </c>
      <c r="B3" s="4" t="s">
        <v>43</v>
      </c>
      <c r="C3" s="5">
        <v>318213814011</v>
      </c>
      <c r="D3" s="3">
        <v>233297348</v>
      </c>
    </row>
    <row r="4" spans="1:4" s="449" customFormat="1" x14ac:dyDescent="0.25">
      <c r="A4" s="448">
        <v>3</v>
      </c>
      <c r="B4" s="4" t="s">
        <v>22</v>
      </c>
      <c r="C4" s="5">
        <v>10563620277</v>
      </c>
      <c r="D4" s="3">
        <v>62434036</v>
      </c>
    </row>
    <row r="5" spans="1:4" s="449" customFormat="1" x14ac:dyDescent="0.25">
      <c r="A5" s="448">
        <v>4</v>
      </c>
      <c r="B5" s="4" t="s">
        <v>81</v>
      </c>
      <c r="C5" s="5">
        <v>253921826532</v>
      </c>
      <c r="D5" s="3">
        <v>211279160</v>
      </c>
    </row>
    <row r="6" spans="1:4" s="449" customFormat="1" ht="25.5" x14ac:dyDescent="0.25">
      <c r="A6" s="448">
        <v>5</v>
      </c>
      <c r="B6" s="4" t="s">
        <v>71</v>
      </c>
      <c r="C6" s="5">
        <v>326057109152</v>
      </c>
      <c r="D6" s="3">
        <v>581378793</v>
      </c>
    </row>
    <row r="7" spans="1:4" s="449" customFormat="1" x14ac:dyDescent="0.25">
      <c r="A7" s="448">
        <v>6</v>
      </c>
      <c r="B7" s="4" t="s">
        <v>32</v>
      </c>
      <c r="C7" s="5">
        <v>253945626106</v>
      </c>
      <c r="D7" s="3">
        <v>2574186026</v>
      </c>
    </row>
    <row r="8" spans="1:4" s="449" customFormat="1" x14ac:dyDescent="0.25">
      <c r="A8" s="448">
        <v>7</v>
      </c>
      <c r="B8" s="4" t="s">
        <v>88</v>
      </c>
      <c r="C8" s="5">
        <v>312436726100</v>
      </c>
      <c r="D8" s="3">
        <v>147292840</v>
      </c>
    </row>
    <row r="9" spans="1:4" s="449" customFormat="1" x14ac:dyDescent="0.25">
      <c r="A9" s="448">
        <v>8</v>
      </c>
      <c r="B9" s="4" t="s">
        <v>20</v>
      </c>
      <c r="C9" s="5">
        <v>143138608241</v>
      </c>
      <c r="D9" s="6">
        <v>81035655</v>
      </c>
    </row>
    <row r="10" spans="1:4" s="449" customFormat="1" x14ac:dyDescent="0.25">
      <c r="A10" s="448">
        <v>9</v>
      </c>
      <c r="B10" s="450" t="s">
        <v>147</v>
      </c>
      <c r="C10" s="451">
        <v>310554126585</v>
      </c>
      <c r="D10" s="452">
        <v>2082321</v>
      </c>
    </row>
    <row r="11" spans="1:4" s="449" customFormat="1" ht="25.5" x14ac:dyDescent="0.25">
      <c r="A11" s="448">
        <v>10</v>
      </c>
      <c r="B11" s="4" t="s">
        <v>34</v>
      </c>
      <c r="C11" s="5">
        <v>247256826587</v>
      </c>
      <c r="D11" s="3">
        <v>516872</v>
      </c>
    </row>
    <row r="12" spans="1:4" s="449" customFormat="1" x14ac:dyDescent="0.25">
      <c r="A12" s="448">
        <v>11</v>
      </c>
      <c r="B12" s="4" t="s">
        <v>57</v>
      </c>
      <c r="C12" s="5">
        <v>143486826595</v>
      </c>
      <c r="D12" s="3">
        <v>191922317</v>
      </c>
    </row>
    <row r="13" spans="1:4" s="449" customFormat="1" x14ac:dyDescent="0.25">
      <c r="A13" s="448">
        <v>12</v>
      </c>
      <c r="B13" s="4" t="s">
        <v>77</v>
      </c>
      <c r="C13" s="5">
        <v>327902315033</v>
      </c>
      <c r="D13" s="3">
        <v>260139823</v>
      </c>
    </row>
    <row r="14" spans="1:4" s="449" customFormat="1" x14ac:dyDescent="0.25">
      <c r="A14" s="448">
        <v>13</v>
      </c>
      <c r="B14" s="4" t="s">
        <v>36</v>
      </c>
      <c r="C14" s="5">
        <v>53930504026</v>
      </c>
      <c r="D14" s="3">
        <v>862917739</v>
      </c>
    </row>
    <row r="15" spans="1:4" s="449" customFormat="1" x14ac:dyDescent="0.25">
      <c r="A15" s="448">
        <v>14</v>
      </c>
      <c r="B15" s="4" t="s">
        <v>44</v>
      </c>
      <c r="C15" s="5">
        <v>1913204050</v>
      </c>
      <c r="D15" s="3">
        <v>293816285</v>
      </c>
    </row>
    <row r="16" spans="1:4" s="449" customFormat="1" x14ac:dyDescent="0.25">
      <c r="A16" s="448">
        <v>15</v>
      </c>
      <c r="B16" s="4" t="s">
        <v>94</v>
      </c>
      <c r="C16" s="5">
        <v>225551317122</v>
      </c>
      <c r="D16" s="3">
        <v>104638726</v>
      </c>
    </row>
    <row r="17" spans="1:4" s="449" customFormat="1" x14ac:dyDescent="0.25">
      <c r="A17" s="448">
        <v>16</v>
      </c>
      <c r="B17" s="4" t="s">
        <v>15</v>
      </c>
      <c r="C17" s="5">
        <v>3889323283</v>
      </c>
      <c r="D17" s="6">
        <v>115260497</v>
      </c>
    </row>
    <row r="18" spans="1:4" s="449" customFormat="1" x14ac:dyDescent="0.25">
      <c r="A18" s="448">
        <v>17</v>
      </c>
      <c r="B18" s="4" t="s">
        <v>54</v>
      </c>
      <c r="C18" s="5">
        <v>3822218163</v>
      </c>
      <c r="D18" s="3">
        <v>271149982</v>
      </c>
    </row>
    <row r="19" spans="1:4" s="449" customFormat="1" x14ac:dyDescent="0.25">
      <c r="A19" s="448">
        <v>18</v>
      </c>
      <c r="B19" s="4" t="s">
        <v>52</v>
      </c>
      <c r="C19" s="5">
        <v>1912816023</v>
      </c>
      <c r="D19" s="3">
        <v>1961446395</v>
      </c>
    </row>
    <row r="20" spans="1:4" s="449" customFormat="1" x14ac:dyDescent="0.25">
      <c r="A20" s="448">
        <v>19</v>
      </c>
      <c r="B20" s="4" t="s">
        <v>72</v>
      </c>
      <c r="C20" s="5">
        <v>303825326502</v>
      </c>
      <c r="D20" s="3">
        <v>438883412</v>
      </c>
    </row>
    <row r="21" spans="1:4" s="449" customFormat="1" x14ac:dyDescent="0.25">
      <c r="A21" s="448">
        <v>20</v>
      </c>
      <c r="B21" s="4" t="s">
        <v>73</v>
      </c>
      <c r="C21" s="5">
        <v>309269404078</v>
      </c>
      <c r="D21" s="3">
        <v>366358894</v>
      </c>
    </row>
    <row r="22" spans="1:4" s="449" customFormat="1" x14ac:dyDescent="0.25">
      <c r="A22" s="448">
        <v>21</v>
      </c>
      <c r="B22" s="4" t="s">
        <v>75</v>
      </c>
      <c r="C22" s="5">
        <v>3841408159</v>
      </c>
      <c r="D22" s="3">
        <v>292473831</v>
      </c>
    </row>
    <row r="23" spans="1:4" s="449" customFormat="1" x14ac:dyDescent="0.25">
      <c r="A23" s="448">
        <v>22</v>
      </c>
      <c r="B23" s="4" t="s">
        <v>55</v>
      </c>
      <c r="C23" s="5">
        <v>324928226550</v>
      </c>
      <c r="D23" s="3">
        <v>270312320</v>
      </c>
    </row>
    <row r="24" spans="1:4" s="449" customFormat="1" x14ac:dyDescent="0.25">
      <c r="A24" s="448">
        <v>23</v>
      </c>
      <c r="B24" s="4" t="s">
        <v>80</v>
      </c>
      <c r="C24" s="5">
        <v>327120313055</v>
      </c>
      <c r="D24" s="3">
        <v>238803963</v>
      </c>
    </row>
    <row r="25" spans="1:4" s="449" customFormat="1" x14ac:dyDescent="0.25">
      <c r="A25" s="448">
        <v>24</v>
      </c>
      <c r="B25" s="4" t="s">
        <v>91</v>
      </c>
      <c r="C25" s="5">
        <v>2820405100</v>
      </c>
      <c r="D25" s="3">
        <v>132770524</v>
      </c>
    </row>
    <row r="26" spans="1:4" s="449" customFormat="1" x14ac:dyDescent="0.25">
      <c r="A26" s="448">
        <v>25</v>
      </c>
      <c r="B26" s="4" t="s">
        <v>76</v>
      </c>
      <c r="C26" s="5">
        <v>3737502280</v>
      </c>
      <c r="D26" s="3">
        <v>280620625</v>
      </c>
    </row>
    <row r="27" spans="1:4" s="449" customFormat="1" x14ac:dyDescent="0.25">
      <c r="A27" s="448">
        <v>26</v>
      </c>
      <c r="B27" s="4" t="s">
        <v>21</v>
      </c>
      <c r="C27" s="5">
        <v>372432726556</v>
      </c>
      <c r="D27" s="3">
        <v>1373711890</v>
      </c>
    </row>
    <row r="28" spans="1:4" s="449" customFormat="1" x14ac:dyDescent="0.25">
      <c r="A28" s="448">
        <v>27</v>
      </c>
      <c r="B28" s="4" t="s">
        <v>27</v>
      </c>
      <c r="C28" s="5">
        <v>53930404034</v>
      </c>
      <c r="D28" s="3">
        <v>3084930856</v>
      </c>
    </row>
    <row r="29" spans="1:4" s="449" customFormat="1" x14ac:dyDescent="0.25">
      <c r="A29" s="448">
        <v>28</v>
      </c>
      <c r="B29" s="4" t="s">
        <v>64</v>
      </c>
      <c r="C29" s="5">
        <v>241021426513</v>
      </c>
      <c r="D29" s="3">
        <v>3530748</v>
      </c>
    </row>
    <row r="30" spans="1:4" s="449" customFormat="1" x14ac:dyDescent="0.25">
      <c r="A30" s="448">
        <v>29</v>
      </c>
      <c r="B30" s="4" t="s">
        <v>60</v>
      </c>
      <c r="C30" s="5">
        <v>2106005156</v>
      </c>
      <c r="D30" s="3">
        <v>102976874</v>
      </c>
    </row>
    <row r="31" spans="1:4" s="449" customFormat="1" x14ac:dyDescent="0.25">
      <c r="A31" s="448">
        <v>30</v>
      </c>
      <c r="B31" s="4" t="s">
        <v>23</v>
      </c>
      <c r="C31" s="5">
        <v>1912308247</v>
      </c>
      <c r="D31" s="3">
        <v>1968709596</v>
      </c>
    </row>
    <row r="32" spans="1:4" s="449" customFormat="1" x14ac:dyDescent="0.25">
      <c r="A32" s="448">
        <v>31</v>
      </c>
      <c r="B32" s="450" t="s">
        <v>98</v>
      </c>
      <c r="C32" s="451">
        <v>4516309150</v>
      </c>
      <c r="D32" s="452">
        <v>93166667</v>
      </c>
    </row>
    <row r="33" spans="1:4" s="449" customFormat="1" x14ac:dyDescent="0.25">
      <c r="A33" s="448">
        <v>32</v>
      </c>
      <c r="B33" s="453" t="s">
        <v>148</v>
      </c>
      <c r="C33" s="451">
        <v>55027011230</v>
      </c>
      <c r="D33" s="452">
        <v>1524297</v>
      </c>
    </row>
    <row r="34" spans="1:4" s="449" customFormat="1" x14ac:dyDescent="0.25">
      <c r="A34" s="448">
        <v>33</v>
      </c>
      <c r="B34" s="4" t="s">
        <v>38</v>
      </c>
      <c r="C34" s="5">
        <v>2316116036</v>
      </c>
      <c r="D34" s="3">
        <v>38344302</v>
      </c>
    </row>
    <row r="35" spans="1:4" s="449" customFormat="1" x14ac:dyDescent="0.25">
      <c r="A35" s="448">
        <v>34</v>
      </c>
      <c r="B35" s="4" t="s">
        <v>35</v>
      </c>
      <c r="C35" s="5">
        <v>302495210194</v>
      </c>
      <c r="D35" s="3">
        <v>19528076</v>
      </c>
    </row>
    <row r="36" spans="1:4" s="449" customFormat="1" x14ac:dyDescent="0.25">
      <c r="A36" s="448">
        <v>35</v>
      </c>
      <c r="B36" s="4" t="s">
        <v>47</v>
      </c>
      <c r="C36" s="5">
        <v>9517710155</v>
      </c>
      <c r="D36" s="3">
        <v>1447547240</v>
      </c>
    </row>
    <row r="37" spans="1:4" s="449" customFormat="1" x14ac:dyDescent="0.25">
      <c r="A37" s="448">
        <v>36</v>
      </c>
      <c r="B37" s="4" t="s">
        <v>70</v>
      </c>
      <c r="C37" s="5">
        <v>1865204076</v>
      </c>
      <c r="D37" s="3">
        <v>680924484</v>
      </c>
    </row>
    <row r="38" spans="1:4" s="449" customFormat="1" x14ac:dyDescent="0.25">
      <c r="A38" s="448">
        <v>37</v>
      </c>
      <c r="B38" s="4" t="s">
        <v>19</v>
      </c>
      <c r="C38" s="5">
        <v>57587315013</v>
      </c>
      <c r="D38" s="3">
        <v>22491267</v>
      </c>
    </row>
    <row r="39" spans="1:4" s="449" customFormat="1" x14ac:dyDescent="0.25">
      <c r="A39" s="448">
        <v>38</v>
      </c>
      <c r="B39" s="4" t="s">
        <v>41</v>
      </c>
      <c r="C39" s="5">
        <v>2065315339</v>
      </c>
      <c r="D39" s="3">
        <v>534950533</v>
      </c>
    </row>
    <row r="40" spans="1:4" s="449" customFormat="1" x14ac:dyDescent="0.25">
      <c r="A40" s="448">
        <v>39</v>
      </c>
      <c r="B40" s="4" t="s">
        <v>84</v>
      </c>
      <c r="C40" s="5">
        <v>57451603177</v>
      </c>
      <c r="D40" s="3">
        <v>178691929</v>
      </c>
    </row>
    <row r="41" spans="1:4" s="449" customFormat="1" x14ac:dyDescent="0.25">
      <c r="A41" s="448">
        <v>40</v>
      </c>
      <c r="B41" s="4" t="s">
        <v>48</v>
      </c>
      <c r="C41" s="5">
        <v>57479918286</v>
      </c>
      <c r="D41" s="3">
        <v>115992367</v>
      </c>
    </row>
    <row r="42" spans="1:4" s="449" customFormat="1" x14ac:dyDescent="0.25">
      <c r="A42" s="448">
        <v>41</v>
      </c>
      <c r="B42" s="4" t="s">
        <v>49</v>
      </c>
      <c r="C42" s="5">
        <v>4811926650</v>
      </c>
      <c r="D42" s="3">
        <v>91833577</v>
      </c>
    </row>
    <row r="43" spans="1:4" s="449" customFormat="1" ht="25.5" x14ac:dyDescent="0.25">
      <c r="A43" s="448">
        <v>42</v>
      </c>
      <c r="B43" s="4" t="s">
        <v>93</v>
      </c>
      <c r="C43" s="5">
        <v>217515703177</v>
      </c>
      <c r="D43" s="3">
        <v>108385197</v>
      </c>
    </row>
    <row r="44" spans="1:4" s="449" customFormat="1" x14ac:dyDescent="0.25">
      <c r="A44" s="448">
        <v>43</v>
      </c>
      <c r="B44" s="4" t="s">
        <v>58</v>
      </c>
      <c r="C44" s="5">
        <v>394617926564</v>
      </c>
      <c r="D44" s="3">
        <v>155134976</v>
      </c>
    </row>
    <row r="45" spans="1:4" s="449" customFormat="1" x14ac:dyDescent="0.25">
      <c r="A45" s="448">
        <v>44</v>
      </c>
      <c r="B45" s="4" t="s">
        <v>82</v>
      </c>
      <c r="C45" s="5">
        <v>256029005630</v>
      </c>
      <c r="D45" s="3">
        <v>197916267</v>
      </c>
    </row>
    <row r="46" spans="1:4" s="449" customFormat="1" x14ac:dyDescent="0.25">
      <c r="A46" s="448">
        <v>45</v>
      </c>
      <c r="B46" s="4" t="s">
        <v>65</v>
      </c>
      <c r="C46" s="5">
        <v>399949426570</v>
      </c>
      <c r="D46" s="3">
        <v>69374162</v>
      </c>
    </row>
    <row r="47" spans="1:4" s="449" customFormat="1" x14ac:dyDescent="0.25">
      <c r="A47" s="448">
        <v>46</v>
      </c>
      <c r="B47" s="4" t="s">
        <v>67</v>
      </c>
      <c r="C47" s="5">
        <v>326412010169</v>
      </c>
      <c r="D47" s="3">
        <v>35217971</v>
      </c>
    </row>
    <row r="48" spans="1:4" s="449" customFormat="1" x14ac:dyDescent="0.25">
      <c r="A48" s="448">
        <v>47</v>
      </c>
      <c r="B48" s="4" t="s">
        <v>92</v>
      </c>
      <c r="C48" s="5">
        <v>358343308067</v>
      </c>
      <c r="D48" s="3">
        <v>119013596</v>
      </c>
    </row>
    <row r="49" spans="1:4" s="449" customFormat="1" x14ac:dyDescent="0.25">
      <c r="A49" s="448">
        <v>48</v>
      </c>
      <c r="B49" s="4" t="s">
        <v>66</v>
      </c>
      <c r="C49" s="5">
        <v>398381226578</v>
      </c>
      <c r="D49" s="3">
        <v>326244172</v>
      </c>
    </row>
    <row r="50" spans="1:4" s="449" customFormat="1" x14ac:dyDescent="0.25">
      <c r="A50" s="448">
        <v>49</v>
      </c>
      <c r="B50" s="4" t="s">
        <v>59</v>
      </c>
      <c r="C50" s="5">
        <v>384069008150</v>
      </c>
      <c r="D50" s="3">
        <v>129016904</v>
      </c>
    </row>
    <row r="51" spans="1:4" s="449" customFormat="1" x14ac:dyDescent="0.25">
      <c r="A51" s="448">
        <v>50</v>
      </c>
      <c r="B51" s="4" t="s">
        <v>42</v>
      </c>
      <c r="C51" s="5">
        <v>200103926100</v>
      </c>
      <c r="D51" s="3">
        <v>3261281966</v>
      </c>
    </row>
    <row r="52" spans="1:4" s="449" customFormat="1" x14ac:dyDescent="0.25">
      <c r="A52" s="448">
        <v>51</v>
      </c>
      <c r="B52" s="4" t="s">
        <v>18</v>
      </c>
      <c r="C52" s="5">
        <v>406578526532</v>
      </c>
      <c r="D52" s="3">
        <v>66112519</v>
      </c>
    </row>
    <row r="53" spans="1:4" s="449" customFormat="1" x14ac:dyDescent="0.25">
      <c r="A53" s="448">
        <v>52</v>
      </c>
      <c r="B53" s="4" t="s">
        <v>83</v>
      </c>
      <c r="C53" s="5">
        <v>340045702285</v>
      </c>
      <c r="D53" s="3">
        <v>180478589</v>
      </c>
    </row>
    <row r="54" spans="1:4" s="449" customFormat="1" x14ac:dyDescent="0.25">
      <c r="A54" s="448">
        <v>53</v>
      </c>
      <c r="B54" s="4" t="s">
        <v>25</v>
      </c>
      <c r="C54" s="5">
        <v>390762615020</v>
      </c>
      <c r="D54" s="3">
        <v>278500000</v>
      </c>
    </row>
    <row r="55" spans="1:4" s="449" customFormat="1" x14ac:dyDescent="0.25">
      <c r="A55" s="448">
        <v>54</v>
      </c>
      <c r="B55" s="4" t="s">
        <v>4</v>
      </c>
      <c r="C55" s="5">
        <v>245784126544</v>
      </c>
      <c r="D55" s="3">
        <v>75010571</v>
      </c>
    </row>
    <row r="56" spans="1:4" s="449" customFormat="1" x14ac:dyDescent="0.25">
      <c r="A56" s="448">
        <v>55</v>
      </c>
      <c r="B56" s="4" t="s">
        <v>61</v>
      </c>
      <c r="C56" s="5">
        <v>139486816325</v>
      </c>
      <c r="D56" s="3">
        <v>122732514</v>
      </c>
    </row>
    <row r="57" spans="1:4" s="449" customFormat="1" x14ac:dyDescent="0.25">
      <c r="A57" s="448">
        <v>56</v>
      </c>
      <c r="B57" s="4" t="s">
        <v>74</v>
      </c>
      <c r="C57" s="5">
        <v>343250302030</v>
      </c>
      <c r="D57" s="3">
        <v>303448688</v>
      </c>
    </row>
    <row r="58" spans="1:4" s="449" customFormat="1" x14ac:dyDescent="0.25">
      <c r="A58" s="448">
        <v>57</v>
      </c>
      <c r="B58" s="4" t="s">
        <v>24</v>
      </c>
      <c r="C58" s="5">
        <v>393642426597</v>
      </c>
      <c r="D58" s="3">
        <v>76647147</v>
      </c>
    </row>
    <row r="59" spans="1:4" s="449" customFormat="1" x14ac:dyDescent="0.25">
      <c r="A59" s="448">
        <v>58</v>
      </c>
      <c r="B59" s="4" t="s">
        <v>62</v>
      </c>
      <c r="C59" s="5">
        <v>305474016088</v>
      </c>
      <c r="D59" s="3">
        <v>108782555</v>
      </c>
    </row>
    <row r="60" spans="1:4" s="449" customFormat="1" x14ac:dyDescent="0.25">
      <c r="A60" s="448">
        <v>59</v>
      </c>
      <c r="B60" s="450" t="s">
        <v>100</v>
      </c>
      <c r="C60" s="451">
        <v>388911426582</v>
      </c>
      <c r="D60" s="452">
        <v>533128</v>
      </c>
    </row>
    <row r="61" spans="1:4" s="449" customFormat="1" x14ac:dyDescent="0.25">
      <c r="A61" s="448">
        <v>60</v>
      </c>
      <c r="B61" s="4" t="s">
        <v>68</v>
      </c>
      <c r="C61" s="5">
        <v>310126915029</v>
      </c>
      <c r="D61" s="3">
        <v>294048420</v>
      </c>
    </row>
    <row r="62" spans="1:4" s="449" customFormat="1" x14ac:dyDescent="0.25">
      <c r="A62" s="448">
        <v>61</v>
      </c>
      <c r="B62" s="4" t="s">
        <v>85</v>
      </c>
      <c r="C62" s="5">
        <v>369138816073</v>
      </c>
      <c r="D62" s="3">
        <v>175276263</v>
      </c>
    </row>
    <row r="63" spans="1:4" s="449" customFormat="1" x14ac:dyDescent="0.25">
      <c r="A63" s="448">
        <v>62</v>
      </c>
      <c r="B63" s="4" t="s">
        <v>95</v>
      </c>
      <c r="C63" s="5">
        <v>371830009158</v>
      </c>
      <c r="D63" s="3">
        <v>97563790</v>
      </c>
    </row>
    <row r="64" spans="1:4" s="449" customFormat="1" x14ac:dyDescent="0.25">
      <c r="A64" s="448">
        <v>63</v>
      </c>
      <c r="B64" s="4" t="s">
        <v>29</v>
      </c>
      <c r="C64" s="5">
        <v>391123126559</v>
      </c>
      <c r="D64" s="3">
        <v>438436991</v>
      </c>
    </row>
    <row r="65" spans="1:4" s="449" customFormat="1" x14ac:dyDescent="0.25">
      <c r="A65" s="448">
        <v>64</v>
      </c>
      <c r="B65" s="4" t="s">
        <v>28</v>
      </c>
      <c r="C65" s="5">
        <v>348500305644</v>
      </c>
      <c r="D65" s="3">
        <v>26240077</v>
      </c>
    </row>
    <row r="66" spans="1:4" s="449" customFormat="1" x14ac:dyDescent="0.25">
      <c r="A66" s="448">
        <v>65</v>
      </c>
      <c r="B66" s="4" t="s">
        <v>51</v>
      </c>
      <c r="C66" s="5">
        <v>326051509157</v>
      </c>
      <c r="D66" s="3">
        <v>521407532</v>
      </c>
    </row>
    <row r="67" spans="1:4" s="449" customFormat="1" x14ac:dyDescent="0.25">
      <c r="A67" s="448">
        <v>66</v>
      </c>
      <c r="B67" s="4" t="s">
        <v>30</v>
      </c>
      <c r="C67" s="5">
        <v>389830008255</v>
      </c>
      <c r="D67" s="3">
        <v>57296201</v>
      </c>
    </row>
    <row r="68" spans="1:4" s="449" customFormat="1" x14ac:dyDescent="0.25">
      <c r="A68" s="448">
        <v>67</v>
      </c>
      <c r="B68" s="4" t="s">
        <v>69</v>
      </c>
      <c r="C68" s="5">
        <v>348450709150</v>
      </c>
      <c r="D68" s="3">
        <v>887666674</v>
      </c>
    </row>
    <row r="69" spans="1:4" s="449" customFormat="1" x14ac:dyDescent="0.25">
      <c r="A69" s="448">
        <v>68</v>
      </c>
      <c r="B69" s="4" t="s">
        <v>6</v>
      </c>
      <c r="C69" s="5">
        <v>255953326550</v>
      </c>
      <c r="D69" s="3">
        <v>70252737</v>
      </c>
    </row>
    <row r="70" spans="1:4" s="449" customFormat="1" x14ac:dyDescent="0.25">
      <c r="A70" s="448">
        <v>69</v>
      </c>
      <c r="B70" s="4" t="s">
        <v>45</v>
      </c>
      <c r="C70" s="5">
        <v>314543826559</v>
      </c>
      <c r="D70" s="3">
        <v>7295625918</v>
      </c>
    </row>
    <row r="71" spans="1:4" s="449" customFormat="1" x14ac:dyDescent="0.25">
      <c r="A71" s="448">
        <v>70</v>
      </c>
      <c r="B71" s="4" t="s">
        <v>33</v>
      </c>
      <c r="C71" s="5">
        <v>311115626107</v>
      </c>
      <c r="D71" s="3">
        <v>178707480</v>
      </c>
    </row>
    <row r="72" spans="1:4" s="449" customFormat="1" x14ac:dyDescent="0.25">
      <c r="A72" s="448">
        <v>71</v>
      </c>
      <c r="B72" s="4" t="s">
        <v>10</v>
      </c>
      <c r="C72" s="5">
        <v>400026926500</v>
      </c>
      <c r="D72" s="3">
        <v>54621493</v>
      </c>
    </row>
    <row r="73" spans="1:4" s="449" customFormat="1" x14ac:dyDescent="0.25">
      <c r="A73" s="448">
        <v>72</v>
      </c>
      <c r="B73" s="4" t="s">
        <v>86</v>
      </c>
      <c r="C73" s="5">
        <v>371334105156</v>
      </c>
      <c r="D73" s="3">
        <v>174939373</v>
      </c>
    </row>
    <row r="74" spans="1:4" s="449" customFormat="1" x14ac:dyDescent="0.25">
      <c r="A74" s="448">
        <v>73</v>
      </c>
      <c r="B74" s="4" t="s">
        <v>11</v>
      </c>
      <c r="C74" s="5">
        <v>372602406162</v>
      </c>
      <c r="D74" s="3">
        <v>3511105</v>
      </c>
    </row>
    <row r="75" spans="1:4" s="449" customFormat="1" x14ac:dyDescent="0.25">
      <c r="A75" s="448">
        <v>74</v>
      </c>
      <c r="B75" s="4" t="s">
        <v>8</v>
      </c>
      <c r="C75" s="5">
        <v>308618226597</v>
      </c>
      <c r="D75" s="3">
        <v>98128273</v>
      </c>
    </row>
    <row r="76" spans="1:4" s="449" customFormat="1" x14ac:dyDescent="0.25">
      <c r="A76" s="448">
        <v>75</v>
      </c>
      <c r="B76" s="4" t="s">
        <v>16</v>
      </c>
      <c r="C76" s="5">
        <v>192571426590</v>
      </c>
      <c r="D76" s="3">
        <v>46629223</v>
      </c>
    </row>
    <row r="77" spans="1:4" s="449" customFormat="1" x14ac:dyDescent="0.25">
      <c r="A77" s="448">
        <v>76</v>
      </c>
      <c r="B77" s="4" t="s">
        <v>53</v>
      </c>
      <c r="C77" s="5">
        <v>331330014011</v>
      </c>
      <c r="D77" s="3">
        <v>708735197</v>
      </c>
    </row>
    <row r="78" spans="1:4" s="449" customFormat="1" x14ac:dyDescent="0.25">
      <c r="A78" s="448">
        <v>77</v>
      </c>
      <c r="B78" s="4" t="s">
        <v>31</v>
      </c>
      <c r="C78" s="5">
        <v>396754719188</v>
      </c>
      <c r="D78" s="3">
        <v>180183233</v>
      </c>
    </row>
    <row r="79" spans="1:4" s="449" customFormat="1" x14ac:dyDescent="0.25">
      <c r="A79" s="448">
        <v>78</v>
      </c>
      <c r="B79" s="4" t="s">
        <v>87</v>
      </c>
      <c r="C79" s="5">
        <v>319377316217</v>
      </c>
      <c r="D79" s="3">
        <v>161263436</v>
      </c>
    </row>
    <row r="80" spans="1:4" s="449" customFormat="1" x14ac:dyDescent="0.25">
      <c r="A80" s="448">
        <v>79</v>
      </c>
      <c r="B80" s="4" t="s">
        <v>39</v>
      </c>
      <c r="C80" s="5">
        <v>373924926569</v>
      </c>
      <c r="D80" s="3">
        <v>532791450</v>
      </c>
    </row>
    <row r="81" spans="1:4" s="449" customFormat="1" x14ac:dyDescent="0.25">
      <c r="A81" s="448">
        <v>80</v>
      </c>
      <c r="B81" s="4" t="s">
        <v>5</v>
      </c>
      <c r="C81" s="5">
        <v>367268404610</v>
      </c>
      <c r="D81" s="3">
        <v>300000000</v>
      </c>
    </row>
    <row r="82" spans="1:4" s="449" customFormat="1" x14ac:dyDescent="0.25">
      <c r="A82" s="448">
        <v>81</v>
      </c>
      <c r="B82" s="4" t="s">
        <v>96</v>
      </c>
      <c r="C82" s="5">
        <v>349284703184</v>
      </c>
      <c r="D82" s="3">
        <v>95325205</v>
      </c>
    </row>
    <row r="83" spans="1:4" s="449" customFormat="1" x14ac:dyDescent="0.25">
      <c r="A83" s="448">
        <v>82</v>
      </c>
      <c r="B83" s="4" t="s">
        <v>14</v>
      </c>
      <c r="C83" s="5">
        <v>363302223255</v>
      </c>
      <c r="D83" s="3">
        <v>28000000</v>
      </c>
    </row>
    <row r="84" spans="1:4" s="449" customFormat="1" x14ac:dyDescent="0.25">
      <c r="A84" s="448">
        <v>83</v>
      </c>
      <c r="B84" s="4" t="s">
        <v>50</v>
      </c>
      <c r="C84" s="5">
        <v>310769526557</v>
      </c>
      <c r="D84" s="3">
        <v>283893423</v>
      </c>
    </row>
    <row r="85" spans="1:4" s="449" customFormat="1" x14ac:dyDescent="0.25">
      <c r="A85" s="448">
        <v>84</v>
      </c>
      <c r="B85" s="4" t="s">
        <v>9</v>
      </c>
      <c r="C85" s="5">
        <v>400033826573</v>
      </c>
      <c r="D85" s="3">
        <v>57440323</v>
      </c>
    </row>
    <row r="86" spans="1:4" s="449" customFormat="1" x14ac:dyDescent="0.25">
      <c r="A86" s="448">
        <v>85</v>
      </c>
      <c r="B86" s="4" t="s">
        <v>17</v>
      </c>
      <c r="C86" s="5">
        <v>361531813268</v>
      </c>
      <c r="D86" s="3">
        <v>71865601</v>
      </c>
    </row>
    <row r="87" spans="1:4" s="449" customFormat="1" x14ac:dyDescent="0.25">
      <c r="A87" s="448">
        <v>86</v>
      </c>
      <c r="B87" s="4" t="s">
        <v>97</v>
      </c>
      <c r="C87" s="5">
        <v>143615809167</v>
      </c>
      <c r="D87" s="3">
        <v>93917243</v>
      </c>
    </row>
    <row r="88" spans="1:4" s="449" customFormat="1" x14ac:dyDescent="0.25">
      <c r="A88" s="448">
        <v>87</v>
      </c>
      <c r="B88" s="4" t="s">
        <v>79</v>
      </c>
      <c r="C88" s="5">
        <v>359171226555</v>
      </c>
      <c r="D88" s="3">
        <v>242176666</v>
      </c>
    </row>
    <row r="89" spans="1:4" s="449" customFormat="1" x14ac:dyDescent="0.25">
      <c r="A89" s="448">
        <v>88</v>
      </c>
      <c r="B89" s="4" t="s">
        <v>90</v>
      </c>
      <c r="C89" s="5">
        <v>213943025265</v>
      </c>
      <c r="D89" s="3">
        <v>136642642</v>
      </c>
    </row>
    <row r="90" spans="1:4" s="449" customFormat="1" x14ac:dyDescent="0.25">
      <c r="A90" s="448">
        <v>89</v>
      </c>
      <c r="B90" s="450" t="s">
        <v>101</v>
      </c>
      <c r="C90" s="451">
        <v>387438523146</v>
      </c>
      <c r="D90" s="452">
        <v>60573283</v>
      </c>
    </row>
    <row r="91" spans="1:4" s="449" customFormat="1" x14ac:dyDescent="0.25">
      <c r="A91" s="448">
        <v>90</v>
      </c>
      <c r="B91" s="4" t="s">
        <v>46</v>
      </c>
      <c r="C91" s="5">
        <v>393253726599</v>
      </c>
      <c r="D91" s="3">
        <v>266285376</v>
      </c>
    </row>
    <row r="92" spans="1:4" s="449" customFormat="1" x14ac:dyDescent="0.25">
      <c r="A92" s="448">
        <v>91</v>
      </c>
      <c r="B92" s="4" t="s">
        <v>26</v>
      </c>
      <c r="C92" s="5">
        <v>315671226552</v>
      </c>
      <c r="D92" s="3">
        <v>4622152</v>
      </c>
    </row>
    <row r="93" spans="1:4" s="449" customFormat="1" x14ac:dyDescent="0.25">
      <c r="A93" s="448">
        <v>92</v>
      </c>
      <c r="B93" s="4" t="s">
        <v>78</v>
      </c>
      <c r="C93" s="5">
        <v>362734826585</v>
      </c>
      <c r="D93" s="3">
        <v>260000000</v>
      </c>
    </row>
    <row r="94" spans="1:4" s="449" customFormat="1" x14ac:dyDescent="0.25">
      <c r="A94" s="448">
        <v>93</v>
      </c>
      <c r="B94" s="4" t="s">
        <v>7</v>
      </c>
      <c r="C94" s="5">
        <v>400027826509</v>
      </c>
      <c r="D94" s="3">
        <v>66645741</v>
      </c>
    </row>
    <row r="95" spans="1:4" s="449" customFormat="1" x14ac:dyDescent="0.25">
      <c r="A95" s="448">
        <v>94</v>
      </c>
      <c r="B95" s="4" t="s">
        <v>13</v>
      </c>
      <c r="C95" s="5">
        <v>323059026537</v>
      </c>
      <c r="D95" s="3">
        <v>190000</v>
      </c>
    </row>
    <row r="96" spans="1:4" s="449" customFormat="1" x14ac:dyDescent="0.25">
      <c r="A96" s="448">
        <v>95</v>
      </c>
      <c r="B96" s="4" t="s">
        <v>12</v>
      </c>
      <c r="C96" s="5">
        <v>305309526545</v>
      </c>
      <c r="D96" s="3">
        <v>4912402</v>
      </c>
    </row>
    <row r="97" spans="1:4" s="449" customFormat="1" x14ac:dyDescent="0.25">
      <c r="A97" s="448">
        <v>96</v>
      </c>
      <c r="B97" s="4" t="s">
        <v>40</v>
      </c>
      <c r="C97" s="5">
        <v>142911114015</v>
      </c>
      <c r="D97" s="6">
        <v>2656669907</v>
      </c>
    </row>
    <row r="98" spans="1:4" s="449" customFormat="1" x14ac:dyDescent="0.25">
      <c r="A98" s="448">
        <v>97</v>
      </c>
      <c r="B98" s="4" t="s">
        <v>89</v>
      </c>
      <c r="C98" s="5">
        <v>222199111274</v>
      </c>
      <c r="D98" s="3">
        <v>140754706</v>
      </c>
    </row>
    <row r="99" spans="1:4" s="449" customFormat="1" x14ac:dyDescent="0.25">
      <c r="A99" s="448">
        <v>98</v>
      </c>
      <c r="B99" s="450" t="s">
        <v>99</v>
      </c>
      <c r="C99" s="451">
        <v>309898212126</v>
      </c>
      <c r="D99" s="452">
        <v>74770000</v>
      </c>
    </row>
    <row r="100" spans="1:4" s="449" customFormat="1" x14ac:dyDescent="0.25">
      <c r="A100" s="448">
        <v>99</v>
      </c>
      <c r="B100" s="4" t="s">
        <v>63</v>
      </c>
      <c r="C100" s="5">
        <v>363110006066</v>
      </c>
      <c r="D100" s="3">
        <v>17715649</v>
      </c>
    </row>
    <row r="101" spans="1:4" s="449" customFormat="1" x14ac:dyDescent="0.25">
      <c r="A101" s="448">
        <v>100</v>
      </c>
      <c r="B101" s="7" t="s">
        <v>37</v>
      </c>
      <c r="C101" s="8">
        <v>355210914207</v>
      </c>
      <c r="D101" s="9">
        <v>91090379</v>
      </c>
    </row>
    <row r="102" spans="1:4" s="449" customFormat="1" x14ac:dyDescent="0.25">
      <c r="A102" s="454" t="s">
        <v>168</v>
      </c>
      <c r="B102" s="455"/>
      <c r="D102" s="456"/>
    </row>
    <row r="103" spans="1:4" s="449" customFormat="1" x14ac:dyDescent="0.25">
      <c r="A103" s="454">
        <v>101</v>
      </c>
      <c r="B103" s="365" t="s">
        <v>136</v>
      </c>
      <c r="C103" s="142">
        <v>2131220393</v>
      </c>
      <c r="D103" s="172">
        <v>132793207</v>
      </c>
    </row>
    <row r="104" spans="1:4" s="449" customFormat="1" x14ac:dyDescent="0.25">
      <c r="A104" s="454">
        <v>102</v>
      </c>
      <c r="B104" s="365" t="s">
        <v>139</v>
      </c>
      <c r="C104" s="142">
        <v>1910705019</v>
      </c>
      <c r="D104" s="172">
        <v>134315445</v>
      </c>
    </row>
    <row r="105" spans="1:4" s="449" customFormat="1" x14ac:dyDescent="0.25">
      <c r="A105" s="454">
        <v>103</v>
      </c>
      <c r="B105" s="365" t="s">
        <v>133</v>
      </c>
      <c r="C105" s="142">
        <v>1909704059</v>
      </c>
      <c r="D105" s="172">
        <v>586114220</v>
      </c>
    </row>
    <row r="106" spans="1:4" s="449" customFormat="1" x14ac:dyDescent="0.25">
      <c r="A106" s="454">
        <v>104</v>
      </c>
      <c r="B106" s="365" t="s">
        <v>130</v>
      </c>
      <c r="C106" s="142">
        <v>53931104023</v>
      </c>
      <c r="D106" s="172">
        <v>429537039</v>
      </c>
    </row>
    <row r="107" spans="1:4" s="449" customFormat="1" x14ac:dyDescent="0.25">
      <c r="A107" s="454">
        <v>105</v>
      </c>
      <c r="B107" s="365" t="s">
        <v>132</v>
      </c>
      <c r="C107" s="142">
        <v>53931304086</v>
      </c>
      <c r="D107" s="172">
        <v>107074749</v>
      </c>
    </row>
    <row r="108" spans="1:4" s="449" customFormat="1" x14ac:dyDescent="0.25">
      <c r="A108" s="454">
        <v>106</v>
      </c>
      <c r="B108" s="365" t="s">
        <v>131</v>
      </c>
      <c r="C108" s="142">
        <v>57635905159</v>
      </c>
      <c r="D108" s="172">
        <v>164212443</v>
      </c>
    </row>
    <row r="109" spans="1:4" s="449" customFormat="1" x14ac:dyDescent="0.25">
      <c r="A109" s="454">
        <v>107</v>
      </c>
      <c r="B109" s="365" t="s">
        <v>134</v>
      </c>
      <c r="C109" s="142">
        <v>1910004055</v>
      </c>
      <c r="D109" s="172">
        <v>628806359</v>
      </c>
    </row>
    <row r="110" spans="1:4" s="449" customFormat="1" x14ac:dyDescent="0.25">
      <c r="A110" s="454">
        <v>108</v>
      </c>
      <c r="B110" s="365" t="s">
        <v>129</v>
      </c>
      <c r="C110" s="142">
        <v>1865308243</v>
      </c>
      <c r="D110" s="172">
        <v>243064138</v>
      </c>
    </row>
    <row r="111" spans="1:4" s="449" customFormat="1" x14ac:dyDescent="0.25">
      <c r="A111" s="454">
        <v>109</v>
      </c>
      <c r="B111" s="365" t="s">
        <v>137</v>
      </c>
      <c r="C111" s="142">
        <v>1865408241</v>
      </c>
      <c r="D111" s="172">
        <v>336222685</v>
      </c>
    </row>
    <row r="112" spans="1:4" s="449" customFormat="1" x14ac:dyDescent="0.25">
      <c r="A112" s="454">
        <v>110</v>
      </c>
      <c r="B112" s="365" t="s">
        <v>127</v>
      </c>
      <c r="C112" s="142">
        <v>200274426590</v>
      </c>
      <c r="D112" s="172">
        <v>2208644256</v>
      </c>
    </row>
    <row r="113" spans="1:4" s="449" customFormat="1" x14ac:dyDescent="0.25">
      <c r="A113" s="454">
        <v>111</v>
      </c>
      <c r="B113" s="365" t="s">
        <v>128</v>
      </c>
      <c r="C113" s="142">
        <v>355373604071</v>
      </c>
      <c r="D113" s="172">
        <v>242416624</v>
      </c>
    </row>
    <row r="114" spans="1:4" s="449" customFormat="1" x14ac:dyDescent="0.25">
      <c r="A114" s="454">
        <v>112</v>
      </c>
      <c r="B114" s="365" t="s">
        <v>138</v>
      </c>
      <c r="C114" s="142">
        <v>397419508281</v>
      </c>
      <c r="D114" s="172">
        <v>189491286</v>
      </c>
    </row>
    <row r="115" spans="1:4" s="449" customFormat="1" x14ac:dyDescent="0.25">
      <c r="A115" s="454">
        <v>113</v>
      </c>
      <c r="B115" s="365" t="s">
        <v>140</v>
      </c>
      <c r="C115" s="142">
        <v>353947304664</v>
      </c>
      <c r="D115" s="172">
        <v>147000000</v>
      </c>
    </row>
    <row r="116" spans="1:4" s="449" customFormat="1" x14ac:dyDescent="0.25">
      <c r="A116" s="454">
        <v>114</v>
      </c>
      <c r="B116" s="365" t="s">
        <v>135</v>
      </c>
      <c r="C116" s="142">
        <v>325823805381</v>
      </c>
      <c r="D116" s="172">
        <v>137507829</v>
      </c>
    </row>
    <row r="117" spans="1:4" s="449" customFormat="1" x14ac:dyDescent="0.25">
      <c r="A117" s="454"/>
      <c r="B117" s="455"/>
    </row>
    <row r="118" spans="1:4" s="449" customFormat="1" x14ac:dyDescent="0.25">
      <c r="A118" s="454"/>
      <c r="B118" s="455"/>
    </row>
    <row r="119" spans="1:4" s="449" customFormat="1" x14ac:dyDescent="0.25">
      <c r="A119" s="454"/>
      <c r="B119" s="455"/>
    </row>
    <row r="120" spans="1:4" s="449" customFormat="1" x14ac:dyDescent="0.25">
      <c r="A120" s="454"/>
      <c r="B120" s="455"/>
    </row>
    <row r="121" spans="1:4" s="449" customFormat="1" x14ac:dyDescent="0.25">
      <c r="A121" s="454"/>
      <c r="B121" s="455"/>
    </row>
    <row r="122" spans="1:4" s="449" customFormat="1" x14ac:dyDescent="0.25">
      <c r="A122" s="454"/>
      <c r="B122" s="455"/>
    </row>
    <row r="123" spans="1:4" s="449" customFormat="1" x14ac:dyDescent="0.25">
      <c r="A123" s="454"/>
      <c r="B123" s="455"/>
    </row>
    <row r="124" spans="1:4" s="449" customFormat="1" x14ac:dyDescent="0.25">
      <c r="A124" s="454"/>
      <c r="B124" s="455"/>
    </row>
    <row r="125" spans="1:4" s="449" customFormat="1" x14ac:dyDescent="0.25">
      <c r="A125" s="454"/>
      <c r="B125" s="455"/>
    </row>
    <row r="126" spans="1:4" s="449" customFormat="1" x14ac:dyDescent="0.25">
      <c r="A126" s="454"/>
      <c r="B126" s="455"/>
    </row>
    <row r="127" spans="1:4" s="449" customFormat="1" x14ac:dyDescent="0.25">
      <c r="A127" s="454"/>
      <c r="B127" s="455"/>
    </row>
    <row r="128" spans="1:4" s="449" customFormat="1" x14ac:dyDescent="0.25">
      <c r="A128" s="454"/>
      <c r="B128" s="455"/>
    </row>
    <row r="129" spans="1:2" s="449" customFormat="1" x14ac:dyDescent="0.25">
      <c r="A129" s="454"/>
      <c r="B129" s="455"/>
    </row>
    <row r="130" spans="1:2" s="449" customFormat="1" x14ac:dyDescent="0.25">
      <c r="A130" s="454"/>
      <c r="B130" s="455"/>
    </row>
    <row r="131" spans="1:2" s="449" customFormat="1" x14ac:dyDescent="0.25">
      <c r="A131" s="454"/>
      <c r="B131" s="455"/>
    </row>
    <row r="132" spans="1:2" s="449" customFormat="1" x14ac:dyDescent="0.25">
      <c r="A132" s="454"/>
      <c r="B132" s="455"/>
    </row>
    <row r="133" spans="1:2" s="449" customFormat="1" x14ac:dyDescent="0.25">
      <c r="A133" s="454"/>
      <c r="B133" s="455"/>
    </row>
    <row r="134" spans="1:2" s="449" customFormat="1" x14ac:dyDescent="0.25">
      <c r="A134" s="454"/>
      <c r="B134" s="455"/>
    </row>
    <row r="135" spans="1:2" s="449" customFormat="1" x14ac:dyDescent="0.25">
      <c r="A135" s="454"/>
      <c r="B135" s="455"/>
    </row>
    <row r="136" spans="1:2" s="449" customFormat="1" x14ac:dyDescent="0.25">
      <c r="A136" s="454"/>
      <c r="B136" s="455"/>
    </row>
    <row r="137" spans="1:2" s="449" customFormat="1" x14ac:dyDescent="0.25">
      <c r="A137" s="454"/>
      <c r="B137" s="455"/>
    </row>
    <row r="138" spans="1:2" s="449" customFormat="1" x14ac:dyDescent="0.25">
      <c r="A138" s="454"/>
      <c r="B138" s="455"/>
    </row>
    <row r="139" spans="1:2" s="449" customFormat="1" x14ac:dyDescent="0.25">
      <c r="A139" s="454"/>
      <c r="B139" s="455"/>
    </row>
    <row r="140" spans="1:2" s="449" customFormat="1" x14ac:dyDescent="0.25">
      <c r="A140" s="454"/>
      <c r="B140" s="455"/>
    </row>
    <row r="141" spans="1:2" s="449" customFormat="1" x14ac:dyDescent="0.25">
      <c r="A141" s="454"/>
      <c r="B141" s="455"/>
    </row>
    <row r="142" spans="1:2" s="449" customFormat="1" x14ac:dyDescent="0.25">
      <c r="A142" s="454"/>
      <c r="B142" s="455"/>
    </row>
    <row r="143" spans="1:2" s="449" customFormat="1" x14ac:dyDescent="0.25">
      <c r="A143" s="454"/>
      <c r="B143" s="455"/>
    </row>
    <row r="144" spans="1:2" s="449" customFormat="1" x14ac:dyDescent="0.25">
      <c r="A144" s="454"/>
      <c r="B144" s="455"/>
    </row>
    <row r="145" spans="1:2" s="449" customFormat="1" x14ac:dyDescent="0.25">
      <c r="A145" s="454"/>
      <c r="B145" s="455"/>
    </row>
    <row r="146" spans="1:2" s="449" customFormat="1" x14ac:dyDescent="0.25">
      <c r="A146" s="454"/>
      <c r="B146" s="455"/>
    </row>
  </sheetData>
  <sortState ref="A2:D101">
    <sortCondition ref="B2"/>
  </sortState>
  <conditionalFormatting sqref="B18:B32 B34:B95">
    <cfRule type="duplicateValues" dxfId="7" priority="5"/>
  </conditionalFormatting>
  <conditionalFormatting sqref="C2:C95">
    <cfRule type="duplicateValues" dxfId="6" priority="7"/>
  </conditionalFormatting>
  <conditionalFormatting sqref="D2:D95">
    <cfRule type="duplicateValues" dxfId="5" priority="8"/>
  </conditionalFormatting>
  <conditionalFormatting sqref="B2:D32 B34:D95 C33:D33">
    <cfRule type="duplicateValues" dxfId="4" priority="9"/>
  </conditionalFormatting>
  <conditionalFormatting sqref="B1:B1048576">
    <cfRule type="duplicateValues" dxfId="3" priority="2"/>
  </conditionalFormatting>
  <conditionalFormatting sqref="D103:D116">
    <cfRule type="duplicateValues" dxfId="2" priority="160"/>
  </conditionalFormatting>
  <conditionalFormatting sqref="A103:A116">
    <cfRule type="duplicateValues" dxfId="1" priority="162"/>
  </conditionalFormatting>
  <conditionalFormatting sqref="C105">
    <cfRule type="duplicateValues" dxfId="0" priority="1"/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ЗагальніРезультати</vt:lpstr>
      <vt:lpstr>АВисновки</vt:lpstr>
      <vt:lpstr>ВихідніДані</vt:lpstr>
      <vt:lpstr>СписМінфін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2017-04-12T11:12:19Z</dcterms:created>
  <dcterms:modified xsi:type="dcterms:W3CDTF">2017-05-15T09:07:32Z</dcterms:modified>
</cp:coreProperties>
</file>